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3.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0" documentId="13_ncr:1_{723D34EE-BD02-425C-AFCB-DBAB79465A0A}" xr6:coauthVersionLast="47" xr6:coauthVersionMax="47" xr10:uidLastSave="{00000000-0000-0000-0000-000000000000}"/>
  <bookViews>
    <workbookView xWindow="28690" yWindow="-110" windowWidth="29020" windowHeight="15700" tabRatio="928" activeTab="1" xr2:uid="{00000000-000D-0000-FFFF-FFFF00000000}"/>
  </bookViews>
  <sheets>
    <sheet name="Menu" sheetId="212" r:id="rId1"/>
    <sheet name="Market Data" sheetId="246" r:id="rId2"/>
    <sheet name="G Assets and Generated Energy" sheetId="247" r:id="rId3"/>
    <sheet name="G Assets and Generated Energy O" sheetId="248" r:id="rId4"/>
    <sheet name="Commercial Exploration " sheetId="242" r:id="rId5"/>
    <sheet name="ACR-D PIEs and Thermals" sheetId="198" r:id="rId6"/>
    <sheet name="ACR Commercialization O&amp;M" sheetId="167" r:id="rId7"/>
    <sheet name="Energy Sold" sheetId="176" r:id="rId8"/>
    <sheet name="Energy Balance " sheetId="175" r:id="rId9"/>
    <sheet name="Energy purchased for resale" sheetId="177" r:id="rId10"/>
    <sheet name="Average Fee" sheetId="178" r:id="rId11"/>
    <sheet name="Summary of Transmission Lines" sheetId="179" r:id="rId12"/>
    <sheet name="RAP Current" sheetId="225" r:id="rId13"/>
    <sheet name="Transmission Capex" sheetId="232" r:id="rId14"/>
    <sheet name="Employees" sheetId="32" r:id="rId15"/>
    <sheet name="Total Investment" sheetId="245" r:id="rId16"/>
    <sheet name="Inv. SPE Transmission Lines" sheetId="101" r:id="rId17"/>
    <sheet name="Inv. SPE Substations" sheetId="102" r:id="rId18"/>
    <sheet name="Inv. Full Generation" sheetId="123" r:id="rId19"/>
    <sheet name="Inv. SPE Generation" sheetId="128" r:id="rId20"/>
    <sheet name="Operational Data" sheetId="234" r:id="rId21"/>
    <sheet name="SPE Transmission Lines" sheetId="235" r:id="rId22"/>
    <sheet name="SPE Substations" sheetId="236" r:id="rId23"/>
    <sheet name="SPE-Lending and Financing" sheetId="237" r:id="rId24"/>
    <sheet name="Lending and Financing by Compan" sheetId="249" r:id="rId25"/>
    <sheet name="Nuclear - Operational Data" sheetId="224" r:id="rId26"/>
  </sheets>
  <definedNames>
    <definedName name="\0" localSheetId="25">#REF!</definedName>
    <definedName name="\0" localSheetId="20">#REF!</definedName>
    <definedName name="\0" localSheetId="12">#REF!</definedName>
    <definedName name="\0" localSheetId="22">#REF!</definedName>
    <definedName name="\0" localSheetId="21">#REF!</definedName>
    <definedName name="\0" localSheetId="23">#REF!</definedName>
    <definedName name="\0" localSheetId="13">#REF!</definedName>
    <definedName name="\0">#REF!</definedName>
    <definedName name="\a" localSheetId="2">#REF!</definedName>
    <definedName name="\a" localSheetId="3">#REF!</definedName>
    <definedName name="\a" localSheetId="19">#REF!</definedName>
    <definedName name="\a" localSheetId="1">#REF!</definedName>
    <definedName name="\a" localSheetId="25">#REF!</definedName>
    <definedName name="\a" localSheetId="20">#REF!</definedName>
    <definedName name="\a" localSheetId="12">#REF!</definedName>
    <definedName name="\a" localSheetId="22">#REF!</definedName>
    <definedName name="\a" localSheetId="21">#REF!</definedName>
    <definedName name="\a" localSheetId="23">#REF!</definedName>
    <definedName name="\a" localSheetId="15">#REF!</definedName>
    <definedName name="\a" localSheetId="13">#REF!</definedName>
    <definedName name="\a">#REF!</definedName>
    <definedName name="\b" localSheetId="2">#REF!</definedName>
    <definedName name="\b" localSheetId="3">#REF!</definedName>
    <definedName name="\b" localSheetId="1">#REF!</definedName>
    <definedName name="\b" localSheetId="25">#REF!</definedName>
    <definedName name="\b" localSheetId="20">#REF!</definedName>
    <definedName name="\b" localSheetId="12">#REF!</definedName>
    <definedName name="\b" localSheetId="22">#REF!</definedName>
    <definedName name="\b" localSheetId="21">#REF!</definedName>
    <definedName name="\b" localSheetId="23">#REF!</definedName>
    <definedName name="\b" localSheetId="15">#REF!</definedName>
    <definedName name="\b" localSheetId="13">#REF!</definedName>
    <definedName name="\b">#REF!</definedName>
    <definedName name="\C" localSheetId="25">#REF!</definedName>
    <definedName name="\C" localSheetId="20">#REF!</definedName>
    <definedName name="\C" localSheetId="12">#REF!</definedName>
    <definedName name="\C" localSheetId="22">#REF!</definedName>
    <definedName name="\C" localSheetId="21">#REF!</definedName>
    <definedName name="\C" localSheetId="23">#REF!</definedName>
    <definedName name="\C" localSheetId="13">#REF!</definedName>
    <definedName name="\C">#REF!</definedName>
    <definedName name="\D" localSheetId="25">#REF!</definedName>
    <definedName name="\D" localSheetId="20">#REF!</definedName>
    <definedName name="\D" localSheetId="12">#REF!</definedName>
    <definedName name="\D" localSheetId="22">#REF!</definedName>
    <definedName name="\D" localSheetId="21">#REF!</definedName>
    <definedName name="\D" localSheetId="23">#REF!</definedName>
    <definedName name="\D" localSheetId="13">#REF!</definedName>
    <definedName name="\D">#REF!</definedName>
    <definedName name="\E" localSheetId="25">#REF!</definedName>
    <definedName name="\E" localSheetId="20">#REF!</definedName>
    <definedName name="\E" localSheetId="12">#REF!</definedName>
    <definedName name="\E" localSheetId="22">#REF!</definedName>
    <definedName name="\E" localSheetId="21">#REF!</definedName>
    <definedName name="\E" localSheetId="23">#REF!</definedName>
    <definedName name="\E" localSheetId="13">#REF!</definedName>
    <definedName name="\E">#REF!</definedName>
    <definedName name="\F">#REF!</definedName>
    <definedName name="\G">#REF!</definedName>
    <definedName name="\H">#REF!</definedName>
    <definedName name="\I" localSheetId="25">#REF!</definedName>
    <definedName name="\I" localSheetId="20">#REF!</definedName>
    <definedName name="\I" localSheetId="12">#REF!</definedName>
    <definedName name="\I" localSheetId="22">#REF!</definedName>
    <definedName name="\I" localSheetId="21">#REF!</definedName>
    <definedName name="\I" localSheetId="23">#REF!</definedName>
    <definedName name="\I" localSheetId="15">#REF!</definedName>
    <definedName name="\I" localSheetId="13">#REF!</definedName>
    <definedName name="\I">#REF!</definedName>
    <definedName name="\J" localSheetId="25">#REF!</definedName>
    <definedName name="\J" localSheetId="20">#REF!</definedName>
    <definedName name="\J" localSheetId="12">#REF!</definedName>
    <definedName name="\J" localSheetId="22">#REF!</definedName>
    <definedName name="\J" localSheetId="21">#REF!</definedName>
    <definedName name="\J" localSheetId="23">#REF!</definedName>
    <definedName name="\J" localSheetId="13">#REF!</definedName>
    <definedName name="\J">#REF!</definedName>
    <definedName name="\K" localSheetId="25">#REF!</definedName>
    <definedName name="\K" localSheetId="20">#REF!</definedName>
    <definedName name="\K" localSheetId="12">#REF!</definedName>
    <definedName name="\K" localSheetId="22">#REF!</definedName>
    <definedName name="\K" localSheetId="21">#REF!</definedName>
    <definedName name="\K" localSheetId="23">#REF!</definedName>
    <definedName name="\K" localSheetId="15">#REF!</definedName>
    <definedName name="\K" localSheetId="13">#REF!</definedName>
    <definedName name="\K">#REF!</definedName>
    <definedName name="\L" localSheetId="25">#REF!</definedName>
    <definedName name="\L" localSheetId="20">#REF!</definedName>
    <definedName name="\L" localSheetId="12">#REF!</definedName>
    <definedName name="\L" localSheetId="22">#REF!</definedName>
    <definedName name="\L" localSheetId="21">#REF!</definedName>
    <definedName name="\L" localSheetId="23">#REF!</definedName>
    <definedName name="\L" localSheetId="13">#REF!</definedName>
    <definedName name="\L">#REF!</definedName>
    <definedName name="\M" localSheetId="25">#REF!</definedName>
    <definedName name="\M" localSheetId="20">#REF!</definedName>
    <definedName name="\M" localSheetId="12">#REF!</definedName>
    <definedName name="\M" localSheetId="22">#REF!</definedName>
    <definedName name="\M" localSheetId="21">#REF!</definedName>
    <definedName name="\M" localSheetId="23">#REF!</definedName>
    <definedName name="\M" localSheetId="15">#REF!</definedName>
    <definedName name="\M" localSheetId="13">#REF!</definedName>
    <definedName name="\M">#REF!</definedName>
    <definedName name="\N" localSheetId="25">#REF!</definedName>
    <definedName name="\N" localSheetId="20">#REF!</definedName>
    <definedName name="\N" localSheetId="12">#REF!</definedName>
    <definedName name="\N" localSheetId="22">#REF!</definedName>
    <definedName name="\N" localSheetId="21">#REF!</definedName>
    <definedName name="\N" localSheetId="23">#REF!</definedName>
    <definedName name="\N" localSheetId="13">#REF!</definedName>
    <definedName name="\N">#REF!</definedName>
    <definedName name="\nn" localSheetId="25">#REF!</definedName>
    <definedName name="\nn" localSheetId="20">#REF!</definedName>
    <definedName name="\nn" localSheetId="12">#REF!</definedName>
    <definedName name="\nn" localSheetId="22">#REF!</definedName>
    <definedName name="\nn" localSheetId="21">#REF!</definedName>
    <definedName name="\nn" localSheetId="23">#REF!</definedName>
    <definedName name="\nn" localSheetId="13">#REF!</definedName>
    <definedName name="\nn">#REF!</definedName>
    <definedName name="\P" localSheetId="25">#REF!</definedName>
    <definedName name="\P" localSheetId="20">#REF!</definedName>
    <definedName name="\P" localSheetId="12">#REF!</definedName>
    <definedName name="\P" localSheetId="22">#REF!</definedName>
    <definedName name="\P" localSheetId="21">#REF!</definedName>
    <definedName name="\P" localSheetId="23">#REF!</definedName>
    <definedName name="\P" localSheetId="13">#REF!</definedName>
    <definedName name="\P">#REF!</definedName>
    <definedName name="\Q">#REF!</definedName>
    <definedName name="\R">#REF!</definedName>
    <definedName name="\S">#REF!</definedName>
    <definedName name="\T">#REF!</definedName>
    <definedName name="\U">#REF!</definedName>
    <definedName name="\V" localSheetId="25">#REF!</definedName>
    <definedName name="\V" localSheetId="20">#REF!</definedName>
    <definedName name="\V" localSheetId="12">#REF!</definedName>
    <definedName name="\V" localSheetId="22">#REF!</definedName>
    <definedName name="\V" localSheetId="21">#REF!</definedName>
    <definedName name="\V" localSheetId="23">#REF!</definedName>
    <definedName name="\V" localSheetId="15">#REF!</definedName>
    <definedName name="\V" localSheetId="13">#REF!</definedName>
    <definedName name="\V">#REF!</definedName>
    <definedName name="\W" localSheetId="25">#REF!</definedName>
    <definedName name="\W" localSheetId="20">#REF!</definedName>
    <definedName name="\W" localSheetId="12">#REF!</definedName>
    <definedName name="\W" localSheetId="22">#REF!</definedName>
    <definedName name="\W" localSheetId="21">#REF!</definedName>
    <definedName name="\W" localSheetId="23">#REF!</definedName>
    <definedName name="\W" localSheetId="13">#REF!</definedName>
    <definedName name="\W">#REF!</definedName>
    <definedName name="\Y" localSheetId="25">#REF!</definedName>
    <definedName name="\Y" localSheetId="20">#REF!</definedName>
    <definedName name="\Y" localSheetId="12">#REF!</definedName>
    <definedName name="\Y" localSheetId="22">#REF!</definedName>
    <definedName name="\Y" localSheetId="21">#REF!</definedName>
    <definedName name="\Y" localSheetId="23">#REF!</definedName>
    <definedName name="\Y" localSheetId="13">#REF!</definedName>
    <definedName name="\Y">#REF!</definedName>
    <definedName name="\Z" localSheetId="25">#REF!</definedName>
    <definedName name="\Z" localSheetId="20">#REF!</definedName>
    <definedName name="\Z" localSheetId="12">#REF!</definedName>
    <definedName name="\Z" localSheetId="22">#REF!</definedName>
    <definedName name="\Z" localSheetId="21">#REF!</definedName>
    <definedName name="\Z" localSheetId="23">#REF!</definedName>
    <definedName name="\Z" localSheetId="13">#REF!</definedName>
    <definedName name="\Z">#REF!</definedName>
    <definedName name="_" hidden="1">#REF!</definedName>
    <definedName name="__" localSheetId="19" hidden="1">{#N/A,#N/A,FALSE,"ANEXO3 99 ERA";#N/A,#N/A,FALSE,"ANEXO3 99 UBÁ2";#N/A,#N/A,FALSE,"ANEXO3 99 DTU";#N/A,#N/A,FALSE,"ANEXO3 99 RDR";#N/A,#N/A,FALSE,"ANEXO3 99 UBÁ4";#N/A,#N/A,FALSE,"ANEXO3 99 UBÁ6"}</definedName>
    <definedName name="__" localSheetId="0" hidden="1">{#N/A,#N/A,FALSE,"ANEXO3 99 ERA";#N/A,#N/A,FALSE,"ANEXO3 99 UBÁ2";#N/A,#N/A,FALSE,"ANEXO3 99 DTU";#N/A,#N/A,FALSE,"ANEXO3 99 RDR";#N/A,#N/A,FALSE,"ANEXO3 99 UBÁ4";#N/A,#N/A,FALSE,"ANEXO3 99 UBÁ6"}</definedName>
    <definedName name="__" localSheetId="25" hidden="1">{#N/A,#N/A,FALSE,"ANEXO3 99 ERA";#N/A,#N/A,FALSE,"ANEXO3 99 UBÁ2";#N/A,#N/A,FALSE,"ANEXO3 99 DTU";#N/A,#N/A,FALSE,"ANEXO3 99 RDR";#N/A,#N/A,FALSE,"ANEXO3 99 UBÁ4";#N/A,#N/A,FALSE,"ANEXO3 99 UBÁ6"}</definedName>
    <definedName name="__" localSheetId="20" hidden="1">{#N/A,#N/A,FALSE,"ANEXO3 99 ERA";#N/A,#N/A,FALSE,"ANEXO3 99 UBÁ2";#N/A,#N/A,FALSE,"ANEXO3 99 DTU";#N/A,#N/A,FALSE,"ANEXO3 99 RDR";#N/A,#N/A,FALSE,"ANEXO3 99 UBÁ4";#N/A,#N/A,FALSE,"ANEXO3 99 UBÁ6"}</definedName>
    <definedName name="__" localSheetId="12" hidden="1">{#N/A,#N/A,FALSE,"ANEXO3 99 ERA";#N/A,#N/A,FALSE,"ANEXO3 99 UBÁ2";#N/A,#N/A,FALSE,"ANEXO3 99 DTU";#N/A,#N/A,FALSE,"ANEXO3 99 RDR";#N/A,#N/A,FALSE,"ANEXO3 99 UBÁ4";#N/A,#N/A,FALSE,"ANEXO3 99 UBÁ6"}</definedName>
    <definedName name="__" localSheetId="22" hidden="1">{#N/A,#N/A,FALSE,"ANEXO3 99 ERA";#N/A,#N/A,FALSE,"ANEXO3 99 UBÁ2";#N/A,#N/A,FALSE,"ANEXO3 99 DTU";#N/A,#N/A,FALSE,"ANEXO3 99 RDR";#N/A,#N/A,FALSE,"ANEXO3 99 UBÁ4";#N/A,#N/A,FALSE,"ANEXO3 99 UBÁ6"}</definedName>
    <definedName name="__" localSheetId="21" hidden="1">{#N/A,#N/A,FALSE,"ANEXO3 99 ERA";#N/A,#N/A,FALSE,"ANEXO3 99 UBÁ2";#N/A,#N/A,FALSE,"ANEXO3 99 DTU";#N/A,#N/A,FALSE,"ANEXO3 99 RDR";#N/A,#N/A,FALSE,"ANEXO3 99 UBÁ4";#N/A,#N/A,FALSE,"ANEXO3 99 UBÁ6"}</definedName>
    <definedName name="__" localSheetId="23" hidden="1">{#N/A,#N/A,FALSE,"ANEXO3 99 ERA";#N/A,#N/A,FALSE,"ANEXO3 99 UBÁ2";#N/A,#N/A,FALSE,"ANEXO3 99 DTU";#N/A,#N/A,FALSE,"ANEXO3 99 RDR";#N/A,#N/A,FALSE,"ANEXO3 99 UBÁ4";#N/A,#N/A,FALSE,"ANEXO3 99 UBÁ6"}</definedName>
    <definedName name="__" localSheetId="15" hidden="1">{#N/A,#N/A,FALSE,"ANEXO3 99 ERA";#N/A,#N/A,FALSE,"ANEXO3 99 UBÁ2";#N/A,#N/A,FALSE,"ANEXO3 99 DTU";#N/A,#N/A,FALSE,"ANEXO3 99 RDR";#N/A,#N/A,FALSE,"ANEXO3 99 UBÁ4";#N/A,#N/A,FALSE,"ANEXO3 99 UBÁ6"}</definedName>
    <definedName name="__" localSheetId="13" hidden="1">{#N/A,#N/A,FALSE,"ANEXO3 99 ERA";#N/A,#N/A,FALSE,"ANEXO3 99 UBÁ2";#N/A,#N/A,FALSE,"ANEXO3 99 DTU";#N/A,#N/A,FALSE,"ANEXO3 99 RDR";#N/A,#N/A,FALSE,"ANEXO3 99 UBÁ4";#N/A,#N/A,FALSE,"ANEXO3 99 UBÁ6"}</definedName>
    <definedName name="__" hidden="1">{#N/A,#N/A,FALSE,"ANEXO3 99 ERA";#N/A,#N/A,FALSE,"ANEXO3 99 UBÁ2";#N/A,#N/A,FALSE,"ANEXO3 99 DTU";#N/A,#N/A,FALSE,"ANEXO3 99 RDR";#N/A,#N/A,FALSE,"ANEXO3 99 UBÁ4";#N/A,#N/A,FALSE,"ANEXO3 99 UBÁ6"}</definedName>
    <definedName name="________________________________CRM2" localSheetId="6" hidden="1">{#N/A,#N/A,FALSE,"ANEXO3 99 ERA";#N/A,#N/A,FALSE,"ANEXO3 99 UBÁ2";#N/A,#N/A,FALSE,"ANEXO3 99 DTU";#N/A,#N/A,FALSE,"ANEXO3 99 RDR";#N/A,#N/A,FALSE,"ANEXO3 99 UBÁ4";#N/A,#N/A,FALSE,"ANEXO3 99 UBÁ6"}</definedName>
    <definedName name="________________________________CRM2" localSheetId="5" hidden="1">{#N/A,#N/A,FALSE,"ANEXO3 99 ERA";#N/A,#N/A,FALSE,"ANEXO3 99 UBÁ2";#N/A,#N/A,FALSE,"ANEXO3 99 DTU";#N/A,#N/A,FALSE,"ANEXO3 99 RDR";#N/A,#N/A,FALSE,"ANEXO3 99 UBÁ4";#N/A,#N/A,FALSE,"ANEXO3 99 UBÁ6"}</definedName>
    <definedName name="________________________________CRM2" localSheetId="10" hidden="1">{#N/A,#N/A,FALSE,"ANEXO3 99 ERA";#N/A,#N/A,FALSE,"ANEXO3 99 UBÁ2";#N/A,#N/A,FALSE,"ANEXO3 99 DTU";#N/A,#N/A,FALSE,"ANEXO3 99 RDR";#N/A,#N/A,FALSE,"ANEXO3 99 UBÁ4";#N/A,#N/A,FALSE,"ANEXO3 99 UBÁ6"}</definedName>
    <definedName name="________________________________CRM2" localSheetId="4" hidden="1">{#N/A,#N/A,FALSE,"ANEXO3 99 ERA";#N/A,#N/A,FALSE,"ANEXO3 99 UBÁ2";#N/A,#N/A,FALSE,"ANEXO3 99 DTU";#N/A,#N/A,FALSE,"ANEXO3 99 RDR";#N/A,#N/A,FALSE,"ANEXO3 99 UBÁ4";#N/A,#N/A,FALSE,"ANEXO3 99 UBÁ6"}</definedName>
    <definedName name="________________________________CRM2" localSheetId="8" hidden="1">{#N/A,#N/A,FALSE,"ANEXO3 99 ERA";#N/A,#N/A,FALSE,"ANEXO3 99 UBÁ2";#N/A,#N/A,FALSE,"ANEXO3 99 DTU";#N/A,#N/A,FALSE,"ANEXO3 99 RDR";#N/A,#N/A,FALSE,"ANEXO3 99 UBÁ4";#N/A,#N/A,FALSE,"ANEXO3 99 UBÁ6"}</definedName>
    <definedName name="________________________________CRM2" localSheetId="9" hidden="1">{#N/A,#N/A,FALSE,"ANEXO3 99 ERA";#N/A,#N/A,FALSE,"ANEXO3 99 UBÁ2";#N/A,#N/A,FALSE,"ANEXO3 99 DTU";#N/A,#N/A,FALSE,"ANEXO3 99 RDR";#N/A,#N/A,FALSE,"ANEXO3 99 UBÁ4";#N/A,#N/A,FALSE,"ANEXO3 99 UBÁ6"}</definedName>
    <definedName name="________________________________CRM2" localSheetId="7" hidden="1">{#N/A,#N/A,FALSE,"ANEXO3 99 ERA";#N/A,#N/A,FALSE,"ANEXO3 99 UBÁ2";#N/A,#N/A,FALSE,"ANEXO3 99 DTU";#N/A,#N/A,FALSE,"ANEXO3 99 RDR";#N/A,#N/A,FALSE,"ANEXO3 99 UBÁ4";#N/A,#N/A,FALSE,"ANEXO3 99 UBÁ6"}</definedName>
    <definedName name="________________________________CRM2" localSheetId="2" hidden="1">{#N/A,#N/A,FALSE,"ANEXO3 99 ERA";#N/A,#N/A,FALSE,"ANEXO3 99 UBÁ2";#N/A,#N/A,FALSE,"ANEXO3 99 DTU";#N/A,#N/A,FALSE,"ANEXO3 99 RDR";#N/A,#N/A,FALSE,"ANEXO3 99 UBÁ4";#N/A,#N/A,FALSE,"ANEXO3 99 UBÁ6"}</definedName>
    <definedName name="________________________________CRM2" localSheetId="3" hidden="1">{#N/A,#N/A,FALSE,"ANEXO3 99 ERA";#N/A,#N/A,FALSE,"ANEXO3 99 UBÁ2";#N/A,#N/A,FALSE,"ANEXO3 99 DTU";#N/A,#N/A,FALSE,"ANEXO3 99 RDR";#N/A,#N/A,FALSE,"ANEXO3 99 UBÁ4";#N/A,#N/A,FALSE,"ANEXO3 99 UBÁ6"}</definedName>
    <definedName name="________________________________CRM2" localSheetId="18" hidden="1">{#N/A,#N/A,FALSE,"ANEXO3 99 ERA";#N/A,#N/A,FALSE,"ANEXO3 99 UBÁ2";#N/A,#N/A,FALSE,"ANEXO3 99 DTU";#N/A,#N/A,FALSE,"ANEXO3 99 RDR";#N/A,#N/A,FALSE,"ANEXO3 99 UBÁ4";#N/A,#N/A,FALSE,"ANEXO3 99 UBÁ6"}</definedName>
    <definedName name="________________________________CRM2" localSheetId="19" hidden="1">{#N/A,#N/A,FALSE,"ANEXO3 99 ERA";#N/A,#N/A,FALSE,"ANEXO3 99 UBÁ2";#N/A,#N/A,FALSE,"ANEXO3 99 DTU";#N/A,#N/A,FALSE,"ANEXO3 99 RDR";#N/A,#N/A,FALSE,"ANEXO3 99 UBÁ4";#N/A,#N/A,FALSE,"ANEXO3 99 UBÁ6"}</definedName>
    <definedName name="________________________________CRM2" localSheetId="17" hidden="1">{#N/A,#N/A,FALSE,"ANEXO3 99 ERA";#N/A,#N/A,FALSE,"ANEXO3 99 UBÁ2";#N/A,#N/A,FALSE,"ANEXO3 99 DTU";#N/A,#N/A,FALSE,"ANEXO3 99 RDR";#N/A,#N/A,FALSE,"ANEXO3 99 UBÁ4";#N/A,#N/A,FALSE,"ANEXO3 99 UBÁ6"}</definedName>
    <definedName name="________________________________CRM2" localSheetId="16" hidden="1">{#N/A,#N/A,FALSE,"ANEXO3 99 ERA";#N/A,#N/A,FALSE,"ANEXO3 99 UBÁ2";#N/A,#N/A,FALSE,"ANEXO3 99 DTU";#N/A,#N/A,FALSE,"ANEXO3 99 RDR";#N/A,#N/A,FALSE,"ANEXO3 99 UBÁ4";#N/A,#N/A,FALSE,"ANEXO3 99 UBÁ6"}</definedName>
    <definedName name="________________________________CRM2" localSheetId="1" hidden="1">{#N/A,#N/A,FALSE,"ANEXO3 99 ERA";#N/A,#N/A,FALSE,"ANEXO3 99 UBÁ2";#N/A,#N/A,FALSE,"ANEXO3 99 DTU";#N/A,#N/A,FALSE,"ANEXO3 99 RDR";#N/A,#N/A,FALSE,"ANEXO3 99 UBÁ4";#N/A,#N/A,FALSE,"ANEXO3 99 UBÁ6"}</definedName>
    <definedName name="________________________________CRM2" localSheetId="0" hidden="1">{#N/A,#N/A,FALSE,"ANEXO3 99 ERA";#N/A,#N/A,FALSE,"ANEXO3 99 UBÁ2";#N/A,#N/A,FALSE,"ANEXO3 99 DTU";#N/A,#N/A,FALSE,"ANEXO3 99 RDR";#N/A,#N/A,FALSE,"ANEXO3 99 UBÁ4";#N/A,#N/A,FALSE,"ANEXO3 99 UBÁ6"}</definedName>
    <definedName name="________________________________CRM2" localSheetId="25" hidden="1">{#N/A,#N/A,FALSE,"ANEXO3 99 ERA";#N/A,#N/A,FALSE,"ANEXO3 99 UBÁ2";#N/A,#N/A,FALSE,"ANEXO3 99 DTU";#N/A,#N/A,FALSE,"ANEXO3 99 RDR";#N/A,#N/A,FALSE,"ANEXO3 99 UBÁ4";#N/A,#N/A,FALSE,"ANEXO3 99 UBÁ6"}</definedName>
    <definedName name="________________________________CRM2" localSheetId="20" hidden="1">{#N/A,#N/A,FALSE,"ANEXO3 99 ERA";#N/A,#N/A,FALSE,"ANEXO3 99 UBÁ2";#N/A,#N/A,FALSE,"ANEXO3 99 DTU";#N/A,#N/A,FALSE,"ANEXO3 99 RDR";#N/A,#N/A,FALSE,"ANEXO3 99 UBÁ4";#N/A,#N/A,FALSE,"ANEXO3 99 UBÁ6"}</definedName>
    <definedName name="________________________________CRM2" localSheetId="12" hidden="1">{#N/A,#N/A,FALSE,"ANEXO3 99 ERA";#N/A,#N/A,FALSE,"ANEXO3 99 UBÁ2";#N/A,#N/A,FALSE,"ANEXO3 99 DTU";#N/A,#N/A,FALSE,"ANEXO3 99 RDR";#N/A,#N/A,FALSE,"ANEXO3 99 UBÁ4";#N/A,#N/A,FALSE,"ANEXO3 99 UBÁ6"}</definedName>
    <definedName name="________________________________CRM2" localSheetId="22" hidden="1">{#N/A,#N/A,FALSE,"ANEXO3 99 ERA";#N/A,#N/A,FALSE,"ANEXO3 99 UBÁ2";#N/A,#N/A,FALSE,"ANEXO3 99 DTU";#N/A,#N/A,FALSE,"ANEXO3 99 RDR";#N/A,#N/A,FALSE,"ANEXO3 99 UBÁ4";#N/A,#N/A,FALSE,"ANEXO3 99 UBÁ6"}</definedName>
    <definedName name="________________________________CRM2" localSheetId="21" hidden="1">{#N/A,#N/A,FALSE,"ANEXO3 99 ERA";#N/A,#N/A,FALSE,"ANEXO3 99 UBÁ2";#N/A,#N/A,FALSE,"ANEXO3 99 DTU";#N/A,#N/A,FALSE,"ANEXO3 99 RDR";#N/A,#N/A,FALSE,"ANEXO3 99 UBÁ4";#N/A,#N/A,FALSE,"ANEXO3 99 UBÁ6"}</definedName>
    <definedName name="________________________________CRM2" localSheetId="23" hidden="1">{#N/A,#N/A,FALSE,"ANEXO3 99 ERA";#N/A,#N/A,FALSE,"ANEXO3 99 UBÁ2";#N/A,#N/A,FALSE,"ANEXO3 99 DTU";#N/A,#N/A,FALSE,"ANEXO3 99 RDR";#N/A,#N/A,FALSE,"ANEXO3 99 UBÁ4";#N/A,#N/A,FALSE,"ANEXO3 99 UBÁ6"}</definedName>
    <definedName name="________________________________CRM2" localSheetId="15" hidden="1">{#N/A,#N/A,FALSE,"ANEXO3 99 ERA";#N/A,#N/A,FALSE,"ANEXO3 99 UBÁ2";#N/A,#N/A,FALSE,"ANEXO3 99 DTU";#N/A,#N/A,FALSE,"ANEXO3 99 RDR";#N/A,#N/A,FALSE,"ANEXO3 99 UBÁ4";#N/A,#N/A,FALSE,"ANEXO3 99 UBÁ6"}</definedName>
    <definedName name="________________________________CRM2" localSheetId="13" hidden="1">{#N/A,#N/A,FALSE,"ANEXO3 99 ERA";#N/A,#N/A,FALSE,"ANEXO3 99 UBÁ2";#N/A,#N/A,FALSE,"ANEXO3 99 DTU";#N/A,#N/A,FALSE,"ANEXO3 99 RDR";#N/A,#N/A,FALSE,"ANEXO3 99 UBÁ4";#N/A,#N/A,FALSE,"ANEXO3 99 UBÁ6"}</definedName>
    <definedName name="________________________________CRM2" hidden="1">{#N/A,#N/A,FALSE,"ANEXO3 99 ERA";#N/A,#N/A,FALSE,"ANEXO3 99 UBÁ2";#N/A,#N/A,FALSE,"ANEXO3 99 DTU";#N/A,#N/A,FALSE,"ANEXO3 99 RDR";#N/A,#N/A,FALSE,"ANEXO3 99 UBÁ4";#N/A,#N/A,FALSE,"ANEXO3 99 UBÁ6"}</definedName>
    <definedName name="________________________________CRM2_1" localSheetId="0" hidden="1">{#N/A,#N/A,FALSE,"ANEXO3 99 ERA";#N/A,#N/A,FALSE,"ANEXO3 99 UBÁ2";#N/A,#N/A,FALSE,"ANEXO3 99 DTU";#N/A,#N/A,FALSE,"ANEXO3 99 RDR";#N/A,#N/A,FALSE,"ANEXO3 99 UBÁ4";#N/A,#N/A,FALSE,"ANEXO3 99 UBÁ6"}</definedName>
    <definedName name="________________________________CRM2_1" localSheetId="25" hidden="1">{#N/A,#N/A,FALSE,"ANEXO3 99 ERA";#N/A,#N/A,FALSE,"ANEXO3 99 UBÁ2";#N/A,#N/A,FALSE,"ANEXO3 99 DTU";#N/A,#N/A,FALSE,"ANEXO3 99 RDR";#N/A,#N/A,FALSE,"ANEXO3 99 UBÁ4";#N/A,#N/A,FALSE,"ANEXO3 99 UBÁ6"}</definedName>
    <definedName name="________________________________CRM2_1" localSheetId="20" hidden="1">{#N/A,#N/A,FALSE,"ANEXO3 99 ERA";#N/A,#N/A,FALSE,"ANEXO3 99 UBÁ2";#N/A,#N/A,FALSE,"ANEXO3 99 DTU";#N/A,#N/A,FALSE,"ANEXO3 99 RDR";#N/A,#N/A,FALSE,"ANEXO3 99 UBÁ4";#N/A,#N/A,FALSE,"ANEXO3 99 UBÁ6"}</definedName>
    <definedName name="________________________________CRM2_1" localSheetId="12" hidden="1">{#N/A,#N/A,FALSE,"ANEXO3 99 ERA";#N/A,#N/A,FALSE,"ANEXO3 99 UBÁ2";#N/A,#N/A,FALSE,"ANEXO3 99 DTU";#N/A,#N/A,FALSE,"ANEXO3 99 RDR";#N/A,#N/A,FALSE,"ANEXO3 99 UBÁ4";#N/A,#N/A,FALSE,"ANEXO3 99 UBÁ6"}</definedName>
    <definedName name="________________________________CRM2_1" localSheetId="22" hidden="1">{#N/A,#N/A,FALSE,"ANEXO3 99 ERA";#N/A,#N/A,FALSE,"ANEXO3 99 UBÁ2";#N/A,#N/A,FALSE,"ANEXO3 99 DTU";#N/A,#N/A,FALSE,"ANEXO3 99 RDR";#N/A,#N/A,FALSE,"ANEXO3 99 UBÁ4";#N/A,#N/A,FALSE,"ANEXO3 99 UBÁ6"}</definedName>
    <definedName name="________________________________CRM2_1" localSheetId="21" hidden="1">{#N/A,#N/A,FALSE,"ANEXO3 99 ERA";#N/A,#N/A,FALSE,"ANEXO3 99 UBÁ2";#N/A,#N/A,FALSE,"ANEXO3 99 DTU";#N/A,#N/A,FALSE,"ANEXO3 99 RDR";#N/A,#N/A,FALSE,"ANEXO3 99 UBÁ4";#N/A,#N/A,FALSE,"ANEXO3 99 UBÁ6"}</definedName>
    <definedName name="________________________________CRM2_1" localSheetId="23" hidden="1">{#N/A,#N/A,FALSE,"ANEXO3 99 ERA";#N/A,#N/A,FALSE,"ANEXO3 99 UBÁ2";#N/A,#N/A,FALSE,"ANEXO3 99 DTU";#N/A,#N/A,FALSE,"ANEXO3 99 RDR";#N/A,#N/A,FALSE,"ANEXO3 99 UBÁ4";#N/A,#N/A,FALSE,"ANEXO3 99 UBÁ6"}</definedName>
    <definedName name="________________________________CRM2_1" localSheetId="15" hidden="1">{#N/A,#N/A,FALSE,"ANEXO3 99 ERA";#N/A,#N/A,FALSE,"ANEXO3 99 UBÁ2";#N/A,#N/A,FALSE,"ANEXO3 99 DTU";#N/A,#N/A,FALSE,"ANEXO3 99 RDR";#N/A,#N/A,FALSE,"ANEXO3 99 UBÁ4";#N/A,#N/A,FALSE,"ANEXO3 99 UBÁ6"}</definedName>
    <definedName name="________________________________CRM2_1" localSheetId="13" hidden="1">{#N/A,#N/A,FALSE,"ANEXO3 99 ERA";#N/A,#N/A,FALSE,"ANEXO3 99 UBÁ2";#N/A,#N/A,FALSE,"ANEXO3 99 DTU";#N/A,#N/A,FALSE,"ANEXO3 99 RDR";#N/A,#N/A,FALSE,"ANEXO3 99 UBÁ4";#N/A,#N/A,FALSE,"ANEXO3 99 UBÁ6"}</definedName>
    <definedName name="________________________________CRM2_1" hidden="1">{#N/A,#N/A,FALSE,"ANEXO3 99 ERA";#N/A,#N/A,FALSE,"ANEXO3 99 UBÁ2";#N/A,#N/A,FALSE,"ANEXO3 99 DTU";#N/A,#N/A,FALSE,"ANEXO3 99 RDR";#N/A,#N/A,FALSE,"ANEXO3 99 UBÁ4";#N/A,#N/A,FALSE,"ANEXO3 99 UBÁ6"}</definedName>
    <definedName name="_______________________________CRM3" localSheetId="6" hidden="1">{#N/A,#N/A,FALSE,"ANEXO3 99 ERA";#N/A,#N/A,FALSE,"ANEXO3 99 UBÁ2";#N/A,#N/A,FALSE,"ANEXO3 99 DTU";#N/A,#N/A,FALSE,"ANEXO3 99 RDR";#N/A,#N/A,FALSE,"ANEXO3 99 UBÁ4";#N/A,#N/A,FALSE,"ANEXO3 99 UBÁ6"}</definedName>
    <definedName name="_______________________________CRM3" localSheetId="5" hidden="1">{#N/A,#N/A,FALSE,"ANEXO3 99 ERA";#N/A,#N/A,FALSE,"ANEXO3 99 UBÁ2";#N/A,#N/A,FALSE,"ANEXO3 99 DTU";#N/A,#N/A,FALSE,"ANEXO3 99 RDR";#N/A,#N/A,FALSE,"ANEXO3 99 UBÁ4";#N/A,#N/A,FALSE,"ANEXO3 99 UBÁ6"}</definedName>
    <definedName name="_______________________________CRM3" localSheetId="10" hidden="1">{#N/A,#N/A,FALSE,"ANEXO3 99 ERA";#N/A,#N/A,FALSE,"ANEXO3 99 UBÁ2";#N/A,#N/A,FALSE,"ANEXO3 99 DTU";#N/A,#N/A,FALSE,"ANEXO3 99 RDR";#N/A,#N/A,FALSE,"ANEXO3 99 UBÁ4";#N/A,#N/A,FALSE,"ANEXO3 99 UBÁ6"}</definedName>
    <definedName name="_______________________________CRM3" localSheetId="4" hidden="1">{#N/A,#N/A,FALSE,"ANEXO3 99 ERA";#N/A,#N/A,FALSE,"ANEXO3 99 UBÁ2";#N/A,#N/A,FALSE,"ANEXO3 99 DTU";#N/A,#N/A,FALSE,"ANEXO3 99 RDR";#N/A,#N/A,FALSE,"ANEXO3 99 UBÁ4";#N/A,#N/A,FALSE,"ANEXO3 99 UBÁ6"}</definedName>
    <definedName name="_______________________________CRM3" localSheetId="8" hidden="1">{#N/A,#N/A,FALSE,"ANEXO3 99 ERA";#N/A,#N/A,FALSE,"ANEXO3 99 UBÁ2";#N/A,#N/A,FALSE,"ANEXO3 99 DTU";#N/A,#N/A,FALSE,"ANEXO3 99 RDR";#N/A,#N/A,FALSE,"ANEXO3 99 UBÁ4";#N/A,#N/A,FALSE,"ANEXO3 99 UBÁ6"}</definedName>
    <definedName name="_______________________________CRM3" localSheetId="9" hidden="1">{#N/A,#N/A,FALSE,"ANEXO3 99 ERA";#N/A,#N/A,FALSE,"ANEXO3 99 UBÁ2";#N/A,#N/A,FALSE,"ANEXO3 99 DTU";#N/A,#N/A,FALSE,"ANEXO3 99 RDR";#N/A,#N/A,FALSE,"ANEXO3 99 UBÁ4";#N/A,#N/A,FALSE,"ANEXO3 99 UBÁ6"}</definedName>
    <definedName name="_______________________________CRM3" localSheetId="7" hidden="1">{#N/A,#N/A,FALSE,"ANEXO3 99 ERA";#N/A,#N/A,FALSE,"ANEXO3 99 UBÁ2";#N/A,#N/A,FALSE,"ANEXO3 99 DTU";#N/A,#N/A,FALSE,"ANEXO3 99 RDR";#N/A,#N/A,FALSE,"ANEXO3 99 UBÁ4";#N/A,#N/A,FALSE,"ANEXO3 99 UBÁ6"}</definedName>
    <definedName name="_______________________________CRM3" localSheetId="2" hidden="1">{#N/A,#N/A,FALSE,"ANEXO3 99 ERA";#N/A,#N/A,FALSE,"ANEXO3 99 UBÁ2";#N/A,#N/A,FALSE,"ANEXO3 99 DTU";#N/A,#N/A,FALSE,"ANEXO3 99 RDR";#N/A,#N/A,FALSE,"ANEXO3 99 UBÁ4";#N/A,#N/A,FALSE,"ANEXO3 99 UBÁ6"}</definedName>
    <definedName name="_______________________________CRM3" localSheetId="3" hidden="1">{#N/A,#N/A,FALSE,"ANEXO3 99 ERA";#N/A,#N/A,FALSE,"ANEXO3 99 UBÁ2";#N/A,#N/A,FALSE,"ANEXO3 99 DTU";#N/A,#N/A,FALSE,"ANEXO3 99 RDR";#N/A,#N/A,FALSE,"ANEXO3 99 UBÁ4";#N/A,#N/A,FALSE,"ANEXO3 99 UBÁ6"}</definedName>
    <definedName name="_______________________________CRM3" localSheetId="18" hidden="1">{#N/A,#N/A,FALSE,"ANEXO3 99 ERA";#N/A,#N/A,FALSE,"ANEXO3 99 UBÁ2";#N/A,#N/A,FALSE,"ANEXO3 99 DTU";#N/A,#N/A,FALSE,"ANEXO3 99 RDR";#N/A,#N/A,FALSE,"ANEXO3 99 UBÁ4";#N/A,#N/A,FALSE,"ANEXO3 99 UBÁ6"}</definedName>
    <definedName name="_______________________________CRM3" localSheetId="19" hidden="1">{#N/A,#N/A,FALSE,"ANEXO3 99 ERA";#N/A,#N/A,FALSE,"ANEXO3 99 UBÁ2";#N/A,#N/A,FALSE,"ANEXO3 99 DTU";#N/A,#N/A,FALSE,"ANEXO3 99 RDR";#N/A,#N/A,FALSE,"ANEXO3 99 UBÁ4";#N/A,#N/A,FALSE,"ANEXO3 99 UBÁ6"}</definedName>
    <definedName name="_______________________________CRM3" localSheetId="17" hidden="1">{#N/A,#N/A,FALSE,"ANEXO3 99 ERA";#N/A,#N/A,FALSE,"ANEXO3 99 UBÁ2";#N/A,#N/A,FALSE,"ANEXO3 99 DTU";#N/A,#N/A,FALSE,"ANEXO3 99 RDR";#N/A,#N/A,FALSE,"ANEXO3 99 UBÁ4";#N/A,#N/A,FALSE,"ANEXO3 99 UBÁ6"}</definedName>
    <definedName name="_______________________________CRM3" localSheetId="16" hidden="1">{#N/A,#N/A,FALSE,"ANEXO3 99 ERA";#N/A,#N/A,FALSE,"ANEXO3 99 UBÁ2";#N/A,#N/A,FALSE,"ANEXO3 99 DTU";#N/A,#N/A,FALSE,"ANEXO3 99 RDR";#N/A,#N/A,FALSE,"ANEXO3 99 UBÁ4";#N/A,#N/A,FALSE,"ANEXO3 99 UBÁ6"}</definedName>
    <definedName name="_______________________________CRM3" localSheetId="1" hidden="1">{#N/A,#N/A,FALSE,"ANEXO3 99 ERA";#N/A,#N/A,FALSE,"ANEXO3 99 UBÁ2";#N/A,#N/A,FALSE,"ANEXO3 99 DTU";#N/A,#N/A,FALSE,"ANEXO3 99 RDR";#N/A,#N/A,FALSE,"ANEXO3 99 UBÁ4";#N/A,#N/A,FALSE,"ANEXO3 99 UBÁ6"}</definedName>
    <definedName name="_______________________________CRM3" localSheetId="0" hidden="1">{#N/A,#N/A,FALSE,"ANEXO3 99 ERA";#N/A,#N/A,FALSE,"ANEXO3 99 UBÁ2";#N/A,#N/A,FALSE,"ANEXO3 99 DTU";#N/A,#N/A,FALSE,"ANEXO3 99 RDR";#N/A,#N/A,FALSE,"ANEXO3 99 UBÁ4";#N/A,#N/A,FALSE,"ANEXO3 99 UBÁ6"}</definedName>
    <definedName name="_______________________________CRM3" localSheetId="25" hidden="1">{#N/A,#N/A,FALSE,"ANEXO3 99 ERA";#N/A,#N/A,FALSE,"ANEXO3 99 UBÁ2";#N/A,#N/A,FALSE,"ANEXO3 99 DTU";#N/A,#N/A,FALSE,"ANEXO3 99 RDR";#N/A,#N/A,FALSE,"ANEXO3 99 UBÁ4";#N/A,#N/A,FALSE,"ANEXO3 99 UBÁ6"}</definedName>
    <definedName name="_______________________________CRM3" localSheetId="20" hidden="1">{#N/A,#N/A,FALSE,"ANEXO3 99 ERA";#N/A,#N/A,FALSE,"ANEXO3 99 UBÁ2";#N/A,#N/A,FALSE,"ANEXO3 99 DTU";#N/A,#N/A,FALSE,"ANEXO3 99 RDR";#N/A,#N/A,FALSE,"ANEXO3 99 UBÁ4";#N/A,#N/A,FALSE,"ANEXO3 99 UBÁ6"}</definedName>
    <definedName name="_______________________________CRM3" localSheetId="12" hidden="1">{#N/A,#N/A,FALSE,"ANEXO3 99 ERA";#N/A,#N/A,FALSE,"ANEXO3 99 UBÁ2";#N/A,#N/A,FALSE,"ANEXO3 99 DTU";#N/A,#N/A,FALSE,"ANEXO3 99 RDR";#N/A,#N/A,FALSE,"ANEXO3 99 UBÁ4";#N/A,#N/A,FALSE,"ANEXO3 99 UBÁ6"}</definedName>
    <definedName name="_______________________________CRM3" localSheetId="22" hidden="1">{#N/A,#N/A,FALSE,"ANEXO3 99 ERA";#N/A,#N/A,FALSE,"ANEXO3 99 UBÁ2";#N/A,#N/A,FALSE,"ANEXO3 99 DTU";#N/A,#N/A,FALSE,"ANEXO3 99 RDR";#N/A,#N/A,FALSE,"ANEXO3 99 UBÁ4";#N/A,#N/A,FALSE,"ANEXO3 99 UBÁ6"}</definedName>
    <definedName name="_______________________________CRM3" localSheetId="21" hidden="1">{#N/A,#N/A,FALSE,"ANEXO3 99 ERA";#N/A,#N/A,FALSE,"ANEXO3 99 UBÁ2";#N/A,#N/A,FALSE,"ANEXO3 99 DTU";#N/A,#N/A,FALSE,"ANEXO3 99 RDR";#N/A,#N/A,FALSE,"ANEXO3 99 UBÁ4";#N/A,#N/A,FALSE,"ANEXO3 99 UBÁ6"}</definedName>
    <definedName name="_______________________________CRM3" localSheetId="23" hidden="1">{#N/A,#N/A,FALSE,"ANEXO3 99 ERA";#N/A,#N/A,FALSE,"ANEXO3 99 UBÁ2";#N/A,#N/A,FALSE,"ANEXO3 99 DTU";#N/A,#N/A,FALSE,"ANEXO3 99 RDR";#N/A,#N/A,FALSE,"ANEXO3 99 UBÁ4";#N/A,#N/A,FALSE,"ANEXO3 99 UBÁ6"}</definedName>
    <definedName name="_______________________________CRM3" localSheetId="15" hidden="1">{#N/A,#N/A,FALSE,"ANEXO3 99 ERA";#N/A,#N/A,FALSE,"ANEXO3 99 UBÁ2";#N/A,#N/A,FALSE,"ANEXO3 99 DTU";#N/A,#N/A,FALSE,"ANEXO3 99 RDR";#N/A,#N/A,FALSE,"ANEXO3 99 UBÁ4";#N/A,#N/A,FALSE,"ANEXO3 99 UBÁ6"}</definedName>
    <definedName name="_______________________________CRM3" localSheetId="13" hidden="1">{#N/A,#N/A,FALSE,"ANEXO3 99 ERA";#N/A,#N/A,FALSE,"ANEXO3 99 UBÁ2";#N/A,#N/A,FALSE,"ANEXO3 99 DTU";#N/A,#N/A,FALSE,"ANEXO3 99 RDR";#N/A,#N/A,FALSE,"ANEXO3 99 UBÁ4";#N/A,#N/A,FALSE,"ANEXO3 99 UBÁ6"}</definedName>
    <definedName name="_______________________________CRM3" hidden="1">{#N/A,#N/A,FALSE,"ANEXO3 99 ERA";#N/A,#N/A,FALSE,"ANEXO3 99 UBÁ2";#N/A,#N/A,FALSE,"ANEXO3 99 DTU";#N/A,#N/A,FALSE,"ANEXO3 99 RDR";#N/A,#N/A,FALSE,"ANEXO3 99 UBÁ4";#N/A,#N/A,FALSE,"ANEXO3 99 UBÁ6"}</definedName>
    <definedName name="_______________________________CRM3_1" localSheetId="0" hidden="1">{#N/A,#N/A,FALSE,"ANEXO3 99 ERA";#N/A,#N/A,FALSE,"ANEXO3 99 UBÁ2";#N/A,#N/A,FALSE,"ANEXO3 99 DTU";#N/A,#N/A,FALSE,"ANEXO3 99 RDR";#N/A,#N/A,FALSE,"ANEXO3 99 UBÁ4";#N/A,#N/A,FALSE,"ANEXO3 99 UBÁ6"}</definedName>
    <definedName name="_______________________________CRM3_1" localSheetId="25" hidden="1">{#N/A,#N/A,FALSE,"ANEXO3 99 ERA";#N/A,#N/A,FALSE,"ANEXO3 99 UBÁ2";#N/A,#N/A,FALSE,"ANEXO3 99 DTU";#N/A,#N/A,FALSE,"ANEXO3 99 RDR";#N/A,#N/A,FALSE,"ANEXO3 99 UBÁ4";#N/A,#N/A,FALSE,"ANEXO3 99 UBÁ6"}</definedName>
    <definedName name="_______________________________CRM3_1" localSheetId="20" hidden="1">{#N/A,#N/A,FALSE,"ANEXO3 99 ERA";#N/A,#N/A,FALSE,"ANEXO3 99 UBÁ2";#N/A,#N/A,FALSE,"ANEXO3 99 DTU";#N/A,#N/A,FALSE,"ANEXO3 99 RDR";#N/A,#N/A,FALSE,"ANEXO3 99 UBÁ4";#N/A,#N/A,FALSE,"ANEXO3 99 UBÁ6"}</definedName>
    <definedName name="_______________________________CRM3_1" localSheetId="12" hidden="1">{#N/A,#N/A,FALSE,"ANEXO3 99 ERA";#N/A,#N/A,FALSE,"ANEXO3 99 UBÁ2";#N/A,#N/A,FALSE,"ANEXO3 99 DTU";#N/A,#N/A,FALSE,"ANEXO3 99 RDR";#N/A,#N/A,FALSE,"ANEXO3 99 UBÁ4";#N/A,#N/A,FALSE,"ANEXO3 99 UBÁ6"}</definedName>
    <definedName name="_______________________________CRM3_1" localSheetId="22" hidden="1">{#N/A,#N/A,FALSE,"ANEXO3 99 ERA";#N/A,#N/A,FALSE,"ANEXO3 99 UBÁ2";#N/A,#N/A,FALSE,"ANEXO3 99 DTU";#N/A,#N/A,FALSE,"ANEXO3 99 RDR";#N/A,#N/A,FALSE,"ANEXO3 99 UBÁ4";#N/A,#N/A,FALSE,"ANEXO3 99 UBÁ6"}</definedName>
    <definedName name="_______________________________CRM3_1" localSheetId="21" hidden="1">{#N/A,#N/A,FALSE,"ANEXO3 99 ERA";#N/A,#N/A,FALSE,"ANEXO3 99 UBÁ2";#N/A,#N/A,FALSE,"ANEXO3 99 DTU";#N/A,#N/A,FALSE,"ANEXO3 99 RDR";#N/A,#N/A,FALSE,"ANEXO3 99 UBÁ4";#N/A,#N/A,FALSE,"ANEXO3 99 UBÁ6"}</definedName>
    <definedName name="_______________________________CRM3_1" localSheetId="23" hidden="1">{#N/A,#N/A,FALSE,"ANEXO3 99 ERA";#N/A,#N/A,FALSE,"ANEXO3 99 UBÁ2";#N/A,#N/A,FALSE,"ANEXO3 99 DTU";#N/A,#N/A,FALSE,"ANEXO3 99 RDR";#N/A,#N/A,FALSE,"ANEXO3 99 UBÁ4";#N/A,#N/A,FALSE,"ANEXO3 99 UBÁ6"}</definedName>
    <definedName name="_______________________________CRM3_1" localSheetId="15" hidden="1">{#N/A,#N/A,FALSE,"ANEXO3 99 ERA";#N/A,#N/A,FALSE,"ANEXO3 99 UBÁ2";#N/A,#N/A,FALSE,"ANEXO3 99 DTU";#N/A,#N/A,FALSE,"ANEXO3 99 RDR";#N/A,#N/A,FALSE,"ANEXO3 99 UBÁ4";#N/A,#N/A,FALSE,"ANEXO3 99 UBÁ6"}</definedName>
    <definedName name="_______________________________CRM3_1" localSheetId="13" hidden="1">{#N/A,#N/A,FALSE,"ANEXO3 99 ERA";#N/A,#N/A,FALSE,"ANEXO3 99 UBÁ2";#N/A,#N/A,FALSE,"ANEXO3 99 DTU";#N/A,#N/A,FALSE,"ANEXO3 99 RDR";#N/A,#N/A,FALSE,"ANEXO3 99 UBÁ4";#N/A,#N/A,FALSE,"ANEXO3 99 UBÁ6"}</definedName>
    <definedName name="_______________________________CRM3_1" hidden="1">{#N/A,#N/A,FALSE,"ANEXO3 99 ERA";#N/A,#N/A,FALSE,"ANEXO3 99 UBÁ2";#N/A,#N/A,FALSE,"ANEXO3 99 DTU";#N/A,#N/A,FALSE,"ANEXO3 99 RDR";#N/A,#N/A,FALSE,"ANEXO3 99 UBÁ4";#N/A,#N/A,FALSE,"ANEXO3 99 UBÁ6"}</definedName>
    <definedName name="______________________________CRM2" localSheetId="6" hidden="1">{#N/A,#N/A,FALSE,"ANEXO3 99 ERA";#N/A,#N/A,FALSE,"ANEXO3 99 UBÁ2";#N/A,#N/A,FALSE,"ANEXO3 99 DTU";#N/A,#N/A,FALSE,"ANEXO3 99 RDR";#N/A,#N/A,FALSE,"ANEXO3 99 UBÁ4";#N/A,#N/A,FALSE,"ANEXO3 99 UBÁ6"}</definedName>
    <definedName name="______________________________CRM2" localSheetId="5" hidden="1">{#N/A,#N/A,FALSE,"ANEXO3 99 ERA";#N/A,#N/A,FALSE,"ANEXO3 99 UBÁ2";#N/A,#N/A,FALSE,"ANEXO3 99 DTU";#N/A,#N/A,FALSE,"ANEXO3 99 RDR";#N/A,#N/A,FALSE,"ANEXO3 99 UBÁ4";#N/A,#N/A,FALSE,"ANEXO3 99 UBÁ6"}</definedName>
    <definedName name="______________________________CRM2" localSheetId="10" hidden="1">{#N/A,#N/A,FALSE,"ANEXO3 99 ERA";#N/A,#N/A,FALSE,"ANEXO3 99 UBÁ2";#N/A,#N/A,FALSE,"ANEXO3 99 DTU";#N/A,#N/A,FALSE,"ANEXO3 99 RDR";#N/A,#N/A,FALSE,"ANEXO3 99 UBÁ4";#N/A,#N/A,FALSE,"ANEXO3 99 UBÁ6"}</definedName>
    <definedName name="______________________________CRM2" localSheetId="4" hidden="1">{#N/A,#N/A,FALSE,"ANEXO3 99 ERA";#N/A,#N/A,FALSE,"ANEXO3 99 UBÁ2";#N/A,#N/A,FALSE,"ANEXO3 99 DTU";#N/A,#N/A,FALSE,"ANEXO3 99 RDR";#N/A,#N/A,FALSE,"ANEXO3 99 UBÁ4";#N/A,#N/A,FALSE,"ANEXO3 99 UBÁ6"}</definedName>
    <definedName name="______________________________CRM2" localSheetId="8" hidden="1">{#N/A,#N/A,FALSE,"ANEXO3 99 ERA";#N/A,#N/A,FALSE,"ANEXO3 99 UBÁ2";#N/A,#N/A,FALSE,"ANEXO3 99 DTU";#N/A,#N/A,FALSE,"ANEXO3 99 RDR";#N/A,#N/A,FALSE,"ANEXO3 99 UBÁ4";#N/A,#N/A,FALSE,"ANEXO3 99 UBÁ6"}</definedName>
    <definedName name="______________________________CRM2" localSheetId="9" hidden="1">{#N/A,#N/A,FALSE,"ANEXO3 99 ERA";#N/A,#N/A,FALSE,"ANEXO3 99 UBÁ2";#N/A,#N/A,FALSE,"ANEXO3 99 DTU";#N/A,#N/A,FALSE,"ANEXO3 99 RDR";#N/A,#N/A,FALSE,"ANEXO3 99 UBÁ4";#N/A,#N/A,FALSE,"ANEXO3 99 UBÁ6"}</definedName>
    <definedName name="______________________________CRM2" localSheetId="7" hidden="1">{#N/A,#N/A,FALSE,"ANEXO3 99 ERA";#N/A,#N/A,FALSE,"ANEXO3 99 UBÁ2";#N/A,#N/A,FALSE,"ANEXO3 99 DTU";#N/A,#N/A,FALSE,"ANEXO3 99 RDR";#N/A,#N/A,FALSE,"ANEXO3 99 UBÁ4";#N/A,#N/A,FALSE,"ANEXO3 99 UBÁ6"}</definedName>
    <definedName name="______________________________CRM2" localSheetId="2" hidden="1">{#N/A,#N/A,FALSE,"ANEXO3 99 ERA";#N/A,#N/A,FALSE,"ANEXO3 99 UBÁ2";#N/A,#N/A,FALSE,"ANEXO3 99 DTU";#N/A,#N/A,FALSE,"ANEXO3 99 RDR";#N/A,#N/A,FALSE,"ANEXO3 99 UBÁ4";#N/A,#N/A,FALSE,"ANEXO3 99 UBÁ6"}</definedName>
    <definedName name="______________________________CRM2" localSheetId="3" hidden="1">{#N/A,#N/A,FALSE,"ANEXO3 99 ERA";#N/A,#N/A,FALSE,"ANEXO3 99 UBÁ2";#N/A,#N/A,FALSE,"ANEXO3 99 DTU";#N/A,#N/A,FALSE,"ANEXO3 99 RDR";#N/A,#N/A,FALSE,"ANEXO3 99 UBÁ4";#N/A,#N/A,FALSE,"ANEXO3 99 UBÁ6"}</definedName>
    <definedName name="______________________________CRM2" localSheetId="18" hidden="1">{#N/A,#N/A,FALSE,"ANEXO3 99 ERA";#N/A,#N/A,FALSE,"ANEXO3 99 UBÁ2";#N/A,#N/A,FALSE,"ANEXO3 99 DTU";#N/A,#N/A,FALSE,"ANEXO3 99 RDR";#N/A,#N/A,FALSE,"ANEXO3 99 UBÁ4";#N/A,#N/A,FALSE,"ANEXO3 99 UBÁ6"}</definedName>
    <definedName name="______________________________CRM2" localSheetId="19" hidden="1">{#N/A,#N/A,FALSE,"ANEXO3 99 ERA";#N/A,#N/A,FALSE,"ANEXO3 99 UBÁ2";#N/A,#N/A,FALSE,"ANEXO3 99 DTU";#N/A,#N/A,FALSE,"ANEXO3 99 RDR";#N/A,#N/A,FALSE,"ANEXO3 99 UBÁ4";#N/A,#N/A,FALSE,"ANEXO3 99 UBÁ6"}</definedName>
    <definedName name="______________________________CRM2" localSheetId="17" hidden="1">{#N/A,#N/A,FALSE,"ANEXO3 99 ERA";#N/A,#N/A,FALSE,"ANEXO3 99 UBÁ2";#N/A,#N/A,FALSE,"ANEXO3 99 DTU";#N/A,#N/A,FALSE,"ANEXO3 99 RDR";#N/A,#N/A,FALSE,"ANEXO3 99 UBÁ4";#N/A,#N/A,FALSE,"ANEXO3 99 UBÁ6"}</definedName>
    <definedName name="______________________________CRM2" localSheetId="16" hidden="1">{#N/A,#N/A,FALSE,"ANEXO3 99 ERA";#N/A,#N/A,FALSE,"ANEXO3 99 UBÁ2";#N/A,#N/A,FALSE,"ANEXO3 99 DTU";#N/A,#N/A,FALSE,"ANEXO3 99 RDR";#N/A,#N/A,FALSE,"ANEXO3 99 UBÁ4";#N/A,#N/A,FALSE,"ANEXO3 99 UBÁ6"}</definedName>
    <definedName name="______________________________CRM2" localSheetId="1" hidden="1">{#N/A,#N/A,FALSE,"ANEXO3 99 ERA";#N/A,#N/A,FALSE,"ANEXO3 99 UBÁ2";#N/A,#N/A,FALSE,"ANEXO3 99 DTU";#N/A,#N/A,FALSE,"ANEXO3 99 RDR";#N/A,#N/A,FALSE,"ANEXO3 99 UBÁ4";#N/A,#N/A,FALSE,"ANEXO3 99 UBÁ6"}</definedName>
    <definedName name="______________________________CRM2" localSheetId="0" hidden="1">{#N/A,#N/A,FALSE,"ANEXO3 99 ERA";#N/A,#N/A,FALSE,"ANEXO3 99 UBÁ2";#N/A,#N/A,FALSE,"ANEXO3 99 DTU";#N/A,#N/A,FALSE,"ANEXO3 99 RDR";#N/A,#N/A,FALSE,"ANEXO3 99 UBÁ4";#N/A,#N/A,FALSE,"ANEXO3 99 UBÁ6"}</definedName>
    <definedName name="______________________________CRM2" localSheetId="25" hidden="1">{#N/A,#N/A,FALSE,"ANEXO3 99 ERA";#N/A,#N/A,FALSE,"ANEXO3 99 UBÁ2";#N/A,#N/A,FALSE,"ANEXO3 99 DTU";#N/A,#N/A,FALSE,"ANEXO3 99 RDR";#N/A,#N/A,FALSE,"ANEXO3 99 UBÁ4";#N/A,#N/A,FALSE,"ANEXO3 99 UBÁ6"}</definedName>
    <definedName name="______________________________CRM2" localSheetId="20" hidden="1">{#N/A,#N/A,FALSE,"ANEXO3 99 ERA";#N/A,#N/A,FALSE,"ANEXO3 99 UBÁ2";#N/A,#N/A,FALSE,"ANEXO3 99 DTU";#N/A,#N/A,FALSE,"ANEXO3 99 RDR";#N/A,#N/A,FALSE,"ANEXO3 99 UBÁ4";#N/A,#N/A,FALSE,"ANEXO3 99 UBÁ6"}</definedName>
    <definedName name="______________________________CRM2" localSheetId="12" hidden="1">{#N/A,#N/A,FALSE,"ANEXO3 99 ERA";#N/A,#N/A,FALSE,"ANEXO3 99 UBÁ2";#N/A,#N/A,FALSE,"ANEXO3 99 DTU";#N/A,#N/A,FALSE,"ANEXO3 99 RDR";#N/A,#N/A,FALSE,"ANEXO3 99 UBÁ4";#N/A,#N/A,FALSE,"ANEXO3 99 UBÁ6"}</definedName>
    <definedName name="______________________________CRM2" localSheetId="22" hidden="1">{#N/A,#N/A,FALSE,"ANEXO3 99 ERA";#N/A,#N/A,FALSE,"ANEXO3 99 UBÁ2";#N/A,#N/A,FALSE,"ANEXO3 99 DTU";#N/A,#N/A,FALSE,"ANEXO3 99 RDR";#N/A,#N/A,FALSE,"ANEXO3 99 UBÁ4";#N/A,#N/A,FALSE,"ANEXO3 99 UBÁ6"}</definedName>
    <definedName name="______________________________CRM2" localSheetId="21" hidden="1">{#N/A,#N/A,FALSE,"ANEXO3 99 ERA";#N/A,#N/A,FALSE,"ANEXO3 99 UBÁ2";#N/A,#N/A,FALSE,"ANEXO3 99 DTU";#N/A,#N/A,FALSE,"ANEXO3 99 RDR";#N/A,#N/A,FALSE,"ANEXO3 99 UBÁ4";#N/A,#N/A,FALSE,"ANEXO3 99 UBÁ6"}</definedName>
    <definedName name="______________________________CRM2" localSheetId="23" hidden="1">{#N/A,#N/A,FALSE,"ANEXO3 99 ERA";#N/A,#N/A,FALSE,"ANEXO3 99 UBÁ2";#N/A,#N/A,FALSE,"ANEXO3 99 DTU";#N/A,#N/A,FALSE,"ANEXO3 99 RDR";#N/A,#N/A,FALSE,"ANEXO3 99 UBÁ4";#N/A,#N/A,FALSE,"ANEXO3 99 UBÁ6"}</definedName>
    <definedName name="______________________________CRM2" localSheetId="15" hidden="1">{#N/A,#N/A,FALSE,"ANEXO3 99 ERA";#N/A,#N/A,FALSE,"ANEXO3 99 UBÁ2";#N/A,#N/A,FALSE,"ANEXO3 99 DTU";#N/A,#N/A,FALSE,"ANEXO3 99 RDR";#N/A,#N/A,FALSE,"ANEXO3 99 UBÁ4";#N/A,#N/A,FALSE,"ANEXO3 99 UBÁ6"}</definedName>
    <definedName name="______________________________CRM2" localSheetId="13" hidden="1">{#N/A,#N/A,FALSE,"ANEXO3 99 ERA";#N/A,#N/A,FALSE,"ANEXO3 99 UBÁ2";#N/A,#N/A,FALSE,"ANEXO3 99 DTU";#N/A,#N/A,FALSE,"ANEXO3 99 RDR";#N/A,#N/A,FALSE,"ANEXO3 99 UBÁ4";#N/A,#N/A,FALSE,"ANEXO3 99 UBÁ6"}</definedName>
    <definedName name="______________________________CRM2" hidden="1">{#N/A,#N/A,FALSE,"ANEXO3 99 ERA";#N/A,#N/A,FALSE,"ANEXO3 99 UBÁ2";#N/A,#N/A,FALSE,"ANEXO3 99 DTU";#N/A,#N/A,FALSE,"ANEXO3 99 RDR";#N/A,#N/A,FALSE,"ANEXO3 99 UBÁ4";#N/A,#N/A,FALSE,"ANEXO3 99 UBÁ6"}</definedName>
    <definedName name="______________________________CRM2_1" localSheetId="0" hidden="1">{#N/A,#N/A,FALSE,"ANEXO3 99 ERA";#N/A,#N/A,FALSE,"ANEXO3 99 UBÁ2";#N/A,#N/A,FALSE,"ANEXO3 99 DTU";#N/A,#N/A,FALSE,"ANEXO3 99 RDR";#N/A,#N/A,FALSE,"ANEXO3 99 UBÁ4";#N/A,#N/A,FALSE,"ANEXO3 99 UBÁ6"}</definedName>
    <definedName name="______________________________CRM2_1" localSheetId="25" hidden="1">{#N/A,#N/A,FALSE,"ANEXO3 99 ERA";#N/A,#N/A,FALSE,"ANEXO3 99 UBÁ2";#N/A,#N/A,FALSE,"ANEXO3 99 DTU";#N/A,#N/A,FALSE,"ANEXO3 99 RDR";#N/A,#N/A,FALSE,"ANEXO3 99 UBÁ4";#N/A,#N/A,FALSE,"ANEXO3 99 UBÁ6"}</definedName>
    <definedName name="______________________________CRM2_1" localSheetId="20" hidden="1">{#N/A,#N/A,FALSE,"ANEXO3 99 ERA";#N/A,#N/A,FALSE,"ANEXO3 99 UBÁ2";#N/A,#N/A,FALSE,"ANEXO3 99 DTU";#N/A,#N/A,FALSE,"ANEXO3 99 RDR";#N/A,#N/A,FALSE,"ANEXO3 99 UBÁ4";#N/A,#N/A,FALSE,"ANEXO3 99 UBÁ6"}</definedName>
    <definedName name="______________________________CRM2_1" localSheetId="12" hidden="1">{#N/A,#N/A,FALSE,"ANEXO3 99 ERA";#N/A,#N/A,FALSE,"ANEXO3 99 UBÁ2";#N/A,#N/A,FALSE,"ANEXO3 99 DTU";#N/A,#N/A,FALSE,"ANEXO3 99 RDR";#N/A,#N/A,FALSE,"ANEXO3 99 UBÁ4";#N/A,#N/A,FALSE,"ANEXO3 99 UBÁ6"}</definedName>
    <definedName name="______________________________CRM2_1" localSheetId="22" hidden="1">{#N/A,#N/A,FALSE,"ANEXO3 99 ERA";#N/A,#N/A,FALSE,"ANEXO3 99 UBÁ2";#N/A,#N/A,FALSE,"ANEXO3 99 DTU";#N/A,#N/A,FALSE,"ANEXO3 99 RDR";#N/A,#N/A,FALSE,"ANEXO3 99 UBÁ4";#N/A,#N/A,FALSE,"ANEXO3 99 UBÁ6"}</definedName>
    <definedName name="______________________________CRM2_1" localSheetId="21" hidden="1">{#N/A,#N/A,FALSE,"ANEXO3 99 ERA";#N/A,#N/A,FALSE,"ANEXO3 99 UBÁ2";#N/A,#N/A,FALSE,"ANEXO3 99 DTU";#N/A,#N/A,FALSE,"ANEXO3 99 RDR";#N/A,#N/A,FALSE,"ANEXO3 99 UBÁ4";#N/A,#N/A,FALSE,"ANEXO3 99 UBÁ6"}</definedName>
    <definedName name="______________________________CRM2_1" localSheetId="23" hidden="1">{#N/A,#N/A,FALSE,"ANEXO3 99 ERA";#N/A,#N/A,FALSE,"ANEXO3 99 UBÁ2";#N/A,#N/A,FALSE,"ANEXO3 99 DTU";#N/A,#N/A,FALSE,"ANEXO3 99 RDR";#N/A,#N/A,FALSE,"ANEXO3 99 UBÁ4";#N/A,#N/A,FALSE,"ANEXO3 99 UBÁ6"}</definedName>
    <definedName name="______________________________CRM2_1" localSheetId="15" hidden="1">{#N/A,#N/A,FALSE,"ANEXO3 99 ERA";#N/A,#N/A,FALSE,"ANEXO3 99 UBÁ2";#N/A,#N/A,FALSE,"ANEXO3 99 DTU";#N/A,#N/A,FALSE,"ANEXO3 99 RDR";#N/A,#N/A,FALSE,"ANEXO3 99 UBÁ4";#N/A,#N/A,FALSE,"ANEXO3 99 UBÁ6"}</definedName>
    <definedName name="______________________________CRM2_1" localSheetId="13" hidden="1">{#N/A,#N/A,FALSE,"ANEXO3 99 ERA";#N/A,#N/A,FALSE,"ANEXO3 99 UBÁ2";#N/A,#N/A,FALSE,"ANEXO3 99 DTU";#N/A,#N/A,FALSE,"ANEXO3 99 RDR";#N/A,#N/A,FALSE,"ANEXO3 99 UBÁ4";#N/A,#N/A,FALSE,"ANEXO3 99 UBÁ6"}</definedName>
    <definedName name="______________________________CRM2_1" hidden="1">{#N/A,#N/A,FALSE,"ANEXO3 99 ERA";#N/A,#N/A,FALSE,"ANEXO3 99 UBÁ2";#N/A,#N/A,FALSE,"ANEXO3 99 DTU";#N/A,#N/A,FALSE,"ANEXO3 99 RDR";#N/A,#N/A,FALSE,"ANEXO3 99 UBÁ4";#N/A,#N/A,FALSE,"ANEXO3 99 UBÁ6"}</definedName>
    <definedName name="_____________________________CRM3" localSheetId="6" hidden="1">{#N/A,#N/A,FALSE,"ANEXO3 99 ERA";#N/A,#N/A,FALSE,"ANEXO3 99 UBÁ2";#N/A,#N/A,FALSE,"ANEXO3 99 DTU";#N/A,#N/A,FALSE,"ANEXO3 99 RDR";#N/A,#N/A,FALSE,"ANEXO3 99 UBÁ4";#N/A,#N/A,FALSE,"ANEXO3 99 UBÁ6"}</definedName>
    <definedName name="_____________________________CRM3" localSheetId="5" hidden="1">{#N/A,#N/A,FALSE,"ANEXO3 99 ERA";#N/A,#N/A,FALSE,"ANEXO3 99 UBÁ2";#N/A,#N/A,FALSE,"ANEXO3 99 DTU";#N/A,#N/A,FALSE,"ANEXO3 99 RDR";#N/A,#N/A,FALSE,"ANEXO3 99 UBÁ4";#N/A,#N/A,FALSE,"ANEXO3 99 UBÁ6"}</definedName>
    <definedName name="_____________________________CRM3" localSheetId="10" hidden="1">{#N/A,#N/A,FALSE,"ANEXO3 99 ERA";#N/A,#N/A,FALSE,"ANEXO3 99 UBÁ2";#N/A,#N/A,FALSE,"ANEXO3 99 DTU";#N/A,#N/A,FALSE,"ANEXO3 99 RDR";#N/A,#N/A,FALSE,"ANEXO3 99 UBÁ4";#N/A,#N/A,FALSE,"ANEXO3 99 UBÁ6"}</definedName>
    <definedName name="_____________________________CRM3" localSheetId="4" hidden="1">{#N/A,#N/A,FALSE,"ANEXO3 99 ERA";#N/A,#N/A,FALSE,"ANEXO3 99 UBÁ2";#N/A,#N/A,FALSE,"ANEXO3 99 DTU";#N/A,#N/A,FALSE,"ANEXO3 99 RDR";#N/A,#N/A,FALSE,"ANEXO3 99 UBÁ4";#N/A,#N/A,FALSE,"ANEXO3 99 UBÁ6"}</definedName>
    <definedName name="_____________________________CRM3" localSheetId="8" hidden="1">{#N/A,#N/A,FALSE,"ANEXO3 99 ERA";#N/A,#N/A,FALSE,"ANEXO3 99 UBÁ2";#N/A,#N/A,FALSE,"ANEXO3 99 DTU";#N/A,#N/A,FALSE,"ANEXO3 99 RDR";#N/A,#N/A,FALSE,"ANEXO3 99 UBÁ4";#N/A,#N/A,FALSE,"ANEXO3 99 UBÁ6"}</definedName>
    <definedName name="_____________________________CRM3" localSheetId="9" hidden="1">{#N/A,#N/A,FALSE,"ANEXO3 99 ERA";#N/A,#N/A,FALSE,"ANEXO3 99 UBÁ2";#N/A,#N/A,FALSE,"ANEXO3 99 DTU";#N/A,#N/A,FALSE,"ANEXO3 99 RDR";#N/A,#N/A,FALSE,"ANEXO3 99 UBÁ4";#N/A,#N/A,FALSE,"ANEXO3 99 UBÁ6"}</definedName>
    <definedName name="_____________________________CRM3" localSheetId="7" hidden="1">{#N/A,#N/A,FALSE,"ANEXO3 99 ERA";#N/A,#N/A,FALSE,"ANEXO3 99 UBÁ2";#N/A,#N/A,FALSE,"ANEXO3 99 DTU";#N/A,#N/A,FALSE,"ANEXO3 99 RDR";#N/A,#N/A,FALSE,"ANEXO3 99 UBÁ4";#N/A,#N/A,FALSE,"ANEXO3 99 UBÁ6"}</definedName>
    <definedName name="_____________________________CRM3" localSheetId="2" hidden="1">{#N/A,#N/A,FALSE,"ANEXO3 99 ERA";#N/A,#N/A,FALSE,"ANEXO3 99 UBÁ2";#N/A,#N/A,FALSE,"ANEXO3 99 DTU";#N/A,#N/A,FALSE,"ANEXO3 99 RDR";#N/A,#N/A,FALSE,"ANEXO3 99 UBÁ4";#N/A,#N/A,FALSE,"ANEXO3 99 UBÁ6"}</definedName>
    <definedName name="_____________________________CRM3" localSheetId="3" hidden="1">{#N/A,#N/A,FALSE,"ANEXO3 99 ERA";#N/A,#N/A,FALSE,"ANEXO3 99 UBÁ2";#N/A,#N/A,FALSE,"ANEXO3 99 DTU";#N/A,#N/A,FALSE,"ANEXO3 99 RDR";#N/A,#N/A,FALSE,"ANEXO3 99 UBÁ4";#N/A,#N/A,FALSE,"ANEXO3 99 UBÁ6"}</definedName>
    <definedName name="_____________________________CRM3" localSheetId="18" hidden="1">{#N/A,#N/A,FALSE,"ANEXO3 99 ERA";#N/A,#N/A,FALSE,"ANEXO3 99 UBÁ2";#N/A,#N/A,FALSE,"ANEXO3 99 DTU";#N/A,#N/A,FALSE,"ANEXO3 99 RDR";#N/A,#N/A,FALSE,"ANEXO3 99 UBÁ4";#N/A,#N/A,FALSE,"ANEXO3 99 UBÁ6"}</definedName>
    <definedName name="_____________________________CRM3" localSheetId="19" hidden="1">{#N/A,#N/A,FALSE,"ANEXO3 99 ERA";#N/A,#N/A,FALSE,"ANEXO3 99 UBÁ2";#N/A,#N/A,FALSE,"ANEXO3 99 DTU";#N/A,#N/A,FALSE,"ANEXO3 99 RDR";#N/A,#N/A,FALSE,"ANEXO3 99 UBÁ4";#N/A,#N/A,FALSE,"ANEXO3 99 UBÁ6"}</definedName>
    <definedName name="_____________________________CRM3" localSheetId="17" hidden="1">{#N/A,#N/A,FALSE,"ANEXO3 99 ERA";#N/A,#N/A,FALSE,"ANEXO3 99 UBÁ2";#N/A,#N/A,FALSE,"ANEXO3 99 DTU";#N/A,#N/A,FALSE,"ANEXO3 99 RDR";#N/A,#N/A,FALSE,"ANEXO3 99 UBÁ4";#N/A,#N/A,FALSE,"ANEXO3 99 UBÁ6"}</definedName>
    <definedName name="_____________________________CRM3" localSheetId="16" hidden="1">{#N/A,#N/A,FALSE,"ANEXO3 99 ERA";#N/A,#N/A,FALSE,"ANEXO3 99 UBÁ2";#N/A,#N/A,FALSE,"ANEXO3 99 DTU";#N/A,#N/A,FALSE,"ANEXO3 99 RDR";#N/A,#N/A,FALSE,"ANEXO3 99 UBÁ4";#N/A,#N/A,FALSE,"ANEXO3 99 UBÁ6"}</definedName>
    <definedName name="_____________________________CRM3" localSheetId="1" hidden="1">{#N/A,#N/A,FALSE,"ANEXO3 99 ERA";#N/A,#N/A,FALSE,"ANEXO3 99 UBÁ2";#N/A,#N/A,FALSE,"ANEXO3 99 DTU";#N/A,#N/A,FALSE,"ANEXO3 99 RDR";#N/A,#N/A,FALSE,"ANEXO3 99 UBÁ4";#N/A,#N/A,FALSE,"ANEXO3 99 UBÁ6"}</definedName>
    <definedName name="_____________________________CRM3" localSheetId="0" hidden="1">{#N/A,#N/A,FALSE,"ANEXO3 99 ERA";#N/A,#N/A,FALSE,"ANEXO3 99 UBÁ2";#N/A,#N/A,FALSE,"ANEXO3 99 DTU";#N/A,#N/A,FALSE,"ANEXO3 99 RDR";#N/A,#N/A,FALSE,"ANEXO3 99 UBÁ4";#N/A,#N/A,FALSE,"ANEXO3 99 UBÁ6"}</definedName>
    <definedName name="_____________________________CRM3" localSheetId="25" hidden="1">{#N/A,#N/A,FALSE,"ANEXO3 99 ERA";#N/A,#N/A,FALSE,"ANEXO3 99 UBÁ2";#N/A,#N/A,FALSE,"ANEXO3 99 DTU";#N/A,#N/A,FALSE,"ANEXO3 99 RDR";#N/A,#N/A,FALSE,"ANEXO3 99 UBÁ4";#N/A,#N/A,FALSE,"ANEXO3 99 UBÁ6"}</definedName>
    <definedName name="_____________________________CRM3" localSheetId="20" hidden="1">{#N/A,#N/A,FALSE,"ANEXO3 99 ERA";#N/A,#N/A,FALSE,"ANEXO3 99 UBÁ2";#N/A,#N/A,FALSE,"ANEXO3 99 DTU";#N/A,#N/A,FALSE,"ANEXO3 99 RDR";#N/A,#N/A,FALSE,"ANEXO3 99 UBÁ4";#N/A,#N/A,FALSE,"ANEXO3 99 UBÁ6"}</definedName>
    <definedName name="_____________________________CRM3" localSheetId="12" hidden="1">{#N/A,#N/A,FALSE,"ANEXO3 99 ERA";#N/A,#N/A,FALSE,"ANEXO3 99 UBÁ2";#N/A,#N/A,FALSE,"ANEXO3 99 DTU";#N/A,#N/A,FALSE,"ANEXO3 99 RDR";#N/A,#N/A,FALSE,"ANEXO3 99 UBÁ4";#N/A,#N/A,FALSE,"ANEXO3 99 UBÁ6"}</definedName>
    <definedName name="_____________________________CRM3" localSheetId="22" hidden="1">{#N/A,#N/A,FALSE,"ANEXO3 99 ERA";#N/A,#N/A,FALSE,"ANEXO3 99 UBÁ2";#N/A,#N/A,FALSE,"ANEXO3 99 DTU";#N/A,#N/A,FALSE,"ANEXO3 99 RDR";#N/A,#N/A,FALSE,"ANEXO3 99 UBÁ4";#N/A,#N/A,FALSE,"ANEXO3 99 UBÁ6"}</definedName>
    <definedName name="_____________________________CRM3" localSheetId="21" hidden="1">{#N/A,#N/A,FALSE,"ANEXO3 99 ERA";#N/A,#N/A,FALSE,"ANEXO3 99 UBÁ2";#N/A,#N/A,FALSE,"ANEXO3 99 DTU";#N/A,#N/A,FALSE,"ANEXO3 99 RDR";#N/A,#N/A,FALSE,"ANEXO3 99 UBÁ4";#N/A,#N/A,FALSE,"ANEXO3 99 UBÁ6"}</definedName>
    <definedName name="_____________________________CRM3" localSheetId="23" hidden="1">{#N/A,#N/A,FALSE,"ANEXO3 99 ERA";#N/A,#N/A,FALSE,"ANEXO3 99 UBÁ2";#N/A,#N/A,FALSE,"ANEXO3 99 DTU";#N/A,#N/A,FALSE,"ANEXO3 99 RDR";#N/A,#N/A,FALSE,"ANEXO3 99 UBÁ4";#N/A,#N/A,FALSE,"ANEXO3 99 UBÁ6"}</definedName>
    <definedName name="_____________________________CRM3" localSheetId="15" hidden="1">{#N/A,#N/A,FALSE,"ANEXO3 99 ERA";#N/A,#N/A,FALSE,"ANEXO3 99 UBÁ2";#N/A,#N/A,FALSE,"ANEXO3 99 DTU";#N/A,#N/A,FALSE,"ANEXO3 99 RDR";#N/A,#N/A,FALSE,"ANEXO3 99 UBÁ4";#N/A,#N/A,FALSE,"ANEXO3 99 UBÁ6"}</definedName>
    <definedName name="_____________________________CRM3" localSheetId="13" hidden="1">{#N/A,#N/A,FALSE,"ANEXO3 99 ERA";#N/A,#N/A,FALSE,"ANEXO3 99 UBÁ2";#N/A,#N/A,FALSE,"ANEXO3 99 DTU";#N/A,#N/A,FALSE,"ANEXO3 99 RDR";#N/A,#N/A,FALSE,"ANEXO3 99 UBÁ4";#N/A,#N/A,FALSE,"ANEXO3 99 UBÁ6"}</definedName>
    <definedName name="_____________________________CRM3" hidden="1">{#N/A,#N/A,FALSE,"ANEXO3 99 ERA";#N/A,#N/A,FALSE,"ANEXO3 99 UBÁ2";#N/A,#N/A,FALSE,"ANEXO3 99 DTU";#N/A,#N/A,FALSE,"ANEXO3 99 RDR";#N/A,#N/A,FALSE,"ANEXO3 99 UBÁ4";#N/A,#N/A,FALSE,"ANEXO3 99 UBÁ6"}</definedName>
    <definedName name="_____________________________CRM3_1" localSheetId="0" hidden="1">{#N/A,#N/A,FALSE,"ANEXO3 99 ERA";#N/A,#N/A,FALSE,"ANEXO3 99 UBÁ2";#N/A,#N/A,FALSE,"ANEXO3 99 DTU";#N/A,#N/A,FALSE,"ANEXO3 99 RDR";#N/A,#N/A,FALSE,"ANEXO3 99 UBÁ4";#N/A,#N/A,FALSE,"ANEXO3 99 UBÁ6"}</definedName>
    <definedName name="_____________________________CRM3_1" localSheetId="25" hidden="1">{#N/A,#N/A,FALSE,"ANEXO3 99 ERA";#N/A,#N/A,FALSE,"ANEXO3 99 UBÁ2";#N/A,#N/A,FALSE,"ANEXO3 99 DTU";#N/A,#N/A,FALSE,"ANEXO3 99 RDR";#N/A,#N/A,FALSE,"ANEXO3 99 UBÁ4";#N/A,#N/A,FALSE,"ANEXO3 99 UBÁ6"}</definedName>
    <definedName name="_____________________________CRM3_1" localSheetId="20" hidden="1">{#N/A,#N/A,FALSE,"ANEXO3 99 ERA";#N/A,#N/A,FALSE,"ANEXO3 99 UBÁ2";#N/A,#N/A,FALSE,"ANEXO3 99 DTU";#N/A,#N/A,FALSE,"ANEXO3 99 RDR";#N/A,#N/A,FALSE,"ANEXO3 99 UBÁ4";#N/A,#N/A,FALSE,"ANEXO3 99 UBÁ6"}</definedName>
    <definedName name="_____________________________CRM3_1" localSheetId="12" hidden="1">{#N/A,#N/A,FALSE,"ANEXO3 99 ERA";#N/A,#N/A,FALSE,"ANEXO3 99 UBÁ2";#N/A,#N/A,FALSE,"ANEXO3 99 DTU";#N/A,#N/A,FALSE,"ANEXO3 99 RDR";#N/A,#N/A,FALSE,"ANEXO3 99 UBÁ4";#N/A,#N/A,FALSE,"ANEXO3 99 UBÁ6"}</definedName>
    <definedName name="_____________________________CRM3_1" localSheetId="22" hidden="1">{#N/A,#N/A,FALSE,"ANEXO3 99 ERA";#N/A,#N/A,FALSE,"ANEXO3 99 UBÁ2";#N/A,#N/A,FALSE,"ANEXO3 99 DTU";#N/A,#N/A,FALSE,"ANEXO3 99 RDR";#N/A,#N/A,FALSE,"ANEXO3 99 UBÁ4";#N/A,#N/A,FALSE,"ANEXO3 99 UBÁ6"}</definedName>
    <definedName name="_____________________________CRM3_1" localSheetId="21" hidden="1">{#N/A,#N/A,FALSE,"ANEXO3 99 ERA";#N/A,#N/A,FALSE,"ANEXO3 99 UBÁ2";#N/A,#N/A,FALSE,"ANEXO3 99 DTU";#N/A,#N/A,FALSE,"ANEXO3 99 RDR";#N/A,#N/A,FALSE,"ANEXO3 99 UBÁ4";#N/A,#N/A,FALSE,"ANEXO3 99 UBÁ6"}</definedName>
    <definedName name="_____________________________CRM3_1" localSheetId="23" hidden="1">{#N/A,#N/A,FALSE,"ANEXO3 99 ERA";#N/A,#N/A,FALSE,"ANEXO3 99 UBÁ2";#N/A,#N/A,FALSE,"ANEXO3 99 DTU";#N/A,#N/A,FALSE,"ANEXO3 99 RDR";#N/A,#N/A,FALSE,"ANEXO3 99 UBÁ4";#N/A,#N/A,FALSE,"ANEXO3 99 UBÁ6"}</definedName>
    <definedName name="_____________________________CRM3_1" localSheetId="15" hidden="1">{#N/A,#N/A,FALSE,"ANEXO3 99 ERA";#N/A,#N/A,FALSE,"ANEXO3 99 UBÁ2";#N/A,#N/A,FALSE,"ANEXO3 99 DTU";#N/A,#N/A,FALSE,"ANEXO3 99 RDR";#N/A,#N/A,FALSE,"ANEXO3 99 UBÁ4";#N/A,#N/A,FALSE,"ANEXO3 99 UBÁ6"}</definedName>
    <definedName name="_____________________________CRM3_1" localSheetId="13" hidden="1">{#N/A,#N/A,FALSE,"ANEXO3 99 ERA";#N/A,#N/A,FALSE,"ANEXO3 99 UBÁ2";#N/A,#N/A,FALSE,"ANEXO3 99 DTU";#N/A,#N/A,FALSE,"ANEXO3 99 RDR";#N/A,#N/A,FALSE,"ANEXO3 99 UBÁ4";#N/A,#N/A,FALSE,"ANEXO3 99 UBÁ6"}</definedName>
    <definedName name="_____________________________CRM3_1" hidden="1">{#N/A,#N/A,FALSE,"ANEXO3 99 ERA";#N/A,#N/A,FALSE,"ANEXO3 99 UBÁ2";#N/A,#N/A,FALSE,"ANEXO3 99 DTU";#N/A,#N/A,FALSE,"ANEXO3 99 RDR";#N/A,#N/A,FALSE,"ANEXO3 99 UBÁ4";#N/A,#N/A,FALSE,"ANEXO3 99 UBÁ6"}</definedName>
    <definedName name="____________________________CRM2" localSheetId="6" hidden="1">{#N/A,#N/A,FALSE,"ANEXO3 99 ERA";#N/A,#N/A,FALSE,"ANEXO3 99 UBÁ2";#N/A,#N/A,FALSE,"ANEXO3 99 DTU";#N/A,#N/A,FALSE,"ANEXO3 99 RDR";#N/A,#N/A,FALSE,"ANEXO3 99 UBÁ4";#N/A,#N/A,FALSE,"ANEXO3 99 UBÁ6"}</definedName>
    <definedName name="____________________________CRM2" localSheetId="5" hidden="1">{#N/A,#N/A,FALSE,"ANEXO3 99 ERA";#N/A,#N/A,FALSE,"ANEXO3 99 UBÁ2";#N/A,#N/A,FALSE,"ANEXO3 99 DTU";#N/A,#N/A,FALSE,"ANEXO3 99 RDR";#N/A,#N/A,FALSE,"ANEXO3 99 UBÁ4";#N/A,#N/A,FALSE,"ANEXO3 99 UBÁ6"}</definedName>
    <definedName name="____________________________CRM2" localSheetId="10" hidden="1">{#N/A,#N/A,FALSE,"ANEXO3 99 ERA";#N/A,#N/A,FALSE,"ANEXO3 99 UBÁ2";#N/A,#N/A,FALSE,"ANEXO3 99 DTU";#N/A,#N/A,FALSE,"ANEXO3 99 RDR";#N/A,#N/A,FALSE,"ANEXO3 99 UBÁ4";#N/A,#N/A,FALSE,"ANEXO3 99 UBÁ6"}</definedName>
    <definedName name="____________________________CRM2" localSheetId="4" hidden="1">{#N/A,#N/A,FALSE,"ANEXO3 99 ERA";#N/A,#N/A,FALSE,"ANEXO3 99 UBÁ2";#N/A,#N/A,FALSE,"ANEXO3 99 DTU";#N/A,#N/A,FALSE,"ANEXO3 99 RDR";#N/A,#N/A,FALSE,"ANEXO3 99 UBÁ4";#N/A,#N/A,FALSE,"ANEXO3 99 UBÁ6"}</definedName>
    <definedName name="____________________________CRM2" localSheetId="8" hidden="1">{#N/A,#N/A,FALSE,"ANEXO3 99 ERA";#N/A,#N/A,FALSE,"ANEXO3 99 UBÁ2";#N/A,#N/A,FALSE,"ANEXO3 99 DTU";#N/A,#N/A,FALSE,"ANEXO3 99 RDR";#N/A,#N/A,FALSE,"ANEXO3 99 UBÁ4";#N/A,#N/A,FALSE,"ANEXO3 99 UBÁ6"}</definedName>
    <definedName name="____________________________CRM2" localSheetId="9" hidden="1">{#N/A,#N/A,FALSE,"ANEXO3 99 ERA";#N/A,#N/A,FALSE,"ANEXO3 99 UBÁ2";#N/A,#N/A,FALSE,"ANEXO3 99 DTU";#N/A,#N/A,FALSE,"ANEXO3 99 RDR";#N/A,#N/A,FALSE,"ANEXO3 99 UBÁ4";#N/A,#N/A,FALSE,"ANEXO3 99 UBÁ6"}</definedName>
    <definedName name="____________________________CRM2" localSheetId="7" hidden="1">{#N/A,#N/A,FALSE,"ANEXO3 99 ERA";#N/A,#N/A,FALSE,"ANEXO3 99 UBÁ2";#N/A,#N/A,FALSE,"ANEXO3 99 DTU";#N/A,#N/A,FALSE,"ANEXO3 99 RDR";#N/A,#N/A,FALSE,"ANEXO3 99 UBÁ4";#N/A,#N/A,FALSE,"ANEXO3 99 UBÁ6"}</definedName>
    <definedName name="____________________________CRM2" localSheetId="2" hidden="1">{#N/A,#N/A,FALSE,"ANEXO3 99 ERA";#N/A,#N/A,FALSE,"ANEXO3 99 UBÁ2";#N/A,#N/A,FALSE,"ANEXO3 99 DTU";#N/A,#N/A,FALSE,"ANEXO3 99 RDR";#N/A,#N/A,FALSE,"ANEXO3 99 UBÁ4";#N/A,#N/A,FALSE,"ANEXO3 99 UBÁ6"}</definedName>
    <definedName name="____________________________CRM2" localSheetId="3" hidden="1">{#N/A,#N/A,FALSE,"ANEXO3 99 ERA";#N/A,#N/A,FALSE,"ANEXO3 99 UBÁ2";#N/A,#N/A,FALSE,"ANEXO3 99 DTU";#N/A,#N/A,FALSE,"ANEXO3 99 RDR";#N/A,#N/A,FALSE,"ANEXO3 99 UBÁ4";#N/A,#N/A,FALSE,"ANEXO3 99 UBÁ6"}</definedName>
    <definedName name="____________________________CRM2" localSheetId="18" hidden="1">{#N/A,#N/A,FALSE,"ANEXO3 99 ERA";#N/A,#N/A,FALSE,"ANEXO3 99 UBÁ2";#N/A,#N/A,FALSE,"ANEXO3 99 DTU";#N/A,#N/A,FALSE,"ANEXO3 99 RDR";#N/A,#N/A,FALSE,"ANEXO3 99 UBÁ4";#N/A,#N/A,FALSE,"ANEXO3 99 UBÁ6"}</definedName>
    <definedName name="____________________________CRM2" localSheetId="19" hidden="1">{#N/A,#N/A,FALSE,"ANEXO3 99 ERA";#N/A,#N/A,FALSE,"ANEXO3 99 UBÁ2";#N/A,#N/A,FALSE,"ANEXO3 99 DTU";#N/A,#N/A,FALSE,"ANEXO3 99 RDR";#N/A,#N/A,FALSE,"ANEXO3 99 UBÁ4";#N/A,#N/A,FALSE,"ANEXO3 99 UBÁ6"}</definedName>
    <definedName name="____________________________CRM2" localSheetId="17" hidden="1">{#N/A,#N/A,FALSE,"ANEXO3 99 ERA";#N/A,#N/A,FALSE,"ANEXO3 99 UBÁ2";#N/A,#N/A,FALSE,"ANEXO3 99 DTU";#N/A,#N/A,FALSE,"ANEXO3 99 RDR";#N/A,#N/A,FALSE,"ANEXO3 99 UBÁ4";#N/A,#N/A,FALSE,"ANEXO3 99 UBÁ6"}</definedName>
    <definedName name="____________________________CRM2" localSheetId="16" hidden="1">{#N/A,#N/A,FALSE,"ANEXO3 99 ERA";#N/A,#N/A,FALSE,"ANEXO3 99 UBÁ2";#N/A,#N/A,FALSE,"ANEXO3 99 DTU";#N/A,#N/A,FALSE,"ANEXO3 99 RDR";#N/A,#N/A,FALSE,"ANEXO3 99 UBÁ4";#N/A,#N/A,FALSE,"ANEXO3 99 UBÁ6"}</definedName>
    <definedName name="____________________________CRM2" localSheetId="1" hidden="1">{#N/A,#N/A,FALSE,"ANEXO3 99 ERA";#N/A,#N/A,FALSE,"ANEXO3 99 UBÁ2";#N/A,#N/A,FALSE,"ANEXO3 99 DTU";#N/A,#N/A,FALSE,"ANEXO3 99 RDR";#N/A,#N/A,FALSE,"ANEXO3 99 UBÁ4";#N/A,#N/A,FALSE,"ANEXO3 99 UBÁ6"}</definedName>
    <definedName name="____________________________CRM2" localSheetId="0" hidden="1">{#N/A,#N/A,FALSE,"ANEXO3 99 ERA";#N/A,#N/A,FALSE,"ANEXO3 99 UBÁ2";#N/A,#N/A,FALSE,"ANEXO3 99 DTU";#N/A,#N/A,FALSE,"ANEXO3 99 RDR";#N/A,#N/A,FALSE,"ANEXO3 99 UBÁ4";#N/A,#N/A,FALSE,"ANEXO3 99 UBÁ6"}</definedName>
    <definedName name="____________________________CRM2" localSheetId="25" hidden="1">{#N/A,#N/A,FALSE,"ANEXO3 99 ERA";#N/A,#N/A,FALSE,"ANEXO3 99 UBÁ2";#N/A,#N/A,FALSE,"ANEXO3 99 DTU";#N/A,#N/A,FALSE,"ANEXO3 99 RDR";#N/A,#N/A,FALSE,"ANEXO3 99 UBÁ4";#N/A,#N/A,FALSE,"ANEXO3 99 UBÁ6"}</definedName>
    <definedName name="____________________________CRM2" localSheetId="20" hidden="1">{#N/A,#N/A,FALSE,"ANEXO3 99 ERA";#N/A,#N/A,FALSE,"ANEXO3 99 UBÁ2";#N/A,#N/A,FALSE,"ANEXO3 99 DTU";#N/A,#N/A,FALSE,"ANEXO3 99 RDR";#N/A,#N/A,FALSE,"ANEXO3 99 UBÁ4";#N/A,#N/A,FALSE,"ANEXO3 99 UBÁ6"}</definedName>
    <definedName name="____________________________CRM2" localSheetId="12" hidden="1">{#N/A,#N/A,FALSE,"ANEXO3 99 ERA";#N/A,#N/A,FALSE,"ANEXO3 99 UBÁ2";#N/A,#N/A,FALSE,"ANEXO3 99 DTU";#N/A,#N/A,FALSE,"ANEXO3 99 RDR";#N/A,#N/A,FALSE,"ANEXO3 99 UBÁ4";#N/A,#N/A,FALSE,"ANEXO3 99 UBÁ6"}</definedName>
    <definedName name="____________________________CRM2" localSheetId="22" hidden="1">{#N/A,#N/A,FALSE,"ANEXO3 99 ERA";#N/A,#N/A,FALSE,"ANEXO3 99 UBÁ2";#N/A,#N/A,FALSE,"ANEXO3 99 DTU";#N/A,#N/A,FALSE,"ANEXO3 99 RDR";#N/A,#N/A,FALSE,"ANEXO3 99 UBÁ4";#N/A,#N/A,FALSE,"ANEXO3 99 UBÁ6"}</definedName>
    <definedName name="____________________________CRM2" localSheetId="21" hidden="1">{#N/A,#N/A,FALSE,"ANEXO3 99 ERA";#N/A,#N/A,FALSE,"ANEXO3 99 UBÁ2";#N/A,#N/A,FALSE,"ANEXO3 99 DTU";#N/A,#N/A,FALSE,"ANEXO3 99 RDR";#N/A,#N/A,FALSE,"ANEXO3 99 UBÁ4";#N/A,#N/A,FALSE,"ANEXO3 99 UBÁ6"}</definedName>
    <definedName name="____________________________CRM2" localSheetId="23" hidden="1">{#N/A,#N/A,FALSE,"ANEXO3 99 ERA";#N/A,#N/A,FALSE,"ANEXO3 99 UBÁ2";#N/A,#N/A,FALSE,"ANEXO3 99 DTU";#N/A,#N/A,FALSE,"ANEXO3 99 RDR";#N/A,#N/A,FALSE,"ANEXO3 99 UBÁ4";#N/A,#N/A,FALSE,"ANEXO3 99 UBÁ6"}</definedName>
    <definedName name="____________________________CRM2" localSheetId="15" hidden="1">{#N/A,#N/A,FALSE,"ANEXO3 99 ERA";#N/A,#N/A,FALSE,"ANEXO3 99 UBÁ2";#N/A,#N/A,FALSE,"ANEXO3 99 DTU";#N/A,#N/A,FALSE,"ANEXO3 99 RDR";#N/A,#N/A,FALSE,"ANEXO3 99 UBÁ4";#N/A,#N/A,FALSE,"ANEXO3 99 UBÁ6"}</definedName>
    <definedName name="____________________________CRM2" localSheetId="13" hidden="1">{#N/A,#N/A,FALSE,"ANEXO3 99 ERA";#N/A,#N/A,FALSE,"ANEXO3 99 UBÁ2";#N/A,#N/A,FALSE,"ANEXO3 99 DTU";#N/A,#N/A,FALSE,"ANEXO3 99 RDR";#N/A,#N/A,FALSE,"ANEXO3 99 UBÁ4";#N/A,#N/A,FALSE,"ANEXO3 99 UBÁ6"}</definedName>
    <definedName name="____________________________CRM2" hidden="1">{#N/A,#N/A,FALSE,"ANEXO3 99 ERA";#N/A,#N/A,FALSE,"ANEXO3 99 UBÁ2";#N/A,#N/A,FALSE,"ANEXO3 99 DTU";#N/A,#N/A,FALSE,"ANEXO3 99 RDR";#N/A,#N/A,FALSE,"ANEXO3 99 UBÁ4";#N/A,#N/A,FALSE,"ANEXO3 99 UBÁ6"}</definedName>
    <definedName name="____________________________CRM2_1" localSheetId="0" hidden="1">{#N/A,#N/A,FALSE,"ANEXO3 99 ERA";#N/A,#N/A,FALSE,"ANEXO3 99 UBÁ2";#N/A,#N/A,FALSE,"ANEXO3 99 DTU";#N/A,#N/A,FALSE,"ANEXO3 99 RDR";#N/A,#N/A,FALSE,"ANEXO3 99 UBÁ4";#N/A,#N/A,FALSE,"ANEXO3 99 UBÁ6"}</definedName>
    <definedName name="____________________________CRM2_1" localSheetId="25" hidden="1">{#N/A,#N/A,FALSE,"ANEXO3 99 ERA";#N/A,#N/A,FALSE,"ANEXO3 99 UBÁ2";#N/A,#N/A,FALSE,"ANEXO3 99 DTU";#N/A,#N/A,FALSE,"ANEXO3 99 RDR";#N/A,#N/A,FALSE,"ANEXO3 99 UBÁ4";#N/A,#N/A,FALSE,"ANEXO3 99 UBÁ6"}</definedName>
    <definedName name="____________________________CRM2_1" localSheetId="20" hidden="1">{#N/A,#N/A,FALSE,"ANEXO3 99 ERA";#N/A,#N/A,FALSE,"ANEXO3 99 UBÁ2";#N/A,#N/A,FALSE,"ANEXO3 99 DTU";#N/A,#N/A,FALSE,"ANEXO3 99 RDR";#N/A,#N/A,FALSE,"ANEXO3 99 UBÁ4";#N/A,#N/A,FALSE,"ANEXO3 99 UBÁ6"}</definedName>
    <definedName name="____________________________CRM2_1" localSheetId="12" hidden="1">{#N/A,#N/A,FALSE,"ANEXO3 99 ERA";#N/A,#N/A,FALSE,"ANEXO3 99 UBÁ2";#N/A,#N/A,FALSE,"ANEXO3 99 DTU";#N/A,#N/A,FALSE,"ANEXO3 99 RDR";#N/A,#N/A,FALSE,"ANEXO3 99 UBÁ4";#N/A,#N/A,FALSE,"ANEXO3 99 UBÁ6"}</definedName>
    <definedName name="____________________________CRM2_1" localSheetId="22" hidden="1">{#N/A,#N/A,FALSE,"ANEXO3 99 ERA";#N/A,#N/A,FALSE,"ANEXO3 99 UBÁ2";#N/A,#N/A,FALSE,"ANEXO3 99 DTU";#N/A,#N/A,FALSE,"ANEXO3 99 RDR";#N/A,#N/A,FALSE,"ANEXO3 99 UBÁ4";#N/A,#N/A,FALSE,"ANEXO3 99 UBÁ6"}</definedName>
    <definedName name="____________________________CRM2_1" localSheetId="21" hidden="1">{#N/A,#N/A,FALSE,"ANEXO3 99 ERA";#N/A,#N/A,FALSE,"ANEXO3 99 UBÁ2";#N/A,#N/A,FALSE,"ANEXO3 99 DTU";#N/A,#N/A,FALSE,"ANEXO3 99 RDR";#N/A,#N/A,FALSE,"ANEXO3 99 UBÁ4";#N/A,#N/A,FALSE,"ANEXO3 99 UBÁ6"}</definedName>
    <definedName name="____________________________CRM2_1" localSheetId="23" hidden="1">{#N/A,#N/A,FALSE,"ANEXO3 99 ERA";#N/A,#N/A,FALSE,"ANEXO3 99 UBÁ2";#N/A,#N/A,FALSE,"ANEXO3 99 DTU";#N/A,#N/A,FALSE,"ANEXO3 99 RDR";#N/A,#N/A,FALSE,"ANEXO3 99 UBÁ4";#N/A,#N/A,FALSE,"ANEXO3 99 UBÁ6"}</definedName>
    <definedName name="____________________________CRM2_1" localSheetId="15" hidden="1">{#N/A,#N/A,FALSE,"ANEXO3 99 ERA";#N/A,#N/A,FALSE,"ANEXO3 99 UBÁ2";#N/A,#N/A,FALSE,"ANEXO3 99 DTU";#N/A,#N/A,FALSE,"ANEXO3 99 RDR";#N/A,#N/A,FALSE,"ANEXO3 99 UBÁ4";#N/A,#N/A,FALSE,"ANEXO3 99 UBÁ6"}</definedName>
    <definedName name="____________________________CRM2_1" localSheetId="13" hidden="1">{#N/A,#N/A,FALSE,"ANEXO3 99 ERA";#N/A,#N/A,FALSE,"ANEXO3 99 UBÁ2";#N/A,#N/A,FALSE,"ANEXO3 99 DTU";#N/A,#N/A,FALSE,"ANEXO3 99 RDR";#N/A,#N/A,FALSE,"ANEXO3 99 UBÁ4";#N/A,#N/A,FALSE,"ANEXO3 99 UBÁ6"}</definedName>
    <definedName name="____________________________CRM2_1" hidden="1">{#N/A,#N/A,FALSE,"ANEXO3 99 ERA";#N/A,#N/A,FALSE,"ANEXO3 99 UBÁ2";#N/A,#N/A,FALSE,"ANEXO3 99 DTU";#N/A,#N/A,FALSE,"ANEXO3 99 RDR";#N/A,#N/A,FALSE,"ANEXO3 99 UBÁ4";#N/A,#N/A,FALSE,"ANEXO3 99 UBÁ6"}</definedName>
    <definedName name="___________________________CRM3" localSheetId="6" hidden="1">{#N/A,#N/A,FALSE,"ANEXO3 99 ERA";#N/A,#N/A,FALSE,"ANEXO3 99 UBÁ2";#N/A,#N/A,FALSE,"ANEXO3 99 DTU";#N/A,#N/A,FALSE,"ANEXO3 99 RDR";#N/A,#N/A,FALSE,"ANEXO3 99 UBÁ4";#N/A,#N/A,FALSE,"ANEXO3 99 UBÁ6"}</definedName>
    <definedName name="___________________________CRM3" localSheetId="5" hidden="1">{#N/A,#N/A,FALSE,"ANEXO3 99 ERA";#N/A,#N/A,FALSE,"ANEXO3 99 UBÁ2";#N/A,#N/A,FALSE,"ANEXO3 99 DTU";#N/A,#N/A,FALSE,"ANEXO3 99 RDR";#N/A,#N/A,FALSE,"ANEXO3 99 UBÁ4";#N/A,#N/A,FALSE,"ANEXO3 99 UBÁ6"}</definedName>
    <definedName name="___________________________CRM3" localSheetId="10" hidden="1">{#N/A,#N/A,FALSE,"ANEXO3 99 ERA";#N/A,#N/A,FALSE,"ANEXO3 99 UBÁ2";#N/A,#N/A,FALSE,"ANEXO3 99 DTU";#N/A,#N/A,FALSE,"ANEXO3 99 RDR";#N/A,#N/A,FALSE,"ANEXO3 99 UBÁ4";#N/A,#N/A,FALSE,"ANEXO3 99 UBÁ6"}</definedName>
    <definedName name="___________________________CRM3" localSheetId="4" hidden="1">{#N/A,#N/A,FALSE,"ANEXO3 99 ERA";#N/A,#N/A,FALSE,"ANEXO3 99 UBÁ2";#N/A,#N/A,FALSE,"ANEXO3 99 DTU";#N/A,#N/A,FALSE,"ANEXO3 99 RDR";#N/A,#N/A,FALSE,"ANEXO3 99 UBÁ4";#N/A,#N/A,FALSE,"ANEXO3 99 UBÁ6"}</definedName>
    <definedName name="___________________________CRM3" localSheetId="8" hidden="1">{#N/A,#N/A,FALSE,"ANEXO3 99 ERA";#N/A,#N/A,FALSE,"ANEXO3 99 UBÁ2";#N/A,#N/A,FALSE,"ANEXO3 99 DTU";#N/A,#N/A,FALSE,"ANEXO3 99 RDR";#N/A,#N/A,FALSE,"ANEXO3 99 UBÁ4";#N/A,#N/A,FALSE,"ANEXO3 99 UBÁ6"}</definedName>
    <definedName name="___________________________CRM3" localSheetId="9" hidden="1">{#N/A,#N/A,FALSE,"ANEXO3 99 ERA";#N/A,#N/A,FALSE,"ANEXO3 99 UBÁ2";#N/A,#N/A,FALSE,"ANEXO3 99 DTU";#N/A,#N/A,FALSE,"ANEXO3 99 RDR";#N/A,#N/A,FALSE,"ANEXO3 99 UBÁ4";#N/A,#N/A,FALSE,"ANEXO3 99 UBÁ6"}</definedName>
    <definedName name="___________________________CRM3" localSheetId="7" hidden="1">{#N/A,#N/A,FALSE,"ANEXO3 99 ERA";#N/A,#N/A,FALSE,"ANEXO3 99 UBÁ2";#N/A,#N/A,FALSE,"ANEXO3 99 DTU";#N/A,#N/A,FALSE,"ANEXO3 99 RDR";#N/A,#N/A,FALSE,"ANEXO3 99 UBÁ4";#N/A,#N/A,FALSE,"ANEXO3 99 UBÁ6"}</definedName>
    <definedName name="___________________________CRM3" localSheetId="2" hidden="1">{#N/A,#N/A,FALSE,"ANEXO3 99 ERA";#N/A,#N/A,FALSE,"ANEXO3 99 UBÁ2";#N/A,#N/A,FALSE,"ANEXO3 99 DTU";#N/A,#N/A,FALSE,"ANEXO3 99 RDR";#N/A,#N/A,FALSE,"ANEXO3 99 UBÁ4";#N/A,#N/A,FALSE,"ANEXO3 99 UBÁ6"}</definedName>
    <definedName name="___________________________CRM3" localSheetId="3" hidden="1">{#N/A,#N/A,FALSE,"ANEXO3 99 ERA";#N/A,#N/A,FALSE,"ANEXO3 99 UBÁ2";#N/A,#N/A,FALSE,"ANEXO3 99 DTU";#N/A,#N/A,FALSE,"ANEXO3 99 RDR";#N/A,#N/A,FALSE,"ANEXO3 99 UBÁ4";#N/A,#N/A,FALSE,"ANEXO3 99 UBÁ6"}</definedName>
    <definedName name="___________________________CRM3" localSheetId="18" hidden="1">{#N/A,#N/A,FALSE,"ANEXO3 99 ERA";#N/A,#N/A,FALSE,"ANEXO3 99 UBÁ2";#N/A,#N/A,FALSE,"ANEXO3 99 DTU";#N/A,#N/A,FALSE,"ANEXO3 99 RDR";#N/A,#N/A,FALSE,"ANEXO3 99 UBÁ4";#N/A,#N/A,FALSE,"ANEXO3 99 UBÁ6"}</definedName>
    <definedName name="___________________________CRM3" localSheetId="19" hidden="1">{#N/A,#N/A,FALSE,"ANEXO3 99 ERA";#N/A,#N/A,FALSE,"ANEXO3 99 UBÁ2";#N/A,#N/A,FALSE,"ANEXO3 99 DTU";#N/A,#N/A,FALSE,"ANEXO3 99 RDR";#N/A,#N/A,FALSE,"ANEXO3 99 UBÁ4";#N/A,#N/A,FALSE,"ANEXO3 99 UBÁ6"}</definedName>
    <definedName name="___________________________CRM3" localSheetId="17" hidden="1">{#N/A,#N/A,FALSE,"ANEXO3 99 ERA";#N/A,#N/A,FALSE,"ANEXO3 99 UBÁ2";#N/A,#N/A,FALSE,"ANEXO3 99 DTU";#N/A,#N/A,FALSE,"ANEXO3 99 RDR";#N/A,#N/A,FALSE,"ANEXO3 99 UBÁ4";#N/A,#N/A,FALSE,"ANEXO3 99 UBÁ6"}</definedName>
    <definedName name="___________________________CRM3" localSheetId="16" hidden="1">{#N/A,#N/A,FALSE,"ANEXO3 99 ERA";#N/A,#N/A,FALSE,"ANEXO3 99 UBÁ2";#N/A,#N/A,FALSE,"ANEXO3 99 DTU";#N/A,#N/A,FALSE,"ANEXO3 99 RDR";#N/A,#N/A,FALSE,"ANEXO3 99 UBÁ4";#N/A,#N/A,FALSE,"ANEXO3 99 UBÁ6"}</definedName>
    <definedName name="___________________________CRM3" localSheetId="1" hidden="1">{#N/A,#N/A,FALSE,"ANEXO3 99 ERA";#N/A,#N/A,FALSE,"ANEXO3 99 UBÁ2";#N/A,#N/A,FALSE,"ANEXO3 99 DTU";#N/A,#N/A,FALSE,"ANEXO3 99 RDR";#N/A,#N/A,FALSE,"ANEXO3 99 UBÁ4";#N/A,#N/A,FALSE,"ANEXO3 99 UBÁ6"}</definedName>
    <definedName name="___________________________CRM3" localSheetId="0" hidden="1">{#N/A,#N/A,FALSE,"ANEXO3 99 ERA";#N/A,#N/A,FALSE,"ANEXO3 99 UBÁ2";#N/A,#N/A,FALSE,"ANEXO3 99 DTU";#N/A,#N/A,FALSE,"ANEXO3 99 RDR";#N/A,#N/A,FALSE,"ANEXO3 99 UBÁ4";#N/A,#N/A,FALSE,"ANEXO3 99 UBÁ6"}</definedName>
    <definedName name="___________________________CRM3" localSheetId="25" hidden="1">{#N/A,#N/A,FALSE,"ANEXO3 99 ERA";#N/A,#N/A,FALSE,"ANEXO3 99 UBÁ2";#N/A,#N/A,FALSE,"ANEXO3 99 DTU";#N/A,#N/A,FALSE,"ANEXO3 99 RDR";#N/A,#N/A,FALSE,"ANEXO3 99 UBÁ4";#N/A,#N/A,FALSE,"ANEXO3 99 UBÁ6"}</definedName>
    <definedName name="___________________________CRM3" localSheetId="20" hidden="1">{#N/A,#N/A,FALSE,"ANEXO3 99 ERA";#N/A,#N/A,FALSE,"ANEXO3 99 UBÁ2";#N/A,#N/A,FALSE,"ANEXO3 99 DTU";#N/A,#N/A,FALSE,"ANEXO3 99 RDR";#N/A,#N/A,FALSE,"ANEXO3 99 UBÁ4";#N/A,#N/A,FALSE,"ANEXO3 99 UBÁ6"}</definedName>
    <definedName name="___________________________CRM3" localSheetId="12" hidden="1">{#N/A,#N/A,FALSE,"ANEXO3 99 ERA";#N/A,#N/A,FALSE,"ANEXO3 99 UBÁ2";#N/A,#N/A,FALSE,"ANEXO3 99 DTU";#N/A,#N/A,FALSE,"ANEXO3 99 RDR";#N/A,#N/A,FALSE,"ANEXO3 99 UBÁ4";#N/A,#N/A,FALSE,"ANEXO3 99 UBÁ6"}</definedName>
    <definedName name="___________________________CRM3" localSheetId="22" hidden="1">{#N/A,#N/A,FALSE,"ANEXO3 99 ERA";#N/A,#N/A,FALSE,"ANEXO3 99 UBÁ2";#N/A,#N/A,FALSE,"ANEXO3 99 DTU";#N/A,#N/A,FALSE,"ANEXO3 99 RDR";#N/A,#N/A,FALSE,"ANEXO3 99 UBÁ4";#N/A,#N/A,FALSE,"ANEXO3 99 UBÁ6"}</definedName>
    <definedName name="___________________________CRM3" localSheetId="21" hidden="1">{#N/A,#N/A,FALSE,"ANEXO3 99 ERA";#N/A,#N/A,FALSE,"ANEXO3 99 UBÁ2";#N/A,#N/A,FALSE,"ANEXO3 99 DTU";#N/A,#N/A,FALSE,"ANEXO3 99 RDR";#N/A,#N/A,FALSE,"ANEXO3 99 UBÁ4";#N/A,#N/A,FALSE,"ANEXO3 99 UBÁ6"}</definedName>
    <definedName name="___________________________CRM3" localSheetId="23" hidden="1">{#N/A,#N/A,FALSE,"ANEXO3 99 ERA";#N/A,#N/A,FALSE,"ANEXO3 99 UBÁ2";#N/A,#N/A,FALSE,"ANEXO3 99 DTU";#N/A,#N/A,FALSE,"ANEXO3 99 RDR";#N/A,#N/A,FALSE,"ANEXO3 99 UBÁ4";#N/A,#N/A,FALSE,"ANEXO3 99 UBÁ6"}</definedName>
    <definedName name="___________________________CRM3" localSheetId="15" hidden="1">{#N/A,#N/A,FALSE,"ANEXO3 99 ERA";#N/A,#N/A,FALSE,"ANEXO3 99 UBÁ2";#N/A,#N/A,FALSE,"ANEXO3 99 DTU";#N/A,#N/A,FALSE,"ANEXO3 99 RDR";#N/A,#N/A,FALSE,"ANEXO3 99 UBÁ4";#N/A,#N/A,FALSE,"ANEXO3 99 UBÁ6"}</definedName>
    <definedName name="___________________________CRM3" localSheetId="13" hidden="1">{#N/A,#N/A,FALSE,"ANEXO3 99 ERA";#N/A,#N/A,FALSE,"ANEXO3 99 UBÁ2";#N/A,#N/A,FALSE,"ANEXO3 99 DTU";#N/A,#N/A,FALSE,"ANEXO3 99 RDR";#N/A,#N/A,FALSE,"ANEXO3 99 UBÁ4";#N/A,#N/A,FALSE,"ANEXO3 99 UBÁ6"}</definedName>
    <definedName name="___________________________CRM3" hidden="1">{#N/A,#N/A,FALSE,"ANEXO3 99 ERA";#N/A,#N/A,FALSE,"ANEXO3 99 UBÁ2";#N/A,#N/A,FALSE,"ANEXO3 99 DTU";#N/A,#N/A,FALSE,"ANEXO3 99 RDR";#N/A,#N/A,FALSE,"ANEXO3 99 UBÁ4";#N/A,#N/A,FALSE,"ANEXO3 99 UBÁ6"}</definedName>
    <definedName name="___________________________CRM3_1" localSheetId="0" hidden="1">{#N/A,#N/A,FALSE,"ANEXO3 99 ERA";#N/A,#N/A,FALSE,"ANEXO3 99 UBÁ2";#N/A,#N/A,FALSE,"ANEXO3 99 DTU";#N/A,#N/A,FALSE,"ANEXO3 99 RDR";#N/A,#N/A,FALSE,"ANEXO3 99 UBÁ4";#N/A,#N/A,FALSE,"ANEXO3 99 UBÁ6"}</definedName>
    <definedName name="___________________________CRM3_1" localSheetId="25" hidden="1">{#N/A,#N/A,FALSE,"ANEXO3 99 ERA";#N/A,#N/A,FALSE,"ANEXO3 99 UBÁ2";#N/A,#N/A,FALSE,"ANEXO3 99 DTU";#N/A,#N/A,FALSE,"ANEXO3 99 RDR";#N/A,#N/A,FALSE,"ANEXO3 99 UBÁ4";#N/A,#N/A,FALSE,"ANEXO3 99 UBÁ6"}</definedName>
    <definedName name="___________________________CRM3_1" localSheetId="20" hidden="1">{#N/A,#N/A,FALSE,"ANEXO3 99 ERA";#N/A,#N/A,FALSE,"ANEXO3 99 UBÁ2";#N/A,#N/A,FALSE,"ANEXO3 99 DTU";#N/A,#N/A,FALSE,"ANEXO3 99 RDR";#N/A,#N/A,FALSE,"ANEXO3 99 UBÁ4";#N/A,#N/A,FALSE,"ANEXO3 99 UBÁ6"}</definedName>
    <definedName name="___________________________CRM3_1" localSheetId="12" hidden="1">{#N/A,#N/A,FALSE,"ANEXO3 99 ERA";#N/A,#N/A,FALSE,"ANEXO3 99 UBÁ2";#N/A,#N/A,FALSE,"ANEXO3 99 DTU";#N/A,#N/A,FALSE,"ANEXO3 99 RDR";#N/A,#N/A,FALSE,"ANEXO3 99 UBÁ4";#N/A,#N/A,FALSE,"ANEXO3 99 UBÁ6"}</definedName>
    <definedName name="___________________________CRM3_1" localSheetId="22" hidden="1">{#N/A,#N/A,FALSE,"ANEXO3 99 ERA";#N/A,#N/A,FALSE,"ANEXO3 99 UBÁ2";#N/A,#N/A,FALSE,"ANEXO3 99 DTU";#N/A,#N/A,FALSE,"ANEXO3 99 RDR";#N/A,#N/A,FALSE,"ANEXO3 99 UBÁ4";#N/A,#N/A,FALSE,"ANEXO3 99 UBÁ6"}</definedName>
    <definedName name="___________________________CRM3_1" localSheetId="21" hidden="1">{#N/A,#N/A,FALSE,"ANEXO3 99 ERA";#N/A,#N/A,FALSE,"ANEXO3 99 UBÁ2";#N/A,#N/A,FALSE,"ANEXO3 99 DTU";#N/A,#N/A,FALSE,"ANEXO3 99 RDR";#N/A,#N/A,FALSE,"ANEXO3 99 UBÁ4";#N/A,#N/A,FALSE,"ANEXO3 99 UBÁ6"}</definedName>
    <definedName name="___________________________CRM3_1" localSheetId="23" hidden="1">{#N/A,#N/A,FALSE,"ANEXO3 99 ERA";#N/A,#N/A,FALSE,"ANEXO3 99 UBÁ2";#N/A,#N/A,FALSE,"ANEXO3 99 DTU";#N/A,#N/A,FALSE,"ANEXO3 99 RDR";#N/A,#N/A,FALSE,"ANEXO3 99 UBÁ4";#N/A,#N/A,FALSE,"ANEXO3 99 UBÁ6"}</definedName>
    <definedName name="___________________________CRM3_1" localSheetId="15" hidden="1">{#N/A,#N/A,FALSE,"ANEXO3 99 ERA";#N/A,#N/A,FALSE,"ANEXO3 99 UBÁ2";#N/A,#N/A,FALSE,"ANEXO3 99 DTU";#N/A,#N/A,FALSE,"ANEXO3 99 RDR";#N/A,#N/A,FALSE,"ANEXO3 99 UBÁ4";#N/A,#N/A,FALSE,"ANEXO3 99 UBÁ6"}</definedName>
    <definedName name="___________________________CRM3_1" localSheetId="13" hidden="1">{#N/A,#N/A,FALSE,"ANEXO3 99 ERA";#N/A,#N/A,FALSE,"ANEXO3 99 UBÁ2";#N/A,#N/A,FALSE,"ANEXO3 99 DTU";#N/A,#N/A,FALSE,"ANEXO3 99 RDR";#N/A,#N/A,FALSE,"ANEXO3 99 UBÁ4";#N/A,#N/A,FALSE,"ANEXO3 99 UBÁ6"}</definedName>
    <definedName name="___________________________CRM3_1" hidden="1">{#N/A,#N/A,FALSE,"ANEXO3 99 ERA";#N/A,#N/A,FALSE,"ANEXO3 99 UBÁ2";#N/A,#N/A,FALSE,"ANEXO3 99 DTU";#N/A,#N/A,FALSE,"ANEXO3 99 RDR";#N/A,#N/A,FALSE,"ANEXO3 99 UBÁ4";#N/A,#N/A,FALSE,"ANEXO3 99 UBÁ6"}</definedName>
    <definedName name="__________________________CRM2" localSheetId="6" hidden="1">{#N/A,#N/A,FALSE,"ANEXO3 99 ERA";#N/A,#N/A,FALSE,"ANEXO3 99 UBÁ2";#N/A,#N/A,FALSE,"ANEXO3 99 DTU";#N/A,#N/A,FALSE,"ANEXO3 99 RDR";#N/A,#N/A,FALSE,"ANEXO3 99 UBÁ4";#N/A,#N/A,FALSE,"ANEXO3 99 UBÁ6"}</definedName>
    <definedName name="__________________________CRM2" localSheetId="5" hidden="1">{#N/A,#N/A,FALSE,"ANEXO3 99 ERA";#N/A,#N/A,FALSE,"ANEXO3 99 UBÁ2";#N/A,#N/A,FALSE,"ANEXO3 99 DTU";#N/A,#N/A,FALSE,"ANEXO3 99 RDR";#N/A,#N/A,FALSE,"ANEXO3 99 UBÁ4";#N/A,#N/A,FALSE,"ANEXO3 99 UBÁ6"}</definedName>
    <definedName name="__________________________CRM2" localSheetId="10" hidden="1">{#N/A,#N/A,FALSE,"ANEXO3 99 ERA";#N/A,#N/A,FALSE,"ANEXO3 99 UBÁ2";#N/A,#N/A,FALSE,"ANEXO3 99 DTU";#N/A,#N/A,FALSE,"ANEXO3 99 RDR";#N/A,#N/A,FALSE,"ANEXO3 99 UBÁ4";#N/A,#N/A,FALSE,"ANEXO3 99 UBÁ6"}</definedName>
    <definedName name="__________________________CRM2" localSheetId="4" hidden="1">{#N/A,#N/A,FALSE,"ANEXO3 99 ERA";#N/A,#N/A,FALSE,"ANEXO3 99 UBÁ2";#N/A,#N/A,FALSE,"ANEXO3 99 DTU";#N/A,#N/A,FALSE,"ANEXO3 99 RDR";#N/A,#N/A,FALSE,"ANEXO3 99 UBÁ4";#N/A,#N/A,FALSE,"ANEXO3 99 UBÁ6"}</definedName>
    <definedName name="__________________________CRM2" localSheetId="8" hidden="1">{#N/A,#N/A,FALSE,"ANEXO3 99 ERA";#N/A,#N/A,FALSE,"ANEXO3 99 UBÁ2";#N/A,#N/A,FALSE,"ANEXO3 99 DTU";#N/A,#N/A,FALSE,"ANEXO3 99 RDR";#N/A,#N/A,FALSE,"ANEXO3 99 UBÁ4";#N/A,#N/A,FALSE,"ANEXO3 99 UBÁ6"}</definedName>
    <definedName name="__________________________CRM2" localSheetId="9" hidden="1">{#N/A,#N/A,FALSE,"ANEXO3 99 ERA";#N/A,#N/A,FALSE,"ANEXO3 99 UBÁ2";#N/A,#N/A,FALSE,"ANEXO3 99 DTU";#N/A,#N/A,FALSE,"ANEXO3 99 RDR";#N/A,#N/A,FALSE,"ANEXO3 99 UBÁ4";#N/A,#N/A,FALSE,"ANEXO3 99 UBÁ6"}</definedName>
    <definedName name="__________________________CRM2" localSheetId="7" hidden="1">{#N/A,#N/A,FALSE,"ANEXO3 99 ERA";#N/A,#N/A,FALSE,"ANEXO3 99 UBÁ2";#N/A,#N/A,FALSE,"ANEXO3 99 DTU";#N/A,#N/A,FALSE,"ANEXO3 99 RDR";#N/A,#N/A,FALSE,"ANEXO3 99 UBÁ4";#N/A,#N/A,FALSE,"ANEXO3 99 UBÁ6"}</definedName>
    <definedName name="__________________________CRM2" localSheetId="2" hidden="1">{#N/A,#N/A,FALSE,"ANEXO3 99 ERA";#N/A,#N/A,FALSE,"ANEXO3 99 UBÁ2";#N/A,#N/A,FALSE,"ANEXO3 99 DTU";#N/A,#N/A,FALSE,"ANEXO3 99 RDR";#N/A,#N/A,FALSE,"ANEXO3 99 UBÁ4";#N/A,#N/A,FALSE,"ANEXO3 99 UBÁ6"}</definedName>
    <definedName name="__________________________CRM2" localSheetId="3" hidden="1">{#N/A,#N/A,FALSE,"ANEXO3 99 ERA";#N/A,#N/A,FALSE,"ANEXO3 99 UBÁ2";#N/A,#N/A,FALSE,"ANEXO3 99 DTU";#N/A,#N/A,FALSE,"ANEXO3 99 RDR";#N/A,#N/A,FALSE,"ANEXO3 99 UBÁ4";#N/A,#N/A,FALSE,"ANEXO3 99 UBÁ6"}</definedName>
    <definedName name="__________________________CRM2" localSheetId="18" hidden="1">{#N/A,#N/A,FALSE,"ANEXO3 99 ERA";#N/A,#N/A,FALSE,"ANEXO3 99 UBÁ2";#N/A,#N/A,FALSE,"ANEXO3 99 DTU";#N/A,#N/A,FALSE,"ANEXO3 99 RDR";#N/A,#N/A,FALSE,"ANEXO3 99 UBÁ4";#N/A,#N/A,FALSE,"ANEXO3 99 UBÁ6"}</definedName>
    <definedName name="__________________________CRM2" localSheetId="19" hidden="1">{#N/A,#N/A,FALSE,"ANEXO3 99 ERA";#N/A,#N/A,FALSE,"ANEXO3 99 UBÁ2";#N/A,#N/A,FALSE,"ANEXO3 99 DTU";#N/A,#N/A,FALSE,"ANEXO3 99 RDR";#N/A,#N/A,FALSE,"ANEXO3 99 UBÁ4";#N/A,#N/A,FALSE,"ANEXO3 99 UBÁ6"}</definedName>
    <definedName name="__________________________CRM2" localSheetId="17" hidden="1">{#N/A,#N/A,FALSE,"ANEXO3 99 ERA";#N/A,#N/A,FALSE,"ANEXO3 99 UBÁ2";#N/A,#N/A,FALSE,"ANEXO3 99 DTU";#N/A,#N/A,FALSE,"ANEXO3 99 RDR";#N/A,#N/A,FALSE,"ANEXO3 99 UBÁ4";#N/A,#N/A,FALSE,"ANEXO3 99 UBÁ6"}</definedName>
    <definedName name="__________________________CRM2" localSheetId="16" hidden="1">{#N/A,#N/A,FALSE,"ANEXO3 99 ERA";#N/A,#N/A,FALSE,"ANEXO3 99 UBÁ2";#N/A,#N/A,FALSE,"ANEXO3 99 DTU";#N/A,#N/A,FALSE,"ANEXO3 99 RDR";#N/A,#N/A,FALSE,"ANEXO3 99 UBÁ4";#N/A,#N/A,FALSE,"ANEXO3 99 UBÁ6"}</definedName>
    <definedName name="__________________________CRM2" localSheetId="1" hidden="1">{#N/A,#N/A,FALSE,"ANEXO3 99 ERA";#N/A,#N/A,FALSE,"ANEXO3 99 UBÁ2";#N/A,#N/A,FALSE,"ANEXO3 99 DTU";#N/A,#N/A,FALSE,"ANEXO3 99 RDR";#N/A,#N/A,FALSE,"ANEXO3 99 UBÁ4";#N/A,#N/A,FALSE,"ANEXO3 99 UBÁ6"}</definedName>
    <definedName name="__________________________CRM2" localSheetId="0" hidden="1">{#N/A,#N/A,FALSE,"ANEXO3 99 ERA";#N/A,#N/A,FALSE,"ANEXO3 99 UBÁ2";#N/A,#N/A,FALSE,"ANEXO3 99 DTU";#N/A,#N/A,FALSE,"ANEXO3 99 RDR";#N/A,#N/A,FALSE,"ANEXO3 99 UBÁ4";#N/A,#N/A,FALSE,"ANEXO3 99 UBÁ6"}</definedName>
    <definedName name="__________________________CRM2" localSheetId="25" hidden="1">{#N/A,#N/A,FALSE,"ANEXO3 99 ERA";#N/A,#N/A,FALSE,"ANEXO3 99 UBÁ2";#N/A,#N/A,FALSE,"ANEXO3 99 DTU";#N/A,#N/A,FALSE,"ANEXO3 99 RDR";#N/A,#N/A,FALSE,"ANEXO3 99 UBÁ4";#N/A,#N/A,FALSE,"ANEXO3 99 UBÁ6"}</definedName>
    <definedName name="__________________________CRM2" localSheetId="20" hidden="1">{#N/A,#N/A,FALSE,"ANEXO3 99 ERA";#N/A,#N/A,FALSE,"ANEXO3 99 UBÁ2";#N/A,#N/A,FALSE,"ANEXO3 99 DTU";#N/A,#N/A,FALSE,"ANEXO3 99 RDR";#N/A,#N/A,FALSE,"ANEXO3 99 UBÁ4";#N/A,#N/A,FALSE,"ANEXO3 99 UBÁ6"}</definedName>
    <definedName name="__________________________CRM2" localSheetId="12" hidden="1">{#N/A,#N/A,FALSE,"ANEXO3 99 ERA";#N/A,#N/A,FALSE,"ANEXO3 99 UBÁ2";#N/A,#N/A,FALSE,"ANEXO3 99 DTU";#N/A,#N/A,FALSE,"ANEXO3 99 RDR";#N/A,#N/A,FALSE,"ANEXO3 99 UBÁ4";#N/A,#N/A,FALSE,"ANEXO3 99 UBÁ6"}</definedName>
    <definedName name="__________________________CRM2" localSheetId="22" hidden="1">{#N/A,#N/A,FALSE,"ANEXO3 99 ERA";#N/A,#N/A,FALSE,"ANEXO3 99 UBÁ2";#N/A,#N/A,FALSE,"ANEXO3 99 DTU";#N/A,#N/A,FALSE,"ANEXO3 99 RDR";#N/A,#N/A,FALSE,"ANEXO3 99 UBÁ4";#N/A,#N/A,FALSE,"ANEXO3 99 UBÁ6"}</definedName>
    <definedName name="__________________________CRM2" localSheetId="21" hidden="1">{#N/A,#N/A,FALSE,"ANEXO3 99 ERA";#N/A,#N/A,FALSE,"ANEXO3 99 UBÁ2";#N/A,#N/A,FALSE,"ANEXO3 99 DTU";#N/A,#N/A,FALSE,"ANEXO3 99 RDR";#N/A,#N/A,FALSE,"ANEXO3 99 UBÁ4";#N/A,#N/A,FALSE,"ANEXO3 99 UBÁ6"}</definedName>
    <definedName name="__________________________CRM2" localSheetId="23" hidden="1">{#N/A,#N/A,FALSE,"ANEXO3 99 ERA";#N/A,#N/A,FALSE,"ANEXO3 99 UBÁ2";#N/A,#N/A,FALSE,"ANEXO3 99 DTU";#N/A,#N/A,FALSE,"ANEXO3 99 RDR";#N/A,#N/A,FALSE,"ANEXO3 99 UBÁ4";#N/A,#N/A,FALSE,"ANEXO3 99 UBÁ6"}</definedName>
    <definedName name="__________________________CRM2" localSheetId="15" hidden="1">{#N/A,#N/A,FALSE,"ANEXO3 99 ERA";#N/A,#N/A,FALSE,"ANEXO3 99 UBÁ2";#N/A,#N/A,FALSE,"ANEXO3 99 DTU";#N/A,#N/A,FALSE,"ANEXO3 99 RDR";#N/A,#N/A,FALSE,"ANEXO3 99 UBÁ4";#N/A,#N/A,FALSE,"ANEXO3 99 UBÁ6"}</definedName>
    <definedName name="__________________________CRM2" localSheetId="13" hidden="1">{#N/A,#N/A,FALSE,"ANEXO3 99 ERA";#N/A,#N/A,FALSE,"ANEXO3 99 UBÁ2";#N/A,#N/A,FALSE,"ANEXO3 99 DTU";#N/A,#N/A,FALSE,"ANEXO3 99 RDR";#N/A,#N/A,FALSE,"ANEXO3 99 UBÁ4";#N/A,#N/A,FALSE,"ANEXO3 99 UBÁ6"}</definedName>
    <definedName name="__________________________CRM2" hidden="1">{#N/A,#N/A,FALSE,"ANEXO3 99 ERA";#N/A,#N/A,FALSE,"ANEXO3 99 UBÁ2";#N/A,#N/A,FALSE,"ANEXO3 99 DTU";#N/A,#N/A,FALSE,"ANEXO3 99 RDR";#N/A,#N/A,FALSE,"ANEXO3 99 UBÁ4";#N/A,#N/A,FALSE,"ANEXO3 99 UBÁ6"}</definedName>
    <definedName name="__________________________CRM2_1" localSheetId="0" hidden="1">{#N/A,#N/A,FALSE,"ANEXO3 99 ERA";#N/A,#N/A,FALSE,"ANEXO3 99 UBÁ2";#N/A,#N/A,FALSE,"ANEXO3 99 DTU";#N/A,#N/A,FALSE,"ANEXO3 99 RDR";#N/A,#N/A,FALSE,"ANEXO3 99 UBÁ4";#N/A,#N/A,FALSE,"ANEXO3 99 UBÁ6"}</definedName>
    <definedName name="__________________________CRM2_1" localSheetId="25" hidden="1">{#N/A,#N/A,FALSE,"ANEXO3 99 ERA";#N/A,#N/A,FALSE,"ANEXO3 99 UBÁ2";#N/A,#N/A,FALSE,"ANEXO3 99 DTU";#N/A,#N/A,FALSE,"ANEXO3 99 RDR";#N/A,#N/A,FALSE,"ANEXO3 99 UBÁ4";#N/A,#N/A,FALSE,"ANEXO3 99 UBÁ6"}</definedName>
    <definedName name="__________________________CRM2_1" localSheetId="20" hidden="1">{#N/A,#N/A,FALSE,"ANEXO3 99 ERA";#N/A,#N/A,FALSE,"ANEXO3 99 UBÁ2";#N/A,#N/A,FALSE,"ANEXO3 99 DTU";#N/A,#N/A,FALSE,"ANEXO3 99 RDR";#N/A,#N/A,FALSE,"ANEXO3 99 UBÁ4";#N/A,#N/A,FALSE,"ANEXO3 99 UBÁ6"}</definedName>
    <definedName name="__________________________CRM2_1" localSheetId="12" hidden="1">{#N/A,#N/A,FALSE,"ANEXO3 99 ERA";#N/A,#N/A,FALSE,"ANEXO3 99 UBÁ2";#N/A,#N/A,FALSE,"ANEXO3 99 DTU";#N/A,#N/A,FALSE,"ANEXO3 99 RDR";#N/A,#N/A,FALSE,"ANEXO3 99 UBÁ4";#N/A,#N/A,FALSE,"ANEXO3 99 UBÁ6"}</definedName>
    <definedName name="__________________________CRM2_1" localSheetId="22" hidden="1">{#N/A,#N/A,FALSE,"ANEXO3 99 ERA";#N/A,#N/A,FALSE,"ANEXO3 99 UBÁ2";#N/A,#N/A,FALSE,"ANEXO3 99 DTU";#N/A,#N/A,FALSE,"ANEXO3 99 RDR";#N/A,#N/A,FALSE,"ANEXO3 99 UBÁ4";#N/A,#N/A,FALSE,"ANEXO3 99 UBÁ6"}</definedName>
    <definedName name="__________________________CRM2_1" localSheetId="21" hidden="1">{#N/A,#N/A,FALSE,"ANEXO3 99 ERA";#N/A,#N/A,FALSE,"ANEXO3 99 UBÁ2";#N/A,#N/A,FALSE,"ANEXO3 99 DTU";#N/A,#N/A,FALSE,"ANEXO3 99 RDR";#N/A,#N/A,FALSE,"ANEXO3 99 UBÁ4";#N/A,#N/A,FALSE,"ANEXO3 99 UBÁ6"}</definedName>
    <definedName name="__________________________CRM2_1" localSheetId="23" hidden="1">{#N/A,#N/A,FALSE,"ANEXO3 99 ERA";#N/A,#N/A,FALSE,"ANEXO3 99 UBÁ2";#N/A,#N/A,FALSE,"ANEXO3 99 DTU";#N/A,#N/A,FALSE,"ANEXO3 99 RDR";#N/A,#N/A,FALSE,"ANEXO3 99 UBÁ4";#N/A,#N/A,FALSE,"ANEXO3 99 UBÁ6"}</definedName>
    <definedName name="__________________________CRM2_1" localSheetId="15" hidden="1">{#N/A,#N/A,FALSE,"ANEXO3 99 ERA";#N/A,#N/A,FALSE,"ANEXO3 99 UBÁ2";#N/A,#N/A,FALSE,"ANEXO3 99 DTU";#N/A,#N/A,FALSE,"ANEXO3 99 RDR";#N/A,#N/A,FALSE,"ANEXO3 99 UBÁ4";#N/A,#N/A,FALSE,"ANEXO3 99 UBÁ6"}</definedName>
    <definedName name="__________________________CRM2_1" localSheetId="13" hidden="1">{#N/A,#N/A,FALSE,"ANEXO3 99 ERA";#N/A,#N/A,FALSE,"ANEXO3 99 UBÁ2";#N/A,#N/A,FALSE,"ANEXO3 99 DTU";#N/A,#N/A,FALSE,"ANEXO3 99 RDR";#N/A,#N/A,FALSE,"ANEXO3 99 UBÁ4";#N/A,#N/A,FALSE,"ANEXO3 99 UBÁ6"}</definedName>
    <definedName name="__________________________CRM2_1" hidden="1">{#N/A,#N/A,FALSE,"ANEXO3 99 ERA";#N/A,#N/A,FALSE,"ANEXO3 99 UBÁ2";#N/A,#N/A,FALSE,"ANEXO3 99 DTU";#N/A,#N/A,FALSE,"ANEXO3 99 RDR";#N/A,#N/A,FALSE,"ANEXO3 99 UBÁ4";#N/A,#N/A,FALSE,"ANEXO3 99 UBÁ6"}</definedName>
    <definedName name="_________________________CRM3" localSheetId="6" hidden="1">{#N/A,#N/A,FALSE,"ANEXO3 99 ERA";#N/A,#N/A,FALSE,"ANEXO3 99 UBÁ2";#N/A,#N/A,FALSE,"ANEXO3 99 DTU";#N/A,#N/A,FALSE,"ANEXO3 99 RDR";#N/A,#N/A,FALSE,"ANEXO3 99 UBÁ4";#N/A,#N/A,FALSE,"ANEXO3 99 UBÁ6"}</definedName>
    <definedName name="_________________________CRM3" localSheetId="5" hidden="1">{#N/A,#N/A,FALSE,"ANEXO3 99 ERA";#N/A,#N/A,FALSE,"ANEXO3 99 UBÁ2";#N/A,#N/A,FALSE,"ANEXO3 99 DTU";#N/A,#N/A,FALSE,"ANEXO3 99 RDR";#N/A,#N/A,FALSE,"ANEXO3 99 UBÁ4";#N/A,#N/A,FALSE,"ANEXO3 99 UBÁ6"}</definedName>
    <definedName name="_________________________CRM3" localSheetId="10" hidden="1">{#N/A,#N/A,FALSE,"ANEXO3 99 ERA";#N/A,#N/A,FALSE,"ANEXO3 99 UBÁ2";#N/A,#N/A,FALSE,"ANEXO3 99 DTU";#N/A,#N/A,FALSE,"ANEXO3 99 RDR";#N/A,#N/A,FALSE,"ANEXO3 99 UBÁ4";#N/A,#N/A,FALSE,"ANEXO3 99 UBÁ6"}</definedName>
    <definedName name="_________________________CRM3" localSheetId="4" hidden="1">{#N/A,#N/A,FALSE,"ANEXO3 99 ERA";#N/A,#N/A,FALSE,"ANEXO3 99 UBÁ2";#N/A,#N/A,FALSE,"ANEXO3 99 DTU";#N/A,#N/A,FALSE,"ANEXO3 99 RDR";#N/A,#N/A,FALSE,"ANEXO3 99 UBÁ4";#N/A,#N/A,FALSE,"ANEXO3 99 UBÁ6"}</definedName>
    <definedName name="_________________________CRM3" localSheetId="8" hidden="1">{#N/A,#N/A,FALSE,"ANEXO3 99 ERA";#N/A,#N/A,FALSE,"ANEXO3 99 UBÁ2";#N/A,#N/A,FALSE,"ANEXO3 99 DTU";#N/A,#N/A,FALSE,"ANEXO3 99 RDR";#N/A,#N/A,FALSE,"ANEXO3 99 UBÁ4";#N/A,#N/A,FALSE,"ANEXO3 99 UBÁ6"}</definedName>
    <definedName name="_________________________CRM3" localSheetId="9" hidden="1">{#N/A,#N/A,FALSE,"ANEXO3 99 ERA";#N/A,#N/A,FALSE,"ANEXO3 99 UBÁ2";#N/A,#N/A,FALSE,"ANEXO3 99 DTU";#N/A,#N/A,FALSE,"ANEXO3 99 RDR";#N/A,#N/A,FALSE,"ANEXO3 99 UBÁ4";#N/A,#N/A,FALSE,"ANEXO3 99 UBÁ6"}</definedName>
    <definedName name="_________________________CRM3" localSheetId="7" hidden="1">{#N/A,#N/A,FALSE,"ANEXO3 99 ERA";#N/A,#N/A,FALSE,"ANEXO3 99 UBÁ2";#N/A,#N/A,FALSE,"ANEXO3 99 DTU";#N/A,#N/A,FALSE,"ANEXO3 99 RDR";#N/A,#N/A,FALSE,"ANEXO3 99 UBÁ4";#N/A,#N/A,FALSE,"ANEXO3 99 UBÁ6"}</definedName>
    <definedName name="_________________________CRM3" localSheetId="2" hidden="1">{#N/A,#N/A,FALSE,"ANEXO3 99 ERA";#N/A,#N/A,FALSE,"ANEXO3 99 UBÁ2";#N/A,#N/A,FALSE,"ANEXO3 99 DTU";#N/A,#N/A,FALSE,"ANEXO3 99 RDR";#N/A,#N/A,FALSE,"ANEXO3 99 UBÁ4";#N/A,#N/A,FALSE,"ANEXO3 99 UBÁ6"}</definedName>
    <definedName name="_________________________CRM3" localSheetId="3" hidden="1">{#N/A,#N/A,FALSE,"ANEXO3 99 ERA";#N/A,#N/A,FALSE,"ANEXO3 99 UBÁ2";#N/A,#N/A,FALSE,"ANEXO3 99 DTU";#N/A,#N/A,FALSE,"ANEXO3 99 RDR";#N/A,#N/A,FALSE,"ANEXO3 99 UBÁ4";#N/A,#N/A,FALSE,"ANEXO3 99 UBÁ6"}</definedName>
    <definedName name="_________________________CRM3" localSheetId="18" hidden="1">{#N/A,#N/A,FALSE,"ANEXO3 99 ERA";#N/A,#N/A,FALSE,"ANEXO3 99 UBÁ2";#N/A,#N/A,FALSE,"ANEXO3 99 DTU";#N/A,#N/A,FALSE,"ANEXO3 99 RDR";#N/A,#N/A,FALSE,"ANEXO3 99 UBÁ4";#N/A,#N/A,FALSE,"ANEXO3 99 UBÁ6"}</definedName>
    <definedName name="_________________________CRM3" localSheetId="19" hidden="1">{#N/A,#N/A,FALSE,"ANEXO3 99 ERA";#N/A,#N/A,FALSE,"ANEXO3 99 UBÁ2";#N/A,#N/A,FALSE,"ANEXO3 99 DTU";#N/A,#N/A,FALSE,"ANEXO3 99 RDR";#N/A,#N/A,FALSE,"ANEXO3 99 UBÁ4";#N/A,#N/A,FALSE,"ANEXO3 99 UBÁ6"}</definedName>
    <definedName name="_________________________CRM3" localSheetId="17" hidden="1">{#N/A,#N/A,FALSE,"ANEXO3 99 ERA";#N/A,#N/A,FALSE,"ANEXO3 99 UBÁ2";#N/A,#N/A,FALSE,"ANEXO3 99 DTU";#N/A,#N/A,FALSE,"ANEXO3 99 RDR";#N/A,#N/A,FALSE,"ANEXO3 99 UBÁ4";#N/A,#N/A,FALSE,"ANEXO3 99 UBÁ6"}</definedName>
    <definedName name="_________________________CRM3" localSheetId="16" hidden="1">{#N/A,#N/A,FALSE,"ANEXO3 99 ERA";#N/A,#N/A,FALSE,"ANEXO3 99 UBÁ2";#N/A,#N/A,FALSE,"ANEXO3 99 DTU";#N/A,#N/A,FALSE,"ANEXO3 99 RDR";#N/A,#N/A,FALSE,"ANEXO3 99 UBÁ4";#N/A,#N/A,FALSE,"ANEXO3 99 UBÁ6"}</definedName>
    <definedName name="_________________________CRM3" localSheetId="1" hidden="1">{#N/A,#N/A,FALSE,"ANEXO3 99 ERA";#N/A,#N/A,FALSE,"ANEXO3 99 UBÁ2";#N/A,#N/A,FALSE,"ANEXO3 99 DTU";#N/A,#N/A,FALSE,"ANEXO3 99 RDR";#N/A,#N/A,FALSE,"ANEXO3 99 UBÁ4";#N/A,#N/A,FALSE,"ANEXO3 99 UBÁ6"}</definedName>
    <definedName name="_________________________CRM3" localSheetId="0" hidden="1">{#N/A,#N/A,FALSE,"ANEXO3 99 ERA";#N/A,#N/A,FALSE,"ANEXO3 99 UBÁ2";#N/A,#N/A,FALSE,"ANEXO3 99 DTU";#N/A,#N/A,FALSE,"ANEXO3 99 RDR";#N/A,#N/A,FALSE,"ANEXO3 99 UBÁ4";#N/A,#N/A,FALSE,"ANEXO3 99 UBÁ6"}</definedName>
    <definedName name="_________________________CRM3" localSheetId="25" hidden="1">{#N/A,#N/A,FALSE,"ANEXO3 99 ERA";#N/A,#N/A,FALSE,"ANEXO3 99 UBÁ2";#N/A,#N/A,FALSE,"ANEXO3 99 DTU";#N/A,#N/A,FALSE,"ANEXO3 99 RDR";#N/A,#N/A,FALSE,"ANEXO3 99 UBÁ4";#N/A,#N/A,FALSE,"ANEXO3 99 UBÁ6"}</definedName>
    <definedName name="_________________________CRM3" localSheetId="20" hidden="1">{#N/A,#N/A,FALSE,"ANEXO3 99 ERA";#N/A,#N/A,FALSE,"ANEXO3 99 UBÁ2";#N/A,#N/A,FALSE,"ANEXO3 99 DTU";#N/A,#N/A,FALSE,"ANEXO3 99 RDR";#N/A,#N/A,FALSE,"ANEXO3 99 UBÁ4";#N/A,#N/A,FALSE,"ANEXO3 99 UBÁ6"}</definedName>
    <definedName name="_________________________CRM3" localSheetId="12" hidden="1">{#N/A,#N/A,FALSE,"ANEXO3 99 ERA";#N/A,#N/A,FALSE,"ANEXO3 99 UBÁ2";#N/A,#N/A,FALSE,"ANEXO3 99 DTU";#N/A,#N/A,FALSE,"ANEXO3 99 RDR";#N/A,#N/A,FALSE,"ANEXO3 99 UBÁ4";#N/A,#N/A,FALSE,"ANEXO3 99 UBÁ6"}</definedName>
    <definedName name="_________________________CRM3" localSheetId="22" hidden="1">{#N/A,#N/A,FALSE,"ANEXO3 99 ERA";#N/A,#N/A,FALSE,"ANEXO3 99 UBÁ2";#N/A,#N/A,FALSE,"ANEXO3 99 DTU";#N/A,#N/A,FALSE,"ANEXO3 99 RDR";#N/A,#N/A,FALSE,"ANEXO3 99 UBÁ4";#N/A,#N/A,FALSE,"ANEXO3 99 UBÁ6"}</definedName>
    <definedName name="_________________________CRM3" localSheetId="21" hidden="1">{#N/A,#N/A,FALSE,"ANEXO3 99 ERA";#N/A,#N/A,FALSE,"ANEXO3 99 UBÁ2";#N/A,#N/A,FALSE,"ANEXO3 99 DTU";#N/A,#N/A,FALSE,"ANEXO3 99 RDR";#N/A,#N/A,FALSE,"ANEXO3 99 UBÁ4";#N/A,#N/A,FALSE,"ANEXO3 99 UBÁ6"}</definedName>
    <definedName name="_________________________CRM3" localSheetId="23" hidden="1">{#N/A,#N/A,FALSE,"ANEXO3 99 ERA";#N/A,#N/A,FALSE,"ANEXO3 99 UBÁ2";#N/A,#N/A,FALSE,"ANEXO3 99 DTU";#N/A,#N/A,FALSE,"ANEXO3 99 RDR";#N/A,#N/A,FALSE,"ANEXO3 99 UBÁ4";#N/A,#N/A,FALSE,"ANEXO3 99 UBÁ6"}</definedName>
    <definedName name="_________________________CRM3" localSheetId="15" hidden="1">{#N/A,#N/A,FALSE,"ANEXO3 99 ERA";#N/A,#N/A,FALSE,"ANEXO3 99 UBÁ2";#N/A,#N/A,FALSE,"ANEXO3 99 DTU";#N/A,#N/A,FALSE,"ANEXO3 99 RDR";#N/A,#N/A,FALSE,"ANEXO3 99 UBÁ4";#N/A,#N/A,FALSE,"ANEXO3 99 UBÁ6"}</definedName>
    <definedName name="_________________________CRM3" localSheetId="13" hidden="1">{#N/A,#N/A,FALSE,"ANEXO3 99 ERA";#N/A,#N/A,FALSE,"ANEXO3 99 UBÁ2";#N/A,#N/A,FALSE,"ANEXO3 99 DTU";#N/A,#N/A,FALSE,"ANEXO3 99 RDR";#N/A,#N/A,FALSE,"ANEXO3 99 UBÁ4";#N/A,#N/A,FALSE,"ANEXO3 99 UBÁ6"}</definedName>
    <definedName name="_________________________CRM3" hidden="1">{#N/A,#N/A,FALSE,"ANEXO3 99 ERA";#N/A,#N/A,FALSE,"ANEXO3 99 UBÁ2";#N/A,#N/A,FALSE,"ANEXO3 99 DTU";#N/A,#N/A,FALSE,"ANEXO3 99 RDR";#N/A,#N/A,FALSE,"ANEXO3 99 UBÁ4";#N/A,#N/A,FALSE,"ANEXO3 99 UBÁ6"}</definedName>
    <definedName name="_________________________CRM3_1" localSheetId="0" hidden="1">{#N/A,#N/A,FALSE,"ANEXO3 99 ERA";#N/A,#N/A,FALSE,"ANEXO3 99 UBÁ2";#N/A,#N/A,FALSE,"ANEXO3 99 DTU";#N/A,#N/A,FALSE,"ANEXO3 99 RDR";#N/A,#N/A,FALSE,"ANEXO3 99 UBÁ4";#N/A,#N/A,FALSE,"ANEXO3 99 UBÁ6"}</definedName>
    <definedName name="_________________________CRM3_1" localSheetId="25" hidden="1">{#N/A,#N/A,FALSE,"ANEXO3 99 ERA";#N/A,#N/A,FALSE,"ANEXO3 99 UBÁ2";#N/A,#N/A,FALSE,"ANEXO3 99 DTU";#N/A,#N/A,FALSE,"ANEXO3 99 RDR";#N/A,#N/A,FALSE,"ANEXO3 99 UBÁ4";#N/A,#N/A,FALSE,"ANEXO3 99 UBÁ6"}</definedName>
    <definedName name="_________________________CRM3_1" localSheetId="20" hidden="1">{#N/A,#N/A,FALSE,"ANEXO3 99 ERA";#N/A,#N/A,FALSE,"ANEXO3 99 UBÁ2";#N/A,#N/A,FALSE,"ANEXO3 99 DTU";#N/A,#N/A,FALSE,"ANEXO3 99 RDR";#N/A,#N/A,FALSE,"ANEXO3 99 UBÁ4";#N/A,#N/A,FALSE,"ANEXO3 99 UBÁ6"}</definedName>
    <definedName name="_________________________CRM3_1" localSheetId="12" hidden="1">{#N/A,#N/A,FALSE,"ANEXO3 99 ERA";#N/A,#N/A,FALSE,"ANEXO3 99 UBÁ2";#N/A,#N/A,FALSE,"ANEXO3 99 DTU";#N/A,#N/A,FALSE,"ANEXO3 99 RDR";#N/A,#N/A,FALSE,"ANEXO3 99 UBÁ4";#N/A,#N/A,FALSE,"ANEXO3 99 UBÁ6"}</definedName>
    <definedName name="_________________________CRM3_1" localSheetId="22" hidden="1">{#N/A,#N/A,FALSE,"ANEXO3 99 ERA";#N/A,#N/A,FALSE,"ANEXO3 99 UBÁ2";#N/A,#N/A,FALSE,"ANEXO3 99 DTU";#N/A,#N/A,FALSE,"ANEXO3 99 RDR";#N/A,#N/A,FALSE,"ANEXO3 99 UBÁ4";#N/A,#N/A,FALSE,"ANEXO3 99 UBÁ6"}</definedName>
    <definedName name="_________________________CRM3_1" localSheetId="21" hidden="1">{#N/A,#N/A,FALSE,"ANEXO3 99 ERA";#N/A,#N/A,FALSE,"ANEXO3 99 UBÁ2";#N/A,#N/A,FALSE,"ANEXO3 99 DTU";#N/A,#N/A,FALSE,"ANEXO3 99 RDR";#N/A,#N/A,FALSE,"ANEXO3 99 UBÁ4";#N/A,#N/A,FALSE,"ANEXO3 99 UBÁ6"}</definedName>
    <definedName name="_________________________CRM3_1" localSheetId="23" hidden="1">{#N/A,#N/A,FALSE,"ANEXO3 99 ERA";#N/A,#N/A,FALSE,"ANEXO3 99 UBÁ2";#N/A,#N/A,FALSE,"ANEXO3 99 DTU";#N/A,#N/A,FALSE,"ANEXO3 99 RDR";#N/A,#N/A,FALSE,"ANEXO3 99 UBÁ4";#N/A,#N/A,FALSE,"ANEXO3 99 UBÁ6"}</definedName>
    <definedName name="_________________________CRM3_1" localSheetId="15" hidden="1">{#N/A,#N/A,FALSE,"ANEXO3 99 ERA";#N/A,#N/A,FALSE,"ANEXO3 99 UBÁ2";#N/A,#N/A,FALSE,"ANEXO3 99 DTU";#N/A,#N/A,FALSE,"ANEXO3 99 RDR";#N/A,#N/A,FALSE,"ANEXO3 99 UBÁ4";#N/A,#N/A,FALSE,"ANEXO3 99 UBÁ6"}</definedName>
    <definedName name="_________________________CRM3_1" localSheetId="13" hidden="1">{#N/A,#N/A,FALSE,"ANEXO3 99 ERA";#N/A,#N/A,FALSE,"ANEXO3 99 UBÁ2";#N/A,#N/A,FALSE,"ANEXO3 99 DTU";#N/A,#N/A,FALSE,"ANEXO3 99 RDR";#N/A,#N/A,FALSE,"ANEXO3 99 UBÁ4";#N/A,#N/A,FALSE,"ANEXO3 99 UBÁ6"}</definedName>
    <definedName name="_________________________CRM3_1" hidden="1">{#N/A,#N/A,FALSE,"ANEXO3 99 ERA";#N/A,#N/A,FALSE,"ANEXO3 99 UBÁ2";#N/A,#N/A,FALSE,"ANEXO3 99 DTU";#N/A,#N/A,FALSE,"ANEXO3 99 RDR";#N/A,#N/A,FALSE,"ANEXO3 99 UBÁ4";#N/A,#N/A,FALSE,"ANEXO3 99 UBÁ6"}</definedName>
    <definedName name="________________________CRM2" localSheetId="6" hidden="1">{#N/A,#N/A,FALSE,"ANEXO3 99 ERA";#N/A,#N/A,FALSE,"ANEXO3 99 UBÁ2";#N/A,#N/A,FALSE,"ANEXO3 99 DTU";#N/A,#N/A,FALSE,"ANEXO3 99 RDR";#N/A,#N/A,FALSE,"ANEXO3 99 UBÁ4";#N/A,#N/A,FALSE,"ANEXO3 99 UBÁ6"}</definedName>
    <definedName name="________________________CRM2" localSheetId="5" hidden="1">{#N/A,#N/A,FALSE,"ANEXO3 99 ERA";#N/A,#N/A,FALSE,"ANEXO3 99 UBÁ2";#N/A,#N/A,FALSE,"ANEXO3 99 DTU";#N/A,#N/A,FALSE,"ANEXO3 99 RDR";#N/A,#N/A,FALSE,"ANEXO3 99 UBÁ4";#N/A,#N/A,FALSE,"ANEXO3 99 UBÁ6"}</definedName>
    <definedName name="________________________CRM2" localSheetId="10" hidden="1">{#N/A,#N/A,FALSE,"ANEXO3 99 ERA";#N/A,#N/A,FALSE,"ANEXO3 99 UBÁ2";#N/A,#N/A,FALSE,"ANEXO3 99 DTU";#N/A,#N/A,FALSE,"ANEXO3 99 RDR";#N/A,#N/A,FALSE,"ANEXO3 99 UBÁ4";#N/A,#N/A,FALSE,"ANEXO3 99 UBÁ6"}</definedName>
    <definedName name="________________________CRM2" localSheetId="4" hidden="1">{#N/A,#N/A,FALSE,"ANEXO3 99 ERA";#N/A,#N/A,FALSE,"ANEXO3 99 UBÁ2";#N/A,#N/A,FALSE,"ANEXO3 99 DTU";#N/A,#N/A,FALSE,"ANEXO3 99 RDR";#N/A,#N/A,FALSE,"ANEXO3 99 UBÁ4";#N/A,#N/A,FALSE,"ANEXO3 99 UBÁ6"}</definedName>
    <definedName name="________________________CRM2" localSheetId="8" hidden="1">{#N/A,#N/A,FALSE,"ANEXO3 99 ERA";#N/A,#N/A,FALSE,"ANEXO3 99 UBÁ2";#N/A,#N/A,FALSE,"ANEXO3 99 DTU";#N/A,#N/A,FALSE,"ANEXO3 99 RDR";#N/A,#N/A,FALSE,"ANEXO3 99 UBÁ4";#N/A,#N/A,FALSE,"ANEXO3 99 UBÁ6"}</definedName>
    <definedName name="________________________CRM2" localSheetId="9" hidden="1">{#N/A,#N/A,FALSE,"ANEXO3 99 ERA";#N/A,#N/A,FALSE,"ANEXO3 99 UBÁ2";#N/A,#N/A,FALSE,"ANEXO3 99 DTU";#N/A,#N/A,FALSE,"ANEXO3 99 RDR";#N/A,#N/A,FALSE,"ANEXO3 99 UBÁ4";#N/A,#N/A,FALSE,"ANEXO3 99 UBÁ6"}</definedName>
    <definedName name="________________________CRM2" localSheetId="7" hidden="1">{#N/A,#N/A,FALSE,"ANEXO3 99 ERA";#N/A,#N/A,FALSE,"ANEXO3 99 UBÁ2";#N/A,#N/A,FALSE,"ANEXO3 99 DTU";#N/A,#N/A,FALSE,"ANEXO3 99 RDR";#N/A,#N/A,FALSE,"ANEXO3 99 UBÁ4";#N/A,#N/A,FALSE,"ANEXO3 99 UBÁ6"}</definedName>
    <definedName name="________________________CRM2" localSheetId="2" hidden="1">{#N/A,#N/A,FALSE,"ANEXO3 99 ERA";#N/A,#N/A,FALSE,"ANEXO3 99 UBÁ2";#N/A,#N/A,FALSE,"ANEXO3 99 DTU";#N/A,#N/A,FALSE,"ANEXO3 99 RDR";#N/A,#N/A,FALSE,"ANEXO3 99 UBÁ4";#N/A,#N/A,FALSE,"ANEXO3 99 UBÁ6"}</definedName>
    <definedName name="________________________CRM2" localSheetId="3" hidden="1">{#N/A,#N/A,FALSE,"ANEXO3 99 ERA";#N/A,#N/A,FALSE,"ANEXO3 99 UBÁ2";#N/A,#N/A,FALSE,"ANEXO3 99 DTU";#N/A,#N/A,FALSE,"ANEXO3 99 RDR";#N/A,#N/A,FALSE,"ANEXO3 99 UBÁ4";#N/A,#N/A,FALSE,"ANEXO3 99 UBÁ6"}</definedName>
    <definedName name="________________________CRM2" localSheetId="18" hidden="1">{#N/A,#N/A,FALSE,"ANEXO3 99 ERA";#N/A,#N/A,FALSE,"ANEXO3 99 UBÁ2";#N/A,#N/A,FALSE,"ANEXO3 99 DTU";#N/A,#N/A,FALSE,"ANEXO3 99 RDR";#N/A,#N/A,FALSE,"ANEXO3 99 UBÁ4";#N/A,#N/A,FALSE,"ANEXO3 99 UBÁ6"}</definedName>
    <definedName name="________________________CRM2" localSheetId="19" hidden="1">{#N/A,#N/A,FALSE,"ANEXO3 99 ERA";#N/A,#N/A,FALSE,"ANEXO3 99 UBÁ2";#N/A,#N/A,FALSE,"ANEXO3 99 DTU";#N/A,#N/A,FALSE,"ANEXO3 99 RDR";#N/A,#N/A,FALSE,"ANEXO3 99 UBÁ4";#N/A,#N/A,FALSE,"ANEXO3 99 UBÁ6"}</definedName>
    <definedName name="________________________CRM2" localSheetId="17" hidden="1">{#N/A,#N/A,FALSE,"ANEXO3 99 ERA";#N/A,#N/A,FALSE,"ANEXO3 99 UBÁ2";#N/A,#N/A,FALSE,"ANEXO3 99 DTU";#N/A,#N/A,FALSE,"ANEXO3 99 RDR";#N/A,#N/A,FALSE,"ANEXO3 99 UBÁ4";#N/A,#N/A,FALSE,"ANEXO3 99 UBÁ6"}</definedName>
    <definedName name="________________________CRM2" localSheetId="16" hidden="1">{#N/A,#N/A,FALSE,"ANEXO3 99 ERA";#N/A,#N/A,FALSE,"ANEXO3 99 UBÁ2";#N/A,#N/A,FALSE,"ANEXO3 99 DTU";#N/A,#N/A,FALSE,"ANEXO3 99 RDR";#N/A,#N/A,FALSE,"ANEXO3 99 UBÁ4";#N/A,#N/A,FALSE,"ANEXO3 99 UBÁ6"}</definedName>
    <definedName name="________________________CRM2" localSheetId="1" hidden="1">{#N/A,#N/A,FALSE,"ANEXO3 99 ERA";#N/A,#N/A,FALSE,"ANEXO3 99 UBÁ2";#N/A,#N/A,FALSE,"ANEXO3 99 DTU";#N/A,#N/A,FALSE,"ANEXO3 99 RDR";#N/A,#N/A,FALSE,"ANEXO3 99 UBÁ4";#N/A,#N/A,FALSE,"ANEXO3 99 UBÁ6"}</definedName>
    <definedName name="________________________CRM2" localSheetId="0" hidden="1">{#N/A,#N/A,FALSE,"ANEXO3 99 ERA";#N/A,#N/A,FALSE,"ANEXO3 99 UBÁ2";#N/A,#N/A,FALSE,"ANEXO3 99 DTU";#N/A,#N/A,FALSE,"ANEXO3 99 RDR";#N/A,#N/A,FALSE,"ANEXO3 99 UBÁ4";#N/A,#N/A,FALSE,"ANEXO3 99 UBÁ6"}</definedName>
    <definedName name="________________________CRM2" localSheetId="25" hidden="1">{#N/A,#N/A,FALSE,"ANEXO3 99 ERA";#N/A,#N/A,FALSE,"ANEXO3 99 UBÁ2";#N/A,#N/A,FALSE,"ANEXO3 99 DTU";#N/A,#N/A,FALSE,"ANEXO3 99 RDR";#N/A,#N/A,FALSE,"ANEXO3 99 UBÁ4";#N/A,#N/A,FALSE,"ANEXO3 99 UBÁ6"}</definedName>
    <definedName name="________________________CRM2" localSheetId="20" hidden="1">{#N/A,#N/A,FALSE,"ANEXO3 99 ERA";#N/A,#N/A,FALSE,"ANEXO3 99 UBÁ2";#N/A,#N/A,FALSE,"ANEXO3 99 DTU";#N/A,#N/A,FALSE,"ANEXO3 99 RDR";#N/A,#N/A,FALSE,"ANEXO3 99 UBÁ4";#N/A,#N/A,FALSE,"ANEXO3 99 UBÁ6"}</definedName>
    <definedName name="________________________CRM2" localSheetId="12" hidden="1">{#N/A,#N/A,FALSE,"ANEXO3 99 ERA";#N/A,#N/A,FALSE,"ANEXO3 99 UBÁ2";#N/A,#N/A,FALSE,"ANEXO3 99 DTU";#N/A,#N/A,FALSE,"ANEXO3 99 RDR";#N/A,#N/A,FALSE,"ANEXO3 99 UBÁ4";#N/A,#N/A,FALSE,"ANEXO3 99 UBÁ6"}</definedName>
    <definedName name="________________________CRM2" localSheetId="22" hidden="1">{#N/A,#N/A,FALSE,"ANEXO3 99 ERA";#N/A,#N/A,FALSE,"ANEXO3 99 UBÁ2";#N/A,#N/A,FALSE,"ANEXO3 99 DTU";#N/A,#N/A,FALSE,"ANEXO3 99 RDR";#N/A,#N/A,FALSE,"ANEXO3 99 UBÁ4";#N/A,#N/A,FALSE,"ANEXO3 99 UBÁ6"}</definedName>
    <definedName name="________________________CRM2" localSheetId="21" hidden="1">{#N/A,#N/A,FALSE,"ANEXO3 99 ERA";#N/A,#N/A,FALSE,"ANEXO3 99 UBÁ2";#N/A,#N/A,FALSE,"ANEXO3 99 DTU";#N/A,#N/A,FALSE,"ANEXO3 99 RDR";#N/A,#N/A,FALSE,"ANEXO3 99 UBÁ4";#N/A,#N/A,FALSE,"ANEXO3 99 UBÁ6"}</definedName>
    <definedName name="________________________CRM2" localSheetId="23" hidden="1">{#N/A,#N/A,FALSE,"ANEXO3 99 ERA";#N/A,#N/A,FALSE,"ANEXO3 99 UBÁ2";#N/A,#N/A,FALSE,"ANEXO3 99 DTU";#N/A,#N/A,FALSE,"ANEXO3 99 RDR";#N/A,#N/A,FALSE,"ANEXO3 99 UBÁ4";#N/A,#N/A,FALSE,"ANEXO3 99 UBÁ6"}</definedName>
    <definedName name="________________________CRM2" localSheetId="15" hidden="1">{#N/A,#N/A,FALSE,"ANEXO3 99 ERA";#N/A,#N/A,FALSE,"ANEXO3 99 UBÁ2";#N/A,#N/A,FALSE,"ANEXO3 99 DTU";#N/A,#N/A,FALSE,"ANEXO3 99 RDR";#N/A,#N/A,FALSE,"ANEXO3 99 UBÁ4";#N/A,#N/A,FALSE,"ANEXO3 99 UBÁ6"}</definedName>
    <definedName name="________________________CRM2" localSheetId="13" hidden="1">{#N/A,#N/A,FALSE,"ANEXO3 99 ERA";#N/A,#N/A,FALSE,"ANEXO3 99 UBÁ2";#N/A,#N/A,FALSE,"ANEXO3 99 DTU";#N/A,#N/A,FALSE,"ANEXO3 99 RDR";#N/A,#N/A,FALSE,"ANEXO3 99 UBÁ4";#N/A,#N/A,FALSE,"ANEXO3 99 UBÁ6"}</definedName>
    <definedName name="________________________CRM2" hidden="1">{#N/A,#N/A,FALSE,"ANEXO3 99 ERA";#N/A,#N/A,FALSE,"ANEXO3 99 UBÁ2";#N/A,#N/A,FALSE,"ANEXO3 99 DTU";#N/A,#N/A,FALSE,"ANEXO3 99 RDR";#N/A,#N/A,FALSE,"ANEXO3 99 UBÁ4";#N/A,#N/A,FALSE,"ANEXO3 99 UBÁ6"}</definedName>
    <definedName name="________________________CRM2_1" localSheetId="0" hidden="1">{#N/A,#N/A,FALSE,"ANEXO3 99 ERA";#N/A,#N/A,FALSE,"ANEXO3 99 UBÁ2";#N/A,#N/A,FALSE,"ANEXO3 99 DTU";#N/A,#N/A,FALSE,"ANEXO3 99 RDR";#N/A,#N/A,FALSE,"ANEXO3 99 UBÁ4";#N/A,#N/A,FALSE,"ANEXO3 99 UBÁ6"}</definedName>
    <definedName name="________________________CRM2_1" localSheetId="25" hidden="1">{#N/A,#N/A,FALSE,"ANEXO3 99 ERA";#N/A,#N/A,FALSE,"ANEXO3 99 UBÁ2";#N/A,#N/A,FALSE,"ANEXO3 99 DTU";#N/A,#N/A,FALSE,"ANEXO3 99 RDR";#N/A,#N/A,FALSE,"ANEXO3 99 UBÁ4";#N/A,#N/A,FALSE,"ANEXO3 99 UBÁ6"}</definedName>
    <definedName name="________________________CRM2_1" localSheetId="20" hidden="1">{#N/A,#N/A,FALSE,"ANEXO3 99 ERA";#N/A,#N/A,FALSE,"ANEXO3 99 UBÁ2";#N/A,#N/A,FALSE,"ANEXO3 99 DTU";#N/A,#N/A,FALSE,"ANEXO3 99 RDR";#N/A,#N/A,FALSE,"ANEXO3 99 UBÁ4";#N/A,#N/A,FALSE,"ANEXO3 99 UBÁ6"}</definedName>
    <definedName name="________________________CRM2_1" localSheetId="12" hidden="1">{#N/A,#N/A,FALSE,"ANEXO3 99 ERA";#N/A,#N/A,FALSE,"ANEXO3 99 UBÁ2";#N/A,#N/A,FALSE,"ANEXO3 99 DTU";#N/A,#N/A,FALSE,"ANEXO3 99 RDR";#N/A,#N/A,FALSE,"ANEXO3 99 UBÁ4";#N/A,#N/A,FALSE,"ANEXO3 99 UBÁ6"}</definedName>
    <definedName name="________________________CRM2_1" localSheetId="22" hidden="1">{#N/A,#N/A,FALSE,"ANEXO3 99 ERA";#N/A,#N/A,FALSE,"ANEXO3 99 UBÁ2";#N/A,#N/A,FALSE,"ANEXO3 99 DTU";#N/A,#N/A,FALSE,"ANEXO3 99 RDR";#N/A,#N/A,FALSE,"ANEXO3 99 UBÁ4";#N/A,#N/A,FALSE,"ANEXO3 99 UBÁ6"}</definedName>
    <definedName name="________________________CRM2_1" localSheetId="21" hidden="1">{#N/A,#N/A,FALSE,"ANEXO3 99 ERA";#N/A,#N/A,FALSE,"ANEXO3 99 UBÁ2";#N/A,#N/A,FALSE,"ANEXO3 99 DTU";#N/A,#N/A,FALSE,"ANEXO3 99 RDR";#N/A,#N/A,FALSE,"ANEXO3 99 UBÁ4";#N/A,#N/A,FALSE,"ANEXO3 99 UBÁ6"}</definedName>
    <definedName name="________________________CRM2_1" localSheetId="23" hidden="1">{#N/A,#N/A,FALSE,"ANEXO3 99 ERA";#N/A,#N/A,FALSE,"ANEXO3 99 UBÁ2";#N/A,#N/A,FALSE,"ANEXO3 99 DTU";#N/A,#N/A,FALSE,"ANEXO3 99 RDR";#N/A,#N/A,FALSE,"ANEXO3 99 UBÁ4";#N/A,#N/A,FALSE,"ANEXO3 99 UBÁ6"}</definedName>
    <definedName name="________________________CRM2_1" localSheetId="15" hidden="1">{#N/A,#N/A,FALSE,"ANEXO3 99 ERA";#N/A,#N/A,FALSE,"ANEXO3 99 UBÁ2";#N/A,#N/A,FALSE,"ANEXO3 99 DTU";#N/A,#N/A,FALSE,"ANEXO3 99 RDR";#N/A,#N/A,FALSE,"ANEXO3 99 UBÁ4";#N/A,#N/A,FALSE,"ANEXO3 99 UBÁ6"}</definedName>
    <definedName name="________________________CRM2_1" localSheetId="13" hidden="1">{#N/A,#N/A,FALSE,"ANEXO3 99 ERA";#N/A,#N/A,FALSE,"ANEXO3 99 UBÁ2";#N/A,#N/A,FALSE,"ANEXO3 99 DTU";#N/A,#N/A,FALSE,"ANEXO3 99 RDR";#N/A,#N/A,FALSE,"ANEXO3 99 UBÁ4";#N/A,#N/A,FALSE,"ANEXO3 99 UBÁ6"}</definedName>
    <definedName name="________________________CRM2_1" hidden="1">{#N/A,#N/A,FALSE,"ANEXO3 99 ERA";#N/A,#N/A,FALSE,"ANEXO3 99 UBÁ2";#N/A,#N/A,FALSE,"ANEXO3 99 DTU";#N/A,#N/A,FALSE,"ANEXO3 99 RDR";#N/A,#N/A,FALSE,"ANEXO3 99 UBÁ4";#N/A,#N/A,FALSE,"ANEXO3 99 UBÁ6"}</definedName>
    <definedName name="_______________________CRM3" localSheetId="6" hidden="1">{#N/A,#N/A,FALSE,"ANEXO3 99 ERA";#N/A,#N/A,FALSE,"ANEXO3 99 UBÁ2";#N/A,#N/A,FALSE,"ANEXO3 99 DTU";#N/A,#N/A,FALSE,"ANEXO3 99 RDR";#N/A,#N/A,FALSE,"ANEXO3 99 UBÁ4";#N/A,#N/A,FALSE,"ANEXO3 99 UBÁ6"}</definedName>
    <definedName name="_______________________CRM3" localSheetId="5" hidden="1">{#N/A,#N/A,FALSE,"ANEXO3 99 ERA";#N/A,#N/A,FALSE,"ANEXO3 99 UBÁ2";#N/A,#N/A,FALSE,"ANEXO3 99 DTU";#N/A,#N/A,FALSE,"ANEXO3 99 RDR";#N/A,#N/A,FALSE,"ANEXO3 99 UBÁ4";#N/A,#N/A,FALSE,"ANEXO3 99 UBÁ6"}</definedName>
    <definedName name="_______________________CRM3" localSheetId="10" hidden="1">{#N/A,#N/A,FALSE,"ANEXO3 99 ERA";#N/A,#N/A,FALSE,"ANEXO3 99 UBÁ2";#N/A,#N/A,FALSE,"ANEXO3 99 DTU";#N/A,#N/A,FALSE,"ANEXO3 99 RDR";#N/A,#N/A,FALSE,"ANEXO3 99 UBÁ4";#N/A,#N/A,FALSE,"ANEXO3 99 UBÁ6"}</definedName>
    <definedName name="_______________________CRM3" localSheetId="4" hidden="1">{#N/A,#N/A,FALSE,"ANEXO3 99 ERA";#N/A,#N/A,FALSE,"ANEXO3 99 UBÁ2";#N/A,#N/A,FALSE,"ANEXO3 99 DTU";#N/A,#N/A,FALSE,"ANEXO3 99 RDR";#N/A,#N/A,FALSE,"ANEXO3 99 UBÁ4";#N/A,#N/A,FALSE,"ANEXO3 99 UBÁ6"}</definedName>
    <definedName name="_______________________CRM3" localSheetId="8" hidden="1">{#N/A,#N/A,FALSE,"ANEXO3 99 ERA";#N/A,#N/A,FALSE,"ANEXO3 99 UBÁ2";#N/A,#N/A,FALSE,"ANEXO3 99 DTU";#N/A,#N/A,FALSE,"ANEXO3 99 RDR";#N/A,#N/A,FALSE,"ANEXO3 99 UBÁ4";#N/A,#N/A,FALSE,"ANEXO3 99 UBÁ6"}</definedName>
    <definedName name="_______________________CRM3" localSheetId="9" hidden="1">{#N/A,#N/A,FALSE,"ANEXO3 99 ERA";#N/A,#N/A,FALSE,"ANEXO3 99 UBÁ2";#N/A,#N/A,FALSE,"ANEXO3 99 DTU";#N/A,#N/A,FALSE,"ANEXO3 99 RDR";#N/A,#N/A,FALSE,"ANEXO3 99 UBÁ4";#N/A,#N/A,FALSE,"ANEXO3 99 UBÁ6"}</definedName>
    <definedName name="_______________________CRM3" localSheetId="7" hidden="1">{#N/A,#N/A,FALSE,"ANEXO3 99 ERA";#N/A,#N/A,FALSE,"ANEXO3 99 UBÁ2";#N/A,#N/A,FALSE,"ANEXO3 99 DTU";#N/A,#N/A,FALSE,"ANEXO3 99 RDR";#N/A,#N/A,FALSE,"ANEXO3 99 UBÁ4";#N/A,#N/A,FALSE,"ANEXO3 99 UBÁ6"}</definedName>
    <definedName name="_______________________CRM3" localSheetId="2" hidden="1">{#N/A,#N/A,FALSE,"ANEXO3 99 ERA";#N/A,#N/A,FALSE,"ANEXO3 99 UBÁ2";#N/A,#N/A,FALSE,"ANEXO3 99 DTU";#N/A,#N/A,FALSE,"ANEXO3 99 RDR";#N/A,#N/A,FALSE,"ANEXO3 99 UBÁ4";#N/A,#N/A,FALSE,"ANEXO3 99 UBÁ6"}</definedName>
    <definedName name="_______________________CRM3" localSheetId="3" hidden="1">{#N/A,#N/A,FALSE,"ANEXO3 99 ERA";#N/A,#N/A,FALSE,"ANEXO3 99 UBÁ2";#N/A,#N/A,FALSE,"ANEXO3 99 DTU";#N/A,#N/A,FALSE,"ANEXO3 99 RDR";#N/A,#N/A,FALSE,"ANEXO3 99 UBÁ4";#N/A,#N/A,FALSE,"ANEXO3 99 UBÁ6"}</definedName>
    <definedName name="_______________________CRM3" localSheetId="18" hidden="1">{#N/A,#N/A,FALSE,"ANEXO3 99 ERA";#N/A,#N/A,FALSE,"ANEXO3 99 UBÁ2";#N/A,#N/A,FALSE,"ANEXO3 99 DTU";#N/A,#N/A,FALSE,"ANEXO3 99 RDR";#N/A,#N/A,FALSE,"ANEXO3 99 UBÁ4";#N/A,#N/A,FALSE,"ANEXO3 99 UBÁ6"}</definedName>
    <definedName name="_______________________CRM3" localSheetId="19" hidden="1">{#N/A,#N/A,FALSE,"ANEXO3 99 ERA";#N/A,#N/A,FALSE,"ANEXO3 99 UBÁ2";#N/A,#N/A,FALSE,"ANEXO3 99 DTU";#N/A,#N/A,FALSE,"ANEXO3 99 RDR";#N/A,#N/A,FALSE,"ANEXO3 99 UBÁ4";#N/A,#N/A,FALSE,"ANEXO3 99 UBÁ6"}</definedName>
    <definedName name="_______________________CRM3" localSheetId="17" hidden="1">{#N/A,#N/A,FALSE,"ANEXO3 99 ERA";#N/A,#N/A,FALSE,"ANEXO3 99 UBÁ2";#N/A,#N/A,FALSE,"ANEXO3 99 DTU";#N/A,#N/A,FALSE,"ANEXO3 99 RDR";#N/A,#N/A,FALSE,"ANEXO3 99 UBÁ4";#N/A,#N/A,FALSE,"ANEXO3 99 UBÁ6"}</definedName>
    <definedName name="_______________________CRM3" localSheetId="16" hidden="1">{#N/A,#N/A,FALSE,"ANEXO3 99 ERA";#N/A,#N/A,FALSE,"ANEXO3 99 UBÁ2";#N/A,#N/A,FALSE,"ANEXO3 99 DTU";#N/A,#N/A,FALSE,"ANEXO3 99 RDR";#N/A,#N/A,FALSE,"ANEXO3 99 UBÁ4";#N/A,#N/A,FALSE,"ANEXO3 99 UBÁ6"}</definedName>
    <definedName name="_______________________CRM3" localSheetId="1" hidden="1">{#N/A,#N/A,FALSE,"ANEXO3 99 ERA";#N/A,#N/A,FALSE,"ANEXO3 99 UBÁ2";#N/A,#N/A,FALSE,"ANEXO3 99 DTU";#N/A,#N/A,FALSE,"ANEXO3 99 RDR";#N/A,#N/A,FALSE,"ANEXO3 99 UBÁ4";#N/A,#N/A,FALSE,"ANEXO3 99 UBÁ6"}</definedName>
    <definedName name="_______________________CRM3" localSheetId="0" hidden="1">{#N/A,#N/A,FALSE,"ANEXO3 99 ERA";#N/A,#N/A,FALSE,"ANEXO3 99 UBÁ2";#N/A,#N/A,FALSE,"ANEXO3 99 DTU";#N/A,#N/A,FALSE,"ANEXO3 99 RDR";#N/A,#N/A,FALSE,"ANEXO3 99 UBÁ4";#N/A,#N/A,FALSE,"ANEXO3 99 UBÁ6"}</definedName>
    <definedName name="_______________________CRM3" localSheetId="25" hidden="1">{#N/A,#N/A,FALSE,"ANEXO3 99 ERA";#N/A,#N/A,FALSE,"ANEXO3 99 UBÁ2";#N/A,#N/A,FALSE,"ANEXO3 99 DTU";#N/A,#N/A,FALSE,"ANEXO3 99 RDR";#N/A,#N/A,FALSE,"ANEXO3 99 UBÁ4";#N/A,#N/A,FALSE,"ANEXO3 99 UBÁ6"}</definedName>
    <definedName name="_______________________CRM3" localSheetId="20" hidden="1">{#N/A,#N/A,FALSE,"ANEXO3 99 ERA";#N/A,#N/A,FALSE,"ANEXO3 99 UBÁ2";#N/A,#N/A,FALSE,"ANEXO3 99 DTU";#N/A,#N/A,FALSE,"ANEXO3 99 RDR";#N/A,#N/A,FALSE,"ANEXO3 99 UBÁ4";#N/A,#N/A,FALSE,"ANEXO3 99 UBÁ6"}</definedName>
    <definedName name="_______________________CRM3" localSheetId="12" hidden="1">{#N/A,#N/A,FALSE,"ANEXO3 99 ERA";#N/A,#N/A,FALSE,"ANEXO3 99 UBÁ2";#N/A,#N/A,FALSE,"ANEXO3 99 DTU";#N/A,#N/A,FALSE,"ANEXO3 99 RDR";#N/A,#N/A,FALSE,"ANEXO3 99 UBÁ4";#N/A,#N/A,FALSE,"ANEXO3 99 UBÁ6"}</definedName>
    <definedName name="_______________________CRM3" localSheetId="22" hidden="1">{#N/A,#N/A,FALSE,"ANEXO3 99 ERA";#N/A,#N/A,FALSE,"ANEXO3 99 UBÁ2";#N/A,#N/A,FALSE,"ANEXO3 99 DTU";#N/A,#N/A,FALSE,"ANEXO3 99 RDR";#N/A,#N/A,FALSE,"ANEXO3 99 UBÁ4";#N/A,#N/A,FALSE,"ANEXO3 99 UBÁ6"}</definedName>
    <definedName name="_______________________CRM3" localSheetId="21" hidden="1">{#N/A,#N/A,FALSE,"ANEXO3 99 ERA";#N/A,#N/A,FALSE,"ANEXO3 99 UBÁ2";#N/A,#N/A,FALSE,"ANEXO3 99 DTU";#N/A,#N/A,FALSE,"ANEXO3 99 RDR";#N/A,#N/A,FALSE,"ANEXO3 99 UBÁ4";#N/A,#N/A,FALSE,"ANEXO3 99 UBÁ6"}</definedName>
    <definedName name="_______________________CRM3" localSheetId="23" hidden="1">{#N/A,#N/A,FALSE,"ANEXO3 99 ERA";#N/A,#N/A,FALSE,"ANEXO3 99 UBÁ2";#N/A,#N/A,FALSE,"ANEXO3 99 DTU";#N/A,#N/A,FALSE,"ANEXO3 99 RDR";#N/A,#N/A,FALSE,"ANEXO3 99 UBÁ4";#N/A,#N/A,FALSE,"ANEXO3 99 UBÁ6"}</definedName>
    <definedName name="_______________________CRM3" localSheetId="15" hidden="1">{#N/A,#N/A,FALSE,"ANEXO3 99 ERA";#N/A,#N/A,FALSE,"ANEXO3 99 UBÁ2";#N/A,#N/A,FALSE,"ANEXO3 99 DTU";#N/A,#N/A,FALSE,"ANEXO3 99 RDR";#N/A,#N/A,FALSE,"ANEXO3 99 UBÁ4";#N/A,#N/A,FALSE,"ANEXO3 99 UBÁ6"}</definedName>
    <definedName name="_______________________CRM3" localSheetId="13" hidden="1">{#N/A,#N/A,FALSE,"ANEXO3 99 ERA";#N/A,#N/A,FALSE,"ANEXO3 99 UBÁ2";#N/A,#N/A,FALSE,"ANEXO3 99 DTU";#N/A,#N/A,FALSE,"ANEXO3 99 RDR";#N/A,#N/A,FALSE,"ANEXO3 99 UBÁ4";#N/A,#N/A,FALSE,"ANEXO3 99 UBÁ6"}</definedName>
    <definedName name="_______________________CRM3" hidden="1">{#N/A,#N/A,FALSE,"ANEXO3 99 ERA";#N/A,#N/A,FALSE,"ANEXO3 99 UBÁ2";#N/A,#N/A,FALSE,"ANEXO3 99 DTU";#N/A,#N/A,FALSE,"ANEXO3 99 RDR";#N/A,#N/A,FALSE,"ANEXO3 99 UBÁ4";#N/A,#N/A,FALSE,"ANEXO3 99 UBÁ6"}</definedName>
    <definedName name="_______________________CRM3_1" localSheetId="0" hidden="1">{#N/A,#N/A,FALSE,"ANEXO3 99 ERA";#N/A,#N/A,FALSE,"ANEXO3 99 UBÁ2";#N/A,#N/A,FALSE,"ANEXO3 99 DTU";#N/A,#N/A,FALSE,"ANEXO3 99 RDR";#N/A,#N/A,FALSE,"ANEXO3 99 UBÁ4";#N/A,#N/A,FALSE,"ANEXO3 99 UBÁ6"}</definedName>
    <definedName name="_______________________CRM3_1" localSheetId="25" hidden="1">{#N/A,#N/A,FALSE,"ANEXO3 99 ERA";#N/A,#N/A,FALSE,"ANEXO3 99 UBÁ2";#N/A,#N/A,FALSE,"ANEXO3 99 DTU";#N/A,#N/A,FALSE,"ANEXO3 99 RDR";#N/A,#N/A,FALSE,"ANEXO3 99 UBÁ4";#N/A,#N/A,FALSE,"ANEXO3 99 UBÁ6"}</definedName>
    <definedName name="_______________________CRM3_1" localSheetId="20" hidden="1">{#N/A,#N/A,FALSE,"ANEXO3 99 ERA";#N/A,#N/A,FALSE,"ANEXO3 99 UBÁ2";#N/A,#N/A,FALSE,"ANEXO3 99 DTU";#N/A,#N/A,FALSE,"ANEXO3 99 RDR";#N/A,#N/A,FALSE,"ANEXO3 99 UBÁ4";#N/A,#N/A,FALSE,"ANEXO3 99 UBÁ6"}</definedName>
    <definedName name="_______________________CRM3_1" localSheetId="12" hidden="1">{#N/A,#N/A,FALSE,"ANEXO3 99 ERA";#N/A,#N/A,FALSE,"ANEXO3 99 UBÁ2";#N/A,#N/A,FALSE,"ANEXO3 99 DTU";#N/A,#N/A,FALSE,"ANEXO3 99 RDR";#N/A,#N/A,FALSE,"ANEXO3 99 UBÁ4";#N/A,#N/A,FALSE,"ANEXO3 99 UBÁ6"}</definedName>
    <definedName name="_______________________CRM3_1" localSheetId="22" hidden="1">{#N/A,#N/A,FALSE,"ANEXO3 99 ERA";#N/A,#N/A,FALSE,"ANEXO3 99 UBÁ2";#N/A,#N/A,FALSE,"ANEXO3 99 DTU";#N/A,#N/A,FALSE,"ANEXO3 99 RDR";#N/A,#N/A,FALSE,"ANEXO3 99 UBÁ4";#N/A,#N/A,FALSE,"ANEXO3 99 UBÁ6"}</definedName>
    <definedName name="_______________________CRM3_1" localSheetId="21" hidden="1">{#N/A,#N/A,FALSE,"ANEXO3 99 ERA";#N/A,#N/A,FALSE,"ANEXO3 99 UBÁ2";#N/A,#N/A,FALSE,"ANEXO3 99 DTU";#N/A,#N/A,FALSE,"ANEXO3 99 RDR";#N/A,#N/A,FALSE,"ANEXO3 99 UBÁ4";#N/A,#N/A,FALSE,"ANEXO3 99 UBÁ6"}</definedName>
    <definedName name="_______________________CRM3_1" localSheetId="23" hidden="1">{#N/A,#N/A,FALSE,"ANEXO3 99 ERA";#N/A,#N/A,FALSE,"ANEXO3 99 UBÁ2";#N/A,#N/A,FALSE,"ANEXO3 99 DTU";#N/A,#N/A,FALSE,"ANEXO3 99 RDR";#N/A,#N/A,FALSE,"ANEXO3 99 UBÁ4";#N/A,#N/A,FALSE,"ANEXO3 99 UBÁ6"}</definedName>
    <definedName name="_______________________CRM3_1" localSheetId="15" hidden="1">{#N/A,#N/A,FALSE,"ANEXO3 99 ERA";#N/A,#N/A,FALSE,"ANEXO3 99 UBÁ2";#N/A,#N/A,FALSE,"ANEXO3 99 DTU";#N/A,#N/A,FALSE,"ANEXO3 99 RDR";#N/A,#N/A,FALSE,"ANEXO3 99 UBÁ4";#N/A,#N/A,FALSE,"ANEXO3 99 UBÁ6"}</definedName>
    <definedName name="_______________________CRM3_1" localSheetId="13" hidden="1">{#N/A,#N/A,FALSE,"ANEXO3 99 ERA";#N/A,#N/A,FALSE,"ANEXO3 99 UBÁ2";#N/A,#N/A,FALSE,"ANEXO3 99 DTU";#N/A,#N/A,FALSE,"ANEXO3 99 RDR";#N/A,#N/A,FALSE,"ANEXO3 99 UBÁ4";#N/A,#N/A,FALSE,"ANEXO3 99 UBÁ6"}</definedName>
    <definedName name="_______________________CRM3_1" hidden="1">{#N/A,#N/A,FALSE,"ANEXO3 99 ERA";#N/A,#N/A,FALSE,"ANEXO3 99 UBÁ2";#N/A,#N/A,FALSE,"ANEXO3 99 DTU";#N/A,#N/A,FALSE,"ANEXO3 99 RDR";#N/A,#N/A,FALSE,"ANEXO3 99 UBÁ4";#N/A,#N/A,FALSE,"ANEXO3 99 UBÁ6"}</definedName>
    <definedName name="______________________CRM2" localSheetId="6" hidden="1">{#N/A,#N/A,FALSE,"ANEXO3 99 ERA";#N/A,#N/A,FALSE,"ANEXO3 99 UBÁ2";#N/A,#N/A,FALSE,"ANEXO3 99 DTU";#N/A,#N/A,FALSE,"ANEXO3 99 RDR";#N/A,#N/A,FALSE,"ANEXO3 99 UBÁ4";#N/A,#N/A,FALSE,"ANEXO3 99 UBÁ6"}</definedName>
    <definedName name="______________________CRM2" localSheetId="5" hidden="1">{#N/A,#N/A,FALSE,"ANEXO3 99 ERA";#N/A,#N/A,FALSE,"ANEXO3 99 UBÁ2";#N/A,#N/A,FALSE,"ANEXO3 99 DTU";#N/A,#N/A,FALSE,"ANEXO3 99 RDR";#N/A,#N/A,FALSE,"ANEXO3 99 UBÁ4";#N/A,#N/A,FALSE,"ANEXO3 99 UBÁ6"}</definedName>
    <definedName name="______________________CRM2" localSheetId="10" hidden="1">{#N/A,#N/A,FALSE,"ANEXO3 99 ERA";#N/A,#N/A,FALSE,"ANEXO3 99 UBÁ2";#N/A,#N/A,FALSE,"ANEXO3 99 DTU";#N/A,#N/A,FALSE,"ANEXO3 99 RDR";#N/A,#N/A,FALSE,"ANEXO3 99 UBÁ4";#N/A,#N/A,FALSE,"ANEXO3 99 UBÁ6"}</definedName>
    <definedName name="______________________CRM2" localSheetId="4" hidden="1">{#N/A,#N/A,FALSE,"ANEXO3 99 ERA";#N/A,#N/A,FALSE,"ANEXO3 99 UBÁ2";#N/A,#N/A,FALSE,"ANEXO3 99 DTU";#N/A,#N/A,FALSE,"ANEXO3 99 RDR";#N/A,#N/A,FALSE,"ANEXO3 99 UBÁ4";#N/A,#N/A,FALSE,"ANEXO3 99 UBÁ6"}</definedName>
    <definedName name="______________________CRM2" localSheetId="8" hidden="1">{#N/A,#N/A,FALSE,"ANEXO3 99 ERA";#N/A,#N/A,FALSE,"ANEXO3 99 UBÁ2";#N/A,#N/A,FALSE,"ANEXO3 99 DTU";#N/A,#N/A,FALSE,"ANEXO3 99 RDR";#N/A,#N/A,FALSE,"ANEXO3 99 UBÁ4";#N/A,#N/A,FALSE,"ANEXO3 99 UBÁ6"}</definedName>
    <definedName name="______________________CRM2" localSheetId="9" hidden="1">{#N/A,#N/A,FALSE,"ANEXO3 99 ERA";#N/A,#N/A,FALSE,"ANEXO3 99 UBÁ2";#N/A,#N/A,FALSE,"ANEXO3 99 DTU";#N/A,#N/A,FALSE,"ANEXO3 99 RDR";#N/A,#N/A,FALSE,"ANEXO3 99 UBÁ4";#N/A,#N/A,FALSE,"ANEXO3 99 UBÁ6"}</definedName>
    <definedName name="______________________CRM2" localSheetId="7" hidden="1">{#N/A,#N/A,FALSE,"ANEXO3 99 ERA";#N/A,#N/A,FALSE,"ANEXO3 99 UBÁ2";#N/A,#N/A,FALSE,"ANEXO3 99 DTU";#N/A,#N/A,FALSE,"ANEXO3 99 RDR";#N/A,#N/A,FALSE,"ANEXO3 99 UBÁ4";#N/A,#N/A,FALSE,"ANEXO3 99 UBÁ6"}</definedName>
    <definedName name="______________________CRM2" localSheetId="2" hidden="1">{#N/A,#N/A,FALSE,"ANEXO3 99 ERA";#N/A,#N/A,FALSE,"ANEXO3 99 UBÁ2";#N/A,#N/A,FALSE,"ANEXO3 99 DTU";#N/A,#N/A,FALSE,"ANEXO3 99 RDR";#N/A,#N/A,FALSE,"ANEXO3 99 UBÁ4";#N/A,#N/A,FALSE,"ANEXO3 99 UBÁ6"}</definedName>
    <definedName name="______________________CRM2" localSheetId="3" hidden="1">{#N/A,#N/A,FALSE,"ANEXO3 99 ERA";#N/A,#N/A,FALSE,"ANEXO3 99 UBÁ2";#N/A,#N/A,FALSE,"ANEXO3 99 DTU";#N/A,#N/A,FALSE,"ANEXO3 99 RDR";#N/A,#N/A,FALSE,"ANEXO3 99 UBÁ4";#N/A,#N/A,FALSE,"ANEXO3 99 UBÁ6"}</definedName>
    <definedName name="______________________CRM2" localSheetId="18" hidden="1">{#N/A,#N/A,FALSE,"ANEXO3 99 ERA";#N/A,#N/A,FALSE,"ANEXO3 99 UBÁ2";#N/A,#N/A,FALSE,"ANEXO3 99 DTU";#N/A,#N/A,FALSE,"ANEXO3 99 RDR";#N/A,#N/A,FALSE,"ANEXO3 99 UBÁ4";#N/A,#N/A,FALSE,"ANEXO3 99 UBÁ6"}</definedName>
    <definedName name="______________________CRM2" localSheetId="19" hidden="1">{#N/A,#N/A,FALSE,"ANEXO3 99 ERA";#N/A,#N/A,FALSE,"ANEXO3 99 UBÁ2";#N/A,#N/A,FALSE,"ANEXO3 99 DTU";#N/A,#N/A,FALSE,"ANEXO3 99 RDR";#N/A,#N/A,FALSE,"ANEXO3 99 UBÁ4";#N/A,#N/A,FALSE,"ANEXO3 99 UBÁ6"}</definedName>
    <definedName name="______________________CRM2" localSheetId="17" hidden="1">{#N/A,#N/A,FALSE,"ANEXO3 99 ERA";#N/A,#N/A,FALSE,"ANEXO3 99 UBÁ2";#N/A,#N/A,FALSE,"ANEXO3 99 DTU";#N/A,#N/A,FALSE,"ANEXO3 99 RDR";#N/A,#N/A,FALSE,"ANEXO3 99 UBÁ4";#N/A,#N/A,FALSE,"ANEXO3 99 UBÁ6"}</definedName>
    <definedName name="______________________CRM2" localSheetId="16" hidden="1">{#N/A,#N/A,FALSE,"ANEXO3 99 ERA";#N/A,#N/A,FALSE,"ANEXO3 99 UBÁ2";#N/A,#N/A,FALSE,"ANEXO3 99 DTU";#N/A,#N/A,FALSE,"ANEXO3 99 RDR";#N/A,#N/A,FALSE,"ANEXO3 99 UBÁ4";#N/A,#N/A,FALSE,"ANEXO3 99 UBÁ6"}</definedName>
    <definedName name="______________________CRM2" localSheetId="1" hidden="1">{#N/A,#N/A,FALSE,"ANEXO3 99 ERA";#N/A,#N/A,FALSE,"ANEXO3 99 UBÁ2";#N/A,#N/A,FALSE,"ANEXO3 99 DTU";#N/A,#N/A,FALSE,"ANEXO3 99 RDR";#N/A,#N/A,FALSE,"ANEXO3 99 UBÁ4";#N/A,#N/A,FALSE,"ANEXO3 99 UBÁ6"}</definedName>
    <definedName name="______________________CRM2" localSheetId="0" hidden="1">{#N/A,#N/A,FALSE,"ANEXO3 99 ERA";#N/A,#N/A,FALSE,"ANEXO3 99 UBÁ2";#N/A,#N/A,FALSE,"ANEXO3 99 DTU";#N/A,#N/A,FALSE,"ANEXO3 99 RDR";#N/A,#N/A,FALSE,"ANEXO3 99 UBÁ4";#N/A,#N/A,FALSE,"ANEXO3 99 UBÁ6"}</definedName>
    <definedName name="______________________CRM2" localSheetId="25" hidden="1">{#N/A,#N/A,FALSE,"ANEXO3 99 ERA";#N/A,#N/A,FALSE,"ANEXO3 99 UBÁ2";#N/A,#N/A,FALSE,"ANEXO3 99 DTU";#N/A,#N/A,FALSE,"ANEXO3 99 RDR";#N/A,#N/A,FALSE,"ANEXO3 99 UBÁ4";#N/A,#N/A,FALSE,"ANEXO3 99 UBÁ6"}</definedName>
    <definedName name="______________________CRM2" localSheetId="20" hidden="1">{#N/A,#N/A,FALSE,"ANEXO3 99 ERA";#N/A,#N/A,FALSE,"ANEXO3 99 UBÁ2";#N/A,#N/A,FALSE,"ANEXO3 99 DTU";#N/A,#N/A,FALSE,"ANEXO3 99 RDR";#N/A,#N/A,FALSE,"ANEXO3 99 UBÁ4";#N/A,#N/A,FALSE,"ANEXO3 99 UBÁ6"}</definedName>
    <definedName name="______________________CRM2" localSheetId="12" hidden="1">{#N/A,#N/A,FALSE,"ANEXO3 99 ERA";#N/A,#N/A,FALSE,"ANEXO3 99 UBÁ2";#N/A,#N/A,FALSE,"ANEXO3 99 DTU";#N/A,#N/A,FALSE,"ANEXO3 99 RDR";#N/A,#N/A,FALSE,"ANEXO3 99 UBÁ4";#N/A,#N/A,FALSE,"ANEXO3 99 UBÁ6"}</definedName>
    <definedName name="______________________CRM2" localSheetId="22" hidden="1">{#N/A,#N/A,FALSE,"ANEXO3 99 ERA";#N/A,#N/A,FALSE,"ANEXO3 99 UBÁ2";#N/A,#N/A,FALSE,"ANEXO3 99 DTU";#N/A,#N/A,FALSE,"ANEXO3 99 RDR";#N/A,#N/A,FALSE,"ANEXO3 99 UBÁ4";#N/A,#N/A,FALSE,"ANEXO3 99 UBÁ6"}</definedName>
    <definedName name="______________________CRM2" localSheetId="21" hidden="1">{#N/A,#N/A,FALSE,"ANEXO3 99 ERA";#N/A,#N/A,FALSE,"ANEXO3 99 UBÁ2";#N/A,#N/A,FALSE,"ANEXO3 99 DTU";#N/A,#N/A,FALSE,"ANEXO3 99 RDR";#N/A,#N/A,FALSE,"ANEXO3 99 UBÁ4";#N/A,#N/A,FALSE,"ANEXO3 99 UBÁ6"}</definedName>
    <definedName name="______________________CRM2" localSheetId="23" hidden="1">{#N/A,#N/A,FALSE,"ANEXO3 99 ERA";#N/A,#N/A,FALSE,"ANEXO3 99 UBÁ2";#N/A,#N/A,FALSE,"ANEXO3 99 DTU";#N/A,#N/A,FALSE,"ANEXO3 99 RDR";#N/A,#N/A,FALSE,"ANEXO3 99 UBÁ4";#N/A,#N/A,FALSE,"ANEXO3 99 UBÁ6"}</definedName>
    <definedName name="______________________CRM2" localSheetId="15" hidden="1">{#N/A,#N/A,FALSE,"ANEXO3 99 ERA";#N/A,#N/A,FALSE,"ANEXO3 99 UBÁ2";#N/A,#N/A,FALSE,"ANEXO3 99 DTU";#N/A,#N/A,FALSE,"ANEXO3 99 RDR";#N/A,#N/A,FALSE,"ANEXO3 99 UBÁ4";#N/A,#N/A,FALSE,"ANEXO3 99 UBÁ6"}</definedName>
    <definedName name="______________________CRM2" localSheetId="13" hidden="1">{#N/A,#N/A,FALSE,"ANEXO3 99 ERA";#N/A,#N/A,FALSE,"ANEXO3 99 UBÁ2";#N/A,#N/A,FALSE,"ANEXO3 99 DTU";#N/A,#N/A,FALSE,"ANEXO3 99 RDR";#N/A,#N/A,FALSE,"ANEXO3 99 UBÁ4";#N/A,#N/A,FALSE,"ANEXO3 99 UBÁ6"}</definedName>
    <definedName name="______________________CRM2" hidden="1">{#N/A,#N/A,FALSE,"ANEXO3 99 ERA";#N/A,#N/A,FALSE,"ANEXO3 99 UBÁ2";#N/A,#N/A,FALSE,"ANEXO3 99 DTU";#N/A,#N/A,FALSE,"ANEXO3 99 RDR";#N/A,#N/A,FALSE,"ANEXO3 99 UBÁ4";#N/A,#N/A,FALSE,"ANEXO3 99 UBÁ6"}</definedName>
    <definedName name="______________________CRM2_1" localSheetId="0" hidden="1">{#N/A,#N/A,FALSE,"ANEXO3 99 ERA";#N/A,#N/A,FALSE,"ANEXO3 99 UBÁ2";#N/A,#N/A,FALSE,"ANEXO3 99 DTU";#N/A,#N/A,FALSE,"ANEXO3 99 RDR";#N/A,#N/A,FALSE,"ANEXO3 99 UBÁ4";#N/A,#N/A,FALSE,"ANEXO3 99 UBÁ6"}</definedName>
    <definedName name="______________________CRM2_1" localSheetId="25" hidden="1">{#N/A,#N/A,FALSE,"ANEXO3 99 ERA";#N/A,#N/A,FALSE,"ANEXO3 99 UBÁ2";#N/A,#N/A,FALSE,"ANEXO3 99 DTU";#N/A,#N/A,FALSE,"ANEXO3 99 RDR";#N/A,#N/A,FALSE,"ANEXO3 99 UBÁ4";#N/A,#N/A,FALSE,"ANEXO3 99 UBÁ6"}</definedName>
    <definedName name="______________________CRM2_1" localSheetId="20" hidden="1">{#N/A,#N/A,FALSE,"ANEXO3 99 ERA";#N/A,#N/A,FALSE,"ANEXO3 99 UBÁ2";#N/A,#N/A,FALSE,"ANEXO3 99 DTU";#N/A,#N/A,FALSE,"ANEXO3 99 RDR";#N/A,#N/A,FALSE,"ANEXO3 99 UBÁ4";#N/A,#N/A,FALSE,"ANEXO3 99 UBÁ6"}</definedName>
    <definedName name="______________________CRM2_1" localSheetId="12" hidden="1">{#N/A,#N/A,FALSE,"ANEXO3 99 ERA";#N/A,#N/A,FALSE,"ANEXO3 99 UBÁ2";#N/A,#N/A,FALSE,"ANEXO3 99 DTU";#N/A,#N/A,FALSE,"ANEXO3 99 RDR";#N/A,#N/A,FALSE,"ANEXO3 99 UBÁ4";#N/A,#N/A,FALSE,"ANEXO3 99 UBÁ6"}</definedName>
    <definedName name="______________________CRM2_1" localSheetId="22" hidden="1">{#N/A,#N/A,FALSE,"ANEXO3 99 ERA";#N/A,#N/A,FALSE,"ANEXO3 99 UBÁ2";#N/A,#N/A,FALSE,"ANEXO3 99 DTU";#N/A,#N/A,FALSE,"ANEXO3 99 RDR";#N/A,#N/A,FALSE,"ANEXO3 99 UBÁ4";#N/A,#N/A,FALSE,"ANEXO3 99 UBÁ6"}</definedName>
    <definedName name="______________________CRM2_1" localSheetId="21" hidden="1">{#N/A,#N/A,FALSE,"ANEXO3 99 ERA";#N/A,#N/A,FALSE,"ANEXO3 99 UBÁ2";#N/A,#N/A,FALSE,"ANEXO3 99 DTU";#N/A,#N/A,FALSE,"ANEXO3 99 RDR";#N/A,#N/A,FALSE,"ANEXO3 99 UBÁ4";#N/A,#N/A,FALSE,"ANEXO3 99 UBÁ6"}</definedName>
    <definedName name="______________________CRM2_1" localSheetId="23" hidden="1">{#N/A,#N/A,FALSE,"ANEXO3 99 ERA";#N/A,#N/A,FALSE,"ANEXO3 99 UBÁ2";#N/A,#N/A,FALSE,"ANEXO3 99 DTU";#N/A,#N/A,FALSE,"ANEXO3 99 RDR";#N/A,#N/A,FALSE,"ANEXO3 99 UBÁ4";#N/A,#N/A,FALSE,"ANEXO3 99 UBÁ6"}</definedName>
    <definedName name="______________________CRM2_1" localSheetId="15" hidden="1">{#N/A,#N/A,FALSE,"ANEXO3 99 ERA";#N/A,#N/A,FALSE,"ANEXO3 99 UBÁ2";#N/A,#N/A,FALSE,"ANEXO3 99 DTU";#N/A,#N/A,FALSE,"ANEXO3 99 RDR";#N/A,#N/A,FALSE,"ANEXO3 99 UBÁ4";#N/A,#N/A,FALSE,"ANEXO3 99 UBÁ6"}</definedName>
    <definedName name="______________________CRM2_1" localSheetId="13" hidden="1">{#N/A,#N/A,FALSE,"ANEXO3 99 ERA";#N/A,#N/A,FALSE,"ANEXO3 99 UBÁ2";#N/A,#N/A,FALSE,"ANEXO3 99 DTU";#N/A,#N/A,FALSE,"ANEXO3 99 RDR";#N/A,#N/A,FALSE,"ANEXO3 99 UBÁ4";#N/A,#N/A,FALSE,"ANEXO3 99 UBÁ6"}</definedName>
    <definedName name="______________________CRM2_1" hidden="1">{#N/A,#N/A,FALSE,"ANEXO3 99 ERA";#N/A,#N/A,FALSE,"ANEXO3 99 UBÁ2";#N/A,#N/A,FALSE,"ANEXO3 99 DTU";#N/A,#N/A,FALSE,"ANEXO3 99 RDR";#N/A,#N/A,FALSE,"ANEXO3 99 UBÁ4";#N/A,#N/A,FALSE,"ANEXO3 99 UBÁ6"}</definedName>
    <definedName name="_____________________CRM3" localSheetId="6" hidden="1">{#N/A,#N/A,FALSE,"ANEXO3 99 ERA";#N/A,#N/A,FALSE,"ANEXO3 99 UBÁ2";#N/A,#N/A,FALSE,"ANEXO3 99 DTU";#N/A,#N/A,FALSE,"ANEXO3 99 RDR";#N/A,#N/A,FALSE,"ANEXO3 99 UBÁ4";#N/A,#N/A,FALSE,"ANEXO3 99 UBÁ6"}</definedName>
    <definedName name="_____________________CRM3" localSheetId="5" hidden="1">{#N/A,#N/A,FALSE,"ANEXO3 99 ERA";#N/A,#N/A,FALSE,"ANEXO3 99 UBÁ2";#N/A,#N/A,FALSE,"ANEXO3 99 DTU";#N/A,#N/A,FALSE,"ANEXO3 99 RDR";#N/A,#N/A,FALSE,"ANEXO3 99 UBÁ4";#N/A,#N/A,FALSE,"ANEXO3 99 UBÁ6"}</definedName>
    <definedName name="_____________________CRM3" localSheetId="10" hidden="1">{#N/A,#N/A,FALSE,"ANEXO3 99 ERA";#N/A,#N/A,FALSE,"ANEXO3 99 UBÁ2";#N/A,#N/A,FALSE,"ANEXO3 99 DTU";#N/A,#N/A,FALSE,"ANEXO3 99 RDR";#N/A,#N/A,FALSE,"ANEXO3 99 UBÁ4";#N/A,#N/A,FALSE,"ANEXO3 99 UBÁ6"}</definedName>
    <definedName name="_____________________CRM3" localSheetId="4" hidden="1">{#N/A,#N/A,FALSE,"ANEXO3 99 ERA";#N/A,#N/A,FALSE,"ANEXO3 99 UBÁ2";#N/A,#N/A,FALSE,"ANEXO3 99 DTU";#N/A,#N/A,FALSE,"ANEXO3 99 RDR";#N/A,#N/A,FALSE,"ANEXO3 99 UBÁ4";#N/A,#N/A,FALSE,"ANEXO3 99 UBÁ6"}</definedName>
    <definedName name="_____________________CRM3" localSheetId="8" hidden="1">{#N/A,#N/A,FALSE,"ANEXO3 99 ERA";#N/A,#N/A,FALSE,"ANEXO3 99 UBÁ2";#N/A,#N/A,FALSE,"ANEXO3 99 DTU";#N/A,#N/A,FALSE,"ANEXO3 99 RDR";#N/A,#N/A,FALSE,"ANEXO3 99 UBÁ4";#N/A,#N/A,FALSE,"ANEXO3 99 UBÁ6"}</definedName>
    <definedName name="_____________________CRM3" localSheetId="9" hidden="1">{#N/A,#N/A,FALSE,"ANEXO3 99 ERA";#N/A,#N/A,FALSE,"ANEXO3 99 UBÁ2";#N/A,#N/A,FALSE,"ANEXO3 99 DTU";#N/A,#N/A,FALSE,"ANEXO3 99 RDR";#N/A,#N/A,FALSE,"ANEXO3 99 UBÁ4";#N/A,#N/A,FALSE,"ANEXO3 99 UBÁ6"}</definedName>
    <definedName name="_____________________CRM3" localSheetId="7" hidden="1">{#N/A,#N/A,FALSE,"ANEXO3 99 ERA";#N/A,#N/A,FALSE,"ANEXO3 99 UBÁ2";#N/A,#N/A,FALSE,"ANEXO3 99 DTU";#N/A,#N/A,FALSE,"ANEXO3 99 RDR";#N/A,#N/A,FALSE,"ANEXO3 99 UBÁ4";#N/A,#N/A,FALSE,"ANEXO3 99 UBÁ6"}</definedName>
    <definedName name="_____________________CRM3" localSheetId="2" hidden="1">{#N/A,#N/A,FALSE,"ANEXO3 99 ERA";#N/A,#N/A,FALSE,"ANEXO3 99 UBÁ2";#N/A,#N/A,FALSE,"ANEXO3 99 DTU";#N/A,#N/A,FALSE,"ANEXO3 99 RDR";#N/A,#N/A,FALSE,"ANEXO3 99 UBÁ4";#N/A,#N/A,FALSE,"ANEXO3 99 UBÁ6"}</definedName>
    <definedName name="_____________________CRM3" localSheetId="3" hidden="1">{#N/A,#N/A,FALSE,"ANEXO3 99 ERA";#N/A,#N/A,FALSE,"ANEXO3 99 UBÁ2";#N/A,#N/A,FALSE,"ANEXO3 99 DTU";#N/A,#N/A,FALSE,"ANEXO3 99 RDR";#N/A,#N/A,FALSE,"ANEXO3 99 UBÁ4";#N/A,#N/A,FALSE,"ANEXO3 99 UBÁ6"}</definedName>
    <definedName name="_____________________CRM3" localSheetId="18" hidden="1">{#N/A,#N/A,FALSE,"ANEXO3 99 ERA";#N/A,#N/A,FALSE,"ANEXO3 99 UBÁ2";#N/A,#N/A,FALSE,"ANEXO3 99 DTU";#N/A,#N/A,FALSE,"ANEXO3 99 RDR";#N/A,#N/A,FALSE,"ANEXO3 99 UBÁ4";#N/A,#N/A,FALSE,"ANEXO3 99 UBÁ6"}</definedName>
    <definedName name="_____________________CRM3" localSheetId="19" hidden="1">{#N/A,#N/A,FALSE,"ANEXO3 99 ERA";#N/A,#N/A,FALSE,"ANEXO3 99 UBÁ2";#N/A,#N/A,FALSE,"ANEXO3 99 DTU";#N/A,#N/A,FALSE,"ANEXO3 99 RDR";#N/A,#N/A,FALSE,"ANEXO3 99 UBÁ4";#N/A,#N/A,FALSE,"ANEXO3 99 UBÁ6"}</definedName>
    <definedName name="_____________________CRM3" localSheetId="17" hidden="1">{#N/A,#N/A,FALSE,"ANEXO3 99 ERA";#N/A,#N/A,FALSE,"ANEXO3 99 UBÁ2";#N/A,#N/A,FALSE,"ANEXO3 99 DTU";#N/A,#N/A,FALSE,"ANEXO3 99 RDR";#N/A,#N/A,FALSE,"ANEXO3 99 UBÁ4";#N/A,#N/A,FALSE,"ANEXO3 99 UBÁ6"}</definedName>
    <definedName name="_____________________CRM3" localSheetId="16" hidden="1">{#N/A,#N/A,FALSE,"ANEXO3 99 ERA";#N/A,#N/A,FALSE,"ANEXO3 99 UBÁ2";#N/A,#N/A,FALSE,"ANEXO3 99 DTU";#N/A,#N/A,FALSE,"ANEXO3 99 RDR";#N/A,#N/A,FALSE,"ANEXO3 99 UBÁ4";#N/A,#N/A,FALSE,"ANEXO3 99 UBÁ6"}</definedName>
    <definedName name="_____________________CRM3" localSheetId="1" hidden="1">{#N/A,#N/A,FALSE,"ANEXO3 99 ERA";#N/A,#N/A,FALSE,"ANEXO3 99 UBÁ2";#N/A,#N/A,FALSE,"ANEXO3 99 DTU";#N/A,#N/A,FALSE,"ANEXO3 99 RDR";#N/A,#N/A,FALSE,"ANEXO3 99 UBÁ4";#N/A,#N/A,FALSE,"ANEXO3 99 UBÁ6"}</definedName>
    <definedName name="_____________________CRM3" localSheetId="0" hidden="1">{#N/A,#N/A,FALSE,"ANEXO3 99 ERA";#N/A,#N/A,FALSE,"ANEXO3 99 UBÁ2";#N/A,#N/A,FALSE,"ANEXO3 99 DTU";#N/A,#N/A,FALSE,"ANEXO3 99 RDR";#N/A,#N/A,FALSE,"ANEXO3 99 UBÁ4";#N/A,#N/A,FALSE,"ANEXO3 99 UBÁ6"}</definedName>
    <definedName name="_____________________CRM3" localSheetId="25" hidden="1">{#N/A,#N/A,FALSE,"ANEXO3 99 ERA";#N/A,#N/A,FALSE,"ANEXO3 99 UBÁ2";#N/A,#N/A,FALSE,"ANEXO3 99 DTU";#N/A,#N/A,FALSE,"ANEXO3 99 RDR";#N/A,#N/A,FALSE,"ANEXO3 99 UBÁ4";#N/A,#N/A,FALSE,"ANEXO3 99 UBÁ6"}</definedName>
    <definedName name="_____________________CRM3" localSheetId="20" hidden="1">{#N/A,#N/A,FALSE,"ANEXO3 99 ERA";#N/A,#N/A,FALSE,"ANEXO3 99 UBÁ2";#N/A,#N/A,FALSE,"ANEXO3 99 DTU";#N/A,#N/A,FALSE,"ANEXO3 99 RDR";#N/A,#N/A,FALSE,"ANEXO3 99 UBÁ4";#N/A,#N/A,FALSE,"ANEXO3 99 UBÁ6"}</definedName>
    <definedName name="_____________________CRM3" localSheetId="12" hidden="1">{#N/A,#N/A,FALSE,"ANEXO3 99 ERA";#N/A,#N/A,FALSE,"ANEXO3 99 UBÁ2";#N/A,#N/A,FALSE,"ANEXO3 99 DTU";#N/A,#N/A,FALSE,"ANEXO3 99 RDR";#N/A,#N/A,FALSE,"ANEXO3 99 UBÁ4";#N/A,#N/A,FALSE,"ANEXO3 99 UBÁ6"}</definedName>
    <definedName name="_____________________CRM3" localSheetId="22" hidden="1">{#N/A,#N/A,FALSE,"ANEXO3 99 ERA";#N/A,#N/A,FALSE,"ANEXO3 99 UBÁ2";#N/A,#N/A,FALSE,"ANEXO3 99 DTU";#N/A,#N/A,FALSE,"ANEXO3 99 RDR";#N/A,#N/A,FALSE,"ANEXO3 99 UBÁ4";#N/A,#N/A,FALSE,"ANEXO3 99 UBÁ6"}</definedName>
    <definedName name="_____________________CRM3" localSheetId="21" hidden="1">{#N/A,#N/A,FALSE,"ANEXO3 99 ERA";#N/A,#N/A,FALSE,"ANEXO3 99 UBÁ2";#N/A,#N/A,FALSE,"ANEXO3 99 DTU";#N/A,#N/A,FALSE,"ANEXO3 99 RDR";#N/A,#N/A,FALSE,"ANEXO3 99 UBÁ4";#N/A,#N/A,FALSE,"ANEXO3 99 UBÁ6"}</definedName>
    <definedName name="_____________________CRM3" localSheetId="23" hidden="1">{#N/A,#N/A,FALSE,"ANEXO3 99 ERA";#N/A,#N/A,FALSE,"ANEXO3 99 UBÁ2";#N/A,#N/A,FALSE,"ANEXO3 99 DTU";#N/A,#N/A,FALSE,"ANEXO3 99 RDR";#N/A,#N/A,FALSE,"ANEXO3 99 UBÁ4";#N/A,#N/A,FALSE,"ANEXO3 99 UBÁ6"}</definedName>
    <definedName name="_____________________CRM3" localSheetId="15" hidden="1">{#N/A,#N/A,FALSE,"ANEXO3 99 ERA";#N/A,#N/A,FALSE,"ANEXO3 99 UBÁ2";#N/A,#N/A,FALSE,"ANEXO3 99 DTU";#N/A,#N/A,FALSE,"ANEXO3 99 RDR";#N/A,#N/A,FALSE,"ANEXO3 99 UBÁ4";#N/A,#N/A,FALSE,"ANEXO3 99 UBÁ6"}</definedName>
    <definedName name="_____________________CRM3" localSheetId="13" hidden="1">{#N/A,#N/A,FALSE,"ANEXO3 99 ERA";#N/A,#N/A,FALSE,"ANEXO3 99 UBÁ2";#N/A,#N/A,FALSE,"ANEXO3 99 DTU";#N/A,#N/A,FALSE,"ANEXO3 99 RDR";#N/A,#N/A,FALSE,"ANEXO3 99 UBÁ4";#N/A,#N/A,FALSE,"ANEXO3 99 UBÁ6"}</definedName>
    <definedName name="_____________________CRM3" hidden="1">{#N/A,#N/A,FALSE,"ANEXO3 99 ERA";#N/A,#N/A,FALSE,"ANEXO3 99 UBÁ2";#N/A,#N/A,FALSE,"ANEXO3 99 DTU";#N/A,#N/A,FALSE,"ANEXO3 99 RDR";#N/A,#N/A,FALSE,"ANEXO3 99 UBÁ4";#N/A,#N/A,FALSE,"ANEXO3 99 UBÁ6"}</definedName>
    <definedName name="_____________________CRM3_1" localSheetId="0" hidden="1">{#N/A,#N/A,FALSE,"ANEXO3 99 ERA";#N/A,#N/A,FALSE,"ANEXO3 99 UBÁ2";#N/A,#N/A,FALSE,"ANEXO3 99 DTU";#N/A,#N/A,FALSE,"ANEXO3 99 RDR";#N/A,#N/A,FALSE,"ANEXO3 99 UBÁ4";#N/A,#N/A,FALSE,"ANEXO3 99 UBÁ6"}</definedName>
    <definedName name="_____________________CRM3_1" localSheetId="25" hidden="1">{#N/A,#N/A,FALSE,"ANEXO3 99 ERA";#N/A,#N/A,FALSE,"ANEXO3 99 UBÁ2";#N/A,#N/A,FALSE,"ANEXO3 99 DTU";#N/A,#N/A,FALSE,"ANEXO3 99 RDR";#N/A,#N/A,FALSE,"ANEXO3 99 UBÁ4";#N/A,#N/A,FALSE,"ANEXO3 99 UBÁ6"}</definedName>
    <definedName name="_____________________CRM3_1" localSheetId="20" hidden="1">{#N/A,#N/A,FALSE,"ANEXO3 99 ERA";#N/A,#N/A,FALSE,"ANEXO3 99 UBÁ2";#N/A,#N/A,FALSE,"ANEXO3 99 DTU";#N/A,#N/A,FALSE,"ANEXO3 99 RDR";#N/A,#N/A,FALSE,"ANEXO3 99 UBÁ4";#N/A,#N/A,FALSE,"ANEXO3 99 UBÁ6"}</definedName>
    <definedName name="_____________________CRM3_1" localSheetId="12" hidden="1">{#N/A,#N/A,FALSE,"ANEXO3 99 ERA";#N/A,#N/A,FALSE,"ANEXO3 99 UBÁ2";#N/A,#N/A,FALSE,"ANEXO3 99 DTU";#N/A,#N/A,FALSE,"ANEXO3 99 RDR";#N/A,#N/A,FALSE,"ANEXO3 99 UBÁ4";#N/A,#N/A,FALSE,"ANEXO3 99 UBÁ6"}</definedName>
    <definedName name="_____________________CRM3_1" localSheetId="22" hidden="1">{#N/A,#N/A,FALSE,"ANEXO3 99 ERA";#N/A,#N/A,FALSE,"ANEXO3 99 UBÁ2";#N/A,#N/A,FALSE,"ANEXO3 99 DTU";#N/A,#N/A,FALSE,"ANEXO3 99 RDR";#N/A,#N/A,FALSE,"ANEXO3 99 UBÁ4";#N/A,#N/A,FALSE,"ANEXO3 99 UBÁ6"}</definedName>
    <definedName name="_____________________CRM3_1" localSheetId="21" hidden="1">{#N/A,#N/A,FALSE,"ANEXO3 99 ERA";#N/A,#N/A,FALSE,"ANEXO3 99 UBÁ2";#N/A,#N/A,FALSE,"ANEXO3 99 DTU";#N/A,#N/A,FALSE,"ANEXO3 99 RDR";#N/A,#N/A,FALSE,"ANEXO3 99 UBÁ4";#N/A,#N/A,FALSE,"ANEXO3 99 UBÁ6"}</definedName>
    <definedName name="_____________________CRM3_1" localSheetId="23" hidden="1">{#N/A,#N/A,FALSE,"ANEXO3 99 ERA";#N/A,#N/A,FALSE,"ANEXO3 99 UBÁ2";#N/A,#N/A,FALSE,"ANEXO3 99 DTU";#N/A,#N/A,FALSE,"ANEXO3 99 RDR";#N/A,#N/A,FALSE,"ANEXO3 99 UBÁ4";#N/A,#N/A,FALSE,"ANEXO3 99 UBÁ6"}</definedName>
    <definedName name="_____________________CRM3_1" localSheetId="15" hidden="1">{#N/A,#N/A,FALSE,"ANEXO3 99 ERA";#N/A,#N/A,FALSE,"ANEXO3 99 UBÁ2";#N/A,#N/A,FALSE,"ANEXO3 99 DTU";#N/A,#N/A,FALSE,"ANEXO3 99 RDR";#N/A,#N/A,FALSE,"ANEXO3 99 UBÁ4";#N/A,#N/A,FALSE,"ANEXO3 99 UBÁ6"}</definedName>
    <definedName name="_____________________CRM3_1" localSheetId="13" hidden="1">{#N/A,#N/A,FALSE,"ANEXO3 99 ERA";#N/A,#N/A,FALSE,"ANEXO3 99 UBÁ2";#N/A,#N/A,FALSE,"ANEXO3 99 DTU";#N/A,#N/A,FALSE,"ANEXO3 99 RDR";#N/A,#N/A,FALSE,"ANEXO3 99 UBÁ4";#N/A,#N/A,FALSE,"ANEXO3 99 UBÁ6"}</definedName>
    <definedName name="_____________________CRM3_1" hidden="1">{#N/A,#N/A,FALSE,"ANEXO3 99 ERA";#N/A,#N/A,FALSE,"ANEXO3 99 UBÁ2";#N/A,#N/A,FALSE,"ANEXO3 99 DTU";#N/A,#N/A,FALSE,"ANEXO3 99 RDR";#N/A,#N/A,FALSE,"ANEXO3 99 UBÁ4";#N/A,#N/A,FALSE,"ANEXO3 99 UBÁ6"}</definedName>
    <definedName name="____________________CRM2" localSheetId="6" hidden="1">{#N/A,#N/A,FALSE,"ANEXO3 99 ERA";#N/A,#N/A,FALSE,"ANEXO3 99 UBÁ2";#N/A,#N/A,FALSE,"ANEXO3 99 DTU";#N/A,#N/A,FALSE,"ANEXO3 99 RDR";#N/A,#N/A,FALSE,"ANEXO3 99 UBÁ4";#N/A,#N/A,FALSE,"ANEXO3 99 UBÁ6"}</definedName>
    <definedName name="____________________CRM2" localSheetId="5" hidden="1">{#N/A,#N/A,FALSE,"ANEXO3 99 ERA";#N/A,#N/A,FALSE,"ANEXO3 99 UBÁ2";#N/A,#N/A,FALSE,"ANEXO3 99 DTU";#N/A,#N/A,FALSE,"ANEXO3 99 RDR";#N/A,#N/A,FALSE,"ANEXO3 99 UBÁ4";#N/A,#N/A,FALSE,"ANEXO3 99 UBÁ6"}</definedName>
    <definedName name="____________________CRM2" localSheetId="10" hidden="1">{#N/A,#N/A,FALSE,"ANEXO3 99 ERA";#N/A,#N/A,FALSE,"ANEXO3 99 UBÁ2";#N/A,#N/A,FALSE,"ANEXO3 99 DTU";#N/A,#N/A,FALSE,"ANEXO3 99 RDR";#N/A,#N/A,FALSE,"ANEXO3 99 UBÁ4";#N/A,#N/A,FALSE,"ANEXO3 99 UBÁ6"}</definedName>
    <definedName name="____________________CRM2" localSheetId="4" hidden="1">{#N/A,#N/A,FALSE,"ANEXO3 99 ERA";#N/A,#N/A,FALSE,"ANEXO3 99 UBÁ2";#N/A,#N/A,FALSE,"ANEXO3 99 DTU";#N/A,#N/A,FALSE,"ANEXO3 99 RDR";#N/A,#N/A,FALSE,"ANEXO3 99 UBÁ4";#N/A,#N/A,FALSE,"ANEXO3 99 UBÁ6"}</definedName>
    <definedName name="____________________CRM2" localSheetId="8" hidden="1">{#N/A,#N/A,FALSE,"ANEXO3 99 ERA";#N/A,#N/A,FALSE,"ANEXO3 99 UBÁ2";#N/A,#N/A,FALSE,"ANEXO3 99 DTU";#N/A,#N/A,FALSE,"ANEXO3 99 RDR";#N/A,#N/A,FALSE,"ANEXO3 99 UBÁ4";#N/A,#N/A,FALSE,"ANEXO3 99 UBÁ6"}</definedName>
    <definedName name="____________________CRM2" localSheetId="9" hidden="1">{#N/A,#N/A,FALSE,"ANEXO3 99 ERA";#N/A,#N/A,FALSE,"ANEXO3 99 UBÁ2";#N/A,#N/A,FALSE,"ANEXO3 99 DTU";#N/A,#N/A,FALSE,"ANEXO3 99 RDR";#N/A,#N/A,FALSE,"ANEXO3 99 UBÁ4";#N/A,#N/A,FALSE,"ANEXO3 99 UBÁ6"}</definedName>
    <definedName name="____________________CRM2" localSheetId="7" hidden="1">{#N/A,#N/A,FALSE,"ANEXO3 99 ERA";#N/A,#N/A,FALSE,"ANEXO3 99 UBÁ2";#N/A,#N/A,FALSE,"ANEXO3 99 DTU";#N/A,#N/A,FALSE,"ANEXO3 99 RDR";#N/A,#N/A,FALSE,"ANEXO3 99 UBÁ4";#N/A,#N/A,FALSE,"ANEXO3 99 UBÁ6"}</definedName>
    <definedName name="____________________CRM2" localSheetId="2" hidden="1">{#N/A,#N/A,FALSE,"ANEXO3 99 ERA";#N/A,#N/A,FALSE,"ANEXO3 99 UBÁ2";#N/A,#N/A,FALSE,"ANEXO3 99 DTU";#N/A,#N/A,FALSE,"ANEXO3 99 RDR";#N/A,#N/A,FALSE,"ANEXO3 99 UBÁ4";#N/A,#N/A,FALSE,"ANEXO3 99 UBÁ6"}</definedName>
    <definedName name="____________________CRM2" localSheetId="3" hidden="1">{#N/A,#N/A,FALSE,"ANEXO3 99 ERA";#N/A,#N/A,FALSE,"ANEXO3 99 UBÁ2";#N/A,#N/A,FALSE,"ANEXO3 99 DTU";#N/A,#N/A,FALSE,"ANEXO3 99 RDR";#N/A,#N/A,FALSE,"ANEXO3 99 UBÁ4";#N/A,#N/A,FALSE,"ANEXO3 99 UBÁ6"}</definedName>
    <definedName name="____________________CRM2" localSheetId="18" hidden="1">{#N/A,#N/A,FALSE,"ANEXO3 99 ERA";#N/A,#N/A,FALSE,"ANEXO3 99 UBÁ2";#N/A,#N/A,FALSE,"ANEXO3 99 DTU";#N/A,#N/A,FALSE,"ANEXO3 99 RDR";#N/A,#N/A,FALSE,"ANEXO3 99 UBÁ4";#N/A,#N/A,FALSE,"ANEXO3 99 UBÁ6"}</definedName>
    <definedName name="____________________CRM2" localSheetId="19" hidden="1">{#N/A,#N/A,FALSE,"ANEXO3 99 ERA";#N/A,#N/A,FALSE,"ANEXO3 99 UBÁ2";#N/A,#N/A,FALSE,"ANEXO3 99 DTU";#N/A,#N/A,FALSE,"ANEXO3 99 RDR";#N/A,#N/A,FALSE,"ANEXO3 99 UBÁ4";#N/A,#N/A,FALSE,"ANEXO3 99 UBÁ6"}</definedName>
    <definedName name="____________________CRM2" localSheetId="17" hidden="1">{#N/A,#N/A,FALSE,"ANEXO3 99 ERA";#N/A,#N/A,FALSE,"ANEXO3 99 UBÁ2";#N/A,#N/A,FALSE,"ANEXO3 99 DTU";#N/A,#N/A,FALSE,"ANEXO3 99 RDR";#N/A,#N/A,FALSE,"ANEXO3 99 UBÁ4";#N/A,#N/A,FALSE,"ANEXO3 99 UBÁ6"}</definedName>
    <definedName name="____________________CRM2" localSheetId="16" hidden="1">{#N/A,#N/A,FALSE,"ANEXO3 99 ERA";#N/A,#N/A,FALSE,"ANEXO3 99 UBÁ2";#N/A,#N/A,FALSE,"ANEXO3 99 DTU";#N/A,#N/A,FALSE,"ANEXO3 99 RDR";#N/A,#N/A,FALSE,"ANEXO3 99 UBÁ4";#N/A,#N/A,FALSE,"ANEXO3 99 UBÁ6"}</definedName>
    <definedName name="____________________CRM2" localSheetId="1" hidden="1">{#N/A,#N/A,FALSE,"ANEXO3 99 ERA";#N/A,#N/A,FALSE,"ANEXO3 99 UBÁ2";#N/A,#N/A,FALSE,"ANEXO3 99 DTU";#N/A,#N/A,FALSE,"ANEXO3 99 RDR";#N/A,#N/A,FALSE,"ANEXO3 99 UBÁ4";#N/A,#N/A,FALSE,"ANEXO3 99 UBÁ6"}</definedName>
    <definedName name="____________________CRM2" localSheetId="0" hidden="1">{#N/A,#N/A,FALSE,"ANEXO3 99 ERA";#N/A,#N/A,FALSE,"ANEXO3 99 UBÁ2";#N/A,#N/A,FALSE,"ANEXO3 99 DTU";#N/A,#N/A,FALSE,"ANEXO3 99 RDR";#N/A,#N/A,FALSE,"ANEXO3 99 UBÁ4";#N/A,#N/A,FALSE,"ANEXO3 99 UBÁ6"}</definedName>
    <definedName name="____________________CRM2" localSheetId="25" hidden="1">{#N/A,#N/A,FALSE,"ANEXO3 99 ERA";#N/A,#N/A,FALSE,"ANEXO3 99 UBÁ2";#N/A,#N/A,FALSE,"ANEXO3 99 DTU";#N/A,#N/A,FALSE,"ANEXO3 99 RDR";#N/A,#N/A,FALSE,"ANEXO3 99 UBÁ4";#N/A,#N/A,FALSE,"ANEXO3 99 UBÁ6"}</definedName>
    <definedName name="____________________CRM2" localSheetId="20" hidden="1">{#N/A,#N/A,FALSE,"ANEXO3 99 ERA";#N/A,#N/A,FALSE,"ANEXO3 99 UBÁ2";#N/A,#N/A,FALSE,"ANEXO3 99 DTU";#N/A,#N/A,FALSE,"ANEXO3 99 RDR";#N/A,#N/A,FALSE,"ANEXO3 99 UBÁ4";#N/A,#N/A,FALSE,"ANEXO3 99 UBÁ6"}</definedName>
    <definedName name="____________________CRM2" localSheetId="12" hidden="1">{#N/A,#N/A,FALSE,"ANEXO3 99 ERA";#N/A,#N/A,FALSE,"ANEXO3 99 UBÁ2";#N/A,#N/A,FALSE,"ANEXO3 99 DTU";#N/A,#N/A,FALSE,"ANEXO3 99 RDR";#N/A,#N/A,FALSE,"ANEXO3 99 UBÁ4";#N/A,#N/A,FALSE,"ANEXO3 99 UBÁ6"}</definedName>
    <definedName name="____________________CRM2" localSheetId="22" hidden="1">{#N/A,#N/A,FALSE,"ANEXO3 99 ERA";#N/A,#N/A,FALSE,"ANEXO3 99 UBÁ2";#N/A,#N/A,FALSE,"ANEXO3 99 DTU";#N/A,#N/A,FALSE,"ANEXO3 99 RDR";#N/A,#N/A,FALSE,"ANEXO3 99 UBÁ4";#N/A,#N/A,FALSE,"ANEXO3 99 UBÁ6"}</definedName>
    <definedName name="____________________CRM2" localSheetId="21" hidden="1">{#N/A,#N/A,FALSE,"ANEXO3 99 ERA";#N/A,#N/A,FALSE,"ANEXO3 99 UBÁ2";#N/A,#N/A,FALSE,"ANEXO3 99 DTU";#N/A,#N/A,FALSE,"ANEXO3 99 RDR";#N/A,#N/A,FALSE,"ANEXO3 99 UBÁ4";#N/A,#N/A,FALSE,"ANEXO3 99 UBÁ6"}</definedName>
    <definedName name="____________________CRM2" localSheetId="23" hidden="1">{#N/A,#N/A,FALSE,"ANEXO3 99 ERA";#N/A,#N/A,FALSE,"ANEXO3 99 UBÁ2";#N/A,#N/A,FALSE,"ANEXO3 99 DTU";#N/A,#N/A,FALSE,"ANEXO3 99 RDR";#N/A,#N/A,FALSE,"ANEXO3 99 UBÁ4";#N/A,#N/A,FALSE,"ANEXO3 99 UBÁ6"}</definedName>
    <definedName name="____________________CRM2" localSheetId="15" hidden="1">{#N/A,#N/A,FALSE,"ANEXO3 99 ERA";#N/A,#N/A,FALSE,"ANEXO3 99 UBÁ2";#N/A,#N/A,FALSE,"ANEXO3 99 DTU";#N/A,#N/A,FALSE,"ANEXO3 99 RDR";#N/A,#N/A,FALSE,"ANEXO3 99 UBÁ4";#N/A,#N/A,FALSE,"ANEXO3 99 UBÁ6"}</definedName>
    <definedName name="____________________CRM2" localSheetId="13" hidden="1">{#N/A,#N/A,FALSE,"ANEXO3 99 ERA";#N/A,#N/A,FALSE,"ANEXO3 99 UBÁ2";#N/A,#N/A,FALSE,"ANEXO3 99 DTU";#N/A,#N/A,FALSE,"ANEXO3 99 RDR";#N/A,#N/A,FALSE,"ANEXO3 99 UBÁ4";#N/A,#N/A,FALSE,"ANEXO3 99 UBÁ6"}</definedName>
    <definedName name="____________________CRM2" hidden="1">{#N/A,#N/A,FALSE,"ANEXO3 99 ERA";#N/A,#N/A,FALSE,"ANEXO3 99 UBÁ2";#N/A,#N/A,FALSE,"ANEXO3 99 DTU";#N/A,#N/A,FALSE,"ANEXO3 99 RDR";#N/A,#N/A,FALSE,"ANEXO3 99 UBÁ4";#N/A,#N/A,FALSE,"ANEXO3 99 UBÁ6"}</definedName>
    <definedName name="____________________CRM2_1" localSheetId="0" hidden="1">{#N/A,#N/A,FALSE,"ANEXO3 99 ERA";#N/A,#N/A,FALSE,"ANEXO3 99 UBÁ2";#N/A,#N/A,FALSE,"ANEXO3 99 DTU";#N/A,#N/A,FALSE,"ANEXO3 99 RDR";#N/A,#N/A,FALSE,"ANEXO3 99 UBÁ4";#N/A,#N/A,FALSE,"ANEXO3 99 UBÁ6"}</definedName>
    <definedName name="____________________CRM2_1" localSheetId="25" hidden="1">{#N/A,#N/A,FALSE,"ANEXO3 99 ERA";#N/A,#N/A,FALSE,"ANEXO3 99 UBÁ2";#N/A,#N/A,FALSE,"ANEXO3 99 DTU";#N/A,#N/A,FALSE,"ANEXO3 99 RDR";#N/A,#N/A,FALSE,"ANEXO3 99 UBÁ4";#N/A,#N/A,FALSE,"ANEXO3 99 UBÁ6"}</definedName>
    <definedName name="____________________CRM2_1" localSheetId="20" hidden="1">{#N/A,#N/A,FALSE,"ANEXO3 99 ERA";#N/A,#N/A,FALSE,"ANEXO3 99 UBÁ2";#N/A,#N/A,FALSE,"ANEXO3 99 DTU";#N/A,#N/A,FALSE,"ANEXO3 99 RDR";#N/A,#N/A,FALSE,"ANEXO3 99 UBÁ4";#N/A,#N/A,FALSE,"ANEXO3 99 UBÁ6"}</definedName>
    <definedName name="____________________CRM2_1" localSheetId="12" hidden="1">{#N/A,#N/A,FALSE,"ANEXO3 99 ERA";#N/A,#N/A,FALSE,"ANEXO3 99 UBÁ2";#N/A,#N/A,FALSE,"ANEXO3 99 DTU";#N/A,#N/A,FALSE,"ANEXO3 99 RDR";#N/A,#N/A,FALSE,"ANEXO3 99 UBÁ4";#N/A,#N/A,FALSE,"ANEXO3 99 UBÁ6"}</definedName>
    <definedName name="____________________CRM2_1" localSheetId="22" hidden="1">{#N/A,#N/A,FALSE,"ANEXO3 99 ERA";#N/A,#N/A,FALSE,"ANEXO3 99 UBÁ2";#N/A,#N/A,FALSE,"ANEXO3 99 DTU";#N/A,#N/A,FALSE,"ANEXO3 99 RDR";#N/A,#N/A,FALSE,"ANEXO3 99 UBÁ4";#N/A,#N/A,FALSE,"ANEXO3 99 UBÁ6"}</definedName>
    <definedName name="____________________CRM2_1" localSheetId="21" hidden="1">{#N/A,#N/A,FALSE,"ANEXO3 99 ERA";#N/A,#N/A,FALSE,"ANEXO3 99 UBÁ2";#N/A,#N/A,FALSE,"ANEXO3 99 DTU";#N/A,#N/A,FALSE,"ANEXO3 99 RDR";#N/A,#N/A,FALSE,"ANEXO3 99 UBÁ4";#N/A,#N/A,FALSE,"ANEXO3 99 UBÁ6"}</definedName>
    <definedName name="____________________CRM2_1" localSheetId="23" hidden="1">{#N/A,#N/A,FALSE,"ANEXO3 99 ERA";#N/A,#N/A,FALSE,"ANEXO3 99 UBÁ2";#N/A,#N/A,FALSE,"ANEXO3 99 DTU";#N/A,#N/A,FALSE,"ANEXO3 99 RDR";#N/A,#N/A,FALSE,"ANEXO3 99 UBÁ4";#N/A,#N/A,FALSE,"ANEXO3 99 UBÁ6"}</definedName>
    <definedName name="____________________CRM2_1" localSheetId="15" hidden="1">{#N/A,#N/A,FALSE,"ANEXO3 99 ERA";#N/A,#N/A,FALSE,"ANEXO3 99 UBÁ2";#N/A,#N/A,FALSE,"ANEXO3 99 DTU";#N/A,#N/A,FALSE,"ANEXO3 99 RDR";#N/A,#N/A,FALSE,"ANEXO3 99 UBÁ4";#N/A,#N/A,FALSE,"ANEXO3 99 UBÁ6"}</definedName>
    <definedName name="____________________CRM2_1" localSheetId="13" hidden="1">{#N/A,#N/A,FALSE,"ANEXO3 99 ERA";#N/A,#N/A,FALSE,"ANEXO3 99 UBÁ2";#N/A,#N/A,FALSE,"ANEXO3 99 DTU";#N/A,#N/A,FALSE,"ANEXO3 99 RDR";#N/A,#N/A,FALSE,"ANEXO3 99 UBÁ4";#N/A,#N/A,FALSE,"ANEXO3 99 UBÁ6"}</definedName>
    <definedName name="____________________CRM2_1" hidden="1">{#N/A,#N/A,FALSE,"ANEXO3 99 ERA";#N/A,#N/A,FALSE,"ANEXO3 99 UBÁ2";#N/A,#N/A,FALSE,"ANEXO3 99 DTU";#N/A,#N/A,FALSE,"ANEXO3 99 RDR";#N/A,#N/A,FALSE,"ANEXO3 99 UBÁ4";#N/A,#N/A,FALSE,"ANEXO3 99 UBÁ6"}</definedName>
    <definedName name="___________________CRM3" localSheetId="6" hidden="1">{#N/A,#N/A,FALSE,"ANEXO3 99 ERA";#N/A,#N/A,FALSE,"ANEXO3 99 UBÁ2";#N/A,#N/A,FALSE,"ANEXO3 99 DTU";#N/A,#N/A,FALSE,"ANEXO3 99 RDR";#N/A,#N/A,FALSE,"ANEXO3 99 UBÁ4";#N/A,#N/A,FALSE,"ANEXO3 99 UBÁ6"}</definedName>
    <definedName name="___________________CRM3" localSheetId="5" hidden="1">{#N/A,#N/A,FALSE,"ANEXO3 99 ERA";#N/A,#N/A,FALSE,"ANEXO3 99 UBÁ2";#N/A,#N/A,FALSE,"ANEXO3 99 DTU";#N/A,#N/A,FALSE,"ANEXO3 99 RDR";#N/A,#N/A,FALSE,"ANEXO3 99 UBÁ4";#N/A,#N/A,FALSE,"ANEXO3 99 UBÁ6"}</definedName>
    <definedName name="___________________CRM3" localSheetId="10" hidden="1">{#N/A,#N/A,FALSE,"ANEXO3 99 ERA";#N/A,#N/A,FALSE,"ANEXO3 99 UBÁ2";#N/A,#N/A,FALSE,"ANEXO3 99 DTU";#N/A,#N/A,FALSE,"ANEXO3 99 RDR";#N/A,#N/A,FALSE,"ANEXO3 99 UBÁ4";#N/A,#N/A,FALSE,"ANEXO3 99 UBÁ6"}</definedName>
    <definedName name="___________________CRM3" localSheetId="4" hidden="1">{#N/A,#N/A,FALSE,"ANEXO3 99 ERA";#N/A,#N/A,FALSE,"ANEXO3 99 UBÁ2";#N/A,#N/A,FALSE,"ANEXO3 99 DTU";#N/A,#N/A,FALSE,"ANEXO3 99 RDR";#N/A,#N/A,FALSE,"ANEXO3 99 UBÁ4";#N/A,#N/A,FALSE,"ANEXO3 99 UBÁ6"}</definedName>
    <definedName name="___________________CRM3" localSheetId="8" hidden="1">{#N/A,#N/A,FALSE,"ANEXO3 99 ERA";#N/A,#N/A,FALSE,"ANEXO3 99 UBÁ2";#N/A,#N/A,FALSE,"ANEXO3 99 DTU";#N/A,#N/A,FALSE,"ANEXO3 99 RDR";#N/A,#N/A,FALSE,"ANEXO3 99 UBÁ4";#N/A,#N/A,FALSE,"ANEXO3 99 UBÁ6"}</definedName>
    <definedName name="___________________CRM3" localSheetId="9" hidden="1">{#N/A,#N/A,FALSE,"ANEXO3 99 ERA";#N/A,#N/A,FALSE,"ANEXO3 99 UBÁ2";#N/A,#N/A,FALSE,"ANEXO3 99 DTU";#N/A,#N/A,FALSE,"ANEXO3 99 RDR";#N/A,#N/A,FALSE,"ANEXO3 99 UBÁ4";#N/A,#N/A,FALSE,"ANEXO3 99 UBÁ6"}</definedName>
    <definedName name="___________________CRM3" localSheetId="7" hidden="1">{#N/A,#N/A,FALSE,"ANEXO3 99 ERA";#N/A,#N/A,FALSE,"ANEXO3 99 UBÁ2";#N/A,#N/A,FALSE,"ANEXO3 99 DTU";#N/A,#N/A,FALSE,"ANEXO3 99 RDR";#N/A,#N/A,FALSE,"ANEXO3 99 UBÁ4";#N/A,#N/A,FALSE,"ANEXO3 99 UBÁ6"}</definedName>
    <definedName name="___________________CRM3" localSheetId="2" hidden="1">{#N/A,#N/A,FALSE,"ANEXO3 99 ERA";#N/A,#N/A,FALSE,"ANEXO3 99 UBÁ2";#N/A,#N/A,FALSE,"ANEXO3 99 DTU";#N/A,#N/A,FALSE,"ANEXO3 99 RDR";#N/A,#N/A,FALSE,"ANEXO3 99 UBÁ4";#N/A,#N/A,FALSE,"ANEXO3 99 UBÁ6"}</definedName>
    <definedName name="___________________CRM3" localSheetId="3" hidden="1">{#N/A,#N/A,FALSE,"ANEXO3 99 ERA";#N/A,#N/A,FALSE,"ANEXO3 99 UBÁ2";#N/A,#N/A,FALSE,"ANEXO3 99 DTU";#N/A,#N/A,FALSE,"ANEXO3 99 RDR";#N/A,#N/A,FALSE,"ANEXO3 99 UBÁ4";#N/A,#N/A,FALSE,"ANEXO3 99 UBÁ6"}</definedName>
    <definedName name="___________________CRM3" localSheetId="18" hidden="1">{#N/A,#N/A,FALSE,"ANEXO3 99 ERA";#N/A,#N/A,FALSE,"ANEXO3 99 UBÁ2";#N/A,#N/A,FALSE,"ANEXO3 99 DTU";#N/A,#N/A,FALSE,"ANEXO3 99 RDR";#N/A,#N/A,FALSE,"ANEXO3 99 UBÁ4";#N/A,#N/A,FALSE,"ANEXO3 99 UBÁ6"}</definedName>
    <definedName name="___________________CRM3" localSheetId="19" hidden="1">{#N/A,#N/A,FALSE,"ANEXO3 99 ERA";#N/A,#N/A,FALSE,"ANEXO3 99 UBÁ2";#N/A,#N/A,FALSE,"ANEXO3 99 DTU";#N/A,#N/A,FALSE,"ANEXO3 99 RDR";#N/A,#N/A,FALSE,"ANEXO3 99 UBÁ4";#N/A,#N/A,FALSE,"ANEXO3 99 UBÁ6"}</definedName>
    <definedName name="___________________CRM3" localSheetId="17" hidden="1">{#N/A,#N/A,FALSE,"ANEXO3 99 ERA";#N/A,#N/A,FALSE,"ANEXO3 99 UBÁ2";#N/A,#N/A,FALSE,"ANEXO3 99 DTU";#N/A,#N/A,FALSE,"ANEXO3 99 RDR";#N/A,#N/A,FALSE,"ANEXO3 99 UBÁ4";#N/A,#N/A,FALSE,"ANEXO3 99 UBÁ6"}</definedName>
    <definedName name="___________________CRM3" localSheetId="16" hidden="1">{#N/A,#N/A,FALSE,"ANEXO3 99 ERA";#N/A,#N/A,FALSE,"ANEXO3 99 UBÁ2";#N/A,#N/A,FALSE,"ANEXO3 99 DTU";#N/A,#N/A,FALSE,"ANEXO3 99 RDR";#N/A,#N/A,FALSE,"ANEXO3 99 UBÁ4";#N/A,#N/A,FALSE,"ANEXO3 99 UBÁ6"}</definedName>
    <definedName name="___________________CRM3" localSheetId="1" hidden="1">{#N/A,#N/A,FALSE,"ANEXO3 99 ERA";#N/A,#N/A,FALSE,"ANEXO3 99 UBÁ2";#N/A,#N/A,FALSE,"ANEXO3 99 DTU";#N/A,#N/A,FALSE,"ANEXO3 99 RDR";#N/A,#N/A,FALSE,"ANEXO3 99 UBÁ4";#N/A,#N/A,FALSE,"ANEXO3 99 UBÁ6"}</definedName>
    <definedName name="___________________CRM3" localSheetId="0" hidden="1">{#N/A,#N/A,FALSE,"ANEXO3 99 ERA";#N/A,#N/A,FALSE,"ANEXO3 99 UBÁ2";#N/A,#N/A,FALSE,"ANEXO3 99 DTU";#N/A,#N/A,FALSE,"ANEXO3 99 RDR";#N/A,#N/A,FALSE,"ANEXO3 99 UBÁ4";#N/A,#N/A,FALSE,"ANEXO3 99 UBÁ6"}</definedName>
    <definedName name="___________________CRM3" localSheetId="25" hidden="1">{#N/A,#N/A,FALSE,"ANEXO3 99 ERA";#N/A,#N/A,FALSE,"ANEXO3 99 UBÁ2";#N/A,#N/A,FALSE,"ANEXO3 99 DTU";#N/A,#N/A,FALSE,"ANEXO3 99 RDR";#N/A,#N/A,FALSE,"ANEXO3 99 UBÁ4";#N/A,#N/A,FALSE,"ANEXO3 99 UBÁ6"}</definedName>
    <definedName name="___________________CRM3" localSheetId="20" hidden="1">{#N/A,#N/A,FALSE,"ANEXO3 99 ERA";#N/A,#N/A,FALSE,"ANEXO3 99 UBÁ2";#N/A,#N/A,FALSE,"ANEXO3 99 DTU";#N/A,#N/A,FALSE,"ANEXO3 99 RDR";#N/A,#N/A,FALSE,"ANEXO3 99 UBÁ4";#N/A,#N/A,FALSE,"ANEXO3 99 UBÁ6"}</definedName>
    <definedName name="___________________CRM3" localSheetId="12" hidden="1">{#N/A,#N/A,FALSE,"ANEXO3 99 ERA";#N/A,#N/A,FALSE,"ANEXO3 99 UBÁ2";#N/A,#N/A,FALSE,"ANEXO3 99 DTU";#N/A,#N/A,FALSE,"ANEXO3 99 RDR";#N/A,#N/A,FALSE,"ANEXO3 99 UBÁ4";#N/A,#N/A,FALSE,"ANEXO3 99 UBÁ6"}</definedName>
    <definedName name="___________________CRM3" localSheetId="22" hidden="1">{#N/A,#N/A,FALSE,"ANEXO3 99 ERA";#N/A,#N/A,FALSE,"ANEXO3 99 UBÁ2";#N/A,#N/A,FALSE,"ANEXO3 99 DTU";#N/A,#N/A,FALSE,"ANEXO3 99 RDR";#N/A,#N/A,FALSE,"ANEXO3 99 UBÁ4";#N/A,#N/A,FALSE,"ANEXO3 99 UBÁ6"}</definedName>
    <definedName name="___________________CRM3" localSheetId="21" hidden="1">{#N/A,#N/A,FALSE,"ANEXO3 99 ERA";#N/A,#N/A,FALSE,"ANEXO3 99 UBÁ2";#N/A,#N/A,FALSE,"ANEXO3 99 DTU";#N/A,#N/A,FALSE,"ANEXO3 99 RDR";#N/A,#N/A,FALSE,"ANEXO3 99 UBÁ4";#N/A,#N/A,FALSE,"ANEXO3 99 UBÁ6"}</definedName>
    <definedName name="___________________CRM3" localSheetId="23" hidden="1">{#N/A,#N/A,FALSE,"ANEXO3 99 ERA";#N/A,#N/A,FALSE,"ANEXO3 99 UBÁ2";#N/A,#N/A,FALSE,"ANEXO3 99 DTU";#N/A,#N/A,FALSE,"ANEXO3 99 RDR";#N/A,#N/A,FALSE,"ANEXO3 99 UBÁ4";#N/A,#N/A,FALSE,"ANEXO3 99 UBÁ6"}</definedName>
    <definedName name="___________________CRM3" localSheetId="15" hidden="1">{#N/A,#N/A,FALSE,"ANEXO3 99 ERA";#N/A,#N/A,FALSE,"ANEXO3 99 UBÁ2";#N/A,#N/A,FALSE,"ANEXO3 99 DTU";#N/A,#N/A,FALSE,"ANEXO3 99 RDR";#N/A,#N/A,FALSE,"ANEXO3 99 UBÁ4";#N/A,#N/A,FALSE,"ANEXO3 99 UBÁ6"}</definedName>
    <definedName name="___________________CRM3" localSheetId="13" hidden="1">{#N/A,#N/A,FALSE,"ANEXO3 99 ERA";#N/A,#N/A,FALSE,"ANEXO3 99 UBÁ2";#N/A,#N/A,FALSE,"ANEXO3 99 DTU";#N/A,#N/A,FALSE,"ANEXO3 99 RDR";#N/A,#N/A,FALSE,"ANEXO3 99 UBÁ4";#N/A,#N/A,FALSE,"ANEXO3 99 UBÁ6"}</definedName>
    <definedName name="___________________CRM3" hidden="1">{#N/A,#N/A,FALSE,"ANEXO3 99 ERA";#N/A,#N/A,FALSE,"ANEXO3 99 UBÁ2";#N/A,#N/A,FALSE,"ANEXO3 99 DTU";#N/A,#N/A,FALSE,"ANEXO3 99 RDR";#N/A,#N/A,FALSE,"ANEXO3 99 UBÁ4";#N/A,#N/A,FALSE,"ANEXO3 99 UBÁ6"}</definedName>
    <definedName name="___________________CRM3_1" localSheetId="0" hidden="1">{#N/A,#N/A,FALSE,"ANEXO3 99 ERA";#N/A,#N/A,FALSE,"ANEXO3 99 UBÁ2";#N/A,#N/A,FALSE,"ANEXO3 99 DTU";#N/A,#N/A,FALSE,"ANEXO3 99 RDR";#N/A,#N/A,FALSE,"ANEXO3 99 UBÁ4";#N/A,#N/A,FALSE,"ANEXO3 99 UBÁ6"}</definedName>
    <definedName name="___________________CRM3_1" localSheetId="25" hidden="1">{#N/A,#N/A,FALSE,"ANEXO3 99 ERA";#N/A,#N/A,FALSE,"ANEXO3 99 UBÁ2";#N/A,#N/A,FALSE,"ANEXO3 99 DTU";#N/A,#N/A,FALSE,"ANEXO3 99 RDR";#N/A,#N/A,FALSE,"ANEXO3 99 UBÁ4";#N/A,#N/A,FALSE,"ANEXO3 99 UBÁ6"}</definedName>
    <definedName name="___________________CRM3_1" localSheetId="20" hidden="1">{#N/A,#N/A,FALSE,"ANEXO3 99 ERA";#N/A,#N/A,FALSE,"ANEXO3 99 UBÁ2";#N/A,#N/A,FALSE,"ANEXO3 99 DTU";#N/A,#N/A,FALSE,"ANEXO3 99 RDR";#N/A,#N/A,FALSE,"ANEXO3 99 UBÁ4";#N/A,#N/A,FALSE,"ANEXO3 99 UBÁ6"}</definedName>
    <definedName name="___________________CRM3_1" localSheetId="12" hidden="1">{#N/A,#N/A,FALSE,"ANEXO3 99 ERA";#N/A,#N/A,FALSE,"ANEXO3 99 UBÁ2";#N/A,#N/A,FALSE,"ANEXO3 99 DTU";#N/A,#N/A,FALSE,"ANEXO3 99 RDR";#N/A,#N/A,FALSE,"ANEXO3 99 UBÁ4";#N/A,#N/A,FALSE,"ANEXO3 99 UBÁ6"}</definedName>
    <definedName name="___________________CRM3_1" localSheetId="22" hidden="1">{#N/A,#N/A,FALSE,"ANEXO3 99 ERA";#N/A,#N/A,FALSE,"ANEXO3 99 UBÁ2";#N/A,#N/A,FALSE,"ANEXO3 99 DTU";#N/A,#N/A,FALSE,"ANEXO3 99 RDR";#N/A,#N/A,FALSE,"ANEXO3 99 UBÁ4";#N/A,#N/A,FALSE,"ANEXO3 99 UBÁ6"}</definedName>
    <definedName name="___________________CRM3_1" localSheetId="21" hidden="1">{#N/A,#N/A,FALSE,"ANEXO3 99 ERA";#N/A,#N/A,FALSE,"ANEXO3 99 UBÁ2";#N/A,#N/A,FALSE,"ANEXO3 99 DTU";#N/A,#N/A,FALSE,"ANEXO3 99 RDR";#N/A,#N/A,FALSE,"ANEXO3 99 UBÁ4";#N/A,#N/A,FALSE,"ANEXO3 99 UBÁ6"}</definedName>
    <definedName name="___________________CRM3_1" localSheetId="23" hidden="1">{#N/A,#N/A,FALSE,"ANEXO3 99 ERA";#N/A,#N/A,FALSE,"ANEXO3 99 UBÁ2";#N/A,#N/A,FALSE,"ANEXO3 99 DTU";#N/A,#N/A,FALSE,"ANEXO3 99 RDR";#N/A,#N/A,FALSE,"ANEXO3 99 UBÁ4";#N/A,#N/A,FALSE,"ANEXO3 99 UBÁ6"}</definedName>
    <definedName name="___________________CRM3_1" localSheetId="15" hidden="1">{#N/A,#N/A,FALSE,"ANEXO3 99 ERA";#N/A,#N/A,FALSE,"ANEXO3 99 UBÁ2";#N/A,#N/A,FALSE,"ANEXO3 99 DTU";#N/A,#N/A,FALSE,"ANEXO3 99 RDR";#N/A,#N/A,FALSE,"ANEXO3 99 UBÁ4";#N/A,#N/A,FALSE,"ANEXO3 99 UBÁ6"}</definedName>
    <definedName name="___________________CRM3_1" localSheetId="13" hidden="1">{#N/A,#N/A,FALSE,"ANEXO3 99 ERA";#N/A,#N/A,FALSE,"ANEXO3 99 UBÁ2";#N/A,#N/A,FALSE,"ANEXO3 99 DTU";#N/A,#N/A,FALSE,"ANEXO3 99 RDR";#N/A,#N/A,FALSE,"ANEXO3 99 UBÁ4";#N/A,#N/A,FALSE,"ANEXO3 99 UBÁ6"}</definedName>
    <definedName name="___________________CRM3_1" hidden="1">{#N/A,#N/A,FALSE,"ANEXO3 99 ERA";#N/A,#N/A,FALSE,"ANEXO3 99 UBÁ2";#N/A,#N/A,FALSE,"ANEXO3 99 DTU";#N/A,#N/A,FALSE,"ANEXO3 99 RDR";#N/A,#N/A,FALSE,"ANEXO3 99 UBÁ4";#N/A,#N/A,FALSE,"ANEXO3 99 UBÁ6"}</definedName>
    <definedName name="__________________CRM2" localSheetId="6" hidden="1">{#N/A,#N/A,FALSE,"ANEXO3 99 ERA";#N/A,#N/A,FALSE,"ANEXO3 99 UBÁ2";#N/A,#N/A,FALSE,"ANEXO3 99 DTU";#N/A,#N/A,FALSE,"ANEXO3 99 RDR";#N/A,#N/A,FALSE,"ANEXO3 99 UBÁ4";#N/A,#N/A,FALSE,"ANEXO3 99 UBÁ6"}</definedName>
    <definedName name="__________________CRM2" localSheetId="5" hidden="1">{#N/A,#N/A,FALSE,"ANEXO3 99 ERA";#N/A,#N/A,FALSE,"ANEXO3 99 UBÁ2";#N/A,#N/A,FALSE,"ANEXO3 99 DTU";#N/A,#N/A,FALSE,"ANEXO3 99 RDR";#N/A,#N/A,FALSE,"ANEXO3 99 UBÁ4";#N/A,#N/A,FALSE,"ANEXO3 99 UBÁ6"}</definedName>
    <definedName name="__________________CRM2" localSheetId="10" hidden="1">{#N/A,#N/A,FALSE,"ANEXO3 99 ERA";#N/A,#N/A,FALSE,"ANEXO3 99 UBÁ2";#N/A,#N/A,FALSE,"ANEXO3 99 DTU";#N/A,#N/A,FALSE,"ANEXO3 99 RDR";#N/A,#N/A,FALSE,"ANEXO3 99 UBÁ4";#N/A,#N/A,FALSE,"ANEXO3 99 UBÁ6"}</definedName>
    <definedName name="__________________CRM2" localSheetId="4" hidden="1">{#N/A,#N/A,FALSE,"ANEXO3 99 ERA";#N/A,#N/A,FALSE,"ANEXO3 99 UBÁ2";#N/A,#N/A,FALSE,"ANEXO3 99 DTU";#N/A,#N/A,FALSE,"ANEXO3 99 RDR";#N/A,#N/A,FALSE,"ANEXO3 99 UBÁ4";#N/A,#N/A,FALSE,"ANEXO3 99 UBÁ6"}</definedName>
    <definedName name="__________________CRM2" localSheetId="8" hidden="1">{#N/A,#N/A,FALSE,"ANEXO3 99 ERA";#N/A,#N/A,FALSE,"ANEXO3 99 UBÁ2";#N/A,#N/A,FALSE,"ANEXO3 99 DTU";#N/A,#N/A,FALSE,"ANEXO3 99 RDR";#N/A,#N/A,FALSE,"ANEXO3 99 UBÁ4";#N/A,#N/A,FALSE,"ANEXO3 99 UBÁ6"}</definedName>
    <definedName name="__________________CRM2" localSheetId="9" hidden="1">{#N/A,#N/A,FALSE,"ANEXO3 99 ERA";#N/A,#N/A,FALSE,"ANEXO3 99 UBÁ2";#N/A,#N/A,FALSE,"ANEXO3 99 DTU";#N/A,#N/A,FALSE,"ANEXO3 99 RDR";#N/A,#N/A,FALSE,"ANEXO3 99 UBÁ4";#N/A,#N/A,FALSE,"ANEXO3 99 UBÁ6"}</definedName>
    <definedName name="__________________CRM2" localSheetId="7" hidden="1">{#N/A,#N/A,FALSE,"ANEXO3 99 ERA";#N/A,#N/A,FALSE,"ANEXO3 99 UBÁ2";#N/A,#N/A,FALSE,"ANEXO3 99 DTU";#N/A,#N/A,FALSE,"ANEXO3 99 RDR";#N/A,#N/A,FALSE,"ANEXO3 99 UBÁ4";#N/A,#N/A,FALSE,"ANEXO3 99 UBÁ6"}</definedName>
    <definedName name="__________________CRM2" localSheetId="2" hidden="1">{#N/A,#N/A,FALSE,"ANEXO3 99 ERA";#N/A,#N/A,FALSE,"ANEXO3 99 UBÁ2";#N/A,#N/A,FALSE,"ANEXO3 99 DTU";#N/A,#N/A,FALSE,"ANEXO3 99 RDR";#N/A,#N/A,FALSE,"ANEXO3 99 UBÁ4";#N/A,#N/A,FALSE,"ANEXO3 99 UBÁ6"}</definedName>
    <definedName name="__________________CRM2" localSheetId="3" hidden="1">{#N/A,#N/A,FALSE,"ANEXO3 99 ERA";#N/A,#N/A,FALSE,"ANEXO3 99 UBÁ2";#N/A,#N/A,FALSE,"ANEXO3 99 DTU";#N/A,#N/A,FALSE,"ANEXO3 99 RDR";#N/A,#N/A,FALSE,"ANEXO3 99 UBÁ4";#N/A,#N/A,FALSE,"ANEXO3 99 UBÁ6"}</definedName>
    <definedName name="__________________CRM2" localSheetId="18" hidden="1">{#N/A,#N/A,FALSE,"ANEXO3 99 ERA";#N/A,#N/A,FALSE,"ANEXO3 99 UBÁ2";#N/A,#N/A,FALSE,"ANEXO3 99 DTU";#N/A,#N/A,FALSE,"ANEXO3 99 RDR";#N/A,#N/A,FALSE,"ANEXO3 99 UBÁ4";#N/A,#N/A,FALSE,"ANEXO3 99 UBÁ6"}</definedName>
    <definedName name="__________________CRM2" localSheetId="19" hidden="1">{#N/A,#N/A,FALSE,"ANEXO3 99 ERA";#N/A,#N/A,FALSE,"ANEXO3 99 UBÁ2";#N/A,#N/A,FALSE,"ANEXO3 99 DTU";#N/A,#N/A,FALSE,"ANEXO3 99 RDR";#N/A,#N/A,FALSE,"ANEXO3 99 UBÁ4";#N/A,#N/A,FALSE,"ANEXO3 99 UBÁ6"}</definedName>
    <definedName name="__________________CRM2" localSheetId="17" hidden="1">{#N/A,#N/A,FALSE,"ANEXO3 99 ERA";#N/A,#N/A,FALSE,"ANEXO3 99 UBÁ2";#N/A,#N/A,FALSE,"ANEXO3 99 DTU";#N/A,#N/A,FALSE,"ANEXO3 99 RDR";#N/A,#N/A,FALSE,"ANEXO3 99 UBÁ4";#N/A,#N/A,FALSE,"ANEXO3 99 UBÁ6"}</definedName>
    <definedName name="__________________CRM2" localSheetId="16" hidden="1">{#N/A,#N/A,FALSE,"ANEXO3 99 ERA";#N/A,#N/A,FALSE,"ANEXO3 99 UBÁ2";#N/A,#N/A,FALSE,"ANEXO3 99 DTU";#N/A,#N/A,FALSE,"ANEXO3 99 RDR";#N/A,#N/A,FALSE,"ANEXO3 99 UBÁ4";#N/A,#N/A,FALSE,"ANEXO3 99 UBÁ6"}</definedName>
    <definedName name="__________________CRM2" localSheetId="1" hidden="1">{#N/A,#N/A,FALSE,"ANEXO3 99 ERA";#N/A,#N/A,FALSE,"ANEXO3 99 UBÁ2";#N/A,#N/A,FALSE,"ANEXO3 99 DTU";#N/A,#N/A,FALSE,"ANEXO3 99 RDR";#N/A,#N/A,FALSE,"ANEXO3 99 UBÁ4";#N/A,#N/A,FALSE,"ANEXO3 99 UBÁ6"}</definedName>
    <definedName name="__________________CRM2" localSheetId="0" hidden="1">{#N/A,#N/A,FALSE,"ANEXO3 99 ERA";#N/A,#N/A,FALSE,"ANEXO3 99 UBÁ2";#N/A,#N/A,FALSE,"ANEXO3 99 DTU";#N/A,#N/A,FALSE,"ANEXO3 99 RDR";#N/A,#N/A,FALSE,"ANEXO3 99 UBÁ4";#N/A,#N/A,FALSE,"ANEXO3 99 UBÁ6"}</definedName>
    <definedName name="__________________CRM2" localSheetId="25" hidden="1">{#N/A,#N/A,FALSE,"ANEXO3 99 ERA";#N/A,#N/A,FALSE,"ANEXO3 99 UBÁ2";#N/A,#N/A,FALSE,"ANEXO3 99 DTU";#N/A,#N/A,FALSE,"ANEXO3 99 RDR";#N/A,#N/A,FALSE,"ANEXO3 99 UBÁ4";#N/A,#N/A,FALSE,"ANEXO3 99 UBÁ6"}</definedName>
    <definedName name="__________________CRM2" localSheetId="20" hidden="1">{#N/A,#N/A,FALSE,"ANEXO3 99 ERA";#N/A,#N/A,FALSE,"ANEXO3 99 UBÁ2";#N/A,#N/A,FALSE,"ANEXO3 99 DTU";#N/A,#N/A,FALSE,"ANEXO3 99 RDR";#N/A,#N/A,FALSE,"ANEXO3 99 UBÁ4";#N/A,#N/A,FALSE,"ANEXO3 99 UBÁ6"}</definedName>
    <definedName name="__________________CRM2" localSheetId="12" hidden="1">{#N/A,#N/A,FALSE,"ANEXO3 99 ERA";#N/A,#N/A,FALSE,"ANEXO3 99 UBÁ2";#N/A,#N/A,FALSE,"ANEXO3 99 DTU";#N/A,#N/A,FALSE,"ANEXO3 99 RDR";#N/A,#N/A,FALSE,"ANEXO3 99 UBÁ4";#N/A,#N/A,FALSE,"ANEXO3 99 UBÁ6"}</definedName>
    <definedName name="__________________CRM2" localSheetId="22" hidden="1">{#N/A,#N/A,FALSE,"ANEXO3 99 ERA";#N/A,#N/A,FALSE,"ANEXO3 99 UBÁ2";#N/A,#N/A,FALSE,"ANEXO3 99 DTU";#N/A,#N/A,FALSE,"ANEXO3 99 RDR";#N/A,#N/A,FALSE,"ANEXO3 99 UBÁ4";#N/A,#N/A,FALSE,"ANEXO3 99 UBÁ6"}</definedName>
    <definedName name="__________________CRM2" localSheetId="21" hidden="1">{#N/A,#N/A,FALSE,"ANEXO3 99 ERA";#N/A,#N/A,FALSE,"ANEXO3 99 UBÁ2";#N/A,#N/A,FALSE,"ANEXO3 99 DTU";#N/A,#N/A,FALSE,"ANEXO3 99 RDR";#N/A,#N/A,FALSE,"ANEXO3 99 UBÁ4";#N/A,#N/A,FALSE,"ANEXO3 99 UBÁ6"}</definedName>
    <definedName name="__________________CRM2" localSheetId="23" hidden="1">{#N/A,#N/A,FALSE,"ANEXO3 99 ERA";#N/A,#N/A,FALSE,"ANEXO3 99 UBÁ2";#N/A,#N/A,FALSE,"ANEXO3 99 DTU";#N/A,#N/A,FALSE,"ANEXO3 99 RDR";#N/A,#N/A,FALSE,"ANEXO3 99 UBÁ4";#N/A,#N/A,FALSE,"ANEXO3 99 UBÁ6"}</definedName>
    <definedName name="__________________CRM2" localSheetId="15" hidden="1">{#N/A,#N/A,FALSE,"ANEXO3 99 ERA";#N/A,#N/A,FALSE,"ANEXO3 99 UBÁ2";#N/A,#N/A,FALSE,"ANEXO3 99 DTU";#N/A,#N/A,FALSE,"ANEXO3 99 RDR";#N/A,#N/A,FALSE,"ANEXO3 99 UBÁ4";#N/A,#N/A,FALSE,"ANEXO3 99 UBÁ6"}</definedName>
    <definedName name="__________________CRM2" localSheetId="13" hidden="1">{#N/A,#N/A,FALSE,"ANEXO3 99 ERA";#N/A,#N/A,FALSE,"ANEXO3 99 UBÁ2";#N/A,#N/A,FALSE,"ANEXO3 99 DTU";#N/A,#N/A,FALSE,"ANEXO3 99 RDR";#N/A,#N/A,FALSE,"ANEXO3 99 UBÁ4";#N/A,#N/A,FALSE,"ANEXO3 99 UBÁ6"}</definedName>
    <definedName name="__________________CRM2" hidden="1">{#N/A,#N/A,FALSE,"ANEXO3 99 ERA";#N/A,#N/A,FALSE,"ANEXO3 99 UBÁ2";#N/A,#N/A,FALSE,"ANEXO3 99 DTU";#N/A,#N/A,FALSE,"ANEXO3 99 RDR";#N/A,#N/A,FALSE,"ANEXO3 99 UBÁ4";#N/A,#N/A,FALSE,"ANEXO3 99 UBÁ6"}</definedName>
    <definedName name="__________________CRM2_1" localSheetId="0" hidden="1">{#N/A,#N/A,FALSE,"ANEXO3 99 ERA";#N/A,#N/A,FALSE,"ANEXO3 99 UBÁ2";#N/A,#N/A,FALSE,"ANEXO3 99 DTU";#N/A,#N/A,FALSE,"ANEXO3 99 RDR";#N/A,#N/A,FALSE,"ANEXO3 99 UBÁ4";#N/A,#N/A,FALSE,"ANEXO3 99 UBÁ6"}</definedName>
    <definedName name="__________________CRM2_1" localSheetId="25" hidden="1">{#N/A,#N/A,FALSE,"ANEXO3 99 ERA";#N/A,#N/A,FALSE,"ANEXO3 99 UBÁ2";#N/A,#N/A,FALSE,"ANEXO3 99 DTU";#N/A,#N/A,FALSE,"ANEXO3 99 RDR";#N/A,#N/A,FALSE,"ANEXO3 99 UBÁ4";#N/A,#N/A,FALSE,"ANEXO3 99 UBÁ6"}</definedName>
    <definedName name="__________________CRM2_1" localSheetId="20" hidden="1">{#N/A,#N/A,FALSE,"ANEXO3 99 ERA";#N/A,#N/A,FALSE,"ANEXO3 99 UBÁ2";#N/A,#N/A,FALSE,"ANEXO3 99 DTU";#N/A,#N/A,FALSE,"ANEXO3 99 RDR";#N/A,#N/A,FALSE,"ANEXO3 99 UBÁ4";#N/A,#N/A,FALSE,"ANEXO3 99 UBÁ6"}</definedName>
    <definedName name="__________________CRM2_1" localSheetId="12" hidden="1">{#N/A,#N/A,FALSE,"ANEXO3 99 ERA";#N/A,#N/A,FALSE,"ANEXO3 99 UBÁ2";#N/A,#N/A,FALSE,"ANEXO3 99 DTU";#N/A,#N/A,FALSE,"ANEXO3 99 RDR";#N/A,#N/A,FALSE,"ANEXO3 99 UBÁ4";#N/A,#N/A,FALSE,"ANEXO3 99 UBÁ6"}</definedName>
    <definedName name="__________________CRM2_1" localSheetId="22" hidden="1">{#N/A,#N/A,FALSE,"ANEXO3 99 ERA";#N/A,#N/A,FALSE,"ANEXO3 99 UBÁ2";#N/A,#N/A,FALSE,"ANEXO3 99 DTU";#N/A,#N/A,FALSE,"ANEXO3 99 RDR";#N/A,#N/A,FALSE,"ANEXO3 99 UBÁ4";#N/A,#N/A,FALSE,"ANEXO3 99 UBÁ6"}</definedName>
    <definedName name="__________________CRM2_1" localSheetId="21" hidden="1">{#N/A,#N/A,FALSE,"ANEXO3 99 ERA";#N/A,#N/A,FALSE,"ANEXO3 99 UBÁ2";#N/A,#N/A,FALSE,"ANEXO3 99 DTU";#N/A,#N/A,FALSE,"ANEXO3 99 RDR";#N/A,#N/A,FALSE,"ANEXO3 99 UBÁ4";#N/A,#N/A,FALSE,"ANEXO3 99 UBÁ6"}</definedName>
    <definedName name="__________________CRM2_1" localSheetId="23" hidden="1">{#N/A,#N/A,FALSE,"ANEXO3 99 ERA";#N/A,#N/A,FALSE,"ANEXO3 99 UBÁ2";#N/A,#N/A,FALSE,"ANEXO3 99 DTU";#N/A,#N/A,FALSE,"ANEXO3 99 RDR";#N/A,#N/A,FALSE,"ANEXO3 99 UBÁ4";#N/A,#N/A,FALSE,"ANEXO3 99 UBÁ6"}</definedName>
    <definedName name="__________________CRM2_1" localSheetId="15" hidden="1">{#N/A,#N/A,FALSE,"ANEXO3 99 ERA";#N/A,#N/A,FALSE,"ANEXO3 99 UBÁ2";#N/A,#N/A,FALSE,"ANEXO3 99 DTU";#N/A,#N/A,FALSE,"ANEXO3 99 RDR";#N/A,#N/A,FALSE,"ANEXO3 99 UBÁ4";#N/A,#N/A,FALSE,"ANEXO3 99 UBÁ6"}</definedName>
    <definedName name="__________________CRM2_1" localSheetId="13" hidden="1">{#N/A,#N/A,FALSE,"ANEXO3 99 ERA";#N/A,#N/A,FALSE,"ANEXO3 99 UBÁ2";#N/A,#N/A,FALSE,"ANEXO3 99 DTU";#N/A,#N/A,FALSE,"ANEXO3 99 RDR";#N/A,#N/A,FALSE,"ANEXO3 99 UBÁ4";#N/A,#N/A,FALSE,"ANEXO3 99 UBÁ6"}</definedName>
    <definedName name="__________________CRM2_1" hidden="1">{#N/A,#N/A,FALSE,"ANEXO3 99 ERA";#N/A,#N/A,FALSE,"ANEXO3 99 UBÁ2";#N/A,#N/A,FALSE,"ANEXO3 99 DTU";#N/A,#N/A,FALSE,"ANEXO3 99 RDR";#N/A,#N/A,FALSE,"ANEXO3 99 UBÁ4";#N/A,#N/A,FALSE,"ANEXO3 99 UBÁ6"}</definedName>
    <definedName name="_________________CRM3" localSheetId="6" hidden="1">{#N/A,#N/A,FALSE,"ANEXO3 99 ERA";#N/A,#N/A,FALSE,"ANEXO3 99 UBÁ2";#N/A,#N/A,FALSE,"ANEXO3 99 DTU";#N/A,#N/A,FALSE,"ANEXO3 99 RDR";#N/A,#N/A,FALSE,"ANEXO3 99 UBÁ4";#N/A,#N/A,FALSE,"ANEXO3 99 UBÁ6"}</definedName>
    <definedName name="_________________CRM3" localSheetId="5" hidden="1">{#N/A,#N/A,FALSE,"ANEXO3 99 ERA";#N/A,#N/A,FALSE,"ANEXO3 99 UBÁ2";#N/A,#N/A,FALSE,"ANEXO3 99 DTU";#N/A,#N/A,FALSE,"ANEXO3 99 RDR";#N/A,#N/A,FALSE,"ANEXO3 99 UBÁ4";#N/A,#N/A,FALSE,"ANEXO3 99 UBÁ6"}</definedName>
    <definedName name="_________________CRM3" localSheetId="10" hidden="1">{#N/A,#N/A,FALSE,"ANEXO3 99 ERA";#N/A,#N/A,FALSE,"ANEXO3 99 UBÁ2";#N/A,#N/A,FALSE,"ANEXO3 99 DTU";#N/A,#N/A,FALSE,"ANEXO3 99 RDR";#N/A,#N/A,FALSE,"ANEXO3 99 UBÁ4";#N/A,#N/A,FALSE,"ANEXO3 99 UBÁ6"}</definedName>
    <definedName name="_________________CRM3" localSheetId="4" hidden="1">{#N/A,#N/A,FALSE,"ANEXO3 99 ERA";#N/A,#N/A,FALSE,"ANEXO3 99 UBÁ2";#N/A,#N/A,FALSE,"ANEXO3 99 DTU";#N/A,#N/A,FALSE,"ANEXO3 99 RDR";#N/A,#N/A,FALSE,"ANEXO3 99 UBÁ4";#N/A,#N/A,FALSE,"ANEXO3 99 UBÁ6"}</definedName>
    <definedName name="_________________CRM3" localSheetId="8" hidden="1">{#N/A,#N/A,FALSE,"ANEXO3 99 ERA";#N/A,#N/A,FALSE,"ANEXO3 99 UBÁ2";#N/A,#N/A,FALSE,"ANEXO3 99 DTU";#N/A,#N/A,FALSE,"ANEXO3 99 RDR";#N/A,#N/A,FALSE,"ANEXO3 99 UBÁ4";#N/A,#N/A,FALSE,"ANEXO3 99 UBÁ6"}</definedName>
    <definedName name="_________________CRM3" localSheetId="9" hidden="1">{#N/A,#N/A,FALSE,"ANEXO3 99 ERA";#N/A,#N/A,FALSE,"ANEXO3 99 UBÁ2";#N/A,#N/A,FALSE,"ANEXO3 99 DTU";#N/A,#N/A,FALSE,"ANEXO3 99 RDR";#N/A,#N/A,FALSE,"ANEXO3 99 UBÁ4";#N/A,#N/A,FALSE,"ANEXO3 99 UBÁ6"}</definedName>
    <definedName name="_________________CRM3" localSheetId="7" hidden="1">{#N/A,#N/A,FALSE,"ANEXO3 99 ERA";#N/A,#N/A,FALSE,"ANEXO3 99 UBÁ2";#N/A,#N/A,FALSE,"ANEXO3 99 DTU";#N/A,#N/A,FALSE,"ANEXO3 99 RDR";#N/A,#N/A,FALSE,"ANEXO3 99 UBÁ4";#N/A,#N/A,FALSE,"ANEXO3 99 UBÁ6"}</definedName>
    <definedName name="_________________CRM3" localSheetId="2" hidden="1">{#N/A,#N/A,FALSE,"ANEXO3 99 ERA";#N/A,#N/A,FALSE,"ANEXO3 99 UBÁ2";#N/A,#N/A,FALSE,"ANEXO3 99 DTU";#N/A,#N/A,FALSE,"ANEXO3 99 RDR";#N/A,#N/A,FALSE,"ANEXO3 99 UBÁ4";#N/A,#N/A,FALSE,"ANEXO3 99 UBÁ6"}</definedName>
    <definedName name="_________________CRM3" localSheetId="3" hidden="1">{#N/A,#N/A,FALSE,"ANEXO3 99 ERA";#N/A,#N/A,FALSE,"ANEXO3 99 UBÁ2";#N/A,#N/A,FALSE,"ANEXO3 99 DTU";#N/A,#N/A,FALSE,"ANEXO3 99 RDR";#N/A,#N/A,FALSE,"ANEXO3 99 UBÁ4";#N/A,#N/A,FALSE,"ANEXO3 99 UBÁ6"}</definedName>
    <definedName name="_________________CRM3" localSheetId="18" hidden="1">{#N/A,#N/A,FALSE,"ANEXO3 99 ERA";#N/A,#N/A,FALSE,"ANEXO3 99 UBÁ2";#N/A,#N/A,FALSE,"ANEXO3 99 DTU";#N/A,#N/A,FALSE,"ANEXO3 99 RDR";#N/A,#N/A,FALSE,"ANEXO3 99 UBÁ4";#N/A,#N/A,FALSE,"ANEXO3 99 UBÁ6"}</definedName>
    <definedName name="_________________CRM3" localSheetId="19" hidden="1">{#N/A,#N/A,FALSE,"ANEXO3 99 ERA";#N/A,#N/A,FALSE,"ANEXO3 99 UBÁ2";#N/A,#N/A,FALSE,"ANEXO3 99 DTU";#N/A,#N/A,FALSE,"ANEXO3 99 RDR";#N/A,#N/A,FALSE,"ANEXO3 99 UBÁ4";#N/A,#N/A,FALSE,"ANEXO3 99 UBÁ6"}</definedName>
    <definedName name="_________________CRM3" localSheetId="17" hidden="1">{#N/A,#N/A,FALSE,"ANEXO3 99 ERA";#N/A,#N/A,FALSE,"ANEXO3 99 UBÁ2";#N/A,#N/A,FALSE,"ANEXO3 99 DTU";#N/A,#N/A,FALSE,"ANEXO3 99 RDR";#N/A,#N/A,FALSE,"ANEXO3 99 UBÁ4";#N/A,#N/A,FALSE,"ANEXO3 99 UBÁ6"}</definedName>
    <definedName name="_________________CRM3" localSheetId="16" hidden="1">{#N/A,#N/A,FALSE,"ANEXO3 99 ERA";#N/A,#N/A,FALSE,"ANEXO3 99 UBÁ2";#N/A,#N/A,FALSE,"ANEXO3 99 DTU";#N/A,#N/A,FALSE,"ANEXO3 99 RDR";#N/A,#N/A,FALSE,"ANEXO3 99 UBÁ4";#N/A,#N/A,FALSE,"ANEXO3 99 UBÁ6"}</definedName>
    <definedName name="_________________CRM3" localSheetId="1" hidden="1">{#N/A,#N/A,FALSE,"ANEXO3 99 ERA";#N/A,#N/A,FALSE,"ANEXO3 99 UBÁ2";#N/A,#N/A,FALSE,"ANEXO3 99 DTU";#N/A,#N/A,FALSE,"ANEXO3 99 RDR";#N/A,#N/A,FALSE,"ANEXO3 99 UBÁ4";#N/A,#N/A,FALSE,"ANEXO3 99 UBÁ6"}</definedName>
    <definedName name="_________________CRM3" localSheetId="0" hidden="1">{#N/A,#N/A,FALSE,"ANEXO3 99 ERA";#N/A,#N/A,FALSE,"ANEXO3 99 UBÁ2";#N/A,#N/A,FALSE,"ANEXO3 99 DTU";#N/A,#N/A,FALSE,"ANEXO3 99 RDR";#N/A,#N/A,FALSE,"ANEXO3 99 UBÁ4";#N/A,#N/A,FALSE,"ANEXO3 99 UBÁ6"}</definedName>
    <definedName name="_________________CRM3" localSheetId="25" hidden="1">{#N/A,#N/A,FALSE,"ANEXO3 99 ERA";#N/A,#N/A,FALSE,"ANEXO3 99 UBÁ2";#N/A,#N/A,FALSE,"ANEXO3 99 DTU";#N/A,#N/A,FALSE,"ANEXO3 99 RDR";#N/A,#N/A,FALSE,"ANEXO3 99 UBÁ4";#N/A,#N/A,FALSE,"ANEXO3 99 UBÁ6"}</definedName>
    <definedName name="_________________CRM3" localSheetId="20" hidden="1">{#N/A,#N/A,FALSE,"ANEXO3 99 ERA";#N/A,#N/A,FALSE,"ANEXO3 99 UBÁ2";#N/A,#N/A,FALSE,"ANEXO3 99 DTU";#N/A,#N/A,FALSE,"ANEXO3 99 RDR";#N/A,#N/A,FALSE,"ANEXO3 99 UBÁ4";#N/A,#N/A,FALSE,"ANEXO3 99 UBÁ6"}</definedName>
    <definedName name="_________________CRM3" localSheetId="12" hidden="1">{#N/A,#N/A,FALSE,"ANEXO3 99 ERA";#N/A,#N/A,FALSE,"ANEXO3 99 UBÁ2";#N/A,#N/A,FALSE,"ANEXO3 99 DTU";#N/A,#N/A,FALSE,"ANEXO3 99 RDR";#N/A,#N/A,FALSE,"ANEXO3 99 UBÁ4";#N/A,#N/A,FALSE,"ANEXO3 99 UBÁ6"}</definedName>
    <definedName name="_________________CRM3" localSheetId="22" hidden="1">{#N/A,#N/A,FALSE,"ANEXO3 99 ERA";#N/A,#N/A,FALSE,"ANEXO3 99 UBÁ2";#N/A,#N/A,FALSE,"ANEXO3 99 DTU";#N/A,#N/A,FALSE,"ANEXO3 99 RDR";#N/A,#N/A,FALSE,"ANEXO3 99 UBÁ4";#N/A,#N/A,FALSE,"ANEXO3 99 UBÁ6"}</definedName>
    <definedName name="_________________CRM3" localSheetId="21" hidden="1">{#N/A,#N/A,FALSE,"ANEXO3 99 ERA";#N/A,#N/A,FALSE,"ANEXO3 99 UBÁ2";#N/A,#N/A,FALSE,"ANEXO3 99 DTU";#N/A,#N/A,FALSE,"ANEXO3 99 RDR";#N/A,#N/A,FALSE,"ANEXO3 99 UBÁ4";#N/A,#N/A,FALSE,"ANEXO3 99 UBÁ6"}</definedName>
    <definedName name="_________________CRM3" localSheetId="23" hidden="1">{#N/A,#N/A,FALSE,"ANEXO3 99 ERA";#N/A,#N/A,FALSE,"ANEXO3 99 UBÁ2";#N/A,#N/A,FALSE,"ANEXO3 99 DTU";#N/A,#N/A,FALSE,"ANEXO3 99 RDR";#N/A,#N/A,FALSE,"ANEXO3 99 UBÁ4";#N/A,#N/A,FALSE,"ANEXO3 99 UBÁ6"}</definedName>
    <definedName name="_________________CRM3" localSheetId="15" hidden="1">{#N/A,#N/A,FALSE,"ANEXO3 99 ERA";#N/A,#N/A,FALSE,"ANEXO3 99 UBÁ2";#N/A,#N/A,FALSE,"ANEXO3 99 DTU";#N/A,#N/A,FALSE,"ANEXO3 99 RDR";#N/A,#N/A,FALSE,"ANEXO3 99 UBÁ4";#N/A,#N/A,FALSE,"ANEXO3 99 UBÁ6"}</definedName>
    <definedName name="_________________CRM3" localSheetId="13" hidden="1">{#N/A,#N/A,FALSE,"ANEXO3 99 ERA";#N/A,#N/A,FALSE,"ANEXO3 99 UBÁ2";#N/A,#N/A,FALSE,"ANEXO3 99 DTU";#N/A,#N/A,FALSE,"ANEXO3 99 RDR";#N/A,#N/A,FALSE,"ANEXO3 99 UBÁ4";#N/A,#N/A,FALSE,"ANEXO3 99 UBÁ6"}</definedName>
    <definedName name="_________________CRM3" hidden="1">{#N/A,#N/A,FALSE,"ANEXO3 99 ERA";#N/A,#N/A,FALSE,"ANEXO3 99 UBÁ2";#N/A,#N/A,FALSE,"ANEXO3 99 DTU";#N/A,#N/A,FALSE,"ANEXO3 99 RDR";#N/A,#N/A,FALSE,"ANEXO3 99 UBÁ4";#N/A,#N/A,FALSE,"ANEXO3 99 UBÁ6"}</definedName>
    <definedName name="_________________CRM3_1" localSheetId="0" hidden="1">{#N/A,#N/A,FALSE,"ANEXO3 99 ERA";#N/A,#N/A,FALSE,"ANEXO3 99 UBÁ2";#N/A,#N/A,FALSE,"ANEXO3 99 DTU";#N/A,#N/A,FALSE,"ANEXO3 99 RDR";#N/A,#N/A,FALSE,"ANEXO3 99 UBÁ4";#N/A,#N/A,FALSE,"ANEXO3 99 UBÁ6"}</definedName>
    <definedName name="_________________CRM3_1" localSheetId="25" hidden="1">{#N/A,#N/A,FALSE,"ANEXO3 99 ERA";#N/A,#N/A,FALSE,"ANEXO3 99 UBÁ2";#N/A,#N/A,FALSE,"ANEXO3 99 DTU";#N/A,#N/A,FALSE,"ANEXO3 99 RDR";#N/A,#N/A,FALSE,"ANEXO3 99 UBÁ4";#N/A,#N/A,FALSE,"ANEXO3 99 UBÁ6"}</definedName>
    <definedName name="_________________CRM3_1" localSheetId="20" hidden="1">{#N/A,#N/A,FALSE,"ANEXO3 99 ERA";#N/A,#N/A,FALSE,"ANEXO3 99 UBÁ2";#N/A,#N/A,FALSE,"ANEXO3 99 DTU";#N/A,#N/A,FALSE,"ANEXO3 99 RDR";#N/A,#N/A,FALSE,"ANEXO3 99 UBÁ4";#N/A,#N/A,FALSE,"ANEXO3 99 UBÁ6"}</definedName>
    <definedName name="_________________CRM3_1" localSheetId="12" hidden="1">{#N/A,#N/A,FALSE,"ANEXO3 99 ERA";#N/A,#N/A,FALSE,"ANEXO3 99 UBÁ2";#N/A,#N/A,FALSE,"ANEXO3 99 DTU";#N/A,#N/A,FALSE,"ANEXO3 99 RDR";#N/A,#N/A,FALSE,"ANEXO3 99 UBÁ4";#N/A,#N/A,FALSE,"ANEXO3 99 UBÁ6"}</definedName>
    <definedName name="_________________CRM3_1" localSheetId="22" hidden="1">{#N/A,#N/A,FALSE,"ANEXO3 99 ERA";#N/A,#N/A,FALSE,"ANEXO3 99 UBÁ2";#N/A,#N/A,FALSE,"ANEXO3 99 DTU";#N/A,#N/A,FALSE,"ANEXO3 99 RDR";#N/A,#N/A,FALSE,"ANEXO3 99 UBÁ4";#N/A,#N/A,FALSE,"ANEXO3 99 UBÁ6"}</definedName>
    <definedName name="_________________CRM3_1" localSheetId="21" hidden="1">{#N/A,#N/A,FALSE,"ANEXO3 99 ERA";#N/A,#N/A,FALSE,"ANEXO3 99 UBÁ2";#N/A,#N/A,FALSE,"ANEXO3 99 DTU";#N/A,#N/A,FALSE,"ANEXO3 99 RDR";#N/A,#N/A,FALSE,"ANEXO3 99 UBÁ4";#N/A,#N/A,FALSE,"ANEXO3 99 UBÁ6"}</definedName>
    <definedName name="_________________CRM3_1" localSheetId="23" hidden="1">{#N/A,#N/A,FALSE,"ANEXO3 99 ERA";#N/A,#N/A,FALSE,"ANEXO3 99 UBÁ2";#N/A,#N/A,FALSE,"ANEXO3 99 DTU";#N/A,#N/A,FALSE,"ANEXO3 99 RDR";#N/A,#N/A,FALSE,"ANEXO3 99 UBÁ4";#N/A,#N/A,FALSE,"ANEXO3 99 UBÁ6"}</definedName>
    <definedName name="_________________CRM3_1" localSheetId="15" hidden="1">{#N/A,#N/A,FALSE,"ANEXO3 99 ERA";#N/A,#N/A,FALSE,"ANEXO3 99 UBÁ2";#N/A,#N/A,FALSE,"ANEXO3 99 DTU";#N/A,#N/A,FALSE,"ANEXO3 99 RDR";#N/A,#N/A,FALSE,"ANEXO3 99 UBÁ4";#N/A,#N/A,FALSE,"ANEXO3 99 UBÁ6"}</definedName>
    <definedName name="_________________CRM3_1" localSheetId="13" hidden="1">{#N/A,#N/A,FALSE,"ANEXO3 99 ERA";#N/A,#N/A,FALSE,"ANEXO3 99 UBÁ2";#N/A,#N/A,FALSE,"ANEXO3 99 DTU";#N/A,#N/A,FALSE,"ANEXO3 99 RDR";#N/A,#N/A,FALSE,"ANEXO3 99 UBÁ4";#N/A,#N/A,FALSE,"ANEXO3 99 UBÁ6"}</definedName>
    <definedName name="_________________CRM3_1" hidden="1">{#N/A,#N/A,FALSE,"ANEXO3 99 ERA";#N/A,#N/A,FALSE,"ANEXO3 99 UBÁ2";#N/A,#N/A,FALSE,"ANEXO3 99 DTU";#N/A,#N/A,FALSE,"ANEXO3 99 RDR";#N/A,#N/A,FALSE,"ANEXO3 99 UBÁ4";#N/A,#N/A,FALSE,"ANEXO3 99 UBÁ6"}</definedName>
    <definedName name="________________CRM2" localSheetId="6" hidden="1">{#N/A,#N/A,FALSE,"ANEXO3 99 ERA";#N/A,#N/A,FALSE,"ANEXO3 99 UBÁ2";#N/A,#N/A,FALSE,"ANEXO3 99 DTU";#N/A,#N/A,FALSE,"ANEXO3 99 RDR";#N/A,#N/A,FALSE,"ANEXO3 99 UBÁ4";#N/A,#N/A,FALSE,"ANEXO3 99 UBÁ6"}</definedName>
    <definedName name="________________CRM2" localSheetId="5" hidden="1">{#N/A,#N/A,FALSE,"ANEXO3 99 ERA";#N/A,#N/A,FALSE,"ANEXO3 99 UBÁ2";#N/A,#N/A,FALSE,"ANEXO3 99 DTU";#N/A,#N/A,FALSE,"ANEXO3 99 RDR";#N/A,#N/A,FALSE,"ANEXO3 99 UBÁ4";#N/A,#N/A,FALSE,"ANEXO3 99 UBÁ6"}</definedName>
    <definedName name="________________CRM2" localSheetId="10" hidden="1">{#N/A,#N/A,FALSE,"ANEXO3 99 ERA";#N/A,#N/A,FALSE,"ANEXO3 99 UBÁ2";#N/A,#N/A,FALSE,"ANEXO3 99 DTU";#N/A,#N/A,FALSE,"ANEXO3 99 RDR";#N/A,#N/A,FALSE,"ANEXO3 99 UBÁ4";#N/A,#N/A,FALSE,"ANEXO3 99 UBÁ6"}</definedName>
    <definedName name="________________CRM2" localSheetId="4" hidden="1">{#N/A,#N/A,FALSE,"ANEXO3 99 ERA";#N/A,#N/A,FALSE,"ANEXO3 99 UBÁ2";#N/A,#N/A,FALSE,"ANEXO3 99 DTU";#N/A,#N/A,FALSE,"ANEXO3 99 RDR";#N/A,#N/A,FALSE,"ANEXO3 99 UBÁ4";#N/A,#N/A,FALSE,"ANEXO3 99 UBÁ6"}</definedName>
    <definedName name="________________CRM2" localSheetId="8" hidden="1">{#N/A,#N/A,FALSE,"ANEXO3 99 ERA";#N/A,#N/A,FALSE,"ANEXO3 99 UBÁ2";#N/A,#N/A,FALSE,"ANEXO3 99 DTU";#N/A,#N/A,FALSE,"ANEXO3 99 RDR";#N/A,#N/A,FALSE,"ANEXO3 99 UBÁ4";#N/A,#N/A,FALSE,"ANEXO3 99 UBÁ6"}</definedName>
    <definedName name="________________CRM2" localSheetId="9" hidden="1">{#N/A,#N/A,FALSE,"ANEXO3 99 ERA";#N/A,#N/A,FALSE,"ANEXO3 99 UBÁ2";#N/A,#N/A,FALSE,"ANEXO3 99 DTU";#N/A,#N/A,FALSE,"ANEXO3 99 RDR";#N/A,#N/A,FALSE,"ANEXO3 99 UBÁ4";#N/A,#N/A,FALSE,"ANEXO3 99 UBÁ6"}</definedName>
    <definedName name="________________CRM2" localSheetId="7" hidden="1">{#N/A,#N/A,FALSE,"ANEXO3 99 ERA";#N/A,#N/A,FALSE,"ANEXO3 99 UBÁ2";#N/A,#N/A,FALSE,"ANEXO3 99 DTU";#N/A,#N/A,FALSE,"ANEXO3 99 RDR";#N/A,#N/A,FALSE,"ANEXO3 99 UBÁ4";#N/A,#N/A,FALSE,"ANEXO3 99 UBÁ6"}</definedName>
    <definedName name="________________CRM2" localSheetId="2" hidden="1">{#N/A,#N/A,FALSE,"ANEXO3 99 ERA";#N/A,#N/A,FALSE,"ANEXO3 99 UBÁ2";#N/A,#N/A,FALSE,"ANEXO3 99 DTU";#N/A,#N/A,FALSE,"ANEXO3 99 RDR";#N/A,#N/A,FALSE,"ANEXO3 99 UBÁ4";#N/A,#N/A,FALSE,"ANEXO3 99 UBÁ6"}</definedName>
    <definedName name="________________CRM2" localSheetId="3" hidden="1">{#N/A,#N/A,FALSE,"ANEXO3 99 ERA";#N/A,#N/A,FALSE,"ANEXO3 99 UBÁ2";#N/A,#N/A,FALSE,"ANEXO3 99 DTU";#N/A,#N/A,FALSE,"ANEXO3 99 RDR";#N/A,#N/A,FALSE,"ANEXO3 99 UBÁ4";#N/A,#N/A,FALSE,"ANEXO3 99 UBÁ6"}</definedName>
    <definedName name="________________CRM2" localSheetId="18" hidden="1">{#N/A,#N/A,FALSE,"ANEXO3 99 ERA";#N/A,#N/A,FALSE,"ANEXO3 99 UBÁ2";#N/A,#N/A,FALSE,"ANEXO3 99 DTU";#N/A,#N/A,FALSE,"ANEXO3 99 RDR";#N/A,#N/A,FALSE,"ANEXO3 99 UBÁ4";#N/A,#N/A,FALSE,"ANEXO3 99 UBÁ6"}</definedName>
    <definedName name="________________CRM2" localSheetId="19" hidden="1">{#N/A,#N/A,FALSE,"ANEXO3 99 ERA";#N/A,#N/A,FALSE,"ANEXO3 99 UBÁ2";#N/A,#N/A,FALSE,"ANEXO3 99 DTU";#N/A,#N/A,FALSE,"ANEXO3 99 RDR";#N/A,#N/A,FALSE,"ANEXO3 99 UBÁ4";#N/A,#N/A,FALSE,"ANEXO3 99 UBÁ6"}</definedName>
    <definedName name="________________CRM2" localSheetId="17" hidden="1">{#N/A,#N/A,FALSE,"ANEXO3 99 ERA";#N/A,#N/A,FALSE,"ANEXO3 99 UBÁ2";#N/A,#N/A,FALSE,"ANEXO3 99 DTU";#N/A,#N/A,FALSE,"ANEXO3 99 RDR";#N/A,#N/A,FALSE,"ANEXO3 99 UBÁ4";#N/A,#N/A,FALSE,"ANEXO3 99 UBÁ6"}</definedName>
    <definedName name="________________CRM2" localSheetId="16" hidden="1">{#N/A,#N/A,FALSE,"ANEXO3 99 ERA";#N/A,#N/A,FALSE,"ANEXO3 99 UBÁ2";#N/A,#N/A,FALSE,"ANEXO3 99 DTU";#N/A,#N/A,FALSE,"ANEXO3 99 RDR";#N/A,#N/A,FALSE,"ANEXO3 99 UBÁ4";#N/A,#N/A,FALSE,"ANEXO3 99 UBÁ6"}</definedName>
    <definedName name="________________CRM2" localSheetId="1" hidden="1">{#N/A,#N/A,FALSE,"ANEXO3 99 ERA";#N/A,#N/A,FALSE,"ANEXO3 99 UBÁ2";#N/A,#N/A,FALSE,"ANEXO3 99 DTU";#N/A,#N/A,FALSE,"ANEXO3 99 RDR";#N/A,#N/A,FALSE,"ANEXO3 99 UBÁ4";#N/A,#N/A,FALSE,"ANEXO3 99 UBÁ6"}</definedName>
    <definedName name="________________CRM2" localSheetId="0" hidden="1">{#N/A,#N/A,FALSE,"ANEXO3 99 ERA";#N/A,#N/A,FALSE,"ANEXO3 99 UBÁ2";#N/A,#N/A,FALSE,"ANEXO3 99 DTU";#N/A,#N/A,FALSE,"ANEXO3 99 RDR";#N/A,#N/A,FALSE,"ANEXO3 99 UBÁ4";#N/A,#N/A,FALSE,"ANEXO3 99 UBÁ6"}</definedName>
    <definedName name="________________CRM2" localSheetId="25" hidden="1">{#N/A,#N/A,FALSE,"ANEXO3 99 ERA";#N/A,#N/A,FALSE,"ANEXO3 99 UBÁ2";#N/A,#N/A,FALSE,"ANEXO3 99 DTU";#N/A,#N/A,FALSE,"ANEXO3 99 RDR";#N/A,#N/A,FALSE,"ANEXO3 99 UBÁ4";#N/A,#N/A,FALSE,"ANEXO3 99 UBÁ6"}</definedName>
    <definedName name="________________CRM2" localSheetId="20" hidden="1">{#N/A,#N/A,FALSE,"ANEXO3 99 ERA";#N/A,#N/A,FALSE,"ANEXO3 99 UBÁ2";#N/A,#N/A,FALSE,"ANEXO3 99 DTU";#N/A,#N/A,FALSE,"ANEXO3 99 RDR";#N/A,#N/A,FALSE,"ANEXO3 99 UBÁ4";#N/A,#N/A,FALSE,"ANEXO3 99 UBÁ6"}</definedName>
    <definedName name="________________CRM2" localSheetId="12" hidden="1">{#N/A,#N/A,FALSE,"ANEXO3 99 ERA";#N/A,#N/A,FALSE,"ANEXO3 99 UBÁ2";#N/A,#N/A,FALSE,"ANEXO3 99 DTU";#N/A,#N/A,FALSE,"ANEXO3 99 RDR";#N/A,#N/A,FALSE,"ANEXO3 99 UBÁ4";#N/A,#N/A,FALSE,"ANEXO3 99 UBÁ6"}</definedName>
    <definedName name="________________CRM2" localSheetId="22" hidden="1">{#N/A,#N/A,FALSE,"ANEXO3 99 ERA";#N/A,#N/A,FALSE,"ANEXO3 99 UBÁ2";#N/A,#N/A,FALSE,"ANEXO3 99 DTU";#N/A,#N/A,FALSE,"ANEXO3 99 RDR";#N/A,#N/A,FALSE,"ANEXO3 99 UBÁ4";#N/A,#N/A,FALSE,"ANEXO3 99 UBÁ6"}</definedName>
    <definedName name="________________CRM2" localSheetId="21" hidden="1">{#N/A,#N/A,FALSE,"ANEXO3 99 ERA";#N/A,#N/A,FALSE,"ANEXO3 99 UBÁ2";#N/A,#N/A,FALSE,"ANEXO3 99 DTU";#N/A,#N/A,FALSE,"ANEXO3 99 RDR";#N/A,#N/A,FALSE,"ANEXO3 99 UBÁ4";#N/A,#N/A,FALSE,"ANEXO3 99 UBÁ6"}</definedName>
    <definedName name="________________CRM2" localSheetId="23" hidden="1">{#N/A,#N/A,FALSE,"ANEXO3 99 ERA";#N/A,#N/A,FALSE,"ANEXO3 99 UBÁ2";#N/A,#N/A,FALSE,"ANEXO3 99 DTU";#N/A,#N/A,FALSE,"ANEXO3 99 RDR";#N/A,#N/A,FALSE,"ANEXO3 99 UBÁ4";#N/A,#N/A,FALSE,"ANEXO3 99 UBÁ6"}</definedName>
    <definedName name="________________CRM2" localSheetId="15" hidden="1">{#N/A,#N/A,FALSE,"ANEXO3 99 ERA";#N/A,#N/A,FALSE,"ANEXO3 99 UBÁ2";#N/A,#N/A,FALSE,"ANEXO3 99 DTU";#N/A,#N/A,FALSE,"ANEXO3 99 RDR";#N/A,#N/A,FALSE,"ANEXO3 99 UBÁ4";#N/A,#N/A,FALSE,"ANEXO3 99 UBÁ6"}</definedName>
    <definedName name="________________CRM2" localSheetId="13" hidden="1">{#N/A,#N/A,FALSE,"ANEXO3 99 ERA";#N/A,#N/A,FALSE,"ANEXO3 99 UBÁ2";#N/A,#N/A,FALSE,"ANEXO3 99 DTU";#N/A,#N/A,FALSE,"ANEXO3 99 RDR";#N/A,#N/A,FALSE,"ANEXO3 99 UBÁ4";#N/A,#N/A,FALSE,"ANEXO3 99 UBÁ6"}</definedName>
    <definedName name="________________CRM2" hidden="1">{#N/A,#N/A,FALSE,"ANEXO3 99 ERA";#N/A,#N/A,FALSE,"ANEXO3 99 UBÁ2";#N/A,#N/A,FALSE,"ANEXO3 99 DTU";#N/A,#N/A,FALSE,"ANEXO3 99 RDR";#N/A,#N/A,FALSE,"ANEXO3 99 UBÁ4";#N/A,#N/A,FALSE,"ANEXO3 99 UBÁ6"}</definedName>
    <definedName name="________________CRM2_1" localSheetId="0" hidden="1">{#N/A,#N/A,FALSE,"ANEXO3 99 ERA";#N/A,#N/A,FALSE,"ANEXO3 99 UBÁ2";#N/A,#N/A,FALSE,"ANEXO3 99 DTU";#N/A,#N/A,FALSE,"ANEXO3 99 RDR";#N/A,#N/A,FALSE,"ANEXO3 99 UBÁ4";#N/A,#N/A,FALSE,"ANEXO3 99 UBÁ6"}</definedName>
    <definedName name="________________CRM2_1" localSheetId="25" hidden="1">{#N/A,#N/A,FALSE,"ANEXO3 99 ERA";#N/A,#N/A,FALSE,"ANEXO3 99 UBÁ2";#N/A,#N/A,FALSE,"ANEXO3 99 DTU";#N/A,#N/A,FALSE,"ANEXO3 99 RDR";#N/A,#N/A,FALSE,"ANEXO3 99 UBÁ4";#N/A,#N/A,FALSE,"ANEXO3 99 UBÁ6"}</definedName>
    <definedName name="________________CRM2_1" localSheetId="20" hidden="1">{#N/A,#N/A,FALSE,"ANEXO3 99 ERA";#N/A,#N/A,FALSE,"ANEXO3 99 UBÁ2";#N/A,#N/A,FALSE,"ANEXO3 99 DTU";#N/A,#N/A,FALSE,"ANEXO3 99 RDR";#N/A,#N/A,FALSE,"ANEXO3 99 UBÁ4";#N/A,#N/A,FALSE,"ANEXO3 99 UBÁ6"}</definedName>
    <definedName name="________________CRM2_1" localSheetId="12" hidden="1">{#N/A,#N/A,FALSE,"ANEXO3 99 ERA";#N/A,#N/A,FALSE,"ANEXO3 99 UBÁ2";#N/A,#N/A,FALSE,"ANEXO3 99 DTU";#N/A,#N/A,FALSE,"ANEXO3 99 RDR";#N/A,#N/A,FALSE,"ANEXO3 99 UBÁ4";#N/A,#N/A,FALSE,"ANEXO3 99 UBÁ6"}</definedName>
    <definedName name="________________CRM2_1" localSheetId="22" hidden="1">{#N/A,#N/A,FALSE,"ANEXO3 99 ERA";#N/A,#N/A,FALSE,"ANEXO3 99 UBÁ2";#N/A,#N/A,FALSE,"ANEXO3 99 DTU";#N/A,#N/A,FALSE,"ANEXO3 99 RDR";#N/A,#N/A,FALSE,"ANEXO3 99 UBÁ4";#N/A,#N/A,FALSE,"ANEXO3 99 UBÁ6"}</definedName>
    <definedName name="________________CRM2_1" localSheetId="21" hidden="1">{#N/A,#N/A,FALSE,"ANEXO3 99 ERA";#N/A,#N/A,FALSE,"ANEXO3 99 UBÁ2";#N/A,#N/A,FALSE,"ANEXO3 99 DTU";#N/A,#N/A,FALSE,"ANEXO3 99 RDR";#N/A,#N/A,FALSE,"ANEXO3 99 UBÁ4";#N/A,#N/A,FALSE,"ANEXO3 99 UBÁ6"}</definedName>
    <definedName name="________________CRM2_1" localSheetId="23" hidden="1">{#N/A,#N/A,FALSE,"ANEXO3 99 ERA";#N/A,#N/A,FALSE,"ANEXO3 99 UBÁ2";#N/A,#N/A,FALSE,"ANEXO3 99 DTU";#N/A,#N/A,FALSE,"ANEXO3 99 RDR";#N/A,#N/A,FALSE,"ANEXO3 99 UBÁ4";#N/A,#N/A,FALSE,"ANEXO3 99 UBÁ6"}</definedName>
    <definedName name="________________CRM2_1" localSheetId="15" hidden="1">{#N/A,#N/A,FALSE,"ANEXO3 99 ERA";#N/A,#N/A,FALSE,"ANEXO3 99 UBÁ2";#N/A,#N/A,FALSE,"ANEXO3 99 DTU";#N/A,#N/A,FALSE,"ANEXO3 99 RDR";#N/A,#N/A,FALSE,"ANEXO3 99 UBÁ4";#N/A,#N/A,FALSE,"ANEXO3 99 UBÁ6"}</definedName>
    <definedName name="________________CRM2_1" localSheetId="13" hidden="1">{#N/A,#N/A,FALSE,"ANEXO3 99 ERA";#N/A,#N/A,FALSE,"ANEXO3 99 UBÁ2";#N/A,#N/A,FALSE,"ANEXO3 99 DTU";#N/A,#N/A,FALSE,"ANEXO3 99 RDR";#N/A,#N/A,FALSE,"ANEXO3 99 UBÁ4";#N/A,#N/A,FALSE,"ANEXO3 99 UBÁ6"}</definedName>
    <definedName name="________________CRM2_1" hidden="1">{#N/A,#N/A,FALSE,"ANEXO3 99 ERA";#N/A,#N/A,FALSE,"ANEXO3 99 UBÁ2";#N/A,#N/A,FALSE,"ANEXO3 99 DTU";#N/A,#N/A,FALSE,"ANEXO3 99 RDR";#N/A,#N/A,FALSE,"ANEXO3 99 UBÁ4";#N/A,#N/A,FALSE,"ANEXO3 99 UBÁ6"}</definedName>
    <definedName name="_______________CRM2" localSheetId="6" hidden="1">{#N/A,#N/A,FALSE,"ANEXO3 99 ERA";#N/A,#N/A,FALSE,"ANEXO3 99 UBÁ2";#N/A,#N/A,FALSE,"ANEXO3 99 DTU";#N/A,#N/A,FALSE,"ANEXO3 99 RDR";#N/A,#N/A,FALSE,"ANEXO3 99 UBÁ4";#N/A,#N/A,FALSE,"ANEXO3 99 UBÁ6"}</definedName>
    <definedName name="_______________CRM2" localSheetId="5" hidden="1">{#N/A,#N/A,FALSE,"ANEXO3 99 ERA";#N/A,#N/A,FALSE,"ANEXO3 99 UBÁ2";#N/A,#N/A,FALSE,"ANEXO3 99 DTU";#N/A,#N/A,FALSE,"ANEXO3 99 RDR";#N/A,#N/A,FALSE,"ANEXO3 99 UBÁ4";#N/A,#N/A,FALSE,"ANEXO3 99 UBÁ6"}</definedName>
    <definedName name="_______________CRM2" localSheetId="10" hidden="1">{#N/A,#N/A,FALSE,"ANEXO3 99 ERA";#N/A,#N/A,FALSE,"ANEXO3 99 UBÁ2";#N/A,#N/A,FALSE,"ANEXO3 99 DTU";#N/A,#N/A,FALSE,"ANEXO3 99 RDR";#N/A,#N/A,FALSE,"ANEXO3 99 UBÁ4";#N/A,#N/A,FALSE,"ANEXO3 99 UBÁ6"}</definedName>
    <definedName name="_______________CRM2" localSheetId="4" hidden="1">{#N/A,#N/A,FALSE,"ANEXO3 99 ERA";#N/A,#N/A,FALSE,"ANEXO3 99 UBÁ2";#N/A,#N/A,FALSE,"ANEXO3 99 DTU";#N/A,#N/A,FALSE,"ANEXO3 99 RDR";#N/A,#N/A,FALSE,"ANEXO3 99 UBÁ4";#N/A,#N/A,FALSE,"ANEXO3 99 UBÁ6"}</definedName>
    <definedName name="_______________CRM2" localSheetId="8" hidden="1">{#N/A,#N/A,FALSE,"ANEXO3 99 ERA";#N/A,#N/A,FALSE,"ANEXO3 99 UBÁ2";#N/A,#N/A,FALSE,"ANEXO3 99 DTU";#N/A,#N/A,FALSE,"ANEXO3 99 RDR";#N/A,#N/A,FALSE,"ANEXO3 99 UBÁ4";#N/A,#N/A,FALSE,"ANEXO3 99 UBÁ6"}</definedName>
    <definedName name="_______________CRM2" localSheetId="9" hidden="1">{#N/A,#N/A,FALSE,"ANEXO3 99 ERA";#N/A,#N/A,FALSE,"ANEXO3 99 UBÁ2";#N/A,#N/A,FALSE,"ANEXO3 99 DTU";#N/A,#N/A,FALSE,"ANEXO3 99 RDR";#N/A,#N/A,FALSE,"ANEXO3 99 UBÁ4";#N/A,#N/A,FALSE,"ANEXO3 99 UBÁ6"}</definedName>
    <definedName name="_______________CRM2" localSheetId="7" hidden="1">{#N/A,#N/A,FALSE,"ANEXO3 99 ERA";#N/A,#N/A,FALSE,"ANEXO3 99 UBÁ2";#N/A,#N/A,FALSE,"ANEXO3 99 DTU";#N/A,#N/A,FALSE,"ANEXO3 99 RDR";#N/A,#N/A,FALSE,"ANEXO3 99 UBÁ4";#N/A,#N/A,FALSE,"ANEXO3 99 UBÁ6"}</definedName>
    <definedName name="_______________CRM2" localSheetId="2" hidden="1">{#N/A,#N/A,FALSE,"ANEXO3 99 ERA";#N/A,#N/A,FALSE,"ANEXO3 99 UBÁ2";#N/A,#N/A,FALSE,"ANEXO3 99 DTU";#N/A,#N/A,FALSE,"ANEXO3 99 RDR";#N/A,#N/A,FALSE,"ANEXO3 99 UBÁ4";#N/A,#N/A,FALSE,"ANEXO3 99 UBÁ6"}</definedName>
    <definedName name="_______________CRM2" localSheetId="3" hidden="1">{#N/A,#N/A,FALSE,"ANEXO3 99 ERA";#N/A,#N/A,FALSE,"ANEXO3 99 UBÁ2";#N/A,#N/A,FALSE,"ANEXO3 99 DTU";#N/A,#N/A,FALSE,"ANEXO3 99 RDR";#N/A,#N/A,FALSE,"ANEXO3 99 UBÁ4";#N/A,#N/A,FALSE,"ANEXO3 99 UBÁ6"}</definedName>
    <definedName name="_______________CRM2" localSheetId="18" hidden="1">{#N/A,#N/A,FALSE,"ANEXO3 99 ERA";#N/A,#N/A,FALSE,"ANEXO3 99 UBÁ2";#N/A,#N/A,FALSE,"ANEXO3 99 DTU";#N/A,#N/A,FALSE,"ANEXO3 99 RDR";#N/A,#N/A,FALSE,"ANEXO3 99 UBÁ4";#N/A,#N/A,FALSE,"ANEXO3 99 UBÁ6"}</definedName>
    <definedName name="_______________CRM2" localSheetId="19" hidden="1">{#N/A,#N/A,FALSE,"ANEXO3 99 ERA";#N/A,#N/A,FALSE,"ANEXO3 99 UBÁ2";#N/A,#N/A,FALSE,"ANEXO3 99 DTU";#N/A,#N/A,FALSE,"ANEXO3 99 RDR";#N/A,#N/A,FALSE,"ANEXO3 99 UBÁ4";#N/A,#N/A,FALSE,"ANEXO3 99 UBÁ6"}</definedName>
    <definedName name="_______________CRM2" localSheetId="17" hidden="1">{#N/A,#N/A,FALSE,"ANEXO3 99 ERA";#N/A,#N/A,FALSE,"ANEXO3 99 UBÁ2";#N/A,#N/A,FALSE,"ANEXO3 99 DTU";#N/A,#N/A,FALSE,"ANEXO3 99 RDR";#N/A,#N/A,FALSE,"ANEXO3 99 UBÁ4";#N/A,#N/A,FALSE,"ANEXO3 99 UBÁ6"}</definedName>
    <definedName name="_______________CRM2" localSheetId="16" hidden="1">{#N/A,#N/A,FALSE,"ANEXO3 99 ERA";#N/A,#N/A,FALSE,"ANEXO3 99 UBÁ2";#N/A,#N/A,FALSE,"ANEXO3 99 DTU";#N/A,#N/A,FALSE,"ANEXO3 99 RDR";#N/A,#N/A,FALSE,"ANEXO3 99 UBÁ4";#N/A,#N/A,FALSE,"ANEXO3 99 UBÁ6"}</definedName>
    <definedName name="_______________CRM2" localSheetId="1" hidden="1">{#N/A,#N/A,FALSE,"ANEXO3 99 ERA";#N/A,#N/A,FALSE,"ANEXO3 99 UBÁ2";#N/A,#N/A,FALSE,"ANEXO3 99 DTU";#N/A,#N/A,FALSE,"ANEXO3 99 RDR";#N/A,#N/A,FALSE,"ANEXO3 99 UBÁ4";#N/A,#N/A,FALSE,"ANEXO3 99 UBÁ6"}</definedName>
    <definedName name="_______________CRM2" localSheetId="0" hidden="1">{#N/A,#N/A,FALSE,"ANEXO3 99 ERA";#N/A,#N/A,FALSE,"ANEXO3 99 UBÁ2";#N/A,#N/A,FALSE,"ANEXO3 99 DTU";#N/A,#N/A,FALSE,"ANEXO3 99 RDR";#N/A,#N/A,FALSE,"ANEXO3 99 UBÁ4";#N/A,#N/A,FALSE,"ANEXO3 99 UBÁ6"}</definedName>
    <definedName name="_______________CRM2" localSheetId="25" hidden="1">{#N/A,#N/A,FALSE,"ANEXO3 99 ERA";#N/A,#N/A,FALSE,"ANEXO3 99 UBÁ2";#N/A,#N/A,FALSE,"ANEXO3 99 DTU";#N/A,#N/A,FALSE,"ANEXO3 99 RDR";#N/A,#N/A,FALSE,"ANEXO3 99 UBÁ4";#N/A,#N/A,FALSE,"ANEXO3 99 UBÁ6"}</definedName>
    <definedName name="_______________CRM2" localSheetId="20" hidden="1">{#N/A,#N/A,FALSE,"ANEXO3 99 ERA";#N/A,#N/A,FALSE,"ANEXO3 99 UBÁ2";#N/A,#N/A,FALSE,"ANEXO3 99 DTU";#N/A,#N/A,FALSE,"ANEXO3 99 RDR";#N/A,#N/A,FALSE,"ANEXO3 99 UBÁ4";#N/A,#N/A,FALSE,"ANEXO3 99 UBÁ6"}</definedName>
    <definedName name="_______________CRM2" localSheetId="12" hidden="1">{#N/A,#N/A,FALSE,"ANEXO3 99 ERA";#N/A,#N/A,FALSE,"ANEXO3 99 UBÁ2";#N/A,#N/A,FALSE,"ANEXO3 99 DTU";#N/A,#N/A,FALSE,"ANEXO3 99 RDR";#N/A,#N/A,FALSE,"ANEXO3 99 UBÁ4";#N/A,#N/A,FALSE,"ANEXO3 99 UBÁ6"}</definedName>
    <definedName name="_______________CRM2" localSheetId="22" hidden="1">{#N/A,#N/A,FALSE,"ANEXO3 99 ERA";#N/A,#N/A,FALSE,"ANEXO3 99 UBÁ2";#N/A,#N/A,FALSE,"ANEXO3 99 DTU";#N/A,#N/A,FALSE,"ANEXO3 99 RDR";#N/A,#N/A,FALSE,"ANEXO3 99 UBÁ4";#N/A,#N/A,FALSE,"ANEXO3 99 UBÁ6"}</definedName>
    <definedName name="_______________CRM2" localSheetId="21" hidden="1">{#N/A,#N/A,FALSE,"ANEXO3 99 ERA";#N/A,#N/A,FALSE,"ANEXO3 99 UBÁ2";#N/A,#N/A,FALSE,"ANEXO3 99 DTU";#N/A,#N/A,FALSE,"ANEXO3 99 RDR";#N/A,#N/A,FALSE,"ANEXO3 99 UBÁ4";#N/A,#N/A,FALSE,"ANEXO3 99 UBÁ6"}</definedName>
    <definedName name="_______________CRM2" localSheetId="23" hidden="1">{#N/A,#N/A,FALSE,"ANEXO3 99 ERA";#N/A,#N/A,FALSE,"ANEXO3 99 UBÁ2";#N/A,#N/A,FALSE,"ANEXO3 99 DTU";#N/A,#N/A,FALSE,"ANEXO3 99 RDR";#N/A,#N/A,FALSE,"ANEXO3 99 UBÁ4";#N/A,#N/A,FALSE,"ANEXO3 99 UBÁ6"}</definedName>
    <definedName name="_______________CRM2" localSheetId="15" hidden="1">{#N/A,#N/A,FALSE,"ANEXO3 99 ERA";#N/A,#N/A,FALSE,"ANEXO3 99 UBÁ2";#N/A,#N/A,FALSE,"ANEXO3 99 DTU";#N/A,#N/A,FALSE,"ANEXO3 99 RDR";#N/A,#N/A,FALSE,"ANEXO3 99 UBÁ4";#N/A,#N/A,FALSE,"ANEXO3 99 UBÁ6"}</definedName>
    <definedName name="_______________CRM2" localSheetId="13" hidden="1">{#N/A,#N/A,FALSE,"ANEXO3 99 ERA";#N/A,#N/A,FALSE,"ANEXO3 99 UBÁ2";#N/A,#N/A,FALSE,"ANEXO3 99 DTU";#N/A,#N/A,FALSE,"ANEXO3 99 RDR";#N/A,#N/A,FALSE,"ANEXO3 99 UBÁ4";#N/A,#N/A,FALSE,"ANEXO3 99 UBÁ6"}</definedName>
    <definedName name="_______________CRM2" hidden="1">{#N/A,#N/A,FALSE,"ANEXO3 99 ERA";#N/A,#N/A,FALSE,"ANEXO3 99 UBÁ2";#N/A,#N/A,FALSE,"ANEXO3 99 DTU";#N/A,#N/A,FALSE,"ANEXO3 99 RDR";#N/A,#N/A,FALSE,"ANEXO3 99 UBÁ4";#N/A,#N/A,FALSE,"ANEXO3 99 UBÁ6"}</definedName>
    <definedName name="_______________CRM2_1" localSheetId="0" hidden="1">{#N/A,#N/A,FALSE,"ANEXO3 99 ERA";#N/A,#N/A,FALSE,"ANEXO3 99 UBÁ2";#N/A,#N/A,FALSE,"ANEXO3 99 DTU";#N/A,#N/A,FALSE,"ANEXO3 99 RDR";#N/A,#N/A,FALSE,"ANEXO3 99 UBÁ4";#N/A,#N/A,FALSE,"ANEXO3 99 UBÁ6"}</definedName>
    <definedName name="_______________CRM2_1" localSheetId="25" hidden="1">{#N/A,#N/A,FALSE,"ANEXO3 99 ERA";#N/A,#N/A,FALSE,"ANEXO3 99 UBÁ2";#N/A,#N/A,FALSE,"ANEXO3 99 DTU";#N/A,#N/A,FALSE,"ANEXO3 99 RDR";#N/A,#N/A,FALSE,"ANEXO3 99 UBÁ4";#N/A,#N/A,FALSE,"ANEXO3 99 UBÁ6"}</definedName>
    <definedName name="_______________CRM2_1" localSheetId="20" hidden="1">{#N/A,#N/A,FALSE,"ANEXO3 99 ERA";#N/A,#N/A,FALSE,"ANEXO3 99 UBÁ2";#N/A,#N/A,FALSE,"ANEXO3 99 DTU";#N/A,#N/A,FALSE,"ANEXO3 99 RDR";#N/A,#N/A,FALSE,"ANEXO3 99 UBÁ4";#N/A,#N/A,FALSE,"ANEXO3 99 UBÁ6"}</definedName>
    <definedName name="_______________CRM2_1" localSheetId="12" hidden="1">{#N/A,#N/A,FALSE,"ANEXO3 99 ERA";#N/A,#N/A,FALSE,"ANEXO3 99 UBÁ2";#N/A,#N/A,FALSE,"ANEXO3 99 DTU";#N/A,#N/A,FALSE,"ANEXO3 99 RDR";#N/A,#N/A,FALSE,"ANEXO3 99 UBÁ4";#N/A,#N/A,FALSE,"ANEXO3 99 UBÁ6"}</definedName>
    <definedName name="_______________CRM2_1" localSheetId="22" hidden="1">{#N/A,#N/A,FALSE,"ANEXO3 99 ERA";#N/A,#N/A,FALSE,"ANEXO3 99 UBÁ2";#N/A,#N/A,FALSE,"ANEXO3 99 DTU";#N/A,#N/A,FALSE,"ANEXO3 99 RDR";#N/A,#N/A,FALSE,"ANEXO3 99 UBÁ4";#N/A,#N/A,FALSE,"ANEXO3 99 UBÁ6"}</definedName>
    <definedName name="_______________CRM2_1" localSheetId="21" hidden="1">{#N/A,#N/A,FALSE,"ANEXO3 99 ERA";#N/A,#N/A,FALSE,"ANEXO3 99 UBÁ2";#N/A,#N/A,FALSE,"ANEXO3 99 DTU";#N/A,#N/A,FALSE,"ANEXO3 99 RDR";#N/A,#N/A,FALSE,"ANEXO3 99 UBÁ4";#N/A,#N/A,FALSE,"ANEXO3 99 UBÁ6"}</definedName>
    <definedName name="_______________CRM2_1" localSheetId="23" hidden="1">{#N/A,#N/A,FALSE,"ANEXO3 99 ERA";#N/A,#N/A,FALSE,"ANEXO3 99 UBÁ2";#N/A,#N/A,FALSE,"ANEXO3 99 DTU";#N/A,#N/A,FALSE,"ANEXO3 99 RDR";#N/A,#N/A,FALSE,"ANEXO3 99 UBÁ4";#N/A,#N/A,FALSE,"ANEXO3 99 UBÁ6"}</definedName>
    <definedName name="_______________CRM2_1" localSheetId="15" hidden="1">{#N/A,#N/A,FALSE,"ANEXO3 99 ERA";#N/A,#N/A,FALSE,"ANEXO3 99 UBÁ2";#N/A,#N/A,FALSE,"ANEXO3 99 DTU";#N/A,#N/A,FALSE,"ANEXO3 99 RDR";#N/A,#N/A,FALSE,"ANEXO3 99 UBÁ4";#N/A,#N/A,FALSE,"ANEXO3 99 UBÁ6"}</definedName>
    <definedName name="_______________CRM2_1" localSheetId="13" hidden="1">{#N/A,#N/A,FALSE,"ANEXO3 99 ERA";#N/A,#N/A,FALSE,"ANEXO3 99 UBÁ2";#N/A,#N/A,FALSE,"ANEXO3 99 DTU";#N/A,#N/A,FALSE,"ANEXO3 99 RDR";#N/A,#N/A,FALSE,"ANEXO3 99 UBÁ4";#N/A,#N/A,FALSE,"ANEXO3 99 UBÁ6"}</definedName>
    <definedName name="_______________CRM2_1" hidden="1">{#N/A,#N/A,FALSE,"ANEXO3 99 ERA";#N/A,#N/A,FALSE,"ANEXO3 99 UBÁ2";#N/A,#N/A,FALSE,"ANEXO3 99 DTU";#N/A,#N/A,FALSE,"ANEXO3 99 RDR";#N/A,#N/A,FALSE,"ANEXO3 99 UBÁ4";#N/A,#N/A,FALSE,"ANEXO3 99 UBÁ6"}</definedName>
    <definedName name="_______________CRM3" localSheetId="6" hidden="1">{#N/A,#N/A,FALSE,"ANEXO3 99 ERA";#N/A,#N/A,FALSE,"ANEXO3 99 UBÁ2";#N/A,#N/A,FALSE,"ANEXO3 99 DTU";#N/A,#N/A,FALSE,"ANEXO3 99 RDR";#N/A,#N/A,FALSE,"ANEXO3 99 UBÁ4";#N/A,#N/A,FALSE,"ANEXO3 99 UBÁ6"}</definedName>
    <definedName name="_______________CRM3" localSheetId="5" hidden="1">{#N/A,#N/A,FALSE,"ANEXO3 99 ERA";#N/A,#N/A,FALSE,"ANEXO3 99 UBÁ2";#N/A,#N/A,FALSE,"ANEXO3 99 DTU";#N/A,#N/A,FALSE,"ANEXO3 99 RDR";#N/A,#N/A,FALSE,"ANEXO3 99 UBÁ4";#N/A,#N/A,FALSE,"ANEXO3 99 UBÁ6"}</definedName>
    <definedName name="_______________CRM3" localSheetId="10" hidden="1">{#N/A,#N/A,FALSE,"ANEXO3 99 ERA";#N/A,#N/A,FALSE,"ANEXO3 99 UBÁ2";#N/A,#N/A,FALSE,"ANEXO3 99 DTU";#N/A,#N/A,FALSE,"ANEXO3 99 RDR";#N/A,#N/A,FALSE,"ANEXO3 99 UBÁ4";#N/A,#N/A,FALSE,"ANEXO3 99 UBÁ6"}</definedName>
    <definedName name="_______________CRM3" localSheetId="4" hidden="1">{#N/A,#N/A,FALSE,"ANEXO3 99 ERA";#N/A,#N/A,FALSE,"ANEXO3 99 UBÁ2";#N/A,#N/A,FALSE,"ANEXO3 99 DTU";#N/A,#N/A,FALSE,"ANEXO3 99 RDR";#N/A,#N/A,FALSE,"ANEXO3 99 UBÁ4";#N/A,#N/A,FALSE,"ANEXO3 99 UBÁ6"}</definedName>
    <definedName name="_______________CRM3" localSheetId="8" hidden="1">{#N/A,#N/A,FALSE,"ANEXO3 99 ERA";#N/A,#N/A,FALSE,"ANEXO3 99 UBÁ2";#N/A,#N/A,FALSE,"ANEXO3 99 DTU";#N/A,#N/A,FALSE,"ANEXO3 99 RDR";#N/A,#N/A,FALSE,"ANEXO3 99 UBÁ4";#N/A,#N/A,FALSE,"ANEXO3 99 UBÁ6"}</definedName>
    <definedName name="_______________CRM3" localSheetId="9" hidden="1">{#N/A,#N/A,FALSE,"ANEXO3 99 ERA";#N/A,#N/A,FALSE,"ANEXO3 99 UBÁ2";#N/A,#N/A,FALSE,"ANEXO3 99 DTU";#N/A,#N/A,FALSE,"ANEXO3 99 RDR";#N/A,#N/A,FALSE,"ANEXO3 99 UBÁ4";#N/A,#N/A,FALSE,"ANEXO3 99 UBÁ6"}</definedName>
    <definedName name="_______________CRM3" localSheetId="7" hidden="1">{#N/A,#N/A,FALSE,"ANEXO3 99 ERA";#N/A,#N/A,FALSE,"ANEXO3 99 UBÁ2";#N/A,#N/A,FALSE,"ANEXO3 99 DTU";#N/A,#N/A,FALSE,"ANEXO3 99 RDR";#N/A,#N/A,FALSE,"ANEXO3 99 UBÁ4";#N/A,#N/A,FALSE,"ANEXO3 99 UBÁ6"}</definedName>
    <definedName name="_______________CRM3" localSheetId="2" hidden="1">{#N/A,#N/A,FALSE,"ANEXO3 99 ERA";#N/A,#N/A,FALSE,"ANEXO3 99 UBÁ2";#N/A,#N/A,FALSE,"ANEXO3 99 DTU";#N/A,#N/A,FALSE,"ANEXO3 99 RDR";#N/A,#N/A,FALSE,"ANEXO3 99 UBÁ4";#N/A,#N/A,FALSE,"ANEXO3 99 UBÁ6"}</definedName>
    <definedName name="_______________CRM3" localSheetId="3" hidden="1">{#N/A,#N/A,FALSE,"ANEXO3 99 ERA";#N/A,#N/A,FALSE,"ANEXO3 99 UBÁ2";#N/A,#N/A,FALSE,"ANEXO3 99 DTU";#N/A,#N/A,FALSE,"ANEXO3 99 RDR";#N/A,#N/A,FALSE,"ANEXO3 99 UBÁ4";#N/A,#N/A,FALSE,"ANEXO3 99 UBÁ6"}</definedName>
    <definedName name="_______________CRM3" localSheetId="18" hidden="1">{#N/A,#N/A,FALSE,"ANEXO3 99 ERA";#N/A,#N/A,FALSE,"ANEXO3 99 UBÁ2";#N/A,#N/A,FALSE,"ANEXO3 99 DTU";#N/A,#N/A,FALSE,"ANEXO3 99 RDR";#N/A,#N/A,FALSE,"ANEXO3 99 UBÁ4";#N/A,#N/A,FALSE,"ANEXO3 99 UBÁ6"}</definedName>
    <definedName name="_______________CRM3" localSheetId="19" hidden="1">{#N/A,#N/A,FALSE,"ANEXO3 99 ERA";#N/A,#N/A,FALSE,"ANEXO3 99 UBÁ2";#N/A,#N/A,FALSE,"ANEXO3 99 DTU";#N/A,#N/A,FALSE,"ANEXO3 99 RDR";#N/A,#N/A,FALSE,"ANEXO3 99 UBÁ4";#N/A,#N/A,FALSE,"ANEXO3 99 UBÁ6"}</definedName>
    <definedName name="_______________CRM3" localSheetId="17" hidden="1">{#N/A,#N/A,FALSE,"ANEXO3 99 ERA";#N/A,#N/A,FALSE,"ANEXO3 99 UBÁ2";#N/A,#N/A,FALSE,"ANEXO3 99 DTU";#N/A,#N/A,FALSE,"ANEXO3 99 RDR";#N/A,#N/A,FALSE,"ANEXO3 99 UBÁ4";#N/A,#N/A,FALSE,"ANEXO3 99 UBÁ6"}</definedName>
    <definedName name="_______________CRM3" localSheetId="16" hidden="1">{#N/A,#N/A,FALSE,"ANEXO3 99 ERA";#N/A,#N/A,FALSE,"ANEXO3 99 UBÁ2";#N/A,#N/A,FALSE,"ANEXO3 99 DTU";#N/A,#N/A,FALSE,"ANEXO3 99 RDR";#N/A,#N/A,FALSE,"ANEXO3 99 UBÁ4";#N/A,#N/A,FALSE,"ANEXO3 99 UBÁ6"}</definedName>
    <definedName name="_______________CRM3" localSheetId="1" hidden="1">{#N/A,#N/A,FALSE,"ANEXO3 99 ERA";#N/A,#N/A,FALSE,"ANEXO3 99 UBÁ2";#N/A,#N/A,FALSE,"ANEXO3 99 DTU";#N/A,#N/A,FALSE,"ANEXO3 99 RDR";#N/A,#N/A,FALSE,"ANEXO3 99 UBÁ4";#N/A,#N/A,FALSE,"ANEXO3 99 UBÁ6"}</definedName>
    <definedName name="_______________CRM3" localSheetId="0" hidden="1">{#N/A,#N/A,FALSE,"ANEXO3 99 ERA";#N/A,#N/A,FALSE,"ANEXO3 99 UBÁ2";#N/A,#N/A,FALSE,"ANEXO3 99 DTU";#N/A,#N/A,FALSE,"ANEXO3 99 RDR";#N/A,#N/A,FALSE,"ANEXO3 99 UBÁ4";#N/A,#N/A,FALSE,"ANEXO3 99 UBÁ6"}</definedName>
    <definedName name="_______________CRM3" localSheetId="25" hidden="1">{#N/A,#N/A,FALSE,"ANEXO3 99 ERA";#N/A,#N/A,FALSE,"ANEXO3 99 UBÁ2";#N/A,#N/A,FALSE,"ANEXO3 99 DTU";#N/A,#N/A,FALSE,"ANEXO3 99 RDR";#N/A,#N/A,FALSE,"ANEXO3 99 UBÁ4";#N/A,#N/A,FALSE,"ANEXO3 99 UBÁ6"}</definedName>
    <definedName name="_______________CRM3" localSheetId="20" hidden="1">{#N/A,#N/A,FALSE,"ANEXO3 99 ERA";#N/A,#N/A,FALSE,"ANEXO3 99 UBÁ2";#N/A,#N/A,FALSE,"ANEXO3 99 DTU";#N/A,#N/A,FALSE,"ANEXO3 99 RDR";#N/A,#N/A,FALSE,"ANEXO3 99 UBÁ4";#N/A,#N/A,FALSE,"ANEXO3 99 UBÁ6"}</definedName>
    <definedName name="_______________CRM3" localSheetId="12" hidden="1">{#N/A,#N/A,FALSE,"ANEXO3 99 ERA";#N/A,#N/A,FALSE,"ANEXO3 99 UBÁ2";#N/A,#N/A,FALSE,"ANEXO3 99 DTU";#N/A,#N/A,FALSE,"ANEXO3 99 RDR";#N/A,#N/A,FALSE,"ANEXO3 99 UBÁ4";#N/A,#N/A,FALSE,"ANEXO3 99 UBÁ6"}</definedName>
    <definedName name="_______________CRM3" localSheetId="22" hidden="1">{#N/A,#N/A,FALSE,"ANEXO3 99 ERA";#N/A,#N/A,FALSE,"ANEXO3 99 UBÁ2";#N/A,#N/A,FALSE,"ANEXO3 99 DTU";#N/A,#N/A,FALSE,"ANEXO3 99 RDR";#N/A,#N/A,FALSE,"ANEXO3 99 UBÁ4";#N/A,#N/A,FALSE,"ANEXO3 99 UBÁ6"}</definedName>
    <definedName name="_______________CRM3" localSheetId="21" hidden="1">{#N/A,#N/A,FALSE,"ANEXO3 99 ERA";#N/A,#N/A,FALSE,"ANEXO3 99 UBÁ2";#N/A,#N/A,FALSE,"ANEXO3 99 DTU";#N/A,#N/A,FALSE,"ANEXO3 99 RDR";#N/A,#N/A,FALSE,"ANEXO3 99 UBÁ4";#N/A,#N/A,FALSE,"ANEXO3 99 UBÁ6"}</definedName>
    <definedName name="_______________CRM3" localSheetId="23" hidden="1">{#N/A,#N/A,FALSE,"ANEXO3 99 ERA";#N/A,#N/A,FALSE,"ANEXO3 99 UBÁ2";#N/A,#N/A,FALSE,"ANEXO3 99 DTU";#N/A,#N/A,FALSE,"ANEXO3 99 RDR";#N/A,#N/A,FALSE,"ANEXO3 99 UBÁ4";#N/A,#N/A,FALSE,"ANEXO3 99 UBÁ6"}</definedName>
    <definedName name="_______________CRM3" localSheetId="15" hidden="1">{#N/A,#N/A,FALSE,"ANEXO3 99 ERA";#N/A,#N/A,FALSE,"ANEXO3 99 UBÁ2";#N/A,#N/A,FALSE,"ANEXO3 99 DTU";#N/A,#N/A,FALSE,"ANEXO3 99 RDR";#N/A,#N/A,FALSE,"ANEXO3 99 UBÁ4";#N/A,#N/A,FALSE,"ANEXO3 99 UBÁ6"}</definedName>
    <definedName name="_______________CRM3" localSheetId="13" hidden="1">{#N/A,#N/A,FALSE,"ANEXO3 99 ERA";#N/A,#N/A,FALSE,"ANEXO3 99 UBÁ2";#N/A,#N/A,FALSE,"ANEXO3 99 DTU";#N/A,#N/A,FALSE,"ANEXO3 99 RDR";#N/A,#N/A,FALSE,"ANEXO3 99 UBÁ4";#N/A,#N/A,FALSE,"ANEXO3 99 UBÁ6"}</definedName>
    <definedName name="_______________CRM3" hidden="1">{#N/A,#N/A,FALSE,"ANEXO3 99 ERA";#N/A,#N/A,FALSE,"ANEXO3 99 UBÁ2";#N/A,#N/A,FALSE,"ANEXO3 99 DTU";#N/A,#N/A,FALSE,"ANEXO3 99 RDR";#N/A,#N/A,FALSE,"ANEXO3 99 UBÁ4";#N/A,#N/A,FALSE,"ANEXO3 99 UBÁ6"}</definedName>
    <definedName name="_______________CRM3_1" localSheetId="0" hidden="1">{#N/A,#N/A,FALSE,"ANEXO3 99 ERA";#N/A,#N/A,FALSE,"ANEXO3 99 UBÁ2";#N/A,#N/A,FALSE,"ANEXO3 99 DTU";#N/A,#N/A,FALSE,"ANEXO3 99 RDR";#N/A,#N/A,FALSE,"ANEXO3 99 UBÁ4";#N/A,#N/A,FALSE,"ANEXO3 99 UBÁ6"}</definedName>
    <definedName name="_______________CRM3_1" localSheetId="25" hidden="1">{#N/A,#N/A,FALSE,"ANEXO3 99 ERA";#N/A,#N/A,FALSE,"ANEXO3 99 UBÁ2";#N/A,#N/A,FALSE,"ANEXO3 99 DTU";#N/A,#N/A,FALSE,"ANEXO3 99 RDR";#N/A,#N/A,FALSE,"ANEXO3 99 UBÁ4";#N/A,#N/A,FALSE,"ANEXO3 99 UBÁ6"}</definedName>
    <definedName name="_______________CRM3_1" localSheetId="20" hidden="1">{#N/A,#N/A,FALSE,"ANEXO3 99 ERA";#N/A,#N/A,FALSE,"ANEXO3 99 UBÁ2";#N/A,#N/A,FALSE,"ANEXO3 99 DTU";#N/A,#N/A,FALSE,"ANEXO3 99 RDR";#N/A,#N/A,FALSE,"ANEXO3 99 UBÁ4";#N/A,#N/A,FALSE,"ANEXO3 99 UBÁ6"}</definedName>
    <definedName name="_______________CRM3_1" localSheetId="12" hidden="1">{#N/A,#N/A,FALSE,"ANEXO3 99 ERA";#N/A,#N/A,FALSE,"ANEXO3 99 UBÁ2";#N/A,#N/A,FALSE,"ANEXO3 99 DTU";#N/A,#N/A,FALSE,"ANEXO3 99 RDR";#N/A,#N/A,FALSE,"ANEXO3 99 UBÁ4";#N/A,#N/A,FALSE,"ANEXO3 99 UBÁ6"}</definedName>
    <definedName name="_______________CRM3_1" localSheetId="22" hidden="1">{#N/A,#N/A,FALSE,"ANEXO3 99 ERA";#N/A,#N/A,FALSE,"ANEXO3 99 UBÁ2";#N/A,#N/A,FALSE,"ANEXO3 99 DTU";#N/A,#N/A,FALSE,"ANEXO3 99 RDR";#N/A,#N/A,FALSE,"ANEXO3 99 UBÁ4";#N/A,#N/A,FALSE,"ANEXO3 99 UBÁ6"}</definedName>
    <definedName name="_______________CRM3_1" localSheetId="21" hidden="1">{#N/A,#N/A,FALSE,"ANEXO3 99 ERA";#N/A,#N/A,FALSE,"ANEXO3 99 UBÁ2";#N/A,#N/A,FALSE,"ANEXO3 99 DTU";#N/A,#N/A,FALSE,"ANEXO3 99 RDR";#N/A,#N/A,FALSE,"ANEXO3 99 UBÁ4";#N/A,#N/A,FALSE,"ANEXO3 99 UBÁ6"}</definedName>
    <definedName name="_______________CRM3_1" localSheetId="23" hidden="1">{#N/A,#N/A,FALSE,"ANEXO3 99 ERA";#N/A,#N/A,FALSE,"ANEXO3 99 UBÁ2";#N/A,#N/A,FALSE,"ANEXO3 99 DTU";#N/A,#N/A,FALSE,"ANEXO3 99 RDR";#N/A,#N/A,FALSE,"ANEXO3 99 UBÁ4";#N/A,#N/A,FALSE,"ANEXO3 99 UBÁ6"}</definedName>
    <definedName name="_______________CRM3_1" localSheetId="15" hidden="1">{#N/A,#N/A,FALSE,"ANEXO3 99 ERA";#N/A,#N/A,FALSE,"ANEXO3 99 UBÁ2";#N/A,#N/A,FALSE,"ANEXO3 99 DTU";#N/A,#N/A,FALSE,"ANEXO3 99 RDR";#N/A,#N/A,FALSE,"ANEXO3 99 UBÁ4";#N/A,#N/A,FALSE,"ANEXO3 99 UBÁ6"}</definedName>
    <definedName name="_______________CRM3_1" localSheetId="13" hidden="1">{#N/A,#N/A,FALSE,"ANEXO3 99 ERA";#N/A,#N/A,FALSE,"ANEXO3 99 UBÁ2";#N/A,#N/A,FALSE,"ANEXO3 99 DTU";#N/A,#N/A,FALSE,"ANEXO3 99 RDR";#N/A,#N/A,FALSE,"ANEXO3 99 UBÁ4";#N/A,#N/A,FALSE,"ANEXO3 99 UBÁ6"}</definedName>
    <definedName name="_______________CRM3_1" hidden="1">{#N/A,#N/A,FALSE,"ANEXO3 99 ERA";#N/A,#N/A,FALSE,"ANEXO3 99 UBÁ2";#N/A,#N/A,FALSE,"ANEXO3 99 DTU";#N/A,#N/A,FALSE,"ANEXO3 99 RDR";#N/A,#N/A,FALSE,"ANEXO3 99 UBÁ4";#N/A,#N/A,FALSE,"ANEXO3 99 UBÁ6"}</definedName>
    <definedName name="______________CRM3" localSheetId="6" hidden="1">{#N/A,#N/A,FALSE,"ANEXO3 99 ERA";#N/A,#N/A,FALSE,"ANEXO3 99 UBÁ2";#N/A,#N/A,FALSE,"ANEXO3 99 DTU";#N/A,#N/A,FALSE,"ANEXO3 99 RDR";#N/A,#N/A,FALSE,"ANEXO3 99 UBÁ4";#N/A,#N/A,FALSE,"ANEXO3 99 UBÁ6"}</definedName>
    <definedName name="______________CRM3" localSheetId="5" hidden="1">{#N/A,#N/A,FALSE,"ANEXO3 99 ERA";#N/A,#N/A,FALSE,"ANEXO3 99 UBÁ2";#N/A,#N/A,FALSE,"ANEXO3 99 DTU";#N/A,#N/A,FALSE,"ANEXO3 99 RDR";#N/A,#N/A,FALSE,"ANEXO3 99 UBÁ4";#N/A,#N/A,FALSE,"ANEXO3 99 UBÁ6"}</definedName>
    <definedName name="______________CRM3" localSheetId="10" hidden="1">{#N/A,#N/A,FALSE,"ANEXO3 99 ERA";#N/A,#N/A,FALSE,"ANEXO3 99 UBÁ2";#N/A,#N/A,FALSE,"ANEXO3 99 DTU";#N/A,#N/A,FALSE,"ANEXO3 99 RDR";#N/A,#N/A,FALSE,"ANEXO3 99 UBÁ4";#N/A,#N/A,FALSE,"ANEXO3 99 UBÁ6"}</definedName>
    <definedName name="______________CRM3" localSheetId="4" hidden="1">{#N/A,#N/A,FALSE,"ANEXO3 99 ERA";#N/A,#N/A,FALSE,"ANEXO3 99 UBÁ2";#N/A,#N/A,FALSE,"ANEXO3 99 DTU";#N/A,#N/A,FALSE,"ANEXO3 99 RDR";#N/A,#N/A,FALSE,"ANEXO3 99 UBÁ4";#N/A,#N/A,FALSE,"ANEXO3 99 UBÁ6"}</definedName>
    <definedName name="______________CRM3" localSheetId="8" hidden="1">{#N/A,#N/A,FALSE,"ANEXO3 99 ERA";#N/A,#N/A,FALSE,"ANEXO3 99 UBÁ2";#N/A,#N/A,FALSE,"ANEXO3 99 DTU";#N/A,#N/A,FALSE,"ANEXO3 99 RDR";#N/A,#N/A,FALSE,"ANEXO3 99 UBÁ4";#N/A,#N/A,FALSE,"ANEXO3 99 UBÁ6"}</definedName>
    <definedName name="______________CRM3" localSheetId="9" hidden="1">{#N/A,#N/A,FALSE,"ANEXO3 99 ERA";#N/A,#N/A,FALSE,"ANEXO3 99 UBÁ2";#N/A,#N/A,FALSE,"ANEXO3 99 DTU";#N/A,#N/A,FALSE,"ANEXO3 99 RDR";#N/A,#N/A,FALSE,"ANEXO3 99 UBÁ4";#N/A,#N/A,FALSE,"ANEXO3 99 UBÁ6"}</definedName>
    <definedName name="______________CRM3" localSheetId="7" hidden="1">{#N/A,#N/A,FALSE,"ANEXO3 99 ERA";#N/A,#N/A,FALSE,"ANEXO3 99 UBÁ2";#N/A,#N/A,FALSE,"ANEXO3 99 DTU";#N/A,#N/A,FALSE,"ANEXO3 99 RDR";#N/A,#N/A,FALSE,"ANEXO3 99 UBÁ4";#N/A,#N/A,FALSE,"ANEXO3 99 UBÁ6"}</definedName>
    <definedName name="______________CRM3" localSheetId="2" hidden="1">{#N/A,#N/A,FALSE,"ANEXO3 99 ERA";#N/A,#N/A,FALSE,"ANEXO3 99 UBÁ2";#N/A,#N/A,FALSE,"ANEXO3 99 DTU";#N/A,#N/A,FALSE,"ANEXO3 99 RDR";#N/A,#N/A,FALSE,"ANEXO3 99 UBÁ4";#N/A,#N/A,FALSE,"ANEXO3 99 UBÁ6"}</definedName>
    <definedName name="______________CRM3" localSheetId="3" hidden="1">{#N/A,#N/A,FALSE,"ANEXO3 99 ERA";#N/A,#N/A,FALSE,"ANEXO3 99 UBÁ2";#N/A,#N/A,FALSE,"ANEXO3 99 DTU";#N/A,#N/A,FALSE,"ANEXO3 99 RDR";#N/A,#N/A,FALSE,"ANEXO3 99 UBÁ4";#N/A,#N/A,FALSE,"ANEXO3 99 UBÁ6"}</definedName>
    <definedName name="______________CRM3" localSheetId="18" hidden="1">{#N/A,#N/A,FALSE,"ANEXO3 99 ERA";#N/A,#N/A,FALSE,"ANEXO3 99 UBÁ2";#N/A,#N/A,FALSE,"ANEXO3 99 DTU";#N/A,#N/A,FALSE,"ANEXO3 99 RDR";#N/A,#N/A,FALSE,"ANEXO3 99 UBÁ4";#N/A,#N/A,FALSE,"ANEXO3 99 UBÁ6"}</definedName>
    <definedName name="______________CRM3" localSheetId="19" hidden="1">{#N/A,#N/A,FALSE,"ANEXO3 99 ERA";#N/A,#N/A,FALSE,"ANEXO3 99 UBÁ2";#N/A,#N/A,FALSE,"ANEXO3 99 DTU";#N/A,#N/A,FALSE,"ANEXO3 99 RDR";#N/A,#N/A,FALSE,"ANEXO3 99 UBÁ4";#N/A,#N/A,FALSE,"ANEXO3 99 UBÁ6"}</definedName>
    <definedName name="______________CRM3" localSheetId="17" hidden="1">{#N/A,#N/A,FALSE,"ANEXO3 99 ERA";#N/A,#N/A,FALSE,"ANEXO3 99 UBÁ2";#N/A,#N/A,FALSE,"ANEXO3 99 DTU";#N/A,#N/A,FALSE,"ANEXO3 99 RDR";#N/A,#N/A,FALSE,"ANEXO3 99 UBÁ4";#N/A,#N/A,FALSE,"ANEXO3 99 UBÁ6"}</definedName>
    <definedName name="______________CRM3" localSheetId="16" hidden="1">{#N/A,#N/A,FALSE,"ANEXO3 99 ERA";#N/A,#N/A,FALSE,"ANEXO3 99 UBÁ2";#N/A,#N/A,FALSE,"ANEXO3 99 DTU";#N/A,#N/A,FALSE,"ANEXO3 99 RDR";#N/A,#N/A,FALSE,"ANEXO3 99 UBÁ4";#N/A,#N/A,FALSE,"ANEXO3 99 UBÁ6"}</definedName>
    <definedName name="______________CRM3" localSheetId="1" hidden="1">{#N/A,#N/A,FALSE,"ANEXO3 99 ERA";#N/A,#N/A,FALSE,"ANEXO3 99 UBÁ2";#N/A,#N/A,FALSE,"ANEXO3 99 DTU";#N/A,#N/A,FALSE,"ANEXO3 99 RDR";#N/A,#N/A,FALSE,"ANEXO3 99 UBÁ4";#N/A,#N/A,FALSE,"ANEXO3 99 UBÁ6"}</definedName>
    <definedName name="______________CRM3" localSheetId="0" hidden="1">{#N/A,#N/A,FALSE,"ANEXO3 99 ERA";#N/A,#N/A,FALSE,"ANEXO3 99 UBÁ2";#N/A,#N/A,FALSE,"ANEXO3 99 DTU";#N/A,#N/A,FALSE,"ANEXO3 99 RDR";#N/A,#N/A,FALSE,"ANEXO3 99 UBÁ4";#N/A,#N/A,FALSE,"ANEXO3 99 UBÁ6"}</definedName>
    <definedName name="______________CRM3" localSheetId="25" hidden="1">{#N/A,#N/A,FALSE,"ANEXO3 99 ERA";#N/A,#N/A,FALSE,"ANEXO3 99 UBÁ2";#N/A,#N/A,FALSE,"ANEXO3 99 DTU";#N/A,#N/A,FALSE,"ANEXO3 99 RDR";#N/A,#N/A,FALSE,"ANEXO3 99 UBÁ4";#N/A,#N/A,FALSE,"ANEXO3 99 UBÁ6"}</definedName>
    <definedName name="______________CRM3" localSheetId="20" hidden="1">{#N/A,#N/A,FALSE,"ANEXO3 99 ERA";#N/A,#N/A,FALSE,"ANEXO3 99 UBÁ2";#N/A,#N/A,FALSE,"ANEXO3 99 DTU";#N/A,#N/A,FALSE,"ANEXO3 99 RDR";#N/A,#N/A,FALSE,"ANEXO3 99 UBÁ4";#N/A,#N/A,FALSE,"ANEXO3 99 UBÁ6"}</definedName>
    <definedName name="______________CRM3" localSheetId="12" hidden="1">{#N/A,#N/A,FALSE,"ANEXO3 99 ERA";#N/A,#N/A,FALSE,"ANEXO3 99 UBÁ2";#N/A,#N/A,FALSE,"ANEXO3 99 DTU";#N/A,#N/A,FALSE,"ANEXO3 99 RDR";#N/A,#N/A,FALSE,"ANEXO3 99 UBÁ4";#N/A,#N/A,FALSE,"ANEXO3 99 UBÁ6"}</definedName>
    <definedName name="______________CRM3" localSheetId="22" hidden="1">{#N/A,#N/A,FALSE,"ANEXO3 99 ERA";#N/A,#N/A,FALSE,"ANEXO3 99 UBÁ2";#N/A,#N/A,FALSE,"ANEXO3 99 DTU";#N/A,#N/A,FALSE,"ANEXO3 99 RDR";#N/A,#N/A,FALSE,"ANEXO3 99 UBÁ4";#N/A,#N/A,FALSE,"ANEXO3 99 UBÁ6"}</definedName>
    <definedName name="______________CRM3" localSheetId="21" hidden="1">{#N/A,#N/A,FALSE,"ANEXO3 99 ERA";#N/A,#N/A,FALSE,"ANEXO3 99 UBÁ2";#N/A,#N/A,FALSE,"ANEXO3 99 DTU";#N/A,#N/A,FALSE,"ANEXO3 99 RDR";#N/A,#N/A,FALSE,"ANEXO3 99 UBÁ4";#N/A,#N/A,FALSE,"ANEXO3 99 UBÁ6"}</definedName>
    <definedName name="______________CRM3" localSheetId="23" hidden="1">{#N/A,#N/A,FALSE,"ANEXO3 99 ERA";#N/A,#N/A,FALSE,"ANEXO3 99 UBÁ2";#N/A,#N/A,FALSE,"ANEXO3 99 DTU";#N/A,#N/A,FALSE,"ANEXO3 99 RDR";#N/A,#N/A,FALSE,"ANEXO3 99 UBÁ4";#N/A,#N/A,FALSE,"ANEXO3 99 UBÁ6"}</definedName>
    <definedName name="______________CRM3" localSheetId="15" hidden="1">{#N/A,#N/A,FALSE,"ANEXO3 99 ERA";#N/A,#N/A,FALSE,"ANEXO3 99 UBÁ2";#N/A,#N/A,FALSE,"ANEXO3 99 DTU";#N/A,#N/A,FALSE,"ANEXO3 99 RDR";#N/A,#N/A,FALSE,"ANEXO3 99 UBÁ4";#N/A,#N/A,FALSE,"ANEXO3 99 UBÁ6"}</definedName>
    <definedName name="______________CRM3" localSheetId="13" hidden="1">{#N/A,#N/A,FALSE,"ANEXO3 99 ERA";#N/A,#N/A,FALSE,"ANEXO3 99 UBÁ2";#N/A,#N/A,FALSE,"ANEXO3 99 DTU";#N/A,#N/A,FALSE,"ANEXO3 99 RDR";#N/A,#N/A,FALSE,"ANEXO3 99 UBÁ4";#N/A,#N/A,FALSE,"ANEXO3 99 UBÁ6"}</definedName>
    <definedName name="______________CRM3" hidden="1">{#N/A,#N/A,FALSE,"ANEXO3 99 ERA";#N/A,#N/A,FALSE,"ANEXO3 99 UBÁ2";#N/A,#N/A,FALSE,"ANEXO3 99 DTU";#N/A,#N/A,FALSE,"ANEXO3 99 RDR";#N/A,#N/A,FALSE,"ANEXO3 99 UBÁ4";#N/A,#N/A,FALSE,"ANEXO3 99 UBÁ6"}</definedName>
    <definedName name="______________CRM3_1" localSheetId="0" hidden="1">{#N/A,#N/A,FALSE,"ANEXO3 99 ERA";#N/A,#N/A,FALSE,"ANEXO3 99 UBÁ2";#N/A,#N/A,FALSE,"ANEXO3 99 DTU";#N/A,#N/A,FALSE,"ANEXO3 99 RDR";#N/A,#N/A,FALSE,"ANEXO3 99 UBÁ4";#N/A,#N/A,FALSE,"ANEXO3 99 UBÁ6"}</definedName>
    <definedName name="______________CRM3_1" localSheetId="25" hidden="1">{#N/A,#N/A,FALSE,"ANEXO3 99 ERA";#N/A,#N/A,FALSE,"ANEXO3 99 UBÁ2";#N/A,#N/A,FALSE,"ANEXO3 99 DTU";#N/A,#N/A,FALSE,"ANEXO3 99 RDR";#N/A,#N/A,FALSE,"ANEXO3 99 UBÁ4";#N/A,#N/A,FALSE,"ANEXO3 99 UBÁ6"}</definedName>
    <definedName name="______________CRM3_1" localSheetId="20" hidden="1">{#N/A,#N/A,FALSE,"ANEXO3 99 ERA";#N/A,#N/A,FALSE,"ANEXO3 99 UBÁ2";#N/A,#N/A,FALSE,"ANEXO3 99 DTU";#N/A,#N/A,FALSE,"ANEXO3 99 RDR";#N/A,#N/A,FALSE,"ANEXO3 99 UBÁ4";#N/A,#N/A,FALSE,"ANEXO3 99 UBÁ6"}</definedName>
    <definedName name="______________CRM3_1" localSheetId="12" hidden="1">{#N/A,#N/A,FALSE,"ANEXO3 99 ERA";#N/A,#N/A,FALSE,"ANEXO3 99 UBÁ2";#N/A,#N/A,FALSE,"ANEXO3 99 DTU";#N/A,#N/A,FALSE,"ANEXO3 99 RDR";#N/A,#N/A,FALSE,"ANEXO3 99 UBÁ4";#N/A,#N/A,FALSE,"ANEXO3 99 UBÁ6"}</definedName>
    <definedName name="______________CRM3_1" localSheetId="22" hidden="1">{#N/A,#N/A,FALSE,"ANEXO3 99 ERA";#N/A,#N/A,FALSE,"ANEXO3 99 UBÁ2";#N/A,#N/A,FALSE,"ANEXO3 99 DTU";#N/A,#N/A,FALSE,"ANEXO3 99 RDR";#N/A,#N/A,FALSE,"ANEXO3 99 UBÁ4";#N/A,#N/A,FALSE,"ANEXO3 99 UBÁ6"}</definedName>
    <definedName name="______________CRM3_1" localSheetId="21" hidden="1">{#N/A,#N/A,FALSE,"ANEXO3 99 ERA";#N/A,#N/A,FALSE,"ANEXO3 99 UBÁ2";#N/A,#N/A,FALSE,"ANEXO3 99 DTU";#N/A,#N/A,FALSE,"ANEXO3 99 RDR";#N/A,#N/A,FALSE,"ANEXO3 99 UBÁ4";#N/A,#N/A,FALSE,"ANEXO3 99 UBÁ6"}</definedName>
    <definedName name="______________CRM3_1" localSheetId="23" hidden="1">{#N/A,#N/A,FALSE,"ANEXO3 99 ERA";#N/A,#N/A,FALSE,"ANEXO3 99 UBÁ2";#N/A,#N/A,FALSE,"ANEXO3 99 DTU";#N/A,#N/A,FALSE,"ANEXO3 99 RDR";#N/A,#N/A,FALSE,"ANEXO3 99 UBÁ4";#N/A,#N/A,FALSE,"ANEXO3 99 UBÁ6"}</definedName>
    <definedName name="______________CRM3_1" localSheetId="15" hidden="1">{#N/A,#N/A,FALSE,"ANEXO3 99 ERA";#N/A,#N/A,FALSE,"ANEXO3 99 UBÁ2";#N/A,#N/A,FALSE,"ANEXO3 99 DTU";#N/A,#N/A,FALSE,"ANEXO3 99 RDR";#N/A,#N/A,FALSE,"ANEXO3 99 UBÁ4";#N/A,#N/A,FALSE,"ANEXO3 99 UBÁ6"}</definedName>
    <definedName name="______________CRM3_1" localSheetId="13" hidden="1">{#N/A,#N/A,FALSE,"ANEXO3 99 ERA";#N/A,#N/A,FALSE,"ANEXO3 99 UBÁ2";#N/A,#N/A,FALSE,"ANEXO3 99 DTU";#N/A,#N/A,FALSE,"ANEXO3 99 RDR";#N/A,#N/A,FALSE,"ANEXO3 99 UBÁ4";#N/A,#N/A,FALSE,"ANEXO3 99 UBÁ6"}</definedName>
    <definedName name="______________CRM3_1" hidden="1">{#N/A,#N/A,FALSE,"ANEXO3 99 ERA";#N/A,#N/A,FALSE,"ANEXO3 99 UBÁ2";#N/A,#N/A,FALSE,"ANEXO3 99 DTU";#N/A,#N/A,FALSE,"ANEXO3 99 RDR";#N/A,#N/A,FALSE,"ANEXO3 99 UBÁ4";#N/A,#N/A,FALSE,"ANEXO3 99 UBÁ6"}</definedName>
    <definedName name="_____________CRM2" localSheetId="6" hidden="1">{#N/A,#N/A,FALSE,"ANEXO3 99 ERA";#N/A,#N/A,FALSE,"ANEXO3 99 UBÁ2";#N/A,#N/A,FALSE,"ANEXO3 99 DTU";#N/A,#N/A,FALSE,"ANEXO3 99 RDR";#N/A,#N/A,FALSE,"ANEXO3 99 UBÁ4";#N/A,#N/A,FALSE,"ANEXO3 99 UBÁ6"}</definedName>
    <definedName name="_____________CRM2" localSheetId="5" hidden="1">{#N/A,#N/A,FALSE,"ANEXO3 99 ERA";#N/A,#N/A,FALSE,"ANEXO3 99 UBÁ2";#N/A,#N/A,FALSE,"ANEXO3 99 DTU";#N/A,#N/A,FALSE,"ANEXO3 99 RDR";#N/A,#N/A,FALSE,"ANEXO3 99 UBÁ4";#N/A,#N/A,FALSE,"ANEXO3 99 UBÁ6"}</definedName>
    <definedName name="_____________CRM2" localSheetId="10" hidden="1">{#N/A,#N/A,FALSE,"ANEXO3 99 ERA";#N/A,#N/A,FALSE,"ANEXO3 99 UBÁ2";#N/A,#N/A,FALSE,"ANEXO3 99 DTU";#N/A,#N/A,FALSE,"ANEXO3 99 RDR";#N/A,#N/A,FALSE,"ANEXO3 99 UBÁ4";#N/A,#N/A,FALSE,"ANEXO3 99 UBÁ6"}</definedName>
    <definedName name="_____________CRM2" localSheetId="4" hidden="1">{#N/A,#N/A,FALSE,"ANEXO3 99 ERA";#N/A,#N/A,FALSE,"ANEXO3 99 UBÁ2";#N/A,#N/A,FALSE,"ANEXO3 99 DTU";#N/A,#N/A,FALSE,"ANEXO3 99 RDR";#N/A,#N/A,FALSE,"ANEXO3 99 UBÁ4";#N/A,#N/A,FALSE,"ANEXO3 99 UBÁ6"}</definedName>
    <definedName name="_____________CRM2" localSheetId="8" hidden="1">{#N/A,#N/A,FALSE,"ANEXO3 99 ERA";#N/A,#N/A,FALSE,"ANEXO3 99 UBÁ2";#N/A,#N/A,FALSE,"ANEXO3 99 DTU";#N/A,#N/A,FALSE,"ANEXO3 99 RDR";#N/A,#N/A,FALSE,"ANEXO3 99 UBÁ4";#N/A,#N/A,FALSE,"ANEXO3 99 UBÁ6"}</definedName>
    <definedName name="_____________CRM2" localSheetId="9" hidden="1">{#N/A,#N/A,FALSE,"ANEXO3 99 ERA";#N/A,#N/A,FALSE,"ANEXO3 99 UBÁ2";#N/A,#N/A,FALSE,"ANEXO3 99 DTU";#N/A,#N/A,FALSE,"ANEXO3 99 RDR";#N/A,#N/A,FALSE,"ANEXO3 99 UBÁ4";#N/A,#N/A,FALSE,"ANEXO3 99 UBÁ6"}</definedName>
    <definedName name="_____________CRM2" localSheetId="7" hidden="1">{#N/A,#N/A,FALSE,"ANEXO3 99 ERA";#N/A,#N/A,FALSE,"ANEXO3 99 UBÁ2";#N/A,#N/A,FALSE,"ANEXO3 99 DTU";#N/A,#N/A,FALSE,"ANEXO3 99 RDR";#N/A,#N/A,FALSE,"ANEXO3 99 UBÁ4";#N/A,#N/A,FALSE,"ANEXO3 99 UBÁ6"}</definedName>
    <definedName name="_____________CRM2" localSheetId="2" hidden="1">{#N/A,#N/A,FALSE,"ANEXO3 99 ERA";#N/A,#N/A,FALSE,"ANEXO3 99 UBÁ2";#N/A,#N/A,FALSE,"ANEXO3 99 DTU";#N/A,#N/A,FALSE,"ANEXO3 99 RDR";#N/A,#N/A,FALSE,"ANEXO3 99 UBÁ4";#N/A,#N/A,FALSE,"ANEXO3 99 UBÁ6"}</definedName>
    <definedName name="_____________CRM2" localSheetId="3" hidden="1">{#N/A,#N/A,FALSE,"ANEXO3 99 ERA";#N/A,#N/A,FALSE,"ANEXO3 99 UBÁ2";#N/A,#N/A,FALSE,"ANEXO3 99 DTU";#N/A,#N/A,FALSE,"ANEXO3 99 RDR";#N/A,#N/A,FALSE,"ANEXO3 99 UBÁ4";#N/A,#N/A,FALSE,"ANEXO3 99 UBÁ6"}</definedName>
    <definedName name="_____________CRM2" localSheetId="18" hidden="1">{#N/A,#N/A,FALSE,"ANEXO3 99 ERA";#N/A,#N/A,FALSE,"ANEXO3 99 UBÁ2";#N/A,#N/A,FALSE,"ANEXO3 99 DTU";#N/A,#N/A,FALSE,"ANEXO3 99 RDR";#N/A,#N/A,FALSE,"ANEXO3 99 UBÁ4";#N/A,#N/A,FALSE,"ANEXO3 99 UBÁ6"}</definedName>
    <definedName name="_____________CRM2" localSheetId="19" hidden="1">{#N/A,#N/A,FALSE,"ANEXO3 99 ERA";#N/A,#N/A,FALSE,"ANEXO3 99 UBÁ2";#N/A,#N/A,FALSE,"ANEXO3 99 DTU";#N/A,#N/A,FALSE,"ANEXO3 99 RDR";#N/A,#N/A,FALSE,"ANEXO3 99 UBÁ4";#N/A,#N/A,FALSE,"ANEXO3 99 UBÁ6"}</definedName>
    <definedName name="_____________CRM2" localSheetId="17" hidden="1">{#N/A,#N/A,FALSE,"ANEXO3 99 ERA";#N/A,#N/A,FALSE,"ANEXO3 99 UBÁ2";#N/A,#N/A,FALSE,"ANEXO3 99 DTU";#N/A,#N/A,FALSE,"ANEXO3 99 RDR";#N/A,#N/A,FALSE,"ANEXO3 99 UBÁ4";#N/A,#N/A,FALSE,"ANEXO3 99 UBÁ6"}</definedName>
    <definedName name="_____________CRM2" localSheetId="16" hidden="1">{#N/A,#N/A,FALSE,"ANEXO3 99 ERA";#N/A,#N/A,FALSE,"ANEXO3 99 UBÁ2";#N/A,#N/A,FALSE,"ANEXO3 99 DTU";#N/A,#N/A,FALSE,"ANEXO3 99 RDR";#N/A,#N/A,FALSE,"ANEXO3 99 UBÁ4";#N/A,#N/A,FALSE,"ANEXO3 99 UBÁ6"}</definedName>
    <definedName name="_____________CRM2" localSheetId="1" hidden="1">{#N/A,#N/A,FALSE,"ANEXO3 99 ERA";#N/A,#N/A,FALSE,"ANEXO3 99 UBÁ2";#N/A,#N/A,FALSE,"ANEXO3 99 DTU";#N/A,#N/A,FALSE,"ANEXO3 99 RDR";#N/A,#N/A,FALSE,"ANEXO3 99 UBÁ4";#N/A,#N/A,FALSE,"ANEXO3 99 UBÁ6"}</definedName>
    <definedName name="_____________CRM2" localSheetId="0" hidden="1">{#N/A,#N/A,FALSE,"ANEXO3 99 ERA";#N/A,#N/A,FALSE,"ANEXO3 99 UBÁ2";#N/A,#N/A,FALSE,"ANEXO3 99 DTU";#N/A,#N/A,FALSE,"ANEXO3 99 RDR";#N/A,#N/A,FALSE,"ANEXO3 99 UBÁ4";#N/A,#N/A,FALSE,"ANEXO3 99 UBÁ6"}</definedName>
    <definedName name="_____________CRM2" localSheetId="25" hidden="1">{#N/A,#N/A,FALSE,"ANEXO3 99 ERA";#N/A,#N/A,FALSE,"ANEXO3 99 UBÁ2";#N/A,#N/A,FALSE,"ANEXO3 99 DTU";#N/A,#N/A,FALSE,"ANEXO3 99 RDR";#N/A,#N/A,FALSE,"ANEXO3 99 UBÁ4";#N/A,#N/A,FALSE,"ANEXO3 99 UBÁ6"}</definedName>
    <definedName name="_____________CRM2" localSheetId="20" hidden="1">{#N/A,#N/A,FALSE,"ANEXO3 99 ERA";#N/A,#N/A,FALSE,"ANEXO3 99 UBÁ2";#N/A,#N/A,FALSE,"ANEXO3 99 DTU";#N/A,#N/A,FALSE,"ANEXO3 99 RDR";#N/A,#N/A,FALSE,"ANEXO3 99 UBÁ4";#N/A,#N/A,FALSE,"ANEXO3 99 UBÁ6"}</definedName>
    <definedName name="_____________CRM2" localSheetId="12" hidden="1">{#N/A,#N/A,FALSE,"ANEXO3 99 ERA";#N/A,#N/A,FALSE,"ANEXO3 99 UBÁ2";#N/A,#N/A,FALSE,"ANEXO3 99 DTU";#N/A,#N/A,FALSE,"ANEXO3 99 RDR";#N/A,#N/A,FALSE,"ANEXO3 99 UBÁ4";#N/A,#N/A,FALSE,"ANEXO3 99 UBÁ6"}</definedName>
    <definedName name="_____________CRM2" localSheetId="22" hidden="1">{#N/A,#N/A,FALSE,"ANEXO3 99 ERA";#N/A,#N/A,FALSE,"ANEXO3 99 UBÁ2";#N/A,#N/A,FALSE,"ANEXO3 99 DTU";#N/A,#N/A,FALSE,"ANEXO3 99 RDR";#N/A,#N/A,FALSE,"ANEXO3 99 UBÁ4";#N/A,#N/A,FALSE,"ANEXO3 99 UBÁ6"}</definedName>
    <definedName name="_____________CRM2" localSheetId="21" hidden="1">{#N/A,#N/A,FALSE,"ANEXO3 99 ERA";#N/A,#N/A,FALSE,"ANEXO3 99 UBÁ2";#N/A,#N/A,FALSE,"ANEXO3 99 DTU";#N/A,#N/A,FALSE,"ANEXO3 99 RDR";#N/A,#N/A,FALSE,"ANEXO3 99 UBÁ4";#N/A,#N/A,FALSE,"ANEXO3 99 UBÁ6"}</definedName>
    <definedName name="_____________CRM2" localSheetId="23" hidden="1">{#N/A,#N/A,FALSE,"ANEXO3 99 ERA";#N/A,#N/A,FALSE,"ANEXO3 99 UBÁ2";#N/A,#N/A,FALSE,"ANEXO3 99 DTU";#N/A,#N/A,FALSE,"ANEXO3 99 RDR";#N/A,#N/A,FALSE,"ANEXO3 99 UBÁ4";#N/A,#N/A,FALSE,"ANEXO3 99 UBÁ6"}</definedName>
    <definedName name="_____________CRM2" localSheetId="15" hidden="1">{#N/A,#N/A,FALSE,"ANEXO3 99 ERA";#N/A,#N/A,FALSE,"ANEXO3 99 UBÁ2";#N/A,#N/A,FALSE,"ANEXO3 99 DTU";#N/A,#N/A,FALSE,"ANEXO3 99 RDR";#N/A,#N/A,FALSE,"ANEXO3 99 UBÁ4";#N/A,#N/A,FALSE,"ANEXO3 99 UBÁ6"}</definedName>
    <definedName name="_____________CRM2" localSheetId="13" hidden="1">{#N/A,#N/A,FALSE,"ANEXO3 99 ERA";#N/A,#N/A,FALSE,"ANEXO3 99 UBÁ2";#N/A,#N/A,FALSE,"ANEXO3 99 DTU";#N/A,#N/A,FALSE,"ANEXO3 99 RDR";#N/A,#N/A,FALSE,"ANEXO3 99 UBÁ4";#N/A,#N/A,FALSE,"ANEXO3 99 UBÁ6"}</definedName>
    <definedName name="_____________CRM2" hidden="1">{#N/A,#N/A,FALSE,"ANEXO3 99 ERA";#N/A,#N/A,FALSE,"ANEXO3 99 UBÁ2";#N/A,#N/A,FALSE,"ANEXO3 99 DTU";#N/A,#N/A,FALSE,"ANEXO3 99 RDR";#N/A,#N/A,FALSE,"ANEXO3 99 UBÁ4";#N/A,#N/A,FALSE,"ANEXO3 99 UBÁ6"}</definedName>
    <definedName name="_____________CRM2_1" localSheetId="0" hidden="1">{#N/A,#N/A,FALSE,"ANEXO3 99 ERA";#N/A,#N/A,FALSE,"ANEXO3 99 UBÁ2";#N/A,#N/A,FALSE,"ANEXO3 99 DTU";#N/A,#N/A,FALSE,"ANEXO3 99 RDR";#N/A,#N/A,FALSE,"ANEXO3 99 UBÁ4";#N/A,#N/A,FALSE,"ANEXO3 99 UBÁ6"}</definedName>
    <definedName name="_____________CRM2_1" localSheetId="25" hidden="1">{#N/A,#N/A,FALSE,"ANEXO3 99 ERA";#N/A,#N/A,FALSE,"ANEXO3 99 UBÁ2";#N/A,#N/A,FALSE,"ANEXO3 99 DTU";#N/A,#N/A,FALSE,"ANEXO3 99 RDR";#N/A,#N/A,FALSE,"ANEXO3 99 UBÁ4";#N/A,#N/A,FALSE,"ANEXO3 99 UBÁ6"}</definedName>
    <definedName name="_____________CRM2_1" localSheetId="20" hidden="1">{#N/A,#N/A,FALSE,"ANEXO3 99 ERA";#N/A,#N/A,FALSE,"ANEXO3 99 UBÁ2";#N/A,#N/A,FALSE,"ANEXO3 99 DTU";#N/A,#N/A,FALSE,"ANEXO3 99 RDR";#N/A,#N/A,FALSE,"ANEXO3 99 UBÁ4";#N/A,#N/A,FALSE,"ANEXO3 99 UBÁ6"}</definedName>
    <definedName name="_____________CRM2_1" localSheetId="12" hidden="1">{#N/A,#N/A,FALSE,"ANEXO3 99 ERA";#N/A,#N/A,FALSE,"ANEXO3 99 UBÁ2";#N/A,#N/A,FALSE,"ANEXO3 99 DTU";#N/A,#N/A,FALSE,"ANEXO3 99 RDR";#N/A,#N/A,FALSE,"ANEXO3 99 UBÁ4";#N/A,#N/A,FALSE,"ANEXO3 99 UBÁ6"}</definedName>
    <definedName name="_____________CRM2_1" localSheetId="22" hidden="1">{#N/A,#N/A,FALSE,"ANEXO3 99 ERA";#N/A,#N/A,FALSE,"ANEXO3 99 UBÁ2";#N/A,#N/A,FALSE,"ANEXO3 99 DTU";#N/A,#N/A,FALSE,"ANEXO3 99 RDR";#N/A,#N/A,FALSE,"ANEXO3 99 UBÁ4";#N/A,#N/A,FALSE,"ANEXO3 99 UBÁ6"}</definedName>
    <definedName name="_____________CRM2_1" localSheetId="21" hidden="1">{#N/A,#N/A,FALSE,"ANEXO3 99 ERA";#N/A,#N/A,FALSE,"ANEXO3 99 UBÁ2";#N/A,#N/A,FALSE,"ANEXO3 99 DTU";#N/A,#N/A,FALSE,"ANEXO3 99 RDR";#N/A,#N/A,FALSE,"ANEXO3 99 UBÁ4";#N/A,#N/A,FALSE,"ANEXO3 99 UBÁ6"}</definedName>
    <definedName name="_____________CRM2_1" localSheetId="23" hidden="1">{#N/A,#N/A,FALSE,"ANEXO3 99 ERA";#N/A,#N/A,FALSE,"ANEXO3 99 UBÁ2";#N/A,#N/A,FALSE,"ANEXO3 99 DTU";#N/A,#N/A,FALSE,"ANEXO3 99 RDR";#N/A,#N/A,FALSE,"ANEXO3 99 UBÁ4";#N/A,#N/A,FALSE,"ANEXO3 99 UBÁ6"}</definedName>
    <definedName name="_____________CRM2_1" localSheetId="15" hidden="1">{#N/A,#N/A,FALSE,"ANEXO3 99 ERA";#N/A,#N/A,FALSE,"ANEXO3 99 UBÁ2";#N/A,#N/A,FALSE,"ANEXO3 99 DTU";#N/A,#N/A,FALSE,"ANEXO3 99 RDR";#N/A,#N/A,FALSE,"ANEXO3 99 UBÁ4";#N/A,#N/A,FALSE,"ANEXO3 99 UBÁ6"}</definedName>
    <definedName name="_____________CRM2_1" localSheetId="13" hidden="1">{#N/A,#N/A,FALSE,"ANEXO3 99 ERA";#N/A,#N/A,FALSE,"ANEXO3 99 UBÁ2";#N/A,#N/A,FALSE,"ANEXO3 99 DTU";#N/A,#N/A,FALSE,"ANEXO3 99 RDR";#N/A,#N/A,FALSE,"ANEXO3 99 UBÁ4";#N/A,#N/A,FALSE,"ANEXO3 99 UBÁ6"}</definedName>
    <definedName name="_____________CRM2_1" hidden="1">{#N/A,#N/A,FALSE,"ANEXO3 99 ERA";#N/A,#N/A,FALSE,"ANEXO3 99 UBÁ2";#N/A,#N/A,FALSE,"ANEXO3 99 DTU";#N/A,#N/A,FALSE,"ANEXO3 99 RDR";#N/A,#N/A,FALSE,"ANEXO3 99 UBÁ4";#N/A,#N/A,FALSE,"ANEXO3 99 UBÁ6"}</definedName>
    <definedName name="____________CRM3" localSheetId="6" hidden="1">{#N/A,#N/A,FALSE,"ANEXO3 99 ERA";#N/A,#N/A,FALSE,"ANEXO3 99 UBÁ2";#N/A,#N/A,FALSE,"ANEXO3 99 DTU";#N/A,#N/A,FALSE,"ANEXO3 99 RDR";#N/A,#N/A,FALSE,"ANEXO3 99 UBÁ4";#N/A,#N/A,FALSE,"ANEXO3 99 UBÁ6"}</definedName>
    <definedName name="____________CRM3" localSheetId="5" hidden="1">{#N/A,#N/A,FALSE,"ANEXO3 99 ERA";#N/A,#N/A,FALSE,"ANEXO3 99 UBÁ2";#N/A,#N/A,FALSE,"ANEXO3 99 DTU";#N/A,#N/A,FALSE,"ANEXO3 99 RDR";#N/A,#N/A,FALSE,"ANEXO3 99 UBÁ4";#N/A,#N/A,FALSE,"ANEXO3 99 UBÁ6"}</definedName>
    <definedName name="____________CRM3" localSheetId="10" hidden="1">{#N/A,#N/A,FALSE,"ANEXO3 99 ERA";#N/A,#N/A,FALSE,"ANEXO3 99 UBÁ2";#N/A,#N/A,FALSE,"ANEXO3 99 DTU";#N/A,#N/A,FALSE,"ANEXO3 99 RDR";#N/A,#N/A,FALSE,"ANEXO3 99 UBÁ4";#N/A,#N/A,FALSE,"ANEXO3 99 UBÁ6"}</definedName>
    <definedName name="____________CRM3" localSheetId="4" hidden="1">{#N/A,#N/A,FALSE,"ANEXO3 99 ERA";#N/A,#N/A,FALSE,"ANEXO3 99 UBÁ2";#N/A,#N/A,FALSE,"ANEXO3 99 DTU";#N/A,#N/A,FALSE,"ANEXO3 99 RDR";#N/A,#N/A,FALSE,"ANEXO3 99 UBÁ4";#N/A,#N/A,FALSE,"ANEXO3 99 UBÁ6"}</definedName>
    <definedName name="____________CRM3" localSheetId="8" hidden="1">{#N/A,#N/A,FALSE,"ANEXO3 99 ERA";#N/A,#N/A,FALSE,"ANEXO3 99 UBÁ2";#N/A,#N/A,FALSE,"ANEXO3 99 DTU";#N/A,#N/A,FALSE,"ANEXO3 99 RDR";#N/A,#N/A,FALSE,"ANEXO3 99 UBÁ4";#N/A,#N/A,FALSE,"ANEXO3 99 UBÁ6"}</definedName>
    <definedName name="____________CRM3" localSheetId="9" hidden="1">{#N/A,#N/A,FALSE,"ANEXO3 99 ERA";#N/A,#N/A,FALSE,"ANEXO3 99 UBÁ2";#N/A,#N/A,FALSE,"ANEXO3 99 DTU";#N/A,#N/A,FALSE,"ANEXO3 99 RDR";#N/A,#N/A,FALSE,"ANEXO3 99 UBÁ4";#N/A,#N/A,FALSE,"ANEXO3 99 UBÁ6"}</definedName>
    <definedName name="____________CRM3" localSheetId="7" hidden="1">{#N/A,#N/A,FALSE,"ANEXO3 99 ERA";#N/A,#N/A,FALSE,"ANEXO3 99 UBÁ2";#N/A,#N/A,FALSE,"ANEXO3 99 DTU";#N/A,#N/A,FALSE,"ANEXO3 99 RDR";#N/A,#N/A,FALSE,"ANEXO3 99 UBÁ4";#N/A,#N/A,FALSE,"ANEXO3 99 UBÁ6"}</definedName>
    <definedName name="____________CRM3" localSheetId="2" hidden="1">{#N/A,#N/A,FALSE,"ANEXO3 99 ERA";#N/A,#N/A,FALSE,"ANEXO3 99 UBÁ2";#N/A,#N/A,FALSE,"ANEXO3 99 DTU";#N/A,#N/A,FALSE,"ANEXO3 99 RDR";#N/A,#N/A,FALSE,"ANEXO3 99 UBÁ4";#N/A,#N/A,FALSE,"ANEXO3 99 UBÁ6"}</definedName>
    <definedName name="____________CRM3" localSheetId="3" hidden="1">{#N/A,#N/A,FALSE,"ANEXO3 99 ERA";#N/A,#N/A,FALSE,"ANEXO3 99 UBÁ2";#N/A,#N/A,FALSE,"ANEXO3 99 DTU";#N/A,#N/A,FALSE,"ANEXO3 99 RDR";#N/A,#N/A,FALSE,"ANEXO3 99 UBÁ4";#N/A,#N/A,FALSE,"ANEXO3 99 UBÁ6"}</definedName>
    <definedName name="____________CRM3" localSheetId="18" hidden="1">{#N/A,#N/A,FALSE,"ANEXO3 99 ERA";#N/A,#N/A,FALSE,"ANEXO3 99 UBÁ2";#N/A,#N/A,FALSE,"ANEXO3 99 DTU";#N/A,#N/A,FALSE,"ANEXO3 99 RDR";#N/A,#N/A,FALSE,"ANEXO3 99 UBÁ4";#N/A,#N/A,FALSE,"ANEXO3 99 UBÁ6"}</definedName>
    <definedName name="____________CRM3" localSheetId="19" hidden="1">{#N/A,#N/A,FALSE,"ANEXO3 99 ERA";#N/A,#N/A,FALSE,"ANEXO3 99 UBÁ2";#N/A,#N/A,FALSE,"ANEXO3 99 DTU";#N/A,#N/A,FALSE,"ANEXO3 99 RDR";#N/A,#N/A,FALSE,"ANEXO3 99 UBÁ4";#N/A,#N/A,FALSE,"ANEXO3 99 UBÁ6"}</definedName>
    <definedName name="____________CRM3" localSheetId="17" hidden="1">{#N/A,#N/A,FALSE,"ANEXO3 99 ERA";#N/A,#N/A,FALSE,"ANEXO3 99 UBÁ2";#N/A,#N/A,FALSE,"ANEXO3 99 DTU";#N/A,#N/A,FALSE,"ANEXO3 99 RDR";#N/A,#N/A,FALSE,"ANEXO3 99 UBÁ4";#N/A,#N/A,FALSE,"ANEXO3 99 UBÁ6"}</definedName>
    <definedName name="____________CRM3" localSheetId="16" hidden="1">{#N/A,#N/A,FALSE,"ANEXO3 99 ERA";#N/A,#N/A,FALSE,"ANEXO3 99 UBÁ2";#N/A,#N/A,FALSE,"ANEXO3 99 DTU";#N/A,#N/A,FALSE,"ANEXO3 99 RDR";#N/A,#N/A,FALSE,"ANEXO3 99 UBÁ4";#N/A,#N/A,FALSE,"ANEXO3 99 UBÁ6"}</definedName>
    <definedName name="____________CRM3" localSheetId="1" hidden="1">{#N/A,#N/A,FALSE,"ANEXO3 99 ERA";#N/A,#N/A,FALSE,"ANEXO3 99 UBÁ2";#N/A,#N/A,FALSE,"ANEXO3 99 DTU";#N/A,#N/A,FALSE,"ANEXO3 99 RDR";#N/A,#N/A,FALSE,"ANEXO3 99 UBÁ4";#N/A,#N/A,FALSE,"ANEXO3 99 UBÁ6"}</definedName>
    <definedName name="____________CRM3" localSheetId="0" hidden="1">{#N/A,#N/A,FALSE,"ANEXO3 99 ERA";#N/A,#N/A,FALSE,"ANEXO3 99 UBÁ2";#N/A,#N/A,FALSE,"ANEXO3 99 DTU";#N/A,#N/A,FALSE,"ANEXO3 99 RDR";#N/A,#N/A,FALSE,"ANEXO3 99 UBÁ4";#N/A,#N/A,FALSE,"ANEXO3 99 UBÁ6"}</definedName>
    <definedName name="____________CRM3" localSheetId="25" hidden="1">{#N/A,#N/A,FALSE,"ANEXO3 99 ERA";#N/A,#N/A,FALSE,"ANEXO3 99 UBÁ2";#N/A,#N/A,FALSE,"ANEXO3 99 DTU";#N/A,#N/A,FALSE,"ANEXO3 99 RDR";#N/A,#N/A,FALSE,"ANEXO3 99 UBÁ4";#N/A,#N/A,FALSE,"ANEXO3 99 UBÁ6"}</definedName>
    <definedName name="____________CRM3" localSheetId="20" hidden="1">{#N/A,#N/A,FALSE,"ANEXO3 99 ERA";#N/A,#N/A,FALSE,"ANEXO3 99 UBÁ2";#N/A,#N/A,FALSE,"ANEXO3 99 DTU";#N/A,#N/A,FALSE,"ANEXO3 99 RDR";#N/A,#N/A,FALSE,"ANEXO3 99 UBÁ4";#N/A,#N/A,FALSE,"ANEXO3 99 UBÁ6"}</definedName>
    <definedName name="____________CRM3" localSheetId="12" hidden="1">{#N/A,#N/A,FALSE,"ANEXO3 99 ERA";#N/A,#N/A,FALSE,"ANEXO3 99 UBÁ2";#N/A,#N/A,FALSE,"ANEXO3 99 DTU";#N/A,#N/A,FALSE,"ANEXO3 99 RDR";#N/A,#N/A,FALSE,"ANEXO3 99 UBÁ4";#N/A,#N/A,FALSE,"ANEXO3 99 UBÁ6"}</definedName>
    <definedName name="____________CRM3" localSheetId="22" hidden="1">{#N/A,#N/A,FALSE,"ANEXO3 99 ERA";#N/A,#N/A,FALSE,"ANEXO3 99 UBÁ2";#N/A,#N/A,FALSE,"ANEXO3 99 DTU";#N/A,#N/A,FALSE,"ANEXO3 99 RDR";#N/A,#N/A,FALSE,"ANEXO3 99 UBÁ4";#N/A,#N/A,FALSE,"ANEXO3 99 UBÁ6"}</definedName>
    <definedName name="____________CRM3" localSheetId="21" hidden="1">{#N/A,#N/A,FALSE,"ANEXO3 99 ERA";#N/A,#N/A,FALSE,"ANEXO3 99 UBÁ2";#N/A,#N/A,FALSE,"ANEXO3 99 DTU";#N/A,#N/A,FALSE,"ANEXO3 99 RDR";#N/A,#N/A,FALSE,"ANEXO3 99 UBÁ4";#N/A,#N/A,FALSE,"ANEXO3 99 UBÁ6"}</definedName>
    <definedName name="____________CRM3" localSheetId="23" hidden="1">{#N/A,#N/A,FALSE,"ANEXO3 99 ERA";#N/A,#N/A,FALSE,"ANEXO3 99 UBÁ2";#N/A,#N/A,FALSE,"ANEXO3 99 DTU";#N/A,#N/A,FALSE,"ANEXO3 99 RDR";#N/A,#N/A,FALSE,"ANEXO3 99 UBÁ4";#N/A,#N/A,FALSE,"ANEXO3 99 UBÁ6"}</definedName>
    <definedName name="____________CRM3" localSheetId="15" hidden="1">{#N/A,#N/A,FALSE,"ANEXO3 99 ERA";#N/A,#N/A,FALSE,"ANEXO3 99 UBÁ2";#N/A,#N/A,FALSE,"ANEXO3 99 DTU";#N/A,#N/A,FALSE,"ANEXO3 99 RDR";#N/A,#N/A,FALSE,"ANEXO3 99 UBÁ4";#N/A,#N/A,FALSE,"ANEXO3 99 UBÁ6"}</definedName>
    <definedName name="____________CRM3" localSheetId="13" hidden="1">{#N/A,#N/A,FALSE,"ANEXO3 99 ERA";#N/A,#N/A,FALSE,"ANEXO3 99 UBÁ2";#N/A,#N/A,FALSE,"ANEXO3 99 DTU";#N/A,#N/A,FALSE,"ANEXO3 99 RDR";#N/A,#N/A,FALSE,"ANEXO3 99 UBÁ4";#N/A,#N/A,FALSE,"ANEXO3 99 UBÁ6"}</definedName>
    <definedName name="____________CRM3" hidden="1">{#N/A,#N/A,FALSE,"ANEXO3 99 ERA";#N/A,#N/A,FALSE,"ANEXO3 99 UBÁ2";#N/A,#N/A,FALSE,"ANEXO3 99 DTU";#N/A,#N/A,FALSE,"ANEXO3 99 RDR";#N/A,#N/A,FALSE,"ANEXO3 99 UBÁ4";#N/A,#N/A,FALSE,"ANEXO3 99 UBÁ6"}</definedName>
    <definedName name="____________CRM3_1" localSheetId="0" hidden="1">{#N/A,#N/A,FALSE,"ANEXO3 99 ERA";#N/A,#N/A,FALSE,"ANEXO3 99 UBÁ2";#N/A,#N/A,FALSE,"ANEXO3 99 DTU";#N/A,#N/A,FALSE,"ANEXO3 99 RDR";#N/A,#N/A,FALSE,"ANEXO3 99 UBÁ4";#N/A,#N/A,FALSE,"ANEXO3 99 UBÁ6"}</definedName>
    <definedName name="____________CRM3_1" localSheetId="25" hidden="1">{#N/A,#N/A,FALSE,"ANEXO3 99 ERA";#N/A,#N/A,FALSE,"ANEXO3 99 UBÁ2";#N/A,#N/A,FALSE,"ANEXO3 99 DTU";#N/A,#N/A,FALSE,"ANEXO3 99 RDR";#N/A,#N/A,FALSE,"ANEXO3 99 UBÁ4";#N/A,#N/A,FALSE,"ANEXO3 99 UBÁ6"}</definedName>
    <definedName name="____________CRM3_1" localSheetId="20" hidden="1">{#N/A,#N/A,FALSE,"ANEXO3 99 ERA";#N/A,#N/A,FALSE,"ANEXO3 99 UBÁ2";#N/A,#N/A,FALSE,"ANEXO3 99 DTU";#N/A,#N/A,FALSE,"ANEXO3 99 RDR";#N/A,#N/A,FALSE,"ANEXO3 99 UBÁ4";#N/A,#N/A,FALSE,"ANEXO3 99 UBÁ6"}</definedName>
    <definedName name="____________CRM3_1" localSheetId="12" hidden="1">{#N/A,#N/A,FALSE,"ANEXO3 99 ERA";#N/A,#N/A,FALSE,"ANEXO3 99 UBÁ2";#N/A,#N/A,FALSE,"ANEXO3 99 DTU";#N/A,#N/A,FALSE,"ANEXO3 99 RDR";#N/A,#N/A,FALSE,"ANEXO3 99 UBÁ4";#N/A,#N/A,FALSE,"ANEXO3 99 UBÁ6"}</definedName>
    <definedName name="____________CRM3_1" localSheetId="22" hidden="1">{#N/A,#N/A,FALSE,"ANEXO3 99 ERA";#N/A,#N/A,FALSE,"ANEXO3 99 UBÁ2";#N/A,#N/A,FALSE,"ANEXO3 99 DTU";#N/A,#N/A,FALSE,"ANEXO3 99 RDR";#N/A,#N/A,FALSE,"ANEXO3 99 UBÁ4";#N/A,#N/A,FALSE,"ANEXO3 99 UBÁ6"}</definedName>
    <definedName name="____________CRM3_1" localSheetId="21" hidden="1">{#N/A,#N/A,FALSE,"ANEXO3 99 ERA";#N/A,#N/A,FALSE,"ANEXO3 99 UBÁ2";#N/A,#N/A,FALSE,"ANEXO3 99 DTU";#N/A,#N/A,FALSE,"ANEXO3 99 RDR";#N/A,#N/A,FALSE,"ANEXO3 99 UBÁ4";#N/A,#N/A,FALSE,"ANEXO3 99 UBÁ6"}</definedName>
    <definedName name="____________CRM3_1" localSheetId="23" hidden="1">{#N/A,#N/A,FALSE,"ANEXO3 99 ERA";#N/A,#N/A,FALSE,"ANEXO3 99 UBÁ2";#N/A,#N/A,FALSE,"ANEXO3 99 DTU";#N/A,#N/A,FALSE,"ANEXO3 99 RDR";#N/A,#N/A,FALSE,"ANEXO3 99 UBÁ4";#N/A,#N/A,FALSE,"ANEXO3 99 UBÁ6"}</definedName>
    <definedName name="____________CRM3_1" localSheetId="15" hidden="1">{#N/A,#N/A,FALSE,"ANEXO3 99 ERA";#N/A,#N/A,FALSE,"ANEXO3 99 UBÁ2";#N/A,#N/A,FALSE,"ANEXO3 99 DTU";#N/A,#N/A,FALSE,"ANEXO3 99 RDR";#N/A,#N/A,FALSE,"ANEXO3 99 UBÁ4";#N/A,#N/A,FALSE,"ANEXO3 99 UBÁ6"}</definedName>
    <definedName name="____________CRM3_1" localSheetId="13" hidden="1">{#N/A,#N/A,FALSE,"ANEXO3 99 ERA";#N/A,#N/A,FALSE,"ANEXO3 99 UBÁ2";#N/A,#N/A,FALSE,"ANEXO3 99 DTU";#N/A,#N/A,FALSE,"ANEXO3 99 RDR";#N/A,#N/A,FALSE,"ANEXO3 99 UBÁ4";#N/A,#N/A,FALSE,"ANEXO3 99 UBÁ6"}</definedName>
    <definedName name="____________CRM3_1" hidden="1">{#N/A,#N/A,FALSE,"ANEXO3 99 ERA";#N/A,#N/A,FALSE,"ANEXO3 99 UBÁ2";#N/A,#N/A,FALSE,"ANEXO3 99 DTU";#N/A,#N/A,FALSE,"ANEXO3 99 RDR";#N/A,#N/A,FALSE,"ANEXO3 99 UBÁ4";#N/A,#N/A,FALSE,"ANEXO3 99 UBÁ6"}</definedName>
    <definedName name="___________CRM2" localSheetId="6" hidden="1">{#N/A,#N/A,FALSE,"ANEXO3 99 ERA";#N/A,#N/A,FALSE,"ANEXO3 99 UBÁ2";#N/A,#N/A,FALSE,"ANEXO3 99 DTU";#N/A,#N/A,FALSE,"ANEXO3 99 RDR";#N/A,#N/A,FALSE,"ANEXO3 99 UBÁ4";#N/A,#N/A,FALSE,"ANEXO3 99 UBÁ6"}</definedName>
    <definedName name="___________CRM2" localSheetId="5" hidden="1">{#N/A,#N/A,FALSE,"ANEXO3 99 ERA";#N/A,#N/A,FALSE,"ANEXO3 99 UBÁ2";#N/A,#N/A,FALSE,"ANEXO3 99 DTU";#N/A,#N/A,FALSE,"ANEXO3 99 RDR";#N/A,#N/A,FALSE,"ANEXO3 99 UBÁ4";#N/A,#N/A,FALSE,"ANEXO3 99 UBÁ6"}</definedName>
    <definedName name="___________CRM2" localSheetId="10" hidden="1">{#N/A,#N/A,FALSE,"ANEXO3 99 ERA";#N/A,#N/A,FALSE,"ANEXO3 99 UBÁ2";#N/A,#N/A,FALSE,"ANEXO3 99 DTU";#N/A,#N/A,FALSE,"ANEXO3 99 RDR";#N/A,#N/A,FALSE,"ANEXO3 99 UBÁ4";#N/A,#N/A,FALSE,"ANEXO3 99 UBÁ6"}</definedName>
    <definedName name="___________CRM2" localSheetId="4" hidden="1">{#N/A,#N/A,FALSE,"ANEXO3 99 ERA";#N/A,#N/A,FALSE,"ANEXO3 99 UBÁ2";#N/A,#N/A,FALSE,"ANEXO3 99 DTU";#N/A,#N/A,FALSE,"ANEXO3 99 RDR";#N/A,#N/A,FALSE,"ANEXO3 99 UBÁ4";#N/A,#N/A,FALSE,"ANEXO3 99 UBÁ6"}</definedName>
    <definedName name="___________CRM2" localSheetId="8" hidden="1">{#N/A,#N/A,FALSE,"ANEXO3 99 ERA";#N/A,#N/A,FALSE,"ANEXO3 99 UBÁ2";#N/A,#N/A,FALSE,"ANEXO3 99 DTU";#N/A,#N/A,FALSE,"ANEXO3 99 RDR";#N/A,#N/A,FALSE,"ANEXO3 99 UBÁ4";#N/A,#N/A,FALSE,"ANEXO3 99 UBÁ6"}</definedName>
    <definedName name="___________CRM2" localSheetId="9" hidden="1">{#N/A,#N/A,FALSE,"ANEXO3 99 ERA";#N/A,#N/A,FALSE,"ANEXO3 99 UBÁ2";#N/A,#N/A,FALSE,"ANEXO3 99 DTU";#N/A,#N/A,FALSE,"ANEXO3 99 RDR";#N/A,#N/A,FALSE,"ANEXO3 99 UBÁ4";#N/A,#N/A,FALSE,"ANEXO3 99 UBÁ6"}</definedName>
    <definedName name="___________CRM2" localSheetId="7" hidden="1">{#N/A,#N/A,FALSE,"ANEXO3 99 ERA";#N/A,#N/A,FALSE,"ANEXO3 99 UBÁ2";#N/A,#N/A,FALSE,"ANEXO3 99 DTU";#N/A,#N/A,FALSE,"ANEXO3 99 RDR";#N/A,#N/A,FALSE,"ANEXO3 99 UBÁ4";#N/A,#N/A,FALSE,"ANEXO3 99 UBÁ6"}</definedName>
    <definedName name="___________CRM2" localSheetId="2" hidden="1">{#N/A,#N/A,FALSE,"ANEXO3 99 ERA";#N/A,#N/A,FALSE,"ANEXO3 99 UBÁ2";#N/A,#N/A,FALSE,"ANEXO3 99 DTU";#N/A,#N/A,FALSE,"ANEXO3 99 RDR";#N/A,#N/A,FALSE,"ANEXO3 99 UBÁ4";#N/A,#N/A,FALSE,"ANEXO3 99 UBÁ6"}</definedName>
    <definedName name="___________CRM2" localSheetId="3" hidden="1">{#N/A,#N/A,FALSE,"ANEXO3 99 ERA";#N/A,#N/A,FALSE,"ANEXO3 99 UBÁ2";#N/A,#N/A,FALSE,"ANEXO3 99 DTU";#N/A,#N/A,FALSE,"ANEXO3 99 RDR";#N/A,#N/A,FALSE,"ANEXO3 99 UBÁ4";#N/A,#N/A,FALSE,"ANEXO3 99 UBÁ6"}</definedName>
    <definedName name="___________CRM2" localSheetId="18" hidden="1">{#N/A,#N/A,FALSE,"ANEXO3 99 ERA";#N/A,#N/A,FALSE,"ANEXO3 99 UBÁ2";#N/A,#N/A,FALSE,"ANEXO3 99 DTU";#N/A,#N/A,FALSE,"ANEXO3 99 RDR";#N/A,#N/A,FALSE,"ANEXO3 99 UBÁ4";#N/A,#N/A,FALSE,"ANEXO3 99 UBÁ6"}</definedName>
    <definedName name="___________CRM2" localSheetId="19" hidden="1">{#N/A,#N/A,FALSE,"ANEXO3 99 ERA";#N/A,#N/A,FALSE,"ANEXO3 99 UBÁ2";#N/A,#N/A,FALSE,"ANEXO3 99 DTU";#N/A,#N/A,FALSE,"ANEXO3 99 RDR";#N/A,#N/A,FALSE,"ANEXO3 99 UBÁ4";#N/A,#N/A,FALSE,"ANEXO3 99 UBÁ6"}</definedName>
    <definedName name="___________CRM2" localSheetId="17" hidden="1">{#N/A,#N/A,FALSE,"ANEXO3 99 ERA";#N/A,#N/A,FALSE,"ANEXO3 99 UBÁ2";#N/A,#N/A,FALSE,"ANEXO3 99 DTU";#N/A,#N/A,FALSE,"ANEXO3 99 RDR";#N/A,#N/A,FALSE,"ANEXO3 99 UBÁ4";#N/A,#N/A,FALSE,"ANEXO3 99 UBÁ6"}</definedName>
    <definedName name="___________CRM2" localSheetId="16" hidden="1">{#N/A,#N/A,FALSE,"ANEXO3 99 ERA";#N/A,#N/A,FALSE,"ANEXO3 99 UBÁ2";#N/A,#N/A,FALSE,"ANEXO3 99 DTU";#N/A,#N/A,FALSE,"ANEXO3 99 RDR";#N/A,#N/A,FALSE,"ANEXO3 99 UBÁ4";#N/A,#N/A,FALSE,"ANEXO3 99 UBÁ6"}</definedName>
    <definedName name="___________CRM2" localSheetId="1" hidden="1">{#N/A,#N/A,FALSE,"ANEXO3 99 ERA";#N/A,#N/A,FALSE,"ANEXO3 99 UBÁ2";#N/A,#N/A,FALSE,"ANEXO3 99 DTU";#N/A,#N/A,FALSE,"ANEXO3 99 RDR";#N/A,#N/A,FALSE,"ANEXO3 99 UBÁ4";#N/A,#N/A,FALSE,"ANEXO3 99 UBÁ6"}</definedName>
    <definedName name="___________CRM2" localSheetId="0" hidden="1">{#N/A,#N/A,FALSE,"ANEXO3 99 ERA";#N/A,#N/A,FALSE,"ANEXO3 99 UBÁ2";#N/A,#N/A,FALSE,"ANEXO3 99 DTU";#N/A,#N/A,FALSE,"ANEXO3 99 RDR";#N/A,#N/A,FALSE,"ANEXO3 99 UBÁ4";#N/A,#N/A,FALSE,"ANEXO3 99 UBÁ6"}</definedName>
    <definedName name="___________CRM2" localSheetId="25" hidden="1">{#N/A,#N/A,FALSE,"ANEXO3 99 ERA";#N/A,#N/A,FALSE,"ANEXO3 99 UBÁ2";#N/A,#N/A,FALSE,"ANEXO3 99 DTU";#N/A,#N/A,FALSE,"ANEXO3 99 RDR";#N/A,#N/A,FALSE,"ANEXO3 99 UBÁ4";#N/A,#N/A,FALSE,"ANEXO3 99 UBÁ6"}</definedName>
    <definedName name="___________CRM2" localSheetId="20" hidden="1">{#N/A,#N/A,FALSE,"ANEXO3 99 ERA";#N/A,#N/A,FALSE,"ANEXO3 99 UBÁ2";#N/A,#N/A,FALSE,"ANEXO3 99 DTU";#N/A,#N/A,FALSE,"ANEXO3 99 RDR";#N/A,#N/A,FALSE,"ANEXO3 99 UBÁ4";#N/A,#N/A,FALSE,"ANEXO3 99 UBÁ6"}</definedName>
    <definedName name="___________CRM2" localSheetId="12" hidden="1">{#N/A,#N/A,FALSE,"ANEXO3 99 ERA";#N/A,#N/A,FALSE,"ANEXO3 99 UBÁ2";#N/A,#N/A,FALSE,"ANEXO3 99 DTU";#N/A,#N/A,FALSE,"ANEXO3 99 RDR";#N/A,#N/A,FALSE,"ANEXO3 99 UBÁ4";#N/A,#N/A,FALSE,"ANEXO3 99 UBÁ6"}</definedName>
    <definedName name="___________CRM2" localSheetId="22" hidden="1">{#N/A,#N/A,FALSE,"ANEXO3 99 ERA";#N/A,#N/A,FALSE,"ANEXO3 99 UBÁ2";#N/A,#N/A,FALSE,"ANEXO3 99 DTU";#N/A,#N/A,FALSE,"ANEXO3 99 RDR";#N/A,#N/A,FALSE,"ANEXO3 99 UBÁ4";#N/A,#N/A,FALSE,"ANEXO3 99 UBÁ6"}</definedName>
    <definedName name="___________CRM2" localSheetId="21" hidden="1">{#N/A,#N/A,FALSE,"ANEXO3 99 ERA";#N/A,#N/A,FALSE,"ANEXO3 99 UBÁ2";#N/A,#N/A,FALSE,"ANEXO3 99 DTU";#N/A,#N/A,FALSE,"ANEXO3 99 RDR";#N/A,#N/A,FALSE,"ANEXO3 99 UBÁ4";#N/A,#N/A,FALSE,"ANEXO3 99 UBÁ6"}</definedName>
    <definedName name="___________CRM2" localSheetId="23" hidden="1">{#N/A,#N/A,FALSE,"ANEXO3 99 ERA";#N/A,#N/A,FALSE,"ANEXO3 99 UBÁ2";#N/A,#N/A,FALSE,"ANEXO3 99 DTU";#N/A,#N/A,FALSE,"ANEXO3 99 RDR";#N/A,#N/A,FALSE,"ANEXO3 99 UBÁ4";#N/A,#N/A,FALSE,"ANEXO3 99 UBÁ6"}</definedName>
    <definedName name="___________CRM2" localSheetId="15" hidden="1">{#N/A,#N/A,FALSE,"ANEXO3 99 ERA";#N/A,#N/A,FALSE,"ANEXO3 99 UBÁ2";#N/A,#N/A,FALSE,"ANEXO3 99 DTU";#N/A,#N/A,FALSE,"ANEXO3 99 RDR";#N/A,#N/A,FALSE,"ANEXO3 99 UBÁ4";#N/A,#N/A,FALSE,"ANEXO3 99 UBÁ6"}</definedName>
    <definedName name="___________CRM2" localSheetId="13" hidden="1">{#N/A,#N/A,FALSE,"ANEXO3 99 ERA";#N/A,#N/A,FALSE,"ANEXO3 99 UBÁ2";#N/A,#N/A,FALSE,"ANEXO3 99 DTU";#N/A,#N/A,FALSE,"ANEXO3 99 RDR";#N/A,#N/A,FALSE,"ANEXO3 99 UBÁ4";#N/A,#N/A,FALSE,"ANEXO3 99 UBÁ6"}</definedName>
    <definedName name="___________CRM2" hidden="1">{#N/A,#N/A,FALSE,"ANEXO3 99 ERA";#N/A,#N/A,FALSE,"ANEXO3 99 UBÁ2";#N/A,#N/A,FALSE,"ANEXO3 99 DTU";#N/A,#N/A,FALSE,"ANEXO3 99 RDR";#N/A,#N/A,FALSE,"ANEXO3 99 UBÁ4";#N/A,#N/A,FALSE,"ANEXO3 99 UBÁ6"}</definedName>
    <definedName name="___________CRM2_1" localSheetId="0" hidden="1">{#N/A,#N/A,FALSE,"ANEXO3 99 ERA";#N/A,#N/A,FALSE,"ANEXO3 99 UBÁ2";#N/A,#N/A,FALSE,"ANEXO3 99 DTU";#N/A,#N/A,FALSE,"ANEXO3 99 RDR";#N/A,#N/A,FALSE,"ANEXO3 99 UBÁ4";#N/A,#N/A,FALSE,"ANEXO3 99 UBÁ6"}</definedName>
    <definedName name="___________CRM2_1" localSheetId="25" hidden="1">{#N/A,#N/A,FALSE,"ANEXO3 99 ERA";#N/A,#N/A,FALSE,"ANEXO3 99 UBÁ2";#N/A,#N/A,FALSE,"ANEXO3 99 DTU";#N/A,#N/A,FALSE,"ANEXO3 99 RDR";#N/A,#N/A,FALSE,"ANEXO3 99 UBÁ4";#N/A,#N/A,FALSE,"ANEXO3 99 UBÁ6"}</definedName>
    <definedName name="___________CRM2_1" localSheetId="20" hidden="1">{#N/A,#N/A,FALSE,"ANEXO3 99 ERA";#N/A,#N/A,FALSE,"ANEXO3 99 UBÁ2";#N/A,#N/A,FALSE,"ANEXO3 99 DTU";#N/A,#N/A,FALSE,"ANEXO3 99 RDR";#N/A,#N/A,FALSE,"ANEXO3 99 UBÁ4";#N/A,#N/A,FALSE,"ANEXO3 99 UBÁ6"}</definedName>
    <definedName name="___________CRM2_1" localSheetId="12" hidden="1">{#N/A,#N/A,FALSE,"ANEXO3 99 ERA";#N/A,#N/A,FALSE,"ANEXO3 99 UBÁ2";#N/A,#N/A,FALSE,"ANEXO3 99 DTU";#N/A,#N/A,FALSE,"ANEXO3 99 RDR";#N/A,#N/A,FALSE,"ANEXO3 99 UBÁ4";#N/A,#N/A,FALSE,"ANEXO3 99 UBÁ6"}</definedName>
    <definedName name="___________CRM2_1" localSheetId="22" hidden="1">{#N/A,#N/A,FALSE,"ANEXO3 99 ERA";#N/A,#N/A,FALSE,"ANEXO3 99 UBÁ2";#N/A,#N/A,FALSE,"ANEXO3 99 DTU";#N/A,#N/A,FALSE,"ANEXO3 99 RDR";#N/A,#N/A,FALSE,"ANEXO3 99 UBÁ4";#N/A,#N/A,FALSE,"ANEXO3 99 UBÁ6"}</definedName>
    <definedName name="___________CRM2_1" localSheetId="21" hidden="1">{#N/A,#N/A,FALSE,"ANEXO3 99 ERA";#N/A,#N/A,FALSE,"ANEXO3 99 UBÁ2";#N/A,#N/A,FALSE,"ANEXO3 99 DTU";#N/A,#N/A,FALSE,"ANEXO3 99 RDR";#N/A,#N/A,FALSE,"ANEXO3 99 UBÁ4";#N/A,#N/A,FALSE,"ANEXO3 99 UBÁ6"}</definedName>
    <definedName name="___________CRM2_1" localSheetId="23" hidden="1">{#N/A,#N/A,FALSE,"ANEXO3 99 ERA";#N/A,#N/A,FALSE,"ANEXO3 99 UBÁ2";#N/A,#N/A,FALSE,"ANEXO3 99 DTU";#N/A,#N/A,FALSE,"ANEXO3 99 RDR";#N/A,#N/A,FALSE,"ANEXO3 99 UBÁ4";#N/A,#N/A,FALSE,"ANEXO3 99 UBÁ6"}</definedName>
    <definedName name="___________CRM2_1" localSheetId="15" hidden="1">{#N/A,#N/A,FALSE,"ANEXO3 99 ERA";#N/A,#N/A,FALSE,"ANEXO3 99 UBÁ2";#N/A,#N/A,FALSE,"ANEXO3 99 DTU";#N/A,#N/A,FALSE,"ANEXO3 99 RDR";#N/A,#N/A,FALSE,"ANEXO3 99 UBÁ4";#N/A,#N/A,FALSE,"ANEXO3 99 UBÁ6"}</definedName>
    <definedName name="___________CRM2_1" localSheetId="13" hidden="1">{#N/A,#N/A,FALSE,"ANEXO3 99 ERA";#N/A,#N/A,FALSE,"ANEXO3 99 UBÁ2";#N/A,#N/A,FALSE,"ANEXO3 99 DTU";#N/A,#N/A,FALSE,"ANEXO3 99 RDR";#N/A,#N/A,FALSE,"ANEXO3 99 UBÁ4";#N/A,#N/A,FALSE,"ANEXO3 99 UBÁ6"}</definedName>
    <definedName name="___________CRM2_1" hidden="1">{#N/A,#N/A,FALSE,"ANEXO3 99 ERA";#N/A,#N/A,FALSE,"ANEXO3 99 UBÁ2";#N/A,#N/A,FALSE,"ANEXO3 99 DTU";#N/A,#N/A,FALSE,"ANEXO3 99 RDR";#N/A,#N/A,FALSE,"ANEXO3 99 UBÁ4";#N/A,#N/A,FALSE,"ANEXO3 99 UBÁ6"}</definedName>
    <definedName name="__________CRM3" localSheetId="6" hidden="1">{#N/A,#N/A,FALSE,"ANEXO3 99 ERA";#N/A,#N/A,FALSE,"ANEXO3 99 UBÁ2";#N/A,#N/A,FALSE,"ANEXO3 99 DTU";#N/A,#N/A,FALSE,"ANEXO3 99 RDR";#N/A,#N/A,FALSE,"ANEXO3 99 UBÁ4";#N/A,#N/A,FALSE,"ANEXO3 99 UBÁ6"}</definedName>
    <definedName name="__________CRM3" localSheetId="5" hidden="1">{#N/A,#N/A,FALSE,"ANEXO3 99 ERA";#N/A,#N/A,FALSE,"ANEXO3 99 UBÁ2";#N/A,#N/A,FALSE,"ANEXO3 99 DTU";#N/A,#N/A,FALSE,"ANEXO3 99 RDR";#N/A,#N/A,FALSE,"ANEXO3 99 UBÁ4";#N/A,#N/A,FALSE,"ANEXO3 99 UBÁ6"}</definedName>
    <definedName name="__________CRM3" localSheetId="10" hidden="1">{#N/A,#N/A,FALSE,"ANEXO3 99 ERA";#N/A,#N/A,FALSE,"ANEXO3 99 UBÁ2";#N/A,#N/A,FALSE,"ANEXO3 99 DTU";#N/A,#N/A,FALSE,"ANEXO3 99 RDR";#N/A,#N/A,FALSE,"ANEXO3 99 UBÁ4";#N/A,#N/A,FALSE,"ANEXO3 99 UBÁ6"}</definedName>
    <definedName name="__________CRM3" localSheetId="4" hidden="1">{#N/A,#N/A,FALSE,"ANEXO3 99 ERA";#N/A,#N/A,FALSE,"ANEXO3 99 UBÁ2";#N/A,#N/A,FALSE,"ANEXO3 99 DTU";#N/A,#N/A,FALSE,"ANEXO3 99 RDR";#N/A,#N/A,FALSE,"ANEXO3 99 UBÁ4";#N/A,#N/A,FALSE,"ANEXO3 99 UBÁ6"}</definedName>
    <definedName name="__________CRM3" localSheetId="8" hidden="1">{#N/A,#N/A,FALSE,"ANEXO3 99 ERA";#N/A,#N/A,FALSE,"ANEXO3 99 UBÁ2";#N/A,#N/A,FALSE,"ANEXO3 99 DTU";#N/A,#N/A,FALSE,"ANEXO3 99 RDR";#N/A,#N/A,FALSE,"ANEXO3 99 UBÁ4";#N/A,#N/A,FALSE,"ANEXO3 99 UBÁ6"}</definedName>
    <definedName name="__________CRM3" localSheetId="9" hidden="1">{#N/A,#N/A,FALSE,"ANEXO3 99 ERA";#N/A,#N/A,FALSE,"ANEXO3 99 UBÁ2";#N/A,#N/A,FALSE,"ANEXO3 99 DTU";#N/A,#N/A,FALSE,"ANEXO3 99 RDR";#N/A,#N/A,FALSE,"ANEXO3 99 UBÁ4";#N/A,#N/A,FALSE,"ANEXO3 99 UBÁ6"}</definedName>
    <definedName name="__________CRM3" localSheetId="7" hidden="1">{#N/A,#N/A,FALSE,"ANEXO3 99 ERA";#N/A,#N/A,FALSE,"ANEXO3 99 UBÁ2";#N/A,#N/A,FALSE,"ANEXO3 99 DTU";#N/A,#N/A,FALSE,"ANEXO3 99 RDR";#N/A,#N/A,FALSE,"ANEXO3 99 UBÁ4";#N/A,#N/A,FALSE,"ANEXO3 99 UBÁ6"}</definedName>
    <definedName name="__________CRM3" localSheetId="2" hidden="1">{#N/A,#N/A,FALSE,"ANEXO3 99 ERA";#N/A,#N/A,FALSE,"ANEXO3 99 UBÁ2";#N/A,#N/A,FALSE,"ANEXO3 99 DTU";#N/A,#N/A,FALSE,"ANEXO3 99 RDR";#N/A,#N/A,FALSE,"ANEXO3 99 UBÁ4";#N/A,#N/A,FALSE,"ANEXO3 99 UBÁ6"}</definedName>
    <definedName name="__________CRM3" localSheetId="3" hidden="1">{#N/A,#N/A,FALSE,"ANEXO3 99 ERA";#N/A,#N/A,FALSE,"ANEXO3 99 UBÁ2";#N/A,#N/A,FALSE,"ANEXO3 99 DTU";#N/A,#N/A,FALSE,"ANEXO3 99 RDR";#N/A,#N/A,FALSE,"ANEXO3 99 UBÁ4";#N/A,#N/A,FALSE,"ANEXO3 99 UBÁ6"}</definedName>
    <definedName name="__________CRM3" localSheetId="18" hidden="1">{#N/A,#N/A,FALSE,"ANEXO3 99 ERA";#N/A,#N/A,FALSE,"ANEXO3 99 UBÁ2";#N/A,#N/A,FALSE,"ANEXO3 99 DTU";#N/A,#N/A,FALSE,"ANEXO3 99 RDR";#N/A,#N/A,FALSE,"ANEXO3 99 UBÁ4";#N/A,#N/A,FALSE,"ANEXO3 99 UBÁ6"}</definedName>
    <definedName name="__________CRM3" localSheetId="19" hidden="1">{#N/A,#N/A,FALSE,"ANEXO3 99 ERA";#N/A,#N/A,FALSE,"ANEXO3 99 UBÁ2";#N/A,#N/A,FALSE,"ANEXO3 99 DTU";#N/A,#N/A,FALSE,"ANEXO3 99 RDR";#N/A,#N/A,FALSE,"ANEXO3 99 UBÁ4";#N/A,#N/A,FALSE,"ANEXO3 99 UBÁ6"}</definedName>
    <definedName name="__________CRM3" localSheetId="17" hidden="1">{#N/A,#N/A,FALSE,"ANEXO3 99 ERA";#N/A,#N/A,FALSE,"ANEXO3 99 UBÁ2";#N/A,#N/A,FALSE,"ANEXO3 99 DTU";#N/A,#N/A,FALSE,"ANEXO3 99 RDR";#N/A,#N/A,FALSE,"ANEXO3 99 UBÁ4";#N/A,#N/A,FALSE,"ANEXO3 99 UBÁ6"}</definedName>
    <definedName name="__________CRM3" localSheetId="16" hidden="1">{#N/A,#N/A,FALSE,"ANEXO3 99 ERA";#N/A,#N/A,FALSE,"ANEXO3 99 UBÁ2";#N/A,#N/A,FALSE,"ANEXO3 99 DTU";#N/A,#N/A,FALSE,"ANEXO3 99 RDR";#N/A,#N/A,FALSE,"ANEXO3 99 UBÁ4";#N/A,#N/A,FALSE,"ANEXO3 99 UBÁ6"}</definedName>
    <definedName name="__________CRM3" localSheetId="1" hidden="1">{#N/A,#N/A,FALSE,"ANEXO3 99 ERA";#N/A,#N/A,FALSE,"ANEXO3 99 UBÁ2";#N/A,#N/A,FALSE,"ANEXO3 99 DTU";#N/A,#N/A,FALSE,"ANEXO3 99 RDR";#N/A,#N/A,FALSE,"ANEXO3 99 UBÁ4";#N/A,#N/A,FALSE,"ANEXO3 99 UBÁ6"}</definedName>
    <definedName name="__________CRM3" localSheetId="0" hidden="1">{#N/A,#N/A,FALSE,"ANEXO3 99 ERA";#N/A,#N/A,FALSE,"ANEXO3 99 UBÁ2";#N/A,#N/A,FALSE,"ANEXO3 99 DTU";#N/A,#N/A,FALSE,"ANEXO3 99 RDR";#N/A,#N/A,FALSE,"ANEXO3 99 UBÁ4";#N/A,#N/A,FALSE,"ANEXO3 99 UBÁ6"}</definedName>
    <definedName name="__________CRM3" localSheetId="25" hidden="1">{#N/A,#N/A,FALSE,"ANEXO3 99 ERA";#N/A,#N/A,FALSE,"ANEXO3 99 UBÁ2";#N/A,#N/A,FALSE,"ANEXO3 99 DTU";#N/A,#N/A,FALSE,"ANEXO3 99 RDR";#N/A,#N/A,FALSE,"ANEXO3 99 UBÁ4";#N/A,#N/A,FALSE,"ANEXO3 99 UBÁ6"}</definedName>
    <definedName name="__________CRM3" localSheetId="20" hidden="1">{#N/A,#N/A,FALSE,"ANEXO3 99 ERA";#N/A,#N/A,FALSE,"ANEXO3 99 UBÁ2";#N/A,#N/A,FALSE,"ANEXO3 99 DTU";#N/A,#N/A,FALSE,"ANEXO3 99 RDR";#N/A,#N/A,FALSE,"ANEXO3 99 UBÁ4";#N/A,#N/A,FALSE,"ANEXO3 99 UBÁ6"}</definedName>
    <definedName name="__________CRM3" localSheetId="12" hidden="1">{#N/A,#N/A,FALSE,"ANEXO3 99 ERA";#N/A,#N/A,FALSE,"ANEXO3 99 UBÁ2";#N/A,#N/A,FALSE,"ANEXO3 99 DTU";#N/A,#N/A,FALSE,"ANEXO3 99 RDR";#N/A,#N/A,FALSE,"ANEXO3 99 UBÁ4";#N/A,#N/A,FALSE,"ANEXO3 99 UBÁ6"}</definedName>
    <definedName name="__________CRM3" localSheetId="22" hidden="1">{#N/A,#N/A,FALSE,"ANEXO3 99 ERA";#N/A,#N/A,FALSE,"ANEXO3 99 UBÁ2";#N/A,#N/A,FALSE,"ANEXO3 99 DTU";#N/A,#N/A,FALSE,"ANEXO3 99 RDR";#N/A,#N/A,FALSE,"ANEXO3 99 UBÁ4";#N/A,#N/A,FALSE,"ANEXO3 99 UBÁ6"}</definedName>
    <definedName name="__________CRM3" localSheetId="21" hidden="1">{#N/A,#N/A,FALSE,"ANEXO3 99 ERA";#N/A,#N/A,FALSE,"ANEXO3 99 UBÁ2";#N/A,#N/A,FALSE,"ANEXO3 99 DTU";#N/A,#N/A,FALSE,"ANEXO3 99 RDR";#N/A,#N/A,FALSE,"ANEXO3 99 UBÁ4";#N/A,#N/A,FALSE,"ANEXO3 99 UBÁ6"}</definedName>
    <definedName name="__________CRM3" localSheetId="23" hidden="1">{#N/A,#N/A,FALSE,"ANEXO3 99 ERA";#N/A,#N/A,FALSE,"ANEXO3 99 UBÁ2";#N/A,#N/A,FALSE,"ANEXO3 99 DTU";#N/A,#N/A,FALSE,"ANEXO3 99 RDR";#N/A,#N/A,FALSE,"ANEXO3 99 UBÁ4";#N/A,#N/A,FALSE,"ANEXO3 99 UBÁ6"}</definedName>
    <definedName name="__________CRM3" localSheetId="15" hidden="1">{#N/A,#N/A,FALSE,"ANEXO3 99 ERA";#N/A,#N/A,FALSE,"ANEXO3 99 UBÁ2";#N/A,#N/A,FALSE,"ANEXO3 99 DTU";#N/A,#N/A,FALSE,"ANEXO3 99 RDR";#N/A,#N/A,FALSE,"ANEXO3 99 UBÁ4";#N/A,#N/A,FALSE,"ANEXO3 99 UBÁ6"}</definedName>
    <definedName name="__________CRM3" localSheetId="13" hidden="1">{#N/A,#N/A,FALSE,"ANEXO3 99 ERA";#N/A,#N/A,FALSE,"ANEXO3 99 UBÁ2";#N/A,#N/A,FALSE,"ANEXO3 99 DTU";#N/A,#N/A,FALSE,"ANEXO3 99 RDR";#N/A,#N/A,FALSE,"ANEXO3 99 UBÁ4";#N/A,#N/A,FALSE,"ANEXO3 99 UBÁ6"}</definedName>
    <definedName name="__________CRM3" hidden="1">{#N/A,#N/A,FALSE,"ANEXO3 99 ERA";#N/A,#N/A,FALSE,"ANEXO3 99 UBÁ2";#N/A,#N/A,FALSE,"ANEXO3 99 DTU";#N/A,#N/A,FALSE,"ANEXO3 99 RDR";#N/A,#N/A,FALSE,"ANEXO3 99 UBÁ4";#N/A,#N/A,FALSE,"ANEXO3 99 UBÁ6"}</definedName>
    <definedName name="__________CRM3_1" localSheetId="0" hidden="1">{#N/A,#N/A,FALSE,"ANEXO3 99 ERA";#N/A,#N/A,FALSE,"ANEXO3 99 UBÁ2";#N/A,#N/A,FALSE,"ANEXO3 99 DTU";#N/A,#N/A,FALSE,"ANEXO3 99 RDR";#N/A,#N/A,FALSE,"ANEXO3 99 UBÁ4";#N/A,#N/A,FALSE,"ANEXO3 99 UBÁ6"}</definedName>
    <definedName name="__________CRM3_1" localSheetId="25" hidden="1">{#N/A,#N/A,FALSE,"ANEXO3 99 ERA";#N/A,#N/A,FALSE,"ANEXO3 99 UBÁ2";#N/A,#N/A,FALSE,"ANEXO3 99 DTU";#N/A,#N/A,FALSE,"ANEXO3 99 RDR";#N/A,#N/A,FALSE,"ANEXO3 99 UBÁ4";#N/A,#N/A,FALSE,"ANEXO3 99 UBÁ6"}</definedName>
    <definedName name="__________CRM3_1" localSheetId="20" hidden="1">{#N/A,#N/A,FALSE,"ANEXO3 99 ERA";#N/A,#N/A,FALSE,"ANEXO3 99 UBÁ2";#N/A,#N/A,FALSE,"ANEXO3 99 DTU";#N/A,#N/A,FALSE,"ANEXO3 99 RDR";#N/A,#N/A,FALSE,"ANEXO3 99 UBÁ4";#N/A,#N/A,FALSE,"ANEXO3 99 UBÁ6"}</definedName>
    <definedName name="__________CRM3_1" localSheetId="12" hidden="1">{#N/A,#N/A,FALSE,"ANEXO3 99 ERA";#N/A,#N/A,FALSE,"ANEXO3 99 UBÁ2";#N/A,#N/A,FALSE,"ANEXO3 99 DTU";#N/A,#N/A,FALSE,"ANEXO3 99 RDR";#N/A,#N/A,FALSE,"ANEXO3 99 UBÁ4";#N/A,#N/A,FALSE,"ANEXO3 99 UBÁ6"}</definedName>
    <definedName name="__________CRM3_1" localSheetId="22" hidden="1">{#N/A,#N/A,FALSE,"ANEXO3 99 ERA";#N/A,#N/A,FALSE,"ANEXO3 99 UBÁ2";#N/A,#N/A,FALSE,"ANEXO3 99 DTU";#N/A,#N/A,FALSE,"ANEXO3 99 RDR";#N/A,#N/A,FALSE,"ANEXO3 99 UBÁ4";#N/A,#N/A,FALSE,"ANEXO3 99 UBÁ6"}</definedName>
    <definedName name="__________CRM3_1" localSheetId="21" hidden="1">{#N/A,#N/A,FALSE,"ANEXO3 99 ERA";#N/A,#N/A,FALSE,"ANEXO3 99 UBÁ2";#N/A,#N/A,FALSE,"ANEXO3 99 DTU";#N/A,#N/A,FALSE,"ANEXO3 99 RDR";#N/A,#N/A,FALSE,"ANEXO3 99 UBÁ4";#N/A,#N/A,FALSE,"ANEXO3 99 UBÁ6"}</definedName>
    <definedName name="__________CRM3_1" localSheetId="23" hidden="1">{#N/A,#N/A,FALSE,"ANEXO3 99 ERA";#N/A,#N/A,FALSE,"ANEXO3 99 UBÁ2";#N/A,#N/A,FALSE,"ANEXO3 99 DTU";#N/A,#N/A,FALSE,"ANEXO3 99 RDR";#N/A,#N/A,FALSE,"ANEXO3 99 UBÁ4";#N/A,#N/A,FALSE,"ANEXO3 99 UBÁ6"}</definedName>
    <definedName name="__________CRM3_1" localSheetId="15" hidden="1">{#N/A,#N/A,FALSE,"ANEXO3 99 ERA";#N/A,#N/A,FALSE,"ANEXO3 99 UBÁ2";#N/A,#N/A,FALSE,"ANEXO3 99 DTU";#N/A,#N/A,FALSE,"ANEXO3 99 RDR";#N/A,#N/A,FALSE,"ANEXO3 99 UBÁ4";#N/A,#N/A,FALSE,"ANEXO3 99 UBÁ6"}</definedName>
    <definedName name="__________CRM3_1" localSheetId="13" hidden="1">{#N/A,#N/A,FALSE,"ANEXO3 99 ERA";#N/A,#N/A,FALSE,"ANEXO3 99 UBÁ2";#N/A,#N/A,FALSE,"ANEXO3 99 DTU";#N/A,#N/A,FALSE,"ANEXO3 99 RDR";#N/A,#N/A,FALSE,"ANEXO3 99 UBÁ4";#N/A,#N/A,FALSE,"ANEXO3 99 UBÁ6"}</definedName>
    <definedName name="__________CRM3_1" hidden="1">{#N/A,#N/A,FALSE,"ANEXO3 99 ERA";#N/A,#N/A,FALSE,"ANEXO3 99 UBÁ2";#N/A,#N/A,FALSE,"ANEXO3 99 DTU";#N/A,#N/A,FALSE,"ANEXO3 99 RDR";#N/A,#N/A,FALSE,"ANEXO3 99 UBÁ4";#N/A,#N/A,FALSE,"ANEXO3 99 UBÁ6"}</definedName>
    <definedName name="_________CRM2" localSheetId="6" hidden="1">{#N/A,#N/A,FALSE,"ANEXO3 99 ERA";#N/A,#N/A,FALSE,"ANEXO3 99 UBÁ2";#N/A,#N/A,FALSE,"ANEXO3 99 DTU";#N/A,#N/A,FALSE,"ANEXO3 99 RDR";#N/A,#N/A,FALSE,"ANEXO3 99 UBÁ4";#N/A,#N/A,FALSE,"ANEXO3 99 UBÁ6"}</definedName>
    <definedName name="_________CRM2" localSheetId="5" hidden="1">{#N/A,#N/A,FALSE,"ANEXO3 99 ERA";#N/A,#N/A,FALSE,"ANEXO3 99 UBÁ2";#N/A,#N/A,FALSE,"ANEXO3 99 DTU";#N/A,#N/A,FALSE,"ANEXO3 99 RDR";#N/A,#N/A,FALSE,"ANEXO3 99 UBÁ4";#N/A,#N/A,FALSE,"ANEXO3 99 UBÁ6"}</definedName>
    <definedName name="_________CRM2" localSheetId="10" hidden="1">{#N/A,#N/A,FALSE,"ANEXO3 99 ERA";#N/A,#N/A,FALSE,"ANEXO3 99 UBÁ2";#N/A,#N/A,FALSE,"ANEXO3 99 DTU";#N/A,#N/A,FALSE,"ANEXO3 99 RDR";#N/A,#N/A,FALSE,"ANEXO3 99 UBÁ4";#N/A,#N/A,FALSE,"ANEXO3 99 UBÁ6"}</definedName>
    <definedName name="_________CRM2" localSheetId="4" hidden="1">{#N/A,#N/A,FALSE,"ANEXO3 99 ERA";#N/A,#N/A,FALSE,"ANEXO3 99 UBÁ2";#N/A,#N/A,FALSE,"ANEXO3 99 DTU";#N/A,#N/A,FALSE,"ANEXO3 99 RDR";#N/A,#N/A,FALSE,"ANEXO3 99 UBÁ4";#N/A,#N/A,FALSE,"ANEXO3 99 UBÁ6"}</definedName>
    <definedName name="_________CRM2" localSheetId="8" hidden="1">{#N/A,#N/A,FALSE,"ANEXO3 99 ERA";#N/A,#N/A,FALSE,"ANEXO3 99 UBÁ2";#N/A,#N/A,FALSE,"ANEXO3 99 DTU";#N/A,#N/A,FALSE,"ANEXO3 99 RDR";#N/A,#N/A,FALSE,"ANEXO3 99 UBÁ4";#N/A,#N/A,FALSE,"ANEXO3 99 UBÁ6"}</definedName>
    <definedName name="_________CRM2" localSheetId="9" hidden="1">{#N/A,#N/A,FALSE,"ANEXO3 99 ERA";#N/A,#N/A,FALSE,"ANEXO3 99 UBÁ2";#N/A,#N/A,FALSE,"ANEXO3 99 DTU";#N/A,#N/A,FALSE,"ANEXO3 99 RDR";#N/A,#N/A,FALSE,"ANEXO3 99 UBÁ4";#N/A,#N/A,FALSE,"ANEXO3 99 UBÁ6"}</definedName>
    <definedName name="_________CRM2" localSheetId="7" hidden="1">{#N/A,#N/A,FALSE,"ANEXO3 99 ERA";#N/A,#N/A,FALSE,"ANEXO3 99 UBÁ2";#N/A,#N/A,FALSE,"ANEXO3 99 DTU";#N/A,#N/A,FALSE,"ANEXO3 99 RDR";#N/A,#N/A,FALSE,"ANEXO3 99 UBÁ4";#N/A,#N/A,FALSE,"ANEXO3 99 UBÁ6"}</definedName>
    <definedName name="_________CRM2" localSheetId="2" hidden="1">{#N/A,#N/A,FALSE,"ANEXO3 99 ERA";#N/A,#N/A,FALSE,"ANEXO3 99 UBÁ2";#N/A,#N/A,FALSE,"ANEXO3 99 DTU";#N/A,#N/A,FALSE,"ANEXO3 99 RDR";#N/A,#N/A,FALSE,"ANEXO3 99 UBÁ4";#N/A,#N/A,FALSE,"ANEXO3 99 UBÁ6"}</definedName>
    <definedName name="_________CRM2" localSheetId="3" hidden="1">{#N/A,#N/A,FALSE,"ANEXO3 99 ERA";#N/A,#N/A,FALSE,"ANEXO3 99 UBÁ2";#N/A,#N/A,FALSE,"ANEXO3 99 DTU";#N/A,#N/A,FALSE,"ANEXO3 99 RDR";#N/A,#N/A,FALSE,"ANEXO3 99 UBÁ4";#N/A,#N/A,FALSE,"ANEXO3 99 UBÁ6"}</definedName>
    <definedName name="_________CRM2" localSheetId="18" hidden="1">{#N/A,#N/A,FALSE,"ANEXO3 99 ERA";#N/A,#N/A,FALSE,"ANEXO3 99 UBÁ2";#N/A,#N/A,FALSE,"ANEXO3 99 DTU";#N/A,#N/A,FALSE,"ANEXO3 99 RDR";#N/A,#N/A,FALSE,"ANEXO3 99 UBÁ4";#N/A,#N/A,FALSE,"ANEXO3 99 UBÁ6"}</definedName>
    <definedName name="_________CRM2" localSheetId="19" hidden="1">{#N/A,#N/A,FALSE,"ANEXO3 99 ERA";#N/A,#N/A,FALSE,"ANEXO3 99 UBÁ2";#N/A,#N/A,FALSE,"ANEXO3 99 DTU";#N/A,#N/A,FALSE,"ANEXO3 99 RDR";#N/A,#N/A,FALSE,"ANEXO3 99 UBÁ4";#N/A,#N/A,FALSE,"ANEXO3 99 UBÁ6"}</definedName>
    <definedName name="_________CRM2" localSheetId="17" hidden="1">{#N/A,#N/A,FALSE,"ANEXO3 99 ERA";#N/A,#N/A,FALSE,"ANEXO3 99 UBÁ2";#N/A,#N/A,FALSE,"ANEXO3 99 DTU";#N/A,#N/A,FALSE,"ANEXO3 99 RDR";#N/A,#N/A,FALSE,"ANEXO3 99 UBÁ4";#N/A,#N/A,FALSE,"ANEXO3 99 UBÁ6"}</definedName>
    <definedName name="_________CRM2" localSheetId="16" hidden="1">{#N/A,#N/A,FALSE,"ANEXO3 99 ERA";#N/A,#N/A,FALSE,"ANEXO3 99 UBÁ2";#N/A,#N/A,FALSE,"ANEXO3 99 DTU";#N/A,#N/A,FALSE,"ANEXO3 99 RDR";#N/A,#N/A,FALSE,"ANEXO3 99 UBÁ4";#N/A,#N/A,FALSE,"ANEXO3 99 UBÁ6"}</definedName>
    <definedName name="_________CRM2" localSheetId="1" hidden="1">{#N/A,#N/A,FALSE,"ANEXO3 99 ERA";#N/A,#N/A,FALSE,"ANEXO3 99 UBÁ2";#N/A,#N/A,FALSE,"ANEXO3 99 DTU";#N/A,#N/A,FALSE,"ANEXO3 99 RDR";#N/A,#N/A,FALSE,"ANEXO3 99 UBÁ4";#N/A,#N/A,FALSE,"ANEXO3 99 UBÁ6"}</definedName>
    <definedName name="_________CRM2" localSheetId="0" hidden="1">{#N/A,#N/A,FALSE,"ANEXO3 99 ERA";#N/A,#N/A,FALSE,"ANEXO3 99 UBÁ2";#N/A,#N/A,FALSE,"ANEXO3 99 DTU";#N/A,#N/A,FALSE,"ANEXO3 99 RDR";#N/A,#N/A,FALSE,"ANEXO3 99 UBÁ4";#N/A,#N/A,FALSE,"ANEXO3 99 UBÁ6"}</definedName>
    <definedName name="_________CRM2" localSheetId="25" hidden="1">{#N/A,#N/A,FALSE,"ANEXO3 99 ERA";#N/A,#N/A,FALSE,"ANEXO3 99 UBÁ2";#N/A,#N/A,FALSE,"ANEXO3 99 DTU";#N/A,#N/A,FALSE,"ANEXO3 99 RDR";#N/A,#N/A,FALSE,"ANEXO3 99 UBÁ4";#N/A,#N/A,FALSE,"ANEXO3 99 UBÁ6"}</definedName>
    <definedName name="_________CRM2" localSheetId="20" hidden="1">{#N/A,#N/A,FALSE,"ANEXO3 99 ERA";#N/A,#N/A,FALSE,"ANEXO3 99 UBÁ2";#N/A,#N/A,FALSE,"ANEXO3 99 DTU";#N/A,#N/A,FALSE,"ANEXO3 99 RDR";#N/A,#N/A,FALSE,"ANEXO3 99 UBÁ4";#N/A,#N/A,FALSE,"ANEXO3 99 UBÁ6"}</definedName>
    <definedName name="_________CRM2" localSheetId="12" hidden="1">{#N/A,#N/A,FALSE,"ANEXO3 99 ERA";#N/A,#N/A,FALSE,"ANEXO3 99 UBÁ2";#N/A,#N/A,FALSE,"ANEXO3 99 DTU";#N/A,#N/A,FALSE,"ANEXO3 99 RDR";#N/A,#N/A,FALSE,"ANEXO3 99 UBÁ4";#N/A,#N/A,FALSE,"ANEXO3 99 UBÁ6"}</definedName>
    <definedName name="_________CRM2" localSheetId="22" hidden="1">{#N/A,#N/A,FALSE,"ANEXO3 99 ERA";#N/A,#N/A,FALSE,"ANEXO3 99 UBÁ2";#N/A,#N/A,FALSE,"ANEXO3 99 DTU";#N/A,#N/A,FALSE,"ANEXO3 99 RDR";#N/A,#N/A,FALSE,"ANEXO3 99 UBÁ4";#N/A,#N/A,FALSE,"ANEXO3 99 UBÁ6"}</definedName>
    <definedName name="_________CRM2" localSheetId="21" hidden="1">{#N/A,#N/A,FALSE,"ANEXO3 99 ERA";#N/A,#N/A,FALSE,"ANEXO3 99 UBÁ2";#N/A,#N/A,FALSE,"ANEXO3 99 DTU";#N/A,#N/A,FALSE,"ANEXO3 99 RDR";#N/A,#N/A,FALSE,"ANEXO3 99 UBÁ4";#N/A,#N/A,FALSE,"ANEXO3 99 UBÁ6"}</definedName>
    <definedName name="_________CRM2" localSheetId="23" hidden="1">{#N/A,#N/A,FALSE,"ANEXO3 99 ERA";#N/A,#N/A,FALSE,"ANEXO3 99 UBÁ2";#N/A,#N/A,FALSE,"ANEXO3 99 DTU";#N/A,#N/A,FALSE,"ANEXO3 99 RDR";#N/A,#N/A,FALSE,"ANEXO3 99 UBÁ4";#N/A,#N/A,FALSE,"ANEXO3 99 UBÁ6"}</definedName>
    <definedName name="_________CRM2" localSheetId="15" hidden="1">{#N/A,#N/A,FALSE,"ANEXO3 99 ERA";#N/A,#N/A,FALSE,"ANEXO3 99 UBÁ2";#N/A,#N/A,FALSE,"ANEXO3 99 DTU";#N/A,#N/A,FALSE,"ANEXO3 99 RDR";#N/A,#N/A,FALSE,"ANEXO3 99 UBÁ4";#N/A,#N/A,FALSE,"ANEXO3 99 UBÁ6"}</definedName>
    <definedName name="_________CRM2" localSheetId="13" hidden="1">{#N/A,#N/A,FALSE,"ANEXO3 99 ERA";#N/A,#N/A,FALSE,"ANEXO3 99 UBÁ2";#N/A,#N/A,FALSE,"ANEXO3 99 DTU";#N/A,#N/A,FALSE,"ANEXO3 99 RDR";#N/A,#N/A,FALSE,"ANEXO3 99 UBÁ4";#N/A,#N/A,FALSE,"ANEXO3 99 UBÁ6"}</definedName>
    <definedName name="_________CRM2" hidden="1">{#N/A,#N/A,FALSE,"ANEXO3 99 ERA";#N/A,#N/A,FALSE,"ANEXO3 99 UBÁ2";#N/A,#N/A,FALSE,"ANEXO3 99 DTU";#N/A,#N/A,FALSE,"ANEXO3 99 RDR";#N/A,#N/A,FALSE,"ANEXO3 99 UBÁ4";#N/A,#N/A,FALSE,"ANEXO3 99 UBÁ6"}</definedName>
    <definedName name="_________CRM2_1" localSheetId="0" hidden="1">{#N/A,#N/A,FALSE,"ANEXO3 99 ERA";#N/A,#N/A,FALSE,"ANEXO3 99 UBÁ2";#N/A,#N/A,FALSE,"ANEXO3 99 DTU";#N/A,#N/A,FALSE,"ANEXO3 99 RDR";#N/A,#N/A,FALSE,"ANEXO3 99 UBÁ4";#N/A,#N/A,FALSE,"ANEXO3 99 UBÁ6"}</definedName>
    <definedName name="_________CRM2_1" localSheetId="25" hidden="1">{#N/A,#N/A,FALSE,"ANEXO3 99 ERA";#N/A,#N/A,FALSE,"ANEXO3 99 UBÁ2";#N/A,#N/A,FALSE,"ANEXO3 99 DTU";#N/A,#N/A,FALSE,"ANEXO3 99 RDR";#N/A,#N/A,FALSE,"ANEXO3 99 UBÁ4";#N/A,#N/A,FALSE,"ANEXO3 99 UBÁ6"}</definedName>
    <definedName name="_________CRM2_1" localSheetId="20" hidden="1">{#N/A,#N/A,FALSE,"ANEXO3 99 ERA";#N/A,#N/A,FALSE,"ANEXO3 99 UBÁ2";#N/A,#N/A,FALSE,"ANEXO3 99 DTU";#N/A,#N/A,FALSE,"ANEXO3 99 RDR";#N/A,#N/A,FALSE,"ANEXO3 99 UBÁ4";#N/A,#N/A,FALSE,"ANEXO3 99 UBÁ6"}</definedName>
    <definedName name="_________CRM2_1" localSheetId="12" hidden="1">{#N/A,#N/A,FALSE,"ANEXO3 99 ERA";#N/A,#N/A,FALSE,"ANEXO3 99 UBÁ2";#N/A,#N/A,FALSE,"ANEXO3 99 DTU";#N/A,#N/A,FALSE,"ANEXO3 99 RDR";#N/A,#N/A,FALSE,"ANEXO3 99 UBÁ4";#N/A,#N/A,FALSE,"ANEXO3 99 UBÁ6"}</definedName>
    <definedName name="_________CRM2_1" localSheetId="22" hidden="1">{#N/A,#N/A,FALSE,"ANEXO3 99 ERA";#N/A,#N/A,FALSE,"ANEXO3 99 UBÁ2";#N/A,#N/A,FALSE,"ANEXO3 99 DTU";#N/A,#N/A,FALSE,"ANEXO3 99 RDR";#N/A,#N/A,FALSE,"ANEXO3 99 UBÁ4";#N/A,#N/A,FALSE,"ANEXO3 99 UBÁ6"}</definedName>
    <definedName name="_________CRM2_1" localSheetId="21" hidden="1">{#N/A,#N/A,FALSE,"ANEXO3 99 ERA";#N/A,#N/A,FALSE,"ANEXO3 99 UBÁ2";#N/A,#N/A,FALSE,"ANEXO3 99 DTU";#N/A,#N/A,FALSE,"ANEXO3 99 RDR";#N/A,#N/A,FALSE,"ANEXO3 99 UBÁ4";#N/A,#N/A,FALSE,"ANEXO3 99 UBÁ6"}</definedName>
    <definedName name="_________CRM2_1" localSheetId="23" hidden="1">{#N/A,#N/A,FALSE,"ANEXO3 99 ERA";#N/A,#N/A,FALSE,"ANEXO3 99 UBÁ2";#N/A,#N/A,FALSE,"ANEXO3 99 DTU";#N/A,#N/A,FALSE,"ANEXO3 99 RDR";#N/A,#N/A,FALSE,"ANEXO3 99 UBÁ4";#N/A,#N/A,FALSE,"ANEXO3 99 UBÁ6"}</definedName>
    <definedName name="_________CRM2_1" localSheetId="15" hidden="1">{#N/A,#N/A,FALSE,"ANEXO3 99 ERA";#N/A,#N/A,FALSE,"ANEXO3 99 UBÁ2";#N/A,#N/A,FALSE,"ANEXO3 99 DTU";#N/A,#N/A,FALSE,"ANEXO3 99 RDR";#N/A,#N/A,FALSE,"ANEXO3 99 UBÁ4";#N/A,#N/A,FALSE,"ANEXO3 99 UBÁ6"}</definedName>
    <definedName name="_________CRM2_1" localSheetId="13" hidden="1">{#N/A,#N/A,FALSE,"ANEXO3 99 ERA";#N/A,#N/A,FALSE,"ANEXO3 99 UBÁ2";#N/A,#N/A,FALSE,"ANEXO3 99 DTU";#N/A,#N/A,FALSE,"ANEXO3 99 RDR";#N/A,#N/A,FALSE,"ANEXO3 99 UBÁ4";#N/A,#N/A,FALSE,"ANEXO3 99 UBÁ6"}</definedName>
    <definedName name="_________CRM2_1" hidden="1">{#N/A,#N/A,FALSE,"ANEXO3 99 ERA";#N/A,#N/A,FALSE,"ANEXO3 99 UBÁ2";#N/A,#N/A,FALSE,"ANEXO3 99 DTU";#N/A,#N/A,FALSE,"ANEXO3 99 RDR";#N/A,#N/A,FALSE,"ANEXO3 99 UBÁ4";#N/A,#N/A,FALSE,"ANEXO3 99 UBÁ6"}</definedName>
    <definedName name="________CRM3" localSheetId="6" hidden="1">{#N/A,#N/A,FALSE,"ANEXO3 99 ERA";#N/A,#N/A,FALSE,"ANEXO3 99 UBÁ2";#N/A,#N/A,FALSE,"ANEXO3 99 DTU";#N/A,#N/A,FALSE,"ANEXO3 99 RDR";#N/A,#N/A,FALSE,"ANEXO3 99 UBÁ4";#N/A,#N/A,FALSE,"ANEXO3 99 UBÁ6"}</definedName>
    <definedName name="________CRM3" localSheetId="5" hidden="1">{#N/A,#N/A,FALSE,"ANEXO3 99 ERA";#N/A,#N/A,FALSE,"ANEXO3 99 UBÁ2";#N/A,#N/A,FALSE,"ANEXO3 99 DTU";#N/A,#N/A,FALSE,"ANEXO3 99 RDR";#N/A,#N/A,FALSE,"ANEXO3 99 UBÁ4";#N/A,#N/A,FALSE,"ANEXO3 99 UBÁ6"}</definedName>
    <definedName name="________CRM3" localSheetId="10" hidden="1">{#N/A,#N/A,FALSE,"ANEXO3 99 ERA";#N/A,#N/A,FALSE,"ANEXO3 99 UBÁ2";#N/A,#N/A,FALSE,"ANEXO3 99 DTU";#N/A,#N/A,FALSE,"ANEXO3 99 RDR";#N/A,#N/A,FALSE,"ANEXO3 99 UBÁ4";#N/A,#N/A,FALSE,"ANEXO3 99 UBÁ6"}</definedName>
    <definedName name="________CRM3" localSheetId="4" hidden="1">{#N/A,#N/A,FALSE,"ANEXO3 99 ERA";#N/A,#N/A,FALSE,"ANEXO3 99 UBÁ2";#N/A,#N/A,FALSE,"ANEXO3 99 DTU";#N/A,#N/A,FALSE,"ANEXO3 99 RDR";#N/A,#N/A,FALSE,"ANEXO3 99 UBÁ4";#N/A,#N/A,FALSE,"ANEXO3 99 UBÁ6"}</definedName>
    <definedName name="________CRM3" localSheetId="8" hidden="1">{#N/A,#N/A,FALSE,"ANEXO3 99 ERA";#N/A,#N/A,FALSE,"ANEXO3 99 UBÁ2";#N/A,#N/A,FALSE,"ANEXO3 99 DTU";#N/A,#N/A,FALSE,"ANEXO3 99 RDR";#N/A,#N/A,FALSE,"ANEXO3 99 UBÁ4";#N/A,#N/A,FALSE,"ANEXO3 99 UBÁ6"}</definedName>
    <definedName name="________CRM3" localSheetId="9" hidden="1">{#N/A,#N/A,FALSE,"ANEXO3 99 ERA";#N/A,#N/A,FALSE,"ANEXO3 99 UBÁ2";#N/A,#N/A,FALSE,"ANEXO3 99 DTU";#N/A,#N/A,FALSE,"ANEXO3 99 RDR";#N/A,#N/A,FALSE,"ANEXO3 99 UBÁ4";#N/A,#N/A,FALSE,"ANEXO3 99 UBÁ6"}</definedName>
    <definedName name="________CRM3" localSheetId="7" hidden="1">{#N/A,#N/A,FALSE,"ANEXO3 99 ERA";#N/A,#N/A,FALSE,"ANEXO3 99 UBÁ2";#N/A,#N/A,FALSE,"ANEXO3 99 DTU";#N/A,#N/A,FALSE,"ANEXO3 99 RDR";#N/A,#N/A,FALSE,"ANEXO3 99 UBÁ4";#N/A,#N/A,FALSE,"ANEXO3 99 UBÁ6"}</definedName>
    <definedName name="________CRM3" localSheetId="2" hidden="1">{#N/A,#N/A,FALSE,"ANEXO3 99 ERA";#N/A,#N/A,FALSE,"ANEXO3 99 UBÁ2";#N/A,#N/A,FALSE,"ANEXO3 99 DTU";#N/A,#N/A,FALSE,"ANEXO3 99 RDR";#N/A,#N/A,FALSE,"ANEXO3 99 UBÁ4";#N/A,#N/A,FALSE,"ANEXO3 99 UBÁ6"}</definedName>
    <definedName name="________CRM3" localSheetId="3" hidden="1">{#N/A,#N/A,FALSE,"ANEXO3 99 ERA";#N/A,#N/A,FALSE,"ANEXO3 99 UBÁ2";#N/A,#N/A,FALSE,"ANEXO3 99 DTU";#N/A,#N/A,FALSE,"ANEXO3 99 RDR";#N/A,#N/A,FALSE,"ANEXO3 99 UBÁ4";#N/A,#N/A,FALSE,"ANEXO3 99 UBÁ6"}</definedName>
    <definedName name="________CRM3" localSheetId="18" hidden="1">{#N/A,#N/A,FALSE,"ANEXO3 99 ERA";#N/A,#N/A,FALSE,"ANEXO3 99 UBÁ2";#N/A,#N/A,FALSE,"ANEXO3 99 DTU";#N/A,#N/A,FALSE,"ANEXO3 99 RDR";#N/A,#N/A,FALSE,"ANEXO3 99 UBÁ4";#N/A,#N/A,FALSE,"ANEXO3 99 UBÁ6"}</definedName>
    <definedName name="________CRM3" localSheetId="19" hidden="1">{#N/A,#N/A,FALSE,"ANEXO3 99 ERA";#N/A,#N/A,FALSE,"ANEXO3 99 UBÁ2";#N/A,#N/A,FALSE,"ANEXO3 99 DTU";#N/A,#N/A,FALSE,"ANEXO3 99 RDR";#N/A,#N/A,FALSE,"ANEXO3 99 UBÁ4";#N/A,#N/A,FALSE,"ANEXO3 99 UBÁ6"}</definedName>
    <definedName name="________CRM3" localSheetId="17" hidden="1">{#N/A,#N/A,FALSE,"ANEXO3 99 ERA";#N/A,#N/A,FALSE,"ANEXO3 99 UBÁ2";#N/A,#N/A,FALSE,"ANEXO3 99 DTU";#N/A,#N/A,FALSE,"ANEXO3 99 RDR";#N/A,#N/A,FALSE,"ANEXO3 99 UBÁ4";#N/A,#N/A,FALSE,"ANEXO3 99 UBÁ6"}</definedName>
    <definedName name="________CRM3" localSheetId="16" hidden="1">{#N/A,#N/A,FALSE,"ANEXO3 99 ERA";#N/A,#N/A,FALSE,"ANEXO3 99 UBÁ2";#N/A,#N/A,FALSE,"ANEXO3 99 DTU";#N/A,#N/A,FALSE,"ANEXO3 99 RDR";#N/A,#N/A,FALSE,"ANEXO3 99 UBÁ4";#N/A,#N/A,FALSE,"ANEXO3 99 UBÁ6"}</definedName>
    <definedName name="________CRM3" localSheetId="1" hidden="1">{#N/A,#N/A,FALSE,"ANEXO3 99 ERA";#N/A,#N/A,FALSE,"ANEXO3 99 UBÁ2";#N/A,#N/A,FALSE,"ANEXO3 99 DTU";#N/A,#N/A,FALSE,"ANEXO3 99 RDR";#N/A,#N/A,FALSE,"ANEXO3 99 UBÁ4";#N/A,#N/A,FALSE,"ANEXO3 99 UBÁ6"}</definedName>
    <definedName name="________CRM3" localSheetId="0" hidden="1">{#N/A,#N/A,FALSE,"ANEXO3 99 ERA";#N/A,#N/A,FALSE,"ANEXO3 99 UBÁ2";#N/A,#N/A,FALSE,"ANEXO3 99 DTU";#N/A,#N/A,FALSE,"ANEXO3 99 RDR";#N/A,#N/A,FALSE,"ANEXO3 99 UBÁ4";#N/A,#N/A,FALSE,"ANEXO3 99 UBÁ6"}</definedName>
    <definedName name="________CRM3" localSheetId="25" hidden="1">{#N/A,#N/A,FALSE,"ANEXO3 99 ERA";#N/A,#N/A,FALSE,"ANEXO3 99 UBÁ2";#N/A,#N/A,FALSE,"ANEXO3 99 DTU";#N/A,#N/A,FALSE,"ANEXO3 99 RDR";#N/A,#N/A,FALSE,"ANEXO3 99 UBÁ4";#N/A,#N/A,FALSE,"ANEXO3 99 UBÁ6"}</definedName>
    <definedName name="________CRM3" localSheetId="20" hidden="1">{#N/A,#N/A,FALSE,"ANEXO3 99 ERA";#N/A,#N/A,FALSE,"ANEXO3 99 UBÁ2";#N/A,#N/A,FALSE,"ANEXO3 99 DTU";#N/A,#N/A,FALSE,"ANEXO3 99 RDR";#N/A,#N/A,FALSE,"ANEXO3 99 UBÁ4";#N/A,#N/A,FALSE,"ANEXO3 99 UBÁ6"}</definedName>
    <definedName name="________CRM3" localSheetId="12" hidden="1">{#N/A,#N/A,FALSE,"ANEXO3 99 ERA";#N/A,#N/A,FALSE,"ANEXO3 99 UBÁ2";#N/A,#N/A,FALSE,"ANEXO3 99 DTU";#N/A,#N/A,FALSE,"ANEXO3 99 RDR";#N/A,#N/A,FALSE,"ANEXO3 99 UBÁ4";#N/A,#N/A,FALSE,"ANEXO3 99 UBÁ6"}</definedName>
    <definedName name="________CRM3" localSheetId="22" hidden="1">{#N/A,#N/A,FALSE,"ANEXO3 99 ERA";#N/A,#N/A,FALSE,"ANEXO3 99 UBÁ2";#N/A,#N/A,FALSE,"ANEXO3 99 DTU";#N/A,#N/A,FALSE,"ANEXO3 99 RDR";#N/A,#N/A,FALSE,"ANEXO3 99 UBÁ4";#N/A,#N/A,FALSE,"ANEXO3 99 UBÁ6"}</definedName>
    <definedName name="________CRM3" localSheetId="21" hidden="1">{#N/A,#N/A,FALSE,"ANEXO3 99 ERA";#N/A,#N/A,FALSE,"ANEXO3 99 UBÁ2";#N/A,#N/A,FALSE,"ANEXO3 99 DTU";#N/A,#N/A,FALSE,"ANEXO3 99 RDR";#N/A,#N/A,FALSE,"ANEXO3 99 UBÁ4";#N/A,#N/A,FALSE,"ANEXO3 99 UBÁ6"}</definedName>
    <definedName name="________CRM3" localSheetId="23" hidden="1">{#N/A,#N/A,FALSE,"ANEXO3 99 ERA";#N/A,#N/A,FALSE,"ANEXO3 99 UBÁ2";#N/A,#N/A,FALSE,"ANEXO3 99 DTU";#N/A,#N/A,FALSE,"ANEXO3 99 RDR";#N/A,#N/A,FALSE,"ANEXO3 99 UBÁ4";#N/A,#N/A,FALSE,"ANEXO3 99 UBÁ6"}</definedName>
    <definedName name="________CRM3" localSheetId="15" hidden="1">{#N/A,#N/A,FALSE,"ANEXO3 99 ERA";#N/A,#N/A,FALSE,"ANEXO3 99 UBÁ2";#N/A,#N/A,FALSE,"ANEXO3 99 DTU";#N/A,#N/A,FALSE,"ANEXO3 99 RDR";#N/A,#N/A,FALSE,"ANEXO3 99 UBÁ4";#N/A,#N/A,FALSE,"ANEXO3 99 UBÁ6"}</definedName>
    <definedName name="________CRM3" localSheetId="13" hidden="1">{#N/A,#N/A,FALSE,"ANEXO3 99 ERA";#N/A,#N/A,FALSE,"ANEXO3 99 UBÁ2";#N/A,#N/A,FALSE,"ANEXO3 99 DTU";#N/A,#N/A,FALSE,"ANEXO3 99 RDR";#N/A,#N/A,FALSE,"ANEXO3 99 UBÁ4";#N/A,#N/A,FALSE,"ANEXO3 99 UBÁ6"}</definedName>
    <definedName name="________CRM3" hidden="1">{#N/A,#N/A,FALSE,"ANEXO3 99 ERA";#N/A,#N/A,FALSE,"ANEXO3 99 UBÁ2";#N/A,#N/A,FALSE,"ANEXO3 99 DTU";#N/A,#N/A,FALSE,"ANEXO3 99 RDR";#N/A,#N/A,FALSE,"ANEXO3 99 UBÁ4";#N/A,#N/A,FALSE,"ANEXO3 99 UBÁ6"}</definedName>
    <definedName name="________CRM3_1" localSheetId="0" hidden="1">{#N/A,#N/A,FALSE,"ANEXO3 99 ERA";#N/A,#N/A,FALSE,"ANEXO3 99 UBÁ2";#N/A,#N/A,FALSE,"ANEXO3 99 DTU";#N/A,#N/A,FALSE,"ANEXO3 99 RDR";#N/A,#N/A,FALSE,"ANEXO3 99 UBÁ4";#N/A,#N/A,FALSE,"ANEXO3 99 UBÁ6"}</definedName>
    <definedName name="________CRM3_1" localSheetId="25" hidden="1">{#N/A,#N/A,FALSE,"ANEXO3 99 ERA";#N/A,#N/A,FALSE,"ANEXO3 99 UBÁ2";#N/A,#N/A,FALSE,"ANEXO3 99 DTU";#N/A,#N/A,FALSE,"ANEXO3 99 RDR";#N/A,#N/A,FALSE,"ANEXO3 99 UBÁ4";#N/A,#N/A,FALSE,"ANEXO3 99 UBÁ6"}</definedName>
    <definedName name="________CRM3_1" localSheetId="20" hidden="1">{#N/A,#N/A,FALSE,"ANEXO3 99 ERA";#N/A,#N/A,FALSE,"ANEXO3 99 UBÁ2";#N/A,#N/A,FALSE,"ANEXO3 99 DTU";#N/A,#N/A,FALSE,"ANEXO3 99 RDR";#N/A,#N/A,FALSE,"ANEXO3 99 UBÁ4";#N/A,#N/A,FALSE,"ANEXO3 99 UBÁ6"}</definedName>
    <definedName name="________CRM3_1" localSheetId="12" hidden="1">{#N/A,#N/A,FALSE,"ANEXO3 99 ERA";#N/A,#N/A,FALSE,"ANEXO3 99 UBÁ2";#N/A,#N/A,FALSE,"ANEXO3 99 DTU";#N/A,#N/A,FALSE,"ANEXO3 99 RDR";#N/A,#N/A,FALSE,"ANEXO3 99 UBÁ4";#N/A,#N/A,FALSE,"ANEXO3 99 UBÁ6"}</definedName>
    <definedName name="________CRM3_1" localSheetId="22" hidden="1">{#N/A,#N/A,FALSE,"ANEXO3 99 ERA";#N/A,#N/A,FALSE,"ANEXO3 99 UBÁ2";#N/A,#N/A,FALSE,"ANEXO3 99 DTU";#N/A,#N/A,FALSE,"ANEXO3 99 RDR";#N/A,#N/A,FALSE,"ANEXO3 99 UBÁ4";#N/A,#N/A,FALSE,"ANEXO3 99 UBÁ6"}</definedName>
    <definedName name="________CRM3_1" localSheetId="21" hidden="1">{#N/A,#N/A,FALSE,"ANEXO3 99 ERA";#N/A,#N/A,FALSE,"ANEXO3 99 UBÁ2";#N/A,#N/A,FALSE,"ANEXO3 99 DTU";#N/A,#N/A,FALSE,"ANEXO3 99 RDR";#N/A,#N/A,FALSE,"ANEXO3 99 UBÁ4";#N/A,#N/A,FALSE,"ANEXO3 99 UBÁ6"}</definedName>
    <definedName name="________CRM3_1" localSheetId="23" hidden="1">{#N/A,#N/A,FALSE,"ANEXO3 99 ERA";#N/A,#N/A,FALSE,"ANEXO3 99 UBÁ2";#N/A,#N/A,FALSE,"ANEXO3 99 DTU";#N/A,#N/A,FALSE,"ANEXO3 99 RDR";#N/A,#N/A,FALSE,"ANEXO3 99 UBÁ4";#N/A,#N/A,FALSE,"ANEXO3 99 UBÁ6"}</definedName>
    <definedName name="________CRM3_1" localSheetId="15" hidden="1">{#N/A,#N/A,FALSE,"ANEXO3 99 ERA";#N/A,#N/A,FALSE,"ANEXO3 99 UBÁ2";#N/A,#N/A,FALSE,"ANEXO3 99 DTU";#N/A,#N/A,FALSE,"ANEXO3 99 RDR";#N/A,#N/A,FALSE,"ANEXO3 99 UBÁ4";#N/A,#N/A,FALSE,"ANEXO3 99 UBÁ6"}</definedName>
    <definedName name="________CRM3_1" localSheetId="13" hidden="1">{#N/A,#N/A,FALSE,"ANEXO3 99 ERA";#N/A,#N/A,FALSE,"ANEXO3 99 UBÁ2";#N/A,#N/A,FALSE,"ANEXO3 99 DTU";#N/A,#N/A,FALSE,"ANEXO3 99 RDR";#N/A,#N/A,FALSE,"ANEXO3 99 UBÁ4";#N/A,#N/A,FALSE,"ANEXO3 99 UBÁ6"}</definedName>
    <definedName name="________CRM3_1" hidden="1">{#N/A,#N/A,FALSE,"ANEXO3 99 ERA";#N/A,#N/A,FALSE,"ANEXO3 99 UBÁ2";#N/A,#N/A,FALSE,"ANEXO3 99 DTU";#N/A,#N/A,FALSE,"ANEXO3 99 RDR";#N/A,#N/A,FALSE,"ANEXO3 99 UBÁ4";#N/A,#N/A,FALSE,"ANEXO3 99 UBÁ6"}</definedName>
    <definedName name="_______CRM2" localSheetId="6" hidden="1">{#N/A,#N/A,FALSE,"ANEXO3 99 ERA";#N/A,#N/A,FALSE,"ANEXO3 99 UBÁ2";#N/A,#N/A,FALSE,"ANEXO3 99 DTU";#N/A,#N/A,FALSE,"ANEXO3 99 RDR";#N/A,#N/A,FALSE,"ANEXO3 99 UBÁ4";#N/A,#N/A,FALSE,"ANEXO3 99 UBÁ6"}</definedName>
    <definedName name="_______CRM2" localSheetId="5" hidden="1">{#N/A,#N/A,FALSE,"ANEXO3 99 ERA";#N/A,#N/A,FALSE,"ANEXO3 99 UBÁ2";#N/A,#N/A,FALSE,"ANEXO3 99 DTU";#N/A,#N/A,FALSE,"ANEXO3 99 RDR";#N/A,#N/A,FALSE,"ANEXO3 99 UBÁ4";#N/A,#N/A,FALSE,"ANEXO3 99 UBÁ6"}</definedName>
    <definedName name="_______CRM2" localSheetId="10" hidden="1">{#N/A,#N/A,FALSE,"ANEXO3 99 ERA";#N/A,#N/A,FALSE,"ANEXO3 99 UBÁ2";#N/A,#N/A,FALSE,"ANEXO3 99 DTU";#N/A,#N/A,FALSE,"ANEXO3 99 RDR";#N/A,#N/A,FALSE,"ANEXO3 99 UBÁ4";#N/A,#N/A,FALSE,"ANEXO3 99 UBÁ6"}</definedName>
    <definedName name="_______CRM2" localSheetId="4" hidden="1">{#N/A,#N/A,FALSE,"ANEXO3 99 ERA";#N/A,#N/A,FALSE,"ANEXO3 99 UBÁ2";#N/A,#N/A,FALSE,"ANEXO3 99 DTU";#N/A,#N/A,FALSE,"ANEXO3 99 RDR";#N/A,#N/A,FALSE,"ANEXO3 99 UBÁ4";#N/A,#N/A,FALSE,"ANEXO3 99 UBÁ6"}</definedName>
    <definedName name="_______CRM2" localSheetId="8" hidden="1">{#N/A,#N/A,FALSE,"ANEXO3 99 ERA";#N/A,#N/A,FALSE,"ANEXO3 99 UBÁ2";#N/A,#N/A,FALSE,"ANEXO3 99 DTU";#N/A,#N/A,FALSE,"ANEXO3 99 RDR";#N/A,#N/A,FALSE,"ANEXO3 99 UBÁ4";#N/A,#N/A,FALSE,"ANEXO3 99 UBÁ6"}</definedName>
    <definedName name="_______CRM2" localSheetId="9" hidden="1">{#N/A,#N/A,FALSE,"ANEXO3 99 ERA";#N/A,#N/A,FALSE,"ANEXO3 99 UBÁ2";#N/A,#N/A,FALSE,"ANEXO3 99 DTU";#N/A,#N/A,FALSE,"ANEXO3 99 RDR";#N/A,#N/A,FALSE,"ANEXO3 99 UBÁ4";#N/A,#N/A,FALSE,"ANEXO3 99 UBÁ6"}</definedName>
    <definedName name="_______CRM2" localSheetId="7" hidden="1">{#N/A,#N/A,FALSE,"ANEXO3 99 ERA";#N/A,#N/A,FALSE,"ANEXO3 99 UBÁ2";#N/A,#N/A,FALSE,"ANEXO3 99 DTU";#N/A,#N/A,FALSE,"ANEXO3 99 RDR";#N/A,#N/A,FALSE,"ANEXO3 99 UBÁ4";#N/A,#N/A,FALSE,"ANEXO3 99 UBÁ6"}</definedName>
    <definedName name="_______CRM2" localSheetId="2" hidden="1">{#N/A,#N/A,FALSE,"ANEXO3 99 ERA";#N/A,#N/A,FALSE,"ANEXO3 99 UBÁ2";#N/A,#N/A,FALSE,"ANEXO3 99 DTU";#N/A,#N/A,FALSE,"ANEXO3 99 RDR";#N/A,#N/A,FALSE,"ANEXO3 99 UBÁ4";#N/A,#N/A,FALSE,"ANEXO3 99 UBÁ6"}</definedName>
    <definedName name="_______CRM2" localSheetId="3" hidden="1">{#N/A,#N/A,FALSE,"ANEXO3 99 ERA";#N/A,#N/A,FALSE,"ANEXO3 99 UBÁ2";#N/A,#N/A,FALSE,"ANEXO3 99 DTU";#N/A,#N/A,FALSE,"ANEXO3 99 RDR";#N/A,#N/A,FALSE,"ANEXO3 99 UBÁ4";#N/A,#N/A,FALSE,"ANEXO3 99 UBÁ6"}</definedName>
    <definedName name="_______CRM2" localSheetId="18" hidden="1">{#N/A,#N/A,FALSE,"ANEXO3 99 ERA";#N/A,#N/A,FALSE,"ANEXO3 99 UBÁ2";#N/A,#N/A,FALSE,"ANEXO3 99 DTU";#N/A,#N/A,FALSE,"ANEXO3 99 RDR";#N/A,#N/A,FALSE,"ANEXO3 99 UBÁ4";#N/A,#N/A,FALSE,"ANEXO3 99 UBÁ6"}</definedName>
    <definedName name="_______CRM2" localSheetId="19" hidden="1">{#N/A,#N/A,FALSE,"ANEXO3 99 ERA";#N/A,#N/A,FALSE,"ANEXO3 99 UBÁ2";#N/A,#N/A,FALSE,"ANEXO3 99 DTU";#N/A,#N/A,FALSE,"ANEXO3 99 RDR";#N/A,#N/A,FALSE,"ANEXO3 99 UBÁ4";#N/A,#N/A,FALSE,"ANEXO3 99 UBÁ6"}</definedName>
    <definedName name="_______CRM2" localSheetId="17" hidden="1">{#N/A,#N/A,FALSE,"ANEXO3 99 ERA";#N/A,#N/A,FALSE,"ANEXO3 99 UBÁ2";#N/A,#N/A,FALSE,"ANEXO3 99 DTU";#N/A,#N/A,FALSE,"ANEXO3 99 RDR";#N/A,#N/A,FALSE,"ANEXO3 99 UBÁ4";#N/A,#N/A,FALSE,"ANEXO3 99 UBÁ6"}</definedName>
    <definedName name="_______CRM2" localSheetId="16" hidden="1">{#N/A,#N/A,FALSE,"ANEXO3 99 ERA";#N/A,#N/A,FALSE,"ANEXO3 99 UBÁ2";#N/A,#N/A,FALSE,"ANEXO3 99 DTU";#N/A,#N/A,FALSE,"ANEXO3 99 RDR";#N/A,#N/A,FALSE,"ANEXO3 99 UBÁ4";#N/A,#N/A,FALSE,"ANEXO3 99 UBÁ6"}</definedName>
    <definedName name="_______CRM2" localSheetId="1" hidden="1">{#N/A,#N/A,FALSE,"ANEXO3 99 ERA";#N/A,#N/A,FALSE,"ANEXO3 99 UBÁ2";#N/A,#N/A,FALSE,"ANEXO3 99 DTU";#N/A,#N/A,FALSE,"ANEXO3 99 RDR";#N/A,#N/A,FALSE,"ANEXO3 99 UBÁ4";#N/A,#N/A,FALSE,"ANEXO3 99 UBÁ6"}</definedName>
    <definedName name="_______CRM2" localSheetId="0" hidden="1">{#N/A,#N/A,FALSE,"ANEXO3 99 ERA";#N/A,#N/A,FALSE,"ANEXO3 99 UBÁ2";#N/A,#N/A,FALSE,"ANEXO3 99 DTU";#N/A,#N/A,FALSE,"ANEXO3 99 RDR";#N/A,#N/A,FALSE,"ANEXO3 99 UBÁ4";#N/A,#N/A,FALSE,"ANEXO3 99 UBÁ6"}</definedName>
    <definedName name="_______CRM2" localSheetId="25" hidden="1">{#N/A,#N/A,FALSE,"ANEXO3 99 ERA";#N/A,#N/A,FALSE,"ANEXO3 99 UBÁ2";#N/A,#N/A,FALSE,"ANEXO3 99 DTU";#N/A,#N/A,FALSE,"ANEXO3 99 RDR";#N/A,#N/A,FALSE,"ANEXO3 99 UBÁ4";#N/A,#N/A,FALSE,"ANEXO3 99 UBÁ6"}</definedName>
    <definedName name="_______CRM2" localSheetId="20" hidden="1">{#N/A,#N/A,FALSE,"ANEXO3 99 ERA";#N/A,#N/A,FALSE,"ANEXO3 99 UBÁ2";#N/A,#N/A,FALSE,"ANEXO3 99 DTU";#N/A,#N/A,FALSE,"ANEXO3 99 RDR";#N/A,#N/A,FALSE,"ANEXO3 99 UBÁ4";#N/A,#N/A,FALSE,"ANEXO3 99 UBÁ6"}</definedName>
    <definedName name="_______CRM2" localSheetId="12" hidden="1">{#N/A,#N/A,FALSE,"ANEXO3 99 ERA";#N/A,#N/A,FALSE,"ANEXO3 99 UBÁ2";#N/A,#N/A,FALSE,"ANEXO3 99 DTU";#N/A,#N/A,FALSE,"ANEXO3 99 RDR";#N/A,#N/A,FALSE,"ANEXO3 99 UBÁ4";#N/A,#N/A,FALSE,"ANEXO3 99 UBÁ6"}</definedName>
    <definedName name="_______CRM2" localSheetId="22" hidden="1">{#N/A,#N/A,FALSE,"ANEXO3 99 ERA";#N/A,#N/A,FALSE,"ANEXO3 99 UBÁ2";#N/A,#N/A,FALSE,"ANEXO3 99 DTU";#N/A,#N/A,FALSE,"ANEXO3 99 RDR";#N/A,#N/A,FALSE,"ANEXO3 99 UBÁ4";#N/A,#N/A,FALSE,"ANEXO3 99 UBÁ6"}</definedName>
    <definedName name="_______CRM2" localSheetId="21" hidden="1">{#N/A,#N/A,FALSE,"ANEXO3 99 ERA";#N/A,#N/A,FALSE,"ANEXO3 99 UBÁ2";#N/A,#N/A,FALSE,"ANEXO3 99 DTU";#N/A,#N/A,FALSE,"ANEXO3 99 RDR";#N/A,#N/A,FALSE,"ANEXO3 99 UBÁ4";#N/A,#N/A,FALSE,"ANEXO3 99 UBÁ6"}</definedName>
    <definedName name="_______CRM2" localSheetId="23" hidden="1">{#N/A,#N/A,FALSE,"ANEXO3 99 ERA";#N/A,#N/A,FALSE,"ANEXO3 99 UBÁ2";#N/A,#N/A,FALSE,"ANEXO3 99 DTU";#N/A,#N/A,FALSE,"ANEXO3 99 RDR";#N/A,#N/A,FALSE,"ANEXO3 99 UBÁ4";#N/A,#N/A,FALSE,"ANEXO3 99 UBÁ6"}</definedName>
    <definedName name="_______CRM2" localSheetId="15" hidden="1">{#N/A,#N/A,FALSE,"ANEXO3 99 ERA";#N/A,#N/A,FALSE,"ANEXO3 99 UBÁ2";#N/A,#N/A,FALSE,"ANEXO3 99 DTU";#N/A,#N/A,FALSE,"ANEXO3 99 RDR";#N/A,#N/A,FALSE,"ANEXO3 99 UBÁ4";#N/A,#N/A,FALSE,"ANEXO3 99 UBÁ6"}</definedName>
    <definedName name="_______CRM2" localSheetId="13" hidden="1">{#N/A,#N/A,FALSE,"ANEXO3 99 ERA";#N/A,#N/A,FALSE,"ANEXO3 99 UBÁ2";#N/A,#N/A,FALSE,"ANEXO3 99 DTU";#N/A,#N/A,FALSE,"ANEXO3 99 RDR";#N/A,#N/A,FALSE,"ANEXO3 99 UBÁ4";#N/A,#N/A,FALSE,"ANEXO3 99 UBÁ6"}</definedName>
    <definedName name="_______CRM2" hidden="1">{#N/A,#N/A,FALSE,"ANEXO3 99 ERA";#N/A,#N/A,FALSE,"ANEXO3 99 UBÁ2";#N/A,#N/A,FALSE,"ANEXO3 99 DTU";#N/A,#N/A,FALSE,"ANEXO3 99 RDR";#N/A,#N/A,FALSE,"ANEXO3 99 UBÁ4";#N/A,#N/A,FALSE,"ANEXO3 99 UBÁ6"}</definedName>
    <definedName name="_______CRM2_1" localSheetId="0" hidden="1">{#N/A,#N/A,FALSE,"ANEXO3 99 ERA";#N/A,#N/A,FALSE,"ANEXO3 99 UBÁ2";#N/A,#N/A,FALSE,"ANEXO3 99 DTU";#N/A,#N/A,FALSE,"ANEXO3 99 RDR";#N/A,#N/A,FALSE,"ANEXO3 99 UBÁ4";#N/A,#N/A,FALSE,"ANEXO3 99 UBÁ6"}</definedName>
    <definedName name="_______CRM2_1" localSheetId="25" hidden="1">{#N/A,#N/A,FALSE,"ANEXO3 99 ERA";#N/A,#N/A,FALSE,"ANEXO3 99 UBÁ2";#N/A,#N/A,FALSE,"ANEXO3 99 DTU";#N/A,#N/A,FALSE,"ANEXO3 99 RDR";#N/A,#N/A,FALSE,"ANEXO3 99 UBÁ4";#N/A,#N/A,FALSE,"ANEXO3 99 UBÁ6"}</definedName>
    <definedName name="_______CRM2_1" localSheetId="20" hidden="1">{#N/A,#N/A,FALSE,"ANEXO3 99 ERA";#N/A,#N/A,FALSE,"ANEXO3 99 UBÁ2";#N/A,#N/A,FALSE,"ANEXO3 99 DTU";#N/A,#N/A,FALSE,"ANEXO3 99 RDR";#N/A,#N/A,FALSE,"ANEXO3 99 UBÁ4";#N/A,#N/A,FALSE,"ANEXO3 99 UBÁ6"}</definedName>
    <definedName name="_______CRM2_1" localSheetId="12" hidden="1">{#N/A,#N/A,FALSE,"ANEXO3 99 ERA";#N/A,#N/A,FALSE,"ANEXO3 99 UBÁ2";#N/A,#N/A,FALSE,"ANEXO3 99 DTU";#N/A,#N/A,FALSE,"ANEXO3 99 RDR";#N/A,#N/A,FALSE,"ANEXO3 99 UBÁ4";#N/A,#N/A,FALSE,"ANEXO3 99 UBÁ6"}</definedName>
    <definedName name="_______CRM2_1" localSheetId="22" hidden="1">{#N/A,#N/A,FALSE,"ANEXO3 99 ERA";#N/A,#N/A,FALSE,"ANEXO3 99 UBÁ2";#N/A,#N/A,FALSE,"ANEXO3 99 DTU";#N/A,#N/A,FALSE,"ANEXO3 99 RDR";#N/A,#N/A,FALSE,"ANEXO3 99 UBÁ4";#N/A,#N/A,FALSE,"ANEXO3 99 UBÁ6"}</definedName>
    <definedName name="_______CRM2_1" localSheetId="21" hidden="1">{#N/A,#N/A,FALSE,"ANEXO3 99 ERA";#N/A,#N/A,FALSE,"ANEXO3 99 UBÁ2";#N/A,#N/A,FALSE,"ANEXO3 99 DTU";#N/A,#N/A,FALSE,"ANEXO3 99 RDR";#N/A,#N/A,FALSE,"ANEXO3 99 UBÁ4";#N/A,#N/A,FALSE,"ANEXO3 99 UBÁ6"}</definedName>
    <definedName name="_______CRM2_1" localSheetId="23" hidden="1">{#N/A,#N/A,FALSE,"ANEXO3 99 ERA";#N/A,#N/A,FALSE,"ANEXO3 99 UBÁ2";#N/A,#N/A,FALSE,"ANEXO3 99 DTU";#N/A,#N/A,FALSE,"ANEXO3 99 RDR";#N/A,#N/A,FALSE,"ANEXO3 99 UBÁ4";#N/A,#N/A,FALSE,"ANEXO3 99 UBÁ6"}</definedName>
    <definedName name="_______CRM2_1" localSheetId="15" hidden="1">{#N/A,#N/A,FALSE,"ANEXO3 99 ERA";#N/A,#N/A,FALSE,"ANEXO3 99 UBÁ2";#N/A,#N/A,FALSE,"ANEXO3 99 DTU";#N/A,#N/A,FALSE,"ANEXO3 99 RDR";#N/A,#N/A,FALSE,"ANEXO3 99 UBÁ4";#N/A,#N/A,FALSE,"ANEXO3 99 UBÁ6"}</definedName>
    <definedName name="_______CRM2_1" localSheetId="13" hidden="1">{#N/A,#N/A,FALSE,"ANEXO3 99 ERA";#N/A,#N/A,FALSE,"ANEXO3 99 UBÁ2";#N/A,#N/A,FALSE,"ANEXO3 99 DTU";#N/A,#N/A,FALSE,"ANEXO3 99 RDR";#N/A,#N/A,FALSE,"ANEXO3 99 UBÁ4";#N/A,#N/A,FALSE,"ANEXO3 99 UBÁ6"}</definedName>
    <definedName name="_______CRM2_1" hidden="1">{#N/A,#N/A,FALSE,"ANEXO3 99 ERA";#N/A,#N/A,FALSE,"ANEXO3 99 UBÁ2";#N/A,#N/A,FALSE,"ANEXO3 99 DTU";#N/A,#N/A,FALSE,"ANEXO3 99 RDR";#N/A,#N/A,FALSE,"ANEXO3 99 UBÁ4";#N/A,#N/A,FALSE,"ANEXO3 99 UBÁ6"}</definedName>
    <definedName name="______CRM3" localSheetId="6" hidden="1">{#N/A,#N/A,FALSE,"ANEXO3 99 ERA";#N/A,#N/A,FALSE,"ANEXO3 99 UBÁ2";#N/A,#N/A,FALSE,"ANEXO3 99 DTU";#N/A,#N/A,FALSE,"ANEXO3 99 RDR";#N/A,#N/A,FALSE,"ANEXO3 99 UBÁ4";#N/A,#N/A,FALSE,"ANEXO3 99 UBÁ6"}</definedName>
    <definedName name="______CRM3" localSheetId="5" hidden="1">{#N/A,#N/A,FALSE,"ANEXO3 99 ERA";#N/A,#N/A,FALSE,"ANEXO3 99 UBÁ2";#N/A,#N/A,FALSE,"ANEXO3 99 DTU";#N/A,#N/A,FALSE,"ANEXO3 99 RDR";#N/A,#N/A,FALSE,"ANEXO3 99 UBÁ4";#N/A,#N/A,FALSE,"ANEXO3 99 UBÁ6"}</definedName>
    <definedName name="______CRM3" localSheetId="10" hidden="1">{#N/A,#N/A,FALSE,"ANEXO3 99 ERA";#N/A,#N/A,FALSE,"ANEXO3 99 UBÁ2";#N/A,#N/A,FALSE,"ANEXO3 99 DTU";#N/A,#N/A,FALSE,"ANEXO3 99 RDR";#N/A,#N/A,FALSE,"ANEXO3 99 UBÁ4";#N/A,#N/A,FALSE,"ANEXO3 99 UBÁ6"}</definedName>
    <definedName name="______CRM3" localSheetId="4" hidden="1">{#N/A,#N/A,FALSE,"ANEXO3 99 ERA";#N/A,#N/A,FALSE,"ANEXO3 99 UBÁ2";#N/A,#N/A,FALSE,"ANEXO3 99 DTU";#N/A,#N/A,FALSE,"ANEXO3 99 RDR";#N/A,#N/A,FALSE,"ANEXO3 99 UBÁ4";#N/A,#N/A,FALSE,"ANEXO3 99 UBÁ6"}</definedName>
    <definedName name="______CRM3" localSheetId="8" hidden="1">{#N/A,#N/A,FALSE,"ANEXO3 99 ERA";#N/A,#N/A,FALSE,"ANEXO3 99 UBÁ2";#N/A,#N/A,FALSE,"ANEXO3 99 DTU";#N/A,#N/A,FALSE,"ANEXO3 99 RDR";#N/A,#N/A,FALSE,"ANEXO3 99 UBÁ4";#N/A,#N/A,FALSE,"ANEXO3 99 UBÁ6"}</definedName>
    <definedName name="______CRM3" localSheetId="9" hidden="1">{#N/A,#N/A,FALSE,"ANEXO3 99 ERA";#N/A,#N/A,FALSE,"ANEXO3 99 UBÁ2";#N/A,#N/A,FALSE,"ANEXO3 99 DTU";#N/A,#N/A,FALSE,"ANEXO3 99 RDR";#N/A,#N/A,FALSE,"ANEXO3 99 UBÁ4";#N/A,#N/A,FALSE,"ANEXO3 99 UBÁ6"}</definedName>
    <definedName name="______CRM3" localSheetId="7" hidden="1">{#N/A,#N/A,FALSE,"ANEXO3 99 ERA";#N/A,#N/A,FALSE,"ANEXO3 99 UBÁ2";#N/A,#N/A,FALSE,"ANEXO3 99 DTU";#N/A,#N/A,FALSE,"ANEXO3 99 RDR";#N/A,#N/A,FALSE,"ANEXO3 99 UBÁ4";#N/A,#N/A,FALSE,"ANEXO3 99 UBÁ6"}</definedName>
    <definedName name="______CRM3" localSheetId="2" hidden="1">{#N/A,#N/A,FALSE,"ANEXO3 99 ERA";#N/A,#N/A,FALSE,"ANEXO3 99 UBÁ2";#N/A,#N/A,FALSE,"ANEXO3 99 DTU";#N/A,#N/A,FALSE,"ANEXO3 99 RDR";#N/A,#N/A,FALSE,"ANEXO3 99 UBÁ4";#N/A,#N/A,FALSE,"ANEXO3 99 UBÁ6"}</definedName>
    <definedName name="______CRM3" localSheetId="3" hidden="1">{#N/A,#N/A,FALSE,"ANEXO3 99 ERA";#N/A,#N/A,FALSE,"ANEXO3 99 UBÁ2";#N/A,#N/A,FALSE,"ANEXO3 99 DTU";#N/A,#N/A,FALSE,"ANEXO3 99 RDR";#N/A,#N/A,FALSE,"ANEXO3 99 UBÁ4";#N/A,#N/A,FALSE,"ANEXO3 99 UBÁ6"}</definedName>
    <definedName name="______CRM3" localSheetId="18" hidden="1">{#N/A,#N/A,FALSE,"ANEXO3 99 ERA";#N/A,#N/A,FALSE,"ANEXO3 99 UBÁ2";#N/A,#N/A,FALSE,"ANEXO3 99 DTU";#N/A,#N/A,FALSE,"ANEXO3 99 RDR";#N/A,#N/A,FALSE,"ANEXO3 99 UBÁ4";#N/A,#N/A,FALSE,"ANEXO3 99 UBÁ6"}</definedName>
    <definedName name="______CRM3" localSheetId="19" hidden="1">{#N/A,#N/A,FALSE,"ANEXO3 99 ERA";#N/A,#N/A,FALSE,"ANEXO3 99 UBÁ2";#N/A,#N/A,FALSE,"ANEXO3 99 DTU";#N/A,#N/A,FALSE,"ANEXO3 99 RDR";#N/A,#N/A,FALSE,"ANEXO3 99 UBÁ4";#N/A,#N/A,FALSE,"ANEXO3 99 UBÁ6"}</definedName>
    <definedName name="______CRM3" localSheetId="17" hidden="1">{#N/A,#N/A,FALSE,"ANEXO3 99 ERA";#N/A,#N/A,FALSE,"ANEXO3 99 UBÁ2";#N/A,#N/A,FALSE,"ANEXO3 99 DTU";#N/A,#N/A,FALSE,"ANEXO3 99 RDR";#N/A,#N/A,FALSE,"ANEXO3 99 UBÁ4";#N/A,#N/A,FALSE,"ANEXO3 99 UBÁ6"}</definedName>
    <definedName name="______CRM3" localSheetId="16" hidden="1">{#N/A,#N/A,FALSE,"ANEXO3 99 ERA";#N/A,#N/A,FALSE,"ANEXO3 99 UBÁ2";#N/A,#N/A,FALSE,"ANEXO3 99 DTU";#N/A,#N/A,FALSE,"ANEXO3 99 RDR";#N/A,#N/A,FALSE,"ANEXO3 99 UBÁ4";#N/A,#N/A,FALSE,"ANEXO3 99 UBÁ6"}</definedName>
    <definedName name="______CRM3" localSheetId="1" hidden="1">{#N/A,#N/A,FALSE,"ANEXO3 99 ERA";#N/A,#N/A,FALSE,"ANEXO3 99 UBÁ2";#N/A,#N/A,FALSE,"ANEXO3 99 DTU";#N/A,#N/A,FALSE,"ANEXO3 99 RDR";#N/A,#N/A,FALSE,"ANEXO3 99 UBÁ4";#N/A,#N/A,FALSE,"ANEXO3 99 UBÁ6"}</definedName>
    <definedName name="______CRM3" localSheetId="0" hidden="1">{#N/A,#N/A,FALSE,"ANEXO3 99 ERA";#N/A,#N/A,FALSE,"ANEXO3 99 UBÁ2";#N/A,#N/A,FALSE,"ANEXO3 99 DTU";#N/A,#N/A,FALSE,"ANEXO3 99 RDR";#N/A,#N/A,FALSE,"ANEXO3 99 UBÁ4";#N/A,#N/A,FALSE,"ANEXO3 99 UBÁ6"}</definedName>
    <definedName name="______CRM3" localSheetId="25" hidden="1">{#N/A,#N/A,FALSE,"ANEXO3 99 ERA";#N/A,#N/A,FALSE,"ANEXO3 99 UBÁ2";#N/A,#N/A,FALSE,"ANEXO3 99 DTU";#N/A,#N/A,FALSE,"ANEXO3 99 RDR";#N/A,#N/A,FALSE,"ANEXO3 99 UBÁ4";#N/A,#N/A,FALSE,"ANEXO3 99 UBÁ6"}</definedName>
    <definedName name="______CRM3" localSheetId="20" hidden="1">{#N/A,#N/A,FALSE,"ANEXO3 99 ERA";#N/A,#N/A,FALSE,"ANEXO3 99 UBÁ2";#N/A,#N/A,FALSE,"ANEXO3 99 DTU";#N/A,#N/A,FALSE,"ANEXO3 99 RDR";#N/A,#N/A,FALSE,"ANEXO3 99 UBÁ4";#N/A,#N/A,FALSE,"ANEXO3 99 UBÁ6"}</definedName>
    <definedName name="______CRM3" localSheetId="12" hidden="1">{#N/A,#N/A,FALSE,"ANEXO3 99 ERA";#N/A,#N/A,FALSE,"ANEXO3 99 UBÁ2";#N/A,#N/A,FALSE,"ANEXO3 99 DTU";#N/A,#N/A,FALSE,"ANEXO3 99 RDR";#N/A,#N/A,FALSE,"ANEXO3 99 UBÁ4";#N/A,#N/A,FALSE,"ANEXO3 99 UBÁ6"}</definedName>
    <definedName name="______CRM3" localSheetId="22" hidden="1">{#N/A,#N/A,FALSE,"ANEXO3 99 ERA";#N/A,#N/A,FALSE,"ANEXO3 99 UBÁ2";#N/A,#N/A,FALSE,"ANEXO3 99 DTU";#N/A,#N/A,FALSE,"ANEXO3 99 RDR";#N/A,#N/A,FALSE,"ANEXO3 99 UBÁ4";#N/A,#N/A,FALSE,"ANEXO3 99 UBÁ6"}</definedName>
    <definedName name="______CRM3" localSheetId="21" hidden="1">{#N/A,#N/A,FALSE,"ANEXO3 99 ERA";#N/A,#N/A,FALSE,"ANEXO3 99 UBÁ2";#N/A,#N/A,FALSE,"ANEXO3 99 DTU";#N/A,#N/A,FALSE,"ANEXO3 99 RDR";#N/A,#N/A,FALSE,"ANEXO3 99 UBÁ4";#N/A,#N/A,FALSE,"ANEXO3 99 UBÁ6"}</definedName>
    <definedName name="______CRM3" localSheetId="23" hidden="1">{#N/A,#N/A,FALSE,"ANEXO3 99 ERA";#N/A,#N/A,FALSE,"ANEXO3 99 UBÁ2";#N/A,#N/A,FALSE,"ANEXO3 99 DTU";#N/A,#N/A,FALSE,"ANEXO3 99 RDR";#N/A,#N/A,FALSE,"ANEXO3 99 UBÁ4";#N/A,#N/A,FALSE,"ANEXO3 99 UBÁ6"}</definedName>
    <definedName name="______CRM3" localSheetId="15" hidden="1">{#N/A,#N/A,FALSE,"ANEXO3 99 ERA";#N/A,#N/A,FALSE,"ANEXO3 99 UBÁ2";#N/A,#N/A,FALSE,"ANEXO3 99 DTU";#N/A,#N/A,FALSE,"ANEXO3 99 RDR";#N/A,#N/A,FALSE,"ANEXO3 99 UBÁ4";#N/A,#N/A,FALSE,"ANEXO3 99 UBÁ6"}</definedName>
    <definedName name="______CRM3" localSheetId="13" hidden="1">{#N/A,#N/A,FALSE,"ANEXO3 99 ERA";#N/A,#N/A,FALSE,"ANEXO3 99 UBÁ2";#N/A,#N/A,FALSE,"ANEXO3 99 DTU";#N/A,#N/A,FALSE,"ANEXO3 99 RDR";#N/A,#N/A,FALSE,"ANEXO3 99 UBÁ4";#N/A,#N/A,FALSE,"ANEXO3 99 UBÁ6"}</definedName>
    <definedName name="______CRM3" hidden="1">{#N/A,#N/A,FALSE,"ANEXO3 99 ERA";#N/A,#N/A,FALSE,"ANEXO3 99 UBÁ2";#N/A,#N/A,FALSE,"ANEXO3 99 DTU";#N/A,#N/A,FALSE,"ANEXO3 99 RDR";#N/A,#N/A,FALSE,"ANEXO3 99 UBÁ4";#N/A,#N/A,FALSE,"ANEXO3 99 UBÁ6"}</definedName>
    <definedName name="______CRM3_1" localSheetId="0" hidden="1">{#N/A,#N/A,FALSE,"ANEXO3 99 ERA";#N/A,#N/A,FALSE,"ANEXO3 99 UBÁ2";#N/A,#N/A,FALSE,"ANEXO3 99 DTU";#N/A,#N/A,FALSE,"ANEXO3 99 RDR";#N/A,#N/A,FALSE,"ANEXO3 99 UBÁ4";#N/A,#N/A,FALSE,"ANEXO3 99 UBÁ6"}</definedName>
    <definedName name="______CRM3_1" localSheetId="25" hidden="1">{#N/A,#N/A,FALSE,"ANEXO3 99 ERA";#N/A,#N/A,FALSE,"ANEXO3 99 UBÁ2";#N/A,#N/A,FALSE,"ANEXO3 99 DTU";#N/A,#N/A,FALSE,"ANEXO3 99 RDR";#N/A,#N/A,FALSE,"ANEXO3 99 UBÁ4";#N/A,#N/A,FALSE,"ANEXO3 99 UBÁ6"}</definedName>
    <definedName name="______CRM3_1" localSheetId="20" hidden="1">{#N/A,#N/A,FALSE,"ANEXO3 99 ERA";#N/A,#N/A,FALSE,"ANEXO3 99 UBÁ2";#N/A,#N/A,FALSE,"ANEXO3 99 DTU";#N/A,#N/A,FALSE,"ANEXO3 99 RDR";#N/A,#N/A,FALSE,"ANEXO3 99 UBÁ4";#N/A,#N/A,FALSE,"ANEXO3 99 UBÁ6"}</definedName>
    <definedName name="______CRM3_1" localSheetId="12" hidden="1">{#N/A,#N/A,FALSE,"ANEXO3 99 ERA";#N/A,#N/A,FALSE,"ANEXO3 99 UBÁ2";#N/A,#N/A,FALSE,"ANEXO3 99 DTU";#N/A,#N/A,FALSE,"ANEXO3 99 RDR";#N/A,#N/A,FALSE,"ANEXO3 99 UBÁ4";#N/A,#N/A,FALSE,"ANEXO3 99 UBÁ6"}</definedName>
    <definedName name="______CRM3_1" localSheetId="22" hidden="1">{#N/A,#N/A,FALSE,"ANEXO3 99 ERA";#N/A,#N/A,FALSE,"ANEXO3 99 UBÁ2";#N/A,#N/A,FALSE,"ANEXO3 99 DTU";#N/A,#N/A,FALSE,"ANEXO3 99 RDR";#N/A,#N/A,FALSE,"ANEXO3 99 UBÁ4";#N/A,#N/A,FALSE,"ANEXO3 99 UBÁ6"}</definedName>
    <definedName name="______CRM3_1" localSheetId="21" hidden="1">{#N/A,#N/A,FALSE,"ANEXO3 99 ERA";#N/A,#N/A,FALSE,"ANEXO3 99 UBÁ2";#N/A,#N/A,FALSE,"ANEXO3 99 DTU";#N/A,#N/A,FALSE,"ANEXO3 99 RDR";#N/A,#N/A,FALSE,"ANEXO3 99 UBÁ4";#N/A,#N/A,FALSE,"ANEXO3 99 UBÁ6"}</definedName>
    <definedName name="______CRM3_1" localSheetId="23" hidden="1">{#N/A,#N/A,FALSE,"ANEXO3 99 ERA";#N/A,#N/A,FALSE,"ANEXO3 99 UBÁ2";#N/A,#N/A,FALSE,"ANEXO3 99 DTU";#N/A,#N/A,FALSE,"ANEXO3 99 RDR";#N/A,#N/A,FALSE,"ANEXO3 99 UBÁ4";#N/A,#N/A,FALSE,"ANEXO3 99 UBÁ6"}</definedName>
    <definedName name="______CRM3_1" localSheetId="15" hidden="1">{#N/A,#N/A,FALSE,"ANEXO3 99 ERA";#N/A,#N/A,FALSE,"ANEXO3 99 UBÁ2";#N/A,#N/A,FALSE,"ANEXO3 99 DTU";#N/A,#N/A,FALSE,"ANEXO3 99 RDR";#N/A,#N/A,FALSE,"ANEXO3 99 UBÁ4";#N/A,#N/A,FALSE,"ANEXO3 99 UBÁ6"}</definedName>
    <definedName name="______CRM3_1" localSheetId="13" hidden="1">{#N/A,#N/A,FALSE,"ANEXO3 99 ERA";#N/A,#N/A,FALSE,"ANEXO3 99 UBÁ2";#N/A,#N/A,FALSE,"ANEXO3 99 DTU";#N/A,#N/A,FALSE,"ANEXO3 99 RDR";#N/A,#N/A,FALSE,"ANEXO3 99 UBÁ4";#N/A,#N/A,FALSE,"ANEXO3 99 UBÁ6"}</definedName>
    <definedName name="______CRM3_1" hidden="1">{#N/A,#N/A,FALSE,"ANEXO3 99 ERA";#N/A,#N/A,FALSE,"ANEXO3 99 UBÁ2";#N/A,#N/A,FALSE,"ANEXO3 99 DTU";#N/A,#N/A,FALSE,"ANEXO3 99 RDR";#N/A,#N/A,FALSE,"ANEXO3 99 UBÁ4";#N/A,#N/A,FALSE,"ANEXO3 99 UBÁ6"}</definedName>
    <definedName name="_____CRM2" localSheetId="6" hidden="1">{#N/A,#N/A,FALSE,"ANEXO3 99 ERA";#N/A,#N/A,FALSE,"ANEXO3 99 UBÁ2";#N/A,#N/A,FALSE,"ANEXO3 99 DTU";#N/A,#N/A,FALSE,"ANEXO3 99 RDR";#N/A,#N/A,FALSE,"ANEXO3 99 UBÁ4";#N/A,#N/A,FALSE,"ANEXO3 99 UBÁ6"}</definedName>
    <definedName name="_____CRM2" localSheetId="5" hidden="1">{#N/A,#N/A,FALSE,"ANEXO3 99 ERA";#N/A,#N/A,FALSE,"ANEXO3 99 UBÁ2";#N/A,#N/A,FALSE,"ANEXO3 99 DTU";#N/A,#N/A,FALSE,"ANEXO3 99 RDR";#N/A,#N/A,FALSE,"ANEXO3 99 UBÁ4";#N/A,#N/A,FALSE,"ANEXO3 99 UBÁ6"}</definedName>
    <definedName name="_____CRM2" localSheetId="10" hidden="1">{#N/A,#N/A,FALSE,"ANEXO3 99 ERA";#N/A,#N/A,FALSE,"ANEXO3 99 UBÁ2";#N/A,#N/A,FALSE,"ANEXO3 99 DTU";#N/A,#N/A,FALSE,"ANEXO3 99 RDR";#N/A,#N/A,FALSE,"ANEXO3 99 UBÁ4";#N/A,#N/A,FALSE,"ANEXO3 99 UBÁ6"}</definedName>
    <definedName name="_____CRM2" localSheetId="4" hidden="1">{#N/A,#N/A,FALSE,"ANEXO3 99 ERA";#N/A,#N/A,FALSE,"ANEXO3 99 UBÁ2";#N/A,#N/A,FALSE,"ANEXO3 99 DTU";#N/A,#N/A,FALSE,"ANEXO3 99 RDR";#N/A,#N/A,FALSE,"ANEXO3 99 UBÁ4";#N/A,#N/A,FALSE,"ANEXO3 99 UBÁ6"}</definedName>
    <definedName name="_____CRM2" localSheetId="8" hidden="1">{#N/A,#N/A,FALSE,"ANEXO3 99 ERA";#N/A,#N/A,FALSE,"ANEXO3 99 UBÁ2";#N/A,#N/A,FALSE,"ANEXO3 99 DTU";#N/A,#N/A,FALSE,"ANEXO3 99 RDR";#N/A,#N/A,FALSE,"ANEXO3 99 UBÁ4";#N/A,#N/A,FALSE,"ANEXO3 99 UBÁ6"}</definedName>
    <definedName name="_____CRM2" localSheetId="9" hidden="1">{#N/A,#N/A,FALSE,"ANEXO3 99 ERA";#N/A,#N/A,FALSE,"ANEXO3 99 UBÁ2";#N/A,#N/A,FALSE,"ANEXO3 99 DTU";#N/A,#N/A,FALSE,"ANEXO3 99 RDR";#N/A,#N/A,FALSE,"ANEXO3 99 UBÁ4";#N/A,#N/A,FALSE,"ANEXO3 99 UBÁ6"}</definedName>
    <definedName name="_____CRM2" localSheetId="7" hidden="1">{#N/A,#N/A,FALSE,"ANEXO3 99 ERA";#N/A,#N/A,FALSE,"ANEXO3 99 UBÁ2";#N/A,#N/A,FALSE,"ANEXO3 99 DTU";#N/A,#N/A,FALSE,"ANEXO3 99 RDR";#N/A,#N/A,FALSE,"ANEXO3 99 UBÁ4";#N/A,#N/A,FALSE,"ANEXO3 99 UBÁ6"}</definedName>
    <definedName name="_____CRM2" localSheetId="2" hidden="1">{#N/A,#N/A,FALSE,"ANEXO3 99 ERA";#N/A,#N/A,FALSE,"ANEXO3 99 UBÁ2";#N/A,#N/A,FALSE,"ANEXO3 99 DTU";#N/A,#N/A,FALSE,"ANEXO3 99 RDR";#N/A,#N/A,FALSE,"ANEXO3 99 UBÁ4";#N/A,#N/A,FALSE,"ANEXO3 99 UBÁ6"}</definedName>
    <definedName name="_____CRM2" localSheetId="3" hidden="1">{#N/A,#N/A,FALSE,"ANEXO3 99 ERA";#N/A,#N/A,FALSE,"ANEXO3 99 UBÁ2";#N/A,#N/A,FALSE,"ANEXO3 99 DTU";#N/A,#N/A,FALSE,"ANEXO3 99 RDR";#N/A,#N/A,FALSE,"ANEXO3 99 UBÁ4";#N/A,#N/A,FALSE,"ANEXO3 99 UBÁ6"}</definedName>
    <definedName name="_____CRM2" localSheetId="18" hidden="1">{#N/A,#N/A,FALSE,"ANEXO3 99 ERA";#N/A,#N/A,FALSE,"ANEXO3 99 UBÁ2";#N/A,#N/A,FALSE,"ANEXO3 99 DTU";#N/A,#N/A,FALSE,"ANEXO3 99 RDR";#N/A,#N/A,FALSE,"ANEXO3 99 UBÁ4";#N/A,#N/A,FALSE,"ANEXO3 99 UBÁ6"}</definedName>
    <definedName name="_____CRM2" localSheetId="19" hidden="1">{#N/A,#N/A,FALSE,"ANEXO3 99 ERA";#N/A,#N/A,FALSE,"ANEXO3 99 UBÁ2";#N/A,#N/A,FALSE,"ANEXO3 99 DTU";#N/A,#N/A,FALSE,"ANEXO3 99 RDR";#N/A,#N/A,FALSE,"ANEXO3 99 UBÁ4";#N/A,#N/A,FALSE,"ANEXO3 99 UBÁ6"}</definedName>
    <definedName name="_____CRM2" localSheetId="17" hidden="1">{#N/A,#N/A,FALSE,"ANEXO3 99 ERA";#N/A,#N/A,FALSE,"ANEXO3 99 UBÁ2";#N/A,#N/A,FALSE,"ANEXO3 99 DTU";#N/A,#N/A,FALSE,"ANEXO3 99 RDR";#N/A,#N/A,FALSE,"ANEXO3 99 UBÁ4";#N/A,#N/A,FALSE,"ANEXO3 99 UBÁ6"}</definedName>
    <definedName name="_____CRM2" localSheetId="16" hidden="1">{#N/A,#N/A,FALSE,"ANEXO3 99 ERA";#N/A,#N/A,FALSE,"ANEXO3 99 UBÁ2";#N/A,#N/A,FALSE,"ANEXO3 99 DTU";#N/A,#N/A,FALSE,"ANEXO3 99 RDR";#N/A,#N/A,FALSE,"ANEXO3 99 UBÁ4";#N/A,#N/A,FALSE,"ANEXO3 99 UBÁ6"}</definedName>
    <definedName name="_____CRM2" localSheetId="1" hidden="1">{#N/A,#N/A,FALSE,"ANEXO3 99 ERA";#N/A,#N/A,FALSE,"ANEXO3 99 UBÁ2";#N/A,#N/A,FALSE,"ANEXO3 99 DTU";#N/A,#N/A,FALSE,"ANEXO3 99 RDR";#N/A,#N/A,FALSE,"ANEXO3 99 UBÁ4";#N/A,#N/A,FALSE,"ANEXO3 99 UBÁ6"}</definedName>
    <definedName name="_____CRM2" localSheetId="0" hidden="1">{#N/A,#N/A,FALSE,"ANEXO3 99 ERA";#N/A,#N/A,FALSE,"ANEXO3 99 UBÁ2";#N/A,#N/A,FALSE,"ANEXO3 99 DTU";#N/A,#N/A,FALSE,"ANEXO3 99 RDR";#N/A,#N/A,FALSE,"ANEXO3 99 UBÁ4";#N/A,#N/A,FALSE,"ANEXO3 99 UBÁ6"}</definedName>
    <definedName name="_____CRM2" localSheetId="25" hidden="1">{#N/A,#N/A,FALSE,"ANEXO3 99 ERA";#N/A,#N/A,FALSE,"ANEXO3 99 UBÁ2";#N/A,#N/A,FALSE,"ANEXO3 99 DTU";#N/A,#N/A,FALSE,"ANEXO3 99 RDR";#N/A,#N/A,FALSE,"ANEXO3 99 UBÁ4";#N/A,#N/A,FALSE,"ANEXO3 99 UBÁ6"}</definedName>
    <definedName name="_____CRM2" localSheetId="20" hidden="1">{#N/A,#N/A,FALSE,"ANEXO3 99 ERA";#N/A,#N/A,FALSE,"ANEXO3 99 UBÁ2";#N/A,#N/A,FALSE,"ANEXO3 99 DTU";#N/A,#N/A,FALSE,"ANEXO3 99 RDR";#N/A,#N/A,FALSE,"ANEXO3 99 UBÁ4";#N/A,#N/A,FALSE,"ANEXO3 99 UBÁ6"}</definedName>
    <definedName name="_____CRM2" localSheetId="12" hidden="1">{#N/A,#N/A,FALSE,"ANEXO3 99 ERA";#N/A,#N/A,FALSE,"ANEXO3 99 UBÁ2";#N/A,#N/A,FALSE,"ANEXO3 99 DTU";#N/A,#N/A,FALSE,"ANEXO3 99 RDR";#N/A,#N/A,FALSE,"ANEXO3 99 UBÁ4";#N/A,#N/A,FALSE,"ANEXO3 99 UBÁ6"}</definedName>
    <definedName name="_____CRM2" localSheetId="22" hidden="1">{#N/A,#N/A,FALSE,"ANEXO3 99 ERA";#N/A,#N/A,FALSE,"ANEXO3 99 UBÁ2";#N/A,#N/A,FALSE,"ANEXO3 99 DTU";#N/A,#N/A,FALSE,"ANEXO3 99 RDR";#N/A,#N/A,FALSE,"ANEXO3 99 UBÁ4";#N/A,#N/A,FALSE,"ANEXO3 99 UBÁ6"}</definedName>
    <definedName name="_____CRM2" localSheetId="21" hidden="1">{#N/A,#N/A,FALSE,"ANEXO3 99 ERA";#N/A,#N/A,FALSE,"ANEXO3 99 UBÁ2";#N/A,#N/A,FALSE,"ANEXO3 99 DTU";#N/A,#N/A,FALSE,"ANEXO3 99 RDR";#N/A,#N/A,FALSE,"ANEXO3 99 UBÁ4";#N/A,#N/A,FALSE,"ANEXO3 99 UBÁ6"}</definedName>
    <definedName name="_____CRM2" localSheetId="23" hidden="1">{#N/A,#N/A,FALSE,"ANEXO3 99 ERA";#N/A,#N/A,FALSE,"ANEXO3 99 UBÁ2";#N/A,#N/A,FALSE,"ANEXO3 99 DTU";#N/A,#N/A,FALSE,"ANEXO3 99 RDR";#N/A,#N/A,FALSE,"ANEXO3 99 UBÁ4";#N/A,#N/A,FALSE,"ANEXO3 99 UBÁ6"}</definedName>
    <definedName name="_____CRM2" localSheetId="15" hidden="1">{#N/A,#N/A,FALSE,"ANEXO3 99 ERA";#N/A,#N/A,FALSE,"ANEXO3 99 UBÁ2";#N/A,#N/A,FALSE,"ANEXO3 99 DTU";#N/A,#N/A,FALSE,"ANEXO3 99 RDR";#N/A,#N/A,FALSE,"ANEXO3 99 UBÁ4";#N/A,#N/A,FALSE,"ANEXO3 99 UBÁ6"}</definedName>
    <definedName name="_____CRM2" localSheetId="13" hidden="1">{#N/A,#N/A,FALSE,"ANEXO3 99 ERA";#N/A,#N/A,FALSE,"ANEXO3 99 UBÁ2";#N/A,#N/A,FALSE,"ANEXO3 99 DTU";#N/A,#N/A,FALSE,"ANEXO3 99 RDR";#N/A,#N/A,FALSE,"ANEXO3 99 UBÁ4";#N/A,#N/A,FALSE,"ANEXO3 99 UBÁ6"}</definedName>
    <definedName name="_____CRM2" hidden="1">{#N/A,#N/A,FALSE,"ANEXO3 99 ERA";#N/A,#N/A,FALSE,"ANEXO3 99 UBÁ2";#N/A,#N/A,FALSE,"ANEXO3 99 DTU";#N/A,#N/A,FALSE,"ANEXO3 99 RDR";#N/A,#N/A,FALSE,"ANEXO3 99 UBÁ4";#N/A,#N/A,FALSE,"ANEXO3 99 UBÁ6"}</definedName>
    <definedName name="_____CRM2_1" localSheetId="0" hidden="1">{#N/A,#N/A,FALSE,"ANEXO3 99 ERA";#N/A,#N/A,FALSE,"ANEXO3 99 UBÁ2";#N/A,#N/A,FALSE,"ANEXO3 99 DTU";#N/A,#N/A,FALSE,"ANEXO3 99 RDR";#N/A,#N/A,FALSE,"ANEXO3 99 UBÁ4";#N/A,#N/A,FALSE,"ANEXO3 99 UBÁ6"}</definedName>
    <definedName name="_____CRM2_1" localSheetId="25" hidden="1">{#N/A,#N/A,FALSE,"ANEXO3 99 ERA";#N/A,#N/A,FALSE,"ANEXO3 99 UBÁ2";#N/A,#N/A,FALSE,"ANEXO3 99 DTU";#N/A,#N/A,FALSE,"ANEXO3 99 RDR";#N/A,#N/A,FALSE,"ANEXO3 99 UBÁ4";#N/A,#N/A,FALSE,"ANEXO3 99 UBÁ6"}</definedName>
    <definedName name="_____CRM2_1" localSheetId="20" hidden="1">{#N/A,#N/A,FALSE,"ANEXO3 99 ERA";#N/A,#N/A,FALSE,"ANEXO3 99 UBÁ2";#N/A,#N/A,FALSE,"ANEXO3 99 DTU";#N/A,#N/A,FALSE,"ANEXO3 99 RDR";#N/A,#N/A,FALSE,"ANEXO3 99 UBÁ4";#N/A,#N/A,FALSE,"ANEXO3 99 UBÁ6"}</definedName>
    <definedName name="_____CRM2_1" localSheetId="12" hidden="1">{#N/A,#N/A,FALSE,"ANEXO3 99 ERA";#N/A,#N/A,FALSE,"ANEXO3 99 UBÁ2";#N/A,#N/A,FALSE,"ANEXO3 99 DTU";#N/A,#N/A,FALSE,"ANEXO3 99 RDR";#N/A,#N/A,FALSE,"ANEXO3 99 UBÁ4";#N/A,#N/A,FALSE,"ANEXO3 99 UBÁ6"}</definedName>
    <definedName name="_____CRM2_1" localSheetId="22" hidden="1">{#N/A,#N/A,FALSE,"ANEXO3 99 ERA";#N/A,#N/A,FALSE,"ANEXO3 99 UBÁ2";#N/A,#N/A,FALSE,"ANEXO3 99 DTU";#N/A,#N/A,FALSE,"ANEXO3 99 RDR";#N/A,#N/A,FALSE,"ANEXO3 99 UBÁ4";#N/A,#N/A,FALSE,"ANEXO3 99 UBÁ6"}</definedName>
    <definedName name="_____CRM2_1" localSheetId="21" hidden="1">{#N/A,#N/A,FALSE,"ANEXO3 99 ERA";#N/A,#N/A,FALSE,"ANEXO3 99 UBÁ2";#N/A,#N/A,FALSE,"ANEXO3 99 DTU";#N/A,#N/A,FALSE,"ANEXO3 99 RDR";#N/A,#N/A,FALSE,"ANEXO3 99 UBÁ4";#N/A,#N/A,FALSE,"ANEXO3 99 UBÁ6"}</definedName>
    <definedName name="_____CRM2_1" localSheetId="23" hidden="1">{#N/A,#N/A,FALSE,"ANEXO3 99 ERA";#N/A,#N/A,FALSE,"ANEXO3 99 UBÁ2";#N/A,#N/A,FALSE,"ANEXO3 99 DTU";#N/A,#N/A,FALSE,"ANEXO3 99 RDR";#N/A,#N/A,FALSE,"ANEXO3 99 UBÁ4";#N/A,#N/A,FALSE,"ANEXO3 99 UBÁ6"}</definedName>
    <definedName name="_____CRM2_1" localSheetId="15" hidden="1">{#N/A,#N/A,FALSE,"ANEXO3 99 ERA";#N/A,#N/A,FALSE,"ANEXO3 99 UBÁ2";#N/A,#N/A,FALSE,"ANEXO3 99 DTU";#N/A,#N/A,FALSE,"ANEXO3 99 RDR";#N/A,#N/A,FALSE,"ANEXO3 99 UBÁ4";#N/A,#N/A,FALSE,"ANEXO3 99 UBÁ6"}</definedName>
    <definedName name="_____CRM2_1" localSheetId="13" hidden="1">{#N/A,#N/A,FALSE,"ANEXO3 99 ERA";#N/A,#N/A,FALSE,"ANEXO3 99 UBÁ2";#N/A,#N/A,FALSE,"ANEXO3 99 DTU";#N/A,#N/A,FALSE,"ANEXO3 99 RDR";#N/A,#N/A,FALSE,"ANEXO3 99 UBÁ4";#N/A,#N/A,FALSE,"ANEXO3 99 UBÁ6"}</definedName>
    <definedName name="_____CRM2_1" hidden="1">{#N/A,#N/A,FALSE,"ANEXO3 99 ERA";#N/A,#N/A,FALSE,"ANEXO3 99 UBÁ2";#N/A,#N/A,FALSE,"ANEXO3 99 DTU";#N/A,#N/A,FALSE,"ANEXO3 99 RDR";#N/A,#N/A,FALSE,"ANEXO3 99 UBÁ4";#N/A,#N/A,FALSE,"ANEXO3 99 UBÁ6"}</definedName>
    <definedName name="____CRM3" localSheetId="6" hidden="1">{#N/A,#N/A,FALSE,"ANEXO3 99 ERA";#N/A,#N/A,FALSE,"ANEXO3 99 UBÁ2";#N/A,#N/A,FALSE,"ANEXO3 99 DTU";#N/A,#N/A,FALSE,"ANEXO3 99 RDR";#N/A,#N/A,FALSE,"ANEXO3 99 UBÁ4";#N/A,#N/A,FALSE,"ANEXO3 99 UBÁ6"}</definedName>
    <definedName name="____CRM3" localSheetId="5" hidden="1">{#N/A,#N/A,FALSE,"ANEXO3 99 ERA";#N/A,#N/A,FALSE,"ANEXO3 99 UBÁ2";#N/A,#N/A,FALSE,"ANEXO3 99 DTU";#N/A,#N/A,FALSE,"ANEXO3 99 RDR";#N/A,#N/A,FALSE,"ANEXO3 99 UBÁ4";#N/A,#N/A,FALSE,"ANEXO3 99 UBÁ6"}</definedName>
    <definedName name="____CRM3" localSheetId="10" hidden="1">{#N/A,#N/A,FALSE,"ANEXO3 99 ERA";#N/A,#N/A,FALSE,"ANEXO3 99 UBÁ2";#N/A,#N/A,FALSE,"ANEXO3 99 DTU";#N/A,#N/A,FALSE,"ANEXO3 99 RDR";#N/A,#N/A,FALSE,"ANEXO3 99 UBÁ4";#N/A,#N/A,FALSE,"ANEXO3 99 UBÁ6"}</definedName>
    <definedName name="____CRM3" localSheetId="4" hidden="1">{#N/A,#N/A,FALSE,"ANEXO3 99 ERA";#N/A,#N/A,FALSE,"ANEXO3 99 UBÁ2";#N/A,#N/A,FALSE,"ANEXO3 99 DTU";#N/A,#N/A,FALSE,"ANEXO3 99 RDR";#N/A,#N/A,FALSE,"ANEXO3 99 UBÁ4";#N/A,#N/A,FALSE,"ANEXO3 99 UBÁ6"}</definedName>
    <definedName name="____CRM3" localSheetId="8" hidden="1">{#N/A,#N/A,FALSE,"ANEXO3 99 ERA";#N/A,#N/A,FALSE,"ANEXO3 99 UBÁ2";#N/A,#N/A,FALSE,"ANEXO3 99 DTU";#N/A,#N/A,FALSE,"ANEXO3 99 RDR";#N/A,#N/A,FALSE,"ANEXO3 99 UBÁ4";#N/A,#N/A,FALSE,"ANEXO3 99 UBÁ6"}</definedName>
    <definedName name="____CRM3" localSheetId="9" hidden="1">{#N/A,#N/A,FALSE,"ANEXO3 99 ERA";#N/A,#N/A,FALSE,"ANEXO3 99 UBÁ2";#N/A,#N/A,FALSE,"ANEXO3 99 DTU";#N/A,#N/A,FALSE,"ANEXO3 99 RDR";#N/A,#N/A,FALSE,"ANEXO3 99 UBÁ4";#N/A,#N/A,FALSE,"ANEXO3 99 UBÁ6"}</definedName>
    <definedName name="____CRM3" localSheetId="7" hidden="1">{#N/A,#N/A,FALSE,"ANEXO3 99 ERA";#N/A,#N/A,FALSE,"ANEXO3 99 UBÁ2";#N/A,#N/A,FALSE,"ANEXO3 99 DTU";#N/A,#N/A,FALSE,"ANEXO3 99 RDR";#N/A,#N/A,FALSE,"ANEXO3 99 UBÁ4";#N/A,#N/A,FALSE,"ANEXO3 99 UBÁ6"}</definedName>
    <definedName name="____CRM3" localSheetId="2" hidden="1">{#N/A,#N/A,FALSE,"ANEXO3 99 ERA";#N/A,#N/A,FALSE,"ANEXO3 99 UBÁ2";#N/A,#N/A,FALSE,"ANEXO3 99 DTU";#N/A,#N/A,FALSE,"ANEXO3 99 RDR";#N/A,#N/A,FALSE,"ANEXO3 99 UBÁ4";#N/A,#N/A,FALSE,"ANEXO3 99 UBÁ6"}</definedName>
    <definedName name="____CRM3" localSheetId="3" hidden="1">{#N/A,#N/A,FALSE,"ANEXO3 99 ERA";#N/A,#N/A,FALSE,"ANEXO3 99 UBÁ2";#N/A,#N/A,FALSE,"ANEXO3 99 DTU";#N/A,#N/A,FALSE,"ANEXO3 99 RDR";#N/A,#N/A,FALSE,"ANEXO3 99 UBÁ4";#N/A,#N/A,FALSE,"ANEXO3 99 UBÁ6"}</definedName>
    <definedName name="____CRM3" localSheetId="18" hidden="1">{#N/A,#N/A,FALSE,"ANEXO3 99 ERA";#N/A,#N/A,FALSE,"ANEXO3 99 UBÁ2";#N/A,#N/A,FALSE,"ANEXO3 99 DTU";#N/A,#N/A,FALSE,"ANEXO3 99 RDR";#N/A,#N/A,FALSE,"ANEXO3 99 UBÁ4";#N/A,#N/A,FALSE,"ANEXO3 99 UBÁ6"}</definedName>
    <definedName name="____CRM3" localSheetId="19" hidden="1">{#N/A,#N/A,FALSE,"ANEXO3 99 ERA";#N/A,#N/A,FALSE,"ANEXO3 99 UBÁ2";#N/A,#N/A,FALSE,"ANEXO3 99 DTU";#N/A,#N/A,FALSE,"ANEXO3 99 RDR";#N/A,#N/A,FALSE,"ANEXO3 99 UBÁ4";#N/A,#N/A,FALSE,"ANEXO3 99 UBÁ6"}</definedName>
    <definedName name="____CRM3" localSheetId="17" hidden="1">{#N/A,#N/A,FALSE,"ANEXO3 99 ERA";#N/A,#N/A,FALSE,"ANEXO3 99 UBÁ2";#N/A,#N/A,FALSE,"ANEXO3 99 DTU";#N/A,#N/A,FALSE,"ANEXO3 99 RDR";#N/A,#N/A,FALSE,"ANEXO3 99 UBÁ4";#N/A,#N/A,FALSE,"ANEXO3 99 UBÁ6"}</definedName>
    <definedName name="____CRM3" localSheetId="16" hidden="1">{#N/A,#N/A,FALSE,"ANEXO3 99 ERA";#N/A,#N/A,FALSE,"ANEXO3 99 UBÁ2";#N/A,#N/A,FALSE,"ANEXO3 99 DTU";#N/A,#N/A,FALSE,"ANEXO3 99 RDR";#N/A,#N/A,FALSE,"ANEXO3 99 UBÁ4";#N/A,#N/A,FALSE,"ANEXO3 99 UBÁ6"}</definedName>
    <definedName name="____CRM3" localSheetId="1" hidden="1">{#N/A,#N/A,FALSE,"ANEXO3 99 ERA";#N/A,#N/A,FALSE,"ANEXO3 99 UBÁ2";#N/A,#N/A,FALSE,"ANEXO3 99 DTU";#N/A,#N/A,FALSE,"ANEXO3 99 RDR";#N/A,#N/A,FALSE,"ANEXO3 99 UBÁ4";#N/A,#N/A,FALSE,"ANEXO3 99 UBÁ6"}</definedName>
    <definedName name="____CRM3" localSheetId="0" hidden="1">{#N/A,#N/A,FALSE,"ANEXO3 99 ERA";#N/A,#N/A,FALSE,"ANEXO3 99 UBÁ2";#N/A,#N/A,FALSE,"ANEXO3 99 DTU";#N/A,#N/A,FALSE,"ANEXO3 99 RDR";#N/A,#N/A,FALSE,"ANEXO3 99 UBÁ4";#N/A,#N/A,FALSE,"ANEXO3 99 UBÁ6"}</definedName>
    <definedName name="____CRM3" localSheetId="25" hidden="1">{#N/A,#N/A,FALSE,"ANEXO3 99 ERA";#N/A,#N/A,FALSE,"ANEXO3 99 UBÁ2";#N/A,#N/A,FALSE,"ANEXO3 99 DTU";#N/A,#N/A,FALSE,"ANEXO3 99 RDR";#N/A,#N/A,FALSE,"ANEXO3 99 UBÁ4";#N/A,#N/A,FALSE,"ANEXO3 99 UBÁ6"}</definedName>
    <definedName name="____CRM3" localSheetId="20" hidden="1">{#N/A,#N/A,FALSE,"ANEXO3 99 ERA";#N/A,#N/A,FALSE,"ANEXO3 99 UBÁ2";#N/A,#N/A,FALSE,"ANEXO3 99 DTU";#N/A,#N/A,FALSE,"ANEXO3 99 RDR";#N/A,#N/A,FALSE,"ANEXO3 99 UBÁ4";#N/A,#N/A,FALSE,"ANEXO3 99 UBÁ6"}</definedName>
    <definedName name="____CRM3" localSheetId="12" hidden="1">{#N/A,#N/A,FALSE,"ANEXO3 99 ERA";#N/A,#N/A,FALSE,"ANEXO3 99 UBÁ2";#N/A,#N/A,FALSE,"ANEXO3 99 DTU";#N/A,#N/A,FALSE,"ANEXO3 99 RDR";#N/A,#N/A,FALSE,"ANEXO3 99 UBÁ4";#N/A,#N/A,FALSE,"ANEXO3 99 UBÁ6"}</definedName>
    <definedName name="____CRM3" localSheetId="22" hidden="1">{#N/A,#N/A,FALSE,"ANEXO3 99 ERA";#N/A,#N/A,FALSE,"ANEXO3 99 UBÁ2";#N/A,#N/A,FALSE,"ANEXO3 99 DTU";#N/A,#N/A,FALSE,"ANEXO3 99 RDR";#N/A,#N/A,FALSE,"ANEXO3 99 UBÁ4";#N/A,#N/A,FALSE,"ANEXO3 99 UBÁ6"}</definedName>
    <definedName name="____CRM3" localSheetId="21" hidden="1">{#N/A,#N/A,FALSE,"ANEXO3 99 ERA";#N/A,#N/A,FALSE,"ANEXO3 99 UBÁ2";#N/A,#N/A,FALSE,"ANEXO3 99 DTU";#N/A,#N/A,FALSE,"ANEXO3 99 RDR";#N/A,#N/A,FALSE,"ANEXO3 99 UBÁ4";#N/A,#N/A,FALSE,"ANEXO3 99 UBÁ6"}</definedName>
    <definedName name="____CRM3" localSheetId="23" hidden="1">{#N/A,#N/A,FALSE,"ANEXO3 99 ERA";#N/A,#N/A,FALSE,"ANEXO3 99 UBÁ2";#N/A,#N/A,FALSE,"ANEXO3 99 DTU";#N/A,#N/A,FALSE,"ANEXO3 99 RDR";#N/A,#N/A,FALSE,"ANEXO3 99 UBÁ4";#N/A,#N/A,FALSE,"ANEXO3 99 UBÁ6"}</definedName>
    <definedName name="____CRM3" localSheetId="15" hidden="1">{#N/A,#N/A,FALSE,"ANEXO3 99 ERA";#N/A,#N/A,FALSE,"ANEXO3 99 UBÁ2";#N/A,#N/A,FALSE,"ANEXO3 99 DTU";#N/A,#N/A,FALSE,"ANEXO3 99 RDR";#N/A,#N/A,FALSE,"ANEXO3 99 UBÁ4";#N/A,#N/A,FALSE,"ANEXO3 99 UBÁ6"}</definedName>
    <definedName name="____CRM3" localSheetId="13" hidden="1">{#N/A,#N/A,FALSE,"ANEXO3 99 ERA";#N/A,#N/A,FALSE,"ANEXO3 99 UBÁ2";#N/A,#N/A,FALSE,"ANEXO3 99 DTU";#N/A,#N/A,FALSE,"ANEXO3 99 RDR";#N/A,#N/A,FALSE,"ANEXO3 99 UBÁ4";#N/A,#N/A,FALSE,"ANEXO3 99 UBÁ6"}</definedName>
    <definedName name="____CRM3" hidden="1">{#N/A,#N/A,FALSE,"ANEXO3 99 ERA";#N/A,#N/A,FALSE,"ANEXO3 99 UBÁ2";#N/A,#N/A,FALSE,"ANEXO3 99 DTU";#N/A,#N/A,FALSE,"ANEXO3 99 RDR";#N/A,#N/A,FALSE,"ANEXO3 99 UBÁ4";#N/A,#N/A,FALSE,"ANEXO3 99 UBÁ6"}</definedName>
    <definedName name="____CRM3_1" localSheetId="0" hidden="1">{#N/A,#N/A,FALSE,"ANEXO3 99 ERA";#N/A,#N/A,FALSE,"ANEXO3 99 UBÁ2";#N/A,#N/A,FALSE,"ANEXO3 99 DTU";#N/A,#N/A,FALSE,"ANEXO3 99 RDR";#N/A,#N/A,FALSE,"ANEXO3 99 UBÁ4";#N/A,#N/A,FALSE,"ANEXO3 99 UBÁ6"}</definedName>
    <definedName name="____CRM3_1" localSheetId="25" hidden="1">{#N/A,#N/A,FALSE,"ANEXO3 99 ERA";#N/A,#N/A,FALSE,"ANEXO3 99 UBÁ2";#N/A,#N/A,FALSE,"ANEXO3 99 DTU";#N/A,#N/A,FALSE,"ANEXO3 99 RDR";#N/A,#N/A,FALSE,"ANEXO3 99 UBÁ4";#N/A,#N/A,FALSE,"ANEXO3 99 UBÁ6"}</definedName>
    <definedName name="____CRM3_1" localSheetId="20" hidden="1">{#N/A,#N/A,FALSE,"ANEXO3 99 ERA";#N/A,#N/A,FALSE,"ANEXO3 99 UBÁ2";#N/A,#N/A,FALSE,"ANEXO3 99 DTU";#N/A,#N/A,FALSE,"ANEXO3 99 RDR";#N/A,#N/A,FALSE,"ANEXO3 99 UBÁ4";#N/A,#N/A,FALSE,"ANEXO3 99 UBÁ6"}</definedName>
    <definedName name="____CRM3_1" localSheetId="12" hidden="1">{#N/A,#N/A,FALSE,"ANEXO3 99 ERA";#N/A,#N/A,FALSE,"ANEXO3 99 UBÁ2";#N/A,#N/A,FALSE,"ANEXO3 99 DTU";#N/A,#N/A,FALSE,"ANEXO3 99 RDR";#N/A,#N/A,FALSE,"ANEXO3 99 UBÁ4";#N/A,#N/A,FALSE,"ANEXO3 99 UBÁ6"}</definedName>
    <definedName name="____CRM3_1" localSheetId="22" hidden="1">{#N/A,#N/A,FALSE,"ANEXO3 99 ERA";#N/A,#N/A,FALSE,"ANEXO3 99 UBÁ2";#N/A,#N/A,FALSE,"ANEXO3 99 DTU";#N/A,#N/A,FALSE,"ANEXO3 99 RDR";#N/A,#N/A,FALSE,"ANEXO3 99 UBÁ4";#N/A,#N/A,FALSE,"ANEXO3 99 UBÁ6"}</definedName>
    <definedName name="____CRM3_1" localSheetId="21" hidden="1">{#N/A,#N/A,FALSE,"ANEXO3 99 ERA";#N/A,#N/A,FALSE,"ANEXO3 99 UBÁ2";#N/A,#N/A,FALSE,"ANEXO3 99 DTU";#N/A,#N/A,FALSE,"ANEXO3 99 RDR";#N/A,#N/A,FALSE,"ANEXO3 99 UBÁ4";#N/A,#N/A,FALSE,"ANEXO3 99 UBÁ6"}</definedName>
    <definedName name="____CRM3_1" localSheetId="23" hidden="1">{#N/A,#N/A,FALSE,"ANEXO3 99 ERA";#N/A,#N/A,FALSE,"ANEXO3 99 UBÁ2";#N/A,#N/A,FALSE,"ANEXO3 99 DTU";#N/A,#N/A,FALSE,"ANEXO3 99 RDR";#N/A,#N/A,FALSE,"ANEXO3 99 UBÁ4";#N/A,#N/A,FALSE,"ANEXO3 99 UBÁ6"}</definedName>
    <definedName name="____CRM3_1" localSheetId="15" hidden="1">{#N/A,#N/A,FALSE,"ANEXO3 99 ERA";#N/A,#N/A,FALSE,"ANEXO3 99 UBÁ2";#N/A,#N/A,FALSE,"ANEXO3 99 DTU";#N/A,#N/A,FALSE,"ANEXO3 99 RDR";#N/A,#N/A,FALSE,"ANEXO3 99 UBÁ4";#N/A,#N/A,FALSE,"ANEXO3 99 UBÁ6"}</definedName>
    <definedName name="____CRM3_1" localSheetId="13" hidden="1">{#N/A,#N/A,FALSE,"ANEXO3 99 ERA";#N/A,#N/A,FALSE,"ANEXO3 99 UBÁ2";#N/A,#N/A,FALSE,"ANEXO3 99 DTU";#N/A,#N/A,FALSE,"ANEXO3 99 RDR";#N/A,#N/A,FALSE,"ANEXO3 99 UBÁ4";#N/A,#N/A,FALSE,"ANEXO3 99 UBÁ6"}</definedName>
    <definedName name="____CRM3_1" hidden="1">{#N/A,#N/A,FALSE,"ANEXO3 99 ERA";#N/A,#N/A,FALSE,"ANEXO3 99 UBÁ2";#N/A,#N/A,FALSE,"ANEXO3 99 DTU";#N/A,#N/A,FALSE,"ANEXO3 99 RDR";#N/A,#N/A,FALSE,"ANEXO3 99 UBÁ4";#N/A,#N/A,FALSE,"ANEXO3 99 UBÁ6"}</definedName>
    <definedName name="____r" localSheetId="15" hidden="1">{#N/A,#N/A,FALSE,"CONTROLE"}</definedName>
    <definedName name="____r" localSheetId="13" hidden="1">{#N/A,#N/A,FALSE,"CONTROLE"}</definedName>
    <definedName name="____r" hidden="1">{#N/A,#N/A,FALSE,"CONTROLE"}</definedName>
    <definedName name="____yh7" localSheetId="15" hidden="1">{#N/A,#N/A,FALSE,"CONTROLE";#N/A,#N/A,FALSE,"CONTROLE"}</definedName>
    <definedName name="____yh7" localSheetId="13" hidden="1">{#N/A,#N/A,FALSE,"CONTROLE";#N/A,#N/A,FALSE,"CONTROLE"}</definedName>
    <definedName name="____yh7" hidden="1">{#N/A,#N/A,FALSE,"CONTROLE";#N/A,#N/A,FALSE,"CONTROLE"}</definedName>
    <definedName name="___123rrr" localSheetId="25" hidden="1">#REF!</definedName>
    <definedName name="___123rrr" localSheetId="20" hidden="1">#REF!</definedName>
    <definedName name="___123rrr" localSheetId="12" hidden="1">#REF!</definedName>
    <definedName name="___123rrr" localSheetId="22" hidden="1">#REF!</definedName>
    <definedName name="___123rrr" localSheetId="21" hidden="1">#REF!</definedName>
    <definedName name="___123rrr" localSheetId="23" hidden="1">#REF!</definedName>
    <definedName name="___123rrr" localSheetId="15" hidden="1">#REF!</definedName>
    <definedName name="___123rrr" localSheetId="13" hidden="1">#REF!</definedName>
    <definedName name="___123rrr" hidden="1">#REF!</definedName>
    <definedName name="___ago97" localSheetId="25">#REF!</definedName>
    <definedName name="___ago97" localSheetId="20">#REF!</definedName>
    <definedName name="___ago97" localSheetId="12">#REF!</definedName>
    <definedName name="___ago97" localSheetId="22">#REF!</definedName>
    <definedName name="___ago97" localSheetId="21">#REF!</definedName>
    <definedName name="___ago97" localSheetId="23">#REF!</definedName>
    <definedName name="___ago97" localSheetId="13">#REF!</definedName>
    <definedName name="___ago97">#REF!</definedName>
    <definedName name="___amo1" localSheetId="25">#REF!</definedName>
    <definedName name="___amo1" localSheetId="20">#REF!</definedName>
    <definedName name="___amo1" localSheetId="12">#REF!</definedName>
    <definedName name="___amo1" localSheetId="13">#REF!</definedName>
    <definedName name="___amo1">#REF!</definedName>
    <definedName name="___B1" localSheetId="0" hidden="1">{#N/A,#N/A,FALSE,"LLAVE";#N/A,#N/A,FALSE,"EERR";#N/A,#N/A,FALSE,"ESP";#N/A,#N/A,FALSE,"EOAF";#N/A,#N/A,FALSE,"CASH";#N/A,#N/A,FALSE,"FINANZAS";#N/A,#N/A,FALSE,"DEUDA";#N/A,#N/A,FALSE,"INVERSION";#N/A,#N/A,FALSE,"PERSONAL"}</definedName>
    <definedName name="___B1" localSheetId="25" hidden="1">{#N/A,#N/A,FALSE,"LLAVE";#N/A,#N/A,FALSE,"EERR";#N/A,#N/A,FALSE,"ESP";#N/A,#N/A,FALSE,"EOAF";#N/A,#N/A,FALSE,"CASH";#N/A,#N/A,FALSE,"FINANZAS";#N/A,#N/A,FALSE,"DEUDA";#N/A,#N/A,FALSE,"INVERSION";#N/A,#N/A,FALSE,"PERSONAL"}</definedName>
    <definedName name="___B1" localSheetId="20" hidden="1">{#N/A,#N/A,FALSE,"LLAVE";#N/A,#N/A,FALSE,"EERR";#N/A,#N/A,FALSE,"ESP";#N/A,#N/A,FALSE,"EOAF";#N/A,#N/A,FALSE,"CASH";#N/A,#N/A,FALSE,"FINANZAS";#N/A,#N/A,FALSE,"DEUDA";#N/A,#N/A,FALSE,"INVERSION";#N/A,#N/A,FALSE,"PERSONAL"}</definedName>
    <definedName name="___B1" localSheetId="12" hidden="1">{#N/A,#N/A,FALSE,"LLAVE";#N/A,#N/A,FALSE,"EERR";#N/A,#N/A,FALSE,"ESP";#N/A,#N/A,FALSE,"EOAF";#N/A,#N/A,FALSE,"CASH";#N/A,#N/A,FALSE,"FINANZAS";#N/A,#N/A,FALSE,"DEUDA";#N/A,#N/A,FALSE,"INVERSION";#N/A,#N/A,FALSE,"PERSONAL"}</definedName>
    <definedName name="___B1" localSheetId="22" hidden="1">{#N/A,#N/A,FALSE,"LLAVE";#N/A,#N/A,FALSE,"EERR";#N/A,#N/A,FALSE,"ESP";#N/A,#N/A,FALSE,"EOAF";#N/A,#N/A,FALSE,"CASH";#N/A,#N/A,FALSE,"FINANZAS";#N/A,#N/A,FALSE,"DEUDA";#N/A,#N/A,FALSE,"INVERSION";#N/A,#N/A,FALSE,"PERSONAL"}</definedName>
    <definedName name="___B1" localSheetId="21" hidden="1">{#N/A,#N/A,FALSE,"LLAVE";#N/A,#N/A,FALSE,"EERR";#N/A,#N/A,FALSE,"ESP";#N/A,#N/A,FALSE,"EOAF";#N/A,#N/A,FALSE,"CASH";#N/A,#N/A,FALSE,"FINANZAS";#N/A,#N/A,FALSE,"DEUDA";#N/A,#N/A,FALSE,"INVERSION";#N/A,#N/A,FALSE,"PERSONAL"}</definedName>
    <definedName name="___B1" localSheetId="23" hidden="1">{#N/A,#N/A,FALSE,"LLAVE";#N/A,#N/A,FALSE,"EERR";#N/A,#N/A,FALSE,"ESP";#N/A,#N/A,FALSE,"EOAF";#N/A,#N/A,FALSE,"CASH";#N/A,#N/A,FALSE,"FINANZAS";#N/A,#N/A,FALSE,"DEUDA";#N/A,#N/A,FALSE,"INVERSION";#N/A,#N/A,FALSE,"PERSONAL"}</definedName>
    <definedName name="___B1" localSheetId="15" hidden="1">{#N/A,#N/A,FALSE,"LLAVE";#N/A,#N/A,FALSE,"EERR";#N/A,#N/A,FALSE,"ESP";#N/A,#N/A,FALSE,"EOAF";#N/A,#N/A,FALSE,"CASH";#N/A,#N/A,FALSE,"FINANZAS";#N/A,#N/A,FALSE,"DEUDA";#N/A,#N/A,FALSE,"INVERSION";#N/A,#N/A,FALSE,"PERSONAL"}</definedName>
    <definedName name="___B1" localSheetId="13" hidden="1">{#N/A,#N/A,FALSE,"LLAVE";#N/A,#N/A,FALSE,"EERR";#N/A,#N/A,FALSE,"ESP";#N/A,#N/A,FALSE,"EOAF";#N/A,#N/A,FALSE,"CASH";#N/A,#N/A,FALSE,"FINANZAS";#N/A,#N/A,FALSE,"DEUDA";#N/A,#N/A,FALSE,"INVERSION";#N/A,#N/A,FALSE,"PERSONAL"}</definedName>
    <definedName name="___B1" hidden="1">{#N/A,#N/A,FALSE,"LLAVE";#N/A,#N/A,FALSE,"EERR";#N/A,#N/A,FALSE,"ESP";#N/A,#N/A,FALSE,"EOAF";#N/A,#N/A,FALSE,"CASH";#N/A,#N/A,FALSE,"FINANZAS";#N/A,#N/A,FALSE,"DEUDA";#N/A,#N/A,FALSE,"INVERSION";#N/A,#N/A,FALSE,"PERSONAL"}</definedName>
    <definedName name="___B1_1" localSheetId="0" hidden="1">{#N/A,#N/A,FALSE,"LLAVE";#N/A,#N/A,FALSE,"EERR";#N/A,#N/A,FALSE,"ESP";#N/A,#N/A,FALSE,"EOAF";#N/A,#N/A,FALSE,"CASH";#N/A,#N/A,FALSE,"FINANZAS";#N/A,#N/A,FALSE,"DEUDA";#N/A,#N/A,FALSE,"INVERSION";#N/A,#N/A,FALSE,"PERSONAL"}</definedName>
    <definedName name="___B1_1" localSheetId="25" hidden="1">{#N/A,#N/A,FALSE,"LLAVE";#N/A,#N/A,FALSE,"EERR";#N/A,#N/A,FALSE,"ESP";#N/A,#N/A,FALSE,"EOAF";#N/A,#N/A,FALSE,"CASH";#N/A,#N/A,FALSE,"FINANZAS";#N/A,#N/A,FALSE,"DEUDA";#N/A,#N/A,FALSE,"INVERSION";#N/A,#N/A,FALSE,"PERSONAL"}</definedName>
    <definedName name="___B1_1" localSheetId="20" hidden="1">{#N/A,#N/A,FALSE,"LLAVE";#N/A,#N/A,FALSE,"EERR";#N/A,#N/A,FALSE,"ESP";#N/A,#N/A,FALSE,"EOAF";#N/A,#N/A,FALSE,"CASH";#N/A,#N/A,FALSE,"FINANZAS";#N/A,#N/A,FALSE,"DEUDA";#N/A,#N/A,FALSE,"INVERSION";#N/A,#N/A,FALSE,"PERSONAL"}</definedName>
    <definedName name="___B1_1" localSheetId="12" hidden="1">{#N/A,#N/A,FALSE,"LLAVE";#N/A,#N/A,FALSE,"EERR";#N/A,#N/A,FALSE,"ESP";#N/A,#N/A,FALSE,"EOAF";#N/A,#N/A,FALSE,"CASH";#N/A,#N/A,FALSE,"FINANZAS";#N/A,#N/A,FALSE,"DEUDA";#N/A,#N/A,FALSE,"INVERSION";#N/A,#N/A,FALSE,"PERSONAL"}</definedName>
    <definedName name="___B1_1" localSheetId="22" hidden="1">{#N/A,#N/A,FALSE,"LLAVE";#N/A,#N/A,FALSE,"EERR";#N/A,#N/A,FALSE,"ESP";#N/A,#N/A,FALSE,"EOAF";#N/A,#N/A,FALSE,"CASH";#N/A,#N/A,FALSE,"FINANZAS";#N/A,#N/A,FALSE,"DEUDA";#N/A,#N/A,FALSE,"INVERSION";#N/A,#N/A,FALSE,"PERSONAL"}</definedName>
    <definedName name="___B1_1" localSheetId="21" hidden="1">{#N/A,#N/A,FALSE,"LLAVE";#N/A,#N/A,FALSE,"EERR";#N/A,#N/A,FALSE,"ESP";#N/A,#N/A,FALSE,"EOAF";#N/A,#N/A,FALSE,"CASH";#N/A,#N/A,FALSE,"FINANZAS";#N/A,#N/A,FALSE,"DEUDA";#N/A,#N/A,FALSE,"INVERSION";#N/A,#N/A,FALSE,"PERSONAL"}</definedName>
    <definedName name="___B1_1" localSheetId="23" hidden="1">{#N/A,#N/A,FALSE,"LLAVE";#N/A,#N/A,FALSE,"EERR";#N/A,#N/A,FALSE,"ESP";#N/A,#N/A,FALSE,"EOAF";#N/A,#N/A,FALSE,"CASH";#N/A,#N/A,FALSE,"FINANZAS";#N/A,#N/A,FALSE,"DEUDA";#N/A,#N/A,FALSE,"INVERSION";#N/A,#N/A,FALSE,"PERSONAL"}</definedName>
    <definedName name="___B1_1" localSheetId="15" hidden="1">{#N/A,#N/A,FALSE,"LLAVE";#N/A,#N/A,FALSE,"EERR";#N/A,#N/A,FALSE,"ESP";#N/A,#N/A,FALSE,"EOAF";#N/A,#N/A,FALSE,"CASH";#N/A,#N/A,FALSE,"FINANZAS";#N/A,#N/A,FALSE,"DEUDA";#N/A,#N/A,FALSE,"INVERSION";#N/A,#N/A,FALSE,"PERSONAL"}</definedName>
    <definedName name="___B1_1" localSheetId="13" hidden="1">{#N/A,#N/A,FALSE,"LLAVE";#N/A,#N/A,FALSE,"EERR";#N/A,#N/A,FALSE,"ESP";#N/A,#N/A,FALSE,"EOAF";#N/A,#N/A,FALSE,"CASH";#N/A,#N/A,FALSE,"FINANZAS";#N/A,#N/A,FALSE,"DEUDA";#N/A,#N/A,FALSE,"INVERSION";#N/A,#N/A,FALSE,"PERSONAL"}</definedName>
    <definedName name="___B1_1" hidden="1">{#N/A,#N/A,FALSE,"LLAVE";#N/A,#N/A,FALSE,"EERR";#N/A,#N/A,FALSE,"ESP";#N/A,#N/A,FALSE,"EOAF";#N/A,#N/A,FALSE,"CASH";#N/A,#N/A,FALSE,"FINANZAS";#N/A,#N/A,FALSE,"DEUDA";#N/A,#N/A,FALSE,"INVERSION";#N/A,#N/A,FALSE,"PERSONAL"}</definedName>
    <definedName name="___bb1" localSheetId="0" hidden="1">{#N/A,#N/A,FALSE,"ENERGIA";#N/A,#N/A,FALSE,"PERDIDAS";#N/A,#N/A,FALSE,"CLIENTES";#N/A,#N/A,FALSE,"ESTADO";#N/A,#N/A,FALSE,"TECNICA"}</definedName>
    <definedName name="___bb1" localSheetId="25" hidden="1">{#N/A,#N/A,FALSE,"ENERGIA";#N/A,#N/A,FALSE,"PERDIDAS";#N/A,#N/A,FALSE,"CLIENTES";#N/A,#N/A,FALSE,"ESTADO";#N/A,#N/A,FALSE,"TECNICA"}</definedName>
    <definedName name="___bb1" localSheetId="20" hidden="1">{#N/A,#N/A,FALSE,"ENERGIA";#N/A,#N/A,FALSE,"PERDIDAS";#N/A,#N/A,FALSE,"CLIENTES";#N/A,#N/A,FALSE,"ESTADO";#N/A,#N/A,FALSE,"TECNICA"}</definedName>
    <definedName name="___bb1" localSheetId="12" hidden="1">{#N/A,#N/A,FALSE,"ENERGIA";#N/A,#N/A,FALSE,"PERDIDAS";#N/A,#N/A,FALSE,"CLIENTES";#N/A,#N/A,FALSE,"ESTADO";#N/A,#N/A,FALSE,"TECNICA"}</definedName>
    <definedName name="___bb1" localSheetId="22" hidden="1">{#N/A,#N/A,FALSE,"ENERGIA";#N/A,#N/A,FALSE,"PERDIDAS";#N/A,#N/A,FALSE,"CLIENTES";#N/A,#N/A,FALSE,"ESTADO";#N/A,#N/A,FALSE,"TECNICA"}</definedName>
    <definedName name="___bb1" localSheetId="21" hidden="1">{#N/A,#N/A,FALSE,"ENERGIA";#N/A,#N/A,FALSE,"PERDIDAS";#N/A,#N/A,FALSE,"CLIENTES";#N/A,#N/A,FALSE,"ESTADO";#N/A,#N/A,FALSE,"TECNICA"}</definedName>
    <definedName name="___bb1" localSheetId="23" hidden="1">{#N/A,#N/A,FALSE,"ENERGIA";#N/A,#N/A,FALSE,"PERDIDAS";#N/A,#N/A,FALSE,"CLIENTES";#N/A,#N/A,FALSE,"ESTADO";#N/A,#N/A,FALSE,"TECNICA"}</definedName>
    <definedName name="___bb1" localSheetId="15" hidden="1">{#N/A,#N/A,FALSE,"ENERGIA";#N/A,#N/A,FALSE,"PERDIDAS";#N/A,#N/A,FALSE,"CLIENTES";#N/A,#N/A,FALSE,"ESTADO";#N/A,#N/A,FALSE,"TECNICA"}</definedName>
    <definedName name="___bb1" localSheetId="13" hidden="1">{#N/A,#N/A,FALSE,"ENERGIA";#N/A,#N/A,FALSE,"PERDIDAS";#N/A,#N/A,FALSE,"CLIENTES";#N/A,#N/A,FALSE,"ESTADO";#N/A,#N/A,FALSE,"TECNICA"}</definedName>
    <definedName name="___bb1" hidden="1">{#N/A,#N/A,FALSE,"ENERGIA";#N/A,#N/A,FALSE,"PERDIDAS";#N/A,#N/A,FALSE,"CLIENTES";#N/A,#N/A,FALSE,"ESTADO";#N/A,#N/A,FALSE,"TECNICA"}</definedName>
    <definedName name="___bb1_1" localSheetId="0" hidden="1">{#N/A,#N/A,FALSE,"ENERGIA";#N/A,#N/A,FALSE,"PERDIDAS";#N/A,#N/A,FALSE,"CLIENTES";#N/A,#N/A,FALSE,"ESTADO";#N/A,#N/A,FALSE,"TECNICA"}</definedName>
    <definedName name="___bb1_1" localSheetId="25" hidden="1">{#N/A,#N/A,FALSE,"ENERGIA";#N/A,#N/A,FALSE,"PERDIDAS";#N/A,#N/A,FALSE,"CLIENTES";#N/A,#N/A,FALSE,"ESTADO";#N/A,#N/A,FALSE,"TECNICA"}</definedName>
    <definedName name="___bb1_1" localSheetId="20" hidden="1">{#N/A,#N/A,FALSE,"ENERGIA";#N/A,#N/A,FALSE,"PERDIDAS";#N/A,#N/A,FALSE,"CLIENTES";#N/A,#N/A,FALSE,"ESTADO";#N/A,#N/A,FALSE,"TECNICA"}</definedName>
    <definedName name="___bb1_1" localSheetId="12" hidden="1">{#N/A,#N/A,FALSE,"ENERGIA";#N/A,#N/A,FALSE,"PERDIDAS";#N/A,#N/A,FALSE,"CLIENTES";#N/A,#N/A,FALSE,"ESTADO";#N/A,#N/A,FALSE,"TECNICA"}</definedName>
    <definedName name="___bb1_1" localSheetId="22" hidden="1">{#N/A,#N/A,FALSE,"ENERGIA";#N/A,#N/A,FALSE,"PERDIDAS";#N/A,#N/A,FALSE,"CLIENTES";#N/A,#N/A,FALSE,"ESTADO";#N/A,#N/A,FALSE,"TECNICA"}</definedName>
    <definedName name="___bb1_1" localSheetId="21" hidden="1">{#N/A,#N/A,FALSE,"ENERGIA";#N/A,#N/A,FALSE,"PERDIDAS";#N/A,#N/A,FALSE,"CLIENTES";#N/A,#N/A,FALSE,"ESTADO";#N/A,#N/A,FALSE,"TECNICA"}</definedName>
    <definedName name="___bb1_1" localSheetId="23" hidden="1">{#N/A,#N/A,FALSE,"ENERGIA";#N/A,#N/A,FALSE,"PERDIDAS";#N/A,#N/A,FALSE,"CLIENTES";#N/A,#N/A,FALSE,"ESTADO";#N/A,#N/A,FALSE,"TECNICA"}</definedName>
    <definedName name="___bb1_1" localSheetId="15" hidden="1">{#N/A,#N/A,FALSE,"ENERGIA";#N/A,#N/A,FALSE,"PERDIDAS";#N/A,#N/A,FALSE,"CLIENTES";#N/A,#N/A,FALSE,"ESTADO";#N/A,#N/A,FALSE,"TECNICA"}</definedName>
    <definedName name="___bb1_1" localSheetId="13" hidden="1">{#N/A,#N/A,FALSE,"ENERGIA";#N/A,#N/A,FALSE,"PERDIDAS";#N/A,#N/A,FALSE,"CLIENTES";#N/A,#N/A,FALSE,"ESTADO";#N/A,#N/A,FALSE,"TECNICA"}</definedName>
    <definedName name="___bb1_1" hidden="1">{#N/A,#N/A,FALSE,"ENERGIA";#N/A,#N/A,FALSE,"PERDIDAS";#N/A,#N/A,FALSE,"CLIENTES";#N/A,#N/A,FALSE,"ESTADO";#N/A,#N/A,FALSE,"TECNICA"}</definedName>
    <definedName name="___bbb1" localSheetId="0" hidden="1">{#N/A,#N/A,FALSE,"LLAVE";#N/A,#N/A,FALSE,"EERR";#N/A,#N/A,FALSE,"ESP";#N/A,#N/A,FALSE,"EOAF";#N/A,#N/A,FALSE,"CASH";#N/A,#N/A,FALSE,"FINANZAS";#N/A,#N/A,FALSE,"DEUDA";#N/A,#N/A,FALSE,"INVERSION";#N/A,#N/A,FALSE,"PERSONAL"}</definedName>
    <definedName name="___bbb1" localSheetId="25" hidden="1">{#N/A,#N/A,FALSE,"LLAVE";#N/A,#N/A,FALSE,"EERR";#N/A,#N/A,FALSE,"ESP";#N/A,#N/A,FALSE,"EOAF";#N/A,#N/A,FALSE,"CASH";#N/A,#N/A,FALSE,"FINANZAS";#N/A,#N/A,FALSE,"DEUDA";#N/A,#N/A,FALSE,"INVERSION";#N/A,#N/A,FALSE,"PERSONAL"}</definedName>
    <definedName name="___bbb1" localSheetId="20" hidden="1">{#N/A,#N/A,FALSE,"LLAVE";#N/A,#N/A,FALSE,"EERR";#N/A,#N/A,FALSE,"ESP";#N/A,#N/A,FALSE,"EOAF";#N/A,#N/A,FALSE,"CASH";#N/A,#N/A,FALSE,"FINANZAS";#N/A,#N/A,FALSE,"DEUDA";#N/A,#N/A,FALSE,"INVERSION";#N/A,#N/A,FALSE,"PERSONAL"}</definedName>
    <definedName name="___bbb1" localSheetId="12" hidden="1">{#N/A,#N/A,FALSE,"LLAVE";#N/A,#N/A,FALSE,"EERR";#N/A,#N/A,FALSE,"ESP";#N/A,#N/A,FALSE,"EOAF";#N/A,#N/A,FALSE,"CASH";#N/A,#N/A,FALSE,"FINANZAS";#N/A,#N/A,FALSE,"DEUDA";#N/A,#N/A,FALSE,"INVERSION";#N/A,#N/A,FALSE,"PERSONAL"}</definedName>
    <definedName name="___bbb1" localSheetId="22" hidden="1">{#N/A,#N/A,FALSE,"LLAVE";#N/A,#N/A,FALSE,"EERR";#N/A,#N/A,FALSE,"ESP";#N/A,#N/A,FALSE,"EOAF";#N/A,#N/A,FALSE,"CASH";#N/A,#N/A,FALSE,"FINANZAS";#N/A,#N/A,FALSE,"DEUDA";#N/A,#N/A,FALSE,"INVERSION";#N/A,#N/A,FALSE,"PERSONAL"}</definedName>
    <definedName name="___bbb1" localSheetId="21" hidden="1">{#N/A,#N/A,FALSE,"LLAVE";#N/A,#N/A,FALSE,"EERR";#N/A,#N/A,FALSE,"ESP";#N/A,#N/A,FALSE,"EOAF";#N/A,#N/A,FALSE,"CASH";#N/A,#N/A,FALSE,"FINANZAS";#N/A,#N/A,FALSE,"DEUDA";#N/A,#N/A,FALSE,"INVERSION";#N/A,#N/A,FALSE,"PERSONAL"}</definedName>
    <definedName name="___bbb1" localSheetId="23" hidden="1">{#N/A,#N/A,FALSE,"LLAVE";#N/A,#N/A,FALSE,"EERR";#N/A,#N/A,FALSE,"ESP";#N/A,#N/A,FALSE,"EOAF";#N/A,#N/A,FALSE,"CASH";#N/A,#N/A,FALSE,"FINANZAS";#N/A,#N/A,FALSE,"DEUDA";#N/A,#N/A,FALSE,"INVERSION";#N/A,#N/A,FALSE,"PERSONAL"}</definedName>
    <definedName name="___bbb1" localSheetId="15" hidden="1">{#N/A,#N/A,FALSE,"LLAVE";#N/A,#N/A,FALSE,"EERR";#N/A,#N/A,FALSE,"ESP";#N/A,#N/A,FALSE,"EOAF";#N/A,#N/A,FALSE,"CASH";#N/A,#N/A,FALSE,"FINANZAS";#N/A,#N/A,FALSE,"DEUDA";#N/A,#N/A,FALSE,"INVERSION";#N/A,#N/A,FALSE,"PERSONAL"}</definedName>
    <definedName name="___bbb1" localSheetId="13" hidden="1">{#N/A,#N/A,FALSE,"LLAVE";#N/A,#N/A,FALSE,"EERR";#N/A,#N/A,FALSE,"ESP";#N/A,#N/A,FALSE,"EOAF";#N/A,#N/A,FALSE,"CASH";#N/A,#N/A,FALSE,"FINANZAS";#N/A,#N/A,FALSE,"DEUDA";#N/A,#N/A,FALSE,"INVERSION";#N/A,#N/A,FALSE,"PERSONAL"}</definedName>
    <definedName name="___bbb1" hidden="1">{#N/A,#N/A,FALSE,"LLAVE";#N/A,#N/A,FALSE,"EERR";#N/A,#N/A,FALSE,"ESP";#N/A,#N/A,FALSE,"EOAF";#N/A,#N/A,FALSE,"CASH";#N/A,#N/A,FALSE,"FINANZAS";#N/A,#N/A,FALSE,"DEUDA";#N/A,#N/A,FALSE,"INVERSION";#N/A,#N/A,FALSE,"PERSONAL"}</definedName>
    <definedName name="___bbb1_1" localSheetId="0" hidden="1">{#N/A,#N/A,FALSE,"LLAVE";#N/A,#N/A,FALSE,"EERR";#N/A,#N/A,FALSE,"ESP";#N/A,#N/A,FALSE,"EOAF";#N/A,#N/A,FALSE,"CASH";#N/A,#N/A,FALSE,"FINANZAS";#N/A,#N/A,FALSE,"DEUDA";#N/A,#N/A,FALSE,"INVERSION";#N/A,#N/A,FALSE,"PERSONAL"}</definedName>
    <definedName name="___bbb1_1" localSheetId="25" hidden="1">{#N/A,#N/A,FALSE,"LLAVE";#N/A,#N/A,FALSE,"EERR";#N/A,#N/A,FALSE,"ESP";#N/A,#N/A,FALSE,"EOAF";#N/A,#N/A,FALSE,"CASH";#N/A,#N/A,FALSE,"FINANZAS";#N/A,#N/A,FALSE,"DEUDA";#N/A,#N/A,FALSE,"INVERSION";#N/A,#N/A,FALSE,"PERSONAL"}</definedName>
    <definedName name="___bbb1_1" localSheetId="20" hidden="1">{#N/A,#N/A,FALSE,"LLAVE";#N/A,#N/A,FALSE,"EERR";#N/A,#N/A,FALSE,"ESP";#N/A,#N/A,FALSE,"EOAF";#N/A,#N/A,FALSE,"CASH";#N/A,#N/A,FALSE,"FINANZAS";#N/A,#N/A,FALSE,"DEUDA";#N/A,#N/A,FALSE,"INVERSION";#N/A,#N/A,FALSE,"PERSONAL"}</definedName>
    <definedName name="___bbb1_1" localSheetId="12" hidden="1">{#N/A,#N/A,FALSE,"LLAVE";#N/A,#N/A,FALSE,"EERR";#N/A,#N/A,FALSE,"ESP";#N/A,#N/A,FALSE,"EOAF";#N/A,#N/A,FALSE,"CASH";#N/A,#N/A,FALSE,"FINANZAS";#N/A,#N/A,FALSE,"DEUDA";#N/A,#N/A,FALSE,"INVERSION";#N/A,#N/A,FALSE,"PERSONAL"}</definedName>
    <definedName name="___bbb1_1" localSheetId="22" hidden="1">{#N/A,#N/A,FALSE,"LLAVE";#N/A,#N/A,FALSE,"EERR";#N/A,#N/A,FALSE,"ESP";#N/A,#N/A,FALSE,"EOAF";#N/A,#N/A,FALSE,"CASH";#N/A,#N/A,FALSE,"FINANZAS";#N/A,#N/A,FALSE,"DEUDA";#N/A,#N/A,FALSE,"INVERSION";#N/A,#N/A,FALSE,"PERSONAL"}</definedName>
    <definedName name="___bbb1_1" localSheetId="21" hidden="1">{#N/A,#N/A,FALSE,"LLAVE";#N/A,#N/A,FALSE,"EERR";#N/A,#N/A,FALSE,"ESP";#N/A,#N/A,FALSE,"EOAF";#N/A,#N/A,FALSE,"CASH";#N/A,#N/A,FALSE,"FINANZAS";#N/A,#N/A,FALSE,"DEUDA";#N/A,#N/A,FALSE,"INVERSION";#N/A,#N/A,FALSE,"PERSONAL"}</definedName>
    <definedName name="___bbb1_1" localSheetId="23" hidden="1">{#N/A,#N/A,FALSE,"LLAVE";#N/A,#N/A,FALSE,"EERR";#N/A,#N/A,FALSE,"ESP";#N/A,#N/A,FALSE,"EOAF";#N/A,#N/A,FALSE,"CASH";#N/A,#N/A,FALSE,"FINANZAS";#N/A,#N/A,FALSE,"DEUDA";#N/A,#N/A,FALSE,"INVERSION";#N/A,#N/A,FALSE,"PERSONAL"}</definedName>
    <definedName name="___bbb1_1" localSheetId="15" hidden="1">{#N/A,#N/A,FALSE,"LLAVE";#N/A,#N/A,FALSE,"EERR";#N/A,#N/A,FALSE,"ESP";#N/A,#N/A,FALSE,"EOAF";#N/A,#N/A,FALSE,"CASH";#N/A,#N/A,FALSE,"FINANZAS";#N/A,#N/A,FALSE,"DEUDA";#N/A,#N/A,FALSE,"INVERSION";#N/A,#N/A,FALSE,"PERSONAL"}</definedName>
    <definedName name="___bbb1_1" localSheetId="13" hidden="1">{#N/A,#N/A,FALSE,"LLAVE";#N/A,#N/A,FALSE,"EERR";#N/A,#N/A,FALSE,"ESP";#N/A,#N/A,FALSE,"EOAF";#N/A,#N/A,FALSE,"CASH";#N/A,#N/A,FALSE,"FINANZAS";#N/A,#N/A,FALSE,"DEUDA";#N/A,#N/A,FALSE,"INVERSION";#N/A,#N/A,FALSE,"PERSONAL"}</definedName>
    <definedName name="___bbb1_1" hidden="1">{#N/A,#N/A,FALSE,"LLAVE";#N/A,#N/A,FALSE,"EERR";#N/A,#N/A,FALSE,"ESP";#N/A,#N/A,FALSE,"EOAF";#N/A,#N/A,FALSE,"CASH";#N/A,#N/A,FALSE,"FINANZAS";#N/A,#N/A,FALSE,"DEUDA";#N/A,#N/A,FALSE,"INVERSION";#N/A,#N/A,FALSE,"PERSONAL"}</definedName>
    <definedName name="___bx1" localSheetId="0" hidden="1">{#N/A,#N/A,FALSE,"LLAVE";#N/A,#N/A,FALSE,"EERR";#N/A,#N/A,FALSE,"ESP";#N/A,#N/A,FALSE,"EOAF";#N/A,#N/A,FALSE,"CASH";#N/A,#N/A,FALSE,"FINANZAS";#N/A,#N/A,FALSE,"DEUDA";#N/A,#N/A,FALSE,"INVERSION";#N/A,#N/A,FALSE,"PERSONAL"}</definedName>
    <definedName name="___bx1" localSheetId="25" hidden="1">{#N/A,#N/A,FALSE,"LLAVE";#N/A,#N/A,FALSE,"EERR";#N/A,#N/A,FALSE,"ESP";#N/A,#N/A,FALSE,"EOAF";#N/A,#N/A,FALSE,"CASH";#N/A,#N/A,FALSE,"FINANZAS";#N/A,#N/A,FALSE,"DEUDA";#N/A,#N/A,FALSE,"INVERSION";#N/A,#N/A,FALSE,"PERSONAL"}</definedName>
    <definedName name="___bx1" localSheetId="20" hidden="1">{#N/A,#N/A,FALSE,"LLAVE";#N/A,#N/A,FALSE,"EERR";#N/A,#N/A,FALSE,"ESP";#N/A,#N/A,FALSE,"EOAF";#N/A,#N/A,FALSE,"CASH";#N/A,#N/A,FALSE,"FINANZAS";#N/A,#N/A,FALSE,"DEUDA";#N/A,#N/A,FALSE,"INVERSION";#N/A,#N/A,FALSE,"PERSONAL"}</definedName>
    <definedName name="___bx1" localSheetId="12" hidden="1">{#N/A,#N/A,FALSE,"LLAVE";#N/A,#N/A,FALSE,"EERR";#N/A,#N/A,FALSE,"ESP";#N/A,#N/A,FALSE,"EOAF";#N/A,#N/A,FALSE,"CASH";#N/A,#N/A,FALSE,"FINANZAS";#N/A,#N/A,FALSE,"DEUDA";#N/A,#N/A,FALSE,"INVERSION";#N/A,#N/A,FALSE,"PERSONAL"}</definedName>
    <definedName name="___bx1" localSheetId="22" hidden="1">{#N/A,#N/A,FALSE,"LLAVE";#N/A,#N/A,FALSE,"EERR";#N/A,#N/A,FALSE,"ESP";#N/A,#N/A,FALSE,"EOAF";#N/A,#N/A,FALSE,"CASH";#N/A,#N/A,FALSE,"FINANZAS";#N/A,#N/A,FALSE,"DEUDA";#N/A,#N/A,FALSE,"INVERSION";#N/A,#N/A,FALSE,"PERSONAL"}</definedName>
    <definedName name="___bx1" localSheetId="21" hidden="1">{#N/A,#N/A,FALSE,"LLAVE";#N/A,#N/A,FALSE,"EERR";#N/A,#N/A,FALSE,"ESP";#N/A,#N/A,FALSE,"EOAF";#N/A,#N/A,FALSE,"CASH";#N/A,#N/A,FALSE,"FINANZAS";#N/A,#N/A,FALSE,"DEUDA";#N/A,#N/A,FALSE,"INVERSION";#N/A,#N/A,FALSE,"PERSONAL"}</definedName>
    <definedName name="___bx1" localSheetId="23" hidden="1">{#N/A,#N/A,FALSE,"LLAVE";#N/A,#N/A,FALSE,"EERR";#N/A,#N/A,FALSE,"ESP";#N/A,#N/A,FALSE,"EOAF";#N/A,#N/A,FALSE,"CASH";#N/A,#N/A,FALSE,"FINANZAS";#N/A,#N/A,FALSE,"DEUDA";#N/A,#N/A,FALSE,"INVERSION";#N/A,#N/A,FALSE,"PERSONAL"}</definedName>
    <definedName name="___bx1" localSheetId="15" hidden="1">{#N/A,#N/A,FALSE,"LLAVE";#N/A,#N/A,FALSE,"EERR";#N/A,#N/A,FALSE,"ESP";#N/A,#N/A,FALSE,"EOAF";#N/A,#N/A,FALSE,"CASH";#N/A,#N/A,FALSE,"FINANZAS";#N/A,#N/A,FALSE,"DEUDA";#N/A,#N/A,FALSE,"INVERSION";#N/A,#N/A,FALSE,"PERSONAL"}</definedName>
    <definedName name="___bx1" localSheetId="13" hidden="1">{#N/A,#N/A,FALSE,"LLAVE";#N/A,#N/A,FALSE,"EERR";#N/A,#N/A,FALSE,"ESP";#N/A,#N/A,FALSE,"EOAF";#N/A,#N/A,FALSE,"CASH";#N/A,#N/A,FALSE,"FINANZAS";#N/A,#N/A,FALSE,"DEUDA";#N/A,#N/A,FALSE,"INVERSION";#N/A,#N/A,FALSE,"PERSONAL"}</definedName>
    <definedName name="___bx1" hidden="1">{#N/A,#N/A,FALSE,"LLAVE";#N/A,#N/A,FALSE,"EERR";#N/A,#N/A,FALSE,"ESP";#N/A,#N/A,FALSE,"EOAF";#N/A,#N/A,FALSE,"CASH";#N/A,#N/A,FALSE,"FINANZAS";#N/A,#N/A,FALSE,"DEUDA";#N/A,#N/A,FALSE,"INVERSION";#N/A,#N/A,FALSE,"PERSONAL"}</definedName>
    <definedName name="___bx1_1" localSheetId="0" hidden="1">{#N/A,#N/A,FALSE,"LLAVE";#N/A,#N/A,FALSE,"EERR";#N/A,#N/A,FALSE,"ESP";#N/A,#N/A,FALSE,"EOAF";#N/A,#N/A,FALSE,"CASH";#N/A,#N/A,FALSE,"FINANZAS";#N/A,#N/A,FALSE,"DEUDA";#N/A,#N/A,FALSE,"INVERSION";#N/A,#N/A,FALSE,"PERSONAL"}</definedName>
    <definedName name="___bx1_1" localSheetId="25" hidden="1">{#N/A,#N/A,FALSE,"LLAVE";#N/A,#N/A,FALSE,"EERR";#N/A,#N/A,FALSE,"ESP";#N/A,#N/A,FALSE,"EOAF";#N/A,#N/A,FALSE,"CASH";#N/A,#N/A,FALSE,"FINANZAS";#N/A,#N/A,FALSE,"DEUDA";#N/A,#N/A,FALSE,"INVERSION";#N/A,#N/A,FALSE,"PERSONAL"}</definedName>
    <definedName name="___bx1_1" localSheetId="20" hidden="1">{#N/A,#N/A,FALSE,"LLAVE";#N/A,#N/A,FALSE,"EERR";#N/A,#N/A,FALSE,"ESP";#N/A,#N/A,FALSE,"EOAF";#N/A,#N/A,FALSE,"CASH";#N/A,#N/A,FALSE,"FINANZAS";#N/A,#N/A,FALSE,"DEUDA";#N/A,#N/A,FALSE,"INVERSION";#N/A,#N/A,FALSE,"PERSONAL"}</definedName>
    <definedName name="___bx1_1" localSheetId="12" hidden="1">{#N/A,#N/A,FALSE,"LLAVE";#N/A,#N/A,FALSE,"EERR";#N/A,#N/A,FALSE,"ESP";#N/A,#N/A,FALSE,"EOAF";#N/A,#N/A,FALSE,"CASH";#N/A,#N/A,FALSE,"FINANZAS";#N/A,#N/A,FALSE,"DEUDA";#N/A,#N/A,FALSE,"INVERSION";#N/A,#N/A,FALSE,"PERSONAL"}</definedName>
    <definedName name="___bx1_1" localSheetId="22" hidden="1">{#N/A,#N/A,FALSE,"LLAVE";#N/A,#N/A,FALSE,"EERR";#N/A,#N/A,FALSE,"ESP";#N/A,#N/A,FALSE,"EOAF";#N/A,#N/A,FALSE,"CASH";#N/A,#N/A,FALSE,"FINANZAS";#N/A,#N/A,FALSE,"DEUDA";#N/A,#N/A,FALSE,"INVERSION";#N/A,#N/A,FALSE,"PERSONAL"}</definedName>
    <definedName name="___bx1_1" localSheetId="21" hidden="1">{#N/A,#N/A,FALSE,"LLAVE";#N/A,#N/A,FALSE,"EERR";#N/A,#N/A,FALSE,"ESP";#N/A,#N/A,FALSE,"EOAF";#N/A,#N/A,FALSE,"CASH";#N/A,#N/A,FALSE,"FINANZAS";#N/A,#N/A,FALSE,"DEUDA";#N/A,#N/A,FALSE,"INVERSION";#N/A,#N/A,FALSE,"PERSONAL"}</definedName>
    <definedName name="___bx1_1" localSheetId="23" hidden="1">{#N/A,#N/A,FALSE,"LLAVE";#N/A,#N/A,FALSE,"EERR";#N/A,#N/A,FALSE,"ESP";#N/A,#N/A,FALSE,"EOAF";#N/A,#N/A,FALSE,"CASH";#N/A,#N/A,FALSE,"FINANZAS";#N/A,#N/A,FALSE,"DEUDA";#N/A,#N/A,FALSE,"INVERSION";#N/A,#N/A,FALSE,"PERSONAL"}</definedName>
    <definedName name="___bx1_1" localSheetId="15" hidden="1">{#N/A,#N/A,FALSE,"LLAVE";#N/A,#N/A,FALSE,"EERR";#N/A,#N/A,FALSE,"ESP";#N/A,#N/A,FALSE,"EOAF";#N/A,#N/A,FALSE,"CASH";#N/A,#N/A,FALSE,"FINANZAS";#N/A,#N/A,FALSE,"DEUDA";#N/A,#N/A,FALSE,"INVERSION";#N/A,#N/A,FALSE,"PERSONAL"}</definedName>
    <definedName name="___bx1_1" localSheetId="13" hidden="1">{#N/A,#N/A,FALSE,"LLAVE";#N/A,#N/A,FALSE,"EERR";#N/A,#N/A,FALSE,"ESP";#N/A,#N/A,FALSE,"EOAF";#N/A,#N/A,FALSE,"CASH";#N/A,#N/A,FALSE,"FINANZAS";#N/A,#N/A,FALSE,"DEUDA";#N/A,#N/A,FALSE,"INVERSION";#N/A,#N/A,FALSE,"PERSONAL"}</definedName>
    <definedName name="___bx1_1" hidden="1">{#N/A,#N/A,FALSE,"LLAVE";#N/A,#N/A,FALSE,"EERR";#N/A,#N/A,FALSE,"ESP";#N/A,#N/A,FALSE,"EOAF";#N/A,#N/A,FALSE,"CASH";#N/A,#N/A,FALSE,"FINANZAS";#N/A,#N/A,FALSE,"DEUDA";#N/A,#N/A,FALSE,"INVERSION";#N/A,#N/A,FALSE,"PERSONAL"}</definedName>
    <definedName name="___CD1" localSheetId="0" hidden="1">{#N/A,#N/A,FALSE,"LLAVE";#N/A,#N/A,FALSE,"EERR";#N/A,#N/A,FALSE,"ESP";#N/A,#N/A,FALSE,"EOAF";#N/A,#N/A,FALSE,"CASH";#N/A,#N/A,FALSE,"FINANZAS";#N/A,#N/A,FALSE,"DEUDA";#N/A,#N/A,FALSE,"INVERSION";#N/A,#N/A,FALSE,"PERSONAL"}</definedName>
    <definedName name="___CD1" localSheetId="25" hidden="1">{#N/A,#N/A,FALSE,"LLAVE";#N/A,#N/A,FALSE,"EERR";#N/A,#N/A,FALSE,"ESP";#N/A,#N/A,FALSE,"EOAF";#N/A,#N/A,FALSE,"CASH";#N/A,#N/A,FALSE,"FINANZAS";#N/A,#N/A,FALSE,"DEUDA";#N/A,#N/A,FALSE,"INVERSION";#N/A,#N/A,FALSE,"PERSONAL"}</definedName>
    <definedName name="___CD1" localSheetId="20" hidden="1">{#N/A,#N/A,FALSE,"LLAVE";#N/A,#N/A,FALSE,"EERR";#N/A,#N/A,FALSE,"ESP";#N/A,#N/A,FALSE,"EOAF";#N/A,#N/A,FALSE,"CASH";#N/A,#N/A,FALSE,"FINANZAS";#N/A,#N/A,FALSE,"DEUDA";#N/A,#N/A,FALSE,"INVERSION";#N/A,#N/A,FALSE,"PERSONAL"}</definedName>
    <definedName name="___CD1" localSheetId="12" hidden="1">{#N/A,#N/A,FALSE,"LLAVE";#N/A,#N/A,FALSE,"EERR";#N/A,#N/A,FALSE,"ESP";#N/A,#N/A,FALSE,"EOAF";#N/A,#N/A,FALSE,"CASH";#N/A,#N/A,FALSE,"FINANZAS";#N/A,#N/A,FALSE,"DEUDA";#N/A,#N/A,FALSE,"INVERSION";#N/A,#N/A,FALSE,"PERSONAL"}</definedName>
    <definedName name="___CD1" localSheetId="22" hidden="1">{#N/A,#N/A,FALSE,"LLAVE";#N/A,#N/A,FALSE,"EERR";#N/A,#N/A,FALSE,"ESP";#N/A,#N/A,FALSE,"EOAF";#N/A,#N/A,FALSE,"CASH";#N/A,#N/A,FALSE,"FINANZAS";#N/A,#N/A,FALSE,"DEUDA";#N/A,#N/A,FALSE,"INVERSION";#N/A,#N/A,FALSE,"PERSONAL"}</definedName>
    <definedName name="___CD1" localSheetId="21" hidden="1">{#N/A,#N/A,FALSE,"LLAVE";#N/A,#N/A,FALSE,"EERR";#N/A,#N/A,FALSE,"ESP";#N/A,#N/A,FALSE,"EOAF";#N/A,#N/A,FALSE,"CASH";#N/A,#N/A,FALSE,"FINANZAS";#N/A,#N/A,FALSE,"DEUDA";#N/A,#N/A,FALSE,"INVERSION";#N/A,#N/A,FALSE,"PERSONAL"}</definedName>
    <definedName name="___CD1" localSheetId="23" hidden="1">{#N/A,#N/A,FALSE,"LLAVE";#N/A,#N/A,FALSE,"EERR";#N/A,#N/A,FALSE,"ESP";#N/A,#N/A,FALSE,"EOAF";#N/A,#N/A,FALSE,"CASH";#N/A,#N/A,FALSE,"FINANZAS";#N/A,#N/A,FALSE,"DEUDA";#N/A,#N/A,FALSE,"INVERSION";#N/A,#N/A,FALSE,"PERSONAL"}</definedName>
    <definedName name="___CD1" localSheetId="15" hidden="1">{#N/A,#N/A,FALSE,"LLAVE";#N/A,#N/A,FALSE,"EERR";#N/A,#N/A,FALSE,"ESP";#N/A,#N/A,FALSE,"EOAF";#N/A,#N/A,FALSE,"CASH";#N/A,#N/A,FALSE,"FINANZAS";#N/A,#N/A,FALSE,"DEUDA";#N/A,#N/A,FALSE,"INVERSION";#N/A,#N/A,FALSE,"PERSONAL"}</definedName>
    <definedName name="___CD1" localSheetId="13" hidden="1">{#N/A,#N/A,FALSE,"LLAVE";#N/A,#N/A,FALSE,"EERR";#N/A,#N/A,FALSE,"ESP";#N/A,#N/A,FALSE,"EOAF";#N/A,#N/A,FALSE,"CASH";#N/A,#N/A,FALSE,"FINANZAS";#N/A,#N/A,FALSE,"DEUDA";#N/A,#N/A,FALSE,"INVERSION";#N/A,#N/A,FALSE,"PERSONAL"}</definedName>
    <definedName name="___CD1" hidden="1">{#N/A,#N/A,FALSE,"LLAVE";#N/A,#N/A,FALSE,"EERR";#N/A,#N/A,FALSE,"ESP";#N/A,#N/A,FALSE,"EOAF";#N/A,#N/A,FALSE,"CASH";#N/A,#N/A,FALSE,"FINANZAS";#N/A,#N/A,FALSE,"DEUDA";#N/A,#N/A,FALSE,"INVERSION";#N/A,#N/A,FALSE,"PERSONAL"}</definedName>
    <definedName name="___CD1_1" localSheetId="0" hidden="1">{#N/A,#N/A,FALSE,"LLAVE";#N/A,#N/A,FALSE,"EERR";#N/A,#N/A,FALSE,"ESP";#N/A,#N/A,FALSE,"EOAF";#N/A,#N/A,FALSE,"CASH";#N/A,#N/A,FALSE,"FINANZAS";#N/A,#N/A,FALSE,"DEUDA";#N/A,#N/A,FALSE,"INVERSION";#N/A,#N/A,FALSE,"PERSONAL"}</definedName>
    <definedName name="___CD1_1" localSheetId="25" hidden="1">{#N/A,#N/A,FALSE,"LLAVE";#N/A,#N/A,FALSE,"EERR";#N/A,#N/A,FALSE,"ESP";#N/A,#N/A,FALSE,"EOAF";#N/A,#N/A,FALSE,"CASH";#N/A,#N/A,FALSE,"FINANZAS";#N/A,#N/A,FALSE,"DEUDA";#N/A,#N/A,FALSE,"INVERSION";#N/A,#N/A,FALSE,"PERSONAL"}</definedName>
    <definedName name="___CD1_1" localSheetId="20" hidden="1">{#N/A,#N/A,FALSE,"LLAVE";#N/A,#N/A,FALSE,"EERR";#N/A,#N/A,FALSE,"ESP";#N/A,#N/A,FALSE,"EOAF";#N/A,#N/A,FALSE,"CASH";#N/A,#N/A,FALSE,"FINANZAS";#N/A,#N/A,FALSE,"DEUDA";#N/A,#N/A,FALSE,"INVERSION";#N/A,#N/A,FALSE,"PERSONAL"}</definedName>
    <definedName name="___CD1_1" localSheetId="12" hidden="1">{#N/A,#N/A,FALSE,"LLAVE";#N/A,#N/A,FALSE,"EERR";#N/A,#N/A,FALSE,"ESP";#N/A,#N/A,FALSE,"EOAF";#N/A,#N/A,FALSE,"CASH";#N/A,#N/A,FALSE,"FINANZAS";#N/A,#N/A,FALSE,"DEUDA";#N/A,#N/A,FALSE,"INVERSION";#N/A,#N/A,FALSE,"PERSONAL"}</definedName>
    <definedName name="___CD1_1" localSheetId="22" hidden="1">{#N/A,#N/A,FALSE,"LLAVE";#N/A,#N/A,FALSE,"EERR";#N/A,#N/A,FALSE,"ESP";#N/A,#N/A,FALSE,"EOAF";#N/A,#N/A,FALSE,"CASH";#N/A,#N/A,FALSE,"FINANZAS";#N/A,#N/A,FALSE,"DEUDA";#N/A,#N/A,FALSE,"INVERSION";#N/A,#N/A,FALSE,"PERSONAL"}</definedName>
    <definedName name="___CD1_1" localSheetId="21" hidden="1">{#N/A,#N/A,FALSE,"LLAVE";#N/A,#N/A,FALSE,"EERR";#N/A,#N/A,FALSE,"ESP";#N/A,#N/A,FALSE,"EOAF";#N/A,#N/A,FALSE,"CASH";#N/A,#N/A,FALSE,"FINANZAS";#N/A,#N/A,FALSE,"DEUDA";#N/A,#N/A,FALSE,"INVERSION";#N/A,#N/A,FALSE,"PERSONAL"}</definedName>
    <definedName name="___CD1_1" localSheetId="23" hidden="1">{#N/A,#N/A,FALSE,"LLAVE";#N/A,#N/A,FALSE,"EERR";#N/A,#N/A,FALSE,"ESP";#N/A,#N/A,FALSE,"EOAF";#N/A,#N/A,FALSE,"CASH";#N/A,#N/A,FALSE,"FINANZAS";#N/A,#N/A,FALSE,"DEUDA";#N/A,#N/A,FALSE,"INVERSION";#N/A,#N/A,FALSE,"PERSONAL"}</definedName>
    <definedName name="___CD1_1" localSheetId="15" hidden="1">{#N/A,#N/A,FALSE,"LLAVE";#N/A,#N/A,FALSE,"EERR";#N/A,#N/A,FALSE,"ESP";#N/A,#N/A,FALSE,"EOAF";#N/A,#N/A,FALSE,"CASH";#N/A,#N/A,FALSE,"FINANZAS";#N/A,#N/A,FALSE,"DEUDA";#N/A,#N/A,FALSE,"INVERSION";#N/A,#N/A,FALSE,"PERSONAL"}</definedName>
    <definedName name="___CD1_1" localSheetId="13" hidden="1">{#N/A,#N/A,FALSE,"LLAVE";#N/A,#N/A,FALSE,"EERR";#N/A,#N/A,FALSE,"ESP";#N/A,#N/A,FALSE,"EOAF";#N/A,#N/A,FALSE,"CASH";#N/A,#N/A,FALSE,"FINANZAS";#N/A,#N/A,FALSE,"DEUDA";#N/A,#N/A,FALSE,"INVERSION";#N/A,#N/A,FALSE,"PERSONAL"}</definedName>
    <definedName name="___CD1_1" hidden="1">{#N/A,#N/A,FALSE,"LLAVE";#N/A,#N/A,FALSE,"EERR";#N/A,#N/A,FALSE,"ESP";#N/A,#N/A,FALSE,"EOAF";#N/A,#N/A,FALSE,"CASH";#N/A,#N/A,FALSE,"FINANZAS";#N/A,#N/A,FALSE,"DEUDA";#N/A,#N/A,FALSE,"INVERSION";#N/A,#N/A,FALSE,"PERSONAL"}</definedName>
    <definedName name="___cdx1" localSheetId="0" hidden="1">{#N/A,#N/A,FALSE,"LLAVE";#N/A,#N/A,FALSE,"EERR";#N/A,#N/A,FALSE,"ESP";#N/A,#N/A,FALSE,"EOAF";#N/A,#N/A,FALSE,"CASH";#N/A,#N/A,FALSE,"FINANZAS";#N/A,#N/A,FALSE,"DEUDA";#N/A,#N/A,FALSE,"INVERSION";#N/A,#N/A,FALSE,"PERSONAL"}</definedName>
    <definedName name="___cdx1" localSheetId="25" hidden="1">{#N/A,#N/A,FALSE,"LLAVE";#N/A,#N/A,FALSE,"EERR";#N/A,#N/A,FALSE,"ESP";#N/A,#N/A,FALSE,"EOAF";#N/A,#N/A,FALSE,"CASH";#N/A,#N/A,FALSE,"FINANZAS";#N/A,#N/A,FALSE,"DEUDA";#N/A,#N/A,FALSE,"INVERSION";#N/A,#N/A,FALSE,"PERSONAL"}</definedName>
    <definedName name="___cdx1" localSheetId="20" hidden="1">{#N/A,#N/A,FALSE,"LLAVE";#N/A,#N/A,FALSE,"EERR";#N/A,#N/A,FALSE,"ESP";#N/A,#N/A,FALSE,"EOAF";#N/A,#N/A,FALSE,"CASH";#N/A,#N/A,FALSE,"FINANZAS";#N/A,#N/A,FALSE,"DEUDA";#N/A,#N/A,FALSE,"INVERSION";#N/A,#N/A,FALSE,"PERSONAL"}</definedName>
    <definedName name="___cdx1" localSheetId="12" hidden="1">{#N/A,#N/A,FALSE,"LLAVE";#N/A,#N/A,FALSE,"EERR";#N/A,#N/A,FALSE,"ESP";#N/A,#N/A,FALSE,"EOAF";#N/A,#N/A,FALSE,"CASH";#N/A,#N/A,FALSE,"FINANZAS";#N/A,#N/A,FALSE,"DEUDA";#N/A,#N/A,FALSE,"INVERSION";#N/A,#N/A,FALSE,"PERSONAL"}</definedName>
    <definedName name="___cdx1" localSheetId="22" hidden="1">{#N/A,#N/A,FALSE,"LLAVE";#N/A,#N/A,FALSE,"EERR";#N/A,#N/A,FALSE,"ESP";#N/A,#N/A,FALSE,"EOAF";#N/A,#N/A,FALSE,"CASH";#N/A,#N/A,FALSE,"FINANZAS";#N/A,#N/A,FALSE,"DEUDA";#N/A,#N/A,FALSE,"INVERSION";#N/A,#N/A,FALSE,"PERSONAL"}</definedName>
    <definedName name="___cdx1" localSheetId="21" hidden="1">{#N/A,#N/A,FALSE,"LLAVE";#N/A,#N/A,FALSE,"EERR";#N/A,#N/A,FALSE,"ESP";#N/A,#N/A,FALSE,"EOAF";#N/A,#N/A,FALSE,"CASH";#N/A,#N/A,FALSE,"FINANZAS";#N/A,#N/A,FALSE,"DEUDA";#N/A,#N/A,FALSE,"INVERSION";#N/A,#N/A,FALSE,"PERSONAL"}</definedName>
    <definedName name="___cdx1" localSheetId="23" hidden="1">{#N/A,#N/A,FALSE,"LLAVE";#N/A,#N/A,FALSE,"EERR";#N/A,#N/A,FALSE,"ESP";#N/A,#N/A,FALSE,"EOAF";#N/A,#N/A,FALSE,"CASH";#N/A,#N/A,FALSE,"FINANZAS";#N/A,#N/A,FALSE,"DEUDA";#N/A,#N/A,FALSE,"INVERSION";#N/A,#N/A,FALSE,"PERSONAL"}</definedName>
    <definedName name="___cdx1" localSheetId="15" hidden="1">{#N/A,#N/A,FALSE,"LLAVE";#N/A,#N/A,FALSE,"EERR";#N/A,#N/A,FALSE,"ESP";#N/A,#N/A,FALSE,"EOAF";#N/A,#N/A,FALSE,"CASH";#N/A,#N/A,FALSE,"FINANZAS";#N/A,#N/A,FALSE,"DEUDA";#N/A,#N/A,FALSE,"INVERSION";#N/A,#N/A,FALSE,"PERSONAL"}</definedName>
    <definedName name="___cdx1" localSheetId="13" hidden="1">{#N/A,#N/A,FALSE,"LLAVE";#N/A,#N/A,FALSE,"EERR";#N/A,#N/A,FALSE,"ESP";#N/A,#N/A,FALSE,"EOAF";#N/A,#N/A,FALSE,"CASH";#N/A,#N/A,FALSE,"FINANZAS";#N/A,#N/A,FALSE,"DEUDA";#N/A,#N/A,FALSE,"INVERSION";#N/A,#N/A,FALSE,"PERSONAL"}</definedName>
    <definedName name="___cdx1" hidden="1">{#N/A,#N/A,FALSE,"LLAVE";#N/A,#N/A,FALSE,"EERR";#N/A,#N/A,FALSE,"ESP";#N/A,#N/A,FALSE,"EOAF";#N/A,#N/A,FALSE,"CASH";#N/A,#N/A,FALSE,"FINANZAS";#N/A,#N/A,FALSE,"DEUDA";#N/A,#N/A,FALSE,"INVERSION";#N/A,#N/A,FALSE,"PERSONAL"}</definedName>
    <definedName name="___cdx1_1" localSheetId="0" hidden="1">{#N/A,#N/A,FALSE,"LLAVE";#N/A,#N/A,FALSE,"EERR";#N/A,#N/A,FALSE,"ESP";#N/A,#N/A,FALSE,"EOAF";#N/A,#N/A,FALSE,"CASH";#N/A,#N/A,FALSE,"FINANZAS";#N/A,#N/A,FALSE,"DEUDA";#N/A,#N/A,FALSE,"INVERSION";#N/A,#N/A,FALSE,"PERSONAL"}</definedName>
    <definedName name="___cdx1_1" localSheetId="25" hidden="1">{#N/A,#N/A,FALSE,"LLAVE";#N/A,#N/A,FALSE,"EERR";#N/A,#N/A,FALSE,"ESP";#N/A,#N/A,FALSE,"EOAF";#N/A,#N/A,FALSE,"CASH";#N/A,#N/A,FALSE,"FINANZAS";#N/A,#N/A,FALSE,"DEUDA";#N/A,#N/A,FALSE,"INVERSION";#N/A,#N/A,FALSE,"PERSONAL"}</definedName>
    <definedName name="___cdx1_1" localSheetId="20" hidden="1">{#N/A,#N/A,FALSE,"LLAVE";#N/A,#N/A,FALSE,"EERR";#N/A,#N/A,FALSE,"ESP";#N/A,#N/A,FALSE,"EOAF";#N/A,#N/A,FALSE,"CASH";#N/A,#N/A,FALSE,"FINANZAS";#N/A,#N/A,FALSE,"DEUDA";#N/A,#N/A,FALSE,"INVERSION";#N/A,#N/A,FALSE,"PERSONAL"}</definedName>
    <definedName name="___cdx1_1" localSheetId="12" hidden="1">{#N/A,#N/A,FALSE,"LLAVE";#N/A,#N/A,FALSE,"EERR";#N/A,#N/A,FALSE,"ESP";#N/A,#N/A,FALSE,"EOAF";#N/A,#N/A,FALSE,"CASH";#N/A,#N/A,FALSE,"FINANZAS";#N/A,#N/A,FALSE,"DEUDA";#N/A,#N/A,FALSE,"INVERSION";#N/A,#N/A,FALSE,"PERSONAL"}</definedName>
    <definedName name="___cdx1_1" localSheetId="22" hidden="1">{#N/A,#N/A,FALSE,"LLAVE";#N/A,#N/A,FALSE,"EERR";#N/A,#N/A,FALSE,"ESP";#N/A,#N/A,FALSE,"EOAF";#N/A,#N/A,FALSE,"CASH";#N/A,#N/A,FALSE,"FINANZAS";#N/A,#N/A,FALSE,"DEUDA";#N/A,#N/A,FALSE,"INVERSION";#N/A,#N/A,FALSE,"PERSONAL"}</definedName>
    <definedName name="___cdx1_1" localSheetId="21" hidden="1">{#N/A,#N/A,FALSE,"LLAVE";#N/A,#N/A,FALSE,"EERR";#N/A,#N/A,FALSE,"ESP";#N/A,#N/A,FALSE,"EOAF";#N/A,#N/A,FALSE,"CASH";#N/A,#N/A,FALSE,"FINANZAS";#N/A,#N/A,FALSE,"DEUDA";#N/A,#N/A,FALSE,"INVERSION";#N/A,#N/A,FALSE,"PERSONAL"}</definedName>
    <definedName name="___cdx1_1" localSheetId="23" hidden="1">{#N/A,#N/A,FALSE,"LLAVE";#N/A,#N/A,FALSE,"EERR";#N/A,#N/A,FALSE,"ESP";#N/A,#N/A,FALSE,"EOAF";#N/A,#N/A,FALSE,"CASH";#N/A,#N/A,FALSE,"FINANZAS";#N/A,#N/A,FALSE,"DEUDA";#N/A,#N/A,FALSE,"INVERSION";#N/A,#N/A,FALSE,"PERSONAL"}</definedName>
    <definedName name="___cdx1_1" localSheetId="15" hidden="1">{#N/A,#N/A,FALSE,"LLAVE";#N/A,#N/A,FALSE,"EERR";#N/A,#N/A,FALSE,"ESP";#N/A,#N/A,FALSE,"EOAF";#N/A,#N/A,FALSE,"CASH";#N/A,#N/A,FALSE,"FINANZAS";#N/A,#N/A,FALSE,"DEUDA";#N/A,#N/A,FALSE,"INVERSION";#N/A,#N/A,FALSE,"PERSONAL"}</definedName>
    <definedName name="___cdx1_1" localSheetId="13" hidden="1">{#N/A,#N/A,FALSE,"LLAVE";#N/A,#N/A,FALSE,"EERR";#N/A,#N/A,FALSE,"ESP";#N/A,#N/A,FALSE,"EOAF";#N/A,#N/A,FALSE,"CASH";#N/A,#N/A,FALSE,"FINANZAS";#N/A,#N/A,FALSE,"DEUDA";#N/A,#N/A,FALSE,"INVERSION";#N/A,#N/A,FALSE,"PERSONAL"}</definedName>
    <definedName name="___cdx1_1" hidden="1">{#N/A,#N/A,FALSE,"LLAVE";#N/A,#N/A,FALSE,"EERR";#N/A,#N/A,FALSE,"ESP";#N/A,#N/A,FALSE,"EOAF";#N/A,#N/A,FALSE,"CASH";#N/A,#N/A,FALSE,"FINANZAS";#N/A,#N/A,FALSE,"DEUDA";#N/A,#N/A,FALSE,"INVERSION";#N/A,#N/A,FALSE,"PERSONAL"}</definedName>
    <definedName name="___CRM2" localSheetId="6" hidden="1">{#N/A,#N/A,FALSE,"ANEXO3 99 ERA";#N/A,#N/A,FALSE,"ANEXO3 99 UBÁ2";#N/A,#N/A,FALSE,"ANEXO3 99 DTU";#N/A,#N/A,FALSE,"ANEXO3 99 RDR";#N/A,#N/A,FALSE,"ANEXO3 99 UBÁ4";#N/A,#N/A,FALSE,"ANEXO3 99 UBÁ6"}</definedName>
    <definedName name="___CRM2" localSheetId="5" hidden="1">{#N/A,#N/A,FALSE,"ANEXO3 99 ERA";#N/A,#N/A,FALSE,"ANEXO3 99 UBÁ2";#N/A,#N/A,FALSE,"ANEXO3 99 DTU";#N/A,#N/A,FALSE,"ANEXO3 99 RDR";#N/A,#N/A,FALSE,"ANEXO3 99 UBÁ4";#N/A,#N/A,FALSE,"ANEXO3 99 UBÁ6"}</definedName>
    <definedName name="___CRM2" localSheetId="10" hidden="1">{#N/A,#N/A,FALSE,"ANEXO3 99 ERA";#N/A,#N/A,FALSE,"ANEXO3 99 UBÁ2";#N/A,#N/A,FALSE,"ANEXO3 99 DTU";#N/A,#N/A,FALSE,"ANEXO3 99 RDR";#N/A,#N/A,FALSE,"ANEXO3 99 UBÁ4";#N/A,#N/A,FALSE,"ANEXO3 99 UBÁ6"}</definedName>
    <definedName name="___CRM2" localSheetId="4" hidden="1">{#N/A,#N/A,FALSE,"ANEXO3 99 ERA";#N/A,#N/A,FALSE,"ANEXO3 99 UBÁ2";#N/A,#N/A,FALSE,"ANEXO3 99 DTU";#N/A,#N/A,FALSE,"ANEXO3 99 RDR";#N/A,#N/A,FALSE,"ANEXO3 99 UBÁ4";#N/A,#N/A,FALSE,"ANEXO3 99 UBÁ6"}</definedName>
    <definedName name="___CRM2" localSheetId="8" hidden="1">{#N/A,#N/A,FALSE,"ANEXO3 99 ERA";#N/A,#N/A,FALSE,"ANEXO3 99 UBÁ2";#N/A,#N/A,FALSE,"ANEXO3 99 DTU";#N/A,#N/A,FALSE,"ANEXO3 99 RDR";#N/A,#N/A,FALSE,"ANEXO3 99 UBÁ4";#N/A,#N/A,FALSE,"ANEXO3 99 UBÁ6"}</definedName>
    <definedName name="___CRM2" localSheetId="9" hidden="1">{#N/A,#N/A,FALSE,"ANEXO3 99 ERA";#N/A,#N/A,FALSE,"ANEXO3 99 UBÁ2";#N/A,#N/A,FALSE,"ANEXO3 99 DTU";#N/A,#N/A,FALSE,"ANEXO3 99 RDR";#N/A,#N/A,FALSE,"ANEXO3 99 UBÁ4";#N/A,#N/A,FALSE,"ANEXO3 99 UBÁ6"}</definedName>
    <definedName name="___CRM2" localSheetId="7" hidden="1">{#N/A,#N/A,FALSE,"ANEXO3 99 ERA";#N/A,#N/A,FALSE,"ANEXO3 99 UBÁ2";#N/A,#N/A,FALSE,"ANEXO3 99 DTU";#N/A,#N/A,FALSE,"ANEXO3 99 RDR";#N/A,#N/A,FALSE,"ANEXO3 99 UBÁ4";#N/A,#N/A,FALSE,"ANEXO3 99 UBÁ6"}</definedName>
    <definedName name="___CRM2" localSheetId="2" hidden="1">{#N/A,#N/A,FALSE,"ANEXO3 99 ERA";#N/A,#N/A,FALSE,"ANEXO3 99 UBÁ2";#N/A,#N/A,FALSE,"ANEXO3 99 DTU";#N/A,#N/A,FALSE,"ANEXO3 99 RDR";#N/A,#N/A,FALSE,"ANEXO3 99 UBÁ4";#N/A,#N/A,FALSE,"ANEXO3 99 UBÁ6"}</definedName>
    <definedName name="___CRM2" localSheetId="3" hidden="1">{#N/A,#N/A,FALSE,"ANEXO3 99 ERA";#N/A,#N/A,FALSE,"ANEXO3 99 UBÁ2";#N/A,#N/A,FALSE,"ANEXO3 99 DTU";#N/A,#N/A,FALSE,"ANEXO3 99 RDR";#N/A,#N/A,FALSE,"ANEXO3 99 UBÁ4";#N/A,#N/A,FALSE,"ANEXO3 99 UBÁ6"}</definedName>
    <definedName name="___CRM2" localSheetId="18" hidden="1">{#N/A,#N/A,FALSE,"ANEXO3 99 ERA";#N/A,#N/A,FALSE,"ANEXO3 99 UBÁ2";#N/A,#N/A,FALSE,"ANEXO3 99 DTU";#N/A,#N/A,FALSE,"ANEXO3 99 RDR";#N/A,#N/A,FALSE,"ANEXO3 99 UBÁ4";#N/A,#N/A,FALSE,"ANEXO3 99 UBÁ6"}</definedName>
    <definedName name="___CRM2" localSheetId="19" hidden="1">{#N/A,#N/A,FALSE,"ANEXO3 99 ERA";#N/A,#N/A,FALSE,"ANEXO3 99 UBÁ2";#N/A,#N/A,FALSE,"ANEXO3 99 DTU";#N/A,#N/A,FALSE,"ANEXO3 99 RDR";#N/A,#N/A,FALSE,"ANEXO3 99 UBÁ4";#N/A,#N/A,FALSE,"ANEXO3 99 UBÁ6"}</definedName>
    <definedName name="___CRM2" localSheetId="17" hidden="1">{#N/A,#N/A,FALSE,"ANEXO3 99 ERA";#N/A,#N/A,FALSE,"ANEXO3 99 UBÁ2";#N/A,#N/A,FALSE,"ANEXO3 99 DTU";#N/A,#N/A,FALSE,"ANEXO3 99 RDR";#N/A,#N/A,FALSE,"ANEXO3 99 UBÁ4";#N/A,#N/A,FALSE,"ANEXO3 99 UBÁ6"}</definedName>
    <definedName name="___CRM2" localSheetId="16" hidden="1">{#N/A,#N/A,FALSE,"ANEXO3 99 ERA";#N/A,#N/A,FALSE,"ANEXO3 99 UBÁ2";#N/A,#N/A,FALSE,"ANEXO3 99 DTU";#N/A,#N/A,FALSE,"ANEXO3 99 RDR";#N/A,#N/A,FALSE,"ANEXO3 99 UBÁ4";#N/A,#N/A,FALSE,"ANEXO3 99 UBÁ6"}</definedName>
    <definedName name="___CRM2" localSheetId="1" hidden="1">{#N/A,#N/A,FALSE,"ANEXO3 99 ERA";#N/A,#N/A,FALSE,"ANEXO3 99 UBÁ2";#N/A,#N/A,FALSE,"ANEXO3 99 DTU";#N/A,#N/A,FALSE,"ANEXO3 99 RDR";#N/A,#N/A,FALSE,"ANEXO3 99 UBÁ4";#N/A,#N/A,FALSE,"ANEXO3 99 UBÁ6"}</definedName>
    <definedName name="___CRM2" localSheetId="0" hidden="1">{#N/A,#N/A,FALSE,"ANEXO3 99 ERA";#N/A,#N/A,FALSE,"ANEXO3 99 UBÁ2";#N/A,#N/A,FALSE,"ANEXO3 99 DTU";#N/A,#N/A,FALSE,"ANEXO3 99 RDR";#N/A,#N/A,FALSE,"ANEXO3 99 UBÁ4";#N/A,#N/A,FALSE,"ANEXO3 99 UBÁ6"}</definedName>
    <definedName name="___CRM2" localSheetId="25" hidden="1">{#N/A,#N/A,FALSE,"ANEXO3 99 ERA";#N/A,#N/A,FALSE,"ANEXO3 99 UBÁ2";#N/A,#N/A,FALSE,"ANEXO3 99 DTU";#N/A,#N/A,FALSE,"ANEXO3 99 RDR";#N/A,#N/A,FALSE,"ANEXO3 99 UBÁ4";#N/A,#N/A,FALSE,"ANEXO3 99 UBÁ6"}</definedName>
    <definedName name="___CRM2" localSheetId="20" hidden="1">{#N/A,#N/A,FALSE,"ANEXO3 99 ERA";#N/A,#N/A,FALSE,"ANEXO3 99 UBÁ2";#N/A,#N/A,FALSE,"ANEXO3 99 DTU";#N/A,#N/A,FALSE,"ANEXO3 99 RDR";#N/A,#N/A,FALSE,"ANEXO3 99 UBÁ4";#N/A,#N/A,FALSE,"ANEXO3 99 UBÁ6"}</definedName>
    <definedName name="___CRM2" localSheetId="12" hidden="1">{#N/A,#N/A,FALSE,"ANEXO3 99 ERA";#N/A,#N/A,FALSE,"ANEXO3 99 UBÁ2";#N/A,#N/A,FALSE,"ANEXO3 99 DTU";#N/A,#N/A,FALSE,"ANEXO3 99 RDR";#N/A,#N/A,FALSE,"ANEXO3 99 UBÁ4";#N/A,#N/A,FALSE,"ANEXO3 99 UBÁ6"}</definedName>
    <definedName name="___CRM2" localSheetId="22" hidden="1">{#N/A,#N/A,FALSE,"ANEXO3 99 ERA";#N/A,#N/A,FALSE,"ANEXO3 99 UBÁ2";#N/A,#N/A,FALSE,"ANEXO3 99 DTU";#N/A,#N/A,FALSE,"ANEXO3 99 RDR";#N/A,#N/A,FALSE,"ANEXO3 99 UBÁ4";#N/A,#N/A,FALSE,"ANEXO3 99 UBÁ6"}</definedName>
    <definedName name="___CRM2" localSheetId="21" hidden="1">{#N/A,#N/A,FALSE,"ANEXO3 99 ERA";#N/A,#N/A,FALSE,"ANEXO3 99 UBÁ2";#N/A,#N/A,FALSE,"ANEXO3 99 DTU";#N/A,#N/A,FALSE,"ANEXO3 99 RDR";#N/A,#N/A,FALSE,"ANEXO3 99 UBÁ4";#N/A,#N/A,FALSE,"ANEXO3 99 UBÁ6"}</definedName>
    <definedName name="___CRM2" localSheetId="23" hidden="1">{#N/A,#N/A,FALSE,"ANEXO3 99 ERA";#N/A,#N/A,FALSE,"ANEXO3 99 UBÁ2";#N/A,#N/A,FALSE,"ANEXO3 99 DTU";#N/A,#N/A,FALSE,"ANEXO3 99 RDR";#N/A,#N/A,FALSE,"ANEXO3 99 UBÁ4";#N/A,#N/A,FALSE,"ANEXO3 99 UBÁ6"}</definedName>
    <definedName name="___CRM2" localSheetId="15" hidden="1">{#N/A,#N/A,FALSE,"ANEXO3 99 ERA";#N/A,#N/A,FALSE,"ANEXO3 99 UBÁ2";#N/A,#N/A,FALSE,"ANEXO3 99 DTU";#N/A,#N/A,FALSE,"ANEXO3 99 RDR";#N/A,#N/A,FALSE,"ANEXO3 99 UBÁ4";#N/A,#N/A,FALSE,"ANEXO3 99 UBÁ6"}</definedName>
    <definedName name="___CRM2" localSheetId="13" hidden="1">{#N/A,#N/A,FALSE,"ANEXO3 99 ERA";#N/A,#N/A,FALSE,"ANEXO3 99 UBÁ2";#N/A,#N/A,FALSE,"ANEXO3 99 DTU";#N/A,#N/A,FALSE,"ANEXO3 99 RDR";#N/A,#N/A,FALSE,"ANEXO3 99 UBÁ4";#N/A,#N/A,FALSE,"ANEXO3 99 UBÁ6"}</definedName>
    <definedName name="___CRM2" hidden="1">{#N/A,#N/A,FALSE,"ANEXO3 99 ERA";#N/A,#N/A,FALSE,"ANEXO3 99 UBÁ2";#N/A,#N/A,FALSE,"ANEXO3 99 DTU";#N/A,#N/A,FALSE,"ANEXO3 99 RDR";#N/A,#N/A,FALSE,"ANEXO3 99 UBÁ4";#N/A,#N/A,FALSE,"ANEXO3 99 UBÁ6"}</definedName>
    <definedName name="___CRM2_1" localSheetId="0" hidden="1">{#N/A,#N/A,FALSE,"ANEXO3 99 ERA";#N/A,#N/A,FALSE,"ANEXO3 99 UBÁ2";#N/A,#N/A,FALSE,"ANEXO3 99 DTU";#N/A,#N/A,FALSE,"ANEXO3 99 RDR";#N/A,#N/A,FALSE,"ANEXO3 99 UBÁ4";#N/A,#N/A,FALSE,"ANEXO3 99 UBÁ6"}</definedName>
    <definedName name="___CRM2_1" localSheetId="25" hidden="1">{#N/A,#N/A,FALSE,"ANEXO3 99 ERA";#N/A,#N/A,FALSE,"ANEXO3 99 UBÁ2";#N/A,#N/A,FALSE,"ANEXO3 99 DTU";#N/A,#N/A,FALSE,"ANEXO3 99 RDR";#N/A,#N/A,FALSE,"ANEXO3 99 UBÁ4";#N/A,#N/A,FALSE,"ANEXO3 99 UBÁ6"}</definedName>
    <definedName name="___CRM2_1" localSheetId="20" hidden="1">{#N/A,#N/A,FALSE,"ANEXO3 99 ERA";#N/A,#N/A,FALSE,"ANEXO3 99 UBÁ2";#N/A,#N/A,FALSE,"ANEXO3 99 DTU";#N/A,#N/A,FALSE,"ANEXO3 99 RDR";#N/A,#N/A,FALSE,"ANEXO3 99 UBÁ4";#N/A,#N/A,FALSE,"ANEXO3 99 UBÁ6"}</definedName>
    <definedName name="___CRM2_1" localSheetId="12" hidden="1">{#N/A,#N/A,FALSE,"ANEXO3 99 ERA";#N/A,#N/A,FALSE,"ANEXO3 99 UBÁ2";#N/A,#N/A,FALSE,"ANEXO3 99 DTU";#N/A,#N/A,FALSE,"ANEXO3 99 RDR";#N/A,#N/A,FALSE,"ANEXO3 99 UBÁ4";#N/A,#N/A,FALSE,"ANEXO3 99 UBÁ6"}</definedName>
    <definedName name="___CRM2_1" localSheetId="22" hidden="1">{#N/A,#N/A,FALSE,"ANEXO3 99 ERA";#N/A,#N/A,FALSE,"ANEXO3 99 UBÁ2";#N/A,#N/A,FALSE,"ANEXO3 99 DTU";#N/A,#N/A,FALSE,"ANEXO3 99 RDR";#N/A,#N/A,FALSE,"ANEXO3 99 UBÁ4";#N/A,#N/A,FALSE,"ANEXO3 99 UBÁ6"}</definedName>
    <definedName name="___CRM2_1" localSheetId="21" hidden="1">{#N/A,#N/A,FALSE,"ANEXO3 99 ERA";#N/A,#N/A,FALSE,"ANEXO3 99 UBÁ2";#N/A,#N/A,FALSE,"ANEXO3 99 DTU";#N/A,#N/A,FALSE,"ANEXO3 99 RDR";#N/A,#N/A,FALSE,"ANEXO3 99 UBÁ4";#N/A,#N/A,FALSE,"ANEXO3 99 UBÁ6"}</definedName>
    <definedName name="___CRM2_1" localSheetId="23" hidden="1">{#N/A,#N/A,FALSE,"ANEXO3 99 ERA";#N/A,#N/A,FALSE,"ANEXO3 99 UBÁ2";#N/A,#N/A,FALSE,"ANEXO3 99 DTU";#N/A,#N/A,FALSE,"ANEXO3 99 RDR";#N/A,#N/A,FALSE,"ANEXO3 99 UBÁ4";#N/A,#N/A,FALSE,"ANEXO3 99 UBÁ6"}</definedName>
    <definedName name="___CRM2_1" localSheetId="15" hidden="1">{#N/A,#N/A,FALSE,"ANEXO3 99 ERA";#N/A,#N/A,FALSE,"ANEXO3 99 UBÁ2";#N/A,#N/A,FALSE,"ANEXO3 99 DTU";#N/A,#N/A,FALSE,"ANEXO3 99 RDR";#N/A,#N/A,FALSE,"ANEXO3 99 UBÁ4";#N/A,#N/A,FALSE,"ANEXO3 99 UBÁ6"}</definedName>
    <definedName name="___CRM2_1" localSheetId="13" hidden="1">{#N/A,#N/A,FALSE,"ANEXO3 99 ERA";#N/A,#N/A,FALSE,"ANEXO3 99 UBÁ2";#N/A,#N/A,FALSE,"ANEXO3 99 DTU";#N/A,#N/A,FALSE,"ANEXO3 99 RDR";#N/A,#N/A,FALSE,"ANEXO3 99 UBÁ4";#N/A,#N/A,FALSE,"ANEXO3 99 UBÁ6"}</definedName>
    <definedName name="___CRM2_1" hidden="1">{#N/A,#N/A,FALSE,"ANEXO3 99 ERA";#N/A,#N/A,FALSE,"ANEXO3 99 UBÁ2";#N/A,#N/A,FALSE,"ANEXO3 99 DTU";#N/A,#N/A,FALSE,"ANEXO3 99 RDR";#N/A,#N/A,FALSE,"ANEXO3 99 UBÁ4";#N/A,#N/A,FALSE,"ANEXO3 99 UBÁ6"}</definedName>
    <definedName name="___df1" localSheetId="0" hidden="1">{#N/A,#N/A,FALSE,"LLAVE";#N/A,#N/A,FALSE,"EERR";#N/A,#N/A,FALSE,"ESP";#N/A,#N/A,FALSE,"EOAF";#N/A,#N/A,FALSE,"CASH";#N/A,#N/A,FALSE,"FINANZAS";#N/A,#N/A,FALSE,"DEUDA";#N/A,#N/A,FALSE,"INVERSION";#N/A,#N/A,FALSE,"PERSONAL"}</definedName>
    <definedName name="___df1" localSheetId="25" hidden="1">{#N/A,#N/A,FALSE,"LLAVE";#N/A,#N/A,FALSE,"EERR";#N/A,#N/A,FALSE,"ESP";#N/A,#N/A,FALSE,"EOAF";#N/A,#N/A,FALSE,"CASH";#N/A,#N/A,FALSE,"FINANZAS";#N/A,#N/A,FALSE,"DEUDA";#N/A,#N/A,FALSE,"INVERSION";#N/A,#N/A,FALSE,"PERSONAL"}</definedName>
    <definedName name="___df1" localSheetId="20" hidden="1">{#N/A,#N/A,FALSE,"LLAVE";#N/A,#N/A,FALSE,"EERR";#N/A,#N/A,FALSE,"ESP";#N/A,#N/A,FALSE,"EOAF";#N/A,#N/A,FALSE,"CASH";#N/A,#N/A,FALSE,"FINANZAS";#N/A,#N/A,FALSE,"DEUDA";#N/A,#N/A,FALSE,"INVERSION";#N/A,#N/A,FALSE,"PERSONAL"}</definedName>
    <definedName name="___df1" localSheetId="12" hidden="1">{#N/A,#N/A,FALSE,"LLAVE";#N/A,#N/A,FALSE,"EERR";#N/A,#N/A,FALSE,"ESP";#N/A,#N/A,FALSE,"EOAF";#N/A,#N/A,FALSE,"CASH";#N/A,#N/A,FALSE,"FINANZAS";#N/A,#N/A,FALSE,"DEUDA";#N/A,#N/A,FALSE,"INVERSION";#N/A,#N/A,FALSE,"PERSONAL"}</definedName>
    <definedName name="___df1" localSheetId="22" hidden="1">{#N/A,#N/A,FALSE,"LLAVE";#N/A,#N/A,FALSE,"EERR";#N/A,#N/A,FALSE,"ESP";#N/A,#N/A,FALSE,"EOAF";#N/A,#N/A,FALSE,"CASH";#N/A,#N/A,FALSE,"FINANZAS";#N/A,#N/A,FALSE,"DEUDA";#N/A,#N/A,FALSE,"INVERSION";#N/A,#N/A,FALSE,"PERSONAL"}</definedName>
    <definedName name="___df1" localSheetId="21" hidden="1">{#N/A,#N/A,FALSE,"LLAVE";#N/A,#N/A,FALSE,"EERR";#N/A,#N/A,FALSE,"ESP";#N/A,#N/A,FALSE,"EOAF";#N/A,#N/A,FALSE,"CASH";#N/A,#N/A,FALSE,"FINANZAS";#N/A,#N/A,FALSE,"DEUDA";#N/A,#N/A,FALSE,"INVERSION";#N/A,#N/A,FALSE,"PERSONAL"}</definedName>
    <definedName name="___df1" localSheetId="23" hidden="1">{#N/A,#N/A,FALSE,"LLAVE";#N/A,#N/A,FALSE,"EERR";#N/A,#N/A,FALSE,"ESP";#N/A,#N/A,FALSE,"EOAF";#N/A,#N/A,FALSE,"CASH";#N/A,#N/A,FALSE,"FINANZAS";#N/A,#N/A,FALSE,"DEUDA";#N/A,#N/A,FALSE,"INVERSION";#N/A,#N/A,FALSE,"PERSONAL"}</definedName>
    <definedName name="___df1" localSheetId="15" hidden="1">{#N/A,#N/A,FALSE,"LLAVE";#N/A,#N/A,FALSE,"EERR";#N/A,#N/A,FALSE,"ESP";#N/A,#N/A,FALSE,"EOAF";#N/A,#N/A,FALSE,"CASH";#N/A,#N/A,FALSE,"FINANZAS";#N/A,#N/A,FALSE,"DEUDA";#N/A,#N/A,FALSE,"INVERSION";#N/A,#N/A,FALSE,"PERSONAL"}</definedName>
    <definedName name="___df1" localSheetId="13" hidden="1">{#N/A,#N/A,FALSE,"LLAVE";#N/A,#N/A,FALSE,"EERR";#N/A,#N/A,FALSE,"ESP";#N/A,#N/A,FALSE,"EOAF";#N/A,#N/A,FALSE,"CASH";#N/A,#N/A,FALSE,"FINANZAS";#N/A,#N/A,FALSE,"DEUDA";#N/A,#N/A,FALSE,"INVERSION";#N/A,#N/A,FALSE,"PERSONAL"}</definedName>
    <definedName name="___df1" hidden="1">{#N/A,#N/A,FALSE,"LLAVE";#N/A,#N/A,FALSE,"EERR";#N/A,#N/A,FALSE,"ESP";#N/A,#N/A,FALSE,"EOAF";#N/A,#N/A,FALSE,"CASH";#N/A,#N/A,FALSE,"FINANZAS";#N/A,#N/A,FALSE,"DEUDA";#N/A,#N/A,FALSE,"INVERSION";#N/A,#N/A,FALSE,"PERSONAL"}</definedName>
    <definedName name="___df1_1" localSheetId="0" hidden="1">{#N/A,#N/A,FALSE,"LLAVE";#N/A,#N/A,FALSE,"EERR";#N/A,#N/A,FALSE,"ESP";#N/A,#N/A,FALSE,"EOAF";#N/A,#N/A,FALSE,"CASH";#N/A,#N/A,FALSE,"FINANZAS";#N/A,#N/A,FALSE,"DEUDA";#N/A,#N/A,FALSE,"INVERSION";#N/A,#N/A,FALSE,"PERSONAL"}</definedName>
    <definedName name="___df1_1" localSheetId="25" hidden="1">{#N/A,#N/A,FALSE,"LLAVE";#N/A,#N/A,FALSE,"EERR";#N/A,#N/A,FALSE,"ESP";#N/A,#N/A,FALSE,"EOAF";#N/A,#N/A,FALSE,"CASH";#N/A,#N/A,FALSE,"FINANZAS";#N/A,#N/A,FALSE,"DEUDA";#N/A,#N/A,FALSE,"INVERSION";#N/A,#N/A,FALSE,"PERSONAL"}</definedName>
    <definedName name="___df1_1" localSheetId="20" hidden="1">{#N/A,#N/A,FALSE,"LLAVE";#N/A,#N/A,FALSE,"EERR";#N/A,#N/A,FALSE,"ESP";#N/A,#N/A,FALSE,"EOAF";#N/A,#N/A,FALSE,"CASH";#N/A,#N/A,FALSE,"FINANZAS";#N/A,#N/A,FALSE,"DEUDA";#N/A,#N/A,FALSE,"INVERSION";#N/A,#N/A,FALSE,"PERSONAL"}</definedName>
    <definedName name="___df1_1" localSheetId="12" hidden="1">{#N/A,#N/A,FALSE,"LLAVE";#N/A,#N/A,FALSE,"EERR";#N/A,#N/A,FALSE,"ESP";#N/A,#N/A,FALSE,"EOAF";#N/A,#N/A,FALSE,"CASH";#N/A,#N/A,FALSE,"FINANZAS";#N/A,#N/A,FALSE,"DEUDA";#N/A,#N/A,FALSE,"INVERSION";#N/A,#N/A,FALSE,"PERSONAL"}</definedName>
    <definedName name="___df1_1" localSheetId="22" hidden="1">{#N/A,#N/A,FALSE,"LLAVE";#N/A,#N/A,FALSE,"EERR";#N/A,#N/A,FALSE,"ESP";#N/A,#N/A,FALSE,"EOAF";#N/A,#N/A,FALSE,"CASH";#N/A,#N/A,FALSE,"FINANZAS";#N/A,#N/A,FALSE,"DEUDA";#N/A,#N/A,FALSE,"INVERSION";#N/A,#N/A,FALSE,"PERSONAL"}</definedName>
    <definedName name="___df1_1" localSheetId="21" hidden="1">{#N/A,#N/A,FALSE,"LLAVE";#N/A,#N/A,FALSE,"EERR";#N/A,#N/A,FALSE,"ESP";#N/A,#N/A,FALSE,"EOAF";#N/A,#N/A,FALSE,"CASH";#N/A,#N/A,FALSE,"FINANZAS";#N/A,#N/A,FALSE,"DEUDA";#N/A,#N/A,FALSE,"INVERSION";#N/A,#N/A,FALSE,"PERSONAL"}</definedName>
    <definedName name="___df1_1" localSheetId="23" hidden="1">{#N/A,#N/A,FALSE,"LLAVE";#N/A,#N/A,FALSE,"EERR";#N/A,#N/A,FALSE,"ESP";#N/A,#N/A,FALSE,"EOAF";#N/A,#N/A,FALSE,"CASH";#N/A,#N/A,FALSE,"FINANZAS";#N/A,#N/A,FALSE,"DEUDA";#N/A,#N/A,FALSE,"INVERSION";#N/A,#N/A,FALSE,"PERSONAL"}</definedName>
    <definedName name="___df1_1" localSheetId="15" hidden="1">{#N/A,#N/A,FALSE,"LLAVE";#N/A,#N/A,FALSE,"EERR";#N/A,#N/A,FALSE,"ESP";#N/A,#N/A,FALSE,"EOAF";#N/A,#N/A,FALSE,"CASH";#N/A,#N/A,FALSE,"FINANZAS";#N/A,#N/A,FALSE,"DEUDA";#N/A,#N/A,FALSE,"INVERSION";#N/A,#N/A,FALSE,"PERSONAL"}</definedName>
    <definedName name="___df1_1" localSheetId="13" hidden="1">{#N/A,#N/A,FALSE,"LLAVE";#N/A,#N/A,FALSE,"EERR";#N/A,#N/A,FALSE,"ESP";#N/A,#N/A,FALSE,"EOAF";#N/A,#N/A,FALSE,"CASH";#N/A,#N/A,FALSE,"FINANZAS";#N/A,#N/A,FALSE,"DEUDA";#N/A,#N/A,FALSE,"INVERSION";#N/A,#N/A,FALSE,"PERSONAL"}</definedName>
    <definedName name="___df1_1" hidden="1">{#N/A,#N/A,FALSE,"LLAVE";#N/A,#N/A,FALSE,"EERR";#N/A,#N/A,FALSE,"ESP";#N/A,#N/A,FALSE,"EOAF";#N/A,#N/A,FALSE,"CASH";#N/A,#N/A,FALSE,"FINANZAS";#N/A,#N/A,FALSE,"DEUDA";#N/A,#N/A,FALSE,"INVERSION";#N/A,#N/A,FALSE,"PERSONAL"}</definedName>
    <definedName name="___e1" localSheetId="0" hidden="1">{#N/A,#N/A,FALSE,"ENERGIA";#N/A,#N/A,FALSE,"PERDIDAS";#N/A,#N/A,FALSE,"CLIENTES";#N/A,#N/A,FALSE,"ESTADO";#N/A,#N/A,FALSE,"TECNICA"}</definedName>
    <definedName name="___e1" localSheetId="25" hidden="1">{#N/A,#N/A,FALSE,"ENERGIA";#N/A,#N/A,FALSE,"PERDIDAS";#N/A,#N/A,FALSE,"CLIENTES";#N/A,#N/A,FALSE,"ESTADO";#N/A,#N/A,FALSE,"TECNICA"}</definedName>
    <definedName name="___e1" localSheetId="20" hidden="1">{#N/A,#N/A,FALSE,"ENERGIA";#N/A,#N/A,FALSE,"PERDIDAS";#N/A,#N/A,FALSE,"CLIENTES";#N/A,#N/A,FALSE,"ESTADO";#N/A,#N/A,FALSE,"TECNICA"}</definedName>
    <definedName name="___e1" localSheetId="12" hidden="1">{#N/A,#N/A,FALSE,"ENERGIA";#N/A,#N/A,FALSE,"PERDIDAS";#N/A,#N/A,FALSE,"CLIENTES";#N/A,#N/A,FALSE,"ESTADO";#N/A,#N/A,FALSE,"TECNICA"}</definedName>
    <definedName name="___e1" localSheetId="22" hidden="1">{#N/A,#N/A,FALSE,"ENERGIA";#N/A,#N/A,FALSE,"PERDIDAS";#N/A,#N/A,FALSE,"CLIENTES";#N/A,#N/A,FALSE,"ESTADO";#N/A,#N/A,FALSE,"TECNICA"}</definedName>
    <definedName name="___e1" localSheetId="21" hidden="1">{#N/A,#N/A,FALSE,"ENERGIA";#N/A,#N/A,FALSE,"PERDIDAS";#N/A,#N/A,FALSE,"CLIENTES";#N/A,#N/A,FALSE,"ESTADO";#N/A,#N/A,FALSE,"TECNICA"}</definedName>
    <definedName name="___e1" localSheetId="23" hidden="1">{#N/A,#N/A,FALSE,"ENERGIA";#N/A,#N/A,FALSE,"PERDIDAS";#N/A,#N/A,FALSE,"CLIENTES";#N/A,#N/A,FALSE,"ESTADO";#N/A,#N/A,FALSE,"TECNICA"}</definedName>
    <definedName name="___e1" localSheetId="15" hidden="1">{#N/A,#N/A,FALSE,"ENERGIA";#N/A,#N/A,FALSE,"PERDIDAS";#N/A,#N/A,FALSE,"CLIENTES";#N/A,#N/A,FALSE,"ESTADO";#N/A,#N/A,FALSE,"TECNICA"}</definedName>
    <definedName name="___e1" localSheetId="13" hidden="1">{#N/A,#N/A,FALSE,"ENERGIA";#N/A,#N/A,FALSE,"PERDIDAS";#N/A,#N/A,FALSE,"CLIENTES";#N/A,#N/A,FALSE,"ESTADO";#N/A,#N/A,FALSE,"TECNICA"}</definedName>
    <definedName name="___e1" hidden="1">{#N/A,#N/A,FALSE,"ENERGIA";#N/A,#N/A,FALSE,"PERDIDAS";#N/A,#N/A,FALSE,"CLIENTES";#N/A,#N/A,FALSE,"ESTADO";#N/A,#N/A,FALSE,"TECNICA"}</definedName>
    <definedName name="___e1_1" localSheetId="0" hidden="1">{#N/A,#N/A,FALSE,"ENERGIA";#N/A,#N/A,FALSE,"PERDIDAS";#N/A,#N/A,FALSE,"CLIENTES";#N/A,#N/A,FALSE,"ESTADO";#N/A,#N/A,FALSE,"TECNICA"}</definedName>
    <definedName name="___e1_1" localSheetId="25" hidden="1">{#N/A,#N/A,FALSE,"ENERGIA";#N/A,#N/A,FALSE,"PERDIDAS";#N/A,#N/A,FALSE,"CLIENTES";#N/A,#N/A,FALSE,"ESTADO";#N/A,#N/A,FALSE,"TECNICA"}</definedName>
    <definedName name="___e1_1" localSheetId="20" hidden="1">{#N/A,#N/A,FALSE,"ENERGIA";#N/A,#N/A,FALSE,"PERDIDAS";#N/A,#N/A,FALSE,"CLIENTES";#N/A,#N/A,FALSE,"ESTADO";#N/A,#N/A,FALSE,"TECNICA"}</definedName>
    <definedName name="___e1_1" localSheetId="12" hidden="1">{#N/A,#N/A,FALSE,"ENERGIA";#N/A,#N/A,FALSE,"PERDIDAS";#N/A,#N/A,FALSE,"CLIENTES";#N/A,#N/A,FALSE,"ESTADO";#N/A,#N/A,FALSE,"TECNICA"}</definedName>
    <definedName name="___e1_1" localSheetId="22" hidden="1">{#N/A,#N/A,FALSE,"ENERGIA";#N/A,#N/A,FALSE,"PERDIDAS";#N/A,#N/A,FALSE,"CLIENTES";#N/A,#N/A,FALSE,"ESTADO";#N/A,#N/A,FALSE,"TECNICA"}</definedName>
    <definedName name="___e1_1" localSheetId="21" hidden="1">{#N/A,#N/A,FALSE,"ENERGIA";#N/A,#N/A,FALSE,"PERDIDAS";#N/A,#N/A,FALSE,"CLIENTES";#N/A,#N/A,FALSE,"ESTADO";#N/A,#N/A,FALSE,"TECNICA"}</definedName>
    <definedName name="___e1_1" localSheetId="23" hidden="1">{#N/A,#N/A,FALSE,"ENERGIA";#N/A,#N/A,FALSE,"PERDIDAS";#N/A,#N/A,FALSE,"CLIENTES";#N/A,#N/A,FALSE,"ESTADO";#N/A,#N/A,FALSE,"TECNICA"}</definedName>
    <definedName name="___e1_1" localSheetId="15" hidden="1">{#N/A,#N/A,FALSE,"ENERGIA";#N/A,#N/A,FALSE,"PERDIDAS";#N/A,#N/A,FALSE,"CLIENTES";#N/A,#N/A,FALSE,"ESTADO";#N/A,#N/A,FALSE,"TECNICA"}</definedName>
    <definedName name="___e1_1" localSheetId="13" hidden="1">{#N/A,#N/A,FALSE,"ENERGIA";#N/A,#N/A,FALSE,"PERDIDAS";#N/A,#N/A,FALSE,"CLIENTES";#N/A,#N/A,FALSE,"ESTADO";#N/A,#N/A,FALSE,"TECNICA"}</definedName>
    <definedName name="___e1_1" hidden="1">{#N/A,#N/A,FALSE,"ENERGIA";#N/A,#N/A,FALSE,"PERDIDAS";#N/A,#N/A,FALSE,"CLIENTES";#N/A,#N/A,FALSE,"ESTADO";#N/A,#N/A,FALSE,"TECNICA"}</definedName>
    <definedName name="___Fx1999">#REF!</definedName>
    <definedName name="___fx99">#REF!</definedName>
    <definedName name="___PL124" localSheetId="15">#REF!</definedName>
    <definedName name="___PL124">#REF!</definedName>
    <definedName name="___r" localSheetId="15" hidden="1">{#N/A,#N/A,FALSE,"CONTROLE"}</definedName>
    <definedName name="___r" localSheetId="13" hidden="1">{#N/A,#N/A,FALSE,"CONTROLE"}</definedName>
    <definedName name="___r" hidden="1">{#N/A,#N/A,FALSE,"CONTROLE"}</definedName>
    <definedName name="___set97" localSheetId="25">#REF!</definedName>
    <definedName name="___set97" localSheetId="20">#REF!</definedName>
    <definedName name="___set97" localSheetId="12">#REF!</definedName>
    <definedName name="___set97" localSheetId="22">#REF!</definedName>
    <definedName name="___set97" localSheetId="21">#REF!</definedName>
    <definedName name="___set97" localSheetId="23">#REF!</definedName>
    <definedName name="___set97" localSheetId="13">#REF!</definedName>
    <definedName name="___set97">#REF!</definedName>
    <definedName name="___TRC92" localSheetId="15">#REF!</definedName>
    <definedName name="___TRC92">#REF!</definedName>
    <definedName name="___TRC93" localSheetId="15">#REF!</definedName>
    <definedName name="___TRC93">#REF!</definedName>
    <definedName name="___TRC94" localSheetId="15">#REF!</definedName>
    <definedName name="___TRC94">#REF!</definedName>
    <definedName name="___TRC95" localSheetId="15">#REF!</definedName>
    <definedName name="___TRC95">#REF!</definedName>
    <definedName name="___TRC96" localSheetId="15">#REF!</definedName>
    <definedName name="___TRC96">#REF!</definedName>
    <definedName name="___TSU93" localSheetId="15">#REF!</definedName>
    <definedName name="___TSU93">#REF!</definedName>
    <definedName name="___TSU94" localSheetId="15">#REF!</definedName>
    <definedName name="___TSU94">#REF!</definedName>
    <definedName name="___TSU95" localSheetId="15">#REF!</definedName>
    <definedName name="___TSU95">#REF!</definedName>
    <definedName name="___TTF92" localSheetId="15">#REF!</definedName>
    <definedName name="___TTF92">#REF!</definedName>
    <definedName name="___TTF93" localSheetId="15">#REF!</definedName>
    <definedName name="___TTF93">#REF!</definedName>
    <definedName name="___TTF94" localSheetId="15">#REF!</definedName>
    <definedName name="___TTF94">#REF!</definedName>
    <definedName name="___TTF95" localSheetId="15">#REF!</definedName>
    <definedName name="___TTF95">#REF!</definedName>
    <definedName name="___TTF96" localSheetId="15">#REF!</definedName>
    <definedName name="___TTF96">#REF!</definedName>
    <definedName name="___yh7" localSheetId="15" hidden="1">{#N/A,#N/A,FALSE,"CONTROLE";#N/A,#N/A,FALSE,"CONTROLE"}</definedName>
    <definedName name="___yh7" localSheetId="13" hidden="1">{#N/A,#N/A,FALSE,"CONTROLE";#N/A,#N/A,FALSE,"CONTROLE"}</definedName>
    <definedName name="___yh7" hidden="1">{#N/A,#N/A,FALSE,"CONTROLE";#N/A,#N/A,FALSE,"CONTROLE"}</definedName>
    <definedName name="__123Graph_A" localSheetId="6" hidden="1">#REF!</definedName>
    <definedName name="__123Graph_A" localSheetId="5" hidden="1">#REF!</definedName>
    <definedName name="__123Graph_A" localSheetId="10" hidden="1">#REF!</definedName>
    <definedName name="__123Graph_A" localSheetId="4" hidden="1">#REF!</definedName>
    <definedName name="__123Graph_A" localSheetId="8" hidden="1">#REF!</definedName>
    <definedName name="__123Graph_A" localSheetId="9" hidden="1">#REF!</definedName>
    <definedName name="__123Graph_A" localSheetId="7" hidden="1">#REF!</definedName>
    <definedName name="__123Graph_A" localSheetId="1" hidden="1">#REF!</definedName>
    <definedName name="__123Graph_A" localSheetId="25" hidden="1">#REF!</definedName>
    <definedName name="__123Graph_A" localSheetId="20" hidden="1">#REF!</definedName>
    <definedName name="__123Graph_A" localSheetId="12" hidden="1">#REF!</definedName>
    <definedName name="__123Graph_A" localSheetId="22" hidden="1">#REF!</definedName>
    <definedName name="__123Graph_A" localSheetId="21" hidden="1">#REF!</definedName>
    <definedName name="__123Graph_A" localSheetId="23" hidden="1">#REF!</definedName>
    <definedName name="__123Graph_A" localSheetId="15" hidden="1">#REF!</definedName>
    <definedName name="__123Graph_A" localSheetId="13" hidden="1">#REF!</definedName>
    <definedName name="__123Graph_A" hidden="1">#REF!</definedName>
    <definedName name="__123Graph_ACOMPARA" localSheetId="25" hidden="1">#REF!</definedName>
    <definedName name="__123Graph_ACOMPARA" localSheetId="20" hidden="1">#REF!</definedName>
    <definedName name="__123Graph_ACOMPARA" localSheetId="12" hidden="1">#REF!</definedName>
    <definedName name="__123Graph_ACOMPARA" localSheetId="22" hidden="1">#REF!</definedName>
    <definedName name="__123Graph_ACOMPARA" localSheetId="21" hidden="1">#REF!</definedName>
    <definedName name="__123Graph_ACOMPARA" localSheetId="23" hidden="1">#REF!</definedName>
    <definedName name="__123Graph_ACOMPARA" localSheetId="15" hidden="1">#REF!</definedName>
    <definedName name="__123Graph_ACOMPARA" localSheetId="13" hidden="1">#REF!</definedName>
    <definedName name="__123Graph_ACOMPARA" hidden="1">#REF!</definedName>
    <definedName name="__123Graph_ACONSMED" localSheetId="25" hidden="1">#REF!</definedName>
    <definedName name="__123Graph_ACONSMED" localSheetId="20" hidden="1">#REF!</definedName>
    <definedName name="__123Graph_ACONSMED" localSheetId="12" hidden="1">#REF!</definedName>
    <definedName name="__123Graph_ACONSMED" localSheetId="22" hidden="1">#REF!</definedName>
    <definedName name="__123Graph_ACONSMED" localSheetId="21" hidden="1">#REF!</definedName>
    <definedName name="__123Graph_ACONSMED" localSheetId="23" hidden="1">#REF!</definedName>
    <definedName name="__123Graph_ACONSMED" localSheetId="15" hidden="1">#REF!</definedName>
    <definedName name="__123Graph_ACONSMED" localSheetId="13" hidden="1">#REF!</definedName>
    <definedName name="__123Graph_ACONSMED" hidden="1">#REF!</definedName>
    <definedName name="__123Graph_ADIESEL" localSheetId="6" hidden="1">#REF!</definedName>
    <definedName name="__123Graph_ADIESEL" localSheetId="5" hidden="1">#REF!</definedName>
    <definedName name="__123Graph_ADIESEL" localSheetId="10" hidden="1">#REF!</definedName>
    <definedName name="__123Graph_ADIESEL" localSheetId="4" hidden="1">#REF!</definedName>
    <definedName name="__123Graph_ADIESEL" localSheetId="8" hidden="1">#REF!</definedName>
    <definedName name="__123Graph_ADIESEL" localSheetId="9" hidden="1">#REF!</definedName>
    <definedName name="__123Graph_ADIESEL" localSheetId="7" hidden="1">#REF!</definedName>
    <definedName name="__123Graph_ADIESEL" localSheetId="1" hidden="1">#REF!</definedName>
    <definedName name="__123Graph_ADIESEL" localSheetId="25" hidden="1">#REF!</definedName>
    <definedName name="__123Graph_ADIESEL" localSheetId="20" hidden="1">#REF!</definedName>
    <definedName name="__123Graph_ADIESEL" localSheetId="12" hidden="1">#REF!</definedName>
    <definedName name="__123Graph_ADIESEL" localSheetId="22" hidden="1">#REF!</definedName>
    <definedName name="__123Graph_ADIESEL" localSheetId="21" hidden="1">#REF!</definedName>
    <definedName name="__123Graph_ADIESEL" localSheetId="23" hidden="1">#REF!</definedName>
    <definedName name="__123Graph_ADIESEL" localSheetId="15" hidden="1">#REF!</definedName>
    <definedName name="__123Graph_ADIESEL" localSheetId="13" hidden="1">#REF!</definedName>
    <definedName name="__123Graph_ADIESEL" hidden="1">#REF!</definedName>
    <definedName name="__123Graph_AESTRUT" localSheetId="6" hidden="1">#REF!</definedName>
    <definedName name="__123Graph_AESTRUT" localSheetId="5" hidden="1">#REF!</definedName>
    <definedName name="__123Graph_AESTRUT" localSheetId="10" hidden="1">#REF!</definedName>
    <definedName name="__123Graph_AESTRUT" localSheetId="4" hidden="1">#REF!</definedName>
    <definedName name="__123Graph_AESTRUT" localSheetId="8" hidden="1">#REF!</definedName>
    <definedName name="__123Graph_AESTRUT" localSheetId="9" hidden="1">#REF!</definedName>
    <definedName name="__123Graph_AESTRUT" localSheetId="7" hidden="1">#REF!</definedName>
    <definedName name="__123Graph_AESTRUT" localSheetId="1" hidden="1">#REF!</definedName>
    <definedName name="__123Graph_AESTRUT" localSheetId="25" hidden="1">#REF!</definedName>
    <definedName name="__123Graph_AESTRUT" localSheetId="20" hidden="1">#REF!</definedName>
    <definedName name="__123Graph_AESTRUT" localSheetId="12" hidden="1">#REF!</definedName>
    <definedName name="__123Graph_AESTRUT" localSheetId="22" hidden="1">#REF!</definedName>
    <definedName name="__123Graph_AESTRUT" localSheetId="21" hidden="1">#REF!</definedName>
    <definedName name="__123Graph_AESTRUT" localSheetId="23" hidden="1">#REF!</definedName>
    <definedName name="__123Graph_AESTRUT" localSheetId="15" hidden="1">#REF!</definedName>
    <definedName name="__123Graph_AESTRUT" localSheetId="13" hidden="1">#REF!</definedName>
    <definedName name="__123Graph_AESTRUT" hidden="1">#REF!</definedName>
    <definedName name="__123Graph_AGRAF" localSheetId="25" hidden="1">#REF!</definedName>
    <definedName name="__123Graph_AGRAF" localSheetId="20" hidden="1">#REF!</definedName>
    <definedName name="__123Graph_AGRAF" localSheetId="12" hidden="1">#REF!</definedName>
    <definedName name="__123Graph_AGRAF" localSheetId="22" hidden="1">#REF!</definedName>
    <definedName name="__123Graph_AGRAF" localSheetId="21" hidden="1">#REF!</definedName>
    <definedName name="__123Graph_AGRAF" localSheetId="23" hidden="1">#REF!</definedName>
    <definedName name="__123Graph_AGRAF" localSheetId="15" hidden="1">#REF!</definedName>
    <definedName name="__123Graph_AGRAF" localSheetId="13" hidden="1">#REF!</definedName>
    <definedName name="__123Graph_AGRAF" hidden="1">#REF!</definedName>
    <definedName name="__123Graph_AGRAF1" localSheetId="25" hidden="1">#REF!</definedName>
    <definedName name="__123Graph_AGRAF1" localSheetId="20" hidden="1">#REF!</definedName>
    <definedName name="__123Graph_AGRAF1" localSheetId="22" hidden="1">#REF!</definedName>
    <definedName name="__123Graph_AGRAF1" localSheetId="21" hidden="1">#REF!</definedName>
    <definedName name="__123Graph_AGRAF1" localSheetId="23" hidden="1">#REF!</definedName>
    <definedName name="__123Graph_AGRAF1" localSheetId="15" hidden="1">#REF!</definedName>
    <definedName name="__123Graph_AGRAF1" hidden="1">#REF!</definedName>
    <definedName name="__123Graph_AGRAF2" localSheetId="25" hidden="1">#REF!</definedName>
    <definedName name="__123Graph_AGRAF2" localSheetId="20" hidden="1">#REF!</definedName>
    <definedName name="__123Graph_AGRAF2" localSheetId="22" hidden="1">#REF!</definedName>
    <definedName name="__123Graph_AGRAF2" localSheetId="21" hidden="1">#REF!</definedName>
    <definedName name="__123Graph_AGRAF2" localSheetId="23" hidden="1">#REF!</definedName>
    <definedName name="__123Graph_AGRAF2" localSheetId="15" hidden="1">#REF!</definedName>
    <definedName name="__123Graph_AGRAF2" hidden="1">#REF!</definedName>
    <definedName name="__123Graph_AGRAFRELC" localSheetId="25" hidden="1">#REF!</definedName>
    <definedName name="__123Graph_AGRAFRELC" localSheetId="20" hidden="1">#REF!</definedName>
    <definedName name="__123Graph_AGRAFRELC" localSheetId="12" hidden="1">#REF!</definedName>
    <definedName name="__123Graph_AGRAFRELC" localSheetId="22" hidden="1">#REF!</definedName>
    <definedName name="__123Graph_AGRAFRELC" localSheetId="21" hidden="1">#REF!</definedName>
    <definedName name="__123Graph_AGRAFRELC" localSheetId="23" hidden="1">#REF!</definedName>
    <definedName name="__123Graph_AGRAFRELC" localSheetId="15" hidden="1">#REF!</definedName>
    <definedName name="__123Graph_AGRAFRELC" localSheetId="13" hidden="1">#REF!</definedName>
    <definedName name="__123Graph_AGRAFRELC" hidden="1">#REF!</definedName>
    <definedName name="__123Graph_APREVRCOM" localSheetId="25" hidden="1">#REF!</definedName>
    <definedName name="__123Graph_APREVRCOM" localSheetId="20" hidden="1">#REF!</definedName>
    <definedName name="__123Graph_APREVRCOM" localSheetId="12" hidden="1">#REF!</definedName>
    <definedName name="__123Graph_APREVRCOM" localSheetId="22" hidden="1">#REF!</definedName>
    <definedName name="__123Graph_APREVRCOM" localSheetId="21" hidden="1">#REF!</definedName>
    <definedName name="__123Graph_APREVRCOM" localSheetId="23" hidden="1">#REF!</definedName>
    <definedName name="__123Graph_APREVRCOM" localSheetId="13" hidden="1">#REF!</definedName>
    <definedName name="__123Graph_APREVRCOM" hidden="1">#REF!</definedName>
    <definedName name="__123Graph_APREVREALI" localSheetId="25" hidden="1">#REF!</definedName>
    <definedName name="__123Graph_APREVREALI" localSheetId="20" hidden="1">#REF!</definedName>
    <definedName name="__123Graph_APREVREALI" localSheetId="12" hidden="1">#REF!</definedName>
    <definedName name="__123Graph_APREVREALI" localSheetId="22" hidden="1">#REF!</definedName>
    <definedName name="__123Graph_APREVREALI" localSheetId="21" hidden="1">#REF!</definedName>
    <definedName name="__123Graph_APREVREALI" localSheetId="23" hidden="1">#REF!</definedName>
    <definedName name="__123Graph_APREVREALI" localSheetId="13" hidden="1">#REF!</definedName>
    <definedName name="__123Graph_APREVREALI" hidden="1">#REF!</definedName>
    <definedName name="__123Graph_APREVRIND" localSheetId="25" hidden="1">#REF!</definedName>
    <definedName name="__123Graph_APREVRIND" localSheetId="20" hidden="1">#REF!</definedName>
    <definedName name="__123Graph_APREVRIND" localSheetId="12" hidden="1">#REF!</definedName>
    <definedName name="__123Graph_APREVRIND" localSheetId="22" hidden="1">#REF!</definedName>
    <definedName name="__123Graph_APREVRIND" localSheetId="21" hidden="1">#REF!</definedName>
    <definedName name="__123Graph_APREVRIND" localSheetId="23" hidden="1">#REF!</definedName>
    <definedName name="__123Graph_APREVRIND" localSheetId="13" hidden="1">#REF!</definedName>
    <definedName name="__123Graph_APREVRIND" hidden="1">#REF!</definedName>
    <definedName name="__123Graph_APREVROUT" localSheetId="25" hidden="1">#REF!</definedName>
    <definedName name="__123Graph_APREVROUT" localSheetId="20" hidden="1">#REF!</definedName>
    <definedName name="__123Graph_APREVROUT" localSheetId="12" hidden="1">#REF!</definedName>
    <definedName name="__123Graph_APREVROUT" localSheetId="22" hidden="1">#REF!</definedName>
    <definedName name="__123Graph_APREVROUT" localSheetId="21" hidden="1">#REF!</definedName>
    <definedName name="__123Graph_APREVROUT" localSheetId="23" hidden="1">#REF!</definedName>
    <definedName name="__123Graph_APREVROUT" localSheetId="15" hidden="1">#REF!</definedName>
    <definedName name="__123Graph_APREVROUT" localSheetId="13" hidden="1">#REF!</definedName>
    <definedName name="__123Graph_APREVROUT" hidden="1">#REF!</definedName>
    <definedName name="__123Graph_APREVRRES" localSheetId="25" hidden="1">#REF!</definedName>
    <definedName name="__123Graph_APREVRRES" localSheetId="20" hidden="1">#REF!</definedName>
    <definedName name="__123Graph_APREVRRES" localSheetId="12" hidden="1">#REF!</definedName>
    <definedName name="__123Graph_APREVRRES" localSheetId="22" hidden="1">#REF!</definedName>
    <definedName name="__123Graph_APREVRRES" localSheetId="21" hidden="1">#REF!</definedName>
    <definedName name="__123Graph_APREVRRES" localSheetId="23" hidden="1">#REF!</definedName>
    <definedName name="__123Graph_APREVRRES" localSheetId="13" hidden="1">#REF!</definedName>
    <definedName name="__123Graph_APREVRRES" hidden="1">#REF!</definedName>
    <definedName name="__123Graph_APREVRTOT" localSheetId="25" hidden="1">#REF!</definedName>
    <definedName name="__123Graph_APREVRTOT" localSheetId="12" hidden="1">#REF!</definedName>
    <definedName name="__123Graph_APREVRTOT" localSheetId="13" hidden="1">#REF!</definedName>
    <definedName name="__123Graph_APREVRTOT" hidden="1">#REF!</definedName>
    <definedName name="__123Graph_APRINCIPAL" localSheetId="13" hidden="1">#REF!</definedName>
    <definedName name="__123Graph_APRINCIPAL" hidden="1">#REF!</definedName>
    <definedName name="__123Graph_B" localSheetId="6" hidden="1">#REF!</definedName>
    <definedName name="__123Graph_B" localSheetId="5" hidden="1">#REF!</definedName>
    <definedName name="__123Graph_B" localSheetId="10" hidden="1">#REF!</definedName>
    <definedName name="__123Graph_B" localSheetId="4" hidden="1">#REF!</definedName>
    <definedName name="__123Graph_B" localSheetId="8" hidden="1">#REF!</definedName>
    <definedName name="__123Graph_B" localSheetId="9" hidden="1">#REF!</definedName>
    <definedName name="__123Graph_B" localSheetId="7" hidden="1">#REF!</definedName>
    <definedName name="__123Graph_B" localSheetId="1" hidden="1">#REF!</definedName>
    <definedName name="__123Graph_B" localSheetId="25" hidden="1">#REF!</definedName>
    <definedName name="__123Graph_B" localSheetId="20" hidden="1">#REF!</definedName>
    <definedName name="__123Graph_B" localSheetId="12" hidden="1">#REF!</definedName>
    <definedName name="__123Graph_B" localSheetId="22" hidden="1">#REF!</definedName>
    <definedName name="__123Graph_B" localSheetId="21" hidden="1">#REF!</definedName>
    <definedName name="__123Graph_B" localSheetId="23" hidden="1">#REF!</definedName>
    <definedName name="__123Graph_B" localSheetId="15" hidden="1">#REF!</definedName>
    <definedName name="__123Graph_B" localSheetId="13" hidden="1">#REF!</definedName>
    <definedName name="__123Graph_B" hidden="1">#REF!</definedName>
    <definedName name="__123Graph_BCOMPARA" localSheetId="25" hidden="1">#REF!</definedName>
    <definedName name="__123Graph_BCOMPARA" localSheetId="20" hidden="1">#REF!</definedName>
    <definedName name="__123Graph_BCOMPARA" localSheetId="12" hidden="1">#REF!</definedName>
    <definedName name="__123Graph_BCOMPARA" localSheetId="22" hidden="1">#REF!</definedName>
    <definedName name="__123Graph_BCOMPARA" localSheetId="21" hidden="1">#REF!</definedName>
    <definedName name="__123Graph_BCOMPARA" localSheetId="23" hidden="1">#REF!</definedName>
    <definedName name="__123Graph_BCOMPARA" localSheetId="13" hidden="1">#REF!</definedName>
    <definedName name="__123Graph_BCOMPARA" hidden="1">#REF!</definedName>
    <definedName name="__123Graph_BGRAF" localSheetId="25" hidden="1">#REF!</definedName>
    <definedName name="__123Graph_BGRAF" localSheetId="20" hidden="1">#REF!</definedName>
    <definedName name="__123Graph_BGRAF" localSheetId="12" hidden="1">#REF!</definedName>
    <definedName name="__123Graph_BGRAF" localSheetId="22" hidden="1">#REF!</definedName>
    <definedName name="__123Graph_BGRAF" localSheetId="21" hidden="1">#REF!</definedName>
    <definedName name="__123Graph_BGRAF" localSheetId="23" hidden="1">#REF!</definedName>
    <definedName name="__123Graph_BGRAF" localSheetId="15" hidden="1">#REF!</definedName>
    <definedName name="__123Graph_BGRAF" localSheetId="13" hidden="1">#REF!</definedName>
    <definedName name="__123Graph_BGRAF" hidden="1">#REF!</definedName>
    <definedName name="__123Graph_BGRAF1" localSheetId="25" hidden="1">#REF!</definedName>
    <definedName name="__123Graph_BGRAF1" localSheetId="20" hidden="1">#REF!</definedName>
    <definedName name="__123Graph_BGRAF1" localSheetId="12" hidden="1">#REF!</definedName>
    <definedName name="__123Graph_BGRAF1" localSheetId="22" hidden="1">#REF!</definedName>
    <definedName name="__123Graph_BGRAF1" localSheetId="21" hidden="1">#REF!</definedName>
    <definedName name="__123Graph_BGRAF1" localSheetId="23" hidden="1">#REF!</definedName>
    <definedName name="__123Graph_BGRAF1" localSheetId="15" hidden="1">#REF!</definedName>
    <definedName name="__123Graph_BGRAF1" localSheetId="13" hidden="1">#REF!</definedName>
    <definedName name="__123Graph_BGRAF1" hidden="1">#REF!</definedName>
    <definedName name="__123Graph_BGRAF2" localSheetId="25" hidden="1">#REF!</definedName>
    <definedName name="__123Graph_BGRAF2" localSheetId="20" hidden="1">#REF!</definedName>
    <definedName name="__123Graph_BGRAF2" localSheetId="12" hidden="1">#REF!</definedName>
    <definedName name="__123Graph_BGRAF2" localSheetId="22" hidden="1">#REF!</definedName>
    <definedName name="__123Graph_BGRAF2" localSheetId="21" hidden="1">#REF!</definedName>
    <definedName name="__123Graph_BGRAF2" localSheetId="23" hidden="1">#REF!</definedName>
    <definedName name="__123Graph_BGRAF2" localSheetId="15" hidden="1">#REF!</definedName>
    <definedName name="__123Graph_BGRAF2" localSheetId="13" hidden="1">#REF!</definedName>
    <definedName name="__123Graph_BGRAF2" hidden="1">#REF!</definedName>
    <definedName name="__123Graph_BPREVREALI" localSheetId="25" hidden="1">#REF!</definedName>
    <definedName name="__123Graph_BPREVREALI" localSheetId="20" hidden="1">#REF!</definedName>
    <definedName name="__123Graph_BPREVREALI" localSheetId="12" hidden="1">#REF!</definedName>
    <definedName name="__123Graph_BPREVREALI" localSheetId="22" hidden="1">#REF!</definedName>
    <definedName name="__123Graph_BPREVREALI" localSheetId="21" hidden="1">#REF!</definedName>
    <definedName name="__123Graph_BPREVREALI" localSheetId="23" hidden="1">#REF!</definedName>
    <definedName name="__123Graph_BPREVREALI" localSheetId="13" hidden="1">#REF!</definedName>
    <definedName name="__123Graph_BPREVREALI" hidden="1">#REF!</definedName>
    <definedName name="__123Graph_C" localSheetId="6" hidden="1">#REF!</definedName>
    <definedName name="__123Graph_C" localSheetId="5" hidden="1">#REF!</definedName>
    <definedName name="__123Graph_C" localSheetId="10" hidden="1">#REF!</definedName>
    <definedName name="__123Graph_C" localSheetId="4" hidden="1">#REF!</definedName>
    <definedName name="__123Graph_C" localSheetId="8" hidden="1">#REF!</definedName>
    <definedName name="__123Graph_C" localSheetId="9" hidden="1">#REF!</definedName>
    <definedName name="__123Graph_C" localSheetId="7" hidden="1">#REF!</definedName>
    <definedName name="__123Graph_C" localSheetId="1" hidden="1">#REF!</definedName>
    <definedName name="__123Graph_C" localSheetId="25" hidden="1">#REF!</definedName>
    <definedName name="__123Graph_C" localSheetId="20" hidden="1">#REF!</definedName>
    <definedName name="__123Graph_C" localSheetId="12" hidden="1">#REF!</definedName>
    <definedName name="__123Graph_C" localSheetId="22" hidden="1">#REF!</definedName>
    <definedName name="__123Graph_C" localSheetId="21" hidden="1">#REF!</definedName>
    <definedName name="__123Graph_C" localSheetId="23" hidden="1">#REF!</definedName>
    <definedName name="__123Graph_C" localSheetId="15" hidden="1">#REF!</definedName>
    <definedName name="__123Graph_C" localSheetId="13" hidden="1">#REF!</definedName>
    <definedName name="__123Graph_C" hidden="1">#REF!</definedName>
    <definedName name="__123Graph_CGRAF" localSheetId="25" hidden="1">#REF!</definedName>
    <definedName name="__123Graph_CGRAF" localSheetId="20" hidden="1">#REF!</definedName>
    <definedName name="__123Graph_CGRAF" localSheetId="12" hidden="1">#REF!</definedName>
    <definedName name="__123Graph_CGRAF" localSheetId="22" hidden="1">#REF!</definedName>
    <definedName name="__123Graph_CGRAF" localSheetId="21" hidden="1">#REF!</definedName>
    <definedName name="__123Graph_CGRAF" localSheetId="23" hidden="1">#REF!</definedName>
    <definedName name="__123Graph_CGRAF" localSheetId="15" hidden="1">#REF!</definedName>
    <definedName name="__123Graph_CGRAF" localSheetId="13" hidden="1">#REF!</definedName>
    <definedName name="__123Graph_CGRAF" hidden="1">#REF!</definedName>
    <definedName name="__123Graph_CPREVREALI" localSheetId="25" hidden="1">#REF!</definedName>
    <definedName name="__123Graph_CPREVREALI" localSheetId="20" hidden="1">#REF!</definedName>
    <definedName name="__123Graph_CPREVREALI" localSheetId="12" hidden="1">#REF!</definedName>
    <definedName name="__123Graph_CPREVREALI" localSheetId="22" hidden="1">#REF!</definedName>
    <definedName name="__123Graph_CPREVREALI" localSheetId="21" hidden="1">#REF!</definedName>
    <definedName name="__123Graph_CPREVREALI" localSheetId="23" hidden="1">#REF!</definedName>
    <definedName name="__123Graph_CPREVREALI" localSheetId="13" hidden="1">#REF!</definedName>
    <definedName name="__123Graph_CPREVREALI" hidden="1">#REF!</definedName>
    <definedName name="__123Graph_D" localSheetId="6" hidden="1">#REF!</definedName>
    <definedName name="__123Graph_D" localSheetId="5" hidden="1">#REF!</definedName>
    <definedName name="__123Graph_D" localSheetId="10" hidden="1">#REF!</definedName>
    <definedName name="__123Graph_D" localSheetId="4" hidden="1">#REF!</definedName>
    <definedName name="__123Graph_D" localSheetId="8" hidden="1">#REF!</definedName>
    <definedName name="__123Graph_D" localSheetId="9" hidden="1">#REF!</definedName>
    <definedName name="__123Graph_D" localSheetId="7" hidden="1">#REF!</definedName>
    <definedName name="__123Graph_D" localSheetId="1" hidden="1">#REF!</definedName>
    <definedName name="__123Graph_D" localSheetId="25" hidden="1">#REF!</definedName>
    <definedName name="__123Graph_D" localSheetId="20" hidden="1">#REF!</definedName>
    <definedName name="__123Graph_D" localSheetId="12" hidden="1">#REF!</definedName>
    <definedName name="__123Graph_D" localSheetId="22" hidden="1">#REF!</definedName>
    <definedName name="__123Graph_D" localSheetId="21" hidden="1">#REF!</definedName>
    <definedName name="__123Graph_D" localSheetId="23" hidden="1">#REF!</definedName>
    <definedName name="__123Graph_D" localSheetId="15" hidden="1">#REF!</definedName>
    <definedName name="__123Graph_D" localSheetId="13" hidden="1">#REF!</definedName>
    <definedName name="__123Graph_D" hidden="1">#REF!</definedName>
    <definedName name="__123Graph_DCOMPARA" localSheetId="25" hidden="1">#REF!</definedName>
    <definedName name="__123Graph_DCOMPARA" localSheetId="20" hidden="1">#REF!</definedName>
    <definedName name="__123Graph_DCOMPARA" localSheetId="12" hidden="1">#REF!</definedName>
    <definedName name="__123Graph_DCOMPARA" localSheetId="22" hidden="1">#REF!</definedName>
    <definedName name="__123Graph_DCOMPARA" localSheetId="21" hidden="1">#REF!</definedName>
    <definedName name="__123Graph_DCOMPARA" localSheetId="23" hidden="1">#REF!</definedName>
    <definedName name="__123Graph_DCOMPARA" localSheetId="13" hidden="1">#REF!</definedName>
    <definedName name="__123Graph_DCOMPARA" hidden="1">#REF!</definedName>
    <definedName name="__123Graph_DGRAF" localSheetId="25" hidden="1">#REF!</definedName>
    <definedName name="__123Graph_DGRAF" localSheetId="20" hidden="1">#REF!</definedName>
    <definedName name="__123Graph_DGRAF" localSheetId="12" hidden="1">#REF!</definedName>
    <definedName name="__123Graph_DGRAF" localSheetId="22" hidden="1">#REF!</definedName>
    <definedName name="__123Graph_DGRAF" localSheetId="21" hidden="1">#REF!</definedName>
    <definedName name="__123Graph_DGRAF" localSheetId="23" hidden="1">#REF!</definedName>
    <definedName name="__123Graph_DGRAF" localSheetId="15" hidden="1">#REF!</definedName>
    <definedName name="__123Graph_DGRAF" localSheetId="13" hidden="1">#REF!</definedName>
    <definedName name="__123Graph_DGRAF" hidden="1">#REF!</definedName>
    <definedName name="__123Graph_DPREVREALI" localSheetId="25" hidden="1">#REF!</definedName>
    <definedName name="__123Graph_DPREVREALI" localSheetId="20" hidden="1">#REF!</definedName>
    <definedName name="__123Graph_DPREVREALI" localSheetId="12" hidden="1">#REF!</definedName>
    <definedName name="__123Graph_DPREVREALI" localSheetId="22" hidden="1">#REF!</definedName>
    <definedName name="__123Graph_DPREVREALI" localSheetId="21" hidden="1">#REF!</definedName>
    <definedName name="__123Graph_DPREVREALI" localSheetId="23" hidden="1">#REF!</definedName>
    <definedName name="__123Graph_DPREVREALI" localSheetId="15" hidden="1">#REF!</definedName>
    <definedName name="__123Graph_DPREVREALI" localSheetId="13" hidden="1">#REF!</definedName>
    <definedName name="__123Graph_DPREVREALI" hidden="1">#REF!</definedName>
    <definedName name="__123Graph_E" localSheetId="6" hidden="1">#REF!</definedName>
    <definedName name="__123Graph_E" localSheetId="5" hidden="1">#REF!</definedName>
    <definedName name="__123Graph_E" localSheetId="10" hidden="1">#REF!</definedName>
    <definedName name="__123Graph_E" localSheetId="4" hidden="1">#REF!</definedName>
    <definedName name="__123Graph_E" localSheetId="8" hidden="1">#REF!</definedName>
    <definedName name="__123Graph_E" localSheetId="9" hidden="1">#REF!</definedName>
    <definedName name="__123Graph_E" localSheetId="7" hidden="1">#REF!</definedName>
    <definedName name="__123Graph_E" localSheetId="1" hidden="1">#REF!</definedName>
    <definedName name="__123Graph_E" localSheetId="25" hidden="1">#REF!</definedName>
    <definedName name="__123Graph_E" localSheetId="20" hidden="1">#REF!</definedName>
    <definedName name="__123Graph_E" localSheetId="12" hidden="1">#REF!</definedName>
    <definedName name="__123Graph_E" localSheetId="22" hidden="1">#REF!</definedName>
    <definedName name="__123Graph_E" localSheetId="21" hidden="1">#REF!</definedName>
    <definedName name="__123Graph_E" localSheetId="23" hidden="1">#REF!</definedName>
    <definedName name="__123Graph_E" localSheetId="15" hidden="1">#REF!</definedName>
    <definedName name="__123Graph_E" localSheetId="13" hidden="1">#REF!</definedName>
    <definedName name="__123Graph_E" hidden="1">#REF!</definedName>
    <definedName name="__123Graph_EGRAF" localSheetId="25" hidden="1">#REF!</definedName>
    <definedName name="__123Graph_EGRAF" localSheetId="20" hidden="1">#REF!</definedName>
    <definedName name="__123Graph_EGRAF" localSheetId="12" hidden="1">#REF!</definedName>
    <definedName name="__123Graph_EGRAF" localSheetId="22" hidden="1">#REF!</definedName>
    <definedName name="__123Graph_EGRAF" localSheetId="21" hidden="1">#REF!</definedName>
    <definedName name="__123Graph_EGRAF" localSheetId="23" hidden="1">#REF!</definedName>
    <definedName name="__123Graph_EGRAF" localSheetId="15" hidden="1">#REF!</definedName>
    <definedName name="__123Graph_EGRAF" localSheetId="13" hidden="1">#REF!</definedName>
    <definedName name="__123Graph_EGRAF" hidden="1">#REF!</definedName>
    <definedName name="__123Graph_EPREVREALI" localSheetId="25" hidden="1">#REF!</definedName>
    <definedName name="__123Graph_EPREVREALI" localSheetId="20" hidden="1">#REF!</definedName>
    <definedName name="__123Graph_EPREVREALI" localSheetId="12" hidden="1">#REF!</definedName>
    <definedName name="__123Graph_EPREVREALI" localSheetId="22" hidden="1">#REF!</definedName>
    <definedName name="__123Graph_EPREVREALI" localSheetId="21" hidden="1">#REF!</definedName>
    <definedName name="__123Graph_EPREVREALI" localSheetId="23" hidden="1">#REF!</definedName>
    <definedName name="__123Graph_EPREVREALI" localSheetId="13" hidden="1">#REF!</definedName>
    <definedName name="__123Graph_EPREVREALI" hidden="1">#REF!</definedName>
    <definedName name="__123Graph_F" localSheetId="6" hidden="1">#REF!</definedName>
    <definedName name="__123Graph_F" localSheetId="5" hidden="1">#REF!</definedName>
    <definedName name="__123Graph_F" localSheetId="10" hidden="1">#REF!</definedName>
    <definedName name="__123Graph_F" localSheetId="4" hidden="1">#REF!</definedName>
    <definedName name="__123Graph_F" localSheetId="8" hidden="1">#REF!</definedName>
    <definedName name="__123Graph_F" localSheetId="9" hidden="1">#REF!</definedName>
    <definedName name="__123Graph_F" localSheetId="7" hidden="1">#REF!</definedName>
    <definedName name="__123Graph_F" localSheetId="1" hidden="1">#REF!</definedName>
    <definedName name="__123Graph_F" localSheetId="25" hidden="1">#REF!</definedName>
    <definedName name="__123Graph_F" localSheetId="20" hidden="1">#REF!</definedName>
    <definedName name="__123Graph_F" localSheetId="12" hidden="1">#REF!</definedName>
    <definedName name="__123Graph_F" localSheetId="22" hidden="1">#REF!</definedName>
    <definedName name="__123Graph_F" localSheetId="21" hidden="1">#REF!</definedName>
    <definedName name="__123Graph_F" localSheetId="23" hidden="1">#REF!</definedName>
    <definedName name="__123Graph_F" localSheetId="15" hidden="1">#REF!</definedName>
    <definedName name="__123Graph_F" localSheetId="13" hidden="1">#REF!</definedName>
    <definedName name="__123Graph_F" hidden="1">#REF!</definedName>
    <definedName name="__123Graph_FCOMPARA" localSheetId="25" hidden="1">#REF!</definedName>
    <definedName name="__123Graph_FCOMPARA" localSheetId="20" hidden="1">#REF!</definedName>
    <definedName name="__123Graph_FCOMPARA" localSheetId="12" hidden="1">#REF!</definedName>
    <definedName name="__123Graph_FCOMPARA" localSheetId="22" hidden="1">#REF!</definedName>
    <definedName name="__123Graph_FCOMPARA" localSheetId="21" hidden="1">#REF!</definedName>
    <definedName name="__123Graph_FCOMPARA" localSheetId="23" hidden="1">#REF!</definedName>
    <definedName name="__123Graph_FCOMPARA" localSheetId="13" hidden="1">#REF!</definedName>
    <definedName name="__123Graph_FCOMPARA" hidden="1">#REF!</definedName>
    <definedName name="__123Graph_FGRAF" localSheetId="25" hidden="1">#REF!</definedName>
    <definedName name="__123Graph_FGRAF" localSheetId="20" hidden="1">#REF!</definedName>
    <definedName name="__123Graph_FGRAF" localSheetId="12" hidden="1">#REF!</definedName>
    <definedName name="__123Graph_FGRAF" localSheetId="22" hidden="1">#REF!</definedName>
    <definedName name="__123Graph_FGRAF" localSheetId="21" hidden="1">#REF!</definedName>
    <definedName name="__123Graph_FGRAF" localSheetId="23" hidden="1">#REF!</definedName>
    <definedName name="__123Graph_FGRAF" localSheetId="15" hidden="1">#REF!</definedName>
    <definedName name="__123Graph_FGRAF" localSheetId="13" hidden="1">#REF!</definedName>
    <definedName name="__123Graph_FGRAF" hidden="1">#REF!</definedName>
    <definedName name="__123Graph_LBL_A" localSheetId="6" hidden="1">#REF!</definedName>
    <definedName name="__123Graph_LBL_A" localSheetId="5" hidden="1">#REF!</definedName>
    <definedName name="__123Graph_LBL_A" localSheetId="10" hidden="1">#REF!</definedName>
    <definedName name="__123Graph_LBL_A" localSheetId="4" hidden="1">#REF!</definedName>
    <definedName name="__123Graph_LBL_A" localSheetId="8" hidden="1">#REF!</definedName>
    <definedName name="__123Graph_LBL_A" localSheetId="9" hidden="1">#REF!</definedName>
    <definedName name="__123Graph_LBL_A" localSheetId="7" hidden="1">#REF!</definedName>
    <definedName name="__123Graph_LBL_A" localSheetId="1" hidden="1">#REF!</definedName>
    <definedName name="__123Graph_LBL_A" localSheetId="25" hidden="1">#REF!</definedName>
    <definedName name="__123Graph_LBL_A" localSheetId="20" hidden="1">#REF!</definedName>
    <definedName name="__123Graph_LBL_A" localSheetId="12" hidden="1">#REF!</definedName>
    <definedName name="__123Graph_LBL_A" localSheetId="22" hidden="1">#REF!</definedName>
    <definedName name="__123Graph_LBL_A" localSheetId="21" hidden="1">#REF!</definedName>
    <definedName name="__123Graph_LBL_A" localSheetId="23" hidden="1">#REF!</definedName>
    <definedName name="__123Graph_LBL_A" localSheetId="15" hidden="1">#REF!</definedName>
    <definedName name="__123Graph_LBL_A" localSheetId="13" hidden="1">#REF!</definedName>
    <definedName name="__123Graph_LBL_A" hidden="1">#REF!</definedName>
    <definedName name="__123Graph_LBL_ADIESEL" localSheetId="6" hidden="1">#REF!</definedName>
    <definedName name="__123Graph_LBL_ADIESEL" localSheetId="5" hidden="1">#REF!</definedName>
    <definedName name="__123Graph_LBL_ADIESEL" localSheetId="10" hidden="1">#REF!</definedName>
    <definedName name="__123Graph_LBL_ADIESEL" localSheetId="4" hidden="1">#REF!</definedName>
    <definedName name="__123Graph_LBL_ADIESEL" localSheetId="8" hidden="1">#REF!</definedName>
    <definedName name="__123Graph_LBL_ADIESEL" localSheetId="9" hidden="1">#REF!</definedName>
    <definedName name="__123Graph_LBL_ADIESEL" localSheetId="7" hidden="1">#REF!</definedName>
    <definedName name="__123Graph_LBL_ADIESEL" localSheetId="1" hidden="1">#REF!</definedName>
    <definedName name="__123Graph_LBL_ADIESEL" localSheetId="25" hidden="1">#REF!</definedName>
    <definedName name="__123Graph_LBL_ADIESEL" localSheetId="20" hidden="1">#REF!</definedName>
    <definedName name="__123Graph_LBL_ADIESEL" localSheetId="12" hidden="1">#REF!</definedName>
    <definedName name="__123Graph_LBL_ADIESEL" localSheetId="22" hidden="1">#REF!</definedName>
    <definedName name="__123Graph_LBL_ADIESEL" localSheetId="21" hidden="1">#REF!</definedName>
    <definedName name="__123Graph_LBL_ADIESEL" localSheetId="23" hidden="1">#REF!</definedName>
    <definedName name="__123Graph_LBL_ADIESEL" localSheetId="15" hidden="1">#REF!</definedName>
    <definedName name="__123Graph_LBL_ADIESEL" localSheetId="13" hidden="1">#REF!</definedName>
    <definedName name="__123Graph_LBL_ADIESEL" hidden="1">#REF!</definedName>
    <definedName name="__123Graph_LBL_APRINCIPAL" localSheetId="13" hidden="1">#REF!</definedName>
    <definedName name="__123Graph_LBL_APRINCIPAL" hidden="1">#REF!</definedName>
    <definedName name="__123Graph_LBL_B" localSheetId="6" hidden="1">#REF!</definedName>
    <definedName name="__123Graph_LBL_B" localSheetId="5" hidden="1">#REF!</definedName>
    <definedName name="__123Graph_LBL_B" localSheetId="10" hidden="1">#REF!</definedName>
    <definedName name="__123Graph_LBL_B" localSheetId="4" hidden="1">#REF!</definedName>
    <definedName name="__123Graph_LBL_B" localSheetId="8" hidden="1">#REF!</definedName>
    <definedName name="__123Graph_LBL_B" localSheetId="9" hidden="1">#REF!</definedName>
    <definedName name="__123Graph_LBL_B" localSheetId="7" hidden="1">#REF!</definedName>
    <definedName name="__123Graph_LBL_B" localSheetId="1" hidden="1">#REF!</definedName>
    <definedName name="__123Graph_LBL_B" localSheetId="25" hidden="1">#REF!</definedName>
    <definedName name="__123Graph_LBL_B" localSheetId="20" hidden="1">#REF!</definedName>
    <definedName name="__123Graph_LBL_B" localSheetId="12" hidden="1">#REF!</definedName>
    <definedName name="__123Graph_LBL_B" localSheetId="22" hidden="1">#REF!</definedName>
    <definedName name="__123Graph_LBL_B" localSheetId="21" hidden="1">#REF!</definedName>
    <definedName name="__123Graph_LBL_B" localSheetId="23" hidden="1">#REF!</definedName>
    <definedName name="__123Graph_LBL_B" localSheetId="15" hidden="1">#REF!</definedName>
    <definedName name="__123Graph_LBL_B" localSheetId="13" hidden="1">#REF!</definedName>
    <definedName name="__123Graph_LBL_B" hidden="1">#REF!</definedName>
    <definedName name="__123Graph_X" localSheetId="25" hidden="1">#REF!</definedName>
    <definedName name="__123Graph_X" localSheetId="20" hidden="1">#REF!</definedName>
    <definedName name="__123Graph_X" localSheetId="22" hidden="1">#REF!</definedName>
    <definedName name="__123Graph_X" localSheetId="21" hidden="1">#REF!</definedName>
    <definedName name="__123Graph_X" localSheetId="23" hidden="1">#REF!</definedName>
    <definedName name="__123Graph_X" localSheetId="15" hidden="1">#REF!</definedName>
    <definedName name="__123Graph_X" hidden="1">#REF!</definedName>
    <definedName name="__123Graph_XCONSMED" localSheetId="25" hidden="1">#REF!</definedName>
    <definedName name="__123Graph_XCONSMED" localSheetId="20" hidden="1">#REF!</definedName>
    <definedName name="__123Graph_XCONSMED" localSheetId="12" hidden="1">#REF!</definedName>
    <definedName name="__123Graph_XCONSMED" localSheetId="22" hidden="1">#REF!</definedName>
    <definedName name="__123Graph_XCONSMED" localSheetId="21" hidden="1">#REF!</definedName>
    <definedName name="__123Graph_XCONSMED" localSheetId="23" hidden="1">#REF!</definedName>
    <definedName name="__123Graph_XCONSMED" localSheetId="15" hidden="1">#REF!</definedName>
    <definedName name="__123Graph_XCONSMED" localSheetId="13" hidden="1">#REF!</definedName>
    <definedName name="__123Graph_XCONSMED" hidden="1">#REF!</definedName>
    <definedName name="__123Graph_XELASTIC" localSheetId="25" hidden="1">#REF!</definedName>
    <definedName name="__123Graph_XELASTIC" localSheetId="20" hidden="1">#REF!</definedName>
    <definedName name="__123Graph_XELASTIC" localSheetId="12" hidden="1">#REF!</definedName>
    <definedName name="__123Graph_XELASTIC" localSheetId="22" hidden="1">#REF!</definedName>
    <definedName name="__123Graph_XELASTIC" localSheetId="21" hidden="1">#REF!</definedName>
    <definedName name="__123Graph_XELASTIC" localSheetId="23" hidden="1">#REF!</definedName>
    <definedName name="__123Graph_XELASTIC" localSheetId="15" hidden="1">#REF!</definedName>
    <definedName name="__123Graph_XELASTIC" localSheetId="13" hidden="1">#REF!</definedName>
    <definedName name="__123Graph_XELASTIC" hidden="1">#REF!</definedName>
    <definedName name="__123Graph_XESTRUT" localSheetId="6" hidden="1">#REF!</definedName>
    <definedName name="__123Graph_XESTRUT" localSheetId="5" hidden="1">#REF!</definedName>
    <definedName name="__123Graph_XESTRUT" localSheetId="4" hidden="1">#REF!</definedName>
    <definedName name="__123Graph_XESTRUT" localSheetId="8" hidden="1">#REF!</definedName>
    <definedName name="__123Graph_XESTRUT" localSheetId="2" hidden="1">#REF!</definedName>
    <definedName name="__123Graph_XESTRUT" localSheetId="3" hidden="1">#REF!</definedName>
    <definedName name="__123Graph_XESTRUT" localSheetId="19" hidden="1">#REF!</definedName>
    <definedName name="__123Graph_XESTRUT" localSheetId="1" hidden="1">#REF!</definedName>
    <definedName name="__123Graph_XESTRUT" localSheetId="25" hidden="1">#REF!</definedName>
    <definedName name="__123Graph_XESTRUT" localSheetId="20" hidden="1">#REF!</definedName>
    <definedName name="__123Graph_XESTRUT" localSheetId="12" hidden="1">#REF!</definedName>
    <definedName name="__123Graph_XESTRUT" localSheetId="22" hidden="1">#REF!</definedName>
    <definedName name="__123Graph_XESTRUT" localSheetId="21" hidden="1">#REF!</definedName>
    <definedName name="__123Graph_XESTRUT" localSheetId="23" hidden="1">#REF!</definedName>
    <definedName name="__123Graph_XESTRUT" localSheetId="15" hidden="1">#REF!</definedName>
    <definedName name="__123Graph_XESTRUT" localSheetId="13" hidden="1">#REF!</definedName>
    <definedName name="__123Graph_XESTRUT" hidden="1">#REF!</definedName>
    <definedName name="__123Graph_XGRAF1" localSheetId="25" hidden="1">#REF!</definedName>
    <definedName name="__123Graph_XGRAF1" localSheetId="20" hidden="1">#REF!</definedName>
    <definedName name="__123Graph_XGRAF1" localSheetId="22" hidden="1">#REF!</definedName>
    <definedName name="__123Graph_XGRAF1" localSheetId="21" hidden="1">#REF!</definedName>
    <definedName name="__123Graph_XGRAF1" localSheetId="23" hidden="1">#REF!</definedName>
    <definedName name="__123Graph_XGRAF1" localSheetId="15" hidden="1">#REF!</definedName>
    <definedName name="__123Graph_XGRAF1" hidden="1">#REF!</definedName>
    <definedName name="__123Graph_XGRAF2" localSheetId="25" hidden="1">#REF!</definedName>
    <definedName name="__123Graph_XGRAF2" localSheetId="20" hidden="1">#REF!</definedName>
    <definedName name="__123Graph_XGRAF2" localSheetId="22" hidden="1">#REF!</definedName>
    <definedName name="__123Graph_XGRAF2" localSheetId="21" hidden="1">#REF!</definedName>
    <definedName name="__123Graph_XGRAF2" localSheetId="23" hidden="1">#REF!</definedName>
    <definedName name="__123Graph_XGRAF2" localSheetId="15" hidden="1">#REF!</definedName>
    <definedName name="__123Graph_XGRAF2" hidden="1">#REF!</definedName>
    <definedName name="__123Graph_XPREVRCOM" localSheetId="25" hidden="1">#REF!</definedName>
    <definedName name="__123Graph_XPREVRCOM" localSheetId="20" hidden="1">#REF!</definedName>
    <definedName name="__123Graph_XPREVRCOM" localSheetId="12" hidden="1">#REF!</definedName>
    <definedName name="__123Graph_XPREVRCOM" localSheetId="22" hidden="1">#REF!</definedName>
    <definedName name="__123Graph_XPREVRCOM" localSheetId="21" hidden="1">#REF!</definedName>
    <definedName name="__123Graph_XPREVRCOM" localSheetId="23" hidden="1">#REF!</definedName>
    <definedName name="__123Graph_XPREVRCOM" localSheetId="15" hidden="1">#REF!</definedName>
    <definedName name="__123Graph_XPREVRCOM" localSheetId="13" hidden="1">#REF!</definedName>
    <definedName name="__123Graph_XPREVRCOM" hidden="1">#REF!</definedName>
    <definedName name="__123Graph_XPREVREALI" localSheetId="25" hidden="1">#REF!</definedName>
    <definedName name="__123Graph_XPREVREALI" localSheetId="20" hidden="1">#REF!</definedName>
    <definedName name="__123Graph_XPREVREALI" localSheetId="12" hidden="1">#REF!</definedName>
    <definedName name="__123Graph_XPREVREALI" localSheetId="22" hidden="1">#REF!</definedName>
    <definedName name="__123Graph_XPREVREALI" localSheetId="21" hidden="1">#REF!</definedName>
    <definedName name="__123Graph_XPREVREALI" localSheetId="23" hidden="1">#REF!</definedName>
    <definedName name="__123Graph_XPREVREALI" localSheetId="15" hidden="1">#REF!</definedName>
    <definedName name="__123Graph_XPREVREALI" localSheetId="13" hidden="1">#REF!</definedName>
    <definedName name="__123Graph_XPREVREALI" hidden="1">#REF!</definedName>
    <definedName name="__123Graph_XPREVRIND" localSheetId="25" hidden="1">#REF!</definedName>
    <definedName name="__123Graph_XPREVRIND" localSheetId="20" hidden="1">#REF!</definedName>
    <definedName name="__123Graph_XPREVRIND" localSheetId="12" hidden="1">#REF!</definedName>
    <definedName name="__123Graph_XPREVRIND" localSheetId="22" hidden="1">#REF!</definedName>
    <definedName name="__123Graph_XPREVRIND" localSheetId="21" hidden="1">#REF!</definedName>
    <definedName name="__123Graph_XPREVRIND" localSheetId="23" hidden="1">#REF!</definedName>
    <definedName name="__123Graph_XPREVRIND" localSheetId="15" hidden="1">#REF!</definedName>
    <definedName name="__123Graph_XPREVRIND" localSheetId="13" hidden="1">#REF!</definedName>
    <definedName name="__123Graph_XPREVRIND" hidden="1">#REF!</definedName>
    <definedName name="__123Graph_XPREVROUT" localSheetId="25" hidden="1">#REF!</definedName>
    <definedName name="__123Graph_XPREVROUT" localSheetId="20" hidden="1">#REF!</definedName>
    <definedName name="__123Graph_XPREVROUT" localSheetId="12" hidden="1">#REF!</definedName>
    <definedName name="__123Graph_XPREVROUT" localSheetId="22" hidden="1">#REF!</definedName>
    <definedName name="__123Graph_XPREVROUT" localSheetId="21" hidden="1">#REF!</definedName>
    <definedName name="__123Graph_XPREVROUT" localSheetId="23" hidden="1">#REF!</definedName>
    <definedName name="__123Graph_XPREVROUT" localSheetId="15" hidden="1">#REF!</definedName>
    <definedName name="__123Graph_XPREVROUT" localSheetId="13" hidden="1">#REF!</definedName>
    <definedName name="__123Graph_XPREVROUT" hidden="1">#REF!</definedName>
    <definedName name="__123Graph_XPREVRRES" localSheetId="25" hidden="1">#REF!</definedName>
    <definedName name="__123Graph_XPREVRRES" localSheetId="20" hidden="1">#REF!</definedName>
    <definedName name="__123Graph_XPREVRRES" localSheetId="12" hidden="1">#REF!</definedName>
    <definedName name="__123Graph_XPREVRRES" localSheetId="22" hidden="1">#REF!</definedName>
    <definedName name="__123Graph_XPREVRRES" localSheetId="21" hidden="1">#REF!</definedName>
    <definedName name="__123Graph_XPREVRRES" localSheetId="23" hidden="1">#REF!</definedName>
    <definedName name="__123Graph_XPREVRRES" localSheetId="15" hidden="1">#REF!</definedName>
    <definedName name="__123Graph_XPREVRRES" localSheetId="13" hidden="1">#REF!</definedName>
    <definedName name="__123Graph_XPREVRRES" hidden="1">#REF!</definedName>
    <definedName name="__123Graph_XPREVRTOT" localSheetId="25" hidden="1">#REF!</definedName>
    <definedName name="__123Graph_XPREVRTOT" localSheetId="20" hidden="1">#REF!</definedName>
    <definedName name="__123Graph_XPREVRTOT" localSheetId="12" hidden="1">#REF!</definedName>
    <definedName name="__123Graph_XPREVRTOT" localSheetId="22" hidden="1">#REF!</definedName>
    <definedName name="__123Graph_XPREVRTOT" localSheetId="21" hidden="1">#REF!</definedName>
    <definedName name="__123Graph_XPREVRTOT" localSheetId="23" hidden="1">#REF!</definedName>
    <definedName name="__123Graph_XPREVRTOT" localSheetId="15" hidden="1">#REF!</definedName>
    <definedName name="__123Graph_XPREVRTOT" localSheetId="13" hidden="1">#REF!</definedName>
    <definedName name="__123Graph_XPREVRTOT" hidden="1">#REF!</definedName>
    <definedName name="__ago97" localSheetId="25">#REF!</definedName>
    <definedName name="__ago97" localSheetId="20">#REF!</definedName>
    <definedName name="__ago97" localSheetId="12">#REF!</definedName>
    <definedName name="__ago97" localSheetId="22">#REF!</definedName>
    <definedName name="__ago97" localSheetId="21">#REF!</definedName>
    <definedName name="__ago97" localSheetId="23">#REF!</definedName>
    <definedName name="__ago97" localSheetId="13">#REF!</definedName>
    <definedName name="__ago97">#REF!</definedName>
    <definedName name="__amo1" localSheetId="25">#REF!</definedName>
    <definedName name="__amo1" localSheetId="20">#REF!</definedName>
    <definedName name="__amo1" localSheetId="12">#REF!</definedName>
    <definedName name="__amo1" localSheetId="22">#REF!</definedName>
    <definedName name="__amo1" localSheetId="21">#REF!</definedName>
    <definedName name="__amo1" localSheetId="23">#REF!</definedName>
    <definedName name="__amo1" localSheetId="13">#REF!</definedName>
    <definedName name="__amo1">#REF!</definedName>
    <definedName name="__ANO1999" localSheetId="13">#REF!</definedName>
    <definedName name="__ANO1999">#REF!</definedName>
    <definedName name="__ANO2000">#REF!</definedName>
    <definedName name="__ANO2001">#REF!</definedName>
    <definedName name="__ANO2002">#REF!</definedName>
    <definedName name="__ANO2003">#REF!</definedName>
    <definedName name="__B1" localSheetId="0" hidden="1">{#N/A,#N/A,FALSE,"LLAVE";#N/A,#N/A,FALSE,"EERR";#N/A,#N/A,FALSE,"ESP";#N/A,#N/A,FALSE,"EOAF";#N/A,#N/A,FALSE,"CASH";#N/A,#N/A,FALSE,"FINANZAS";#N/A,#N/A,FALSE,"DEUDA";#N/A,#N/A,FALSE,"INVERSION";#N/A,#N/A,FALSE,"PERSONAL"}</definedName>
    <definedName name="__B1" localSheetId="25" hidden="1">{#N/A,#N/A,FALSE,"LLAVE";#N/A,#N/A,FALSE,"EERR";#N/A,#N/A,FALSE,"ESP";#N/A,#N/A,FALSE,"EOAF";#N/A,#N/A,FALSE,"CASH";#N/A,#N/A,FALSE,"FINANZAS";#N/A,#N/A,FALSE,"DEUDA";#N/A,#N/A,FALSE,"INVERSION";#N/A,#N/A,FALSE,"PERSONAL"}</definedName>
    <definedName name="__B1" localSheetId="20" hidden="1">{#N/A,#N/A,FALSE,"LLAVE";#N/A,#N/A,FALSE,"EERR";#N/A,#N/A,FALSE,"ESP";#N/A,#N/A,FALSE,"EOAF";#N/A,#N/A,FALSE,"CASH";#N/A,#N/A,FALSE,"FINANZAS";#N/A,#N/A,FALSE,"DEUDA";#N/A,#N/A,FALSE,"INVERSION";#N/A,#N/A,FALSE,"PERSONAL"}</definedName>
    <definedName name="__B1" localSheetId="12" hidden="1">{#N/A,#N/A,FALSE,"LLAVE";#N/A,#N/A,FALSE,"EERR";#N/A,#N/A,FALSE,"ESP";#N/A,#N/A,FALSE,"EOAF";#N/A,#N/A,FALSE,"CASH";#N/A,#N/A,FALSE,"FINANZAS";#N/A,#N/A,FALSE,"DEUDA";#N/A,#N/A,FALSE,"INVERSION";#N/A,#N/A,FALSE,"PERSONAL"}</definedName>
    <definedName name="__B1" localSheetId="22" hidden="1">{#N/A,#N/A,FALSE,"LLAVE";#N/A,#N/A,FALSE,"EERR";#N/A,#N/A,FALSE,"ESP";#N/A,#N/A,FALSE,"EOAF";#N/A,#N/A,FALSE,"CASH";#N/A,#N/A,FALSE,"FINANZAS";#N/A,#N/A,FALSE,"DEUDA";#N/A,#N/A,FALSE,"INVERSION";#N/A,#N/A,FALSE,"PERSONAL"}</definedName>
    <definedName name="__B1" localSheetId="21" hidden="1">{#N/A,#N/A,FALSE,"LLAVE";#N/A,#N/A,FALSE,"EERR";#N/A,#N/A,FALSE,"ESP";#N/A,#N/A,FALSE,"EOAF";#N/A,#N/A,FALSE,"CASH";#N/A,#N/A,FALSE,"FINANZAS";#N/A,#N/A,FALSE,"DEUDA";#N/A,#N/A,FALSE,"INVERSION";#N/A,#N/A,FALSE,"PERSONAL"}</definedName>
    <definedName name="__B1" localSheetId="23" hidden="1">{#N/A,#N/A,FALSE,"LLAVE";#N/A,#N/A,FALSE,"EERR";#N/A,#N/A,FALSE,"ESP";#N/A,#N/A,FALSE,"EOAF";#N/A,#N/A,FALSE,"CASH";#N/A,#N/A,FALSE,"FINANZAS";#N/A,#N/A,FALSE,"DEUDA";#N/A,#N/A,FALSE,"INVERSION";#N/A,#N/A,FALSE,"PERSONAL"}</definedName>
    <definedName name="__B1" localSheetId="15" hidden="1">{#N/A,#N/A,FALSE,"LLAVE";#N/A,#N/A,FALSE,"EERR";#N/A,#N/A,FALSE,"ESP";#N/A,#N/A,FALSE,"EOAF";#N/A,#N/A,FALSE,"CASH";#N/A,#N/A,FALSE,"FINANZAS";#N/A,#N/A,FALSE,"DEUDA";#N/A,#N/A,FALSE,"INVERSION";#N/A,#N/A,FALSE,"PERSONAL"}</definedName>
    <definedName name="__B1" localSheetId="13" hidden="1">{#N/A,#N/A,FALSE,"LLAVE";#N/A,#N/A,FALSE,"EERR";#N/A,#N/A,FALSE,"ESP";#N/A,#N/A,FALSE,"EOAF";#N/A,#N/A,FALSE,"CASH";#N/A,#N/A,FALSE,"FINANZAS";#N/A,#N/A,FALSE,"DEUDA";#N/A,#N/A,FALSE,"INVERSION";#N/A,#N/A,FALSE,"PERSONAL"}</definedName>
    <definedName name="__B1" hidden="1">{#N/A,#N/A,FALSE,"LLAVE";#N/A,#N/A,FALSE,"EERR";#N/A,#N/A,FALSE,"ESP";#N/A,#N/A,FALSE,"EOAF";#N/A,#N/A,FALSE,"CASH";#N/A,#N/A,FALSE,"FINANZAS";#N/A,#N/A,FALSE,"DEUDA";#N/A,#N/A,FALSE,"INVERSION";#N/A,#N/A,FALSE,"PERSONAL"}</definedName>
    <definedName name="__B1_1" localSheetId="0" hidden="1">{#N/A,#N/A,FALSE,"LLAVE";#N/A,#N/A,FALSE,"EERR";#N/A,#N/A,FALSE,"ESP";#N/A,#N/A,FALSE,"EOAF";#N/A,#N/A,FALSE,"CASH";#N/A,#N/A,FALSE,"FINANZAS";#N/A,#N/A,FALSE,"DEUDA";#N/A,#N/A,FALSE,"INVERSION";#N/A,#N/A,FALSE,"PERSONAL"}</definedName>
    <definedName name="__B1_1" localSheetId="25" hidden="1">{#N/A,#N/A,FALSE,"LLAVE";#N/A,#N/A,FALSE,"EERR";#N/A,#N/A,FALSE,"ESP";#N/A,#N/A,FALSE,"EOAF";#N/A,#N/A,FALSE,"CASH";#N/A,#N/A,FALSE,"FINANZAS";#N/A,#N/A,FALSE,"DEUDA";#N/A,#N/A,FALSE,"INVERSION";#N/A,#N/A,FALSE,"PERSONAL"}</definedName>
    <definedName name="__B1_1" localSheetId="20" hidden="1">{#N/A,#N/A,FALSE,"LLAVE";#N/A,#N/A,FALSE,"EERR";#N/A,#N/A,FALSE,"ESP";#N/A,#N/A,FALSE,"EOAF";#N/A,#N/A,FALSE,"CASH";#N/A,#N/A,FALSE,"FINANZAS";#N/A,#N/A,FALSE,"DEUDA";#N/A,#N/A,FALSE,"INVERSION";#N/A,#N/A,FALSE,"PERSONAL"}</definedName>
    <definedName name="__B1_1" localSheetId="12" hidden="1">{#N/A,#N/A,FALSE,"LLAVE";#N/A,#N/A,FALSE,"EERR";#N/A,#N/A,FALSE,"ESP";#N/A,#N/A,FALSE,"EOAF";#N/A,#N/A,FALSE,"CASH";#N/A,#N/A,FALSE,"FINANZAS";#N/A,#N/A,FALSE,"DEUDA";#N/A,#N/A,FALSE,"INVERSION";#N/A,#N/A,FALSE,"PERSONAL"}</definedName>
    <definedName name="__B1_1" localSheetId="22" hidden="1">{#N/A,#N/A,FALSE,"LLAVE";#N/A,#N/A,FALSE,"EERR";#N/A,#N/A,FALSE,"ESP";#N/A,#N/A,FALSE,"EOAF";#N/A,#N/A,FALSE,"CASH";#N/A,#N/A,FALSE,"FINANZAS";#N/A,#N/A,FALSE,"DEUDA";#N/A,#N/A,FALSE,"INVERSION";#N/A,#N/A,FALSE,"PERSONAL"}</definedName>
    <definedName name="__B1_1" localSheetId="21" hidden="1">{#N/A,#N/A,FALSE,"LLAVE";#N/A,#N/A,FALSE,"EERR";#N/A,#N/A,FALSE,"ESP";#N/A,#N/A,FALSE,"EOAF";#N/A,#N/A,FALSE,"CASH";#N/A,#N/A,FALSE,"FINANZAS";#N/A,#N/A,FALSE,"DEUDA";#N/A,#N/A,FALSE,"INVERSION";#N/A,#N/A,FALSE,"PERSONAL"}</definedName>
    <definedName name="__B1_1" localSheetId="23" hidden="1">{#N/A,#N/A,FALSE,"LLAVE";#N/A,#N/A,FALSE,"EERR";#N/A,#N/A,FALSE,"ESP";#N/A,#N/A,FALSE,"EOAF";#N/A,#N/A,FALSE,"CASH";#N/A,#N/A,FALSE,"FINANZAS";#N/A,#N/A,FALSE,"DEUDA";#N/A,#N/A,FALSE,"INVERSION";#N/A,#N/A,FALSE,"PERSONAL"}</definedName>
    <definedName name="__B1_1" localSheetId="15" hidden="1">{#N/A,#N/A,FALSE,"LLAVE";#N/A,#N/A,FALSE,"EERR";#N/A,#N/A,FALSE,"ESP";#N/A,#N/A,FALSE,"EOAF";#N/A,#N/A,FALSE,"CASH";#N/A,#N/A,FALSE,"FINANZAS";#N/A,#N/A,FALSE,"DEUDA";#N/A,#N/A,FALSE,"INVERSION";#N/A,#N/A,FALSE,"PERSONAL"}</definedName>
    <definedName name="__B1_1" localSheetId="13" hidden="1">{#N/A,#N/A,FALSE,"LLAVE";#N/A,#N/A,FALSE,"EERR";#N/A,#N/A,FALSE,"ESP";#N/A,#N/A,FALSE,"EOAF";#N/A,#N/A,FALSE,"CASH";#N/A,#N/A,FALSE,"FINANZAS";#N/A,#N/A,FALSE,"DEUDA";#N/A,#N/A,FALSE,"INVERSION";#N/A,#N/A,FALSE,"PERSONAL"}</definedName>
    <definedName name="__B1_1" hidden="1">{#N/A,#N/A,FALSE,"LLAVE";#N/A,#N/A,FALSE,"EERR";#N/A,#N/A,FALSE,"ESP";#N/A,#N/A,FALSE,"EOAF";#N/A,#N/A,FALSE,"CASH";#N/A,#N/A,FALSE,"FINANZAS";#N/A,#N/A,FALSE,"DEUDA";#N/A,#N/A,FALSE,"INVERSION";#N/A,#N/A,FALSE,"PERSONAL"}</definedName>
    <definedName name="__B1_1_1" localSheetId="0" hidden="1">{#N/A,#N/A,FALSE,"LLAVE";#N/A,#N/A,FALSE,"EERR";#N/A,#N/A,FALSE,"ESP";#N/A,#N/A,FALSE,"EOAF";#N/A,#N/A,FALSE,"CASH";#N/A,#N/A,FALSE,"FINANZAS";#N/A,#N/A,FALSE,"DEUDA";#N/A,#N/A,FALSE,"INVERSION";#N/A,#N/A,FALSE,"PERSONAL"}</definedName>
    <definedName name="__B1_1_1" localSheetId="25" hidden="1">{#N/A,#N/A,FALSE,"LLAVE";#N/A,#N/A,FALSE,"EERR";#N/A,#N/A,FALSE,"ESP";#N/A,#N/A,FALSE,"EOAF";#N/A,#N/A,FALSE,"CASH";#N/A,#N/A,FALSE,"FINANZAS";#N/A,#N/A,FALSE,"DEUDA";#N/A,#N/A,FALSE,"INVERSION";#N/A,#N/A,FALSE,"PERSONAL"}</definedName>
    <definedName name="__B1_1_1" localSheetId="20" hidden="1">{#N/A,#N/A,FALSE,"LLAVE";#N/A,#N/A,FALSE,"EERR";#N/A,#N/A,FALSE,"ESP";#N/A,#N/A,FALSE,"EOAF";#N/A,#N/A,FALSE,"CASH";#N/A,#N/A,FALSE,"FINANZAS";#N/A,#N/A,FALSE,"DEUDA";#N/A,#N/A,FALSE,"INVERSION";#N/A,#N/A,FALSE,"PERSONAL"}</definedName>
    <definedName name="__B1_1_1" localSheetId="12" hidden="1">{#N/A,#N/A,FALSE,"LLAVE";#N/A,#N/A,FALSE,"EERR";#N/A,#N/A,FALSE,"ESP";#N/A,#N/A,FALSE,"EOAF";#N/A,#N/A,FALSE,"CASH";#N/A,#N/A,FALSE,"FINANZAS";#N/A,#N/A,FALSE,"DEUDA";#N/A,#N/A,FALSE,"INVERSION";#N/A,#N/A,FALSE,"PERSONAL"}</definedName>
    <definedName name="__B1_1_1" localSheetId="22" hidden="1">{#N/A,#N/A,FALSE,"LLAVE";#N/A,#N/A,FALSE,"EERR";#N/A,#N/A,FALSE,"ESP";#N/A,#N/A,FALSE,"EOAF";#N/A,#N/A,FALSE,"CASH";#N/A,#N/A,FALSE,"FINANZAS";#N/A,#N/A,FALSE,"DEUDA";#N/A,#N/A,FALSE,"INVERSION";#N/A,#N/A,FALSE,"PERSONAL"}</definedName>
    <definedName name="__B1_1_1" localSheetId="21" hidden="1">{#N/A,#N/A,FALSE,"LLAVE";#N/A,#N/A,FALSE,"EERR";#N/A,#N/A,FALSE,"ESP";#N/A,#N/A,FALSE,"EOAF";#N/A,#N/A,FALSE,"CASH";#N/A,#N/A,FALSE,"FINANZAS";#N/A,#N/A,FALSE,"DEUDA";#N/A,#N/A,FALSE,"INVERSION";#N/A,#N/A,FALSE,"PERSONAL"}</definedName>
    <definedName name="__B1_1_1" localSheetId="23" hidden="1">{#N/A,#N/A,FALSE,"LLAVE";#N/A,#N/A,FALSE,"EERR";#N/A,#N/A,FALSE,"ESP";#N/A,#N/A,FALSE,"EOAF";#N/A,#N/A,FALSE,"CASH";#N/A,#N/A,FALSE,"FINANZAS";#N/A,#N/A,FALSE,"DEUDA";#N/A,#N/A,FALSE,"INVERSION";#N/A,#N/A,FALSE,"PERSONAL"}</definedName>
    <definedName name="__B1_1_1" localSheetId="15" hidden="1">{#N/A,#N/A,FALSE,"LLAVE";#N/A,#N/A,FALSE,"EERR";#N/A,#N/A,FALSE,"ESP";#N/A,#N/A,FALSE,"EOAF";#N/A,#N/A,FALSE,"CASH";#N/A,#N/A,FALSE,"FINANZAS";#N/A,#N/A,FALSE,"DEUDA";#N/A,#N/A,FALSE,"INVERSION";#N/A,#N/A,FALSE,"PERSONAL"}</definedName>
    <definedName name="__B1_1_1" localSheetId="13" hidden="1">{#N/A,#N/A,FALSE,"LLAVE";#N/A,#N/A,FALSE,"EERR";#N/A,#N/A,FALSE,"ESP";#N/A,#N/A,FALSE,"EOAF";#N/A,#N/A,FALSE,"CASH";#N/A,#N/A,FALSE,"FINANZAS";#N/A,#N/A,FALSE,"DEUDA";#N/A,#N/A,FALSE,"INVERSION";#N/A,#N/A,FALSE,"PERSONAL"}</definedName>
    <definedName name="__B1_1_1" hidden="1">{#N/A,#N/A,FALSE,"LLAVE";#N/A,#N/A,FALSE,"EERR";#N/A,#N/A,FALSE,"ESP";#N/A,#N/A,FALSE,"EOAF";#N/A,#N/A,FALSE,"CASH";#N/A,#N/A,FALSE,"FINANZAS";#N/A,#N/A,FALSE,"DEUDA";#N/A,#N/A,FALSE,"INVERSION";#N/A,#N/A,FALSE,"PERSONAL"}</definedName>
    <definedName name="__B1_2" localSheetId="0" hidden="1">{#N/A,#N/A,FALSE,"LLAVE";#N/A,#N/A,FALSE,"EERR";#N/A,#N/A,FALSE,"ESP";#N/A,#N/A,FALSE,"EOAF";#N/A,#N/A,FALSE,"CASH";#N/A,#N/A,FALSE,"FINANZAS";#N/A,#N/A,FALSE,"DEUDA";#N/A,#N/A,FALSE,"INVERSION";#N/A,#N/A,FALSE,"PERSONAL"}</definedName>
    <definedName name="__B1_2" localSheetId="25" hidden="1">{#N/A,#N/A,FALSE,"LLAVE";#N/A,#N/A,FALSE,"EERR";#N/A,#N/A,FALSE,"ESP";#N/A,#N/A,FALSE,"EOAF";#N/A,#N/A,FALSE,"CASH";#N/A,#N/A,FALSE,"FINANZAS";#N/A,#N/A,FALSE,"DEUDA";#N/A,#N/A,FALSE,"INVERSION";#N/A,#N/A,FALSE,"PERSONAL"}</definedName>
    <definedName name="__B1_2" localSheetId="20" hidden="1">{#N/A,#N/A,FALSE,"LLAVE";#N/A,#N/A,FALSE,"EERR";#N/A,#N/A,FALSE,"ESP";#N/A,#N/A,FALSE,"EOAF";#N/A,#N/A,FALSE,"CASH";#N/A,#N/A,FALSE,"FINANZAS";#N/A,#N/A,FALSE,"DEUDA";#N/A,#N/A,FALSE,"INVERSION";#N/A,#N/A,FALSE,"PERSONAL"}</definedName>
    <definedName name="__B1_2" localSheetId="12" hidden="1">{#N/A,#N/A,FALSE,"LLAVE";#N/A,#N/A,FALSE,"EERR";#N/A,#N/A,FALSE,"ESP";#N/A,#N/A,FALSE,"EOAF";#N/A,#N/A,FALSE,"CASH";#N/A,#N/A,FALSE,"FINANZAS";#N/A,#N/A,FALSE,"DEUDA";#N/A,#N/A,FALSE,"INVERSION";#N/A,#N/A,FALSE,"PERSONAL"}</definedName>
    <definedName name="__B1_2" localSheetId="22" hidden="1">{#N/A,#N/A,FALSE,"LLAVE";#N/A,#N/A,FALSE,"EERR";#N/A,#N/A,FALSE,"ESP";#N/A,#N/A,FALSE,"EOAF";#N/A,#N/A,FALSE,"CASH";#N/A,#N/A,FALSE,"FINANZAS";#N/A,#N/A,FALSE,"DEUDA";#N/A,#N/A,FALSE,"INVERSION";#N/A,#N/A,FALSE,"PERSONAL"}</definedName>
    <definedName name="__B1_2" localSheetId="21" hidden="1">{#N/A,#N/A,FALSE,"LLAVE";#N/A,#N/A,FALSE,"EERR";#N/A,#N/A,FALSE,"ESP";#N/A,#N/A,FALSE,"EOAF";#N/A,#N/A,FALSE,"CASH";#N/A,#N/A,FALSE,"FINANZAS";#N/A,#N/A,FALSE,"DEUDA";#N/A,#N/A,FALSE,"INVERSION";#N/A,#N/A,FALSE,"PERSONAL"}</definedName>
    <definedName name="__B1_2" localSheetId="23" hidden="1">{#N/A,#N/A,FALSE,"LLAVE";#N/A,#N/A,FALSE,"EERR";#N/A,#N/A,FALSE,"ESP";#N/A,#N/A,FALSE,"EOAF";#N/A,#N/A,FALSE,"CASH";#N/A,#N/A,FALSE,"FINANZAS";#N/A,#N/A,FALSE,"DEUDA";#N/A,#N/A,FALSE,"INVERSION";#N/A,#N/A,FALSE,"PERSONAL"}</definedName>
    <definedName name="__B1_2" localSheetId="15" hidden="1">{#N/A,#N/A,FALSE,"LLAVE";#N/A,#N/A,FALSE,"EERR";#N/A,#N/A,FALSE,"ESP";#N/A,#N/A,FALSE,"EOAF";#N/A,#N/A,FALSE,"CASH";#N/A,#N/A,FALSE,"FINANZAS";#N/A,#N/A,FALSE,"DEUDA";#N/A,#N/A,FALSE,"INVERSION";#N/A,#N/A,FALSE,"PERSONAL"}</definedName>
    <definedName name="__B1_2" localSheetId="13" hidden="1">{#N/A,#N/A,FALSE,"LLAVE";#N/A,#N/A,FALSE,"EERR";#N/A,#N/A,FALSE,"ESP";#N/A,#N/A,FALSE,"EOAF";#N/A,#N/A,FALSE,"CASH";#N/A,#N/A,FALSE,"FINANZAS";#N/A,#N/A,FALSE,"DEUDA";#N/A,#N/A,FALSE,"INVERSION";#N/A,#N/A,FALSE,"PERSONAL"}</definedName>
    <definedName name="__B1_2" hidden="1">{#N/A,#N/A,FALSE,"LLAVE";#N/A,#N/A,FALSE,"EERR";#N/A,#N/A,FALSE,"ESP";#N/A,#N/A,FALSE,"EOAF";#N/A,#N/A,FALSE,"CASH";#N/A,#N/A,FALSE,"FINANZAS";#N/A,#N/A,FALSE,"DEUDA";#N/A,#N/A,FALSE,"INVERSION";#N/A,#N/A,FALSE,"PERSONAL"}</definedName>
    <definedName name="__bb1" localSheetId="0" hidden="1">{#N/A,#N/A,FALSE,"ENERGIA";#N/A,#N/A,FALSE,"PERDIDAS";#N/A,#N/A,FALSE,"CLIENTES";#N/A,#N/A,FALSE,"ESTADO";#N/A,#N/A,FALSE,"TECNICA"}</definedName>
    <definedName name="__bb1" localSheetId="25" hidden="1">{#N/A,#N/A,FALSE,"ENERGIA";#N/A,#N/A,FALSE,"PERDIDAS";#N/A,#N/A,FALSE,"CLIENTES";#N/A,#N/A,FALSE,"ESTADO";#N/A,#N/A,FALSE,"TECNICA"}</definedName>
    <definedName name="__bb1" localSheetId="20" hidden="1">{#N/A,#N/A,FALSE,"ENERGIA";#N/A,#N/A,FALSE,"PERDIDAS";#N/A,#N/A,FALSE,"CLIENTES";#N/A,#N/A,FALSE,"ESTADO";#N/A,#N/A,FALSE,"TECNICA"}</definedName>
    <definedName name="__bb1" localSheetId="12" hidden="1">{#N/A,#N/A,FALSE,"ENERGIA";#N/A,#N/A,FALSE,"PERDIDAS";#N/A,#N/A,FALSE,"CLIENTES";#N/A,#N/A,FALSE,"ESTADO";#N/A,#N/A,FALSE,"TECNICA"}</definedName>
    <definedName name="__bb1" localSheetId="22" hidden="1">{#N/A,#N/A,FALSE,"ENERGIA";#N/A,#N/A,FALSE,"PERDIDAS";#N/A,#N/A,FALSE,"CLIENTES";#N/A,#N/A,FALSE,"ESTADO";#N/A,#N/A,FALSE,"TECNICA"}</definedName>
    <definedName name="__bb1" localSheetId="21" hidden="1">{#N/A,#N/A,FALSE,"ENERGIA";#N/A,#N/A,FALSE,"PERDIDAS";#N/A,#N/A,FALSE,"CLIENTES";#N/A,#N/A,FALSE,"ESTADO";#N/A,#N/A,FALSE,"TECNICA"}</definedName>
    <definedName name="__bb1" localSheetId="23" hidden="1">{#N/A,#N/A,FALSE,"ENERGIA";#N/A,#N/A,FALSE,"PERDIDAS";#N/A,#N/A,FALSE,"CLIENTES";#N/A,#N/A,FALSE,"ESTADO";#N/A,#N/A,FALSE,"TECNICA"}</definedName>
    <definedName name="__bb1" localSheetId="15" hidden="1">{#N/A,#N/A,FALSE,"ENERGIA";#N/A,#N/A,FALSE,"PERDIDAS";#N/A,#N/A,FALSE,"CLIENTES";#N/A,#N/A,FALSE,"ESTADO";#N/A,#N/A,FALSE,"TECNICA"}</definedName>
    <definedName name="__bb1" localSheetId="13" hidden="1">{#N/A,#N/A,FALSE,"ENERGIA";#N/A,#N/A,FALSE,"PERDIDAS";#N/A,#N/A,FALSE,"CLIENTES";#N/A,#N/A,FALSE,"ESTADO";#N/A,#N/A,FALSE,"TECNICA"}</definedName>
    <definedName name="__bb1" hidden="1">{#N/A,#N/A,FALSE,"ENERGIA";#N/A,#N/A,FALSE,"PERDIDAS";#N/A,#N/A,FALSE,"CLIENTES";#N/A,#N/A,FALSE,"ESTADO";#N/A,#N/A,FALSE,"TECNICA"}</definedName>
    <definedName name="__bb1_1" localSheetId="0" hidden="1">{#N/A,#N/A,FALSE,"ENERGIA";#N/A,#N/A,FALSE,"PERDIDAS";#N/A,#N/A,FALSE,"CLIENTES";#N/A,#N/A,FALSE,"ESTADO";#N/A,#N/A,FALSE,"TECNICA"}</definedName>
    <definedName name="__bb1_1" localSheetId="25" hidden="1">{#N/A,#N/A,FALSE,"ENERGIA";#N/A,#N/A,FALSE,"PERDIDAS";#N/A,#N/A,FALSE,"CLIENTES";#N/A,#N/A,FALSE,"ESTADO";#N/A,#N/A,FALSE,"TECNICA"}</definedName>
    <definedName name="__bb1_1" localSheetId="20" hidden="1">{#N/A,#N/A,FALSE,"ENERGIA";#N/A,#N/A,FALSE,"PERDIDAS";#N/A,#N/A,FALSE,"CLIENTES";#N/A,#N/A,FALSE,"ESTADO";#N/A,#N/A,FALSE,"TECNICA"}</definedName>
    <definedName name="__bb1_1" localSheetId="12" hidden="1">{#N/A,#N/A,FALSE,"ENERGIA";#N/A,#N/A,FALSE,"PERDIDAS";#N/A,#N/A,FALSE,"CLIENTES";#N/A,#N/A,FALSE,"ESTADO";#N/A,#N/A,FALSE,"TECNICA"}</definedName>
    <definedName name="__bb1_1" localSheetId="22" hidden="1">{#N/A,#N/A,FALSE,"ENERGIA";#N/A,#N/A,FALSE,"PERDIDAS";#N/A,#N/A,FALSE,"CLIENTES";#N/A,#N/A,FALSE,"ESTADO";#N/A,#N/A,FALSE,"TECNICA"}</definedName>
    <definedName name="__bb1_1" localSheetId="21" hidden="1">{#N/A,#N/A,FALSE,"ENERGIA";#N/A,#N/A,FALSE,"PERDIDAS";#N/A,#N/A,FALSE,"CLIENTES";#N/A,#N/A,FALSE,"ESTADO";#N/A,#N/A,FALSE,"TECNICA"}</definedName>
    <definedName name="__bb1_1" localSheetId="23" hidden="1">{#N/A,#N/A,FALSE,"ENERGIA";#N/A,#N/A,FALSE,"PERDIDAS";#N/A,#N/A,FALSE,"CLIENTES";#N/A,#N/A,FALSE,"ESTADO";#N/A,#N/A,FALSE,"TECNICA"}</definedName>
    <definedName name="__bb1_1" localSheetId="15" hidden="1">{#N/A,#N/A,FALSE,"ENERGIA";#N/A,#N/A,FALSE,"PERDIDAS";#N/A,#N/A,FALSE,"CLIENTES";#N/A,#N/A,FALSE,"ESTADO";#N/A,#N/A,FALSE,"TECNICA"}</definedName>
    <definedName name="__bb1_1" localSheetId="13" hidden="1">{#N/A,#N/A,FALSE,"ENERGIA";#N/A,#N/A,FALSE,"PERDIDAS";#N/A,#N/A,FALSE,"CLIENTES";#N/A,#N/A,FALSE,"ESTADO";#N/A,#N/A,FALSE,"TECNICA"}</definedName>
    <definedName name="__bb1_1" hidden="1">{#N/A,#N/A,FALSE,"ENERGIA";#N/A,#N/A,FALSE,"PERDIDAS";#N/A,#N/A,FALSE,"CLIENTES";#N/A,#N/A,FALSE,"ESTADO";#N/A,#N/A,FALSE,"TECNICA"}</definedName>
    <definedName name="__bb1_1_1" localSheetId="0" hidden="1">{#N/A,#N/A,FALSE,"ENERGIA";#N/A,#N/A,FALSE,"PERDIDAS";#N/A,#N/A,FALSE,"CLIENTES";#N/A,#N/A,FALSE,"ESTADO";#N/A,#N/A,FALSE,"TECNICA"}</definedName>
    <definedName name="__bb1_1_1" localSheetId="25" hidden="1">{#N/A,#N/A,FALSE,"ENERGIA";#N/A,#N/A,FALSE,"PERDIDAS";#N/A,#N/A,FALSE,"CLIENTES";#N/A,#N/A,FALSE,"ESTADO";#N/A,#N/A,FALSE,"TECNICA"}</definedName>
    <definedName name="__bb1_1_1" localSheetId="20" hidden="1">{#N/A,#N/A,FALSE,"ENERGIA";#N/A,#N/A,FALSE,"PERDIDAS";#N/A,#N/A,FALSE,"CLIENTES";#N/A,#N/A,FALSE,"ESTADO";#N/A,#N/A,FALSE,"TECNICA"}</definedName>
    <definedName name="__bb1_1_1" localSheetId="12" hidden="1">{#N/A,#N/A,FALSE,"ENERGIA";#N/A,#N/A,FALSE,"PERDIDAS";#N/A,#N/A,FALSE,"CLIENTES";#N/A,#N/A,FALSE,"ESTADO";#N/A,#N/A,FALSE,"TECNICA"}</definedName>
    <definedName name="__bb1_1_1" localSheetId="22" hidden="1">{#N/A,#N/A,FALSE,"ENERGIA";#N/A,#N/A,FALSE,"PERDIDAS";#N/A,#N/A,FALSE,"CLIENTES";#N/A,#N/A,FALSE,"ESTADO";#N/A,#N/A,FALSE,"TECNICA"}</definedName>
    <definedName name="__bb1_1_1" localSheetId="21" hidden="1">{#N/A,#N/A,FALSE,"ENERGIA";#N/A,#N/A,FALSE,"PERDIDAS";#N/A,#N/A,FALSE,"CLIENTES";#N/A,#N/A,FALSE,"ESTADO";#N/A,#N/A,FALSE,"TECNICA"}</definedName>
    <definedName name="__bb1_1_1" localSheetId="23" hidden="1">{#N/A,#N/A,FALSE,"ENERGIA";#N/A,#N/A,FALSE,"PERDIDAS";#N/A,#N/A,FALSE,"CLIENTES";#N/A,#N/A,FALSE,"ESTADO";#N/A,#N/A,FALSE,"TECNICA"}</definedName>
    <definedName name="__bb1_1_1" localSheetId="15" hidden="1">{#N/A,#N/A,FALSE,"ENERGIA";#N/A,#N/A,FALSE,"PERDIDAS";#N/A,#N/A,FALSE,"CLIENTES";#N/A,#N/A,FALSE,"ESTADO";#N/A,#N/A,FALSE,"TECNICA"}</definedName>
    <definedName name="__bb1_1_1" localSheetId="13" hidden="1">{#N/A,#N/A,FALSE,"ENERGIA";#N/A,#N/A,FALSE,"PERDIDAS";#N/A,#N/A,FALSE,"CLIENTES";#N/A,#N/A,FALSE,"ESTADO";#N/A,#N/A,FALSE,"TECNICA"}</definedName>
    <definedName name="__bb1_1_1" hidden="1">{#N/A,#N/A,FALSE,"ENERGIA";#N/A,#N/A,FALSE,"PERDIDAS";#N/A,#N/A,FALSE,"CLIENTES";#N/A,#N/A,FALSE,"ESTADO";#N/A,#N/A,FALSE,"TECNICA"}</definedName>
    <definedName name="__bb1_2" localSheetId="0" hidden="1">{#N/A,#N/A,FALSE,"ENERGIA";#N/A,#N/A,FALSE,"PERDIDAS";#N/A,#N/A,FALSE,"CLIENTES";#N/A,#N/A,FALSE,"ESTADO";#N/A,#N/A,FALSE,"TECNICA"}</definedName>
    <definedName name="__bb1_2" localSheetId="25" hidden="1">{#N/A,#N/A,FALSE,"ENERGIA";#N/A,#N/A,FALSE,"PERDIDAS";#N/A,#N/A,FALSE,"CLIENTES";#N/A,#N/A,FALSE,"ESTADO";#N/A,#N/A,FALSE,"TECNICA"}</definedName>
    <definedName name="__bb1_2" localSheetId="20" hidden="1">{#N/A,#N/A,FALSE,"ENERGIA";#N/A,#N/A,FALSE,"PERDIDAS";#N/A,#N/A,FALSE,"CLIENTES";#N/A,#N/A,FALSE,"ESTADO";#N/A,#N/A,FALSE,"TECNICA"}</definedName>
    <definedName name="__bb1_2" localSheetId="12" hidden="1">{#N/A,#N/A,FALSE,"ENERGIA";#N/A,#N/A,FALSE,"PERDIDAS";#N/A,#N/A,FALSE,"CLIENTES";#N/A,#N/A,FALSE,"ESTADO";#N/A,#N/A,FALSE,"TECNICA"}</definedName>
    <definedName name="__bb1_2" localSheetId="22" hidden="1">{#N/A,#N/A,FALSE,"ENERGIA";#N/A,#N/A,FALSE,"PERDIDAS";#N/A,#N/A,FALSE,"CLIENTES";#N/A,#N/A,FALSE,"ESTADO";#N/A,#N/A,FALSE,"TECNICA"}</definedName>
    <definedName name="__bb1_2" localSheetId="21" hidden="1">{#N/A,#N/A,FALSE,"ENERGIA";#N/A,#N/A,FALSE,"PERDIDAS";#N/A,#N/A,FALSE,"CLIENTES";#N/A,#N/A,FALSE,"ESTADO";#N/A,#N/A,FALSE,"TECNICA"}</definedName>
    <definedName name="__bb1_2" localSheetId="23" hidden="1">{#N/A,#N/A,FALSE,"ENERGIA";#N/A,#N/A,FALSE,"PERDIDAS";#N/A,#N/A,FALSE,"CLIENTES";#N/A,#N/A,FALSE,"ESTADO";#N/A,#N/A,FALSE,"TECNICA"}</definedName>
    <definedName name="__bb1_2" localSheetId="15" hidden="1">{#N/A,#N/A,FALSE,"ENERGIA";#N/A,#N/A,FALSE,"PERDIDAS";#N/A,#N/A,FALSE,"CLIENTES";#N/A,#N/A,FALSE,"ESTADO";#N/A,#N/A,FALSE,"TECNICA"}</definedName>
    <definedName name="__bb1_2" localSheetId="13" hidden="1">{#N/A,#N/A,FALSE,"ENERGIA";#N/A,#N/A,FALSE,"PERDIDAS";#N/A,#N/A,FALSE,"CLIENTES";#N/A,#N/A,FALSE,"ESTADO";#N/A,#N/A,FALSE,"TECNICA"}</definedName>
    <definedName name="__bb1_2" hidden="1">{#N/A,#N/A,FALSE,"ENERGIA";#N/A,#N/A,FALSE,"PERDIDAS";#N/A,#N/A,FALSE,"CLIENTES";#N/A,#N/A,FALSE,"ESTADO";#N/A,#N/A,FALSE,"TECNICA"}</definedName>
    <definedName name="__bbb1" localSheetId="0" hidden="1">{#N/A,#N/A,FALSE,"LLAVE";#N/A,#N/A,FALSE,"EERR";#N/A,#N/A,FALSE,"ESP";#N/A,#N/A,FALSE,"EOAF";#N/A,#N/A,FALSE,"CASH";#N/A,#N/A,FALSE,"FINANZAS";#N/A,#N/A,FALSE,"DEUDA";#N/A,#N/A,FALSE,"INVERSION";#N/A,#N/A,FALSE,"PERSONAL"}</definedName>
    <definedName name="__bbb1" localSheetId="25" hidden="1">{#N/A,#N/A,FALSE,"LLAVE";#N/A,#N/A,FALSE,"EERR";#N/A,#N/A,FALSE,"ESP";#N/A,#N/A,FALSE,"EOAF";#N/A,#N/A,FALSE,"CASH";#N/A,#N/A,FALSE,"FINANZAS";#N/A,#N/A,FALSE,"DEUDA";#N/A,#N/A,FALSE,"INVERSION";#N/A,#N/A,FALSE,"PERSONAL"}</definedName>
    <definedName name="__bbb1" localSheetId="20" hidden="1">{#N/A,#N/A,FALSE,"LLAVE";#N/A,#N/A,FALSE,"EERR";#N/A,#N/A,FALSE,"ESP";#N/A,#N/A,FALSE,"EOAF";#N/A,#N/A,FALSE,"CASH";#N/A,#N/A,FALSE,"FINANZAS";#N/A,#N/A,FALSE,"DEUDA";#N/A,#N/A,FALSE,"INVERSION";#N/A,#N/A,FALSE,"PERSONAL"}</definedName>
    <definedName name="__bbb1" localSheetId="12" hidden="1">{#N/A,#N/A,FALSE,"LLAVE";#N/A,#N/A,FALSE,"EERR";#N/A,#N/A,FALSE,"ESP";#N/A,#N/A,FALSE,"EOAF";#N/A,#N/A,FALSE,"CASH";#N/A,#N/A,FALSE,"FINANZAS";#N/A,#N/A,FALSE,"DEUDA";#N/A,#N/A,FALSE,"INVERSION";#N/A,#N/A,FALSE,"PERSONAL"}</definedName>
    <definedName name="__bbb1" localSheetId="22" hidden="1">{#N/A,#N/A,FALSE,"LLAVE";#N/A,#N/A,FALSE,"EERR";#N/A,#N/A,FALSE,"ESP";#N/A,#N/A,FALSE,"EOAF";#N/A,#N/A,FALSE,"CASH";#N/A,#N/A,FALSE,"FINANZAS";#N/A,#N/A,FALSE,"DEUDA";#N/A,#N/A,FALSE,"INVERSION";#N/A,#N/A,FALSE,"PERSONAL"}</definedName>
    <definedName name="__bbb1" localSheetId="21" hidden="1">{#N/A,#N/A,FALSE,"LLAVE";#N/A,#N/A,FALSE,"EERR";#N/A,#N/A,FALSE,"ESP";#N/A,#N/A,FALSE,"EOAF";#N/A,#N/A,FALSE,"CASH";#N/A,#N/A,FALSE,"FINANZAS";#N/A,#N/A,FALSE,"DEUDA";#N/A,#N/A,FALSE,"INVERSION";#N/A,#N/A,FALSE,"PERSONAL"}</definedName>
    <definedName name="__bbb1" localSheetId="23" hidden="1">{#N/A,#N/A,FALSE,"LLAVE";#N/A,#N/A,FALSE,"EERR";#N/A,#N/A,FALSE,"ESP";#N/A,#N/A,FALSE,"EOAF";#N/A,#N/A,FALSE,"CASH";#N/A,#N/A,FALSE,"FINANZAS";#N/A,#N/A,FALSE,"DEUDA";#N/A,#N/A,FALSE,"INVERSION";#N/A,#N/A,FALSE,"PERSONAL"}</definedName>
    <definedName name="__bbb1" localSheetId="15" hidden="1">{#N/A,#N/A,FALSE,"LLAVE";#N/A,#N/A,FALSE,"EERR";#N/A,#N/A,FALSE,"ESP";#N/A,#N/A,FALSE,"EOAF";#N/A,#N/A,FALSE,"CASH";#N/A,#N/A,FALSE,"FINANZAS";#N/A,#N/A,FALSE,"DEUDA";#N/A,#N/A,FALSE,"INVERSION";#N/A,#N/A,FALSE,"PERSONAL"}</definedName>
    <definedName name="__bbb1" localSheetId="13" hidden="1">{#N/A,#N/A,FALSE,"LLAVE";#N/A,#N/A,FALSE,"EERR";#N/A,#N/A,FALSE,"ESP";#N/A,#N/A,FALSE,"EOAF";#N/A,#N/A,FALSE,"CASH";#N/A,#N/A,FALSE,"FINANZAS";#N/A,#N/A,FALSE,"DEUDA";#N/A,#N/A,FALSE,"INVERSION";#N/A,#N/A,FALSE,"PERSONAL"}</definedName>
    <definedName name="__bbb1" hidden="1">{#N/A,#N/A,FALSE,"LLAVE";#N/A,#N/A,FALSE,"EERR";#N/A,#N/A,FALSE,"ESP";#N/A,#N/A,FALSE,"EOAF";#N/A,#N/A,FALSE,"CASH";#N/A,#N/A,FALSE,"FINANZAS";#N/A,#N/A,FALSE,"DEUDA";#N/A,#N/A,FALSE,"INVERSION";#N/A,#N/A,FALSE,"PERSONAL"}</definedName>
    <definedName name="__bbb1_1" localSheetId="0" hidden="1">{#N/A,#N/A,FALSE,"LLAVE";#N/A,#N/A,FALSE,"EERR";#N/A,#N/A,FALSE,"ESP";#N/A,#N/A,FALSE,"EOAF";#N/A,#N/A,FALSE,"CASH";#N/A,#N/A,FALSE,"FINANZAS";#N/A,#N/A,FALSE,"DEUDA";#N/A,#N/A,FALSE,"INVERSION";#N/A,#N/A,FALSE,"PERSONAL"}</definedName>
    <definedName name="__bbb1_1" localSheetId="25" hidden="1">{#N/A,#N/A,FALSE,"LLAVE";#N/A,#N/A,FALSE,"EERR";#N/A,#N/A,FALSE,"ESP";#N/A,#N/A,FALSE,"EOAF";#N/A,#N/A,FALSE,"CASH";#N/A,#N/A,FALSE,"FINANZAS";#N/A,#N/A,FALSE,"DEUDA";#N/A,#N/A,FALSE,"INVERSION";#N/A,#N/A,FALSE,"PERSONAL"}</definedName>
    <definedName name="__bbb1_1" localSheetId="20" hidden="1">{#N/A,#N/A,FALSE,"LLAVE";#N/A,#N/A,FALSE,"EERR";#N/A,#N/A,FALSE,"ESP";#N/A,#N/A,FALSE,"EOAF";#N/A,#N/A,FALSE,"CASH";#N/A,#N/A,FALSE,"FINANZAS";#N/A,#N/A,FALSE,"DEUDA";#N/A,#N/A,FALSE,"INVERSION";#N/A,#N/A,FALSE,"PERSONAL"}</definedName>
    <definedName name="__bbb1_1" localSheetId="12" hidden="1">{#N/A,#N/A,FALSE,"LLAVE";#N/A,#N/A,FALSE,"EERR";#N/A,#N/A,FALSE,"ESP";#N/A,#N/A,FALSE,"EOAF";#N/A,#N/A,FALSE,"CASH";#N/A,#N/A,FALSE,"FINANZAS";#N/A,#N/A,FALSE,"DEUDA";#N/A,#N/A,FALSE,"INVERSION";#N/A,#N/A,FALSE,"PERSONAL"}</definedName>
    <definedName name="__bbb1_1" localSheetId="22" hidden="1">{#N/A,#N/A,FALSE,"LLAVE";#N/A,#N/A,FALSE,"EERR";#N/A,#N/A,FALSE,"ESP";#N/A,#N/A,FALSE,"EOAF";#N/A,#N/A,FALSE,"CASH";#N/A,#N/A,FALSE,"FINANZAS";#N/A,#N/A,FALSE,"DEUDA";#N/A,#N/A,FALSE,"INVERSION";#N/A,#N/A,FALSE,"PERSONAL"}</definedName>
    <definedName name="__bbb1_1" localSheetId="21" hidden="1">{#N/A,#N/A,FALSE,"LLAVE";#N/A,#N/A,FALSE,"EERR";#N/A,#N/A,FALSE,"ESP";#N/A,#N/A,FALSE,"EOAF";#N/A,#N/A,FALSE,"CASH";#N/A,#N/A,FALSE,"FINANZAS";#N/A,#N/A,FALSE,"DEUDA";#N/A,#N/A,FALSE,"INVERSION";#N/A,#N/A,FALSE,"PERSONAL"}</definedName>
    <definedName name="__bbb1_1" localSheetId="23" hidden="1">{#N/A,#N/A,FALSE,"LLAVE";#N/A,#N/A,FALSE,"EERR";#N/A,#N/A,FALSE,"ESP";#N/A,#N/A,FALSE,"EOAF";#N/A,#N/A,FALSE,"CASH";#N/A,#N/A,FALSE,"FINANZAS";#N/A,#N/A,FALSE,"DEUDA";#N/A,#N/A,FALSE,"INVERSION";#N/A,#N/A,FALSE,"PERSONAL"}</definedName>
    <definedName name="__bbb1_1" localSheetId="15" hidden="1">{#N/A,#N/A,FALSE,"LLAVE";#N/A,#N/A,FALSE,"EERR";#N/A,#N/A,FALSE,"ESP";#N/A,#N/A,FALSE,"EOAF";#N/A,#N/A,FALSE,"CASH";#N/A,#N/A,FALSE,"FINANZAS";#N/A,#N/A,FALSE,"DEUDA";#N/A,#N/A,FALSE,"INVERSION";#N/A,#N/A,FALSE,"PERSONAL"}</definedName>
    <definedName name="__bbb1_1" localSheetId="13" hidden="1">{#N/A,#N/A,FALSE,"LLAVE";#N/A,#N/A,FALSE,"EERR";#N/A,#N/A,FALSE,"ESP";#N/A,#N/A,FALSE,"EOAF";#N/A,#N/A,FALSE,"CASH";#N/A,#N/A,FALSE,"FINANZAS";#N/A,#N/A,FALSE,"DEUDA";#N/A,#N/A,FALSE,"INVERSION";#N/A,#N/A,FALSE,"PERSONAL"}</definedName>
    <definedName name="__bbb1_1" hidden="1">{#N/A,#N/A,FALSE,"LLAVE";#N/A,#N/A,FALSE,"EERR";#N/A,#N/A,FALSE,"ESP";#N/A,#N/A,FALSE,"EOAF";#N/A,#N/A,FALSE,"CASH";#N/A,#N/A,FALSE,"FINANZAS";#N/A,#N/A,FALSE,"DEUDA";#N/A,#N/A,FALSE,"INVERSION";#N/A,#N/A,FALSE,"PERSONAL"}</definedName>
    <definedName name="__bbb1_1_1" localSheetId="0" hidden="1">{#N/A,#N/A,FALSE,"LLAVE";#N/A,#N/A,FALSE,"EERR";#N/A,#N/A,FALSE,"ESP";#N/A,#N/A,FALSE,"EOAF";#N/A,#N/A,FALSE,"CASH";#N/A,#N/A,FALSE,"FINANZAS";#N/A,#N/A,FALSE,"DEUDA";#N/A,#N/A,FALSE,"INVERSION";#N/A,#N/A,FALSE,"PERSONAL"}</definedName>
    <definedName name="__bbb1_1_1" localSheetId="25" hidden="1">{#N/A,#N/A,FALSE,"LLAVE";#N/A,#N/A,FALSE,"EERR";#N/A,#N/A,FALSE,"ESP";#N/A,#N/A,FALSE,"EOAF";#N/A,#N/A,FALSE,"CASH";#N/A,#N/A,FALSE,"FINANZAS";#N/A,#N/A,FALSE,"DEUDA";#N/A,#N/A,FALSE,"INVERSION";#N/A,#N/A,FALSE,"PERSONAL"}</definedName>
    <definedName name="__bbb1_1_1" localSheetId="20" hidden="1">{#N/A,#N/A,FALSE,"LLAVE";#N/A,#N/A,FALSE,"EERR";#N/A,#N/A,FALSE,"ESP";#N/A,#N/A,FALSE,"EOAF";#N/A,#N/A,FALSE,"CASH";#N/A,#N/A,FALSE,"FINANZAS";#N/A,#N/A,FALSE,"DEUDA";#N/A,#N/A,FALSE,"INVERSION";#N/A,#N/A,FALSE,"PERSONAL"}</definedName>
    <definedName name="__bbb1_1_1" localSheetId="12" hidden="1">{#N/A,#N/A,FALSE,"LLAVE";#N/A,#N/A,FALSE,"EERR";#N/A,#N/A,FALSE,"ESP";#N/A,#N/A,FALSE,"EOAF";#N/A,#N/A,FALSE,"CASH";#N/A,#N/A,FALSE,"FINANZAS";#N/A,#N/A,FALSE,"DEUDA";#N/A,#N/A,FALSE,"INVERSION";#N/A,#N/A,FALSE,"PERSONAL"}</definedName>
    <definedName name="__bbb1_1_1" localSheetId="22" hidden="1">{#N/A,#N/A,FALSE,"LLAVE";#N/A,#N/A,FALSE,"EERR";#N/A,#N/A,FALSE,"ESP";#N/A,#N/A,FALSE,"EOAF";#N/A,#N/A,FALSE,"CASH";#N/A,#N/A,FALSE,"FINANZAS";#N/A,#N/A,FALSE,"DEUDA";#N/A,#N/A,FALSE,"INVERSION";#N/A,#N/A,FALSE,"PERSONAL"}</definedName>
    <definedName name="__bbb1_1_1" localSheetId="21" hidden="1">{#N/A,#N/A,FALSE,"LLAVE";#N/A,#N/A,FALSE,"EERR";#N/A,#N/A,FALSE,"ESP";#N/A,#N/A,FALSE,"EOAF";#N/A,#N/A,FALSE,"CASH";#N/A,#N/A,FALSE,"FINANZAS";#N/A,#N/A,FALSE,"DEUDA";#N/A,#N/A,FALSE,"INVERSION";#N/A,#N/A,FALSE,"PERSONAL"}</definedName>
    <definedName name="__bbb1_1_1" localSheetId="23" hidden="1">{#N/A,#N/A,FALSE,"LLAVE";#N/A,#N/A,FALSE,"EERR";#N/A,#N/A,FALSE,"ESP";#N/A,#N/A,FALSE,"EOAF";#N/A,#N/A,FALSE,"CASH";#N/A,#N/A,FALSE,"FINANZAS";#N/A,#N/A,FALSE,"DEUDA";#N/A,#N/A,FALSE,"INVERSION";#N/A,#N/A,FALSE,"PERSONAL"}</definedName>
    <definedName name="__bbb1_1_1" localSheetId="15" hidden="1">{#N/A,#N/A,FALSE,"LLAVE";#N/A,#N/A,FALSE,"EERR";#N/A,#N/A,FALSE,"ESP";#N/A,#N/A,FALSE,"EOAF";#N/A,#N/A,FALSE,"CASH";#N/A,#N/A,FALSE,"FINANZAS";#N/A,#N/A,FALSE,"DEUDA";#N/A,#N/A,FALSE,"INVERSION";#N/A,#N/A,FALSE,"PERSONAL"}</definedName>
    <definedName name="__bbb1_1_1" localSheetId="13" hidden="1">{#N/A,#N/A,FALSE,"LLAVE";#N/A,#N/A,FALSE,"EERR";#N/A,#N/A,FALSE,"ESP";#N/A,#N/A,FALSE,"EOAF";#N/A,#N/A,FALSE,"CASH";#N/A,#N/A,FALSE,"FINANZAS";#N/A,#N/A,FALSE,"DEUDA";#N/A,#N/A,FALSE,"INVERSION";#N/A,#N/A,FALSE,"PERSONAL"}</definedName>
    <definedName name="__bbb1_1_1" hidden="1">{#N/A,#N/A,FALSE,"LLAVE";#N/A,#N/A,FALSE,"EERR";#N/A,#N/A,FALSE,"ESP";#N/A,#N/A,FALSE,"EOAF";#N/A,#N/A,FALSE,"CASH";#N/A,#N/A,FALSE,"FINANZAS";#N/A,#N/A,FALSE,"DEUDA";#N/A,#N/A,FALSE,"INVERSION";#N/A,#N/A,FALSE,"PERSONAL"}</definedName>
    <definedName name="__bbb1_2" localSheetId="0" hidden="1">{#N/A,#N/A,FALSE,"LLAVE";#N/A,#N/A,FALSE,"EERR";#N/A,#N/A,FALSE,"ESP";#N/A,#N/A,FALSE,"EOAF";#N/A,#N/A,FALSE,"CASH";#N/A,#N/A,FALSE,"FINANZAS";#N/A,#N/A,FALSE,"DEUDA";#N/A,#N/A,FALSE,"INVERSION";#N/A,#N/A,FALSE,"PERSONAL"}</definedName>
    <definedName name="__bbb1_2" localSheetId="25" hidden="1">{#N/A,#N/A,FALSE,"LLAVE";#N/A,#N/A,FALSE,"EERR";#N/A,#N/A,FALSE,"ESP";#N/A,#N/A,FALSE,"EOAF";#N/A,#N/A,FALSE,"CASH";#N/A,#N/A,FALSE,"FINANZAS";#N/A,#N/A,FALSE,"DEUDA";#N/A,#N/A,FALSE,"INVERSION";#N/A,#N/A,FALSE,"PERSONAL"}</definedName>
    <definedName name="__bbb1_2" localSheetId="20" hidden="1">{#N/A,#N/A,FALSE,"LLAVE";#N/A,#N/A,FALSE,"EERR";#N/A,#N/A,FALSE,"ESP";#N/A,#N/A,FALSE,"EOAF";#N/A,#N/A,FALSE,"CASH";#N/A,#N/A,FALSE,"FINANZAS";#N/A,#N/A,FALSE,"DEUDA";#N/A,#N/A,FALSE,"INVERSION";#N/A,#N/A,FALSE,"PERSONAL"}</definedName>
    <definedName name="__bbb1_2" localSheetId="12" hidden="1">{#N/A,#N/A,FALSE,"LLAVE";#N/A,#N/A,FALSE,"EERR";#N/A,#N/A,FALSE,"ESP";#N/A,#N/A,FALSE,"EOAF";#N/A,#N/A,FALSE,"CASH";#N/A,#N/A,FALSE,"FINANZAS";#N/A,#N/A,FALSE,"DEUDA";#N/A,#N/A,FALSE,"INVERSION";#N/A,#N/A,FALSE,"PERSONAL"}</definedName>
    <definedName name="__bbb1_2" localSheetId="22" hidden="1">{#N/A,#N/A,FALSE,"LLAVE";#N/A,#N/A,FALSE,"EERR";#N/A,#N/A,FALSE,"ESP";#N/A,#N/A,FALSE,"EOAF";#N/A,#N/A,FALSE,"CASH";#N/A,#N/A,FALSE,"FINANZAS";#N/A,#N/A,FALSE,"DEUDA";#N/A,#N/A,FALSE,"INVERSION";#N/A,#N/A,FALSE,"PERSONAL"}</definedName>
    <definedName name="__bbb1_2" localSheetId="21" hidden="1">{#N/A,#N/A,FALSE,"LLAVE";#N/A,#N/A,FALSE,"EERR";#N/A,#N/A,FALSE,"ESP";#N/A,#N/A,FALSE,"EOAF";#N/A,#N/A,FALSE,"CASH";#N/A,#N/A,FALSE,"FINANZAS";#N/A,#N/A,FALSE,"DEUDA";#N/A,#N/A,FALSE,"INVERSION";#N/A,#N/A,FALSE,"PERSONAL"}</definedName>
    <definedName name="__bbb1_2" localSheetId="23" hidden="1">{#N/A,#N/A,FALSE,"LLAVE";#N/A,#N/A,FALSE,"EERR";#N/A,#N/A,FALSE,"ESP";#N/A,#N/A,FALSE,"EOAF";#N/A,#N/A,FALSE,"CASH";#N/A,#N/A,FALSE,"FINANZAS";#N/A,#N/A,FALSE,"DEUDA";#N/A,#N/A,FALSE,"INVERSION";#N/A,#N/A,FALSE,"PERSONAL"}</definedName>
    <definedName name="__bbb1_2" localSheetId="15" hidden="1">{#N/A,#N/A,FALSE,"LLAVE";#N/A,#N/A,FALSE,"EERR";#N/A,#N/A,FALSE,"ESP";#N/A,#N/A,FALSE,"EOAF";#N/A,#N/A,FALSE,"CASH";#N/A,#N/A,FALSE,"FINANZAS";#N/A,#N/A,FALSE,"DEUDA";#N/A,#N/A,FALSE,"INVERSION";#N/A,#N/A,FALSE,"PERSONAL"}</definedName>
    <definedName name="__bbb1_2" localSheetId="13" hidden="1">{#N/A,#N/A,FALSE,"LLAVE";#N/A,#N/A,FALSE,"EERR";#N/A,#N/A,FALSE,"ESP";#N/A,#N/A,FALSE,"EOAF";#N/A,#N/A,FALSE,"CASH";#N/A,#N/A,FALSE,"FINANZAS";#N/A,#N/A,FALSE,"DEUDA";#N/A,#N/A,FALSE,"INVERSION";#N/A,#N/A,FALSE,"PERSONAL"}</definedName>
    <definedName name="__bbb1_2" hidden="1">{#N/A,#N/A,FALSE,"LLAVE";#N/A,#N/A,FALSE,"EERR";#N/A,#N/A,FALSE,"ESP";#N/A,#N/A,FALSE,"EOAF";#N/A,#N/A,FALSE,"CASH";#N/A,#N/A,FALSE,"FINANZAS";#N/A,#N/A,FALSE,"DEUDA";#N/A,#N/A,FALSE,"INVERSION";#N/A,#N/A,FALSE,"PERSONAL"}</definedName>
    <definedName name="__bx1" localSheetId="0" hidden="1">{#N/A,#N/A,FALSE,"LLAVE";#N/A,#N/A,FALSE,"EERR";#N/A,#N/A,FALSE,"ESP";#N/A,#N/A,FALSE,"EOAF";#N/A,#N/A,FALSE,"CASH";#N/A,#N/A,FALSE,"FINANZAS";#N/A,#N/A,FALSE,"DEUDA";#N/A,#N/A,FALSE,"INVERSION";#N/A,#N/A,FALSE,"PERSONAL"}</definedName>
    <definedName name="__bx1" localSheetId="25" hidden="1">{#N/A,#N/A,FALSE,"LLAVE";#N/A,#N/A,FALSE,"EERR";#N/A,#N/A,FALSE,"ESP";#N/A,#N/A,FALSE,"EOAF";#N/A,#N/A,FALSE,"CASH";#N/A,#N/A,FALSE,"FINANZAS";#N/A,#N/A,FALSE,"DEUDA";#N/A,#N/A,FALSE,"INVERSION";#N/A,#N/A,FALSE,"PERSONAL"}</definedName>
    <definedName name="__bx1" localSheetId="20" hidden="1">{#N/A,#N/A,FALSE,"LLAVE";#N/A,#N/A,FALSE,"EERR";#N/A,#N/A,FALSE,"ESP";#N/A,#N/A,FALSE,"EOAF";#N/A,#N/A,FALSE,"CASH";#N/A,#N/A,FALSE,"FINANZAS";#N/A,#N/A,FALSE,"DEUDA";#N/A,#N/A,FALSE,"INVERSION";#N/A,#N/A,FALSE,"PERSONAL"}</definedName>
    <definedName name="__bx1" localSheetId="12" hidden="1">{#N/A,#N/A,FALSE,"LLAVE";#N/A,#N/A,FALSE,"EERR";#N/A,#N/A,FALSE,"ESP";#N/A,#N/A,FALSE,"EOAF";#N/A,#N/A,FALSE,"CASH";#N/A,#N/A,FALSE,"FINANZAS";#N/A,#N/A,FALSE,"DEUDA";#N/A,#N/A,FALSE,"INVERSION";#N/A,#N/A,FALSE,"PERSONAL"}</definedName>
    <definedName name="__bx1" localSheetId="22" hidden="1">{#N/A,#N/A,FALSE,"LLAVE";#N/A,#N/A,FALSE,"EERR";#N/A,#N/A,FALSE,"ESP";#N/A,#N/A,FALSE,"EOAF";#N/A,#N/A,FALSE,"CASH";#N/A,#N/A,FALSE,"FINANZAS";#N/A,#N/A,FALSE,"DEUDA";#N/A,#N/A,FALSE,"INVERSION";#N/A,#N/A,FALSE,"PERSONAL"}</definedName>
    <definedName name="__bx1" localSheetId="21" hidden="1">{#N/A,#N/A,FALSE,"LLAVE";#N/A,#N/A,FALSE,"EERR";#N/A,#N/A,FALSE,"ESP";#N/A,#N/A,FALSE,"EOAF";#N/A,#N/A,FALSE,"CASH";#N/A,#N/A,FALSE,"FINANZAS";#N/A,#N/A,FALSE,"DEUDA";#N/A,#N/A,FALSE,"INVERSION";#N/A,#N/A,FALSE,"PERSONAL"}</definedName>
    <definedName name="__bx1" localSheetId="23" hidden="1">{#N/A,#N/A,FALSE,"LLAVE";#N/A,#N/A,FALSE,"EERR";#N/A,#N/A,FALSE,"ESP";#N/A,#N/A,FALSE,"EOAF";#N/A,#N/A,FALSE,"CASH";#N/A,#N/A,FALSE,"FINANZAS";#N/A,#N/A,FALSE,"DEUDA";#N/A,#N/A,FALSE,"INVERSION";#N/A,#N/A,FALSE,"PERSONAL"}</definedName>
    <definedName name="__bx1" localSheetId="15" hidden="1">{#N/A,#N/A,FALSE,"LLAVE";#N/A,#N/A,FALSE,"EERR";#N/A,#N/A,FALSE,"ESP";#N/A,#N/A,FALSE,"EOAF";#N/A,#N/A,FALSE,"CASH";#N/A,#N/A,FALSE,"FINANZAS";#N/A,#N/A,FALSE,"DEUDA";#N/A,#N/A,FALSE,"INVERSION";#N/A,#N/A,FALSE,"PERSONAL"}</definedName>
    <definedName name="__bx1" localSheetId="13" hidden="1">{#N/A,#N/A,FALSE,"LLAVE";#N/A,#N/A,FALSE,"EERR";#N/A,#N/A,FALSE,"ESP";#N/A,#N/A,FALSE,"EOAF";#N/A,#N/A,FALSE,"CASH";#N/A,#N/A,FALSE,"FINANZAS";#N/A,#N/A,FALSE,"DEUDA";#N/A,#N/A,FALSE,"INVERSION";#N/A,#N/A,FALSE,"PERSONAL"}</definedName>
    <definedName name="__bx1" hidden="1">{#N/A,#N/A,FALSE,"LLAVE";#N/A,#N/A,FALSE,"EERR";#N/A,#N/A,FALSE,"ESP";#N/A,#N/A,FALSE,"EOAF";#N/A,#N/A,FALSE,"CASH";#N/A,#N/A,FALSE,"FINANZAS";#N/A,#N/A,FALSE,"DEUDA";#N/A,#N/A,FALSE,"INVERSION";#N/A,#N/A,FALSE,"PERSONAL"}</definedName>
    <definedName name="__bx1_1" localSheetId="0" hidden="1">{#N/A,#N/A,FALSE,"LLAVE";#N/A,#N/A,FALSE,"EERR";#N/A,#N/A,FALSE,"ESP";#N/A,#N/A,FALSE,"EOAF";#N/A,#N/A,FALSE,"CASH";#N/A,#N/A,FALSE,"FINANZAS";#N/A,#N/A,FALSE,"DEUDA";#N/A,#N/A,FALSE,"INVERSION";#N/A,#N/A,FALSE,"PERSONAL"}</definedName>
    <definedName name="__bx1_1" localSheetId="25" hidden="1">{#N/A,#N/A,FALSE,"LLAVE";#N/A,#N/A,FALSE,"EERR";#N/A,#N/A,FALSE,"ESP";#N/A,#N/A,FALSE,"EOAF";#N/A,#N/A,FALSE,"CASH";#N/A,#N/A,FALSE,"FINANZAS";#N/A,#N/A,FALSE,"DEUDA";#N/A,#N/A,FALSE,"INVERSION";#N/A,#N/A,FALSE,"PERSONAL"}</definedName>
    <definedName name="__bx1_1" localSheetId="20" hidden="1">{#N/A,#N/A,FALSE,"LLAVE";#N/A,#N/A,FALSE,"EERR";#N/A,#N/A,FALSE,"ESP";#N/A,#N/A,FALSE,"EOAF";#N/A,#N/A,FALSE,"CASH";#N/A,#N/A,FALSE,"FINANZAS";#N/A,#N/A,FALSE,"DEUDA";#N/A,#N/A,FALSE,"INVERSION";#N/A,#N/A,FALSE,"PERSONAL"}</definedName>
    <definedName name="__bx1_1" localSheetId="12" hidden="1">{#N/A,#N/A,FALSE,"LLAVE";#N/A,#N/A,FALSE,"EERR";#N/A,#N/A,FALSE,"ESP";#N/A,#N/A,FALSE,"EOAF";#N/A,#N/A,FALSE,"CASH";#N/A,#N/A,FALSE,"FINANZAS";#N/A,#N/A,FALSE,"DEUDA";#N/A,#N/A,FALSE,"INVERSION";#N/A,#N/A,FALSE,"PERSONAL"}</definedName>
    <definedName name="__bx1_1" localSheetId="22" hidden="1">{#N/A,#N/A,FALSE,"LLAVE";#N/A,#N/A,FALSE,"EERR";#N/A,#N/A,FALSE,"ESP";#N/A,#N/A,FALSE,"EOAF";#N/A,#N/A,FALSE,"CASH";#N/A,#N/A,FALSE,"FINANZAS";#N/A,#N/A,FALSE,"DEUDA";#N/A,#N/A,FALSE,"INVERSION";#N/A,#N/A,FALSE,"PERSONAL"}</definedName>
    <definedName name="__bx1_1" localSheetId="21" hidden="1">{#N/A,#N/A,FALSE,"LLAVE";#N/A,#N/A,FALSE,"EERR";#N/A,#N/A,FALSE,"ESP";#N/A,#N/A,FALSE,"EOAF";#N/A,#N/A,FALSE,"CASH";#N/A,#N/A,FALSE,"FINANZAS";#N/A,#N/A,FALSE,"DEUDA";#N/A,#N/A,FALSE,"INVERSION";#N/A,#N/A,FALSE,"PERSONAL"}</definedName>
    <definedName name="__bx1_1" localSheetId="23" hidden="1">{#N/A,#N/A,FALSE,"LLAVE";#N/A,#N/A,FALSE,"EERR";#N/A,#N/A,FALSE,"ESP";#N/A,#N/A,FALSE,"EOAF";#N/A,#N/A,FALSE,"CASH";#N/A,#N/A,FALSE,"FINANZAS";#N/A,#N/A,FALSE,"DEUDA";#N/A,#N/A,FALSE,"INVERSION";#N/A,#N/A,FALSE,"PERSONAL"}</definedName>
    <definedName name="__bx1_1" localSheetId="15" hidden="1">{#N/A,#N/A,FALSE,"LLAVE";#N/A,#N/A,FALSE,"EERR";#N/A,#N/A,FALSE,"ESP";#N/A,#N/A,FALSE,"EOAF";#N/A,#N/A,FALSE,"CASH";#N/A,#N/A,FALSE,"FINANZAS";#N/A,#N/A,FALSE,"DEUDA";#N/A,#N/A,FALSE,"INVERSION";#N/A,#N/A,FALSE,"PERSONAL"}</definedName>
    <definedName name="__bx1_1" localSheetId="13" hidden="1">{#N/A,#N/A,FALSE,"LLAVE";#N/A,#N/A,FALSE,"EERR";#N/A,#N/A,FALSE,"ESP";#N/A,#N/A,FALSE,"EOAF";#N/A,#N/A,FALSE,"CASH";#N/A,#N/A,FALSE,"FINANZAS";#N/A,#N/A,FALSE,"DEUDA";#N/A,#N/A,FALSE,"INVERSION";#N/A,#N/A,FALSE,"PERSONAL"}</definedName>
    <definedName name="__bx1_1" hidden="1">{#N/A,#N/A,FALSE,"LLAVE";#N/A,#N/A,FALSE,"EERR";#N/A,#N/A,FALSE,"ESP";#N/A,#N/A,FALSE,"EOAF";#N/A,#N/A,FALSE,"CASH";#N/A,#N/A,FALSE,"FINANZAS";#N/A,#N/A,FALSE,"DEUDA";#N/A,#N/A,FALSE,"INVERSION";#N/A,#N/A,FALSE,"PERSONAL"}</definedName>
    <definedName name="__bx1_1_1" localSheetId="0" hidden="1">{#N/A,#N/A,FALSE,"LLAVE";#N/A,#N/A,FALSE,"EERR";#N/A,#N/A,FALSE,"ESP";#N/A,#N/A,FALSE,"EOAF";#N/A,#N/A,FALSE,"CASH";#N/A,#N/A,FALSE,"FINANZAS";#N/A,#N/A,FALSE,"DEUDA";#N/A,#N/A,FALSE,"INVERSION";#N/A,#N/A,FALSE,"PERSONAL"}</definedName>
    <definedName name="__bx1_1_1" localSheetId="25" hidden="1">{#N/A,#N/A,FALSE,"LLAVE";#N/A,#N/A,FALSE,"EERR";#N/A,#N/A,FALSE,"ESP";#N/A,#N/A,FALSE,"EOAF";#N/A,#N/A,FALSE,"CASH";#N/A,#N/A,FALSE,"FINANZAS";#N/A,#N/A,FALSE,"DEUDA";#N/A,#N/A,FALSE,"INVERSION";#N/A,#N/A,FALSE,"PERSONAL"}</definedName>
    <definedName name="__bx1_1_1" localSheetId="20" hidden="1">{#N/A,#N/A,FALSE,"LLAVE";#N/A,#N/A,FALSE,"EERR";#N/A,#N/A,FALSE,"ESP";#N/A,#N/A,FALSE,"EOAF";#N/A,#N/A,FALSE,"CASH";#N/A,#N/A,FALSE,"FINANZAS";#N/A,#N/A,FALSE,"DEUDA";#N/A,#N/A,FALSE,"INVERSION";#N/A,#N/A,FALSE,"PERSONAL"}</definedName>
    <definedName name="__bx1_1_1" localSheetId="12" hidden="1">{#N/A,#N/A,FALSE,"LLAVE";#N/A,#N/A,FALSE,"EERR";#N/A,#N/A,FALSE,"ESP";#N/A,#N/A,FALSE,"EOAF";#N/A,#N/A,FALSE,"CASH";#N/A,#N/A,FALSE,"FINANZAS";#N/A,#N/A,FALSE,"DEUDA";#N/A,#N/A,FALSE,"INVERSION";#N/A,#N/A,FALSE,"PERSONAL"}</definedName>
    <definedName name="__bx1_1_1" localSheetId="22" hidden="1">{#N/A,#N/A,FALSE,"LLAVE";#N/A,#N/A,FALSE,"EERR";#N/A,#N/A,FALSE,"ESP";#N/A,#N/A,FALSE,"EOAF";#N/A,#N/A,FALSE,"CASH";#N/A,#N/A,FALSE,"FINANZAS";#N/A,#N/A,FALSE,"DEUDA";#N/A,#N/A,FALSE,"INVERSION";#N/A,#N/A,FALSE,"PERSONAL"}</definedName>
    <definedName name="__bx1_1_1" localSheetId="21" hidden="1">{#N/A,#N/A,FALSE,"LLAVE";#N/A,#N/A,FALSE,"EERR";#N/A,#N/A,FALSE,"ESP";#N/A,#N/A,FALSE,"EOAF";#N/A,#N/A,FALSE,"CASH";#N/A,#N/A,FALSE,"FINANZAS";#N/A,#N/A,FALSE,"DEUDA";#N/A,#N/A,FALSE,"INVERSION";#N/A,#N/A,FALSE,"PERSONAL"}</definedName>
    <definedName name="__bx1_1_1" localSheetId="23" hidden="1">{#N/A,#N/A,FALSE,"LLAVE";#N/A,#N/A,FALSE,"EERR";#N/A,#N/A,FALSE,"ESP";#N/A,#N/A,FALSE,"EOAF";#N/A,#N/A,FALSE,"CASH";#N/A,#N/A,FALSE,"FINANZAS";#N/A,#N/A,FALSE,"DEUDA";#N/A,#N/A,FALSE,"INVERSION";#N/A,#N/A,FALSE,"PERSONAL"}</definedName>
    <definedName name="__bx1_1_1" localSheetId="15" hidden="1">{#N/A,#N/A,FALSE,"LLAVE";#N/A,#N/A,FALSE,"EERR";#N/A,#N/A,FALSE,"ESP";#N/A,#N/A,FALSE,"EOAF";#N/A,#N/A,FALSE,"CASH";#N/A,#N/A,FALSE,"FINANZAS";#N/A,#N/A,FALSE,"DEUDA";#N/A,#N/A,FALSE,"INVERSION";#N/A,#N/A,FALSE,"PERSONAL"}</definedName>
    <definedName name="__bx1_1_1" localSheetId="13" hidden="1">{#N/A,#N/A,FALSE,"LLAVE";#N/A,#N/A,FALSE,"EERR";#N/A,#N/A,FALSE,"ESP";#N/A,#N/A,FALSE,"EOAF";#N/A,#N/A,FALSE,"CASH";#N/A,#N/A,FALSE,"FINANZAS";#N/A,#N/A,FALSE,"DEUDA";#N/A,#N/A,FALSE,"INVERSION";#N/A,#N/A,FALSE,"PERSONAL"}</definedName>
    <definedName name="__bx1_1_1" hidden="1">{#N/A,#N/A,FALSE,"LLAVE";#N/A,#N/A,FALSE,"EERR";#N/A,#N/A,FALSE,"ESP";#N/A,#N/A,FALSE,"EOAF";#N/A,#N/A,FALSE,"CASH";#N/A,#N/A,FALSE,"FINANZAS";#N/A,#N/A,FALSE,"DEUDA";#N/A,#N/A,FALSE,"INVERSION";#N/A,#N/A,FALSE,"PERSONAL"}</definedName>
    <definedName name="__bx1_2" localSheetId="0" hidden="1">{#N/A,#N/A,FALSE,"LLAVE";#N/A,#N/A,FALSE,"EERR";#N/A,#N/A,FALSE,"ESP";#N/A,#N/A,FALSE,"EOAF";#N/A,#N/A,FALSE,"CASH";#N/A,#N/A,FALSE,"FINANZAS";#N/A,#N/A,FALSE,"DEUDA";#N/A,#N/A,FALSE,"INVERSION";#N/A,#N/A,FALSE,"PERSONAL"}</definedName>
    <definedName name="__bx1_2" localSheetId="25" hidden="1">{#N/A,#N/A,FALSE,"LLAVE";#N/A,#N/A,FALSE,"EERR";#N/A,#N/A,FALSE,"ESP";#N/A,#N/A,FALSE,"EOAF";#N/A,#N/A,FALSE,"CASH";#N/A,#N/A,FALSE,"FINANZAS";#N/A,#N/A,FALSE,"DEUDA";#N/A,#N/A,FALSE,"INVERSION";#N/A,#N/A,FALSE,"PERSONAL"}</definedName>
    <definedName name="__bx1_2" localSheetId="20" hidden="1">{#N/A,#N/A,FALSE,"LLAVE";#N/A,#N/A,FALSE,"EERR";#N/A,#N/A,FALSE,"ESP";#N/A,#N/A,FALSE,"EOAF";#N/A,#N/A,FALSE,"CASH";#N/A,#N/A,FALSE,"FINANZAS";#N/A,#N/A,FALSE,"DEUDA";#N/A,#N/A,FALSE,"INVERSION";#N/A,#N/A,FALSE,"PERSONAL"}</definedName>
    <definedName name="__bx1_2" localSheetId="12" hidden="1">{#N/A,#N/A,FALSE,"LLAVE";#N/A,#N/A,FALSE,"EERR";#N/A,#N/A,FALSE,"ESP";#N/A,#N/A,FALSE,"EOAF";#N/A,#N/A,FALSE,"CASH";#N/A,#N/A,FALSE,"FINANZAS";#N/A,#N/A,FALSE,"DEUDA";#N/A,#N/A,FALSE,"INVERSION";#N/A,#N/A,FALSE,"PERSONAL"}</definedName>
    <definedName name="__bx1_2" localSheetId="22" hidden="1">{#N/A,#N/A,FALSE,"LLAVE";#N/A,#N/A,FALSE,"EERR";#N/A,#N/A,FALSE,"ESP";#N/A,#N/A,FALSE,"EOAF";#N/A,#N/A,FALSE,"CASH";#N/A,#N/A,FALSE,"FINANZAS";#N/A,#N/A,FALSE,"DEUDA";#N/A,#N/A,FALSE,"INVERSION";#N/A,#N/A,FALSE,"PERSONAL"}</definedName>
    <definedName name="__bx1_2" localSheetId="21" hidden="1">{#N/A,#N/A,FALSE,"LLAVE";#N/A,#N/A,FALSE,"EERR";#N/A,#N/A,FALSE,"ESP";#N/A,#N/A,FALSE,"EOAF";#N/A,#N/A,FALSE,"CASH";#N/A,#N/A,FALSE,"FINANZAS";#N/A,#N/A,FALSE,"DEUDA";#N/A,#N/A,FALSE,"INVERSION";#N/A,#N/A,FALSE,"PERSONAL"}</definedName>
    <definedName name="__bx1_2" localSheetId="23" hidden="1">{#N/A,#N/A,FALSE,"LLAVE";#N/A,#N/A,FALSE,"EERR";#N/A,#N/A,FALSE,"ESP";#N/A,#N/A,FALSE,"EOAF";#N/A,#N/A,FALSE,"CASH";#N/A,#N/A,FALSE,"FINANZAS";#N/A,#N/A,FALSE,"DEUDA";#N/A,#N/A,FALSE,"INVERSION";#N/A,#N/A,FALSE,"PERSONAL"}</definedName>
    <definedName name="__bx1_2" localSheetId="15" hidden="1">{#N/A,#N/A,FALSE,"LLAVE";#N/A,#N/A,FALSE,"EERR";#N/A,#N/A,FALSE,"ESP";#N/A,#N/A,FALSE,"EOAF";#N/A,#N/A,FALSE,"CASH";#N/A,#N/A,FALSE,"FINANZAS";#N/A,#N/A,FALSE,"DEUDA";#N/A,#N/A,FALSE,"INVERSION";#N/A,#N/A,FALSE,"PERSONAL"}</definedName>
    <definedName name="__bx1_2" localSheetId="13" hidden="1">{#N/A,#N/A,FALSE,"LLAVE";#N/A,#N/A,FALSE,"EERR";#N/A,#N/A,FALSE,"ESP";#N/A,#N/A,FALSE,"EOAF";#N/A,#N/A,FALSE,"CASH";#N/A,#N/A,FALSE,"FINANZAS";#N/A,#N/A,FALSE,"DEUDA";#N/A,#N/A,FALSE,"INVERSION";#N/A,#N/A,FALSE,"PERSONAL"}</definedName>
    <definedName name="__bx1_2" hidden="1">{#N/A,#N/A,FALSE,"LLAVE";#N/A,#N/A,FALSE,"EERR";#N/A,#N/A,FALSE,"ESP";#N/A,#N/A,FALSE,"EOAF";#N/A,#N/A,FALSE,"CASH";#N/A,#N/A,FALSE,"FINANZAS";#N/A,#N/A,FALSE,"DEUDA";#N/A,#N/A,FALSE,"INVERSION";#N/A,#N/A,FALSE,"PERSONAL"}</definedName>
    <definedName name="__CD1" localSheetId="0" hidden="1">{#N/A,#N/A,FALSE,"LLAVE";#N/A,#N/A,FALSE,"EERR";#N/A,#N/A,FALSE,"ESP";#N/A,#N/A,FALSE,"EOAF";#N/A,#N/A,FALSE,"CASH";#N/A,#N/A,FALSE,"FINANZAS";#N/A,#N/A,FALSE,"DEUDA";#N/A,#N/A,FALSE,"INVERSION";#N/A,#N/A,FALSE,"PERSONAL"}</definedName>
    <definedName name="__CD1" localSheetId="25" hidden="1">{#N/A,#N/A,FALSE,"LLAVE";#N/A,#N/A,FALSE,"EERR";#N/A,#N/A,FALSE,"ESP";#N/A,#N/A,FALSE,"EOAF";#N/A,#N/A,FALSE,"CASH";#N/A,#N/A,FALSE,"FINANZAS";#N/A,#N/A,FALSE,"DEUDA";#N/A,#N/A,FALSE,"INVERSION";#N/A,#N/A,FALSE,"PERSONAL"}</definedName>
    <definedName name="__CD1" localSheetId="20" hidden="1">{#N/A,#N/A,FALSE,"LLAVE";#N/A,#N/A,FALSE,"EERR";#N/A,#N/A,FALSE,"ESP";#N/A,#N/A,FALSE,"EOAF";#N/A,#N/A,FALSE,"CASH";#N/A,#N/A,FALSE,"FINANZAS";#N/A,#N/A,FALSE,"DEUDA";#N/A,#N/A,FALSE,"INVERSION";#N/A,#N/A,FALSE,"PERSONAL"}</definedName>
    <definedName name="__CD1" localSheetId="12" hidden="1">{#N/A,#N/A,FALSE,"LLAVE";#N/A,#N/A,FALSE,"EERR";#N/A,#N/A,FALSE,"ESP";#N/A,#N/A,FALSE,"EOAF";#N/A,#N/A,FALSE,"CASH";#N/A,#N/A,FALSE,"FINANZAS";#N/A,#N/A,FALSE,"DEUDA";#N/A,#N/A,FALSE,"INVERSION";#N/A,#N/A,FALSE,"PERSONAL"}</definedName>
    <definedName name="__CD1" localSheetId="22" hidden="1">{#N/A,#N/A,FALSE,"LLAVE";#N/A,#N/A,FALSE,"EERR";#N/A,#N/A,FALSE,"ESP";#N/A,#N/A,FALSE,"EOAF";#N/A,#N/A,FALSE,"CASH";#N/A,#N/A,FALSE,"FINANZAS";#N/A,#N/A,FALSE,"DEUDA";#N/A,#N/A,FALSE,"INVERSION";#N/A,#N/A,FALSE,"PERSONAL"}</definedName>
    <definedName name="__CD1" localSheetId="21" hidden="1">{#N/A,#N/A,FALSE,"LLAVE";#N/A,#N/A,FALSE,"EERR";#N/A,#N/A,FALSE,"ESP";#N/A,#N/A,FALSE,"EOAF";#N/A,#N/A,FALSE,"CASH";#N/A,#N/A,FALSE,"FINANZAS";#N/A,#N/A,FALSE,"DEUDA";#N/A,#N/A,FALSE,"INVERSION";#N/A,#N/A,FALSE,"PERSONAL"}</definedName>
    <definedName name="__CD1" localSheetId="23" hidden="1">{#N/A,#N/A,FALSE,"LLAVE";#N/A,#N/A,FALSE,"EERR";#N/A,#N/A,FALSE,"ESP";#N/A,#N/A,FALSE,"EOAF";#N/A,#N/A,FALSE,"CASH";#N/A,#N/A,FALSE,"FINANZAS";#N/A,#N/A,FALSE,"DEUDA";#N/A,#N/A,FALSE,"INVERSION";#N/A,#N/A,FALSE,"PERSONAL"}</definedName>
    <definedName name="__CD1" localSheetId="15" hidden="1">{#N/A,#N/A,FALSE,"LLAVE";#N/A,#N/A,FALSE,"EERR";#N/A,#N/A,FALSE,"ESP";#N/A,#N/A,FALSE,"EOAF";#N/A,#N/A,FALSE,"CASH";#N/A,#N/A,FALSE,"FINANZAS";#N/A,#N/A,FALSE,"DEUDA";#N/A,#N/A,FALSE,"INVERSION";#N/A,#N/A,FALSE,"PERSONAL"}</definedName>
    <definedName name="__CD1" localSheetId="13" hidden="1">{#N/A,#N/A,FALSE,"LLAVE";#N/A,#N/A,FALSE,"EERR";#N/A,#N/A,FALSE,"ESP";#N/A,#N/A,FALSE,"EOAF";#N/A,#N/A,FALSE,"CASH";#N/A,#N/A,FALSE,"FINANZAS";#N/A,#N/A,FALSE,"DEUDA";#N/A,#N/A,FALSE,"INVERSION";#N/A,#N/A,FALSE,"PERSONAL"}</definedName>
    <definedName name="__CD1" hidden="1">{#N/A,#N/A,FALSE,"LLAVE";#N/A,#N/A,FALSE,"EERR";#N/A,#N/A,FALSE,"ESP";#N/A,#N/A,FALSE,"EOAF";#N/A,#N/A,FALSE,"CASH";#N/A,#N/A,FALSE,"FINANZAS";#N/A,#N/A,FALSE,"DEUDA";#N/A,#N/A,FALSE,"INVERSION";#N/A,#N/A,FALSE,"PERSONAL"}</definedName>
    <definedName name="__CD1_1" localSheetId="0" hidden="1">{#N/A,#N/A,FALSE,"LLAVE";#N/A,#N/A,FALSE,"EERR";#N/A,#N/A,FALSE,"ESP";#N/A,#N/A,FALSE,"EOAF";#N/A,#N/A,FALSE,"CASH";#N/A,#N/A,FALSE,"FINANZAS";#N/A,#N/A,FALSE,"DEUDA";#N/A,#N/A,FALSE,"INVERSION";#N/A,#N/A,FALSE,"PERSONAL"}</definedName>
    <definedName name="__CD1_1" localSheetId="25" hidden="1">{#N/A,#N/A,FALSE,"LLAVE";#N/A,#N/A,FALSE,"EERR";#N/A,#N/A,FALSE,"ESP";#N/A,#N/A,FALSE,"EOAF";#N/A,#N/A,FALSE,"CASH";#N/A,#N/A,FALSE,"FINANZAS";#N/A,#N/A,FALSE,"DEUDA";#N/A,#N/A,FALSE,"INVERSION";#N/A,#N/A,FALSE,"PERSONAL"}</definedName>
    <definedName name="__CD1_1" localSheetId="20" hidden="1">{#N/A,#N/A,FALSE,"LLAVE";#N/A,#N/A,FALSE,"EERR";#N/A,#N/A,FALSE,"ESP";#N/A,#N/A,FALSE,"EOAF";#N/A,#N/A,FALSE,"CASH";#N/A,#N/A,FALSE,"FINANZAS";#N/A,#N/A,FALSE,"DEUDA";#N/A,#N/A,FALSE,"INVERSION";#N/A,#N/A,FALSE,"PERSONAL"}</definedName>
    <definedName name="__CD1_1" localSheetId="12" hidden="1">{#N/A,#N/A,FALSE,"LLAVE";#N/A,#N/A,FALSE,"EERR";#N/A,#N/A,FALSE,"ESP";#N/A,#N/A,FALSE,"EOAF";#N/A,#N/A,FALSE,"CASH";#N/A,#N/A,FALSE,"FINANZAS";#N/A,#N/A,FALSE,"DEUDA";#N/A,#N/A,FALSE,"INVERSION";#N/A,#N/A,FALSE,"PERSONAL"}</definedName>
    <definedName name="__CD1_1" localSheetId="22" hidden="1">{#N/A,#N/A,FALSE,"LLAVE";#N/A,#N/A,FALSE,"EERR";#N/A,#N/A,FALSE,"ESP";#N/A,#N/A,FALSE,"EOAF";#N/A,#N/A,FALSE,"CASH";#N/A,#N/A,FALSE,"FINANZAS";#N/A,#N/A,FALSE,"DEUDA";#N/A,#N/A,FALSE,"INVERSION";#N/A,#N/A,FALSE,"PERSONAL"}</definedName>
    <definedName name="__CD1_1" localSheetId="21" hidden="1">{#N/A,#N/A,FALSE,"LLAVE";#N/A,#N/A,FALSE,"EERR";#N/A,#N/A,FALSE,"ESP";#N/A,#N/A,FALSE,"EOAF";#N/A,#N/A,FALSE,"CASH";#N/A,#N/A,FALSE,"FINANZAS";#N/A,#N/A,FALSE,"DEUDA";#N/A,#N/A,FALSE,"INVERSION";#N/A,#N/A,FALSE,"PERSONAL"}</definedName>
    <definedName name="__CD1_1" localSheetId="23" hidden="1">{#N/A,#N/A,FALSE,"LLAVE";#N/A,#N/A,FALSE,"EERR";#N/A,#N/A,FALSE,"ESP";#N/A,#N/A,FALSE,"EOAF";#N/A,#N/A,FALSE,"CASH";#N/A,#N/A,FALSE,"FINANZAS";#N/A,#N/A,FALSE,"DEUDA";#N/A,#N/A,FALSE,"INVERSION";#N/A,#N/A,FALSE,"PERSONAL"}</definedName>
    <definedName name="__CD1_1" localSheetId="15" hidden="1">{#N/A,#N/A,FALSE,"LLAVE";#N/A,#N/A,FALSE,"EERR";#N/A,#N/A,FALSE,"ESP";#N/A,#N/A,FALSE,"EOAF";#N/A,#N/A,FALSE,"CASH";#N/A,#N/A,FALSE,"FINANZAS";#N/A,#N/A,FALSE,"DEUDA";#N/A,#N/A,FALSE,"INVERSION";#N/A,#N/A,FALSE,"PERSONAL"}</definedName>
    <definedName name="__CD1_1" localSheetId="13" hidden="1">{#N/A,#N/A,FALSE,"LLAVE";#N/A,#N/A,FALSE,"EERR";#N/A,#N/A,FALSE,"ESP";#N/A,#N/A,FALSE,"EOAF";#N/A,#N/A,FALSE,"CASH";#N/A,#N/A,FALSE,"FINANZAS";#N/A,#N/A,FALSE,"DEUDA";#N/A,#N/A,FALSE,"INVERSION";#N/A,#N/A,FALSE,"PERSONAL"}</definedName>
    <definedName name="__CD1_1" hidden="1">{#N/A,#N/A,FALSE,"LLAVE";#N/A,#N/A,FALSE,"EERR";#N/A,#N/A,FALSE,"ESP";#N/A,#N/A,FALSE,"EOAF";#N/A,#N/A,FALSE,"CASH";#N/A,#N/A,FALSE,"FINANZAS";#N/A,#N/A,FALSE,"DEUDA";#N/A,#N/A,FALSE,"INVERSION";#N/A,#N/A,FALSE,"PERSONAL"}</definedName>
    <definedName name="__CD1_1_1" localSheetId="0" hidden="1">{#N/A,#N/A,FALSE,"LLAVE";#N/A,#N/A,FALSE,"EERR";#N/A,#N/A,FALSE,"ESP";#N/A,#N/A,FALSE,"EOAF";#N/A,#N/A,FALSE,"CASH";#N/A,#N/A,FALSE,"FINANZAS";#N/A,#N/A,FALSE,"DEUDA";#N/A,#N/A,FALSE,"INVERSION";#N/A,#N/A,FALSE,"PERSONAL"}</definedName>
    <definedName name="__CD1_1_1" localSheetId="25" hidden="1">{#N/A,#N/A,FALSE,"LLAVE";#N/A,#N/A,FALSE,"EERR";#N/A,#N/A,FALSE,"ESP";#N/A,#N/A,FALSE,"EOAF";#N/A,#N/A,FALSE,"CASH";#N/A,#N/A,FALSE,"FINANZAS";#N/A,#N/A,FALSE,"DEUDA";#N/A,#N/A,FALSE,"INVERSION";#N/A,#N/A,FALSE,"PERSONAL"}</definedName>
    <definedName name="__CD1_1_1" localSheetId="20" hidden="1">{#N/A,#N/A,FALSE,"LLAVE";#N/A,#N/A,FALSE,"EERR";#N/A,#N/A,FALSE,"ESP";#N/A,#N/A,FALSE,"EOAF";#N/A,#N/A,FALSE,"CASH";#N/A,#N/A,FALSE,"FINANZAS";#N/A,#N/A,FALSE,"DEUDA";#N/A,#N/A,FALSE,"INVERSION";#N/A,#N/A,FALSE,"PERSONAL"}</definedName>
    <definedName name="__CD1_1_1" localSheetId="12" hidden="1">{#N/A,#N/A,FALSE,"LLAVE";#N/A,#N/A,FALSE,"EERR";#N/A,#N/A,FALSE,"ESP";#N/A,#N/A,FALSE,"EOAF";#N/A,#N/A,FALSE,"CASH";#N/A,#N/A,FALSE,"FINANZAS";#N/A,#N/A,FALSE,"DEUDA";#N/A,#N/A,FALSE,"INVERSION";#N/A,#N/A,FALSE,"PERSONAL"}</definedName>
    <definedName name="__CD1_1_1" localSheetId="22" hidden="1">{#N/A,#N/A,FALSE,"LLAVE";#N/A,#N/A,FALSE,"EERR";#N/A,#N/A,FALSE,"ESP";#N/A,#N/A,FALSE,"EOAF";#N/A,#N/A,FALSE,"CASH";#N/A,#N/A,FALSE,"FINANZAS";#N/A,#N/A,FALSE,"DEUDA";#N/A,#N/A,FALSE,"INVERSION";#N/A,#N/A,FALSE,"PERSONAL"}</definedName>
    <definedName name="__CD1_1_1" localSheetId="21" hidden="1">{#N/A,#N/A,FALSE,"LLAVE";#N/A,#N/A,FALSE,"EERR";#N/A,#N/A,FALSE,"ESP";#N/A,#N/A,FALSE,"EOAF";#N/A,#N/A,FALSE,"CASH";#N/A,#N/A,FALSE,"FINANZAS";#N/A,#N/A,FALSE,"DEUDA";#N/A,#N/A,FALSE,"INVERSION";#N/A,#N/A,FALSE,"PERSONAL"}</definedName>
    <definedName name="__CD1_1_1" localSheetId="23" hidden="1">{#N/A,#N/A,FALSE,"LLAVE";#N/A,#N/A,FALSE,"EERR";#N/A,#N/A,FALSE,"ESP";#N/A,#N/A,FALSE,"EOAF";#N/A,#N/A,FALSE,"CASH";#N/A,#N/A,FALSE,"FINANZAS";#N/A,#N/A,FALSE,"DEUDA";#N/A,#N/A,FALSE,"INVERSION";#N/A,#N/A,FALSE,"PERSONAL"}</definedName>
    <definedName name="__CD1_1_1" localSheetId="15" hidden="1">{#N/A,#N/A,FALSE,"LLAVE";#N/A,#N/A,FALSE,"EERR";#N/A,#N/A,FALSE,"ESP";#N/A,#N/A,FALSE,"EOAF";#N/A,#N/A,FALSE,"CASH";#N/A,#N/A,FALSE,"FINANZAS";#N/A,#N/A,FALSE,"DEUDA";#N/A,#N/A,FALSE,"INVERSION";#N/A,#N/A,FALSE,"PERSONAL"}</definedName>
    <definedName name="__CD1_1_1" localSheetId="13" hidden="1">{#N/A,#N/A,FALSE,"LLAVE";#N/A,#N/A,FALSE,"EERR";#N/A,#N/A,FALSE,"ESP";#N/A,#N/A,FALSE,"EOAF";#N/A,#N/A,FALSE,"CASH";#N/A,#N/A,FALSE,"FINANZAS";#N/A,#N/A,FALSE,"DEUDA";#N/A,#N/A,FALSE,"INVERSION";#N/A,#N/A,FALSE,"PERSONAL"}</definedName>
    <definedName name="__CD1_1_1" hidden="1">{#N/A,#N/A,FALSE,"LLAVE";#N/A,#N/A,FALSE,"EERR";#N/A,#N/A,FALSE,"ESP";#N/A,#N/A,FALSE,"EOAF";#N/A,#N/A,FALSE,"CASH";#N/A,#N/A,FALSE,"FINANZAS";#N/A,#N/A,FALSE,"DEUDA";#N/A,#N/A,FALSE,"INVERSION";#N/A,#N/A,FALSE,"PERSONAL"}</definedName>
    <definedName name="__CD1_2" localSheetId="0" hidden="1">{#N/A,#N/A,FALSE,"LLAVE";#N/A,#N/A,FALSE,"EERR";#N/A,#N/A,FALSE,"ESP";#N/A,#N/A,FALSE,"EOAF";#N/A,#N/A,FALSE,"CASH";#N/A,#N/A,FALSE,"FINANZAS";#N/A,#N/A,FALSE,"DEUDA";#N/A,#N/A,FALSE,"INVERSION";#N/A,#N/A,FALSE,"PERSONAL"}</definedName>
    <definedName name="__CD1_2" localSheetId="25" hidden="1">{#N/A,#N/A,FALSE,"LLAVE";#N/A,#N/A,FALSE,"EERR";#N/A,#N/A,FALSE,"ESP";#N/A,#N/A,FALSE,"EOAF";#N/A,#N/A,FALSE,"CASH";#N/A,#N/A,FALSE,"FINANZAS";#N/A,#N/A,FALSE,"DEUDA";#N/A,#N/A,FALSE,"INVERSION";#N/A,#N/A,FALSE,"PERSONAL"}</definedName>
    <definedName name="__CD1_2" localSheetId="20" hidden="1">{#N/A,#N/A,FALSE,"LLAVE";#N/A,#N/A,FALSE,"EERR";#N/A,#N/A,FALSE,"ESP";#N/A,#N/A,FALSE,"EOAF";#N/A,#N/A,FALSE,"CASH";#N/A,#N/A,FALSE,"FINANZAS";#N/A,#N/A,FALSE,"DEUDA";#N/A,#N/A,FALSE,"INVERSION";#N/A,#N/A,FALSE,"PERSONAL"}</definedName>
    <definedName name="__CD1_2" localSheetId="12" hidden="1">{#N/A,#N/A,FALSE,"LLAVE";#N/A,#N/A,FALSE,"EERR";#N/A,#N/A,FALSE,"ESP";#N/A,#N/A,FALSE,"EOAF";#N/A,#N/A,FALSE,"CASH";#N/A,#N/A,FALSE,"FINANZAS";#N/A,#N/A,FALSE,"DEUDA";#N/A,#N/A,FALSE,"INVERSION";#N/A,#N/A,FALSE,"PERSONAL"}</definedName>
    <definedName name="__CD1_2" localSheetId="22" hidden="1">{#N/A,#N/A,FALSE,"LLAVE";#N/A,#N/A,FALSE,"EERR";#N/A,#N/A,FALSE,"ESP";#N/A,#N/A,FALSE,"EOAF";#N/A,#N/A,FALSE,"CASH";#N/A,#N/A,FALSE,"FINANZAS";#N/A,#N/A,FALSE,"DEUDA";#N/A,#N/A,FALSE,"INVERSION";#N/A,#N/A,FALSE,"PERSONAL"}</definedName>
    <definedName name="__CD1_2" localSheetId="21" hidden="1">{#N/A,#N/A,FALSE,"LLAVE";#N/A,#N/A,FALSE,"EERR";#N/A,#N/A,FALSE,"ESP";#N/A,#N/A,FALSE,"EOAF";#N/A,#N/A,FALSE,"CASH";#N/A,#N/A,FALSE,"FINANZAS";#N/A,#N/A,FALSE,"DEUDA";#N/A,#N/A,FALSE,"INVERSION";#N/A,#N/A,FALSE,"PERSONAL"}</definedName>
    <definedName name="__CD1_2" localSheetId="23" hidden="1">{#N/A,#N/A,FALSE,"LLAVE";#N/A,#N/A,FALSE,"EERR";#N/A,#N/A,FALSE,"ESP";#N/A,#N/A,FALSE,"EOAF";#N/A,#N/A,FALSE,"CASH";#N/A,#N/A,FALSE,"FINANZAS";#N/A,#N/A,FALSE,"DEUDA";#N/A,#N/A,FALSE,"INVERSION";#N/A,#N/A,FALSE,"PERSONAL"}</definedName>
    <definedName name="__CD1_2" localSheetId="15" hidden="1">{#N/A,#N/A,FALSE,"LLAVE";#N/A,#N/A,FALSE,"EERR";#N/A,#N/A,FALSE,"ESP";#N/A,#N/A,FALSE,"EOAF";#N/A,#N/A,FALSE,"CASH";#N/A,#N/A,FALSE,"FINANZAS";#N/A,#N/A,FALSE,"DEUDA";#N/A,#N/A,FALSE,"INVERSION";#N/A,#N/A,FALSE,"PERSONAL"}</definedName>
    <definedName name="__CD1_2" localSheetId="13" hidden="1">{#N/A,#N/A,FALSE,"LLAVE";#N/A,#N/A,FALSE,"EERR";#N/A,#N/A,FALSE,"ESP";#N/A,#N/A,FALSE,"EOAF";#N/A,#N/A,FALSE,"CASH";#N/A,#N/A,FALSE,"FINANZAS";#N/A,#N/A,FALSE,"DEUDA";#N/A,#N/A,FALSE,"INVERSION";#N/A,#N/A,FALSE,"PERSONAL"}</definedName>
    <definedName name="__CD1_2" hidden="1">{#N/A,#N/A,FALSE,"LLAVE";#N/A,#N/A,FALSE,"EERR";#N/A,#N/A,FALSE,"ESP";#N/A,#N/A,FALSE,"EOAF";#N/A,#N/A,FALSE,"CASH";#N/A,#N/A,FALSE,"FINANZAS";#N/A,#N/A,FALSE,"DEUDA";#N/A,#N/A,FALSE,"INVERSION";#N/A,#N/A,FALSE,"PERSONAL"}</definedName>
    <definedName name="__cdx1" localSheetId="0" hidden="1">{#N/A,#N/A,FALSE,"LLAVE";#N/A,#N/A,FALSE,"EERR";#N/A,#N/A,FALSE,"ESP";#N/A,#N/A,FALSE,"EOAF";#N/A,#N/A,FALSE,"CASH";#N/A,#N/A,FALSE,"FINANZAS";#N/A,#N/A,FALSE,"DEUDA";#N/A,#N/A,FALSE,"INVERSION";#N/A,#N/A,FALSE,"PERSONAL"}</definedName>
    <definedName name="__cdx1" localSheetId="25" hidden="1">{#N/A,#N/A,FALSE,"LLAVE";#N/A,#N/A,FALSE,"EERR";#N/A,#N/A,FALSE,"ESP";#N/A,#N/A,FALSE,"EOAF";#N/A,#N/A,FALSE,"CASH";#N/A,#N/A,FALSE,"FINANZAS";#N/A,#N/A,FALSE,"DEUDA";#N/A,#N/A,FALSE,"INVERSION";#N/A,#N/A,FALSE,"PERSONAL"}</definedName>
    <definedName name="__cdx1" localSheetId="20" hidden="1">{#N/A,#N/A,FALSE,"LLAVE";#N/A,#N/A,FALSE,"EERR";#N/A,#N/A,FALSE,"ESP";#N/A,#N/A,FALSE,"EOAF";#N/A,#N/A,FALSE,"CASH";#N/A,#N/A,FALSE,"FINANZAS";#N/A,#N/A,FALSE,"DEUDA";#N/A,#N/A,FALSE,"INVERSION";#N/A,#N/A,FALSE,"PERSONAL"}</definedName>
    <definedName name="__cdx1" localSheetId="12" hidden="1">{#N/A,#N/A,FALSE,"LLAVE";#N/A,#N/A,FALSE,"EERR";#N/A,#N/A,FALSE,"ESP";#N/A,#N/A,FALSE,"EOAF";#N/A,#N/A,FALSE,"CASH";#N/A,#N/A,FALSE,"FINANZAS";#N/A,#N/A,FALSE,"DEUDA";#N/A,#N/A,FALSE,"INVERSION";#N/A,#N/A,FALSE,"PERSONAL"}</definedName>
    <definedName name="__cdx1" localSheetId="22" hidden="1">{#N/A,#N/A,FALSE,"LLAVE";#N/A,#N/A,FALSE,"EERR";#N/A,#N/A,FALSE,"ESP";#N/A,#N/A,FALSE,"EOAF";#N/A,#N/A,FALSE,"CASH";#N/A,#N/A,FALSE,"FINANZAS";#N/A,#N/A,FALSE,"DEUDA";#N/A,#N/A,FALSE,"INVERSION";#N/A,#N/A,FALSE,"PERSONAL"}</definedName>
    <definedName name="__cdx1" localSheetId="21" hidden="1">{#N/A,#N/A,FALSE,"LLAVE";#N/A,#N/A,FALSE,"EERR";#N/A,#N/A,FALSE,"ESP";#N/A,#N/A,FALSE,"EOAF";#N/A,#N/A,FALSE,"CASH";#N/A,#N/A,FALSE,"FINANZAS";#N/A,#N/A,FALSE,"DEUDA";#N/A,#N/A,FALSE,"INVERSION";#N/A,#N/A,FALSE,"PERSONAL"}</definedName>
    <definedName name="__cdx1" localSheetId="23" hidden="1">{#N/A,#N/A,FALSE,"LLAVE";#N/A,#N/A,FALSE,"EERR";#N/A,#N/A,FALSE,"ESP";#N/A,#N/A,FALSE,"EOAF";#N/A,#N/A,FALSE,"CASH";#N/A,#N/A,FALSE,"FINANZAS";#N/A,#N/A,FALSE,"DEUDA";#N/A,#N/A,FALSE,"INVERSION";#N/A,#N/A,FALSE,"PERSONAL"}</definedName>
    <definedName name="__cdx1" localSheetId="15" hidden="1">{#N/A,#N/A,FALSE,"LLAVE";#N/A,#N/A,FALSE,"EERR";#N/A,#N/A,FALSE,"ESP";#N/A,#N/A,FALSE,"EOAF";#N/A,#N/A,FALSE,"CASH";#N/A,#N/A,FALSE,"FINANZAS";#N/A,#N/A,FALSE,"DEUDA";#N/A,#N/A,FALSE,"INVERSION";#N/A,#N/A,FALSE,"PERSONAL"}</definedName>
    <definedName name="__cdx1" localSheetId="13" hidden="1">{#N/A,#N/A,FALSE,"LLAVE";#N/A,#N/A,FALSE,"EERR";#N/A,#N/A,FALSE,"ESP";#N/A,#N/A,FALSE,"EOAF";#N/A,#N/A,FALSE,"CASH";#N/A,#N/A,FALSE,"FINANZAS";#N/A,#N/A,FALSE,"DEUDA";#N/A,#N/A,FALSE,"INVERSION";#N/A,#N/A,FALSE,"PERSONAL"}</definedName>
    <definedName name="__cdx1" hidden="1">{#N/A,#N/A,FALSE,"LLAVE";#N/A,#N/A,FALSE,"EERR";#N/A,#N/A,FALSE,"ESP";#N/A,#N/A,FALSE,"EOAF";#N/A,#N/A,FALSE,"CASH";#N/A,#N/A,FALSE,"FINANZAS";#N/A,#N/A,FALSE,"DEUDA";#N/A,#N/A,FALSE,"INVERSION";#N/A,#N/A,FALSE,"PERSONAL"}</definedName>
    <definedName name="__cdx1_1" localSheetId="0" hidden="1">{#N/A,#N/A,FALSE,"LLAVE";#N/A,#N/A,FALSE,"EERR";#N/A,#N/A,FALSE,"ESP";#N/A,#N/A,FALSE,"EOAF";#N/A,#N/A,FALSE,"CASH";#N/A,#N/A,FALSE,"FINANZAS";#N/A,#N/A,FALSE,"DEUDA";#N/A,#N/A,FALSE,"INVERSION";#N/A,#N/A,FALSE,"PERSONAL"}</definedName>
    <definedName name="__cdx1_1" localSheetId="25" hidden="1">{#N/A,#N/A,FALSE,"LLAVE";#N/A,#N/A,FALSE,"EERR";#N/A,#N/A,FALSE,"ESP";#N/A,#N/A,FALSE,"EOAF";#N/A,#N/A,FALSE,"CASH";#N/A,#N/A,FALSE,"FINANZAS";#N/A,#N/A,FALSE,"DEUDA";#N/A,#N/A,FALSE,"INVERSION";#N/A,#N/A,FALSE,"PERSONAL"}</definedName>
    <definedName name="__cdx1_1" localSheetId="20" hidden="1">{#N/A,#N/A,FALSE,"LLAVE";#N/A,#N/A,FALSE,"EERR";#N/A,#N/A,FALSE,"ESP";#N/A,#N/A,FALSE,"EOAF";#N/A,#N/A,FALSE,"CASH";#N/A,#N/A,FALSE,"FINANZAS";#N/A,#N/A,FALSE,"DEUDA";#N/A,#N/A,FALSE,"INVERSION";#N/A,#N/A,FALSE,"PERSONAL"}</definedName>
    <definedName name="__cdx1_1" localSheetId="12" hidden="1">{#N/A,#N/A,FALSE,"LLAVE";#N/A,#N/A,FALSE,"EERR";#N/A,#N/A,FALSE,"ESP";#N/A,#N/A,FALSE,"EOAF";#N/A,#N/A,FALSE,"CASH";#N/A,#N/A,FALSE,"FINANZAS";#N/A,#N/A,FALSE,"DEUDA";#N/A,#N/A,FALSE,"INVERSION";#N/A,#N/A,FALSE,"PERSONAL"}</definedName>
    <definedName name="__cdx1_1" localSheetId="22" hidden="1">{#N/A,#N/A,FALSE,"LLAVE";#N/A,#N/A,FALSE,"EERR";#N/A,#N/A,FALSE,"ESP";#N/A,#N/A,FALSE,"EOAF";#N/A,#N/A,FALSE,"CASH";#N/A,#N/A,FALSE,"FINANZAS";#N/A,#N/A,FALSE,"DEUDA";#N/A,#N/A,FALSE,"INVERSION";#N/A,#N/A,FALSE,"PERSONAL"}</definedName>
    <definedName name="__cdx1_1" localSheetId="21" hidden="1">{#N/A,#N/A,FALSE,"LLAVE";#N/A,#N/A,FALSE,"EERR";#N/A,#N/A,FALSE,"ESP";#N/A,#N/A,FALSE,"EOAF";#N/A,#N/A,FALSE,"CASH";#N/A,#N/A,FALSE,"FINANZAS";#N/A,#N/A,FALSE,"DEUDA";#N/A,#N/A,FALSE,"INVERSION";#N/A,#N/A,FALSE,"PERSONAL"}</definedName>
    <definedName name="__cdx1_1" localSheetId="23" hidden="1">{#N/A,#N/A,FALSE,"LLAVE";#N/A,#N/A,FALSE,"EERR";#N/A,#N/A,FALSE,"ESP";#N/A,#N/A,FALSE,"EOAF";#N/A,#N/A,FALSE,"CASH";#N/A,#N/A,FALSE,"FINANZAS";#N/A,#N/A,FALSE,"DEUDA";#N/A,#N/A,FALSE,"INVERSION";#N/A,#N/A,FALSE,"PERSONAL"}</definedName>
    <definedName name="__cdx1_1" localSheetId="15" hidden="1">{#N/A,#N/A,FALSE,"LLAVE";#N/A,#N/A,FALSE,"EERR";#N/A,#N/A,FALSE,"ESP";#N/A,#N/A,FALSE,"EOAF";#N/A,#N/A,FALSE,"CASH";#N/A,#N/A,FALSE,"FINANZAS";#N/A,#N/A,FALSE,"DEUDA";#N/A,#N/A,FALSE,"INVERSION";#N/A,#N/A,FALSE,"PERSONAL"}</definedName>
    <definedName name="__cdx1_1" localSheetId="13" hidden="1">{#N/A,#N/A,FALSE,"LLAVE";#N/A,#N/A,FALSE,"EERR";#N/A,#N/A,FALSE,"ESP";#N/A,#N/A,FALSE,"EOAF";#N/A,#N/A,FALSE,"CASH";#N/A,#N/A,FALSE,"FINANZAS";#N/A,#N/A,FALSE,"DEUDA";#N/A,#N/A,FALSE,"INVERSION";#N/A,#N/A,FALSE,"PERSONAL"}</definedName>
    <definedName name="__cdx1_1" hidden="1">{#N/A,#N/A,FALSE,"LLAVE";#N/A,#N/A,FALSE,"EERR";#N/A,#N/A,FALSE,"ESP";#N/A,#N/A,FALSE,"EOAF";#N/A,#N/A,FALSE,"CASH";#N/A,#N/A,FALSE,"FINANZAS";#N/A,#N/A,FALSE,"DEUDA";#N/A,#N/A,FALSE,"INVERSION";#N/A,#N/A,FALSE,"PERSONAL"}</definedName>
    <definedName name="__cdx1_1_1" localSheetId="0" hidden="1">{#N/A,#N/A,FALSE,"LLAVE";#N/A,#N/A,FALSE,"EERR";#N/A,#N/A,FALSE,"ESP";#N/A,#N/A,FALSE,"EOAF";#N/A,#N/A,FALSE,"CASH";#N/A,#N/A,FALSE,"FINANZAS";#N/A,#N/A,FALSE,"DEUDA";#N/A,#N/A,FALSE,"INVERSION";#N/A,#N/A,FALSE,"PERSONAL"}</definedName>
    <definedName name="__cdx1_1_1" localSheetId="25" hidden="1">{#N/A,#N/A,FALSE,"LLAVE";#N/A,#N/A,FALSE,"EERR";#N/A,#N/A,FALSE,"ESP";#N/A,#N/A,FALSE,"EOAF";#N/A,#N/A,FALSE,"CASH";#N/A,#N/A,FALSE,"FINANZAS";#N/A,#N/A,FALSE,"DEUDA";#N/A,#N/A,FALSE,"INVERSION";#N/A,#N/A,FALSE,"PERSONAL"}</definedName>
    <definedName name="__cdx1_1_1" localSheetId="20" hidden="1">{#N/A,#N/A,FALSE,"LLAVE";#N/A,#N/A,FALSE,"EERR";#N/A,#N/A,FALSE,"ESP";#N/A,#N/A,FALSE,"EOAF";#N/A,#N/A,FALSE,"CASH";#N/A,#N/A,FALSE,"FINANZAS";#N/A,#N/A,FALSE,"DEUDA";#N/A,#N/A,FALSE,"INVERSION";#N/A,#N/A,FALSE,"PERSONAL"}</definedName>
    <definedName name="__cdx1_1_1" localSheetId="12" hidden="1">{#N/A,#N/A,FALSE,"LLAVE";#N/A,#N/A,FALSE,"EERR";#N/A,#N/A,FALSE,"ESP";#N/A,#N/A,FALSE,"EOAF";#N/A,#N/A,FALSE,"CASH";#N/A,#N/A,FALSE,"FINANZAS";#N/A,#N/A,FALSE,"DEUDA";#N/A,#N/A,FALSE,"INVERSION";#N/A,#N/A,FALSE,"PERSONAL"}</definedName>
    <definedName name="__cdx1_1_1" localSheetId="22" hidden="1">{#N/A,#N/A,FALSE,"LLAVE";#N/A,#N/A,FALSE,"EERR";#N/A,#N/A,FALSE,"ESP";#N/A,#N/A,FALSE,"EOAF";#N/A,#N/A,FALSE,"CASH";#N/A,#N/A,FALSE,"FINANZAS";#N/A,#N/A,FALSE,"DEUDA";#N/A,#N/A,FALSE,"INVERSION";#N/A,#N/A,FALSE,"PERSONAL"}</definedName>
    <definedName name="__cdx1_1_1" localSheetId="21" hidden="1">{#N/A,#N/A,FALSE,"LLAVE";#N/A,#N/A,FALSE,"EERR";#N/A,#N/A,FALSE,"ESP";#N/A,#N/A,FALSE,"EOAF";#N/A,#N/A,FALSE,"CASH";#N/A,#N/A,FALSE,"FINANZAS";#N/A,#N/A,FALSE,"DEUDA";#N/A,#N/A,FALSE,"INVERSION";#N/A,#N/A,FALSE,"PERSONAL"}</definedName>
    <definedName name="__cdx1_1_1" localSheetId="23" hidden="1">{#N/A,#N/A,FALSE,"LLAVE";#N/A,#N/A,FALSE,"EERR";#N/A,#N/A,FALSE,"ESP";#N/A,#N/A,FALSE,"EOAF";#N/A,#N/A,FALSE,"CASH";#N/A,#N/A,FALSE,"FINANZAS";#N/A,#N/A,FALSE,"DEUDA";#N/A,#N/A,FALSE,"INVERSION";#N/A,#N/A,FALSE,"PERSONAL"}</definedName>
    <definedName name="__cdx1_1_1" localSheetId="15" hidden="1">{#N/A,#N/A,FALSE,"LLAVE";#N/A,#N/A,FALSE,"EERR";#N/A,#N/A,FALSE,"ESP";#N/A,#N/A,FALSE,"EOAF";#N/A,#N/A,FALSE,"CASH";#N/A,#N/A,FALSE,"FINANZAS";#N/A,#N/A,FALSE,"DEUDA";#N/A,#N/A,FALSE,"INVERSION";#N/A,#N/A,FALSE,"PERSONAL"}</definedName>
    <definedName name="__cdx1_1_1" localSheetId="13" hidden="1">{#N/A,#N/A,FALSE,"LLAVE";#N/A,#N/A,FALSE,"EERR";#N/A,#N/A,FALSE,"ESP";#N/A,#N/A,FALSE,"EOAF";#N/A,#N/A,FALSE,"CASH";#N/A,#N/A,FALSE,"FINANZAS";#N/A,#N/A,FALSE,"DEUDA";#N/A,#N/A,FALSE,"INVERSION";#N/A,#N/A,FALSE,"PERSONAL"}</definedName>
    <definedName name="__cdx1_1_1" hidden="1">{#N/A,#N/A,FALSE,"LLAVE";#N/A,#N/A,FALSE,"EERR";#N/A,#N/A,FALSE,"ESP";#N/A,#N/A,FALSE,"EOAF";#N/A,#N/A,FALSE,"CASH";#N/A,#N/A,FALSE,"FINANZAS";#N/A,#N/A,FALSE,"DEUDA";#N/A,#N/A,FALSE,"INVERSION";#N/A,#N/A,FALSE,"PERSONAL"}</definedName>
    <definedName name="__cdx1_2" localSheetId="0" hidden="1">{#N/A,#N/A,FALSE,"LLAVE";#N/A,#N/A,FALSE,"EERR";#N/A,#N/A,FALSE,"ESP";#N/A,#N/A,FALSE,"EOAF";#N/A,#N/A,FALSE,"CASH";#N/A,#N/A,FALSE,"FINANZAS";#N/A,#N/A,FALSE,"DEUDA";#N/A,#N/A,FALSE,"INVERSION";#N/A,#N/A,FALSE,"PERSONAL"}</definedName>
    <definedName name="__cdx1_2" localSheetId="25" hidden="1">{#N/A,#N/A,FALSE,"LLAVE";#N/A,#N/A,FALSE,"EERR";#N/A,#N/A,FALSE,"ESP";#N/A,#N/A,FALSE,"EOAF";#N/A,#N/A,FALSE,"CASH";#N/A,#N/A,FALSE,"FINANZAS";#N/A,#N/A,FALSE,"DEUDA";#N/A,#N/A,FALSE,"INVERSION";#N/A,#N/A,FALSE,"PERSONAL"}</definedName>
    <definedName name="__cdx1_2" localSheetId="20" hidden="1">{#N/A,#N/A,FALSE,"LLAVE";#N/A,#N/A,FALSE,"EERR";#N/A,#N/A,FALSE,"ESP";#N/A,#N/A,FALSE,"EOAF";#N/A,#N/A,FALSE,"CASH";#N/A,#N/A,FALSE,"FINANZAS";#N/A,#N/A,FALSE,"DEUDA";#N/A,#N/A,FALSE,"INVERSION";#N/A,#N/A,FALSE,"PERSONAL"}</definedName>
    <definedName name="__cdx1_2" localSheetId="12" hidden="1">{#N/A,#N/A,FALSE,"LLAVE";#N/A,#N/A,FALSE,"EERR";#N/A,#N/A,FALSE,"ESP";#N/A,#N/A,FALSE,"EOAF";#N/A,#N/A,FALSE,"CASH";#N/A,#N/A,FALSE,"FINANZAS";#N/A,#N/A,FALSE,"DEUDA";#N/A,#N/A,FALSE,"INVERSION";#N/A,#N/A,FALSE,"PERSONAL"}</definedName>
    <definedName name="__cdx1_2" localSheetId="22" hidden="1">{#N/A,#N/A,FALSE,"LLAVE";#N/A,#N/A,FALSE,"EERR";#N/A,#N/A,FALSE,"ESP";#N/A,#N/A,FALSE,"EOAF";#N/A,#N/A,FALSE,"CASH";#N/A,#N/A,FALSE,"FINANZAS";#N/A,#N/A,FALSE,"DEUDA";#N/A,#N/A,FALSE,"INVERSION";#N/A,#N/A,FALSE,"PERSONAL"}</definedName>
    <definedName name="__cdx1_2" localSheetId="21" hidden="1">{#N/A,#N/A,FALSE,"LLAVE";#N/A,#N/A,FALSE,"EERR";#N/A,#N/A,FALSE,"ESP";#N/A,#N/A,FALSE,"EOAF";#N/A,#N/A,FALSE,"CASH";#N/A,#N/A,FALSE,"FINANZAS";#N/A,#N/A,FALSE,"DEUDA";#N/A,#N/A,FALSE,"INVERSION";#N/A,#N/A,FALSE,"PERSONAL"}</definedName>
    <definedName name="__cdx1_2" localSheetId="23" hidden="1">{#N/A,#N/A,FALSE,"LLAVE";#N/A,#N/A,FALSE,"EERR";#N/A,#N/A,FALSE,"ESP";#N/A,#N/A,FALSE,"EOAF";#N/A,#N/A,FALSE,"CASH";#N/A,#N/A,FALSE,"FINANZAS";#N/A,#N/A,FALSE,"DEUDA";#N/A,#N/A,FALSE,"INVERSION";#N/A,#N/A,FALSE,"PERSONAL"}</definedName>
    <definedName name="__cdx1_2" localSheetId="15" hidden="1">{#N/A,#N/A,FALSE,"LLAVE";#N/A,#N/A,FALSE,"EERR";#N/A,#N/A,FALSE,"ESP";#N/A,#N/A,FALSE,"EOAF";#N/A,#N/A,FALSE,"CASH";#N/A,#N/A,FALSE,"FINANZAS";#N/A,#N/A,FALSE,"DEUDA";#N/A,#N/A,FALSE,"INVERSION";#N/A,#N/A,FALSE,"PERSONAL"}</definedName>
    <definedName name="__cdx1_2" localSheetId="13" hidden="1">{#N/A,#N/A,FALSE,"LLAVE";#N/A,#N/A,FALSE,"EERR";#N/A,#N/A,FALSE,"ESP";#N/A,#N/A,FALSE,"EOAF";#N/A,#N/A,FALSE,"CASH";#N/A,#N/A,FALSE,"FINANZAS";#N/A,#N/A,FALSE,"DEUDA";#N/A,#N/A,FALSE,"INVERSION";#N/A,#N/A,FALSE,"PERSONAL"}</definedName>
    <definedName name="__cdx1_2" hidden="1">{#N/A,#N/A,FALSE,"LLAVE";#N/A,#N/A,FALSE,"EERR";#N/A,#N/A,FALSE,"ESP";#N/A,#N/A,FALSE,"EOAF";#N/A,#N/A,FALSE,"CASH";#N/A,#N/A,FALSE,"FINANZAS";#N/A,#N/A,FALSE,"DEUDA";#N/A,#N/A,FALSE,"INVERSION";#N/A,#N/A,FALSE,"PERSONAL"}</definedName>
    <definedName name="__CRM3" localSheetId="6" hidden="1">{#N/A,#N/A,FALSE,"ANEXO3 99 ERA";#N/A,#N/A,FALSE,"ANEXO3 99 UBÁ2";#N/A,#N/A,FALSE,"ANEXO3 99 DTU";#N/A,#N/A,FALSE,"ANEXO3 99 RDR";#N/A,#N/A,FALSE,"ANEXO3 99 UBÁ4";#N/A,#N/A,FALSE,"ANEXO3 99 UBÁ6"}</definedName>
    <definedName name="__CRM3" localSheetId="5" hidden="1">{#N/A,#N/A,FALSE,"ANEXO3 99 ERA";#N/A,#N/A,FALSE,"ANEXO3 99 UBÁ2";#N/A,#N/A,FALSE,"ANEXO3 99 DTU";#N/A,#N/A,FALSE,"ANEXO3 99 RDR";#N/A,#N/A,FALSE,"ANEXO3 99 UBÁ4";#N/A,#N/A,FALSE,"ANEXO3 99 UBÁ6"}</definedName>
    <definedName name="__CRM3" localSheetId="10" hidden="1">{#N/A,#N/A,FALSE,"ANEXO3 99 ERA";#N/A,#N/A,FALSE,"ANEXO3 99 UBÁ2";#N/A,#N/A,FALSE,"ANEXO3 99 DTU";#N/A,#N/A,FALSE,"ANEXO3 99 RDR";#N/A,#N/A,FALSE,"ANEXO3 99 UBÁ4";#N/A,#N/A,FALSE,"ANEXO3 99 UBÁ6"}</definedName>
    <definedName name="__CRM3" localSheetId="4" hidden="1">{#N/A,#N/A,FALSE,"ANEXO3 99 ERA";#N/A,#N/A,FALSE,"ANEXO3 99 UBÁ2";#N/A,#N/A,FALSE,"ANEXO3 99 DTU";#N/A,#N/A,FALSE,"ANEXO3 99 RDR";#N/A,#N/A,FALSE,"ANEXO3 99 UBÁ4";#N/A,#N/A,FALSE,"ANEXO3 99 UBÁ6"}</definedName>
    <definedName name="__CRM3" localSheetId="8" hidden="1">{#N/A,#N/A,FALSE,"ANEXO3 99 ERA";#N/A,#N/A,FALSE,"ANEXO3 99 UBÁ2";#N/A,#N/A,FALSE,"ANEXO3 99 DTU";#N/A,#N/A,FALSE,"ANEXO3 99 RDR";#N/A,#N/A,FALSE,"ANEXO3 99 UBÁ4";#N/A,#N/A,FALSE,"ANEXO3 99 UBÁ6"}</definedName>
    <definedName name="__CRM3" localSheetId="9" hidden="1">{#N/A,#N/A,FALSE,"ANEXO3 99 ERA";#N/A,#N/A,FALSE,"ANEXO3 99 UBÁ2";#N/A,#N/A,FALSE,"ANEXO3 99 DTU";#N/A,#N/A,FALSE,"ANEXO3 99 RDR";#N/A,#N/A,FALSE,"ANEXO3 99 UBÁ4";#N/A,#N/A,FALSE,"ANEXO3 99 UBÁ6"}</definedName>
    <definedName name="__CRM3" localSheetId="7" hidden="1">{#N/A,#N/A,FALSE,"ANEXO3 99 ERA";#N/A,#N/A,FALSE,"ANEXO3 99 UBÁ2";#N/A,#N/A,FALSE,"ANEXO3 99 DTU";#N/A,#N/A,FALSE,"ANEXO3 99 RDR";#N/A,#N/A,FALSE,"ANEXO3 99 UBÁ4";#N/A,#N/A,FALSE,"ANEXO3 99 UBÁ6"}</definedName>
    <definedName name="__CRM3" localSheetId="2" hidden="1">{#N/A,#N/A,FALSE,"ANEXO3 99 ERA";#N/A,#N/A,FALSE,"ANEXO3 99 UBÁ2";#N/A,#N/A,FALSE,"ANEXO3 99 DTU";#N/A,#N/A,FALSE,"ANEXO3 99 RDR";#N/A,#N/A,FALSE,"ANEXO3 99 UBÁ4";#N/A,#N/A,FALSE,"ANEXO3 99 UBÁ6"}</definedName>
    <definedName name="__CRM3" localSheetId="3" hidden="1">{#N/A,#N/A,FALSE,"ANEXO3 99 ERA";#N/A,#N/A,FALSE,"ANEXO3 99 UBÁ2";#N/A,#N/A,FALSE,"ANEXO3 99 DTU";#N/A,#N/A,FALSE,"ANEXO3 99 RDR";#N/A,#N/A,FALSE,"ANEXO3 99 UBÁ4";#N/A,#N/A,FALSE,"ANEXO3 99 UBÁ6"}</definedName>
    <definedName name="__CRM3" localSheetId="18" hidden="1">{#N/A,#N/A,FALSE,"ANEXO3 99 ERA";#N/A,#N/A,FALSE,"ANEXO3 99 UBÁ2";#N/A,#N/A,FALSE,"ANEXO3 99 DTU";#N/A,#N/A,FALSE,"ANEXO3 99 RDR";#N/A,#N/A,FALSE,"ANEXO3 99 UBÁ4";#N/A,#N/A,FALSE,"ANEXO3 99 UBÁ6"}</definedName>
    <definedName name="__CRM3" localSheetId="19" hidden="1">{#N/A,#N/A,FALSE,"ANEXO3 99 ERA";#N/A,#N/A,FALSE,"ANEXO3 99 UBÁ2";#N/A,#N/A,FALSE,"ANEXO3 99 DTU";#N/A,#N/A,FALSE,"ANEXO3 99 RDR";#N/A,#N/A,FALSE,"ANEXO3 99 UBÁ4";#N/A,#N/A,FALSE,"ANEXO3 99 UBÁ6"}</definedName>
    <definedName name="__CRM3" localSheetId="17" hidden="1">{#N/A,#N/A,FALSE,"ANEXO3 99 ERA";#N/A,#N/A,FALSE,"ANEXO3 99 UBÁ2";#N/A,#N/A,FALSE,"ANEXO3 99 DTU";#N/A,#N/A,FALSE,"ANEXO3 99 RDR";#N/A,#N/A,FALSE,"ANEXO3 99 UBÁ4";#N/A,#N/A,FALSE,"ANEXO3 99 UBÁ6"}</definedName>
    <definedName name="__CRM3" localSheetId="16" hidden="1">{#N/A,#N/A,FALSE,"ANEXO3 99 ERA";#N/A,#N/A,FALSE,"ANEXO3 99 UBÁ2";#N/A,#N/A,FALSE,"ANEXO3 99 DTU";#N/A,#N/A,FALSE,"ANEXO3 99 RDR";#N/A,#N/A,FALSE,"ANEXO3 99 UBÁ4";#N/A,#N/A,FALSE,"ANEXO3 99 UBÁ6"}</definedName>
    <definedName name="__CRM3" localSheetId="1" hidden="1">{#N/A,#N/A,FALSE,"ANEXO3 99 ERA";#N/A,#N/A,FALSE,"ANEXO3 99 UBÁ2";#N/A,#N/A,FALSE,"ANEXO3 99 DTU";#N/A,#N/A,FALSE,"ANEXO3 99 RDR";#N/A,#N/A,FALSE,"ANEXO3 99 UBÁ4";#N/A,#N/A,FALSE,"ANEXO3 99 UBÁ6"}</definedName>
    <definedName name="__CRM3" localSheetId="0" hidden="1">{#N/A,#N/A,FALSE,"ANEXO3 99 ERA";#N/A,#N/A,FALSE,"ANEXO3 99 UBÁ2";#N/A,#N/A,FALSE,"ANEXO3 99 DTU";#N/A,#N/A,FALSE,"ANEXO3 99 RDR";#N/A,#N/A,FALSE,"ANEXO3 99 UBÁ4";#N/A,#N/A,FALSE,"ANEXO3 99 UBÁ6"}</definedName>
    <definedName name="__CRM3" localSheetId="25" hidden="1">{#N/A,#N/A,FALSE,"ANEXO3 99 ERA";#N/A,#N/A,FALSE,"ANEXO3 99 UBÁ2";#N/A,#N/A,FALSE,"ANEXO3 99 DTU";#N/A,#N/A,FALSE,"ANEXO3 99 RDR";#N/A,#N/A,FALSE,"ANEXO3 99 UBÁ4";#N/A,#N/A,FALSE,"ANEXO3 99 UBÁ6"}</definedName>
    <definedName name="__CRM3" localSheetId="20" hidden="1">{#N/A,#N/A,FALSE,"ANEXO3 99 ERA";#N/A,#N/A,FALSE,"ANEXO3 99 UBÁ2";#N/A,#N/A,FALSE,"ANEXO3 99 DTU";#N/A,#N/A,FALSE,"ANEXO3 99 RDR";#N/A,#N/A,FALSE,"ANEXO3 99 UBÁ4";#N/A,#N/A,FALSE,"ANEXO3 99 UBÁ6"}</definedName>
    <definedName name="__CRM3" localSheetId="12" hidden="1">{#N/A,#N/A,FALSE,"ANEXO3 99 ERA";#N/A,#N/A,FALSE,"ANEXO3 99 UBÁ2";#N/A,#N/A,FALSE,"ANEXO3 99 DTU";#N/A,#N/A,FALSE,"ANEXO3 99 RDR";#N/A,#N/A,FALSE,"ANEXO3 99 UBÁ4";#N/A,#N/A,FALSE,"ANEXO3 99 UBÁ6"}</definedName>
    <definedName name="__CRM3" localSheetId="22" hidden="1">{#N/A,#N/A,FALSE,"ANEXO3 99 ERA";#N/A,#N/A,FALSE,"ANEXO3 99 UBÁ2";#N/A,#N/A,FALSE,"ANEXO3 99 DTU";#N/A,#N/A,FALSE,"ANEXO3 99 RDR";#N/A,#N/A,FALSE,"ANEXO3 99 UBÁ4";#N/A,#N/A,FALSE,"ANEXO3 99 UBÁ6"}</definedName>
    <definedName name="__CRM3" localSheetId="21" hidden="1">{#N/A,#N/A,FALSE,"ANEXO3 99 ERA";#N/A,#N/A,FALSE,"ANEXO3 99 UBÁ2";#N/A,#N/A,FALSE,"ANEXO3 99 DTU";#N/A,#N/A,FALSE,"ANEXO3 99 RDR";#N/A,#N/A,FALSE,"ANEXO3 99 UBÁ4";#N/A,#N/A,FALSE,"ANEXO3 99 UBÁ6"}</definedName>
    <definedName name="__CRM3" localSheetId="23" hidden="1">{#N/A,#N/A,FALSE,"ANEXO3 99 ERA";#N/A,#N/A,FALSE,"ANEXO3 99 UBÁ2";#N/A,#N/A,FALSE,"ANEXO3 99 DTU";#N/A,#N/A,FALSE,"ANEXO3 99 RDR";#N/A,#N/A,FALSE,"ANEXO3 99 UBÁ4";#N/A,#N/A,FALSE,"ANEXO3 99 UBÁ6"}</definedName>
    <definedName name="__CRM3" localSheetId="15" hidden="1">{#N/A,#N/A,FALSE,"ANEXO3 99 ERA";#N/A,#N/A,FALSE,"ANEXO3 99 UBÁ2";#N/A,#N/A,FALSE,"ANEXO3 99 DTU";#N/A,#N/A,FALSE,"ANEXO3 99 RDR";#N/A,#N/A,FALSE,"ANEXO3 99 UBÁ4";#N/A,#N/A,FALSE,"ANEXO3 99 UBÁ6"}</definedName>
    <definedName name="__CRM3" localSheetId="13" hidden="1">{#N/A,#N/A,FALSE,"ANEXO3 99 ERA";#N/A,#N/A,FALSE,"ANEXO3 99 UBÁ2";#N/A,#N/A,FALSE,"ANEXO3 99 DTU";#N/A,#N/A,FALSE,"ANEXO3 99 RDR";#N/A,#N/A,FALSE,"ANEXO3 99 UBÁ4";#N/A,#N/A,FALSE,"ANEXO3 99 UBÁ6"}</definedName>
    <definedName name="__CRM3" hidden="1">{#N/A,#N/A,FALSE,"ANEXO3 99 ERA";#N/A,#N/A,FALSE,"ANEXO3 99 UBÁ2";#N/A,#N/A,FALSE,"ANEXO3 99 DTU";#N/A,#N/A,FALSE,"ANEXO3 99 RDR";#N/A,#N/A,FALSE,"ANEXO3 99 UBÁ4";#N/A,#N/A,FALSE,"ANEXO3 99 UBÁ6"}</definedName>
    <definedName name="__CRM3_1" localSheetId="0" hidden="1">{#N/A,#N/A,FALSE,"ANEXO3 99 ERA";#N/A,#N/A,FALSE,"ANEXO3 99 UBÁ2";#N/A,#N/A,FALSE,"ANEXO3 99 DTU";#N/A,#N/A,FALSE,"ANEXO3 99 RDR";#N/A,#N/A,FALSE,"ANEXO3 99 UBÁ4";#N/A,#N/A,FALSE,"ANEXO3 99 UBÁ6"}</definedName>
    <definedName name="__CRM3_1" localSheetId="25" hidden="1">{#N/A,#N/A,FALSE,"ANEXO3 99 ERA";#N/A,#N/A,FALSE,"ANEXO3 99 UBÁ2";#N/A,#N/A,FALSE,"ANEXO3 99 DTU";#N/A,#N/A,FALSE,"ANEXO3 99 RDR";#N/A,#N/A,FALSE,"ANEXO3 99 UBÁ4";#N/A,#N/A,FALSE,"ANEXO3 99 UBÁ6"}</definedName>
    <definedName name="__CRM3_1" localSheetId="20" hidden="1">{#N/A,#N/A,FALSE,"ANEXO3 99 ERA";#N/A,#N/A,FALSE,"ANEXO3 99 UBÁ2";#N/A,#N/A,FALSE,"ANEXO3 99 DTU";#N/A,#N/A,FALSE,"ANEXO3 99 RDR";#N/A,#N/A,FALSE,"ANEXO3 99 UBÁ4";#N/A,#N/A,FALSE,"ANEXO3 99 UBÁ6"}</definedName>
    <definedName name="__CRM3_1" localSheetId="12" hidden="1">{#N/A,#N/A,FALSE,"ANEXO3 99 ERA";#N/A,#N/A,FALSE,"ANEXO3 99 UBÁ2";#N/A,#N/A,FALSE,"ANEXO3 99 DTU";#N/A,#N/A,FALSE,"ANEXO3 99 RDR";#N/A,#N/A,FALSE,"ANEXO3 99 UBÁ4";#N/A,#N/A,FALSE,"ANEXO3 99 UBÁ6"}</definedName>
    <definedName name="__CRM3_1" localSheetId="22" hidden="1">{#N/A,#N/A,FALSE,"ANEXO3 99 ERA";#N/A,#N/A,FALSE,"ANEXO3 99 UBÁ2";#N/A,#N/A,FALSE,"ANEXO3 99 DTU";#N/A,#N/A,FALSE,"ANEXO3 99 RDR";#N/A,#N/A,FALSE,"ANEXO3 99 UBÁ4";#N/A,#N/A,FALSE,"ANEXO3 99 UBÁ6"}</definedName>
    <definedName name="__CRM3_1" localSheetId="21" hidden="1">{#N/A,#N/A,FALSE,"ANEXO3 99 ERA";#N/A,#N/A,FALSE,"ANEXO3 99 UBÁ2";#N/A,#N/A,FALSE,"ANEXO3 99 DTU";#N/A,#N/A,FALSE,"ANEXO3 99 RDR";#N/A,#N/A,FALSE,"ANEXO3 99 UBÁ4";#N/A,#N/A,FALSE,"ANEXO3 99 UBÁ6"}</definedName>
    <definedName name="__CRM3_1" localSheetId="23" hidden="1">{#N/A,#N/A,FALSE,"ANEXO3 99 ERA";#N/A,#N/A,FALSE,"ANEXO3 99 UBÁ2";#N/A,#N/A,FALSE,"ANEXO3 99 DTU";#N/A,#N/A,FALSE,"ANEXO3 99 RDR";#N/A,#N/A,FALSE,"ANEXO3 99 UBÁ4";#N/A,#N/A,FALSE,"ANEXO3 99 UBÁ6"}</definedName>
    <definedName name="__CRM3_1" localSheetId="15" hidden="1">{#N/A,#N/A,FALSE,"ANEXO3 99 ERA";#N/A,#N/A,FALSE,"ANEXO3 99 UBÁ2";#N/A,#N/A,FALSE,"ANEXO3 99 DTU";#N/A,#N/A,FALSE,"ANEXO3 99 RDR";#N/A,#N/A,FALSE,"ANEXO3 99 UBÁ4";#N/A,#N/A,FALSE,"ANEXO3 99 UBÁ6"}</definedName>
    <definedName name="__CRM3_1" localSheetId="13" hidden="1">{#N/A,#N/A,FALSE,"ANEXO3 99 ERA";#N/A,#N/A,FALSE,"ANEXO3 99 UBÁ2";#N/A,#N/A,FALSE,"ANEXO3 99 DTU";#N/A,#N/A,FALSE,"ANEXO3 99 RDR";#N/A,#N/A,FALSE,"ANEXO3 99 UBÁ4";#N/A,#N/A,FALSE,"ANEXO3 99 UBÁ6"}</definedName>
    <definedName name="__CRM3_1" hidden="1">{#N/A,#N/A,FALSE,"ANEXO3 99 ERA";#N/A,#N/A,FALSE,"ANEXO3 99 UBÁ2";#N/A,#N/A,FALSE,"ANEXO3 99 DTU";#N/A,#N/A,FALSE,"ANEXO3 99 RDR";#N/A,#N/A,FALSE,"ANEXO3 99 UBÁ4";#N/A,#N/A,FALSE,"ANEXO3 99 UBÁ6"}</definedName>
    <definedName name="__DAT1">#REF!</definedName>
    <definedName name="__DAT2">#REF!</definedName>
    <definedName name="__DAT3">#REF!</definedName>
    <definedName name="__DAT4">#REF!</definedName>
    <definedName name="__DAT5">#REF!</definedName>
    <definedName name="__df1" localSheetId="0" hidden="1">{#N/A,#N/A,FALSE,"LLAVE";#N/A,#N/A,FALSE,"EERR";#N/A,#N/A,FALSE,"ESP";#N/A,#N/A,FALSE,"EOAF";#N/A,#N/A,FALSE,"CASH";#N/A,#N/A,FALSE,"FINANZAS";#N/A,#N/A,FALSE,"DEUDA";#N/A,#N/A,FALSE,"INVERSION";#N/A,#N/A,FALSE,"PERSONAL"}</definedName>
    <definedName name="__df1" localSheetId="25" hidden="1">{#N/A,#N/A,FALSE,"LLAVE";#N/A,#N/A,FALSE,"EERR";#N/A,#N/A,FALSE,"ESP";#N/A,#N/A,FALSE,"EOAF";#N/A,#N/A,FALSE,"CASH";#N/A,#N/A,FALSE,"FINANZAS";#N/A,#N/A,FALSE,"DEUDA";#N/A,#N/A,FALSE,"INVERSION";#N/A,#N/A,FALSE,"PERSONAL"}</definedName>
    <definedName name="__df1" localSheetId="20" hidden="1">{#N/A,#N/A,FALSE,"LLAVE";#N/A,#N/A,FALSE,"EERR";#N/A,#N/A,FALSE,"ESP";#N/A,#N/A,FALSE,"EOAF";#N/A,#N/A,FALSE,"CASH";#N/A,#N/A,FALSE,"FINANZAS";#N/A,#N/A,FALSE,"DEUDA";#N/A,#N/A,FALSE,"INVERSION";#N/A,#N/A,FALSE,"PERSONAL"}</definedName>
    <definedName name="__df1" localSheetId="12" hidden="1">{#N/A,#N/A,FALSE,"LLAVE";#N/A,#N/A,FALSE,"EERR";#N/A,#N/A,FALSE,"ESP";#N/A,#N/A,FALSE,"EOAF";#N/A,#N/A,FALSE,"CASH";#N/A,#N/A,FALSE,"FINANZAS";#N/A,#N/A,FALSE,"DEUDA";#N/A,#N/A,FALSE,"INVERSION";#N/A,#N/A,FALSE,"PERSONAL"}</definedName>
    <definedName name="__df1" localSheetId="22" hidden="1">{#N/A,#N/A,FALSE,"LLAVE";#N/A,#N/A,FALSE,"EERR";#N/A,#N/A,FALSE,"ESP";#N/A,#N/A,FALSE,"EOAF";#N/A,#N/A,FALSE,"CASH";#N/A,#N/A,FALSE,"FINANZAS";#N/A,#N/A,FALSE,"DEUDA";#N/A,#N/A,FALSE,"INVERSION";#N/A,#N/A,FALSE,"PERSONAL"}</definedName>
    <definedName name="__df1" localSheetId="21" hidden="1">{#N/A,#N/A,FALSE,"LLAVE";#N/A,#N/A,FALSE,"EERR";#N/A,#N/A,FALSE,"ESP";#N/A,#N/A,FALSE,"EOAF";#N/A,#N/A,FALSE,"CASH";#N/A,#N/A,FALSE,"FINANZAS";#N/A,#N/A,FALSE,"DEUDA";#N/A,#N/A,FALSE,"INVERSION";#N/A,#N/A,FALSE,"PERSONAL"}</definedName>
    <definedName name="__df1" localSheetId="23" hidden="1">{#N/A,#N/A,FALSE,"LLAVE";#N/A,#N/A,FALSE,"EERR";#N/A,#N/A,FALSE,"ESP";#N/A,#N/A,FALSE,"EOAF";#N/A,#N/A,FALSE,"CASH";#N/A,#N/A,FALSE,"FINANZAS";#N/A,#N/A,FALSE,"DEUDA";#N/A,#N/A,FALSE,"INVERSION";#N/A,#N/A,FALSE,"PERSONAL"}</definedName>
    <definedName name="__df1" localSheetId="15" hidden="1">{#N/A,#N/A,FALSE,"LLAVE";#N/A,#N/A,FALSE,"EERR";#N/A,#N/A,FALSE,"ESP";#N/A,#N/A,FALSE,"EOAF";#N/A,#N/A,FALSE,"CASH";#N/A,#N/A,FALSE,"FINANZAS";#N/A,#N/A,FALSE,"DEUDA";#N/A,#N/A,FALSE,"INVERSION";#N/A,#N/A,FALSE,"PERSONAL"}</definedName>
    <definedName name="__df1" localSheetId="13" hidden="1">{#N/A,#N/A,FALSE,"LLAVE";#N/A,#N/A,FALSE,"EERR";#N/A,#N/A,FALSE,"ESP";#N/A,#N/A,FALSE,"EOAF";#N/A,#N/A,FALSE,"CASH";#N/A,#N/A,FALSE,"FINANZAS";#N/A,#N/A,FALSE,"DEUDA";#N/A,#N/A,FALSE,"INVERSION";#N/A,#N/A,FALSE,"PERSONAL"}</definedName>
    <definedName name="__df1" hidden="1">{#N/A,#N/A,FALSE,"LLAVE";#N/A,#N/A,FALSE,"EERR";#N/A,#N/A,FALSE,"ESP";#N/A,#N/A,FALSE,"EOAF";#N/A,#N/A,FALSE,"CASH";#N/A,#N/A,FALSE,"FINANZAS";#N/A,#N/A,FALSE,"DEUDA";#N/A,#N/A,FALSE,"INVERSION";#N/A,#N/A,FALSE,"PERSONAL"}</definedName>
    <definedName name="__df1_1" localSheetId="0" hidden="1">{#N/A,#N/A,FALSE,"LLAVE";#N/A,#N/A,FALSE,"EERR";#N/A,#N/A,FALSE,"ESP";#N/A,#N/A,FALSE,"EOAF";#N/A,#N/A,FALSE,"CASH";#N/A,#N/A,FALSE,"FINANZAS";#N/A,#N/A,FALSE,"DEUDA";#N/A,#N/A,FALSE,"INVERSION";#N/A,#N/A,FALSE,"PERSONAL"}</definedName>
    <definedName name="__df1_1" localSheetId="25" hidden="1">{#N/A,#N/A,FALSE,"LLAVE";#N/A,#N/A,FALSE,"EERR";#N/A,#N/A,FALSE,"ESP";#N/A,#N/A,FALSE,"EOAF";#N/A,#N/A,FALSE,"CASH";#N/A,#N/A,FALSE,"FINANZAS";#N/A,#N/A,FALSE,"DEUDA";#N/A,#N/A,FALSE,"INVERSION";#N/A,#N/A,FALSE,"PERSONAL"}</definedName>
    <definedName name="__df1_1" localSheetId="20" hidden="1">{#N/A,#N/A,FALSE,"LLAVE";#N/A,#N/A,FALSE,"EERR";#N/A,#N/A,FALSE,"ESP";#N/A,#N/A,FALSE,"EOAF";#N/A,#N/A,FALSE,"CASH";#N/A,#N/A,FALSE,"FINANZAS";#N/A,#N/A,FALSE,"DEUDA";#N/A,#N/A,FALSE,"INVERSION";#N/A,#N/A,FALSE,"PERSONAL"}</definedName>
    <definedName name="__df1_1" localSheetId="12" hidden="1">{#N/A,#N/A,FALSE,"LLAVE";#N/A,#N/A,FALSE,"EERR";#N/A,#N/A,FALSE,"ESP";#N/A,#N/A,FALSE,"EOAF";#N/A,#N/A,FALSE,"CASH";#N/A,#N/A,FALSE,"FINANZAS";#N/A,#N/A,FALSE,"DEUDA";#N/A,#N/A,FALSE,"INVERSION";#N/A,#N/A,FALSE,"PERSONAL"}</definedName>
    <definedName name="__df1_1" localSheetId="22" hidden="1">{#N/A,#N/A,FALSE,"LLAVE";#N/A,#N/A,FALSE,"EERR";#N/A,#N/A,FALSE,"ESP";#N/A,#N/A,FALSE,"EOAF";#N/A,#N/A,FALSE,"CASH";#N/A,#N/A,FALSE,"FINANZAS";#N/A,#N/A,FALSE,"DEUDA";#N/A,#N/A,FALSE,"INVERSION";#N/A,#N/A,FALSE,"PERSONAL"}</definedName>
    <definedName name="__df1_1" localSheetId="21" hidden="1">{#N/A,#N/A,FALSE,"LLAVE";#N/A,#N/A,FALSE,"EERR";#N/A,#N/A,FALSE,"ESP";#N/A,#N/A,FALSE,"EOAF";#N/A,#N/A,FALSE,"CASH";#N/A,#N/A,FALSE,"FINANZAS";#N/A,#N/A,FALSE,"DEUDA";#N/A,#N/A,FALSE,"INVERSION";#N/A,#N/A,FALSE,"PERSONAL"}</definedName>
    <definedName name="__df1_1" localSheetId="23" hidden="1">{#N/A,#N/A,FALSE,"LLAVE";#N/A,#N/A,FALSE,"EERR";#N/A,#N/A,FALSE,"ESP";#N/A,#N/A,FALSE,"EOAF";#N/A,#N/A,FALSE,"CASH";#N/A,#N/A,FALSE,"FINANZAS";#N/A,#N/A,FALSE,"DEUDA";#N/A,#N/A,FALSE,"INVERSION";#N/A,#N/A,FALSE,"PERSONAL"}</definedName>
    <definedName name="__df1_1" localSheetId="15" hidden="1">{#N/A,#N/A,FALSE,"LLAVE";#N/A,#N/A,FALSE,"EERR";#N/A,#N/A,FALSE,"ESP";#N/A,#N/A,FALSE,"EOAF";#N/A,#N/A,FALSE,"CASH";#N/A,#N/A,FALSE,"FINANZAS";#N/A,#N/A,FALSE,"DEUDA";#N/A,#N/A,FALSE,"INVERSION";#N/A,#N/A,FALSE,"PERSONAL"}</definedName>
    <definedName name="__df1_1" localSheetId="13" hidden="1">{#N/A,#N/A,FALSE,"LLAVE";#N/A,#N/A,FALSE,"EERR";#N/A,#N/A,FALSE,"ESP";#N/A,#N/A,FALSE,"EOAF";#N/A,#N/A,FALSE,"CASH";#N/A,#N/A,FALSE,"FINANZAS";#N/A,#N/A,FALSE,"DEUDA";#N/A,#N/A,FALSE,"INVERSION";#N/A,#N/A,FALSE,"PERSONAL"}</definedName>
    <definedName name="__df1_1" hidden="1">{#N/A,#N/A,FALSE,"LLAVE";#N/A,#N/A,FALSE,"EERR";#N/A,#N/A,FALSE,"ESP";#N/A,#N/A,FALSE,"EOAF";#N/A,#N/A,FALSE,"CASH";#N/A,#N/A,FALSE,"FINANZAS";#N/A,#N/A,FALSE,"DEUDA";#N/A,#N/A,FALSE,"INVERSION";#N/A,#N/A,FALSE,"PERSONAL"}</definedName>
    <definedName name="__df1_1_1" localSheetId="0" hidden="1">{#N/A,#N/A,FALSE,"LLAVE";#N/A,#N/A,FALSE,"EERR";#N/A,#N/A,FALSE,"ESP";#N/A,#N/A,FALSE,"EOAF";#N/A,#N/A,FALSE,"CASH";#N/A,#N/A,FALSE,"FINANZAS";#N/A,#N/A,FALSE,"DEUDA";#N/A,#N/A,FALSE,"INVERSION";#N/A,#N/A,FALSE,"PERSONAL"}</definedName>
    <definedName name="__df1_1_1" localSheetId="25" hidden="1">{#N/A,#N/A,FALSE,"LLAVE";#N/A,#N/A,FALSE,"EERR";#N/A,#N/A,FALSE,"ESP";#N/A,#N/A,FALSE,"EOAF";#N/A,#N/A,FALSE,"CASH";#N/A,#N/A,FALSE,"FINANZAS";#N/A,#N/A,FALSE,"DEUDA";#N/A,#N/A,FALSE,"INVERSION";#N/A,#N/A,FALSE,"PERSONAL"}</definedName>
    <definedName name="__df1_1_1" localSheetId="20" hidden="1">{#N/A,#N/A,FALSE,"LLAVE";#N/A,#N/A,FALSE,"EERR";#N/A,#N/A,FALSE,"ESP";#N/A,#N/A,FALSE,"EOAF";#N/A,#N/A,FALSE,"CASH";#N/A,#N/A,FALSE,"FINANZAS";#N/A,#N/A,FALSE,"DEUDA";#N/A,#N/A,FALSE,"INVERSION";#N/A,#N/A,FALSE,"PERSONAL"}</definedName>
    <definedName name="__df1_1_1" localSheetId="12" hidden="1">{#N/A,#N/A,FALSE,"LLAVE";#N/A,#N/A,FALSE,"EERR";#N/A,#N/A,FALSE,"ESP";#N/A,#N/A,FALSE,"EOAF";#N/A,#N/A,FALSE,"CASH";#N/A,#N/A,FALSE,"FINANZAS";#N/A,#N/A,FALSE,"DEUDA";#N/A,#N/A,FALSE,"INVERSION";#N/A,#N/A,FALSE,"PERSONAL"}</definedName>
    <definedName name="__df1_1_1" localSheetId="22" hidden="1">{#N/A,#N/A,FALSE,"LLAVE";#N/A,#N/A,FALSE,"EERR";#N/A,#N/A,FALSE,"ESP";#N/A,#N/A,FALSE,"EOAF";#N/A,#N/A,FALSE,"CASH";#N/A,#N/A,FALSE,"FINANZAS";#N/A,#N/A,FALSE,"DEUDA";#N/A,#N/A,FALSE,"INVERSION";#N/A,#N/A,FALSE,"PERSONAL"}</definedName>
    <definedName name="__df1_1_1" localSheetId="21" hidden="1">{#N/A,#N/A,FALSE,"LLAVE";#N/A,#N/A,FALSE,"EERR";#N/A,#N/A,FALSE,"ESP";#N/A,#N/A,FALSE,"EOAF";#N/A,#N/A,FALSE,"CASH";#N/A,#N/A,FALSE,"FINANZAS";#N/A,#N/A,FALSE,"DEUDA";#N/A,#N/A,FALSE,"INVERSION";#N/A,#N/A,FALSE,"PERSONAL"}</definedName>
    <definedName name="__df1_1_1" localSheetId="23" hidden="1">{#N/A,#N/A,FALSE,"LLAVE";#N/A,#N/A,FALSE,"EERR";#N/A,#N/A,FALSE,"ESP";#N/A,#N/A,FALSE,"EOAF";#N/A,#N/A,FALSE,"CASH";#N/A,#N/A,FALSE,"FINANZAS";#N/A,#N/A,FALSE,"DEUDA";#N/A,#N/A,FALSE,"INVERSION";#N/A,#N/A,FALSE,"PERSONAL"}</definedName>
    <definedName name="__df1_1_1" localSheetId="15" hidden="1">{#N/A,#N/A,FALSE,"LLAVE";#N/A,#N/A,FALSE,"EERR";#N/A,#N/A,FALSE,"ESP";#N/A,#N/A,FALSE,"EOAF";#N/A,#N/A,FALSE,"CASH";#N/A,#N/A,FALSE,"FINANZAS";#N/A,#N/A,FALSE,"DEUDA";#N/A,#N/A,FALSE,"INVERSION";#N/A,#N/A,FALSE,"PERSONAL"}</definedName>
    <definedName name="__df1_1_1" localSheetId="13" hidden="1">{#N/A,#N/A,FALSE,"LLAVE";#N/A,#N/A,FALSE,"EERR";#N/A,#N/A,FALSE,"ESP";#N/A,#N/A,FALSE,"EOAF";#N/A,#N/A,FALSE,"CASH";#N/A,#N/A,FALSE,"FINANZAS";#N/A,#N/A,FALSE,"DEUDA";#N/A,#N/A,FALSE,"INVERSION";#N/A,#N/A,FALSE,"PERSONAL"}</definedName>
    <definedName name="__df1_1_1" hidden="1">{#N/A,#N/A,FALSE,"LLAVE";#N/A,#N/A,FALSE,"EERR";#N/A,#N/A,FALSE,"ESP";#N/A,#N/A,FALSE,"EOAF";#N/A,#N/A,FALSE,"CASH";#N/A,#N/A,FALSE,"FINANZAS";#N/A,#N/A,FALSE,"DEUDA";#N/A,#N/A,FALSE,"INVERSION";#N/A,#N/A,FALSE,"PERSONAL"}</definedName>
    <definedName name="__df1_2" localSheetId="0" hidden="1">{#N/A,#N/A,FALSE,"LLAVE";#N/A,#N/A,FALSE,"EERR";#N/A,#N/A,FALSE,"ESP";#N/A,#N/A,FALSE,"EOAF";#N/A,#N/A,FALSE,"CASH";#N/A,#N/A,FALSE,"FINANZAS";#N/A,#N/A,FALSE,"DEUDA";#N/A,#N/A,FALSE,"INVERSION";#N/A,#N/A,FALSE,"PERSONAL"}</definedName>
    <definedName name="__df1_2" localSheetId="25" hidden="1">{#N/A,#N/A,FALSE,"LLAVE";#N/A,#N/A,FALSE,"EERR";#N/A,#N/A,FALSE,"ESP";#N/A,#N/A,FALSE,"EOAF";#N/A,#N/A,FALSE,"CASH";#N/A,#N/A,FALSE,"FINANZAS";#N/A,#N/A,FALSE,"DEUDA";#N/A,#N/A,FALSE,"INVERSION";#N/A,#N/A,FALSE,"PERSONAL"}</definedName>
    <definedName name="__df1_2" localSheetId="20" hidden="1">{#N/A,#N/A,FALSE,"LLAVE";#N/A,#N/A,FALSE,"EERR";#N/A,#N/A,FALSE,"ESP";#N/A,#N/A,FALSE,"EOAF";#N/A,#N/A,FALSE,"CASH";#N/A,#N/A,FALSE,"FINANZAS";#N/A,#N/A,FALSE,"DEUDA";#N/A,#N/A,FALSE,"INVERSION";#N/A,#N/A,FALSE,"PERSONAL"}</definedName>
    <definedName name="__df1_2" localSheetId="12" hidden="1">{#N/A,#N/A,FALSE,"LLAVE";#N/A,#N/A,FALSE,"EERR";#N/A,#N/A,FALSE,"ESP";#N/A,#N/A,FALSE,"EOAF";#N/A,#N/A,FALSE,"CASH";#N/A,#N/A,FALSE,"FINANZAS";#N/A,#N/A,FALSE,"DEUDA";#N/A,#N/A,FALSE,"INVERSION";#N/A,#N/A,FALSE,"PERSONAL"}</definedName>
    <definedName name="__df1_2" localSheetId="22" hidden="1">{#N/A,#N/A,FALSE,"LLAVE";#N/A,#N/A,FALSE,"EERR";#N/A,#N/A,FALSE,"ESP";#N/A,#N/A,FALSE,"EOAF";#N/A,#N/A,FALSE,"CASH";#N/A,#N/A,FALSE,"FINANZAS";#N/A,#N/A,FALSE,"DEUDA";#N/A,#N/A,FALSE,"INVERSION";#N/A,#N/A,FALSE,"PERSONAL"}</definedName>
    <definedName name="__df1_2" localSheetId="21" hidden="1">{#N/A,#N/A,FALSE,"LLAVE";#N/A,#N/A,FALSE,"EERR";#N/A,#N/A,FALSE,"ESP";#N/A,#N/A,FALSE,"EOAF";#N/A,#N/A,FALSE,"CASH";#N/A,#N/A,FALSE,"FINANZAS";#N/A,#N/A,FALSE,"DEUDA";#N/A,#N/A,FALSE,"INVERSION";#N/A,#N/A,FALSE,"PERSONAL"}</definedName>
    <definedName name="__df1_2" localSheetId="23" hidden="1">{#N/A,#N/A,FALSE,"LLAVE";#N/A,#N/A,FALSE,"EERR";#N/A,#N/A,FALSE,"ESP";#N/A,#N/A,FALSE,"EOAF";#N/A,#N/A,FALSE,"CASH";#N/A,#N/A,FALSE,"FINANZAS";#N/A,#N/A,FALSE,"DEUDA";#N/A,#N/A,FALSE,"INVERSION";#N/A,#N/A,FALSE,"PERSONAL"}</definedName>
    <definedName name="__df1_2" localSheetId="15" hidden="1">{#N/A,#N/A,FALSE,"LLAVE";#N/A,#N/A,FALSE,"EERR";#N/A,#N/A,FALSE,"ESP";#N/A,#N/A,FALSE,"EOAF";#N/A,#N/A,FALSE,"CASH";#N/A,#N/A,FALSE,"FINANZAS";#N/A,#N/A,FALSE,"DEUDA";#N/A,#N/A,FALSE,"INVERSION";#N/A,#N/A,FALSE,"PERSONAL"}</definedName>
    <definedName name="__df1_2" localSheetId="13" hidden="1">{#N/A,#N/A,FALSE,"LLAVE";#N/A,#N/A,FALSE,"EERR";#N/A,#N/A,FALSE,"ESP";#N/A,#N/A,FALSE,"EOAF";#N/A,#N/A,FALSE,"CASH";#N/A,#N/A,FALSE,"FINANZAS";#N/A,#N/A,FALSE,"DEUDA";#N/A,#N/A,FALSE,"INVERSION";#N/A,#N/A,FALSE,"PERSONAL"}</definedName>
    <definedName name="__df1_2" hidden="1">{#N/A,#N/A,FALSE,"LLAVE";#N/A,#N/A,FALSE,"EERR";#N/A,#N/A,FALSE,"ESP";#N/A,#N/A,FALSE,"EOAF";#N/A,#N/A,FALSE,"CASH";#N/A,#N/A,FALSE,"FINANZAS";#N/A,#N/A,FALSE,"DEUDA";#N/A,#N/A,FALSE,"INVERSION";#N/A,#N/A,FALSE,"PERSONAL"}</definedName>
    <definedName name="__e1" localSheetId="0" hidden="1">{#N/A,#N/A,FALSE,"ENERGIA";#N/A,#N/A,FALSE,"PERDIDAS";#N/A,#N/A,FALSE,"CLIENTES";#N/A,#N/A,FALSE,"ESTADO";#N/A,#N/A,FALSE,"TECNICA"}</definedName>
    <definedName name="__e1" localSheetId="25" hidden="1">{#N/A,#N/A,FALSE,"ENERGIA";#N/A,#N/A,FALSE,"PERDIDAS";#N/A,#N/A,FALSE,"CLIENTES";#N/A,#N/A,FALSE,"ESTADO";#N/A,#N/A,FALSE,"TECNICA"}</definedName>
    <definedName name="__e1" localSheetId="20" hidden="1">{#N/A,#N/A,FALSE,"ENERGIA";#N/A,#N/A,FALSE,"PERDIDAS";#N/A,#N/A,FALSE,"CLIENTES";#N/A,#N/A,FALSE,"ESTADO";#N/A,#N/A,FALSE,"TECNICA"}</definedName>
    <definedName name="__e1" localSheetId="12" hidden="1">{#N/A,#N/A,FALSE,"ENERGIA";#N/A,#N/A,FALSE,"PERDIDAS";#N/A,#N/A,FALSE,"CLIENTES";#N/A,#N/A,FALSE,"ESTADO";#N/A,#N/A,FALSE,"TECNICA"}</definedName>
    <definedName name="__e1" localSheetId="22" hidden="1">{#N/A,#N/A,FALSE,"ENERGIA";#N/A,#N/A,FALSE,"PERDIDAS";#N/A,#N/A,FALSE,"CLIENTES";#N/A,#N/A,FALSE,"ESTADO";#N/A,#N/A,FALSE,"TECNICA"}</definedName>
    <definedName name="__e1" localSheetId="21" hidden="1">{#N/A,#N/A,FALSE,"ENERGIA";#N/A,#N/A,FALSE,"PERDIDAS";#N/A,#N/A,FALSE,"CLIENTES";#N/A,#N/A,FALSE,"ESTADO";#N/A,#N/A,FALSE,"TECNICA"}</definedName>
    <definedName name="__e1" localSheetId="23" hidden="1">{#N/A,#N/A,FALSE,"ENERGIA";#N/A,#N/A,FALSE,"PERDIDAS";#N/A,#N/A,FALSE,"CLIENTES";#N/A,#N/A,FALSE,"ESTADO";#N/A,#N/A,FALSE,"TECNICA"}</definedName>
    <definedName name="__e1" localSheetId="15" hidden="1">{#N/A,#N/A,FALSE,"ENERGIA";#N/A,#N/A,FALSE,"PERDIDAS";#N/A,#N/A,FALSE,"CLIENTES";#N/A,#N/A,FALSE,"ESTADO";#N/A,#N/A,FALSE,"TECNICA"}</definedName>
    <definedName name="__e1" localSheetId="13" hidden="1">{#N/A,#N/A,FALSE,"ENERGIA";#N/A,#N/A,FALSE,"PERDIDAS";#N/A,#N/A,FALSE,"CLIENTES";#N/A,#N/A,FALSE,"ESTADO";#N/A,#N/A,FALSE,"TECNICA"}</definedName>
    <definedName name="__e1" hidden="1">{#N/A,#N/A,FALSE,"ENERGIA";#N/A,#N/A,FALSE,"PERDIDAS";#N/A,#N/A,FALSE,"CLIENTES";#N/A,#N/A,FALSE,"ESTADO";#N/A,#N/A,FALSE,"TECNICA"}</definedName>
    <definedName name="__e1_1" localSheetId="0" hidden="1">{#N/A,#N/A,FALSE,"ENERGIA";#N/A,#N/A,FALSE,"PERDIDAS";#N/A,#N/A,FALSE,"CLIENTES";#N/A,#N/A,FALSE,"ESTADO";#N/A,#N/A,FALSE,"TECNICA"}</definedName>
    <definedName name="__e1_1" localSheetId="25" hidden="1">{#N/A,#N/A,FALSE,"ENERGIA";#N/A,#N/A,FALSE,"PERDIDAS";#N/A,#N/A,FALSE,"CLIENTES";#N/A,#N/A,FALSE,"ESTADO";#N/A,#N/A,FALSE,"TECNICA"}</definedName>
    <definedName name="__e1_1" localSheetId="20" hidden="1">{#N/A,#N/A,FALSE,"ENERGIA";#N/A,#N/A,FALSE,"PERDIDAS";#N/A,#N/A,FALSE,"CLIENTES";#N/A,#N/A,FALSE,"ESTADO";#N/A,#N/A,FALSE,"TECNICA"}</definedName>
    <definedName name="__e1_1" localSheetId="12" hidden="1">{#N/A,#N/A,FALSE,"ENERGIA";#N/A,#N/A,FALSE,"PERDIDAS";#N/A,#N/A,FALSE,"CLIENTES";#N/A,#N/A,FALSE,"ESTADO";#N/A,#N/A,FALSE,"TECNICA"}</definedName>
    <definedName name="__e1_1" localSheetId="22" hidden="1">{#N/A,#N/A,FALSE,"ENERGIA";#N/A,#N/A,FALSE,"PERDIDAS";#N/A,#N/A,FALSE,"CLIENTES";#N/A,#N/A,FALSE,"ESTADO";#N/A,#N/A,FALSE,"TECNICA"}</definedName>
    <definedName name="__e1_1" localSheetId="21" hidden="1">{#N/A,#N/A,FALSE,"ENERGIA";#N/A,#N/A,FALSE,"PERDIDAS";#N/A,#N/A,FALSE,"CLIENTES";#N/A,#N/A,FALSE,"ESTADO";#N/A,#N/A,FALSE,"TECNICA"}</definedName>
    <definedName name="__e1_1" localSheetId="23" hidden="1">{#N/A,#N/A,FALSE,"ENERGIA";#N/A,#N/A,FALSE,"PERDIDAS";#N/A,#N/A,FALSE,"CLIENTES";#N/A,#N/A,FALSE,"ESTADO";#N/A,#N/A,FALSE,"TECNICA"}</definedName>
    <definedName name="__e1_1" localSheetId="15" hidden="1">{#N/A,#N/A,FALSE,"ENERGIA";#N/A,#N/A,FALSE,"PERDIDAS";#N/A,#N/A,FALSE,"CLIENTES";#N/A,#N/A,FALSE,"ESTADO";#N/A,#N/A,FALSE,"TECNICA"}</definedName>
    <definedName name="__e1_1" localSheetId="13" hidden="1">{#N/A,#N/A,FALSE,"ENERGIA";#N/A,#N/A,FALSE,"PERDIDAS";#N/A,#N/A,FALSE,"CLIENTES";#N/A,#N/A,FALSE,"ESTADO";#N/A,#N/A,FALSE,"TECNICA"}</definedName>
    <definedName name="__e1_1" hidden="1">{#N/A,#N/A,FALSE,"ENERGIA";#N/A,#N/A,FALSE,"PERDIDAS";#N/A,#N/A,FALSE,"CLIENTES";#N/A,#N/A,FALSE,"ESTADO";#N/A,#N/A,FALSE,"TECNICA"}</definedName>
    <definedName name="__e1_1_1" localSheetId="0" hidden="1">{#N/A,#N/A,FALSE,"ENERGIA";#N/A,#N/A,FALSE,"PERDIDAS";#N/A,#N/A,FALSE,"CLIENTES";#N/A,#N/A,FALSE,"ESTADO";#N/A,#N/A,FALSE,"TECNICA"}</definedName>
    <definedName name="__e1_1_1" localSheetId="25" hidden="1">{#N/A,#N/A,FALSE,"ENERGIA";#N/A,#N/A,FALSE,"PERDIDAS";#N/A,#N/A,FALSE,"CLIENTES";#N/A,#N/A,FALSE,"ESTADO";#N/A,#N/A,FALSE,"TECNICA"}</definedName>
    <definedName name="__e1_1_1" localSheetId="20" hidden="1">{#N/A,#N/A,FALSE,"ENERGIA";#N/A,#N/A,FALSE,"PERDIDAS";#N/A,#N/A,FALSE,"CLIENTES";#N/A,#N/A,FALSE,"ESTADO";#N/A,#N/A,FALSE,"TECNICA"}</definedName>
    <definedName name="__e1_1_1" localSheetId="12" hidden="1">{#N/A,#N/A,FALSE,"ENERGIA";#N/A,#N/A,FALSE,"PERDIDAS";#N/A,#N/A,FALSE,"CLIENTES";#N/A,#N/A,FALSE,"ESTADO";#N/A,#N/A,FALSE,"TECNICA"}</definedName>
    <definedName name="__e1_1_1" localSheetId="22" hidden="1">{#N/A,#N/A,FALSE,"ENERGIA";#N/A,#N/A,FALSE,"PERDIDAS";#N/A,#N/A,FALSE,"CLIENTES";#N/A,#N/A,FALSE,"ESTADO";#N/A,#N/A,FALSE,"TECNICA"}</definedName>
    <definedName name="__e1_1_1" localSheetId="21" hidden="1">{#N/A,#N/A,FALSE,"ENERGIA";#N/A,#N/A,FALSE,"PERDIDAS";#N/A,#N/A,FALSE,"CLIENTES";#N/A,#N/A,FALSE,"ESTADO";#N/A,#N/A,FALSE,"TECNICA"}</definedName>
    <definedName name="__e1_1_1" localSheetId="23" hidden="1">{#N/A,#N/A,FALSE,"ENERGIA";#N/A,#N/A,FALSE,"PERDIDAS";#N/A,#N/A,FALSE,"CLIENTES";#N/A,#N/A,FALSE,"ESTADO";#N/A,#N/A,FALSE,"TECNICA"}</definedName>
    <definedName name="__e1_1_1" localSheetId="15" hidden="1">{#N/A,#N/A,FALSE,"ENERGIA";#N/A,#N/A,FALSE,"PERDIDAS";#N/A,#N/A,FALSE,"CLIENTES";#N/A,#N/A,FALSE,"ESTADO";#N/A,#N/A,FALSE,"TECNICA"}</definedName>
    <definedName name="__e1_1_1" localSheetId="13" hidden="1">{#N/A,#N/A,FALSE,"ENERGIA";#N/A,#N/A,FALSE,"PERDIDAS";#N/A,#N/A,FALSE,"CLIENTES";#N/A,#N/A,FALSE,"ESTADO";#N/A,#N/A,FALSE,"TECNICA"}</definedName>
    <definedName name="__e1_1_1" hidden="1">{#N/A,#N/A,FALSE,"ENERGIA";#N/A,#N/A,FALSE,"PERDIDAS";#N/A,#N/A,FALSE,"CLIENTES";#N/A,#N/A,FALSE,"ESTADO";#N/A,#N/A,FALSE,"TECNICA"}</definedName>
    <definedName name="__e1_2" localSheetId="0" hidden="1">{#N/A,#N/A,FALSE,"ENERGIA";#N/A,#N/A,FALSE,"PERDIDAS";#N/A,#N/A,FALSE,"CLIENTES";#N/A,#N/A,FALSE,"ESTADO";#N/A,#N/A,FALSE,"TECNICA"}</definedName>
    <definedName name="__e1_2" localSheetId="25" hidden="1">{#N/A,#N/A,FALSE,"ENERGIA";#N/A,#N/A,FALSE,"PERDIDAS";#N/A,#N/A,FALSE,"CLIENTES";#N/A,#N/A,FALSE,"ESTADO";#N/A,#N/A,FALSE,"TECNICA"}</definedName>
    <definedName name="__e1_2" localSheetId="20" hidden="1">{#N/A,#N/A,FALSE,"ENERGIA";#N/A,#N/A,FALSE,"PERDIDAS";#N/A,#N/A,FALSE,"CLIENTES";#N/A,#N/A,FALSE,"ESTADO";#N/A,#N/A,FALSE,"TECNICA"}</definedName>
    <definedName name="__e1_2" localSheetId="12" hidden="1">{#N/A,#N/A,FALSE,"ENERGIA";#N/A,#N/A,FALSE,"PERDIDAS";#N/A,#N/A,FALSE,"CLIENTES";#N/A,#N/A,FALSE,"ESTADO";#N/A,#N/A,FALSE,"TECNICA"}</definedName>
    <definedName name="__e1_2" localSheetId="22" hidden="1">{#N/A,#N/A,FALSE,"ENERGIA";#N/A,#N/A,FALSE,"PERDIDAS";#N/A,#N/A,FALSE,"CLIENTES";#N/A,#N/A,FALSE,"ESTADO";#N/A,#N/A,FALSE,"TECNICA"}</definedName>
    <definedName name="__e1_2" localSheetId="21" hidden="1">{#N/A,#N/A,FALSE,"ENERGIA";#N/A,#N/A,FALSE,"PERDIDAS";#N/A,#N/A,FALSE,"CLIENTES";#N/A,#N/A,FALSE,"ESTADO";#N/A,#N/A,FALSE,"TECNICA"}</definedName>
    <definedName name="__e1_2" localSheetId="23" hidden="1">{#N/A,#N/A,FALSE,"ENERGIA";#N/A,#N/A,FALSE,"PERDIDAS";#N/A,#N/A,FALSE,"CLIENTES";#N/A,#N/A,FALSE,"ESTADO";#N/A,#N/A,FALSE,"TECNICA"}</definedName>
    <definedName name="__e1_2" localSheetId="15" hidden="1">{#N/A,#N/A,FALSE,"ENERGIA";#N/A,#N/A,FALSE,"PERDIDAS";#N/A,#N/A,FALSE,"CLIENTES";#N/A,#N/A,FALSE,"ESTADO";#N/A,#N/A,FALSE,"TECNICA"}</definedName>
    <definedName name="__e1_2" localSheetId="13" hidden="1">{#N/A,#N/A,FALSE,"ENERGIA";#N/A,#N/A,FALSE,"PERDIDAS";#N/A,#N/A,FALSE,"CLIENTES";#N/A,#N/A,FALSE,"ESTADO";#N/A,#N/A,FALSE,"TECNICA"}</definedName>
    <definedName name="__e1_2" hidden="1">{#N/A,#N/A,FALSE,"ENERGIA";#N/A,#N/A,FALSE,"PERDIDAS";#N/A,#N/A,FALSE,"CLIENTES";#N/A,#N/A,FALSE,"ESTADO";#N/A,#N/A,FALSE,"TECNICA"}</definedName>
    <definedName name="__FDS_HYPERLINK_TOGGLE_STATE__" hidden="1">"ON"</definedName>
    <definedName name="__Fx1999">#REF!</definedName>
    <definedName name="__fx99">#REF!</definedName>
    <definedName name="__gdp85">#REF!</definedName>
    <definedName name="__gdp86">#REF!</definedName>
    <definedName name="__gdp87">#REF!</definedName>
    <definedName name="__gdp88">#REF!</definedName>
    <definedName name="__gdp89">#REF!</definedName>
    <definedName name="__gdp90">#REF!</definedName>
    <definedName name="__gdp91">#REF!</definedName>
    <definedName name="__gdp92">#REF!</definedName>
    <definedName name="__gdp93">#REF!</definedName>
    <definedName name="__gdp94">#REF!</definedName>
    <definedName name="__gdp95">#REF!</definedName>
    <definedName name="__gdp96">#REF!</definedName>
    <definedName name="__gdp97">#REF!</definedName>
    <definedName name="__gdp98" localSheetId="15">#REF!</definedName>
    <definedName name="__gdp98">#REF!</definedName>
    <definedName name="__gdp99" localSheetId="15">#REF!</definedName>
    <definedName name="__gdp99">#REF!</definedName>
    <definedName name="__IMP2" localSheetId="13">#REF!</definedName>
    <definedName name="__IMP2">#REF!</definedName>
    <definedName name="__mar2003" localSheetId="13">#REF!</definedName>
    <definedName name="__mar2003">#REF!</definedName>
    <definedName name="__MIX97" localSheetId="15">#REF!</definedName>
    <definedName name="__MIX97">#REF!</definedName>
    <definedName name="__new95" localSheetId="13">#REF!</definedName>
    <definedName name="__new95">#REF!</definedName>
    <definedName name="__NIL1" localSheetId="13">#REF!</definedName>
    <definedName name="__NIL1">#REF!</definedName>
    <definedName name="__NIL2" localSheetId="13">#REF!</definedName>
    <definedName name="__NIL2">#REF!</definedName>
    <definedName name="__NIL3">#REF!</definedName>
    <definedName name="__NIL4">#REF!</definedName>
    <definedName name="__NIL5">#REF!</definedName>
    <definedName name="__PG1">#REF!</definedName>
    <definedName name="__PG3">#REF!</definedName>
    <definedName name="__PL124" localSheetId="15">#REF!</definedName>
    <definedName name="__PL124">#REF!</definedName>
    <definedName name="__plt02" localSheetId="15">#REF!</definedName>
    <definedName name="__plt02">#REF!</definedName>
    <definedName name="__PLT07" localSheetId="15">#REF!</definedName>
    <definedName name="__PLT07">#REF!</definedName>
    <definedName name="__PLT09" localSheetId="15">#REF!</definedName>
    <definedName name="__PLT09">#REF!</definedName>
    <definedName name="__R">#N/A</definedName>
    <definedName name="__REC97">#REF!</definedName>
    <definedName name="__set97" localSheetId="25">#REF!</definedName>
    <definedName name="__set97" localSheetId="20">#REF!</definedName>
    <definedName name="__set97" localSheetId="12">#REF!</definedName>
    <definedName name="__set97" localSheetId="22">#REF!</definedName>
    <definedName name="__set97" localSheetId="21">#REF!</definedName>
    <definedName name="__set97" localSheetId="23">#REF!</definedName>
    <definedName name="__set97" localSheetId="13">#REF!</definedName>
    <definedName name="__set97">#REF!</definedName>
    <definedName name="__SG5" localSheetId="13">#REF!</definedName>
    <definedName name="__SG5">#REF!</definedName>
    <definedName name="__TRC92" localSheetId="15">#REF!</definedName>
    <definedName name="__TRC92" localSheetId="13">#REF!</definedName>
    <definedName name="__TRC92">#REF!</definedName>
    <definedName name="__TRC93" localSheetId="15">#REF!</definedName>
    <definedName name="__TRC93" localSheetId="13">#REF!</definedName>
    <definedName name="__TRC93">#REF!</definedName>
    <definedName name="__TRC94" localSheetId="15">#REF!</definedName>
    <definedName name="__TRC94" localSheetId="13">#REF!</definedName>
    <definedName name="__TRC94">#REF!</definedName>
    <definedName name="__TRC95" localSheetId="15">#REF!</definedName>
    <definedName name="__TRC95" localSheetId="13">#REF!</definedName>
    <definedName name="__TRC95">#REF!</definedName>
    <definedName name="__TRC96" localSheetId="15">#REF!</definedName>
    <definedName name="__TRC96">#REF!</definedName>
    <definedName name="__TSU91" localSheetId="15">#REF!</definedName>
    <definedName name="__TSU91">#REF!</definedName>
    <definedName name="__TSU92" localSheetId="15">#REF!</definedName>
    <definedName name="__TSU92">#REF!</definedName>
    <definedName name="__TSU93" localSheetId="15">#REF!</definedName>
    <definedName name="__TSU93">#REF!</definedName>
    <definedName name="__TSU94" localSheetId="15">#REF!</definedName>
    <definedName name="__TSU94">#REF!</definedName>
    <definedName name="__TSU95" localSheetId="15">#REF!</definedName>
    <definedName name="__TSU95">#REF!</definedName>
    <definedName name="__TSU96" localSheetId="15">#REF!</definedName>
    <definedName name="__TSU96">#REF!</definedName>
    <definedName name="__TTF92" localSheetId="15">#REF!</definedName>
    <definedName name="__TTF92">#REF!</definedName>
    <definedName name="__TTF93" localSheetId="15">#REF!</definedName>
    <definedName name="__TTF93">#REF!</definedName>
    <definedName name="__TTF94" localSheetId="15">#REF!</definedName>
    <definedName name="__TTF94">#REF!</definedName>
    <definedName name="__TTF95" localSheetId="15">#REF!</definedName>
    <definedName name="__TTF95">#REF!</definedName>
    <definedName name="__TTF96" localSheetId="15">#REF!</definedName>
    <definedName name="__TTF96">#REF!</definedName>
    <definedName name="__US97" localSheetId="13">#REF!</definedName>
    <definedName name="__US97">#REF!</definedName>
    <definedName name="__vn1" localSheetId="15">#REF!</definedName>
    <definedName name="__vn1">#REF!</definedName>
    <definedName name="__xlfn.BAHTTEXT" hidden="1">#NAME?</definedName>
    <definedName name="__xlfn.RTD" hidden="1">#NAME?</definedName>
    <definedName name="__yh7" localSheetId="15" hidden="1">{#N/A,#N/A,FALSE,"CONTROLE";#N/A,#N/A,FALSE,"CONTROLE"}</definedName>
    <definedName name="__yh7" localSheetId="13" hidden="1">{#N/A,#N/A,FALSE,"CONTROLE";#N/A,#N/A,FALSE,"CONTROLE"}</definedName>
    <definedName name="__yh7" hidden="1">{#N/A,#N/A,FALSE,"CONTROLE";#N/A,#N/A,FALSE,"CONTROLE"}</definedName>
    <definedName name="_08_574159_4">#REF!</definedName>
    <definedName name="_1" localSheetId="19" hidden="1">{#N/A,#N/A,FALSE,"ANEXO3 99 ERA";#N/A,#N/A,FALSE,"ANEXO3 99 UBÁ2";#N/A,#N/A,FALSE,"ANEXO3 99 DTU";#N/A,#N/A,FALSE,"ANEXO3 99 RDR";#N/A,#N/A,FALSE,"ANEXO3 99 UBÁ4";#N/A,#N/A,FALSE,"ANEXO3 99 UBÁ6"}</definedName>
    <definedName name="_1" localSheetId="0" hidden="1">{#N/A,#N/A,FALSE,"ANEXO3 99 ERA";#N/A,#N/A,FALSE,"ANEXO3 99 UBÁ2";#N/A,#N/A,FALSE,"ANEXO3 99 DTU";#N/A,#N/A,FALSE,"ANEXO3 99 RDR";#N/A,#N/A,FALSE,"ANEXO3 99 UBÁ4";#N/A,#N/A,FALSE,"ANEXO3 99 UBÁ6"}</definedName>
    <definedName name="_1" localSheetId="25" hidden="1">{#N/A,#N/A,FALSE,"ANEXO3 99 ERA";#N/A,#N/A,FALSE,"ANEXO3 99 UBÁ2";#N/A,#N/A,FALSE,"ANEXO3 99 DTU";#N/A,#N/A,FALSE,"ANEXO3 99 RDR";#N/A,#N/A,FALSE,"ANEXO3 99 UBÁ4";#N/A,#N/A,FALSE,"ANEXO3 99 UBÁ6"}</definedName>
    <definedName name="_1" localSheetId="20" hidden="1">{#N/A,#N/A,FALSE,"ANEXO3 99 ERA";#N/A,#N/A,FALSE,"ANEXO3 99 UBÁ2";#N/A,#N/A,FALSE,"ANEXO3 99 DTU";#N/A,#N/A,FALSE,"ANEXO3 99 RDR";#N/A,#N/A,FALSE,"ANEXO3 99 UBÁ4";#N/A,#N/A,FALSE,"ANEXO3 99 UBÁ6"}</definedName>
    <definedName name="_1" localSheetId="12" hidden="1">{#N/A,#N/A,FALSE,"ANEXO3 99 ERA";#N/A,#N/A,FALSE,"ANEXO3 99 UBÁ2";#N/A,#N/A,FALSE,"ANEXO3 99 DTU";#N/A,#N/A,FALSE,"ANEXO3 99 RDR";#N/A,#N/A,FALSE,"ANEXO3 99 UBÁ4";#N/A,#N/A,FALSE,"ANEXO3 99 UBÁ6"}</definedName>
    <definedName name="_1" localSheetId="22" hidden="1">{#N/A,#N/A,FALSE,"ANEXO3 99 ERA";#N/A,#N/A,FALSE,"ANEXO3 99 UBÁ2";#N/A,#N/A,FALSE,"ANEXO3 99 DTU";#N/A,#N/A,FALSE,"ANEXO3 99 RDR";#N/A,#N/A,FALSE,"ANEXO3 99 UBÁ4";#N/A,#N/A,FALSE,"ANEXO3 99 UBÁ6"}</definedName>
    <definedName name="_1" localSheetId="21" hidden="1">{#N/A,#N/A,FALSE,"ANEXO3 99 ERA";#N/A,#N/A,FALSE,"ANEXO3 99 UBÁ2";#N/A,#N/A,FALSE,"ANEXO3 99 DTU";#N/A,#N/A,FALSE,"ANEXO3 99 RDR";#N/A,#N/A,FALSE,"ANEXO3 99 UBÁ4";#N/A,#N/A,FALSE,"ANEXO3 99 UBÁ6"}</definedName>
    <definedName name="_1" localSheetId="23" hidden="1">{#N/A,#N/A,FALSE,"ANEXO3 99 ERA";#N/A,#N/A,FALSE,"ANEXO3 99 UBÁ2";#N/A,#N/A,FALSE,"ANEXO3 99 DTU";#N/A,#N/A,FALSE,"ANEXO3 99 RDR";#N/A,#N/A,FALSE,"ANEXO3 99 UBÁ4";#N/A,#N/A,FALSE,"ANEXO3 99 UBÁ6"}</definedName>
    <definedName name="_1" localSheetId="15" hidden="1">{#N/A,#N/A,FALSE,"ANEXO3 99 ERA";#N/A,#N/A,FALSE,"ANEXO3 99 UBÁ2";#N/A,#N/A,FALSE,"ANEXO3 99 DTU";#N/A,#N/A,FALSE,"ANEXO3 99 RDR";#N/A,#N/A,FALSE,"ANEXO3 99 UBÁ4";#N/A,#N/A,FALSE,"ANEXO3 99 UBÁ6"}</definedName>
    <definedName name="_1" localSheetId="13" hidden="1">{#N/A,#N/A,FALSE,"ANEXO3 99 ERA";#N/A,#N/A,FALSE,"ANEXO3 99 UBÁ2";#N/A,#N/A,FALSE,"ANEXO3 99 DTU";#N/A,#N/A,FALSE,"ANEXO3 99 RDR";#N/A,#N/A,FALSE,"ANEXO3 99 UBÁ4";#N/A,#N/A,FALSE,"ANEXO3 99 UBÁ6"}</definedName>
    <definedName name="_1" hidden="1">{#N/A,#N/A,FALSE,"ANEXO3 99 ERA";#N/A,#N/A,FALSE,"ANEXO3 99 UBÁ2";#N/A,#N/A,FALSE,"ANEXO3 99 DTU";#N/A,#N/A,FALSE,"ANEXO3 99 RDR";#N/A,#N/A,FALSE,"ANEXO3 99 UBÁ4";#N/A,#N/A,FALSE,"ANEXO3 99 UBÁ6"}</definedName>
    <definedName name="_1__123Graph_ACHART_1" hidden="1">#REF!</definedName>
    <definedName name="_1__123Graph_AChart_1A" hidden="1">#REF!</definedName>
    <definedName name="_1__123Graph_AOPER_2" hidden="1">#REF!</definedName>
    <definedName name="_1_04_Totais_contabei_pelo_fisico">#REF!</definedName>
    <definedName name="_10" localSheetId="25">#REF!</definedName>
    <definedName name="_10" localSheetId="20">#REF!</definedName>
    <definedName name="_10" localSheetId="22">#REF!</definedName>
    <definedName name="_10" localSheetId="21">#REF!</definedName>
    <definedName name="_10" localSheetId="23">#REF!</definedName>
    <definedName name="_10">#REF!</definedName>
    <definedName name="_10__123Graph_ACHART_16" localSheetId="15" hidden="1">#REF!</definedName>
    <definedName name="_10__123Graph_ACHART_16" hidden="1">#REF!</definedName>
    <definedName name="_10__123Graph_ACHART_17" localSheetId="15" hidden="1">#REF!</definedName>
    <definedName name="_10__123Graph_ACHART_17" hidden="1">#REF!</definedName>
    <definedName name="_10__123Graph_AChart_1AJ" localSheetId="13" hidden="1">#REF!</definedName>
    <definedName name="_10__123Graph_AChart_1AJ" hidden="1">#REF!</definedName>
    <definedName name="_10__123Graph_BCHART_1" localSheetId="13" hidden="1">#REF!</definedName>
    <definedName name="_10__123Graph_BCHART_1" hidden="1">#REF!</definedName>
    <definedName name="_10__123Graph_XOPER_2" localSheetId="13" hidden="1">#REF!</definedName>
    <definedName name="_10__123Graph_XOPER_2" hidden="1">#REF!</definedName>
    <definedName name="_100__123Graph_CChart_1B" hidden="1">#REF!</definedName>
    <definedName name="_100MBJULO_M">#REF!</definedName>
    <definedName name="_101__123Graph_CChart_1C" hidden="1">#REF!</definedName>
    <definedName name="_101MAMAYO_M">#REF!</definedName>
    <definedName name="_101MBJUNO_M">#REF!</definedName>
    <definedName name="_102__123Graph_CChart_1CA" hidden="1">#REF!</definedName>
    <definedName name="_102MBMARO_M">#REF!</definedName>
    <definedName name="_103__123Graph_CChart_1CD" hidden="1">#REF!</definedName>
    <definedName name="_103MANOVO_M">#REF!</definedName>
    <definedName name="_103MBMAYO_M">#REF!</definedName>
    <definedName name="_104__123Graph_CChart_1CE" hidden="1">#REF!</definedName>
    <definedName name="_104MBNOVO_M">#REF!</definedName>
    <definedName name="_105__123Graph_CChart_1D" hidden="1">#REF!</definedName>
    <definedName name="_105MAOCTO_M">#REF!</definedName>
    <definedName name="_105MBSEPO_M">#REF!</definedName>
    <definedName name="_106__123Graph_CChart_1E" hidden="1">#REF!</definedName>
    <definedName name="_106YAAPRO_M">#REF!</definedName>
    <definedName name="_107__123Graph_CChart_1F" hidden="1">#REF!</definedName>
    <definedName name="_107MASEPO_M">#REF!</definedName>
    <definedName name="_107YAAUGO_M">#REF!</definedName>
    <definedName name="_108__123Graph_CChart_1G" hidden="1">#REF!</definedName>
    <definedName name="_108YADECO_M">#REF!</definedName>
    <definedName name="_109__123Graph_CChart_1H" hidden="1">#REF!</definedName>
    <definedName name="_109MBAPRO_M">#REF!</definedName>
    <definedName name="_109YAFEBO_M">#REF!</definedName>
    <definedName name="_11" localSheetId="25">#REF!</definedName>
    <definedName name="_11" localSheetId="20">#REF!</definedName>
    <definedName name="_11" localSheetId="22">#REF!</definedName>
    <definedName name="_11" localSheetId="21">#REF!</definedName>
    <definedName name="_11" localSheetId="23">#REF!</definedName>
    <definedName name="_11">#REF!</definedName>
    <definedName name="_11__123Graph_ACHART_17" localSheetId="15" hidden="1">#REF!</definedName>
    <definedName name="_11__123Graph_ACHART_17" hidden="1">#REF!</definedName>
    <definedName name="_11__123Graph_ACHART_18" localSheetId="15" hidden="1">#REF!</definedName>
    <definedName name="_11__123Graph_ACHART_18" hidden="1">#REF!</definedName>
    <definedName name="_11__123Graph_AChart_1AK" localSheetId="13" hidden="1">#REF!</definedName>
    <definedName name="_11__123Graph_AChart_1AK" hidden="1">#REF!</definedName>
    <definedName name="_11__123Graph_AOPER_2" localSheetId="13" hidden="1">#REF!</definedName>
    <definedName name="_11__123Graph_AOPER_2" hidden="1">#REF!</definedName>
    <definedName name="_11__123Graph_BCHART_2" localSheetId="13" hidden="1">#REF!</definedName>
    <definedName name="_11__123Graph_BCHART_2" hidden="1">#REF!</definedName>
    <definedName name="_11__123Graph_BCHART_3" hidden="1">#REF!</definedName>
    <definedName name="_110__123Graph_CChart_1I" hidden="1">#REF!</definedName>
    <definedName name="_110YAJANO_M">#REF!</definedName>
    <definedName name="_111__123Graph_CChart_1J" hidden="1">#REF!</definedName>
    <definedName name="_111MBAUGO_M">#REF!</definedName>
    <definedName name="_111YAJULO_M">#REF!</definedName>
    <definedName name="_112__123Graph_CChart_1K" hidden="1">#REF!</definedName>
    <definedName name="_112YAJUNO_M">#REF!</definedName>
    <definedName name="_113__123Graph_CChart_1L" hidden="1">#REF!</definedName>
    <definedName name="_113MBDECO_M">#REF!</definedName>
    <definedName name="_113YAMARO_M">#REF!</definedName>
    <definedName name="_114__123Graph_CChart_1N" hidden="1">#REF!</definedName>
    <definedName name="_114YAMAYO_M">#REF!</definedName>
    <definedName name="_115__123Graph_CChart_1O" hidden="1">#REF!</definedName>
    <definedName name="_115MBFEBO_M">#REF!</definedName>
    <definedName name="_115YANOVO_M">#REF!</definedName>
    <definedName name="_116__123Graph_CChart_1P" hidden="1">#REF!</definedName>
    <definedName name="_116YAOCTO_M">#REF!</definedName>
    <definedName name="_117__123Graph_CChart_1T" hidden="1">#REF!</definedName>
    <definedName name="_117MBJANO_M">#REF!</definedName>
    <definedName name="_117YASEPO_M">#REF!</definedName>
    <definedName name="_118__123Graph_CChart_1U" hidden="1">#REF!</definedName>
    <definedName name="_118YBAPRO_M">#REF!</definedName>
    <definedName name="_119__123Graph_CChart_1W" hidden="1">#REF!</definedName>
    <definedName name="_119MBJULO_M">#REF!</definedName>
    <definedName name="_119YBAUGO_M">#REF!</definedName>
    <definedName name="_12__123Graph_ACHART_18" localSheetId="15" hidden="1">#REF!</definedName>
    <definedName name="_12__123Graph_ACHART_18" hidden="1">#REF!</definedName>
    <definedName name="_12__123Graph_AChart_1AL" localSheetId="13" hidden="1">#REF!</definedName>
    <definedName name="_12__123Graph_AChart_1AL" hidden="1">#REF!</definedName>
    <definedName name="_12__123Graph_ACHART_2" localSheetId="15" hidden="1">#REF!</definedName>
    <definedName name="_12__123Graph_ACHART_2" hidden="1">#REF!</definedName>
    <definedName name="_12__123Graph_AOPER_2" localSheetId="13" hidden="1">#REF!</definedName>
    <definedName name="_12__123Graph_AOPER_2" hidden="1">#REF!</definedName>
    <definedName name="_12__123Graph_BCHART_1" localSheetId="13" hidden="1">#REF!</definedName>
    <definedName name="_12__123Graph_BCHART_1" hidden="1">#REF!</definedName>
    <definedName name="_12__123Graph_BCHART_3" localSheetId="13" hidden="1">#REF!</definedName>
    <definedName name="_12__123Graph_BCHART_3" hidden="1">#REF!</definedName>
    <definedName name="_12__123Graph_BCHART_4" hidden="1">#REF!</definedName>
    <definedName name="_120__123Graph_CChart_1Y" hidden="1">#REF!</definedName>
    <definedName name="_120YBDECO_M">#REF!</definedName>
    <definedName name="_121__123Graph_CChart_2AE" hidden="1">#REF!</definedName>
    <definedName name="_121MBJUNO_M">#REF!</definedName>
    <definedName name="_121YBFEBO_M">#REF!</definedName>
    <definedName name="_122__123Graph_CChart_3B" hidden="1">#REF!</definedName>
    <definedName name="_122YBJANO_M">#REF!</definedName>
    <definedName name="_123" hidden="1">#REF!</definedName>
    <definedName name="_123__123Graph_CChart_9C" hidden="1">#REF!</definedName>
    <definedName name="_123MBMARO_M">#REF!</definedName>
    <definedName name="_123YBJULO_M">#REF!</definedName>
    <definedName name="_124__123Graph_DChart_1AB" hidden="1">#REF!</definedName>
    <definedName name="_124YBJUNO_M">#REF!</definedName>
    <definedName name="_125__123Graph_DChart_1AM" hidden="1">#REF!</definedName>
    <definedName name="_125MBMAYO_M">#REF!</definedName>
    <definedName name="_125YBMARO_M">#REF!</definedName>
    <definedName name="_126__123Graph_DChart_1B" hidden="1">#REF!</definedName>
    <definedName name="_126YBMAYO_M">#REF!</definedName>
    <definedName name="_127__123Graph_DChart_1C" hidden="1">#REF!</definedName>
    <definedName name="_127MBNOVO_M">#REF!</definedName>
    <definedName name="_127YBNOVO_M">#REF!</definedName>
    <definedName name="_128__123Graph_DChart_1CE" hidden="1">#REF!</definedName>
    <definedName name="_128YBOCTO_M">#REF!</definedName>
    <definedName name="_129__123Graph_DChart_1D" hidden="1">#REF!</definedName>
    <definedName name="_129MBSEPO_M">#REF!</definedName>
    <definedName name="_129YBSEPO_M">#REF!</definedName>
    <definedName name="_13__123Graph_AChart_1AM" hidden="1">#REF!</definedName>
    <definedName name="_13__123Graph_ACHART_2" localSheetId="15" hidden="1">#REF!</definedName>
    <definedName name="_13__123Graph_ACHART_2" hidden="1">#REF!</definedName>
    <definedName name="_13__123Graph_ACHART_22" localSheetId="15" hidden="1">#REF!</definedName>
    <definedName name="_13__123Graph_ACHART_22" hidden="1">#REF!</definedName>
    <definedName name="_13__123Graph_AOPER_2" localSheetId="13" hidden="1">#REF!</definedName>
    <definedName name="_13__123Graph_AOPER_2" hidden="1">#REF!</definedName>
    <definedName name="_13__123Graph_BCHART_1" localSheetId="13" hidden="1">#REF!</definedName>
    <definedName name="_13__123Graph_BCHART_1" hidden="1">#REF!</definedName>
    <definedName name="_13__123Graph_BCHART_2" localSheetId="13" hidden="1">#REF!</definedName>
    <definedName name="_13__123Graph_BCHART_2" hidden="1">#REF!</definedName>
    <definedName name="_13__123Graph_BCHART_4" hidden="1">#REF!</definedName>
    <definedName name="_130__123Graph_DChart_1E" hidden="1">#REF!</definedName>
    <definedName name="_131__123Graph_DChart_1I" hidden="1">#REF!</definedName>
    <definedName name="_131YAAPRO_M">#REF!</definedName>
    <definedName name="_132__123Graph_DChart_1J" hidden="1">#REF!</definedName>
    <definedName name="_133__123Graph_DChart_1K" hidden="1">#REF!</definedName>
    <definedName name="_133YAAUGO_M">#REF!</definedName>
    <definedName name="_134__123Graph_DChart_1L" hidden="1">#REF!</definedName>
    <definedName name="_135__123Graph_DChart_3B" hidden="1">#REF!</definedName>
    <definedName name="_135YADECO_M">#REF!</definedName>
    <definedName name="_136__123Graph_EChart_1AB" hidden="1">#REF!</definedName>
    <definedName name="_137__123Graph_EChart_1B" hidden="1">#REF!</definedName>
    <definedName name="_137YAFEBO_M">#REF!</definedName>
    <definedName name="_138__123Graph_EChart_1CE" hidden="1">#REF!</definedName>
    <definedName name="_139__123Graph_EChart_1D" hidden="1">#REF!</definedName>
    <definedName name="_139YAJANO_M">#REF!</definedName>
    <definedName name="_14" localSheetId="25">#REF!</definedName>
    <definedName name="_14" localSheetId="20">#REF!</definedName>
    <definedName name="_14" localSheetId="12">#REF!</definedName>
    <definedName name="_14" localSheetId="22">#REF!</definedName>
    <definedName name="_14" localSheetId="21">#REF!</definedName>
    <definedName name="_14" localSheetId="23">#REF!</definedName>
    <definedName name="_14" localSheetId="15">#REF!</definedName>
    <definedName name="_14" localSheetId="13">#REF!</definedName>
    <definedName name="_14">#REF!</definedName>
    <definedName name="_14__123Graph_AChart_1AN" localSheetId="13" hidden="1">#REF!</definedName>
    <definedName name="_14__123Graph_AChart_1AN" hidden="1">#REF!</definedName>
    <definedName name="_14__123Graph_ACHART_22" localSheetId="15" hidden="1">#REF!</definedName>
    <definedName name="_14__123Graph_ACHART_22" hidden="1">#REF!</definedName>
    <definedName name="_14__123Graph_ACHART_23" localSheetId="15" hidden="1">#REF!</definedName>
    <definedName name="_14__123Graph_ACHART_23" hidden="1">#REF!</definedName>
    <definedName name="_14__123Graph_BCHART_1" localSheetId="25" hidden="1">#REF!</definedName>
    <definedName name="_14__123Graph_BCHART_1" localSheetId="20" hidden="1">#REF!</definedName>
    <definedName name="_14__123Graph_BCHART_1" localSheetId="12" hidden="1">#REF!</definedName>
    <definedName name="_14__123Graph_BCHART_1" localSheetId="22" hidden="1">#REF!</definedName>
    <definedName name="_14__123Graph_BCHART_1" localSheetId="21" hidden="1">#REF!</definedName>
    <definedName name="_14__123Graph_BCHART_1" localSheetId="23" hidden="1">#REF!</definedName>
    <definedName name="_14__123Graph_BCHART_1" localSheetId="15" hidden="1">#REF!</definedName>
    <definedName name="_14__123Graph_BCHART_1" localSheetId="13" hidden="1">#REF!</definedName>
    <definedName name="_14__123Graph_BCHART_1" hidden="1">#REF!</definedName>
    <definedName name="_14__123Graph_BCHART_2" localSheetId="13" hidden="1">#REF!</definedName>
    <definedName name="_14__123Graph_BCHART_2" hidden="1">#REF!</definedName>
    <definedName name="_14__123Graph_BCHART_3" localSheetId="13" hidden="1">#REF!</definedName>
    <definedName name="_14__123Graph_BCHART_3" hidden="1">#REF!</definedName>
    <definedName name="_14__123Graph_BCHART_5" localSheetId="13" hidden="1">#REF!</definedName>
    <definedName name="_14__123Graph_BCHART_5" hidden="1">#REF!</definedName>
    <definedName name="_140__123Graph_EChart_1E" hidden="1">#REF!</definedName>
    <definedName name="_141__123Graph_EChart_3B" hidden="1">#REF!</definedName>
    <definedName name="_141YAJULO_M">#REF!</definedName>
    <definedName name="_142__123Graph_FChart_1B" hidden="1">#REF!</definedName>
    <definedName name="_143__123Graph_FChart_1E" hidden="1">#REF!</definedName>
    <definedName name="_143YAJUNO_M">#REF!</definedName>
    <definedName name="_144__123Graph_FChart_3B" hidden="1">#REF!</definedName>
    <definedName name="_145__123Graph_XChart_2AC" hidden="1">#REF!</definedName>
    <definedName name="_145YAMARO_M">#REF!</definedName>
    <definedName name="_147YAMAYO_M">#REF!</definedName>
    <definedName name="_149YANOVO_M">#REF!</definedName>
    <definedName name="_15" localSheetId="25">#REF!</definedName>
    <definedName name="_15" localSheetId="20">#REF!</definedName>
    <definedName name="_15" localSheetId="12">#REF!</definedName>
    <definedName name="_15" localSheetId="22">#REF!</definedName>
    <definedName name="_15" localSheetId="21">#REF!</definedName>
    <definedName name="_15" localSheetId="23">#REF!</definedName>
    <definedName name="_15" localSheetId="15">#REF!</definedName>
    <definedName name="_15" localSheetId="13">#REF!</definedName>
    <definedName name="_15">#REF!</definedName>
    <definedName name="_15__123Graph_AChart_1AO" localSheetId="13" hidden="1">#REF!</definedName>
    <definedName name="_15__123Graph_AChart_1AO" hidden="1">#REF!</definedName>
    <definedName name="_15__123Graph_ACHART_23" localSheetId="15" hidden="1">#REF!</definedName>
    <definedName name="_15__123Graph_ACHART_23" hidden="1">#REF!</definedName>
    <definedName name="_15__123Graph_ACHART_24" localSheetId="15" hidden="1">#REF!</definedName>
    <definedName name="_15__123Graph_ACHART_24" hidden="1">#REF!</definedName>
    <definedName name="_15__123Graph_BCHART_2" localSheetId="13" hidden="1">#REF!</definedName>
    <definedName name="_15__123Graph_BCHART_2" hidden="1">#REF!</definedName>
    <definedName name="_15__123Graph_BCHART_3" localSheetId="25" hidden="1">#REF!</definedName>
    <definedName name="_15__123Graph_BCHART_3" localSheetId="20" hidden="1">#REF!</definedName>
    <definedName name="_15__123Graph_BCHART_3" localSheetId="12" hidden="1">#REF!</definedName>
    <definedName name="_15__123Graph_BCHART_3" localSheetId="22" hidden="1">#REF!</definedName>
    <definedName name="_15__123Graph_BCHART_3" localSheetId="21" hidden="1">#REF!</definedName>
    <definedName name="_15__123Graph_BCHART_3" localSheetId="23" hidden="1">#REF!</definedName>
    <definedName name="_15__123Graph_BCHART_3" localSheetId="15" hidden="1">#REF!</definedName>
    <definedName name="_15__123Graph_BCHART_3" localSheetId="13" hidden="1">#REF!</definedName>
    <definedName name="_15__123Graph_BCHART_3" hidden="1">#REF!</definedName>
    <definedName name="_15__123Graph_BCHART_4" localSheetId="13" hidden="1">#REF!</definedName>
    <definedName name="_15__123Graph_BCHART_4" hidden="1">#REF!</definedName>
    <definedName name="_15__123Graph_BCHART_6" localSheetId="13" hidden="1">#REF!</definedName>
    <definedName name="_15__123Graph_BCHART_6" hidden="1">#REF!</definedName>
    <definedName name="_151YAOCTO_M" localSheetId="13">#REF!</definedName>
    <definedName name="_151YAOCTO_M">#REF!</definedName>
    <definedName name="_153YASEPO_M">#REF!</definedName>
    <definedName name="_155YBAPRO_M">#REF!</definedName>
    <definedName name="_157YBAUGO_M">#REF!</definedName>
    <definedName name="_159YBDECO_M">#REF!</definedName>
    <definedName name="_16" localSheetId="25">#REF!</definedName>
    <definedName name="_16" localSheetId="20">#REF!</definedName>
    <definedName name="_16" localSheetId="12">#REF!</definedName>
    <definedName name="_16" localSheetId="22">#REF!</definedName>
    <definedName name="_16" localSheetId="21">#REF!</definedName>
    <definedName name="_16" localSheetId="23">#REF!</definedName>
    <definedName name="_16" localSheetId="15">#REF!</definedName>
    <definedName name="_16" localSheetId="13">#REF!</definedName>
    <definedName name="_16">#REF!</definedName>
    <definedName name="_16__123Graph_AChart_1AP" localSheetId="13" hidden="1">#REF!</definedName>
    <definedName name="_16__123Graph_AChart_1AP" hidden="1">#REF!</definedName>
    <definedName name="_16__123Graph_ACHART_24" localSheetId="15" hidden="1">#REF!</definedName>
    <definedName name="_16__123Graph_ACHART_24" hidden="1">#REF!</definedName>
    <definedName name="_16__123Graph_ACHART_25" localSheetId="15" hidden="1">#REF!</definedName>
    <definedName name="_16__123Graph_ACHART_25" hidden="1">#REF!</definedName>
    <definedName name="_16__123Graph_BCHART_3" localSheetId="13" hidden="1">#REF!</definedName>
    <definedName name="_16__123Graph_BCHART_3" hidden="1">#REF!</definedName>
    <definedName name="_16__123Graph_BCHART_4" localSheetId="25" hidden="1">#REF!</definedName>
    <definedName name="_16__123Graph_BCHART_4" localSheetId="20" hidden="1">#REF!</definedName>
    <definedName name="_16__123Graph_BCHART_4" localSheetId="12" hidden="1">#REF!</definedName>
    <definedName name="_16__123Graph_BCHART_4" localSheetId="22" hidden="1">#REF!</definedName>
    <definedName name="_16__123Graph_BCHART_4" localSheetId="21" hidden="1">#REF!</definedName>
    <definedName name="_16__123Graph_BCHART_4" localSheetId="23" hidden="1">#REF!</definedName>
    <definedName name="_16__123Graph_BCHART_4" localSheetId="15" hidden="1">#REF!</definedName>
    <definedName name="_16__123Graph_BCHART_4" localSheetId="13" hidden="1">#REF!</definedName>
    <definedName name="_16__123Graph_BCHART_4" hidden="1">#REF!</definedName>
    <definedName name="_16__123Graph_BCHART_5" localSheetId="13" hidden="1">#REF!</definedName>
    <definedName name="_16__123Graph_BCHART_5" hidden="1">#REF!</definedName>
    <definedName name="_16__123Graph_BCHART_7" localSheetId="13" hidden="1">#REF!</definedName>
    <definedName name="_16__123Graph_BCHART_7" hidden="1">#REF!</definedName>
    <definedName name="_161YBFEBO_M" localSheetId="13">#REF!</definedName>
    <definedName name="_161YBFEBO_M">#REF!</definedName>
    <definedName name="_163YBJANO_M">#REF!</definedName>
    <definedName name="_165YBJULO_M">#REF!</definedName>
    <definedName name="_167YBJUNO_M">#REF!</definedName>
    <definedName name="_169YBMARO_M">#REF!</definedName>
    <definedName name="_17" localSheetId="25">#REF!</definedName>
    <definedName name="_17" localSheetId="20">#REF!</definedName>
    <definedName name="_17" localSheetId="12">#REF!</definedName>
    <definedName name="_17" localSheetId="22">#REF!</definedName>
    <definedName name="_17" localSheetId="21">#REF!</definedName>
    <definedName name="_17" localSheetId="23">#REF!</definedName>
    <definedName name="_17" localSheetId="15">#REF!</definedName>
    <definedName name="_17" localSheetId="13">#REF!</definedName>
    <definedName name="_17">#REF!</definedName>
    <definedName name="_17__123Graph_AChart_1B" localSheetId="13" hidden="1">#REF!</definedName>
    <definedName name="_17__123Graph_AChart_1B" hidden="1">#REF!</definedName>
    <definedName name="_17__123Graph_ACHART_25" localSheetId="15" hidden="1">#REF!</definedName>
    <definedName name="_17__123Graph_ACHART_25" hidden="1">#REF!</definedName>
    <definedName name="_17__123Graph_ACHART_26" localSheetId="15" hidden="1">#REF!</definedName>
    <definedName name="_17__123Graph_ACHART_26" hidden="1">#REF!</definedName>
    <definedName name="_17__123Graph_BCHART_4" localSheetId="13" hidden="1">#REF!</definedName>
    <definedName name="_17__123Graph_BCHART_4" hidden="1">#REF!</definedName>
    <definedName name="_17__123Graph_BCHART_5" localSheetId="13" hidden="1">#REF!</definedName>
    <definedName name="_17__123Graph_BCHART_5" hidden="1">#REF!</definedName>
    <definedName name="_17__123Graph_BCHART_6" localSheetId="13" hidden="1">#REF!</definedName>
    <definedName name="_17__123Graph_BCHART_6" hidden="1">#REF!</definedName>
    <definedName name="_17__123Graph_BCHART_8" hidden="1">#REF!</definedName>
    <definedName name="_17__123Graph_CCHART_1" hidden="1">#REF!</definedName>
    <definedName name="_171YBMAYO_M">#REF!</definedName>
    <definedName name="_173YBNOVO_M">#REF!</definedName>
    <definedName name="_175YBOCTO_M">#REF!</definedName>
    <definedName name="_177YBSEPO_M">#REF!</definedName>
    <definedName name="_18" localSheetId="25">#REF!</definedName>
    <definedName name="_18" localSheetId="20">#REF!</definedName>
    <definedName name="_18" localSheetId="12">#REF!</definedName>
    <definedName name="_18" localSheetId="22">#REF!</definedName>
    <definedName name="_18" localSheetId="21">#REF!</definedName>
    <definedName name="_18" localSheetId="23">#REF!</definedName>
    <definedName name="_18" localSheetId="15">#REF!</definedName>
    <definedName name="_18" localSheetId="13">#REF!</definedName>
    <definedName name="_18">#REF!</definedName>
    <definedName name="_18__123Graph_AChart_1C" localSheetId="13" hidden="1">#REF!</definedName>
    <definedName name="_18__123Graph_AChart_1C" hidden="1">#REF!</definedName>
    <definedName name="_18__123Graph_ACHART_26" localSheetId="15" hidden="1">#REF!</definedName>
    <definedName name="_18__123Graph_ACHART_26" hidden="1">#REF!</definedName>
    <definedName name="_18__123Graph_ACHART_27" localSheetId="15" hidden="1">#REF!</definedName>
    <definedName name="_18__123Graph_ACHART_27" hidden="1">#REF!</definedName>
    <definedName name="_18__123Graph_BCHART_5" localSheetId="13" hidden="1">#REF!</definedName>
    <definedName name="_18__123Graph_BCHART_5" hidden="1">#REF!</definedName>
    <definedName name="_18__123Graph_BCHART_6" localSheetId="13" hidden="1">#REF!</definedName>
    <definedName name="_18__123Graph_BCHART_6" hidden="1">#REF!</definedName>
    <definedName name="_18__123Graph_BCHART_7" localSheetId="13" hidden="1">#REF!</definedName>
    <definedName name="_18__123Graph_BCHART_7" hidden="1">#REF!</definedName>
    <definedName name="_18__123Graph_CCHART_1" hidden="1">#REF!</definedName>
    <definedName name="_18__123Graph_CCHART_3" hidden="1">#REF!</definedName>
    <definedName name="_19" localSheetId="25">#REF!</definedName>
    <definedName name="_19" localSheetId="20">#REF!</definedName>
    <definedName name="_19" localSheetId="12">#REF!</definedName>
    <definedName name="_19" localSheetId="22">#REF!</definedName>
    <definedName name="_19" localSheetId="21">#REF!</definedName>
    <definedName name="_19" localSheetId="23">#REF!</definedName>
    <definedName name="_19" localSheetId="15">#REF!</definedName>
    <definedName name="_19" localSheetId="13">#REF!</definedName>
    <definedName name="_19">#REF!</definedName>
    <definedName name="_19__123Graph_AChart_1CA" localSheetId="13" hidden="1">#REF!</definedName>
    <definedName name="_19__123Graph_AChart_1CA" hidden="1">#REF!</definedName>
    <definedName name="_19__123Graph_ACHART_27" localSheetId="15" hidden="1">#REF!</definedName>
    <definedName name="_19__123Graph_ACHART_27" hidden="1">#REF!</definedName>
    <definedName name="_19__123Graph_ACHART_28" localSheetId="15" hidden="1">#REF!</definedName>
    <definedName name="_19__123Graph_ACHART_28" hidden="1">#REF!</definedName>
    <definedName name="_19__123Graph_BCHART_6" localSheetId="13" hidden="1">#REF!</definedName>
    <definedName name="_19__123Graph_BCHART_6" hidden="1">#REF!</definedName>
    <definedName name="_19__123Graph_BCHART_7" localSheetId="13" hidden="1">#REF!</definedName>
    <definedName name="_19__123Graph_BCHART_7" hidden="1">#REF!</definedName>
    <definedName name="_19__123Graph_BCHART_8" localSheetId="13" hidden="1">#REF!</definedName>
    <definedName name="_19__123Graph_BCHART_8" hidden="1">#REF!</definedName>
    <definedName name="_19__123Graph_CCHART_2" hidden="1">#REF!</definedName>
    <definedName name="_199_Demanda">#REF!</definedName>
    <definedName name="_1P">#REF!</definedName>
    <definedName name="_2" localSheetId="19" hidden="1">{#N/A,#N/A,FALSE,"ANEXO3 99 ERA";#N/A,#N/A,FALSE,"ANEXO3 99 UBÁ2";#N/A,#N/A,FALSE,"ANEXO3 99 DTU";#N/A,#N/A,FALSE,"ANEXO3 99 RDR";#N/A,#N/A,FALSE,"ANEXO3 99 UBÁ4";#N/A,#N/A,FALSE,"ANEXO3 99 UBÁ6"}</definedName>
    <definedName name="_2" localSheetId="0" hidden="1">{#N/A,#N/A,FALSE,"ANEXO3 99 ERA";#N/A,#N/A,FALSE,"ANEXO3 99 UBÁ2";#N/A,#N/A,FALSE,"ANEXO3 99 DTU";#N/A,#N/A,FALSE,"ANEXO3 99 RDR";#N/A,#N/A,FALSE,"ANEXO3 99 UBÁ4";#N/A,#N/A,FALSE,"ANEXO3 99 UBÁ6"}</definedName>
    <definedName name="_2" localSheetId="25" hidden="1">{#N/A,#N/A,FALSE,"ANEXO3 99 ERA";#N/A,#N/A,FALSE,"ANEXO3 99 UBÁ2";#N/A,#N/A,FALSE,"ANEXO3 99 DTU";#N/A,#N/A,FALSE,"ANEXO3 99 RDR";#N/A,#N/A,FALSE,"ANEXO3 99 UBÁ4";#N/A,#N/A,FALSE,"ANEXO3 99 UBÁ6"}</definedName>
    <definedName name="_2" localSheetId="20" hidden="1">{#N/A,#N/A,FALSE,"ANEXO3 99 ERA";#N/A,#N/A,FALSE,"ANEXO3 99 UBÁ2";#N/A,#N/A,FALSE,"ANEXO3 99 DTU";#N/A,#N/A,FALSE,"ANEXO3 99 RDR";#N/A,#N/A,FALSE,"ANEXO3 99 UBÁ4";#N/A,#N/A,FALSE,"ANEXO3 99 UBÁ6"}</definedName>
    <definedName name="_2" localSheetId="12" hidden="1">{#N/A,#N/A,FALSE,"ANEXO3 99 ERA";#N/A,#N/A,FALSE,"ANEXO3 99 UBÁ2";#N/A,#N/A,FALSE,"ANEXO3 99 DTU";#N/A,#N/A,FALSE,"ANEXO3 99 RDR";#N/A,#N/A,FALSE,"ANEXO3 99 UBÁ4";#N/A,#N/A,FALSE,"ANEXO3 99 UBÁ6"}</definedName>
    <definedName name="_2" localSheetId="22" hidden="1">{#N/A,#N/A,FALSE,"ANEXO3 99 ERA";#N/A,#N/A,FALSE,"ANEXO3 99 UBÁ2";#N/A,#N/A,FALSE,"ANEXO3 99 DTU";#N/A,#N/A,FALSE,"ANEXO3 99 RDR";#N/A,#N/A,FALSE,"ANEXO3 99 UBÁ4";#N/A,#N/A,FALSE,"ANEXO3 99 UBÁ6"}</definedName>
    <definedName name="_2" localSheetId="21" hidden="1">{#N/A,#N/A,FALSE,"ANEXO3 99 ERA";#N/A,#N/A,FALSE,"ANEXO3 99 UBÁ2";#N/A,#N/A,FALSE,"ANEXO3 99 DTU";#N/A,#N/A,FALSE,"ANEXO3 99 RDR";#N/A,#N/A,FALSE,"ANEXO3 99 UBÁ4";#N/A,#N/A,FALSE,"ANEXO3 99 UBÁ6"}</definedName>
    <definedName name="_2" localSheetId="23" hidden="1">{#N/A,#N/A,FALSE,"ANEXO3 99 ERA";#N/A,#N/A,FALSE,"ANEXO3 99 UBÁ2";#N/A,#N/A,FALSE,"ANEXO3 99 DTU";#N/A,#N/A,FALSE,"ANEXO3 99 RDR";#N/A,#N/A,FALSE,"ANEXO3 99 UBÁ4";#N/A,#N/A,FALSE,"ANEXO3 99 UBÁ6"}</definedName>
    <definedName name="_2" localSheetId="15" hidden="1">{#N/A,#N/A,FALSE,"ANEXO3 99 ERA";#N/A,#N/A,FALSE,"ANEXO3 99 UBÁ2";#N/A,#N/A,FALSE,"ANEXO3 99 DTU";#N/A,#N/A,FALSE,"ANEXO3 99 RDR";#N/A,#N/A,FALSE,"ANEXO3 99 UBÁ4";#N/A,#N/A,FALSE,"ANEXO3 99 UBÁ6"}</definedName>
    <definedName name="_2" localSheetId="13" hidden="1">{#N/A,#N/A,FALSE,"ANEXO3 99 ERA";#N/A,#N/A,FALSE,"ANEXO3 99 UBÁ2";#N/A,#N/A,FALSE,"ANEXO3 99 DTU";#N/A,#N/A,FALSE,"ANEXO3 99 RDR";#N/A,#N/A,FALSE,"ANEXO3 99 UBÁ4";#N/A,#N/A,FALSE,"ANEXO3 99 UBÁ6"}</definedName>
    <definedName name="_2" hidden="1">{#N/A,#N/A,FALSE,"ANEXO3 99 ERA";#N/A,#N/A,FALSE,"ANEXO3 99 UBÁ2";#N/A,#N/A,FALSE,"ANEXO3 99 DTU";#N/A,#N/A,FALSE,"ANEXO3 99 RDR";#N/A,#N/A,FALSE,"ANEXO3 99 UBÁ4";#N/A,#N/A,FALSE,"ANEXO3 99 UBÁ6"}</definedName>
    <definedName name="_2__123Graph_ACHART_1" localSheetId="15" hidden="1">#REF!</definedName>
    <definedName name="_2__123Graph_ACHART_1" hidden="1">#REF!</definedName>
    <definedName name="_2__123Graph_AChart_1AA" localSheetId="13" hidden="1">#REF!</definedName>
    <definedName name="_2__123Graph_AChart_1AA" hidden="1">#REF!</definedName>
    <definedName name="_2__123Graph_ACHART_2" localSheetId="13" hidden="1">#REF!</definedName>
    <definedName name="_2__123Graph_ACHART_2" hidden="1">#REF!</definedName>
    <definedName name="_2__123Graph_XOPER_2" localSheetId="13" hidden="1">#REF!</definedName>
    <definedName name="_2__123Graph_XOPER_2" hidden="1">#REF!</definedName>
    <definedName name="_20" localSheetId="25">#REF!</definedName>
    <definedName name="_20" localSheetId="20">#REF!</definedName>
    <definedName name="_20" localSheetId="12">#REF!</definedName>
    <definedName name="_20" localSheetId="22">#REF!</definedName>
    <definedName name="_20" localSheetId="21">#REF!</definedName>
    <definedName name="_20" localSheetId="23">#REF!</definedName>
    <definedName name="_20" localSheetId="15">#REF!</definedName>
    <definedName name="_20" localSheetId="13">#REF!</definedName>
    <definedName name="_20">#REF!</definedName>
    <definedName name="_20__123Graph_AChart_1CD" localSheetId="13" hidden="1">#REF!</definedName>
    <definedName name="_20__123Graph_AChart_1CD" hidden="1">#REF!</definedName>
    <definedName name="_20__123Graph_ACHART_28" localSheetId="15" hidden="1">#REF!</definedName>
    <definedName name="_20__123Graph_ACHART_28" hidden="1">#REF!</definedName>
    <definedName name="_20__123Graph_ACHART_29" localSheetId="15" hidden="1">#REF!</definedName>
    <definedName name="_20__123Graph_ACHART_29" hidden="1">#REF!</definedName>
    <definedName name="_20__123Graph_ACHART_3" localSheetId="13" hidden="1">#REF!</definedName>
    <definedName name="_20__123Graph_ACHART_3" hidden="1">#REF!</definedName>
    <definedName name="_20__123Graph_BCHART_7" localSheetId="13" hidden="1">#REF!</definedName>
    <definedName name="_20__123Graph_BCHART_7" hidden="1">#REF!</definedName>
    <definedName name="_20__123Graph_BCHART_8" localSheetId="13" hidden="1">#REF!</definedName>
    <definedName name="_20__123Graph_BCHART_8" hidden="1">#REF!</definedName>
    <definedName name="_20__123Graph_CCHART_1" hidden="1">#REF!</definedName>
    <definedName name="_20__123Graph_CCHART_3" hidden="1">#REF!</definedName>
    <definedName name="_21" localSheetId="25">#REF!</definedName>
    <definedName name="_21" localSheetId="20">#REF!</definedName>
    <definedName name="_21" localSheetId="12">#REF!</definedName>
    <definedName name="_21" localSheetId="22">#REF!</definedName>
    <definedName name="_21" localSheetId="21">#REF!</definedName>
    <definedName name="_21" localSheetId="23">#REF!</definedName>
    <definedName name="_21" localSheetId="15">#REF!</definedName>
    <definedName name="_21" localSheetId="13">#REF!</definedName>
    <definedName name="_21">#REF!</definedName>
    <definedName name="_21__123Graph_AChart_1CE" localSheetId="13" hidden="1">#REF!</definedName>
    <definedName name="_21__123Graph_AChart_1CE" hidden="1">#REF!</definedName>
    <definedName name="_21__123Graph_ACHART_29" localSheetId="15" hidden="1">#REF!</definedName>
    <definedName name="_21__123Graph_ACHART_29" hidden="1">#REF!</definedName>
    <definedName name="_21__123Graph_ACHART_3" localSheetId="15" hidden="1">#REF!</definedName>
    <definedName name="_21__123Graph_ACHART_3" hidden="1">#REF!</definedName>
    <definedName name="_21__123Graph_ACHART_30" localSheetId="13" hidden="1">#REF!</definedName>
    <definedName name="_21__123Graph_ACHART_30" hidden="1">#REF!</definedName>
    <definedName name="_21__123Graph_BCHART_8" localSheetId="13" hidden="1">#REF!</definedName>
    <definedName name="_21__123Graph_BCHART_8" hidden="1">#REF!</definedName>
    <definedName name="_21__123Graph_CCHART_1" localSheetId="13" hidden="1">#REF!</definedName>
    <definedName name="_21__123Graph_CCHART_1" hidden="1">#REF!</definedName>
    <definedName name="_21__123Graph_CCHART_2" hidden="1">#REF!</definedName>
    <definedName name="_21__123Graph_CCHART_4" hidden="1">#REF!</definedName>
    <definedName name="_22" localSheetId="25">#REF!</definedName>
    <definedName name="_22" localSheetId="20">#REF!</definedName>
    <definedName name="_22" localSheetId="22">#REF!</definedName>
    <definedName name="_22" localSheetId="21">#REF!</definedName>
    <definedName name="_22" localSheetId="23">#REF!</definedName>
    <definedName name="_22">#REF!</definedName>
    <definedName name="_22__123Graph_AChart_1D" hidden="1">#REF!</definedName>
    <definedName name="_22__123Graph_ACHART_3" localSheetId="15" hidden="1">#REF!</definedName>
    <definedName name="_22__123Graph_ACHART_3" hidden="1">#REF!</definedName>
    <definedName name="_22__123Graph_ACHART_30" localSheetId="15" hidden="1">#REF!</definedName>
    <definedName name="_22__123Graph_ACHART_30" hidden="1">#REF!</definedName>
    <definedName name="_22__123Graph_ACHART_4" localSheetId="13" hidden="1">#REF!</definedName>
    <definedName name="_22__123Graph_ACHART_4" hidden="1">#REF!</definedName>
    <definedName name="_22__123Graph_CCHART_1" localSheetId="13" hidden="1">#REF!</definedName>
    <definedName name="_22__123Graph_CCHART_1" hidden="1">#REF!</definedName>
    <definedName name="_22__123Graph_CCHART_2" localSheetId="13" hidden="1">#REF!</definedName>
    <definedName name="_22__123Graph_CCHART_2" hidden="1">#REF!</definedName>
    <definedName name="_22__123Graph_CCHART_3" hidden="1">#REF!</definedName>
    <definedName name="_22__123Graph_CCHART_5" hidden="1">#REF!</definedName>
    <definedName name="_23" localSheetId="25">#REF!</definedName>
    <definedName name="_23" localSheetId="20">#REF!</definedName>
    <definedName name="_23" localSheetId="22">#REF!</definedName>
    <definedName name="_23" localSheetId="21">#REF!</definedName>
    <definedName name="_23" localSheetId="23">#REF!</definedName>
    <definedName name="_23">#REF!</definedName>
    <definedName name="_23__123Graph_AChart_1E" hidden="1">#REF!</definedName>
    <definedName name="_23__123Graph_ACHART_30" localSheetId="15" hidden="1">#REF!</definedName>
    <definedName name="_23__123Graph_ACHART_30" hidden="1">#REF!</definedName>
    <definedName name="_23__123Graph_ACHART_4" localSheetId="15" hidden="1">#REF!</definedName>
    <definedName name="_23__123Graph_ACHART_4" hidden="1">#REF!</definedName>
    <definedName name="_23__123Graph_ACHART_5" localSheetId="13" hidden="1">#REF!</definedName>
    <definedName name="_23__123Graph_ACHART_5" hidden="1">#REF!</definedName>
    <definedName name="_23__123Graph_CCHART_1" localSheetId="25" hidden="1">#REF!</definedName>
    <definedName name="_23__123Graph_CCHART_1" localSheetId="20" hidden="1">#REF!</definedName>
    <definedName name="_23__123Graph_CCHART_1" localSheetId="12" hidden="1">#REF!</definedName>
    <definedName name="_23__123Graph_CCHART_1" localSheetId="22" hidden="1">#REF!</definedName>
    <definedName name="_23__123Graph_CCHART_1" localSheetId="21" hidden="1">#REF!</definedName>
    <definedName name="_23__123Graph_CCHART_1" localSheetId="23" hidden="1">#REF!</definedName>
    <definedName name="_23__123Graph_CCHART_1" localSheetId="15" hidden="1">#REF!</definedName>
    <definedName name="_23__123Graph_CCHART_1" localSheetId="13" hidden="1">#REF!</definedName>
    <definedName name="_23__123Graph_CCHART_1" hidden="1">#REF!</definedName>
    <definedName name="_23__123Graph_CCHART_2" localSheetId="13" hidden="1">#REF!</definedName>
    <definedName name="_23__123Graph_CCHART_2" hidden="1">#REF!</definedName>
    <definedName name="_23__123Graph_CCHART_3" localSheetId="13" hidden="1">#REF!</definedName>
    <definedName name="_23__123Graph_CCHART_3" hidden="1">#REF!</definedName>
    <definedName name="_23__123Graph_CCHART_4" localSheetId="13" hidden="1">#REF!</definedName>
    <definedName name="_23__123Graph_CCHART_4" hidden="1">#REF!</definedName>
    <definedName name="_23__123Graph_CCHART_6" hidden="1">#REF!</definedName>
    <definedName name="_23__123Graph_DCHART_1" hidden="1">#REF!</definedName>
    <definedName name="_24" localSheetId="25">#REF!</definedName>
    <definedName name="_24" localSheetId="20">#REF!</definedName>
    <definedName name="_24" localSheetId="22">#REF!</definedName>
    <definedName name="_24" localSheetId="21">#REF!</definedName>
    <definedName name="_24" localSheetId="23">#REF!</definedName>
    <definedName name="_24">#REF!</definedName>
    <definedName name="_24__123Graph_AChart_1F" hidden="1">#REF!</definedName>
    <definedName name="_24__123Graph_ACHART_4" localSheetId="15" hidden="1">#REF!</definedName>
    <definedName name="_24__123Graph_ACHART_4" hidden="1">#REF!</definedName>
    <definedName name="_24__123Graph_ACHART_5" localSheetId="15" hidden="1">#REF!</definedName>
    <definedName name="_24__123Graph_ACHART_5" hidden="1">#REF!</definedName>
    <definedName name="_24__123Graph_ACHART_6" localSheetId="13" hidden="1">#REF!</definedName>
    <definedName name="_24__123Graph_ACHART_6" hidden="1">#REF!</definedName>
    <definedName name="_24__123Graph_CCHART_3" localSheetId="25" hidden="1">#REF!</definedName>
    <definedName name="_24__123Graph_CCHART_3" localSheetId="20" hidden="1">#REF!</definedName>
    <definedName name="_24__123Graph_CCHART_3" localSheetId="12" hidden="1">#REF!</definedName>
    <definedName name="_24__123Graph_CCHART_3" localSheetId="22" hidden="1">#REF!</definedName>
    <definedName name="_24__123Graph_CCHART_3" localSheetId="21" hidden="1">#REF!</definedName>
    <definedName name="_24__123Graph_CCHART_3" localSheetId="23" hidden="1">#REF!</definedName>
    <definedName name="_24__123Graph_CCHART_3" localSheetId="15" hidden="1">#REF!</definedName>
    <definedName name="_24__123Graph_CCHART_3" localSheetId="13" hidden="1">#REF!</definedName>
    <definedName name="_24__123Graph_CCHART_3" hidden="1">#REF!</definedName>
    <definedName name="_24__123Graph_CCHART_4" localSheetId="13" hidden="1">#REF!</definedName>
    <definedName name="_24__123Graph_CCHART_4" hidden="1">#REF!</definedName>
    <definedName name="_24__123Graph_CCHART_5" localSheetId="13" hidden="1">#REF!</definedName>
    <definedName name="_24__123Graph_CCHART_5" hidden="1">#REF!</definedName>
    <definedName name="_24__123Graph_CCHART_7" localSheetId="13" hidden="1">#REF!</definedName>
    <definedName name="_24__123Graph_CCHART_7" hidden="1">#REF!</definedName>
    <definedName name="_24__123Graph_DCHART_3" hidden="1">#REF!</definedName>
    <definedName name="_25" localSheetId="25">#REF!</definedName>
    <definedName name="_25" localSheetId="20">#REF!</definedName>
    <definedName name="_25" localSheetId="22">#REF!</definedName>
    <definedName name="_25" localSheetId="21">#REF!</definedName>
    <definedName name="_25" localSheetId="23">#REF!</definedName>
    <definedName name="_25">#REF!</definedName>
    <definedName name="_25__123Graph_AChart_1G" hidden="1">#REF!</definedName>
    <definedName name="_25__123Graph_ACHART_5" localSheetId="15" hidden="1">#REF!</definedName>
    <definedName name="_25__123Graph_ACHART_5" hidden="1">#REF!</definedName>
    <definedName name="_25__123Graph_ACHART_6" localSheetId="15" hidden="1">#REF!</definedName>
    <definedName name="_25__123Graph_ACHART_6" hidden="1">#REF!</definedName>
    <definedName name="_25__123Graph_ACHART_7" localSheetId="13" hidden="1">#REF!</definedName>
    <definedName name="_25__123Graph_ACHART_7" hidden="1">#REF!</definedName>
    <definedName name="_25__123Graph_CCHART_4" localSheetId="13" hidden="1">#REF!</definedName>
    <definedName name="_25__123Graph_CCHART_4" hidden="1">#REF!</definedName>
    <definedName name="_25__123Graph_CCHART_5" localSheetId="13" hidden="1">#REF!</definedName>
    <definedName name="_25__123Graph_CCHART_5" hidden="1">#REF!</definedName>
    <definedName name="_25__123Graph_CCHART_6" hidden="1">#REF!</definedName>
    <definedName name="_25__123Graph_CCHART_8" hidden="1">#REF!</definedName>
    <definedName name="_26" localSheetId="25">#REF!</definedName>
    <definedName name="_26" localSheetId="20">#REF!</definedName>
    <definedName name="_26" localSheetId="22">#REF!</definedName>
    <definedName name="_26" localSheetId="21">#REF!</definedName>
    <definedName name="_26" localSheetId="23">#REF!</definedName>
    <definedName name="_26">#REF!</definedName>
    <definedName name="_26__123Graph_AChart_1H" hidden="1">#REF!</definedName>
    <definedName name="_26__123Graph_ACHART_6" localSheetId="15" hidden="1">#REF!</definedName>
    <definedName name="_26__123Graph_ACHART_6" hidden="1">#REF!</definedName>
    <definedName name="_26__123Graph_ACHART_7" localSheetId="15" hidden="1">#REF!</definedName>
    <definedName name="_26__123Graph_ACHART_7" hidden="1">#REF!</definedName>
    <definedName name="_26__123Graph_ACHART_8" localSheetId="13" hidden="1">#REF!</definedName>
    <definedName name="_26__123Graph_ACHART_8" hidden="1">#REF!</definedName>
    <definedName name="_26__123Graph_CCHART_5" localSheetId="13" hidden="1">#REF!</definedName>
    <definedName name="_26__123Graph_CCHART_5" hidden="1">#REF!</definedName>
    <definedName name="_26__123Graph_CCHART_6" localSheetId="13" hidden="1">#REF!</definedName>
    <definedName name="_26__123Graph_CCHART_6" hidden="1">#REF!</definedName>
    <definedName name="_26__123Graph_CCHART_7" hidden="1">#REF!</definedName>
    <definedName name="_26__123Graph_DCHART_1" hidden="1">#REF!</definedName>
    <definedName name="_27" localSheetId="25">#REF!</definedName>
    <definedName name="_27" localSheetId="20">#REF!</definedName>
    <definedName name="_27" localSheetId="22">#REF!</definedName>
    <definedName name="_27" localSheetId="21">#REF!</definedName>
    <definedName name="_27" localSheetId="23">#REF!</definedName>
    <definedName name="_27">#REF!</definedName>
    <definedName name="_27__123Graph_AChart_1I" hidden="1">#REF!</definedName>
    <definedName name="_27__123Graph_ACHART_7" localSheetId="15" hidden="1">#REF!</definedName>
    <definedName name="_27__123Graph_ACHART_7" hidden="1">#REF!</definedName>
    <definedName name="_27__123Graph_ACHART_8" localSheetId="15" hidden="1">#REF!</definedName>
    <definedName name="_27__123Graph_ACHART_8" hidden="1">#REF!</definedName>
    <definedName name="_27__123Graph_ACHART_9" localSheetId="13" hidden="1">#REF!</definedName>
    <definedName name="_27__123Graph_ACHART_9" hidden="1">#REF!</definedName>
    <definedName name="_27__123Graph_CCHART_6" localSheetId="13" hidden="1">#REF!</definedName>
    <definedName name="_27__123Graph_CCHART_6" hidden="1">#REF!</definedName>
    <definedName name="_27__123Graph_CCHART_7" localSheetId="13" hidden="1">#REF!</definedName>
    <definedName name="_27__123Graph_CCHART_7" hidden="1">#REF!</definedName>
    <definedName name="_27__123Graph_CCHART_8" hidden="1">#REF!</definedName>
    <definedName name="_27__123Graph_DCHART_2" hidden="1">#REF!</definedName>
    <definedName name="_28" localSheetId="25">#REF!</definedName>
    <definedName name="_28" localSheetId="20">#REF!</definedName>
    <definedName name="_28" localSheetId="22">#REF!</definedName>
    <definedName name="_28" localSheetId="21">#REF!</definedName>
    <definedName name="_28" localSheetId="23">#REF!</definedName>
    <definedName name="_28">#REF!</definedName>
    <definedName name="_28__123Graph_AChart_1J" hidden="1">#REF!</definedName>
    <definedName name="_28__123Graph_ACHART_8" localSheetId="15" hidden="1">#REF!</definedName>
    <definedName name="_28__123Graph_ACHART_8" hidden="1">#REF!</definedName>
    <definedName name="_28__123Graph_ACHART_9" localSheetId="15" hidden="1">#REF!</definedName>
    <definedName name="_28__123Graph_ACHART_9" hidden="1">#REF!</definedName>
    <definedName name="_28__123Graph_BCHART_1" localSheetId="13" hidden="1">#REF!</definedName>
    <definedName name="_28__123Graph_BCHART_1" hidden="1">#REF!</definedName>
    <definedName name="_28__123Graph_CCHART_7" localSheetId="13" hidden="1">#REF!</definedName>
    <definedName name="_28__123Graph_CCHART_7" hidden="1">#REF!</definedName>
    <definedName name="_28__123Graph_CCHART_8" localSheetId="13" hidden="1">#REF!</definedName>
    <definedName name="_28__123Graph_CCHART_8" hidden="1">#REF!</definedName>
    <definedName name="_28__123Graph_DCHART_1" hidden="1">#REF!</definedName>
    <definedName name="_28__123Graph_DCHART_3" hidden="1">#REF!</definedName>
    <definedName name="_29__123Graph_AChart_1K" hidden="1">#REF!</definedName>
    <definedName name="_29__123Graph_ACHART_9" localSheetId="15" hidden="1">#REF!</definedName>
    <definedName name="_29__123Graph_ACHART_9" hidden="1">#REF!</definedName>
    <definedName name="_29__123Graph_BCHART_1" localSheetId="15" hidden="1">#REF!</definedName>
    <definedName name="_29__123Graph_BCHART_1" hidden="1">#REF!</definedName>
    <definedName name="_29__123Graph_BCHART_10" localSheetId="13" hidden="1">#REF!</definedName>
    <definedName name="_29__123Graph_BCHART_10" hidden="1">#REF!</definedName>
    <definedName name="_29__123Graph_CCHART_8" localSheetId="13" hidden="1">#REF!</definedName>
    <definedName name="_29__123Graph_CCHART_8" hidden="1">#REF!</definedName>
    <definedName name="_29__123Graph_DCHART_1" localSheetId="13" hidden="1">#REF!</definedName>
    <definedName name="_29__123Graph_DCHART_1" hidden="1">#REF!</definedName>
    <definedName name="_29__123Graph_DCHART_2" hidden="1">#REF!</definedName>
    <definedName name="_29__123Graph_DCHART_4" hidden="1">#REF!</definedName>
    <definedName name="_29__123Graph_ECHART_1" hidden="1">#REF!</definedName>
    <definedName name="_2P">#REF!</definedName>
    <definedName name="_3" localSheetId="19" hidden="1">{#N/A,#N/A,FALSE,"ANEXO3 99 ERA";#N/A,#N/A,FALSE,"ANEXO3 99 UBÁ2";#N/A,#N/A,FALSE,"ANEXO3 99 DTU";#N/A,#N/A,FALSE,"ANEXO3 99 RDR";#N/A,#N/A,FALSE,"ANEXO3 99 UBÁ4";#N/A,#N/A,FALSE,"ANEXO3 99 UBÁ6"}</definedName>
    <definedName name="_3" localSheetId="0" hidden="1">{#N/A,#N/A,FALSE,"ANEXO3 99 ERA";#N/A,#N/A,FALSE,"ANEXO3 99 UBÁ2";#N/A,#N/A,FALSE,"ANEXO3 99 DTU";#N/A,#N/A,FALSE,"ANEXO3 99 RDR";#N/A,#N/A,FALSE,"ANEXO3 99 UBÁ4";#N/A,#N/A,FALSE,"ANEXO3 99 UBÁ6"}</definedName>
    <definedName name="_3" localSheetId="25" hidden="1">{#N/A,#N/A,FALSE,"ANEXO3 99 ERA";#N/A,#N/A,FALSE,"ANEXO3 99 UBÁ2";#N/A,#N/A,FALSE,"ANEXO3 99 DTU";#N/A,#N/A,FALSE,"ANEXO3 99 RDR";#N/A,#N/A,FALSE,"ANEXO3 99 UBÁ4";#N/A,#N/A,FALSE,"ANEXO3 99 UBÁ6"}</definedName>
    <definedName name="_3" localSheetId="20" hidden="1">{#N/A,#N/A,FALSE,"ANEXO3 99 ERA";#N/A,#N/A,FALSE,"ANEXO3 99 UBÁ2";#N/A,#N/A,FALSE,"ANEXO3 99 DTU";#N/A,#N/A,FALSE,"ANEXO3 99 RDR";#N/A,#N/A,FALSE,"ANEXO3 99 UBÁ4";#N/A,#N/A,FALSE,"ANEXO3 99 UBÁ6"}</definedName>
    <definedName name="_3" localSheetId="12" hidden="1">{#N/A,#N/A,FALSE,"ANEXO3 99 ERA";#N/A,#N/A,FALSE,"ANEXO3 99 UBÁ2";#N/A,#N/A,FALSE,"ANEXO3 99 DTU";#N/A,#N/A,FALSE,"ANEXO3 99 RDR";#N/A,#N/A,FALSE,"ANEXO3 99 UBÁ4";#N/A,#N/A,FALSE,"ANEXO3 99 UBÁ6"}</definedName>
    <definedName name="_3" localSheetId="22" hidden="1">{#N/A,#N/A,FALSE,"ANEXO3 99 ERA";#N/A,#N/A,FALSE,"ANEXO3 99 UBÁ2";#N/A,#N/A,FALSE,"ANEXO3 99 DTU";#N/A,#N/A,FALSE,"ANEXO3 99 RDR";#N/A,#N/A,FALSE,"ANEXO3 99 UBÁ4";#N/A,#N/A,FALSE,"ANEXO3 99 UBÁ6"}</definedName>
    <definedName name="_3" localSheetId="21" hidden="1">{#N/A,#N/A,FALSE,"ANEXO3 99 ERA";#N/A,#N/A,FALSE,"ANEXO3 99 UBÁ2";#N/A,#N/A,FALSE,"ANEXO3 99 DTU";#N/A,#N/A,FALSE,"ANEXO3 99 RDR";#N/A,#N/A,FALSE,"ANEXO3 99 UBÁ4";#N/A,#N/A,FALSE,"ANEXO3 99 UBÁ6"}</definedName>
    <definedName name="_3" localSheetId="23" hidden="1">{#N/A,#N/A,FALSE,"ANEXO3 99 ERA";#N/A,#N/A,FALSE,"ANEXO3 99 UBÁ2";#N/A,#N/A,FALSE,"ANEXO3 99 DTU";#N/A,#N/A,FALSE,"ANEXO3 99 RDR";#N/A,#N/A,FALSE,"ANEXO3 99 UBÁ4";#N/A,#N/A,FALSE,"ANEXO3 99 UBÁ6"}</definedName>
    <definedName name="_3" localSheetId="15" hidden="1">{#N/A,#N/A,FALSE,"ANEXO3 99 ERA";#N/A,#N/A,FALSE,"ANEXO3 99 UBÁ2";#N/A,#N/A,FALSE,"ANEXO3 99 DTU";#N/A,#N/A,FALSE,"ANEXO3 99 RDR";#N/A,#N/A,FALSE,"ANEXO3 99 UBÁ4";#N/A,#N/A,FALSE,"ANEXO3 99 UBÁ6"}</definedName>
    <definedName name="_3" localSheetId="13" hidden="1">{#N/A,#N/A,FALSE,"ANEXO3 99 ERA";#N/A,#N/A,FALSE,"ANEXO3 99 UBÁ2";#N/A,#N/A,FALSE,"ANEXO3 99 DTU";#N/A,#N/A,FALSE,"ANEXO3 99 RDR";#N/A,#N/A,FALSE,"ANEXO3 99 UBÁ4";#N/A,#N/A,FALSE,"ANEXO3 99 UBÁ6"}</definedName>
    <definedName name="_3" hidden="1">{#N/A,#N/A,FALSE,"ANEXO3 99 ERA";#N/A,#N/A,FALSE,"ANEXO3 99 UBÁ2";#N/A,#N/A,FALSE,"ANEXO3 99 DTU";#N/A,#N/A,FALSE,"ANEXO3 99 RDR";#N/A,#N/A,FALSE,"ANEXO3 99 UBÁ4";#N/A,#N/A,FALSE,"ANEXO3 99 UBÁ6"}</definedName>
    <definedName name="_3__123Graph_ACHART_1" localSheetId="15" hidden="1">#REF!</definedName>
    <definedName name="_3__123Graph_ACHART_1" hidden="1">#REF!</definedName>
    <definedName name="_3__123Graph_ACHART_10" localSheetId="15" hidden="1">#REF!</definedName>
    <definedName name="_3__123Graph_ACHART_10" hidden="1">#REF!</definedName>
    <definedName name="_3__123Graph_ACHART_11" localSheetId="13" hidden="1">#REF!</definedName>
    <definedName name="_3__123Graph_ACHART_11" hidden="1">#REF!</definedName>
    <definedName name="_3__123Graph_AChart_1AB" localSheetId="13" hidden="1">#REF!</definedName>
    <definedName name="_3__123Graph_AChart_1AB" hidden="1">#REF!</definedName>
    <definedName name="_3__123Graph_ACHART_3" localSheetId="13" hidden="1">#REF!</definedName>
    <definedName name="_3__123Graph_ACHART_3" hidden="1">#REF!</definedName>
    <definedName name="_30__123Graph_AChart_1L" hidden="1">#REF!</definedName>
    <definedName name="_30__123Graph_BCHART_1" localSheetId="15" hidden="1">#REF!</definedName>
    <definedName name="_30__123Graph_BCHART_1" hidden="1">#REF!</definedName>
    <definedName name="_30__123Graph_BCHART_10" localSheetId="15" hidden="1">#REF!</definedName>
    <definedName name="_30__123Graph_BCHART_10" hidden="1">#REF!</definedName>
    <definedName name="_30__123Graph_BCHART_11" localSheetId="13" hidden="1">#REF!</definedName>
    <definedName name="_30__123Graph_BCHART_11" hidden="1">#REF!</definedName>
    <definedName name="_30__123Graph_DCHART_1" localSheetId="13" hidden="1">#REF!</definedName>
    <definedName name="_30__123Graph_DCHART_1" hidden="1">#REF!</definedName>
    <definedName name="_30__123Graph_DCHART_2" localSheetId="13" hidden="1">#REF!</definedName>
    <definedName name="_30__123Graph_DCHART_2" hidden="1">#REF!</definedName>
    <definedName name="_30__123Graph_DCHART_3" hidden="1">#REF!</definedName>
    <definedName name="_30__123Graph_DCHART_5" hidden="1">#REF!</definedName>
    <definedName name="_31__123Graph_AChart_1M" hidden="1">#REF!</definedName>
    <definedName name="_31__123Graph_BCHART_10" localSheetId="15" hidden="1">#REF!</definedName>
    <definedName name="_31__123Graph_BCHART_10" hidden="1">#REF!</definedName>
    <definedName name="_31__123Graph_BCHART_11" localSheetId="15" hidden="1">#REF!</definedName>
    <definedName name="_31__123Graph_BCHART_11" hidden="1">#REF!</definedName>
    <definedName name="_31__123Graph_BCHART_12" localSheetId="13" hidden="1">#REF!</definedName>
    <definedName name="_31__123Graph_BCHART_12" hidden="1">#REF!</definedName>
    <definedName name="_31__123Graph_DCHART_1" localSheetId="25" hidden="1">#REF!</definedName>
    <definedName name="_31__123Graph_DCHART_1" localSheetId="20" hidden="1">#REF!</definedName>
    <definedName name="_31__123Graph_DCHART_1" localSheetId="12" hidden="1">#REF!</definedName>
    <definedName name="_31__123Graph_DCHART_1" localSheetId="22" hidden="1">#REF!</definedName>
    <definedName name="_31__123Graph_DCHART_1" localSheetId="21" hidden="1">#REF!</definedName>
    <definedName name="_31__123Graph_DCHART_1" localSheetId="23" hidden="1">#REF!</definedName>
    <definedName name="_31__123Graph_DCHART_1" localSheetId="15" hidden="1">#REF!</definedName>
    <definedName name="_31__123Graph_DCHART_1" localSheetId="13" hidden="1">#REF!</definedName>
    <definedName name="_31__123Graph_DCHART_1" hidden="1">#REF!</definedName>
    <definedName name="_31__123Graph_DCHART_2" localSheetId="13" hidden="1">#REF!</definedName>
    <definedName name="_31__123Graph_DCHART_2" hidden="1">#REF!</definedName>
    <definedName name="_31__123Graph_DCHART_3" localSheetId="13" hidden="1">#REF!</definedName>
    <definedName name="_31__123Graph_DCHART_3" hidden="1">#REF!</definedName>
    <definedName name="_31__123Graph_DCHART_4" localSheetId="13" hidden="1">#REF!</definedName>
    <definedName name="_31__123Graph_DCHART_4" hidden="1">#REF!</definedName>
    <definedName name="_31__123Graph_DCHART_6" hidden="1">#REF!</definedName>
    <definedName name="_32" localSheetId="25">#REF!</definedName>
    <definedName name="_32" localSheetId="20">#REF!</definedName>
    <definedName name="_32" localSheetId="22">#REF!</definedName>
    <definedName name="_32" localSheetId="21">#REF!</definedName>
    <definedName name="_32" localSheetId="23">#REF!</definedName>
    <definedName name="_32">#REF!</definedName>
    <definedName name="_32__123Graph_AChart_1N" hidden="1">#REF!</definedName>
    <definedName name="_32__123Graph_BCHART_11" localSheetId="15" hidden="1">#REF!</definedName>
    <definedName name="_32__123Graph_BCHART_11" hidden="1">#REF!</definedName>
    <definedName name="_32__123Graph_BCHART_12" localSheetId="15" hidden="1">#REF!</definedName>
    <definedName name="_32__123Graph_BCHART_12" hidden="1">#REF!</definedName>
    <definedName name="_32__123Graph_BCHART_13" localSheetId="13" hidden="1">#REF!</definedName>
    <definedName name="_32__123Graph_BCHART_13" hidden="1">#REF!</definedName>
    <definedName name="_32__123Graph_DCHART_3" localSheetId="25" hidden="1">#REF!</definedName>
    <definedName name="_32__123Graph_DCHART_3" localSheetId="20" hidden="1">#REF!</definedName>
    <definedName name="_32__123Graph_DCHART_3" localSheetId="12" hidden="1">#REF!</definedName>
    <definedName name="_32__123Graph_DCHART_3" localSheetId="22" hidden="1">#REF!</definedName>
    <definedName name="_32__123Graph_DCHART_3" localSheetId="21" hidden="1">#REF!</definedName>
    <definedName name="_32__123Graph_DCHART_3" localSheetId="23" hidden="1">#REF!</definedName>
    <definedName name="_32__123Graph_DCHART_3" localSheetId="15" hidden="1">#REF!</definedName>
    <definedName name="_32__123Graph_DCHART_3" localSheetId="13" hidden="1">#REF!</definedName>
    <definedName name="_32__123Graph_DCHART_3" hidden="1">#REF!</definedName>
    <definedName name="_32__123Graph_DCHART_4" localSheetId="13" hidden="1">#REF!</definedName>
    <definedName name="_32__123Graph_DCHART_4" hidden="1">#REF!</definedName>
    <definedName name="_32__123Graph_DCHART_5" localSheetId="13" hidden="1">#REF!</definedName>
    <definedName name="_32__123Graph_DCHART_5" hidden="1">#REF!</definedName>
    <definedName name="_32__123Graph_DCHART_7" localSheetId="13" hidden="1">#REF!</definedName>
    <definedName name="_32__123Graph_DCHART_7" hidden="1">#REF!</definedName>
    <definedName name="_33" localSheetId="25">#REF!</definedName>
    <definedName name="_33" localSheetId="20">#REF!</definedName>
    <definedName name="_33" localSheetId="22">#REF!</definedName>
    <definedName name="_33" localSheetId="21">#REF!</definedName>
    <definedName name="_33" localSheetId="23">#REF!</definedName>
    <definedName name="_33">#REF!</definedName>
    <definedName name="_33__123Graph_AChart_1O" hidden="1">#REF!</definedName>
    <definedName name="_33__123Graph_BCHART_12" localSheetId="15" hidden="1">#REF!</definedName>
    <definedName name="_33__123Graph_BCHART_12" hidden="1">#REF!</definedName>
    <definedName name="_33__123Graph_BCHART_13" localSheetId="15" hidden="1">#REF!</definedName>
    <definedName name="_33__123Graph_BCHART_13" hidden="1">#REF!</definedName>
    <definedName name="_33__123Graph_BCHART_14" localSheetId="13" hidden="1">#REF!</definedName>
    <definedName name="_33__123Graph_BCHART_14" hidden="1">#REF!</definedName>
    <definedName name="_33__123Graph_DCHART_4" localSheetId="13" hidden="1">#REF!</definedName>
    <definedName name="_33__123Graph_DCHART_4" hidden="1">#REF!</definedName>
    <definedName name="_33__123Graph_DCHART_5" localSheetId="13" hidden="1">#REF!</definedName>
    <definedName name="_33__123Graph_DCHART_5" hidden="1">#REF!</definedName>
    <definedName name="_33__123Graph_DCHART_6" hidden="1">#REF!</definedName>
    <definedName name="_33__123Graph_DCHART_8" hidden="1">#REF!</definedName>
    <definedName name="_34__123Graph_AChart_1P" hidden="1">#REF!</definedName>
    <definedName name="_34__123Graph_BCHART_13" localSheetId="15" hidden="1">#REF!</definedName>
    <definedName name="_34__123Graph_BCHART_13" hidden="1">#REF!</definedName>
    <definedName name="_34__123Graph_BCHART_14" localSheetId="15" hidden="1">#REF!</definedName>
    <definedName name="_34__123Graph_BCHART_14" hidden="1">#REF!</definedName>
    <definedName name="_34__123Graph_BCHART_15" localSheetId="13" hidden="1">#REF!</definedName>
    <definedName name="_34__123Graph_BCHART_15" hidden="1">#REF!</definedName>
    <definedName name="_34__123Graph_DCHART_5" localSheetId="13" hidden="1">#REF!</definedName>
    <definedName name="_34__123Graph_DCHART_5" hidden="1">#REF!</definedName>
    <definedName name="_34__123Graph_DCHART_6" localSheetId="13" hidden="1">#REF!</definedName>
    <definedName name="_34__123Graph_DCHART_6" hidden="1">#REF!</definedName>
    <definedName name="_34__123Graph_DCHART_7" hidden="1">#REF!</definedName>
    <definedName name="_34__123Graph_FCHART_1" hidden="1">#REF!</definedName>
    <definedName name="_34__123Graph_XCHART_1" hidden="1">#REF!</definedName>
    <definedName name="_35__123Graph_AChart_1Q" hidden="1">#REF!</definedName>
    <definedName name="_35__123Graph_BCHART_14" localSheetId="15" hidden="1">#REF!</definedName>
    <definedName name="_35__123Graph_BCHART_14" hidden="1">#REF!</definedName>
    <definedName name="_35__123Graph_BCHART_15" localSheetId="15" hidden="1">#REF!</definedName>
    <definedName name="_35__123Graph_BCHART_15" hidden="1">#REF!</definedName>
    <definedName name="_35__123Graph_BCHART_16" localSheetId="13" hidden="1">#REF!</definedName>
    <definedName name="_35__123Graph_BCHART_16" hidden="1">#REF!</definedName>
    <definedName name="_35__123Graph_DCHART_6" localSheetId="13" hidden="1">#REF!</definedName>
    <definedName name="_35__123Graph_DCHART_6" hidden="1">#REF!</definedName>
    <definedName name="_35__123Graph_DCHART_7" localSheetId="13" hidden="1">#REF!</definedName>
    <definedName name="_35__123Graph_DCHART_7" hidden="1">#REF!</definedName>
    <definedName name="_35__123Graph_DCHART_8" hidden="1">#REF!</definedName>
    <definedName name="_35__123Graph_LBL_DCHART_3" hidden="1">#REF!</definedName>
    <definedName name="_35__123Graph_XCHART_2" hidden="1">#REF!</definedName>
    <definedName name="_36__123Graph_AChart_1R" hidden="1">#REF!</definedName>
    <definedName name="_36__123Graph_BCHART_15" localSheetId="15" hidden="1">#REF!</definedName>
    <definedName name="_36__123Graph_BCHART_15" hidden="1">#REF!</definedName>
    <definedName name="_36__123Graph_BCHART_16" localSheetId="15" hidden="1">#REF!</definedName>
    <definedName name="_36__123Graph_BCHART_16" hidden="1">#REF!</definedName>
    <definedName name="_36__123Graph_BCHART_17" localSheetId="13" hidden="1">#REF!</definedName>
    <definedName name="_36__123Graph_BCHART_17" hidden="1">#REF!</definedName>
    <definedName name="_36__123Graph_DCHART_7" localSheetId="13" hidden="1">#REF!</definedName>
    <definedName name="_36__123Graph_DCHART_7" hidden="1">#REF!</definedName>
    <definedName name="_36__123Graph_DCHART_8" localSheetId="13" hidden="1">#REF!</definedName>
    <definedName name="_36__123Graph_DCHART_8" hidden="1">#REF!</definedName>
    <definedName name="_36__123Graph_XCHART_1" hidden="1">#REF!</definedName>
    <definedName name="_36__123Graph_XCHART_3" hidden="1">#REF!</definedName>
    <definedName name="_37__123Graph_AChart_1S" hidden="1">#REF!</definedName>
    <definedName name="_37__123Graph_BCHART_16" localSheetId="15" hidden="1">#REF!</definedName>
    <definedName name="_37__123Graph_BCHART_16" hidden="1">#REF!</definedName>
    <definedName name="_37__123Graph_BCHART_17" localSheetId="15" hidden="1">#REF!</definedName>
    <definedName name="_37__123Graph_BCHART_17" hidden="1">#REF!</definedName>
    <definedName name="_37__123Graph_BCHART_18" localSheetId="13" hidden="1">#REF!</definedName>
    <definedName name="_37__123Graph_BCHART_18" hidden="1">#REF!</definedName>
    <definedName name="_37__123Graph_DCHART_8" localSheetId="13" hidden="1">#REF!</definedName>
    <definedName name="_37__123Graph_DCHART_8" hidden="1">#REF!</definedName>
    <definedName name="_37__123Graph_XCHART_1" localSheetId="13" hidden="1">#REF!</definedName>
    <definedName name="_37__123Graph_XCHART_1" hidden="1">#REF!</definedName>
    <definedName name="_37__123Graph_XCHART_2" hidden="1">#REF!</definedName>
    <definedName name="_37__123Graph_XCHART_4" hidden="1">#REF!</definedName>
    <definedName name="_38__123Graph_AChart_1T" hidden="1">#REF!</definedName>
    <definedName name="_38__123Graph_BCHART_17" localSheetId="15" hidden="1">#REF!</definedName>
    <definedName name="_38__123Graph_BCHART_17" hidden="1">#REF!</definedName>
    <definedName name="_38__123Graph_BCHART_18" localSheetId="15" hidden="1">#REF!</definedName>
    <definedName name="_38__123Graph_BCHART_18" hidden="1">#REF!</definedName>
    <definedName name="_38__123Graph_BCHART_2" localSheetId="13" hidden="1">#REF!</definedName>
    <definedName name="_38__123Graph_BCHART_2" hidden="1">#REF!</definedName>
    <definedName name="_38__123Graph_XCHART_1" localSheetId="13" hidden="1">#REF!</definedName>
    <definedName name="_38__123Graph_XCHART_1" hidden="1">#REF!</definedName>
    <definedName name="_38__123Graph_XCHART_2" localSheetId="13" hidden="1">#REF!</definedName>
    <definedName name="_38__123Graph_XCHART_2" hidden="1">#REF!</definedName>
    <definedName name="_38__123Graph_XCHART_3" hidden="1">#REF!</definedName>
    <definedName name="_38__123Graph_XCHART_6" hidden="1">#REF!</definedName>
    <definedName name="_39__123Graph_AChart_1U" hidden="1">#REF!</definedName>
    <definedName name="_39__123Graph_BCHART_18" localSheetId="15" hidden="1">#REF!</definedName>
    <definedName name="_39__123Graph_BCHART_18" hidden="1">#REF!</definedName>
    <definedName name="_39__123Graph_BCHART_2" localSheetId="15" hidden="1">#REF!</definedName>
    <definedName name="_39__123Graph_BCHART_2" hidden="1">#REF!</definedName>
    <definedName name="_39__123Graph_BCHART_22" localSheetId="13" hidden="1">#REF!</definedName>
    <definedName name="_39__123Graph_BCHART_22" hidden="1">#REF!</definedName>
    <definedName name="_39__123Graph_ECHART_1" localSheetId="25" hidden="1">#REF!</definedName>
    <definedName name="_39__123Graph_ECHART_1" localSheetId="20" hidden="1">#REF!</definedName>
    <definedName name="_39__123Graph_ECHART_1" localSheetId="12" hidden="1">#REF!</definedName>
    <definedName name="_39__123Graph_ECHART_1" localSheetId="22" hidden="1">#REF!</definedName>
    <definedName name="_39__123Graph_ECHART_1" localSheetId="21" hidden="1">#REF!</definedName>
    <definedName name="_39__123Graph_ECHART_1" localSheetId="23" hidden="1">#REF!</definedName>
    <definedName name="_39__123Graph_ECHART_1" localSheetId="15" hidden="1">#REF!</definedName>
    <definedName name="_39__123Graph_ECHART_1" localSheetId="13" hidden="1">#REF!</definedName>
    <definedName name="_39__123Graph_ECHART_1" hidden="1">#REF!</definedName>
    <definedName name="_39__123Graph_XCHART_2" localSheetId="13" hidden="1">#REF!</definedName>
    <definedName name="_39__123Graph_XCHART_2" hidden="1">#REF!</definedName>
    <definedName name="_39__123Graph_XCHART_3" localSheetId="13" hidden="1">#REF!</definedName>
    <definedName name="_39__123Graph_XCHART_3" hidden="1">#REF!</definedName>
    <definedName name="_39__123Graph_XCHART_4" localSheetId="13" hidden="1">#REF!</definedName>
    <definedName name="_39__123Graph_XCHART_4" hidden="1">#REF!</definedName>
    <definedName name="_39__123Graph_XCHART_7" hidden="1">#REF!</definedName>
    <definedName name="_4" localSheetId="25">#REF!</definedName>
    <definedName name="_4" localSheetId="20">#REF!</definedName>
    <definedName name="_4" localSheetId="22">#REF!</definedName>
    <definedName name="_4" localSheetId="21">#REF!</definedName>
    <definedName name="_4" localSheetId="23">#REF!</definedName>
    <definedName name="_4">#REF!</definedName>
    <definedName name="_4__123Graph_ACHART_10" localSheetId="15" hidden="1">#REF!</definedName>
    <definedName name="_4__123Graph_ACHART_10" hidden="1">#REF!</definedName>
    <definedName name="_4__123Graph_ACHART_11" localSheetId="15" hidden="1">#REF!</definedName>
    <definedName name="_4__123Graph_ACHART_11" hidden="1">#REF!</definedName>
    <definedName name="_4__123Graph_ACHART_12" localSheetId="13" hidden="1">#REF!</definedName>
    <definedName name="_4__123Graph_ACHART_12" hidden="1">#REF!</definedName>
    <definedName name="_4__123Graph_AChart_1AC" localSheetId="13" hidden="1">#REF!</definedName>
    <definedName name="_4__123Graph_AChart_1AC" hidden="1">#REF!</definedName>
    <definedName name="_4__123Graph_ACHART_4" localSheetId="13" hidden="1">#REF!</definedName>
    <definedName name="_4__123Graph_ACHART_4" hidden="1">#REF!</definedName>
    <definedName name="_40__123Graph_AChart_1V" hidden="1">#REF!</definedName>
    <definedName name="_40__123Graph_BCHART_2" localSheetId="15" hidden="1">#REF!</definedName>
    <definedName name="_40__123Graph_BCHART_2" hidden="1">#REF!</definedName>
    <definedName name="_40__123Graph_BCHART_22" localSheetId="15" hidden="1">#REF!</definedName>
    <definedName name="_40__123Graph_BCHART_22" hidden="1">#REF!</definedName>
    <definedName name="_40__123Graph_BCHART_23" localSheetId="13" hidden="1">#REF!</definedName>
    <definedName name="_40__123Graph_BCHART_23" hidden="1">#REF!</definedName>
    <definedName name="_40__123Graph_XCHART_1" localSheetId="13" hidden="1">#REF!</definedName>
    <definedName name="_40__123Graph_XCHART_1" hidden="1">#REF!</definedName>
    <definedName name="_40__123Graph_XCHART_3" localSheetId="13" hidden="1">#REF!</definedName>
    <definedName name="_40__123Graph_XCHART_3" hidden="1">#REF!</definedName>
    <definedName name="_40__123Graph_XCHART_4" hidden="1">#REF!</definedName>
    <definedName name="_40__123Graph_XCHART_6" hidden="1">#REF!</definedName>
    <definedName name="_40__123Graph_XCHART_8" hidden="1">#REF!</definedName>
    <definedName name="_41" localSheetId="25">#REF!</definedName>
    <definedName name="_41" localSheetId="20">#REF!</definedName>
    <definedName name="_41" localSheetId="12">#REF!</definedName>
    <definedName name="_41" localSheetId="22">#REF!</definedName>
    <definedName name="_41" localSheetId="21">#REF!</definedName>
    <definedName name="_41" localSheetId="23">#REF!</definedName>
    <definedName name="_41" localSheetId="15">#REF!</definedName>
    <definedName name="_41" localSheetId="13">#REF!</definedName>
    <definedName name="_41">#REF!</definedName>
    <definedName name="_41__123Graph_AChart_1W" localSheetId="13" hidden="1">#REF!</definedName>
    <definedName name="_41__123Graph_AChart_1W" hidden="1">#REF!</definedName>
    <definedName name="_41__123Graph_BCHART_22" localSheetId="15" hidden="1">#REF!</definedName>
    <definedName name="_41__123Graph_BCHART_22" hidden="1">#REF!</definedName>
    <definedName name="_41__123Graph_BCHART_23" localSheetId="15" hidden="1">#REF!</definedName>
    <definedName name="_41__123Graph_BCHART_23" hidden="1">#REF!</definedName>
    <definedName name="_41__123Graph_BCHART_24" localSheetId="13" hidden="1">#REF!</definedName>
    <definedName name="_41__123Graph_BCHART_24" hidden="1">#REF!</definedName>
    <definedName name="_41__123Graph_XCHART_4" localSheetId="13" hidden="1">#REF!</definedName>
    <definedName name="_41__123Graph_XCHART_4" hidden="1">#REF!</definedName>
    <definedName name="_41__123Graph_XCHART_6" localSheetId="13" hidden="1">#REF!</definedName>
    <definedName name="_41__123Graph_XCHART_6" hidden="1">#REF!</definedName>
    <definedName name="_41__123Graph_XCHART_7" hidden="1">#REF!</definedName>
    <definedName name="_41__123Graph_XOPER_2" hidden="1">#REF!</definedName>
    <definedName name="_42" localSheetId="25">#REF!</definedName>
    <definedName name="_42" localSheetId="20">#REF!</definedName>
    <definedName name="_42" localSheetId="12">#REF!</definedName>
    <definedName name="_42" localSheetId="22">#REF!</definedName>
    <definedName name="_42" localSheetId="21">#REF!</definedName>
    <definedName name="_42" localSheetId="23">#REF!</definedName>
    <definedName name="_42" localSheetId="15">#REF!</definedName>
    <definedName name="_42" localSheetId="13">#REF!</definedName>
    <definedName name="_42">#REF!</definedName>
    <definedName name="_42__123Graph_AChart_1X" localSheetId="13" hidden="1">#REF!</definedName>
    <definedName name="_42__123Graph_AChart_1X" hidden="1">#REF!</definedName>
    <definedName name="_42__123Graph_BCHART_23" localSheetId="15" hidden="1">#REF!</definedName>
    <definedName name="_42__123Graph_BCHART_23" hidden="1">#REF!</definedName>
    <definedName name="_42__123Graph_BCHART_24" localSheetId="15" hidden="1">#REF!</definedName>
    <definedName name="_42__123Graph_BCHART_24" hidden="1">#REF!</definedName>
    <definedName name="_42__123Graph_BCHART_25" localSheetId="13" hidden="1">#REF!</definedName>
    <definedName name="_42__123Graph_BCHART_25" hidden="1">#REF!</definedName>
    <definedName name="_42__123Graph_XCHART_6" localSheetId="13" hidden="1">#REF!</definedName>
    <definedName name="_42__123Graph_XCHART_6" hidden="1">#REF!</definedName>
    <definedName name="_42__123Graph_XCHART_7" localSheetId="13" hidden="1">#REF!</definedName>
    <definedName name="_42__123Graph_XCHART_7" hidden="1">#REF!</definedName>
    <definedName name="_42__123Graph_XCHART_8" hidden="1">#REF!</definedName>
    <definedName name="_43__123Graph_AChart_1Y" hidden="1">#REF!</definedName>
    <definedName name="_43__123Graph_BCHART_24" localSheetId="15" hidden="1">#REF!</definedName>
    <definedName name="_43__123Graph_BCHART_24" hidden="1">#REF!</definedName>
    <definedName name="_43__123Graph_BCHART_25" localSheetId="15" hidden="1">#REF!</definedName>
    <definedName name="_43__123Graph_BCHART_25" hidden="1">#REF!</definedName>
    <definedName name="_43__123Graph_BCHART_26" localSheetId="13" hidden="1">#REF!</definedName>
    <definedName name="_43__123Graph_BCHART_26" hidden="1">#REF!</definedName>
    <definedName name="_43__123Graph_XCHART_7" localSheetId="13" hidden="1">#REF!</definedName>
    <definedName name="_43__123Graph_XCHART_7" hidden="1">#REF!</definedName>
    <definedName name="_43__123Graph_XCHART_8" localSheetId="13" hidden="1">#REF!</definedName>
    <definedName name="_43__123Graph_XCHART_8" hidden="1">#REF!</definedName>
    <definedName name="_44__123Graph_AChart_1Z" hidden="1">#REF!</definedName>
    <definedName name="_44__123Graph_BCHART_25" localSheetId="15" hidden="1">#REF!</definedName>
    <definedName name="_44__123Graph_BCHART_25" hidden="1">#REF!</definedName>
    <definedName name="_44__123Graph_BCHART_26" localSheetId="15" hidden="1">#REF!</definedName>
    <definedName name="_44__123Graph_BCHART_26" hidden="1">#REF!</definedName>
    <definedName name="_44__123Graph_BCHART_27" localSheetId="13" hidden="1">#REF!</definedName>
    <definedName name="_44__123Graph_BCHART_27" hidden="1">#REF!</definedName>
    <definedName name="_44__123Graph_XCHART_8" localSheetId="13" hidden="1">#REF!</definedName>
    <definedName name="_44__123Graph_XCHART_8" hidden="1">#REF!</definedName>
    <definedName name="_45__123Graph_AChart_2A" localSheetId="13" hidden="1">#REF!</definedName>
    <definedName name="_45__123Graph_AChart_2A" hidden="1">#REF!</definedName>
    <definedName name="_45__123Graph_BCHART_26" localSheetId="15" hidden="1">#REF!</definedName>
    <definedName name="_45__123Graph_BCHART_26" hidden="1">#REF!</definedName>
    <definedName name="_45__123Graph_BCHART_27" localSheetId="15" hidden="1">#REF!</definedName>
    <definedName name="_45__123Graph_BCHART_27" hidden="1">#REF!</definedName>
    <definedName name="_45__123Graph_BCHART_28" localSheetId="13" hidden="1">#REF!</definedName>
    <definedName name="_45__123Graph_BCHART_28" hidden="1">#REF!</definedName>
    <definedName name="_45__123Graph_XOPER_2" localSheetId="13" hidden="1">#REF!</definedName>
    <definedName name="_45__123Graph_XOPER_2" hidden="1">#REF!</definedName>
    <definedName name="_46__123Graph_AChart_2AC" localSheetId="13" hidden="1">#REF!</definedName>
    <definedName name="_46__123Graph_AChart_2AC" hidden="1">#REF!</definedName>
    <definedName name="_46__123Graph_BCHART_27" localSheetId="15" hidden="1">#REF!</definedName>
    <definedName name="_46__123Graph_BCHART_27" hidden="1">#REF!</definedName>
    <definedName name="_46__123Graph_BCHART_28" localSheetId="15" hidden="1">#REF!</definedName>
    <definedName name="_46__123Graph_BCHART_28" hidden="1">#REF!</definedName>
    <definedName name="_46__123Graph_BCHART_29" localSheetId="13" hidden="1">#REF!</definedName>
    <definedName name="_46__123Graph_BCHART_29" hidden="1">#REF!</definedName>
    <definedName name="_46__123Graph_FCHART_1" localSheetId="25" hidden="1">#REF!</definedName>
    <definedName name="_46__123Graph_FCHART_1" localSheetId="20" hidden="1">#REF!</definedName>
    <definedName name="_46__123Graph_FCHART_1" localSheetId="12" hidden="1">#REF!</definedName>
    <definedName name="_46__123Graph_FCHART_1" localSheetId="22" hidden="1">#REF!</definedName>
    <definedName name="_46__123Graph_FCHART_1" localSheetId="21" hidden="1">#REF!</definedName>
    <definedName name="_46__123Graph_FCHART_1" localSheetId="23" hidden="1">#REF!</definedName>
    <definedName name="_46__123Graph_FCHART_1" localSheetId="15" hidden="1">#REF!</definedName>
    <definedName name="_46__123Graph_FCHART_1" localSheetId="13" hidden="1">#REF!</definedName>
    <definedName name="_46__123Graph_FCHART_1" hidden="1">#REF!</definedName>
    <definedName name="_47__123Graph_AChart_2AE" localSheetId="13" hidden="1">#REF!</definedName>
    <definedName name="_47__123Graph_AChart_2AE" hidden="1">#REF!</definedName>
    <definedName name="_47__123Graph_BCHART_28" localSheetId="15" hidden="1">#REF!</definedName>
    <definedName name="_47__123Graph_BCHART_28" hidden="1">#REF!</definedName>
    <definedName name="_47__123Graph_BCHART_29" localSheetId="15" hidden="1">#REF!</definedName>
    <definedName name="_47__123Graph_BCHART_29" hidden="1">#REF!</definedName>
    <definedName name="_47__123Graph_BCHART_3" localSheetId="13" hidden="1">#REF!</definedName>
    <definedName name="_47__123Graph_BCHART_3" hidden="1">#REF!</definedName>
    <definedName name="_47__123Graph_LBL_DCHART_3" localSheetId="25" hidden="1">#REF!</definedName>
    <definedName name="_47__123Graph_LBL_DCHART_3" localSheetId="20" hidden="1">#REF!</definedName>
    <definedName name="_47__123Graph_LBL_DCHART_3" localSheetId="12" hidden="1">#REF!</definedName>
    <definedName name="_47__123Graph_LBL_DCHART_3" localSheetId="22" hidden="1">#REF!</definedName>
    <definedName name="_47__123Graph_LBL_DCHART_3" localSheetId="21" hidden="1">#REF!</definedName>
    <definedName name="_47__123Graph_LBL_DCHART_3" localSheetId="23" hidden="1">#REF!</definedName>
    <definedName name="_47__123Graph_LBL_DCHART_3" localSheetId="15" hidden="1">#REF!</definedName>
    <definedName name="_47__123Graph_LBL_DCHART_3" localSheetId="13" hidden="1">#REF!</definedName>
    <definedName name="_47__123Graph_LBL_DCHART_3" hidden="1">#REF!</definedName>
    <definedName name="_47__123Graph_XOPER_2" localSheetId="13" hidden="1">#REF!</definedName>
    <definedName name="_47__123Graph_XOPER_2" hidden="1">#REF!</definedName>
    <definedName name="_48__123Graph_AChart_2CC" localSheetId="13" hidden="1">#REF!</definedName>
    <definedName name="_48__123Graph_AChart_2CC" hidden="1">#REF!</definedName>
    <definedName name="_48__123Graph_BCHART_29" localSheetId="15" hidden="1">#REF!</definedName>
    <definedName name="_48__123Graph_BCHART_29" hidden="1">#REF!</definedName>
    <definedName name="_48__123Graph_BCHART_3" localSheetId="15" hidden="1">#REF!</definedName>
    <definedName name="_48__123Graph_BCHART_3" hidden="1">#REF!</definedName>
    <definedName name="_48__123Graph_BCHART_30" localSheetId="13" hidden="1">#REF!</definedName>
    <definedName name="_48__123Graph_BCHART_30" hidden="1">#REF!</definedName>
    <definedName name="_49__123Graph_AChart_2D" localSheetId="13" hidden="1">#REF!</definedName>
    <definedName name="_49__123Graph_AChart_2D" hidden="1">#REF!</definedName>
    <definedName name="_49__123Graph_BCHART_3" localSheetId="15" hidden="1">#REF!</definedName>
    <definedName name="_49__123Graph_BCHART_3" hidden="1">#REF!</definedName>
    <definedName name="_49__123Graph_BCHART_30" localSheetId="15" hidden="1">#REF!</definedName>
    <definedName name="_49__123Graph_BCHART_30" hidden="1">#REF!</definedName>
    <definedName name="_49__123Graph_BCHART_4" localSheetId="13" hidden="1">#REF!</definedName>
    <definedName name="_49__123Graph_BCHART_4" hidden="1">#REF!</definedName>
    <definedName name="_49__123Graph_XOPER_2" localSheetId="13" hidden="1">#REF!</definedName>
    <definedName name="_49__123Graph_XOPER_2" hidden="1">#REF!</definedName>
    <definedName name="_5" localSheetId="25">#REF!</definedName>
    <definedName name="_5" localSheetId="20">#REF!</definedName>
    <definedName name="_5" localSheetId="12">#REF!</definedName>
    <definedName name="_5" localSheetId="22">#REF!</definedName>
    <definedName name="_5" localSheetId="21">#REF!</definedName>
    <definedName name="_5" localSheetId="23">#REF!</definedName>
    <definedName name="_5" localSheetId="13">#REF!</definedName>
    <definedName name="_5">#REF!</definedName>
    <definedName name="_5__123Graph_ACHART_1" hidden="1">#REF!</definedName>
    <definedName name="_5__123Graph_ACHART_11" localSheetId="15" hidden="1">#REF!</definedName>
    <definedName name="_5__123Graph_ACHART_11" hidden="1">#REF!</definedName>
    <definedName name="_5__123Graph_ACHART_12" localSheetId="15" hidden="1">#REF!</definedName>
    <definedName name="_5__123Graph_ACHART_12" hidden="1">#REF!</definedName>
    <definedName name="_5__123Graph_ACHART_13" localSheetId="13" hidden="1">#REF!</definedName>
    <definedName name="_5__123Graph_ACHART_13" hidden="1">#REF!</definedName>
    <definedName name="_5__123Graph_AChart_1AD" localSheetId="13" hidden="1">#REF!</definedName>
    <definedName name="_5__123Graph_AChart_1AD" hidden="1">#REF!</definedName>
    <definedName name="_5__123Graph_ACHART_5" localSheetId="13" hidden="1">#REF!</definedName>
    <definedName name="_5__123Graph_ACHART_5" hidden="1">#REF!</definedName>
    <definedName name="_5__123Graph_AOPER_2" hidden="1">#REF!</definedName>
    <definedName name="_50__123Graph_AChart_2E" hidden="1">#REF!</definedName>
    <definedName name="_50__123Graph_BCHART_30" localSheetId="15" hidden="1">#REF!</definedName>
    <definedName name="_50__123Graph_BCHART_30" hidden="1">#REF!</definedName>
    <definedName name="_50__123Graph_BCHART_4" localSheetId="15" hidden="1">#REF!</definedName>
    <definedName name="_50__123Graph_BCHART_4" hidden="1">#REF!</definedName>
    <definedName name="_50__123Graph_BCHART_5" localSheetId="13" hidden="1">#REF!</definedName>
    <definedName name="_50__123Graph_BCHART_5" hidden="1">#REF!</definedName>
    <definedName name="_51" localSheetId="25">#REF!</definedName>
    <definedName name="_51" localSheetId="20">#REF!</definedName>
    <definedName name="_51" localSheetId="12">#REF!</definedName>
    <definedName name="_51" localSheetId="22">#REF!</definedName>
    <definedName name="_51" localSheetId="21">#REF!</definedName>
    <definedName name="_51" localSheetId="23">#REF!</definedName>
    <definedName name="_51" localSheetId="15">#REF!</definedName>
    <definedName name="_51" localSheetId="13">#REF!</definedName>
    <definedName name="_51">#REF!</definedName>
    <definedName name="_51__123Graph_AChart_3B" localSheetId="13" hidden="1">#REF!</definedName>
    <definedName name="_51__123Graph_AChart_3B" hidden="1">#REF!</definedName>
    <definedName name="_51__123Graph_BCHART_4" localSheetId="15" hidden="1">#REF!</definedName>
    <definedName name="_51__123Graph_BCHART_4" hidden="1">#REF!</definedName>
    <definedName name="_51__123Graph_BCHART_5" localSheetId="15" hidden="1">#REF!</definedName>
    <definedName name="_51__123Graph_BCHART_5" hidden="1">#REF!</definedName>
    <definedName name="_51__123Graph_BCHART_6" localSheetId="13" hidden="1">#REF!</definedName>
    <definedName name="_51__123Graph_BCHART_6" hidden="1">#REF!</definedName>
    <definedName name="_52__123Graph_AChart_3D" localSheetId="13" hidden="1">#REF!</definedName>
    <definedName name="_52__123Graph_AChart_3D" hidden="1">#REF!</definedName>
    <definedName name="_52__123Graph_BCHART_5" localSheetId="15" hidden="1">#REF!</definedName>
    <definedName name="_52__123Graph_BCHART_5" hidden="1">#REF!</definedName>
    <definedName name="_52__123Graph_BCHART_6" localSheetId="15" hidden="1">#REF!</definedName>
    <definedName name="_52__123Graph_BCHART_6" hidden="1">#REF!</definedName>
    <definedName name="_52__123Graph_BCHART_7" localSheetId="13" hidden="1">#REF!</definedName>
    <definedName name="_52__123Graph_BCHART_7" hidden="1">#REF!</definedName>
    <definedName name="_53__123Graph_AChart_3X" localSheetId="13" hidden="1">#REF!</definedName>
    <definedName name="_53__123Graph_AChart_3X" hidden="1">#REF!</definedName>
    <definedName name="_53__123Graph_BCHART_6" localSheetId="15" hidden="1">#REF!</definedName>
    <definedName name="_53__123Graph_BCHART_6" hidden="1">#REF!</definedName>
    <definedName name="_53__123Graph_BCHART_7" localSheetId="15" hidden="1">#REF!</definedName>
    <definedName name="_53__123Graph_BCHART_7" hidden="1">#REF!</definedName>
    <definedName name="_53__123Graph_BCHART_8" localSheetId="13" hidden="1">#REF!</definedName>
    <definedName name="_53__123Graph_BCHART_8" hidden="1">#REF!</definedName>
    <definedName name="_54__123Graph_AChart_9C" localSheetId="13" hidden="1">#REF!</definedName>
    <definedName name="_54__123Graph_AChart_9C" hidden="1">#REF!</definedName>
    <definedName name="_54__123Graph_BCHART_7" localSheetId="15" hidden="1">#REF!</definedName>
    <definedName name="_54__123Graph_BCHART_7" hidden="1">#REF!</definedName>
    <definedName name="_54__123Graph_BCHART_8" localSheetId="15" hidden="1">#REF!</definedName>
    <definedName name="_54__123Graph_BCHART_8" hidden="1">#REF!</definedName>
    <definedName name="_54__123Graph_BCHART_9" localSheetId="13" hidden="1">#REF!</definedName>
    <definedName name="_54__123Graph_BCHART_9" hidden="1">#REF!</definedName>
    <definedName name="_54__123Graph_XCHART_1" localSheetId="25" hidden="1">#REF!</definedName>
    <definedName name="_54__123Graph_XCHART_1" localSheetId="20" hidden="1">#REF!</definedName>
    <definedName name="_54__123Graph_XCHART_1" localSheetId="12" hidden="1">#REF!</definedName>
    <definedName name="_54__123Graph_XCHART_1" localSheetId="22" hidden="1">#REF!</definedName>
    <definedName name="_54__123Graph_XCHART_1" localSheetId="21" hidden="1">#REF!</definedName>
    <definedName name="_54__123Graph_XCHART_1" localSheetId="23" hidden="1">#REF!</definedName>
    <definedName name="_54__123Graph_XCHART_1" localSheetId="15" hidden="1">#REF!</definedName>
    <definedName name="_54__123Graph_XCHART_1" localSheetId="13" hidden="1">#REF!</definedName>
    <definedName name="_54__123Graph_XCHART_1" hidden="1">#REF!</definedName>
    <definedName name="_55__123Graph_BChart_1AA" localSheetId="13" hidden="1">#REF!</definedName>
    <definedName name="_55__123Graph_BChart_1AA" hidden="1">#REF!</definedName>
    <definedName name="_55__123Graph_BCHART_8" localSheetId="15" hidden="1">#REF!</definedName>
    <definedName name="_55__123Graph_BCHART_8" hidden="1">#REF!</definedName>
    <definedName name="_55__123Graph_BCHART_9" localSheetId="15" hidden="1">#REF!</definedName>
    <definedName name="_55__123Graph_BCHART_9" hidden="1">#REF!</definedName>
    <definedName name="_55__123Graph_CCHART_25" localSheetId="13" hidden="1">#REF!</definedName>
    <definedName name="_55__123Graph_CCHART_25" hidden="1">#REF!</definedName>
    <definedName name="_56__123Graph_BChart_1AB" localSheetId="13" hidden="1">#REF!</definedName>
    <definedName name="_56__123Graph_BChart_1AB" hidden="1">#REF!</definedName>
    <definedName name="_56__123Graph_BCHART_9" localSheetId="15" hidden="1">#REF!</definedName>
    <definedName name="_56__123Graph_BCHART_9" hidden="1">#REF!</definedName>
    <definedName name="_56__123Graph_CCHART_25" localSheetId="15" hidden="1">#REF!</definedName>
    <definedName name="_56__123Graph_CCHART_25" hidden="1">#REF!</definedName>
    <definedName name="_56__123Graph_CCHART_26" localSheetId="13" hidden="1">#REF!</definedName>
    <definedName name="_56__123Graph_CCHART_26" hidden="1">#REF!</definedName>
    <definedName name="_57__123Graph_BChart_1AC" localSheetId="13" hidden="1">#REF!</definedName>
    <definedName name="_57__123Graph_BChart_1AC" hidden="1">#REF!</definedName>
    <definedName name="_57__123Graph_CCHART_25" localSheetId="15" hidden="1">#REF!</definedName>
    <definedName name="_57__123Graph_CCHART_25" hidden="1">#REF!</definedName>
    <definedName name="_57__123Graph_CCHART_26" localSheetId="15" hidden="1">#REF!</definedName>
    <definedName name="_57__123Graph_CCHART_26" hidden="1">#REF!</definedName>
    <definedName name="_57__123Graph_CCHART_27" localSheetId="13" hidden="1">#REF!</definedName>
    <definedName name="_57__123Graph_CCHART_27" hidden="1">#REF!</definedName>
    <definedName name="_58__123Graph_BChart_1AD" localSheetId="13" hidden="1">#REF!</definedName>
    <definedName name="_58__123Graph_BChart_1AD" hidden="1">#REF!</definedName>
    <definedName name="_58__123Graph_CCHART_26" localSheetId="15" hidden="1">#REF!</definedName>
    <definedName name="_58__123Graph_CCHART_26" hidden="1">#REF!</definedName>
    <definedName name="_58__123Graph_CCHART_27" localSheetId="15" hidden="1">#REF!</definedName>
    <definedName name="_58__123Graph_CCHART_27" hidden="1">#REF!</definedName>
    <definedName name="_58__123Graph_CCHART_28" localSheetId="13" hidden="1">#REF!</definedName>
    <definedName name="_58__123Graph_CCHART_28" hidden="1">#REF!</definedName>
    <definedName name="_59__123Graph_BChart_1AE" localSheetId="13" hidden="1">#REF!</definedName>
    <definedName name="_59__123Graph_BChart_1AE" hidden="1">#REF!</definedName>
    <definedName name="_59__123Graph_CCHART_27" localSheetId="15" hidden="1">#REF!</definedName>
    <definedName name="_59__123Graph_CCHART_27" hidden="1">#REF!</definedName>
    <definedName name="_59__123Graph_CCHART_28" localSheetId="15" hidden="1">#REF!</definedName>
    <definedName name="_59__123Graph_CCHART_28" hidden="1">#REF!</definedName>
    <definedName name="_59__123Graph_CCHART_29" localSheetId="13" hidden="1">#REF!</definedName>
    <definedName name="_59__123Graph_CCHART_29" hidden="1">#REF!</definedName>
    <definedName name="_6" localSheetId="25">#REF!</definedName>
    <definedName name="_6" localSheetId="20">#REF!</definedName>
    <definedName name="_6" localSheetId="12">#REF!</definedName>
    <definedName name="_6" localSheetId="22">#REF!</definedName>
    <definedName name="_6" localSheetId="21">#REF!</definedName>
    <definedName name="_6" localSheetId="23">#REF!</definedName>
    <definedName name="_6" localSheetId="13">#REF!</definedName>
    <definedName name="_6">#REF!</definedName>
    <definedName name="_6__123Graph_ACHART_12" localSheetId="15" hidden="1">#REF!</definedName>
    <definedName name="_6__123Graph_ACHART_12" hidden="1">#REF!</definedName>
    <definedName name="_6__123Graph_ACHART_13" localSheetId="15" hidden="1">#REF!</definedName>
    <definedName name="_6__123Graph_ACHART_13" hidden="1">#REF!</definedName>
    <definedName name="_6__123Graph_ACHART_14" localSheetId="13" hidden="1">#REF!</definedName>
    <definedName name="_6__123Graph_ACHART_14" hidden="1">#REF!</definedName>
    <definedName name="_6__123Graph_AChart_1AE" localSheetId="13" hidden="1">#REF!</definedName>
    <definedName name="_6__123Graph_AChart_1AE" hidden="1">#REF!</definedName>
    <definedName name="_6__123Graph_ACHART_6" localSheetId="13" hidden="1">#REF!</definedName>
    <definedName name="_6__123Graph_ACHART_6" hidden="1">#REF!</definedName>
    <definedName name="_60__123Graph_BChart_1AF" hidden="1">#REF!</definedName>
    <definedName name="_60__123Graph_CCHART_28" localSheetId="15" hidden="1">#REF!</definedName>
    <definedName name="_60__123Graph_CCHART_28" hidden="1">#REF!</definedName>
    <definedName name="_60__123Graph_CCHART_29" localSheetId="15" hidden="1">#REF!</definedName>
    <definedName name="_60__123Graph_CCHART_29" hidden="1">#REF!</definedName>
    <definedName name="_60__123Graph_CCHART_30" localSheetId="13" hidden="1">#REF!</definedName>
    <definedName name="_60__123Graph_CCHART_30" hidden="1">#REF!</definedName>
    <definedName name="_61" localSheetId="25">#REF!</definedName>
    <definedName name="_61" localSheetId="20">#REF!</definedName>
    <definedName name="_61" localSheetId="12">#REF!</definedName>
    <definedName name="_61" localSheetId="22">#REF!</definedName>
    <definedName name="_61" localSheetId="21">#REF!</definedName>
    <definedName name="_61" localSheetId="23">#REF!</definedName>
    <definedName name="_61" localSheetId="13">#REF!</definedName>
    <definedName name="_61">#REF!</definedName>
    <definedName name="_61__123Graph_BChart_1AG" localSheetId="13" hidden="1">#REF!</definedName>
    <definedName name="_61__123Graph_BChart_1AG" hidden="1">#REF!</definedName>
    <definedName name="_61__123Graph_CCHART_29" localSheetId="15" hidden="1">#REF!</definedName>
    <definedName name="_61__123Graph_CCHART_29" hidden="1">#REF!</definedName>
    <definedName name="_61__123Graph_CCHART_30" localSheetId="15" hidden="1">#REF!</definedName>
    <definedName name="_61__123Graph_CCHART_30" hidden="1">#REF!</definedName>
    <definedName name="_61__123Graph_DCHART_25" localSheetId="13" hidden="1">#REF!</definedName>
    <definedName name="_61__123Graph_DCHART_25" hidden="1">#REF!</definedName>
    <definedName name="_62" localSheetId="25">#REF!</definedName>
    <definedName name="_62" localSheetId="20">#REF!</definedName>
    <definedName name="_62" localSheetId="12">#REF!</definedName>
    <definedName name="_62" localSheetId="22">#REF!</definedName>
    <definedName name="_62" localSheetId="21">#REF!</definedName>
    <definedName name="_62" localSheetId="23">#REF!</definedName>
    <definedName name="_62" localSheetId="13">#REF!</definedName>
    <definedName name="_62">#REF!</definedName>
    <definedName name="_62__123Graph_BChart_1AM" localSheetId="13" hidden="1">#REF!</definedName>
    <definedName name="_62__123Graph_BChart_1AM" hidden="1">#REF!</definedName>
    <definedName name="_62__123Graph_CCHART_30" localSheetId="15" hidden="1">#REF!</definedName>
    <definedName name="_62__123Graph_CCHART_30" hidden="1">#REF!</definedName>
    <definedName name="_62__123Graph_DCHART_25" localSheetId="15" hidden="1">#REF!</definedName>
    <definedName name="_62__123Graph_DCHART_25" hidden="1">#REF!</definedName>
    <definedName name="_62__123Graph_DCHART_26" localSheetId="13" hidden="1">#REF!</definedName>
    <definedName name="_62__123Graph_DCHART_26" hidden="1">#REF!</definedName>
    <definedName name="_63__123Graph_BChart_1AO" localSheetId="13" hidden="1">#REF!</definedName>
    <definedName name="_63__123Graph_BChart_1AO" hidden="1">#REF!</definedName>
    <definedName name="_63__123Graph_DCHART_25" localSheetId="15" hidden="1">#REF!</definedName>
    <definedName name="_63__123Graph_DCHART_25" hidden="1">#REF!</definedName>
    <definedName name="_63__123Graph_DCHART_26" localSheetId="15" hidden="1">#REF!</definedName>
    <definedName name="_63__123Graph_DCHART_26" hidden="1">#REF!</definedName>
    <definedName name="_63__123Graph_DCHART_27" localSheetId="13" hidden="1">#REF!</definedName>
    <definedName name="_63__123Graph_DCHART_27" hidden="1">#REF!</definedName>
    <definedName name="_64__123Graph_BChart_1B" localSheetId="13" hidden="1">#REF!</definedName>
    <definedName name="_64__123Graph_BChart_1B" hidden="1">#REF!</definedName>
    <definedName name="_64__123Graph_DCHART_26" localSheetId="15" hidden="1">#REF!</definedName>
    <definedName name="_64__123Graph_DCHART_26" hidden="1">#REF!</definedName>
    <definedName name="_64__123Graph_DCHART_27" localSheetId="15" hidden="1">#REF!</definedName>
    <definedName name="_64__123Graph_DCHART_27" hidden="1">#REF!</definedName>
    <definedName name="_64__123Graph_DCHART_28" localSheetId="13" hidden="1">#REF!</definedName>
    <definedName name="_64__123Graph_DCHART_28" hidden="1">#REF!</definedName>
    <definedName name="_65__123Graph_BChart_1C" localSheetId="13" hidden="1">#REF!</definedName>
    <definedName name="_65__123Graph_BChart_1C" hidden="1">#REF!</definedName>
    <definedName name="_65__123Graph_DCHART_27" localSheetId="15" hidden="1">#REF!</definedName>
    <definedName name="_65__123Graph_DCHART_27" hidden="1">#REF!</definedName>
    <definedName name="_65__123Graph_DCHART_28" localSheetId="15" hidden="1">#REF!</definedName>
    <definedName name="_65__123Graph_DCHART_28" hidden="1">#REF!</definedName>
    <definedName name="_65__123Graph_DCHART_29" localSheetId="13" hidden="1">#REF!</definedName>
    <definedName name="_65__123Graph_DCHART_29" hidden="1">#REF!</definedName>
    <definedName name="_66__123Graph_BChart_1CA" localSheetId="13" hidden="1">#REF!</definedName>
    <definedName name="_66__123Graph_BChart_1CA" hidden="1">#REF!</definedName>
    <definedName name="_66__123Graph_DCHART_28" localSheetId="15" hidden="1">#REF!</definedName>
    <definedName name="_66__123Graph_DCHART_28" hidden="1">#REF!</definedName>
    <definedName name="_66__123Graph_DCHART_29" localSheetId="15" hidden="1">#REF!</definedName>
    <definedName name="_66__123Graph_DCHART_29" hidden="1">#REF!</definedName>
    <definedName name="_66__123Graph_DCHART_30" localSheetId="13" hidden="1">#REF!</definedName>
    <definedName name="_66__123Graph_DCHART_30" hidden="1">#REF!</definedName>
    <definedName name="_67__123Graph_BChart_1CD" localSheetId="13" hidden="1">#REF!</definedName>
    <definedName name="_67__123Graph_BChart_1CD" hidden="1">#REF!</definedName>
    <definedName name="_67__123Graph_DCHART_29" localSheetId="15" hidden="1">#REF!</definedName>
    <definedName name="_67__123Graph_DCHART_29" hidden="1">#REF!</definedName>
    <definedName name="_67__123Graph_DCHART_30" localSheetId="15" hidden="1">#REF!</definedName>
    <definedName name="_67__123Graph_DCHART_30" hidden="1">#REF!</definedName>
    <definedName name="_67__123Graph_XCHART_10" localSheetId="13" hidden="1">#REF!</definedName>
    <definedName name="_67__123Graph_XCHART_10" hidden="1">#REF!</definedName>
    <definedName name="_68__123Graph_BChart_1CE" localSheetId="13" hidden="1">#REF!</definedName>
    <definedName name="_68__123Graph_BChart_1CE" hidden="1">#REF!</definedName>
    <definedName name="_68__123Graph_DCHART_30" localSheetId="15" hidden="1">#REF!</definedName>
    <definedName name="_68__123Graph_DCHART_30" hidden="1">#REF!</definedName>
    <definedName name="_68__123Graph_XCHART_10" localSheetId="15" hidden="1">#REF!</definedName>
    <definedName name="_68__123Graph_XCHART_10" hidden="1">#REF!</definedName>
    <definedName name="_68__123Graph_XCHART_11" localSheetId="13" hidden="1">#REF!</definedName>
    <definedName name="_68__123Graph_XCHART_11" hidden="1">#REF!</definedName>
    <definedName name="_69__123Graph_BChart_1D" localSheetId="13" hidden="1">#REF!</definedName>
    <definedName name="_69__123Graph_BChart_1D" hidden="1">#REF!</definedName>
    <definedName name="_69__123Graph_XCHART_10" localSheetId="15" hidden="1">#REF!</definedName>
    <definedName name="_69__123Graph_XCHART_10" hidden="1">#REF!</definedName>
    <definedName name="_69__123Graph_XCHART_11" localSheetId="15" hidden="1">#REF!</definedName>
    <definedName name="_69__123Graph_XCHART_11" hidden="1">#REF!</definedName>
    <definedName name="_69__123Graph_XCHART_12" localSheetId="13" hidden="1">#REF!</definedName>
    <definedName name="_69__123Graph_XCHART_12" hidden="1">#REF!</definedName>
    <definedName name="_7" localSheetId="25">#REF!</definedName>
    <definedName name="_7" localSheetId="20">#REF!</definedName>
    <definedName name="_7" localSheetId="12">#REF!</definedName>
    <definedName name="_7" localSheetId="22">#REF!</definedName>
    <definedName name="_7" localSheetId="21">#REF!</definedName>
    <definedName name="_7" localSheetId="23">#REF!</definedName>
    <definedName name="_7" localSheetId="13">#REF!</definedName>
    <definedName name="_7">#REF!</definedName>
    <definedName name="_7__123Graph_ACHART_1" localSheetId="25" hidden="1">#REF!</definedName>
    <definedName name="_7__123Graph_ACHART_1" localSheetId="20" hidden="1">#REF!</definedName>
    <definedName name="_7__123Graph_ACHART_1" localSheetId="12" hidden="1">#REF!</definedName>
    <definedName name="_7__123Graph_ACHART_1" localSheetId="22" hidden="1">#REF!</definedName>
    <definedName name="_7__123Graph_ACHART_1" localSheetId="21" hidden="1">#REF!</definedName>
    <definedName name="_7__123Graph_ACHART_1" localSheetId="23" hidden="1">#REF!</definedName>
    <definedName name="_7__123Graph_ACHART_1" localSheetId="15" hidden="1">#REF!</definedName>
    <definedName name="_7__123Graph_ACHART_1" localSheetId="13" hidden="1">#REF!</definedName>
    <definedName name="_7__123Graph_ACHART_1" hidden="1">#REF!</definedName>
    <definedName name="_7__123Graph_ACHART_13" localSheetId="15" hidden="1">#REF!</definedName>
    <definedName name="_7__123Graph_ACHART_13" hidden="1">#REF!</definedName>
    <definedName name="_7__123Graph_ACHART_14" localSheetId="15" hidden="1">#REF!</definedName>
    <definedName name="_7__123Graph_ACHART_14" hidden="1">#REF!</definedName>
    <definedName name="_7__123Graph_ACHART_15" localSheetId="13" hidden="1">#REF!</definedName>
    <definedName name="_7__123Graph_ACHART_15" hidden="1">#REF!</definedName>
    <definedName name="_7__123Graph_AChart_1AF" localSheetId="13" hidden="1">#REF!</definedName>
    <definedName name="_7__123Graph_AChart_1AF" hidden="1">#REF!</definedName>
    <definedName name="_7__123Graph_ACHART_7" localSheetId="13" hidden="1">#REF!</definedName>
    <definedName name="_7__123Graph_ACHART_7" hidden="1">#REF!</definedName>
    <definedName name="_70__123Graph_BChart_1E" hidden="1">#REF!</definedName>
    <definedName name="_70__123Graph_XCHART_11" localSheetId="15" hidden="1">#REF!</definedName>
    <definedName name="_70__123Graph_XCHART_11" hidden="1">#REF!</definedName>
    <definedName name="_70__123Graph_XCHART_12" localSheetId="15" hidden="1">#REF!</definedName>
    <definedName name="_70__123Graph_XCHART_12" hidden="1">#REF!</definedName>
    <definedName name="_70__123Graph_XCHART_13" localSheetId="13" hidden="1">#REF!</definedName>
    <definedName name="_70__123Graph_XCHART_13" hidden="1">#REF!</definedName>
    <definedName name="_71" localSheetId="25">#REF!</definedName>
    <definedName name="_71" localSheetId="20">#REF!</definedName>
    <definedName name="_71" localSheetId="12">#REF!</definedName>
    <definedName name="_71" localSheetId="22">#REF!</definedName>
    <definedName name="_71" localSheetId="21">#REF!</definedName>
    <definedName name="_71" localSheetId="23">#REF!</definedName>
    <definedName name="_71" localSheetId="15">#REF!</definedName>
    <definedName name="_71" localSheetId="13">#REF!</definedName>
    <definedName name="_71">#REF!</definedName>
    <definedName name="_71__123Graph_BChart_1F" localSheetId="13" hidden="1">#REF!</definedName>
    <definedName name="_71__123Graph_BChart_1F" hidden="1">#REF!</definedName>
    <definedName name="_71__123Graph_XCHART_12" localSheetId="15" hidden="1">#REF!</definedName>
    <definedName name="_71__123Graph_XCHART_12" hidden="1">#REF!</definedName>
    <definedName name="_71__123Graph_XCHART_13" localSheetId="15" hidden="1">#REF!</definedName>
    <definedName name="_71__123Graph_XCHART_13" hidden="1">#REF!</definedName>
    <definedName name="_71__123Graph_XCHART_14" localSheetId="13" hidden="1">#REF!</definedName>
    <definedName name="_71__123Graph_XCHART_14" hidden="1">#REF!</definedName>
    <definedName name="_72__123Graph_BChart_1G" localSheetId="13" hidden="1">#REF!</definedName>
    <definedName name="_72__123Graph_BChart_1G" hidden="1">#REF!</definedName>
    <definedName name="_72__123Graph_XCHART_13" localSheetId="15" hidden="1">#REF!</definedName>
    <definedName name="_72__123Graph_XCHART_13" hidden="1">#REF!</definedName>
    <definedName name="_72__123Graph_XCHART_14" localSheetId="15" hidden="1">#REF!</definedName>
    <definedName name="_72__123Graph_XCHART_14" hidden="1">#REF!</definedName>
    <definedName name="_72__123Graph_XCHART_15" localSheetId="13" hidden="1">#REF!</definedName>
    <definedName name="_72__123Graph_XCHART_15" hidden="1">#REF!</definedName>
    <definedName name="_73__123Graph_BChart_1H" localSheetId="13" hidden="1">#REF!</definedName>
    <definedName name="_73__123Graph_BChart_1H" hidden="1">#REF!</definedName>
    <definedName name="_73__123Graph_XCHART_14" localSheetId="15" hidden="1">#REF!</definedName>
    <definedName name="_73__123Graph_XCHART_14" hidden="1">#REF!</definedName>
    <definedName name="_73__123Graph_XCHART_15" localSheetId="15" hidden="1">#REF!</definedName>
    <definedName name="_73__123Graph_XCHART_15" hidden="1">#REF!</definedName>
    <definedName name="_73__123Graph_XCHART_16" localSheetId="13" hidden="1">#REF!</definedName>
    <definedName name="_73__123Graph_XCHART_16" hidden="1">#REF!</definedName>
    <definedName name="_74__123Graph_BChart_1I" localSheetId="13" hidden="1">#REF!</definedName>
    <definedName name="_74__123Graph_BChart_1I" hidden="1">#REF!</definedName>
    <definedName name="_74__123Graph_XCHART_15" localSheetId="15" hidden="1">#REF!</definedName>
    <definedName name="_74__123Graph_XCHART_15" hidden="1">#REF!</definedName>
    <definedName name="_74__123Graph_XCHART_16" localSheetId="15" hidden="1">#REF!</definedName>
    <definedName name="_74__123Graph_XCHART_16" hidden="1">#REF!</definedName>
    <definedName name="_74__123Graph_XCHART_2" localSheetId="13" hidden="1">#REF!</definedName>
    <definedName name="_74__123Graph_XCHART_2" hidden="1">#REF!</definedName>
    <definedName name="_75__123Graph_BChart_1J" localSheetId="13" hidden="1">#REF!</definedName>
    <definedName name="_75__123Graph_BChart_1J" hidden="1">#REF!</definedName>
    <definedName name="_75__123Graph_XCHART_16" localSheetId="15" hidden="1">#REF!</definedName>
    <definedName name="_75__123Graph_XCHART_16" hidden="1">#REF!</definedName>
    <definedName name="_75__123Graph_XCHART_2" localSheetId="15" hidden="1">#REF!</definedName>
    <definedName name="_75__123Graph_XCHART_2" hidden="1">#REF!</definedName>
    <definedName name="_75__123Graph_XCHART_3" localSheetId="13" hidden="1">#REF!</definedName>
    <definedName name="_75__123Graph_XCHART_3" hidden="1">#REF!</definedName>
    <definedName name="_76__123Graph_BChart_1K" localSheetId="13" hidden="1">#REF!</definedName>
    <definedName name="_76__123Graph_BChart_1K" hidden="1">#REF!</definedName>
    <definedName name="_76__123Graph_XCHART_2" localSheetId="15" hidden="1">#REF!</definedName>
    <definedName name="_76__123Graph_XCHART_2" hidden="1">#REF!</definedName>
    <definedName name="_76__123Graph_XCHART_3" localSheetId="15" hidden="1">#REF!</definedName>
    <definedName name="_76__123Graph_XCHART_3" hidden="1">#REF!</definedName>
    <definedName name="_76__123Graph_XCHART_4" localSheetId="13" hidden="1">#REF!</definedName>
    <definedName name="_76__123Graph_XCHART_4" hidden="1">#REF!</definedName>
    <definedName name="_77__123Graph_BChart_1L" localSheetId="13" hidden="1">#REF!</definedName>
    <definedName name="_77__123Graph_BChart_1L" hidden="1">#REF!</definedName>
    <definedName name="_77__123Graph_XCHART_3" localSheetId="15" hidden="1">#REF!</definedName>
    <definedName name="_77__123Graph_XCHART_3" hidden="1">#REF!</definedName>
    <definedName name="_77__123Graph_XCHART_4" localSheetId="15" hidden="1">#REF!</definedName>
    <definedName name="_77__123Graph_XCHART_4" hidden="1">#REF!</definedName>
    <definedName name="_77__123Graph_XCHART_5" localSheetId="13" hidden="1">#REF!</definedName>
    <definedName name="_77__123Graph_XCHART_5" hidden="1">#REF!</definedName>
    <definedName name="_78__123Graph_BChart_1M" localSheetId="13" hidden="1">#REF!</definedName>
    <definedName name="_78__123Graph_BChart_1M" hidden="1">#REF!</definedName>
    <definedName name="_78__123Graph_XCHART_4" localSheetId="15" hidden="1">#REF!</definedName>
    <definedName name="_78__123Graph_XCHART_4" hidden="1">#REF!</definedName>
    <definedName name="_78__123Graph_XCHART_5" localSheetId="15" hidden="1">#REF!</definedName>
    <definedName name="_78__123Graph_XCHART_5" hidden="1">#REF!</definedName>
    <definedName name="_78__123Graph_XCHART_6" localSheetId="13" hidden="1">#REF!</definedName>
    <definedName name="_78__123Graph_XCHART_6" hidden="1">#REF!</definedName>
    <definedName name="_79__123Graph_BChart_1N" localSheetId="13" hidden="1">#REF!</definedName>
    <definedName name="_79__123Graph_BChart_1N" hidden="1">#REF!</definedName>
    <definedName name="_79__123Graph_XCHART_5" localSheetId="15" hidden="1">#REF!</definedName>
    <definedName name="_79__123Graph_XCHART_5" hidden="1">#REF!</definedName>
    <definedName name="_79__123Graph_XCHART_6" localSheetId="15" hidden="1">#REF!</definedName>
    <definedName name="_79__123Graph_XCHART_6" hidden="1">#REF!</definedName>
    <definedName name="_79__123Graph_XCHART_7" localSheetId="13" hidden="1">#REF!</definedName>
    <definedName name="_79__123Graph_XCHART_7" hidden="1">#REF!</definedName>
    <definedName name="_8" localSheetId="25">#REF!</definedName>
    <definedName name="_8" localSheetId="20">#REF!</definedName>
    <definedName name="_8" localSheetId="12">#REF!</definedName>
    <definedName name="_8" localSheetId="22">#REF!</definedName>
    <definedName name="_8" localSheetId="21">#REF!</definedName>
    <definedName name="_8" localSheetId="23">#REF!</definedName>
    <definedName name="_8" localSheetId="13">#REF!</definedName>
    <definedName name="_8">#REF!</definedName>
    <definedName name="_8__123Graph_ACHART_14" localSheetId="15" hidden="1">#REF!</definedName>
    <definedName name="_8__123Graph_ACHART_14" hidden="1">#REF!</definedName>
    <definedName name="_8__123Graph_ACHART_15" localSheetId="15" hidden="1">#REF!</definedName>
    <definedName name="_8__123Graph_ACHART_15" hidden="1">#REF!</definedName>
    <definedName name="_8__123Graph_ACHART_16" localSheetId="13" hidden="1">#REF!</definedName>
    <definedName name="_8__123Graph_ACHART_16" hidden="1">#REF!</definedName>
    <definedName name="_8__123Graph_AChart_1AG" localSheetId="13" hidden="1">#REF!</definedName>
    <definedName name="_8__123Graph_AChart_1AG" hidden="1">#REF!</definedName>
    <definedName name="_8__123Graph_ACHART_8" localSheetId="13" hidden="1">#REF!</definedName>
    <definedName name="_8__123Graph_ACHART_8" hidden="1">#REF!</definedName>
    <definedName name="_80__123Graph_BChart_1O" hidden="1">#REF!</definedName>
    <definedName name="_80__123Graph_XCHART_6" localSheetId="15" hidden="1">#REF!</definedName>
    <definedName name="_80__123Graph_XCHART_6" hidden="1">#REF!</definedName>
    <definedName name="_80__123Graph_XCHART_7" localSheetId="15" hidden="1">#REF!</definedName>
    <definedName name="_80__123Graph_XCHART_7" hidden="1">#REF!</definedName>
    <definedName name="_80__123Graph_XCHART_8" localSheetId="13" hidden="1">#REF!</definedName>
    <definedName name="_80__123Graph_XCHART_8" hidden="1">#REF!</definedName>
    <definedName name="_81" localSheetId="25">#REF!</definedName>
    <definedName name="_81" localSheetId="20">#REF!</definedName>
    <definedName name="_81" localSheetId="12">#REF!</definedName>
    <definedName name="_81" localSheetId="22">#REF!</definedName>
    <definedName name="_81" localSheetId="21">#REF!</definedName>
    <definedName name="_81" localSheetId="23">#REF!</definedName>
    <definedName name="_81" localSheetId="13">#REF!</definedName>
    <definedName name="_81">#REF!</definedName>
    <definedName name="_81__123Graph_BChart_1P" localSheetId="13" hidden="1">#REF!</definedName>
    <definedName name="_81__123Graph_BChart_1P" hidden="1">#REF!</definedName>
    <definedName name="_81__123Graph_XCHART_7" localSheetId="15" hidden="1">#REF!</definedName>
    <definedName name="_81__123Graph_XCHART_7" hidden="1">#REF!</definedName>
    <definedName name="_81__123Graph_XCHART_8" localSheetId="15" hidden="1">#REF!</definedName>
    <definedName name="_81__123Graph_XCHART_8" hidden="1">#REF!</definedName>
    <definedName name="_81__123Graph_XCHART_9" localSheetId="13" hidden="1">#REF!</definedName>
    <definedName name="_81__123Graph_XCHART_9" hidden="1">#REF!</definedName>
    <definedName name="_82__123Graph_BChart_1Q" localSheetId="13" hidden="1">#REF!</definedName>
    <definedName name="_82__123Graph_BChart_1Q" hidden="1">#REF!</definedName>
    <definedName name="_82__123Graph_XCHART_8" localSheetId="15" hidden="1">#REF!</definedName>
    <definedName name="_82__123Graph_XCHART_8" hidden="1">#REF!</definedName>
    <definedName name="_82__123Graph_XCHART_9" localSheetId="15" hidden="1">#REF!</definedName>
    <definedName name="_82__123Graph_XCHART_9" hidden="1">#REF!</definedName>
    <definedName name="_83__123Graph_BChart_1T" localSheetId="13" hidden="1">#REF!</definedName>
    <definedName name="_83__123Graph_BChart_1T" hidden="1">#REF!</definedName>
    <definedName name="_83__123Graph_XCHART_9" localSheetId="15" hidden="1">#REF!</definedName>
    <definedName name="_83__123Graph_XCHART_9" hidden="1">#REF!</definedName>
    <definedName name="_83MAAPRO_M" localSheetId="13">#REF!</definedName>
    <definedName name="_83MAAPRO_M">#REF!</definedName>
    <definedName name="_84__123Graph_BChart_1U" localSheetId="13" hidden="1">#REF!</definedName>
    <definedName name="_84__123Graph_BChart_1U" hidden="1">#REF!</definedName>
    <definedName name="_84MAAUGO_M" localSheetId="13">#REF!</definedName>
    <definedName name="_84MAAUGO_M">#REF!</definedName>
    <definedName name="_85__123Graph_BChart_1W" hidden="1">#REF!</definedName>
    <definedName name="_85MAAPRO_M">#REF!</definedName>
    <definedName name="_85MADECO_M">#REF!</definedName>
    <definedName name="_86__123Graph_BChart_1X" hidden="1">#REF!</definedName>
    <definedName name="_86MAFEBO_M">#REF!</definedName>
    <definedName name="_87__123Graph_BChart_1Y" hidden="1">#REF!</definedName>
    <definedName name="_87MAAUGO_M">#REF!</definedName>
    <definedName name="_87MAJANO_M">#REF!</definedName>
    <definedName name="_88__123Graph_BChart_1Z" hidden="1">#REF!</definedName>
    <definedName name="_88MAJULO_M">#REF!</definedName>
    <definedName name="_89__123Graph_BChart_2AC" hidden="1">#REF!</definedName>
    <definedName name="_89MADECO_M">#REF!</definedName>
    <definedName name="_89MAJUNO_M">#REF!</definedName>
    <definedName name="_9" localSheetId="25">#REF!</definedName>
    <definedName name="_9" localSheetId="20">#REF!</definedName>
    <definedName name="_9" localSheetId="22">#REF!</definedName>
    <definedName name="_9" localSheetId="21">#REF!</definedName>
    <definedName name="_9" localSheetId="23">#REF!</definedName>
    <definedName name="_9">#REF!</definedName>
    <definedName name="_9__123Graph_ACHART_15" localSheetId="15" hidden="1">#REF!</definedName>
    <definedName name="_9__123Graph_ACHART_15" hidden="1">#REF!</definedName>
    <definedName name="_9__123Graph_ACHART_16" localSheetId="15" hidden="1">#REF!</definedName>
    <definedName name="_9__123Graph_ACHART_16" hidden="1">#REF!</definedName>
    <definedName name="_9__123Graph_ACHART_17" localSheetId="13" hidden="1">#REF!</definedName>
    <definedName name="_9__123Graph_ACHART_17" hidden="1">#REF!</definedName>
    <definedName name="_9__123Graph_AChart_1AI" localSheetId="13" hidden="1">#REF!</definedName>
    <definedName name="_9__123Graph_AChart_1AI" hidden="1">#REF!</definedName>
    <definedName name="_9__123Graph_AOPER_2" localSheetId="13" hidden="1">#REF!</definedName>
    <definedName name="_9__123Graph_AOPER_2" hidden="1">#REF!</definedName>
    <definedName name="_90__123Graph_BChart_2AE" hidden="1">#REF!</definedName>
    <definedName name="_90MAMARO_M">#REF!</definedName>
    <definedName name="_91__123Graph_BChart_2CC" hidden="1">#REF!</definedName>
    <definedName name="_91MAFEBO_M">#REF!</definedName>
    <definedName name="_91MAMAYO_M">#REF!</definedName>
    <definedName name="_92__123Graph_BChart_2D" hidden="1">#REF!</definedName>
    <definedName name="_92MANOVO_M">#REF!</definedName>
    <definedName name="_93__123Graph_BChart_3B" hidden="1">#REF!</definedName>
    <definedName name="_93MAJANO_M">#REF!</definedName>
    <definedName name="_93MAOCTO_M">#REF!</definedName>
    <definedName name="_94__123Graph_BChart_9C" hidden="1">#REF!</definedName>
    <definedName name="_94MASEPO_M">#REF!</definedName>
    <definedName name="_95__123Graph_CChart_1AA" hidden="1">#REF!</definedName>
    <definedName name="_95MAJULO_M">#REF!</definedName>
    <definedName name="_95MBAPRO_M">#REF!</definedName>
    <definedName name="_96__123Graph_CChart_1AB" hidden="1">#REF!</definedName>
    <definedName name="_96MBAUGO_M">#REF!</definedName>
    <definedName name="_97__123Graph_CChart_1AE" hidden="1">#REF!</definedName>
    <definedName name="_97MAJUNO_M">#REF!</definedName>
    <definedName name="_97MBDECO_M">#REF!</definedName>
    <definedName name="_98__123Graph_CChart_1AF" hidden="1">#REF!</definedName>
    <definedName name="_98MBFEBO_M">#REF!</definedName>
    <definedName name="_99__123Graph_CChart_1AM" hidden="1">#REF!</definedName>
    <definedName name="_99MAMARO_M">#REF!</definedName>
    <definedName name="_99MBJANO_M">#REF!</definedName>
    <definedName name="_a2" localSheetId="15" hidden="1">{#N/A,#N/A,FALSE,"Hip.Bas";#N/A,#N/A,FALSE,"ventas";#N/A,#N/A,FALSE,"ingre-Año";#N/A,#N/A,FALSE,"ventas-Año";#N/A,#N/A,FALSE,"Costepro";#N/A,#N/A,FALSE,"inversion";#N/A,#N/A,FALSE,"personal";#N/A,#N/A,FALSE,"Gastos-V";#N/A,#N/A,FALSE,"Circulante";#N/A,#N/A,FALSE,"CONSOLI";#N/A,#N/A,FALSE,"Es-Fin";#N/A,#N/A,FALSE,"Margen-P"}</definedName>
    <definedName name="_a2" localSheetId="13" hidden="1">{#N/A,#N/A,FALSE,"Hip.Bas";#N/A,#N/A,FALSE,"ventas";#N/A,#N/A,FALSE,"ingre-Año";#N/A,#N/A,FALSE,"ventas-Año";#N/A,#N/A,FALSE,"Costepro";#N/A,#N/A,FALSE,"inversion";#N/A,#N/A,FALSE,"personal";#N/A,#N/A,FALSE,"Gastos-V";#N/A,#N/A,FALSE,"Circulante";#N/A,#N/A,FALSE,"CONSOLI";#N/A,#N/A,FALSE,"Es-Fin";#N/A,#N/A,FALSE,"Margen-P"}</definedName>
    <definedName name="_a2" hidden="1">{#N/A,#N/A,FALSE,"Hip.Bas";#N/A,#N/A,FALSE,"ventas";#N/A,#N/A,FALSE,"ingre-Año";#N/A,#N/A,FALSE,"ventas-Año";#N/A,#N/A,FALSE,"Costepro";#N/A,#N/A,FALSE,"inversion";#N/A,#N/A,FALSE,"personal";#N/A,#N/A,FALSE,"Gastos-V";#N/A,#N/A,FALSE,"Circulante";#N/A,#N/A,FALSE,"CONSOLI";#N/A,#N/A,FALSE,"Es-Fin";#N/A,#N/A,FALSE,"Margen-P"}</definedName>
    <definedName name="_a88" localSheetId="0" hidden="1">{#N/A,#N/A,FALSE,"CONTROLE";#N/A,#N/A,FALSE,"CONTROLE"}</definedName>
    <definedName name="_a88" localSheetId="25" hidden="1">{#N/A,#N/A,FALSE,"CONTROLE";#N/A,#N/A,FALSE,"CONTROLE"}</definedName>
    <definedName name="_a88" localSheetId="20" hidden="1">{#N/A,#N/A,FALSE,"CONTROLE";#N/A,#N/A,FALSE,"CONTROLE"}</definedName>
    <definedName name="_a88" localSheetId="12" hidden="1">{#N/A,#N/A,FALSE,"CONTROLE";#N/A,#N/A,FALSE,"CONTROLE"}</definedName>
    <definedName name="_a88" localSheetId="22" hidden="1">{#N/A,#N/A,FALSE,"CONTROLE";#N/A,#N/A,FALSE,"CONTROLE"}</definedName>
    <definedName name="_a88" localSheetId="21" hidden="1">{#N/A,#N/A,FALSE,"CONTROLE";#N/A,#N/A,FALSE,"CONTROLE"}</definedName>
    <definedName name="_a88" localSheetId="23" hidden="1">{#N/A,#N/A,FALSE,"CONTROLE";#N/A,#N/A,FALSE,"CONTROLE"}</definedName>
    <definedName name="_a88" localSheetId="15" hidden="1">{#N/A,#N/A,FALSE,"CONTROLE";#N/A,#N/A,FALSE,"CONTROLE"}</definedName>
    <definedName name="_a88" localSheetId="13" hidden="1">{#N/A,#N/A,FALSE,"CONTROLE";#N/A,#N/A,FALSE,"CONTROLE"}</definedName>
    <definedName name="_a88" hidden="1">{#N/A,#N/A,FALSE,"CONTROLE";#N/A,#N/A,FALSE,"CONTROLE"}</definedName>
    <definedName name="_a88_1" localSheetId="0" hidden="1">{#N/A,#N/A,FALSE,"CONTROLE";#N/A,#N/A,FALSE,"CONTROLE"}</definedName>
    <definedName name="_a88_1" localSheetId="25" hidden="1">{#N/A,#N/A,FALSE,"CONTROLE";#N/A,#N/A,FALSE,"CONTROLE"}</definedName>
    <definedName name="_a88_1" localSheetId="20" hidden="1">{#N/A,#N/A,FALSE,"CONTROLE";#N/A,#N/A,FALSE,"CONTROLE"}</definedName>
    <definedName name="_a88_1" localSheetId="12" hidden="1">{#N/A,#N/A,FALSE,"CONTROLE";#N/A,#N/A,FALSE,"CONTROLE"}</definedName>
    <definedName name="_a88_1" localSheetId="22" hidden="1">{#N/A,#N/A,FALSE,"CONTROLE";#N/A,#N/A,FALSE,"CONTROLE"}</definedName>
    <definedName name="_a88_1" localSheetId="21" hidden="1">{#N/A,#N/A,FALSE,"CONTROLE";#N/A,#N/A,FALSE,"CONTROLE"}</definedName>
    <definedName name="_a88_1" localSheetId="23" hidden="1">{#N/A,#N/A,FALSE,"CONTROLE";#N/A,#N/A,FALSE,"CONTROLE"}</definedName>
    <definedName name="_a88_1" localSheetId="15" hidden="1">{#N/A,#N/A,FALSE,"CONTROLE";#N/A,#N/A,FALSE,"CONTROLE"}</definedName>
    <definedName name="_a88_1" localSheetId="13" hidden="1">{#N/A,#N/A,FALSE,"CONTROLE";#N/A,#N/A,FALSE,"CONTROLE"}</definedName>
    <definedName name="_a88_1" hidden="1">{#N/A,#N/A,FALSE,"CONTROLE";#N/A,#N/A,FALSE,"CONTROLE"}</definedName>
    <definedName name="_aa2" localSheetId="15" hidden="1">{#N/A,#N/A,FALSE,"Hip.Bas";#N/A,#N/A,FALSE,"ventas";#N/A,#N/A,FALSE,"ingre-Año";#N/A,#N/A,FALSE,"ventas-Año";#N/A,#N/A,FALSE,"Costepro";#N/A,#N/A,FALSE,"inversion";#N/A,#N/A,FALSE,"personal";#N/A,#N/A,FALSE,"Gastos-V";#N/A,#N/A,FALSE,"Circulante";#N/A,#N/A,FALSE,"CONSOLI";#N/A,#N/A,FALSE,"Es-Fin";#N/A,#N/A,FALSE,"Margen-P"}</definedName>
    <definedName name="_aa2" localSheetId="13" hidden="1">{#N/A,#N/A,FALSE,"Hip.Bas";#N/A,#N/A,FALSE,"ventas";#N/A,#N/A,FALSE,"ingre-Año";#N/A,#N/A,FALSE,"ventas-Año";#N/A,#N/A,FALSE,"Costepro";#N/A,#N/A,FALSE,"inversion";#N/A,#N/A,FALSE,"personal";#N/A,#N/A,FALSE,"Gastos-V";#N/A,#N/A,FALSE,"Circulante";#N/A,#N/A,FALSE,"CONSOLI";#N/A,#N/A,FALSE,"Es-Fin";#N/A,#N/A,FALSE,"Margen-P"}</definedName>
    <definedName name="_aa2" hidden="1">{#N/A,#N/A,FALSE,"Hip.Bas";#N/A,#N/A,FALSE,"ventas";#N/A,#N/A,FALSE,"ingre-Año";#N/A,#N/A,FALSE,"ventas-Año";#N/A,#N/A,FALSE,"Costepro";#N/A,#N/A,FALSE,"inversion";#N/A,#N/A,FALSE,"personal";#N/A,#N/A,FALSE,"Gastos-V";#N/A,#N/A,FALSE,"Circulante";#N/A,#N/A,FALSE,"CONSOLI";#N/A,#N/A,FALSE,"Es-Fin";#N/A,#N/A,FALSE,"Margen-P"}</definedName>
    <definedName name="_aa3" localSheetId="15" hidden="1">{#N/A,#N/A,FALSE,"Hip.Bas";#N/A,#N/A,FALSE,"ventas";#N/A,#N/A,FALSE,"ingre-Año";#N/A,#N/A,FALSE,"ventas-Año";#N/A,#N/A,FALSE,"Costepro";#N/A,#N/A,FALSE,"inversion";#N/A,#N/A,FALSE,"personal";#N/A,#N/A,FALSE,"Gastos-V";#N/A,#N/A,FALSE,"Circulante";#N/A,#N/A,FALSE,"CONSOLI";#N/A,#N/A,FALSE,"Es-Fin";#N/A,#N/A,FALSE,"Margen-P"}</definedName>
    <definedName name="_aa3" localSheetId="13"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localSheetId="15" hidden="1">{#N/A,#N/A,FALSE,"Hip.Bas";#N/A,#N/A,FALSE,"ventas";#N/A,#N/A,FALSE,"ingre-Año";#N/A,#N/A,FALSE,"ventas-Año";#N/A,#N/A,FALSE,"Costepro";#N/A,#N/A,FALSE,"inversion";#N/A,#N/A,FALSE,"personal";#N/A,#N/A,FALSE,"Gastos-V";#N/A,#N/A,FALSE,"Circulante";#N/A,#N/A,FALSE,"CONSOLI";#N/A,#N/A,FALSE,"Es-Fin";#N/A,#N/A,FALSE,"Margen-P"}</definedName>
    <definedName name="_aa4" localSheetId="1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localSheetId="15" hidden="1">{#N/A,#N/A,FALSE,"Hip.Bas";#N/A,#N/A,FALSE,"ventas";#N/A,#N/A,FALSE,"ingre-Año";#N/A,#N/A,FALSE,"ventas-Año";#N/A,#N/A,FALSE,"Costepro";#N/A,#N/A,FALSE,"inversion";#N/A,#N/A,FALSE,"personal";#N/A,#N/A,FALSE,"Gastos-V";#N/A,#N/A,FALSE,"Circulante";#N/A,#N/A,FALSE,"CONSOLI";#N/A,#N/A,FALSE,"Es-Fin";#N/A,#N/A,FALSE,"Margen-P"}</definedName>
    <definedName name="_aa5" localSheetId="13"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8" localSheetId="15" hidden="1">{#N/A,#N/A,FALSE,"Hip.Bas";#N/A,#N/A,FALSE,"ventas";#N/A,#N/A,FALSE,"ingre-Año";#N/A,#N/A,FALSE,"ventas-Año";#N/A,#N/A,FALSE,"Costepro";#N/A,#N/A,FALSE,"inversion";#N/A,#N/A,FALSE,"personal";#N/A,#N/A,FALSE,"Gastos-V";#N/A,#N/A,FALSE,"Circulante";#N/A,#N/A,FALSE,"CONSOLI";#N/A,#N/A,FALSE,"Es-Fin";#N/A,#N/A,FALSE,"Margen-P"}</definedName>
    <definedName name="_aa8" localSheetId="13"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g1" hidden="1">#N/A</definedName>
    <definedName name="_ago97" localSheetId="25">#REF!</definedName>
    <definedName name="_ago97" localSheetId="20">#REF!</definedName>
    <definedName name="_ago97" localSheetId="12">#REF!</definedName>
    <definedName name="_ago97" localSheetId="22">#REF!</definedName>
    <definedName name="_ago97" localSheetId="21">#REF!</definedName>
    <definedName name="_ago97" localSheetId="23">#REF!</definedName>
    <definedName name="_ago97" localSheetId="13">#REF!</definedName>
    <definedName name="_ago97">#REF!</definedName>
    <definedName name="_AMO_UniqueIdentifier" hidden="1">"'5946c42c-2c9c-4b11-afe6-0982b0c7c58d'"</definedName>
    <definedName name="_amo1" localSheetId="25">#REF!</definedName>
    <definedName name="_amo1" localSheetId="20">#REF!</definedName>
    <definedName name="_amo1" localSheetId="12">#REF!</definedName>
    <definedName name="_amo1" localSheetId="22">#REF!</definedName>
    <definedName name="_amo1" localSheetId="21">#REF!</definedName>
    <definedName name="_amo1" localSheetId="23">#REF!</definedName>
    <definedName name="_amo1" localSheetId="13">#REF!</definedName>
    <definedName name="_amo1">#REF!</definedName>
    <definedName name="_ANO1999" localSheetId="13">#REF!</definedName>
    <definedName name="_ANO1999">#REF!</definedName>
    <definedName name="_ANO2000" localSheetId="13">#REF!</definedName>
    <definedName name="_ANO2000">#REF!</definedName>
    <definedName name="_ANO2001">#REF!</definedName>
    <definedName name="_ANO2002">#REF!</definedName>
    <definedName name="_ANO2003">#REF!</definedName>
    <definedName name="_B1" localSheetId="0" hidden="1">{#N/A,#N/A,FALSE,"LLAVE";#N/A,#N/A,FALSE,"EERR";#N/A,#N/A,FALSE,"ESP";#N/A,#N/A,FALSE,"EOAF";#N/A,#N/A,FALSE,"CASH";#N/A,#N/A,FALSE,"FINANZAS";#N/A,#N/A,FALSE,"DEUDA";#N/A,#N/A,FALSE,"INVERSION";#N/A,#N/A,FALSE,"PERSONAL"}</definedName>
    <definedName name="_B1" localSheetId="25" hidden="1">{#N/A,#N/A,FALSE,"LLAVE";#N/A,#N/A,FALSE,"EERR";#N/A,#N/A,FALSE,"ESP";#N/A,#N/A,FALSE,"EOAF";#N/A,#N/A,FALSE,"CASH";#N/A,#N/A,FALSE,"FINANZAS";#N/A,#N/A,FALSE,"DEUDA";#N/A,#N/A,FALSE,"INVERSION";#N/A,#N/A,FALSE,"PERSONAL"}</definedName>
    <definedName name="_B1" localSheetId="20" hidden="1">{#N/A,#N/A,FALSE,"LLAVE";#N/A,#N/A,FALSE,"EERR";#N/A,#N/A,FALSE,"ESP";#N/A,#N/A,FALSE,"EOAF";#N/A,#N/A,FALSE,"CASH";#N/A,#N/A,FALSE,"FINANZAS";#N/A,#N/A,FALSE,"DEUDA";#N/A,#N/A,FALSE,"INVERSION";#N/A,#N/A,FALSE,"PERSONAL"}</definedName>
    <definedName name="_B1" localSheetId="12" hidden="1">{#N/A,#N/A,FALSE,"LLAVE";#N/A,#N/A,FALSE,"EERR";#N/A,#N/A,FALSE,"ESP";#N/A,#N/A,FALSE,"EOAF";#N/A,#N/A,FALSE,"CASH";#N/A,#N/A,FALSE,"FINANZAS";#N/A,#N/A,FALSE,"DEUDA";#N/A,#N/A,FALSE,"INVERSION";#N/A,#N/A,FALSE,"PERSONAL"}</definedName>
    <definedName name="_B1" localSheetId="22" hidden="1">{#N/A,#N/A,FALSE,"LLAVE";#N/A,#N/A,FALSE,"EERR";#N/A,#N/A,FALSE,"ESP";#N/A,#N/A,FALSE,"EOAF";#N/A,#N/A,FALSE,"CASH";#N/A,#N/A,FALSE,"FINANZAS";#N/A,#N/A,FALSE,"DEUDA";#N/A,#N/A,FALSE,"INVERSION";#N/A,#N/A,FALSE,"PERSONAL"}</definedName>
    <definedName name="_B1" localSheetId="21" hidden="1">{#N/A,#N/A,FALSE,"LLAVE";#N/A,#N/A,FALSE,"EERR";#N/A,#N/A,FALSE,"ESP";#N/A,#N/A,FALSE,"EOAF";#N/A,#N/A,FALSE,"CASH";#N/A,#N/A,FALSE,"FINANZAS";#N/A,#N/A,FALSE,"DEUDA";#N/A,#N/A,FALSE,"INVERSION";#N/A,#N/A,FALSE,"PERSONAL"}</definedName>
    <definedName name="_B1" localSheetId="23" hidden="1">{#N/A,#N/A,FALSE,"LLAVE";#N/A,#N/A,FALSE,"EERR";#N/A,#N/A,FALSE,"ESP";#N/A,#N/A,FALSE,"EOAF";#N/A,#N/A,FALSE,"CASH";#N/A,#N/A,FALSE,"FINANZAS";#N/A,#N/A,FALSE,"DEUDA";#N/A,#N/A,FALSE,"INVERSION";#N/A,#N/A,FALSE,"PERSONAL"}</definedName>
    <definedName name="_B1" localSheetId="15" hidden="1">{#N/A,#N/A,FALSE,"LLAVE";#N/A,#N/A,FALSE,"EERR";#N/A,#N/A,FALSE,"ESP";#N/A,#N/A,FALSE,"EOAF";#N/A,#N/A,FALSE,"CASH";#N/A,#N/A,FALSE,"FINANZAS";#N/A,#N/A,FALSE,"DEUDA";#N/A,#N/A,FALSE,"INVERSION";#N/A,#N/A,FALSE,"PERSONAL"}</definedName>
    <definedName name="_B1" localSheetId="13" hidden="1">{#N/A,#N/A,FALSE,"LLAVE";#N/A,#N/A,FALSE,"EERR";#N/A,#N/A,FALSE,"ESP";#N/A,#N/A,FALSE,"EOAF";#N/A,#N/A,FALSE,"CASH";#N/A,#N/A,FALSE,"FINANZAS";#N/A,#N/A,FALSE,"DEUDA";#N/A,#N/A,FALSE,"INVERSION";#N/A,#N/A,FALSE,"PERSONAL"}</definedName>
    <definedName name="_B1" hidden="1">{#N/A,#N/A,FALSE,"LLAVE";#N/A,#N/A,FALSE,"EERR";#N/A,#N/A,FALSE,"ESP";#N/A,#N/A,FALSE,"EOAF";#N/A,#N/A,FALSE,"CASH";#N/A,#N/A,FALSE,"FINANZAS";#N/A,#N/A,FALSE,"DEUDA";#N/A,#N/A,FALSE,"INVERSION";#N/A,#N/A,FALSE,"PERSONAL"}</definedName>
    <definedName name="_B1_1" localSheetId="0" hidden="1">{#N/A,#N/A,FALSE,"LLAVE";#N/A,#N/A,FALSE,"EERR";#N/A,#N/A,FALSE,"ESP";#N/A,#N/A,FALSE,"EOAF";#N/A,#N/A,FALSE,"CASH";#N/A,#N/A,FALSE,"FINANZAS";#N/A,#N/A,FALSE,"DEUDA";#N/A,#N/A,FALSE,"INVERSION";#N/A,#N/A,FALSE,"PERSONAL"}</definedName>
    <definedName name="_B1_1" localSheetId="25" hidden="1">{#N/A,#N/A,FALSE,"LLAVE";#N/A,#N/A,FALSE,"EERR";#N/A,#N/A,FALSE,"ESP";#N/A,#N/A,FALSE,"EOAF";#N/A,#N/A,FALSE,"CASH";#N/A,#N/A,FALSE,"FINANZAS";#N/A,#N/A,FALSE,"DEUDA";#N/A,#N/A,FALSE,"INVERSION";#N/A,#N/A,FALSE,"PERSONAL"}</definedName>
    <definedName name="_B1_1" localSheetId="20" hidden="1">{#N/A,#N/A,FALSE,"LLAVE";#N/A,#N/A,FALSE,"EERR";#N/A,#N/A,FALSE,"ESP";#N/A,#N/A,FALSE,"EOAF";#N/A,#N/A,FALSE,"CASH";#N/A,#N/A,FALSE,"FINANZAS";#N/A,#N/A,FALSE,"DEUDA";#N/A,#N/A,FALSE,"INVERSION";#N/A,#N/A,FALSE,"PERSONAL"}</definedName>
    <definedName name="_B1_1" localSheetId="12" hidden="1">{#N/A,#N/A,FALSE,"LLAVE";#N/A,#N/A,FALSE,"EERR";#N/A,#N/A,FALSE,"ESP";#N/A,#N/A,FALSE,"EOAF";#N/A,#N/A,FALSE,"CASH";#N/A,#N/A,FALSE,"FINANZAS";#N/A,#N/A,FALSE,"DEUDA";#N/A,#N/A,FALSE,"INVERSION";#N/A,#N/A,FALSE,"PERSONAL"}</definedName>
    <definedName name="_B1_1" localSheetId="22" hidden="1">{#N/A,#N/A,FALSE,"LLAVE";#N/A,#N/A,FALSE,"EERR";#N/A,#N/A,FALSE,"ESP";#N/A,#N/A,FALSE,"EOAF";#N/A,#N/A,FALSE,"CASH";#N/A,#N/A,FALSE,"FINANZAS";#N/A,#N/A,FALSE,"DEUDA";#N/A,#N/A,FALSE,"INVERSION";#N/A,#N/A,FALSE,"PERSONAL"}</definedName>
    <definedName name="_B1_1" localSheetId="21" hidden="1">{#N/A,#N/A,FALSE,"LLAVE";#N/A,#N/A,FALSE,"EERR";#N/A,#N/A,FALSE,"ESP";#N/A,#N/A,FALSE,"EOAF";#N/A,#N/A,FALSE,"CASH";#N/A,#N/A,FALSE,"FINANZAS";#N/A,#N/A,FALSE,"DEUDA";#N/A,#N/A,FALSE,"INVERSION";#N/A,#N/A,FALSE,"PERSONAL"}</definedName>
    <definedName name="_B1_1" localSheetId="23" hidden="1">{#N/A,#N/A,FALSE,"LLAVE";#N/A,#N/A,FALSE,"EERR";#N/A,#N/A,FALSE,"ESP";#N/A,#N/A,FALSE,"EOAF";#N/A,#N/A,FALSE,"CASH";#N/A,#N/A,FALSE,"FINANZAS";#N/A,#N/A,FALSE,"DEUDA";#N/A,#N/A,FALSE,"INVERSION";#N/A,#N/A,FALSE,"PERSONAL"}</definedName>
    <definedName name="_B1_1" localSheetId="15" hidden="1">{#N/A,#N/A,FALSE,"LLAVE";#N/A,#N/A,FALSE,"EERR";#N/A,#N/A,FALSE,"ESP";#N/A,#N/A,FALSE,"EOAF";#N/A,#N/A,FALSE,"CASH";#N/A,#N/A,FALSE,"FINANZAS";#N/A,#N/A,FALSE,"DEUDA";#N/A,#N/A,FALSE,"INVERSION";#N/A,#N/A,FALSE,"PERSONAL"}</definedName>
    <definedName name="_B1_1" localSheetId="13" hidden="1">{#N/A,#N/A,FALSE,"LLAVE";#N/A,#N/A,FALSE,"EERR";#N/A,#N/A,FALSE,"ESP";#N/A,#N/A,FALSE,"EOAF";#N/A,#N/A,FALSE,"CASH";#N/A,#N/A,FALSE,"FINANZAS";#N/A,#N/A,FALSE,"DEUDA";#N/A,#N/A,FALSE,"INVERSION";#N/A,#N/A,FALSE,"PERSONAL"}</definedName>
    <definedName name="_B1_1" hidden="1">{#N/A,#N/A,FALSE,"LLAVE";#N/A,#N/A,FALSE,"EERR";#N/A,#N/A,FALSE,"ESP";#N/A,#N/A,FALSE,"EOAF";#N/A,#N/A,FALSE,"CASH";#N/A,#N/A,FALSE,"FINANZAS";#N/A,#N/A,FALSE,"DEUDA";#N/A,#N/A,FALSE,"INVERSION";#N/A,#N/A,FALSE,"PERSONAL"}</definedName>
    <definedName name="_B1_1_1" localSheetId="0" hidden="1">{#N/A,#N/A,FALSE,"LLAVE";#N/A,#N/A,FALSE,"EERR";#N/A,#N/A,FALSE,"ESP";#N/A,#N/A,FALSE,"EOAF";#N/A,#N/A,FALSE,"CASH";#N/A,#N/A,FALSE,"FINANZAS";#N/A,#N/A,FALSE,"DEUDA";#N/A,#N/A,FALSE,"INVERSION";#N/A,#N/A,FALSE,"PERSONAL"}</definedName>
    <definedName name="_B1_1_1" localSheetId="25" hidden="1">{#N/A,#N/A,FALSE,"LLAVE";#N/A,#N/A,FALSE,"EERR";#N/A,#N/A,FALSE,"ESP";#N/A,#N/A,FALSE,"EOAF";#N/A,#N/A,FALSE,"CASH";#N/A,#N/A,FALSE,"FINANZAS";#N/A,#N/A,FALSE,"DEUDA";#N/A,#N/A,FALSE,"INVERSION";#N/A,#N/A,FALSE,"PERSONAL"}</definedName>
    <definedName name="_B1_1_1" localSheetId="20" hidden="1">{#N/A,#N/A,FALSE,"LLAVE";#N/A,#N/A,FALSE,"EERR";#N/A,#N/A,FALSE,"ESP";#N/A,#N/A,FALSE,"EOAF";#N/A,#N/A,FALSE,"CASH";#N/A,#N/A,FALSE,"FINANZAS";#N/A,#N/A,FALSE,"DEUDA";#N/A,#N/A,FALSE,"INVERSION";#N/A,#N/A,FALSE,"PERSONAL"}</definedName>
    <definedName name="_B1_1_1" localSheetId="12" hidden="1">{#N/A,#N/A,FALSE,"LLAVE";#N/A,#N/A,FALSE,"EERR";#N/A,#N/A,FALSE,"ESP";#N/A,#N/A,FALSE,"EOAF";#N/A,#N/A,FALSE,"CASH";#N/A,#N/A,FALSE,"FINANZAS";#N/A,#N/A,FALSE,"DEUDA";#N/A,#N/A,FALSE,"INVERSION";#N/A,#N/A,FALSE,"PERSONAL"}</definedName>
    <definedName name="_B1_1_1" localSheetId="22" hidden="1">{#N/A,#N/A,FALSE,"LLAVE";#N/A,#N/A,FALSE,"EERR";#N/A,#N/A,FALSE,"ESP";#N/A,#N/A,FALSE,"EOAF";#N/A,#N/A,FALSE,"CASH";#N/A,#N/A,FALSE,"FINANZAS";#N/A,#N/A,FALSE,"DEUDA";#N/A,#N/A,FALSE,"INVERSION";#N/A,#N/A,FALSE,"PERSONAL"}</definedName>
    <definedName name="_B1_1_1" localSheetId="21" hidden="1">{#N/A,#N/A,FALSE,"LLAVE";#N/A,#N/A,FALSE,"EERR";#N/A,#N/A,FALSE,"ESP";#N/A,#N/A,FALSE,"EOAF";#N/A,#N/A,FALSE,"CASH";#N/A,#N/A,FALSE,"FINANZAS";#N/A,#N/A,FALSE,"DEUDA";#N/A,#N/A,FALSE,"INVERSION";#N/A,#N/A,FALSE,"PERSONAL"}</definedName>
    <definedName name="_B1_1_1" localSheetId="23" hidden="1">{#N/A,#N/A,FALSE,"LLAVE";#N/A,#N/A,FALSE,"EERR";#N/A,#N/A,FALSE,"ESP";#N/A,#N/A,FALSE,"EOAF";#N/A,#N/A,FALSE,"CASH";#N/A,#N/A,FALSE,"FINANZAS";#N/A,#N/A,FALSE,"DEUDA";#N/A,#N/A,FALSE,"INVERSION";#N/A,#N/A,FALSE,"PERSONAL"}</definedName>
    <definedName name="_B1_1_1" localSheetId="15" hidden="1">{#N/A,#N/A,FALSE,"LLAVE";#N/A,#N/A,FALSE,"EERR";#N/A,#N/A,FALSE,"ESP";#N/A,#N/A,FALSE,"EOAF";#N/A,#N/A,FALSE,"CASH";#N/A,#N/A,FALSE,"FINANZAS";#N/A,#N/A,FALSE,"DEUDA";#N/A,#N/A,FALSE,"INVERSION";#N/A,#N/A,FALSE,"PERSONAL"}</definedName>
    <definedName name="_B1_1_1" localSheetId="13" hidden="1">{#N/A,#N/A,FALSE,"LLAVE";#N/A,#N/A,FALSE,"EERR";#N/A,#N/A,FALSE,"ESP";#N/A,#N/A,FALSE,"EOAF";#N/A,#N/A,FALSE,"CASH";#N/A,#N/A,FALSE,"FINANZAS";#N/A,#N/A,FALSE,"DEUDA";#N/A,#N/A,FALSE,"INVERSION";#N/A,#N/A,FALSE,"PERSONAL"}</definedName>
    <definedName name="_B1_1_1" hidden="1">{#N/A,#N/A,FALSE,"LLAVE";#N/A,#N/A,FALSE,"EERR";#N/A,#N/A,FALSE,"ESP";#N/A,#N/A,FALSE,"EOAF";#N/A,#N/A,FALSE,"CASH";#N/A,#N/A,FALSE,"FINANZAS";#N/A,#N/A,FALSE,"DEUDA";#N/A,#N/A,FALSE,"INVERSION";#N/A,#N/A,FALSE,"PERSONAL"}</definedName>
    <definedName name="_B1_2" localSheetId="0" hidden="1">{#N/A,#N/A,FALSE,"LLAVE";#N/A,#N/A,FALSE,"EERR";#N/A,#N/A,FALSE,"ESP";#N/A,#N/A,FALSE,"EOAF";#N/A,#N/A,FALSE,"CASH";#N/A,#N/A,FALSE,"FINANZAS";#N/A,#N/A,FALSE,"DEUDA";#N/A,#N/A,FALSE,"INVERSION";#N/A,#N/A,FALSE,"PERSONAL"}</definedName>
    <definedName name="_B1_2" localSheetId="25" hidden="1">{#N/A,#N/A,FALSE,"LLAVE";#N/A,#N/A,FALSE,"EERR";#N/A,#N/A,FALSE,"ESP";#N/A,#N/A,FALSE,"EOAF";#N/A,#N/A,FALSE,"CASH";#N/A,#N/A,FALSE,"FINANZAS";#N/A,#N/A,FALSE,"DEUDA";#N/A,#N/A,FALSE,"INVERSION";#N/A,#N/A,FALSE,"PERSONAL"}</definedName>
    <definedName name="_B1_2" localSheetId="20" hidden="1">{#N/A,#N/A,FALSE,"LLAVE";#N/A,#N/A,FALSE,"EERR";#N/A,#N/A,FALSE,"ESP";#N/A,#N/A,FALSE,"EOAF";#N/A,#N/A,FALSE,"CASH";#N/A,#N/A,FALSE,"FINANZAS";#N/A,#N/A,FALSE,"DEUDA";#N/A,#N/A,FALSE,"INVERSION";#N/A,#N/A,FALSE,"PERSONAL"}</definedName>
    <definedName name="_B1_2" localSheetId="12" hidden="1">{#N/A,#N/A,FALSE,"LLAVE";#N/A,#N/A,FALSE,"EERR";#N/A,#N/A,FALSE,"ESP";#N/A,#N/A,FALSE,"EOAF";#N/A,#N/A,FALSE,"CASH";#N/A,#N/A,FALSE,"FINANZAS";#N/A,#N/A,FALSE,"DEUDA";#N/A,#N/A,FALSE,"INVERSION";#N/A,#N/A,FALSE,"PERSONAL"}</definedName>
    <definedName name="_B1_2" localSheetId="22" hidden="1">{#N/A,#N/A,FALSE,"LLAVE";#N/A,#N/A,FALSE,"EERR";#N/A,#N/A,FALSE,"ESP";#N/A,#N/A,FALSE,"EOAF";#N/A,#N/A,FALSE,"CASH";#N/A,#N/A,FALSE,"FINANZAS";#N/A,#N/A,FALSE,"DEUDA";#N/A,#N/A,FALSE,"INVERSION";#N/A,#N/A,FALSE,"PERSONAL"}</definedName>
    <definedName name="_B1_2" localSheetId="21" hidden="1">{#N/A,#N/A,FALSE,"LLAVE";#N/A,#N/A,FALSE,"EERR";#N/A,#N/A,FALSE,"ESP";#N/A,#N/A,FALSE,"EOAF";#N/A,#N/A,FALSE,"CASH";#N/A,#N/A,FALSE,"FINANZAS";#N/A,#N/A,FALSE,"DEUDA";#N/A,#N/A,FALSE,"INVERSION";#N/A,#N/A,FALSE,"PERSONAL"}</definedName>
    <definedName name="_B1_2" localSheetId="23" hidden="1">{#N/A,#N/A,FALSE,"LLAVE";#N/A,#N/A,FALSE,"EERR";#N/A,#N/A,FALSE,"ESP";#N/A,#N/A,FALSE,"EOAF";#N/A,#N/A,FALSE,"CASH";#N/A,#N/A,FALSE,"FINANZAS";#N/A,#N/A,FALSE,"DEUDA";#N/A,#N/A,FALSE,"INVERSION";#N/A,#N/A,FALSE,"PERSONAL"}</definedName>
    <definedName name="_B1_2" localSheetId="15" hidden="1">{#N/A,#N/A,FALSE,"LLAVE";#N/A,#N/A,FALSE,"EERR";#N/A,#N/A,FALSE,"ESP";#N/A,#N/A,FALSE,"EOAF";#N/A,#N/A,FALSE,"CASH";#N/A,#N/A,FALSE,"FINANZAS";#N/A,#N/A,FALSE,"DEUDA";#N/A,#N/A,FALSE,"INVERSION";#N/A,#N/A,FALSE,"PERSONAL"}</definedName>
    <definedName name="_B1_2" localSheetId="13" hidden="1">{#N/A,#N/A,FALSE,"LLAVE";#N/A,#N/A,FALSE,"EERR";#N/A,#N/A,FALSE,"ESP";#N/A,#N/A,FALSE,"EOAF";#N/A,#N/A,FALSE,"CASH";#N/A,#N/A,FALSE,"FINANZAS";#N/A,#N/A,FALSE,"DEUDA";#N/A,#N/A,FALSE,"INVERSION";#N/A,#N/A,FALSE,"PERSONAL"}</definedName>
    <definedName name="_B1_2" hidden="1">{#N/A,#N/A,FALSE,"LLAVE";#N/A,#N/A,FALSE,"EERR";#N/A,#N/A,FALSE,"ESP";#N/A,#N/A,FALSE,"EOAF";#N/A,#N/A,FALSE,"CASH";#N/A,#N/A,FALSE,"FINANZAS";#N/A,#N/A,FALSE,"DEUDA";#N/A,#N/A,FALSE,"INVERSION";#N/A,#N/A,FALSE,"PERSONAL"}</definedName>
    <definedName name="_b2" localSheetId="15" hidden="1">{#N/A,#N/A,FALSE,"Hip.Bas";#N/A,#N/A,FALSE,"ventas";#N/A,#N/A,FALSE,"ingre-Año";#N/A,#N/A,FALSE,"ventas-Año";#N/A,#N/A,FALSE,"Costepro";#N/A,#N/A,FALSE,"inversion";#N/A,#N/A,FALSE,"personal";#N/A,#N/A,FALSE,"Gastos-V";#N/A,#N/A,FALSE,"Circulante";#N/A,#N/A,FALSE,"CONSOLI";#N/A,#N/A,FALSE,"Es-Fin";#N/A,#N/A,FALSE,"Margen-P"}</definedName>
    <definedName name="_b2" localSheetId="13" hidden="1">{#N/A,#N/A,FALSE,"Hip.Bas";#N/A,#N/A,FALSE,"ventas";#N/A,#N/A,FALSE,"ingre-Año";#N/A,#N/A,FALSE,"ventas-Año";#N/A,#N/A,FALSE,"Costepro";#N/A,#N/A,FALSE,"inversion";#N/A,#N/A,FALSE,"personal";#N/A,#N/A,FALSE,"Gastos-V";#N/A,#N/A,FALSE,"Circulante";#N/A,#N/A,FALSE,"CONSOLI";#N/A,#N/A,FALSE,"Es-Fin";#N/A,#N/A,FALSE,"Margen-P"}</definedName>
    <definedName name="_b2" hidden="1">{#N/A,#N/A,FALSE,"Hip.Bas";#N/A,#N/A,FALSE,"ventas";#N/A,#N/A,FALSE,"ingre-Año";#N/A,#N/A,FALSE,"ventas-Año";#N/A,#N/A,FALSE,"Costepro";#N/A,#N/A,FALSE,"inversion";#N/A,#N/A,FALSE,"personal";#N/A,#N/A,FALSE,"Gastos-V";#N/A,#N/A,FALSE,"Circulante";#N/A,#N/A,FALSE,"CONSOLI";#N/A,#N/A,FALSE,"Es-Fin";#N/A,#N/A,FALSE,"Margen-P"}</definedName>
    <definedName name="_Base_datos_a_filtrar" hidden="1">#REF!</definedName>
    <definedName name="_bb1" localSheetId="0" hidden="1">{#N/A,#N/A,FALSE,"ENERGIA";#N/A,#N/A,FALSE,"PERDIDAS";#N/A,#N/A,FALSE,"CLIENTES";#N/A,#N/A,FALSE,"ESTADO";#N/A,#N/A,FALSE,"TECNICA"}</definedName>
    <definedName name="_bb1" localSheetId="25" hidden="1">{#N/A,#N/A,FALSE,"ENERGIA";#N/A,#N/A,FALSE,"PERDIDAS";#N/A,#N/A,FALSE,"CLIENTES";#N/A,#N/A,FALSE,"ESTADO";#N/A,#N/A,FALSE,"TECNICA"}</definedName>
    <definedName name="_bb1" localSheetId="20" hidden="1">{#N/A,#N/A,FALSE,"ENERGIA";#N/A,#N/A,FALSE,"PERDIDAS";#N/A,#N/A,FALSE,"CLIENTES";#N/A,#N/A,FALSE,"ESTADO";#N/A,#N/A,FALSE,"TECNICA"}</definedName>
    <definedName name="_bb1" localSheetId="12" hidden="1">{#N/A,#N/A,FALSE,"ENERGIA";#N/A,#N/A,FALSE,"PERDIDAS";#N/A,#N/A,FALSE,"CLIENTES";#N/A,#N/A,FALSE,"ESTADO";#N/A,#N/A,FALSE,"TECNICA"}</definedName>
    <definedName name="_bb1" localSheetId="22" hidden="1">{#N/A,#N/A,FALSE,"ENERGIA";#N/A,#N/A,FALSE,"PERDIDAS";#N/A,#N/A,FALSE,"CLIENTES";#N/A,#N/A,FALSE,"ESTADO";#N/A,#N/A,FALSE,"TECNICA"}</definedName>
    <definedName name="_bb1" localSheetId="21" hidden="1">{#N/A,#N/A,FALSE,"ENERGIA";#N/A,#N/A,FALSE,"PERDIDAS";#N/A,#N/A,FALSE,"CLIENTES";#N/A,#N/A,FALSE,"ESTADO";#N/A,#N/A,FALSE,"TECNICA"}</definedName>
    <definedName name="_bb1" localSheetId="23" hidden="1">{#N/A,#N/A,FALSE,"ENERGIA";#N/A,#N/A,FALSE,"PERDIDAS";#N/A,#N/A,FALSE,"CLIENTES";#N/A,#N/A,FALSE,"ESTADO";#N/A,#N/A,FALSE,"TECNICA"}</definedName>
    <definedName name="_bb1" localSheetId="15" hidden="1">{#N/A,#N/A,FALSE,"ENERGIA";#N/A,#N/A,FALSE,"PERDIDAS";#N/A,#N/A,FALSE,"CLIENTES";#N/A,#N/A,FALSE,"ESTADO";#N/A,#N/A,FALSE,"TECNICA"}</definedName>
    <definedName name="_bb1" localSheetId="13" hidden="1">{#N/A,#N/A,FALSE,"ENERGIA";#N/A,#N/A,FALSE,"PERDIDAS";#N/A,#N/A,FALSE,"CLIENTES";#N/A,#N/A,FALSE,"ESTADO";#N/A,#N/A,FALSE,"TECNICA"}</definedName>
    <definedName name="_bb1" hidden="1">{#N/A,#N/A,FALSE,"ENERGIA";#N/A,#N/A,FALSE,"PERDIDAS";#N/A,#N/A,FALSE,"CLIENTES";#N/A,#N/A,FALSE,"ESTADO";#N/A,#N/A,FALSE,"TECNICA"}</definedName>
    <definedName name="_bb1_1" localSheetId="0" hidden="1">{#N/A,#N/A,FALSE,"ENERGIA";#N/A,#N/A,FALSE,"PERDIDAS";#N/A,#N/A,FALSE,"CLIENTES";#N/A,#N/A,FALSE,"ESTADO";#N/A,#N/A,FALSE,"TECNICA"}</definedName>
    <definedName name="_bb1_1" localSheetId="25" hidden="1">{#N/A,#N/A,FALSE,"ENERGIA";#N/A,#N/A,FALSE,"PERDIDAS";#N/A,#N/A,FALSE,"CLIENTES";#N/A,#N/A,FALSE,"ESTADO";#N/A,#N/A,FALSE,"TECNICA"}</definedName>
    <definedName name="_bb1_1" localSheetId="20" hidden="1">{#N/A,#N/A,FALSE,"ENERGIA";#N/A,#N/A,FALSE,"PERDIDAS";#N/A,#N/A,FALSE,"CLIENTES";#N/A,#N/A,FALSE,"ESTADO";#N/A,#N/A,FALSE,"TECNICA"}</definedName>
    <definedName name="_bb1_1" localSheetId="12" hidden="1">{#N/A,#N/A,FALSE,"ENERGIA";#N/A,#N/A,FALSE,"PERDIDAS";#N/A,#N/A,FALSE,"CLIENTES";#N/A,#N/A,FALSE,"ESTADO";#N/A,#N/A,FALSE,"TECNICA"}</definedName>
    <definedName name="_bb1_1" localSheetId="22" hidden="1">{#N/A,#N/A,FALSE,"ENERGIA";#N/A,#N/A,FALSE,"PERDIDAS";#N/A,#N/A,FALSE,"CLIENTES";#N/A,#N/A,FALSE,"ESTADO";#N/A,#N/A,FALSE,"TECNICA"}</definedName>
    <definedName name="_bb1_1" localSheetId="21" hidden="1">{#N/A,#N/A,FALSE,"ENERGIA";#N/A,#N/A,FALSE,"PERDIDAS";#N/A,#N/A,FALSE,"CLIENTES";#N/A,#N/A,FALSE,"ESTADO";#N/A,#N/A,FALSE,"TECNICA"}</definedName>
    <definedName name="_bb1_1" localSheetId="23" hidden="1">{#N/A,#N/A,FALSE,"ENERGIA";#N/A,#N/A,FALSE,"PERDIDAS";#N/A,#N/A,FALSE,"CLIENTES";#N/A,#N/A,FALSE,"ESTADO";#N/A,#N/A,FALSE,"TECNICA"}</definedName>
    <definedName name="_bb1_1" localSheetId="15" hidden="1">{#N/A,#N/A,FALSE,"ENERGIA";#N/A,#N/A,FALSE,"PERDIDAS";#N/A,#N/A,FALSE,"CLIENTES";#N/A,#N/A,FALSE,"ESTADO";#N/A,#N/A,FALSE,"TECNICA"}</definedName>
    <definedName name="_bb1_1" localSheetId="13" hidden="1">{#N/A,#N/A,FALSE,"ENERGIA";#N/A,#N/A,FALSE,"PERDIDAS";#N/A,#N/A,FALSE,"CLIENTES";#N/A,#N/A,FALSE,"ESTADO";#N/A,#N/A,FALSE,"TECNICA"}</definedName>
    <definedName name="_bb1_1" hidden="1">{#N/A,#N/A,FALSE,"ENERGIA";#N/A,#N/A,FALSE,"PERDIDAS";#N/A,#N/A,FALSE,"CLIENTES";#N/A,#N/A,FALSE,"ESTADO";#N/A,#N/A,FALSE,"TECNICA"}</definedName>
    <definedName name="_bb1_1_1" localSheetId="0" hidden="1">{#N/A,#N/A,FALSE,"ENERGIA";#N/A,#N/A,FALSE,"PERDIDAS";#N/A,#N/A,FALSE,"CLIENTES";#N/A,#N/A,FALSE,"ESTADO";#N/A,#N/A,FALSE,"TECNICA"}</definedName>
    <definedName name="_bb1_1_1" localSheetId="25" hidden="1">{#N/A,#N/A,FALSE,"ENERGIA";#N/A,#N/A,FALSE,"PERDIDAS";#N/A,#N/A,FALSE,"CLIENTES";#N/A,#N/A,FALSE,"ESTADO";#N/A,#N/A,FALSE,"TECNICA"}</definedName>
    <definedName name="_bb1_1_1" localSheetId="20" hidden="1">{#N/A,#N/A,FALSE,"ENERGIA";#N/A,#N/A,FALSE,"PERDIDAS";#N/A,#N/A,FALSE,"CLIENTES";#N/A,#N/A,FALSE,"ESTADO";#N/A,#N/A,FALSE,"TECNICA"}</definedName>
    <definedName name="_bb1_1_1" localSheetId="12" hidden="1">{#N/A,#N/A,FALSE,"ENERGIA";#N/A,#N/A,FALSE,"PERDIDAS";#N/A,#N/A,FALSE,"CLIENTES";#N/A,#N/A,FALSE,"ESTADO";#N/A,#N/A,FALSE,"TECNICA"}</definedName>
    <definedName name="_bb1_1_1" localSheetId="22" hidden="1">{#N/A,#N/A,FALSE,"ENERGIA";#N/A,#N/A,FALSE,"PERDIDAS";#N/A,#N/A,FALSE,"CLIENTES";#N/A,#N/A,FALSE,"ESTADO";#N/A,#N/A,FALSE,"TECNICA"}</definedName>
    <definedName name="_bb1_1_1" localSheetId="21" hidden="1">{#N/A,#N/A,FALSE,"ENERGIA";#N/A,#N/A,FALSE,"PERDIDAS";#N/A,#N/A,FALSE,"CLIENTES";#N/A,#N/A,FALSE,"ESTADO";#N/A,#N/A,FALSE,"TECNICA"}</definedName>
    <definedName name="_bb1_1_1" localSheetId="23" hidden="1">{#N/A,#N/A,FALSE,"ENERGIA";#N/A,#N/A,FALSE,"PERDIDAS";#N/A,#N/A,FALSE,"CLIENTES";#N/A,#N/A,FALSE,"ESTADO";#N/A,#N/A,FALSE,"TECNICA"}</definedName>
    <definedName name="_bb1_1_1" localSheetId="15" hidden="1">{#N/A,#N/A,FALSE,"ENERGIA";#N/A,#N/A,FALSE,"PERDIDAS";#N/A,#N/A,FALSE,"CLIENTES";#N/A,#N/A,FALSE,"ESTADO";#N/A,#N/A,FALSE,"TECNICA"}</definedName>
    <definedName name="_bb1_1_1" localSheetId="13" hidden="1">{#N/A,#N/A,FALSE,"ENERGIA";#N/A,#N/A,FALSE,"PERDIDAS";#N/A,#N/A,FALSE,"CLIENTES";#N/A,#N/A,FALSE,"ESTADO";#N/A,#N/A,FALSE,"TECNICA"}</definedName>
    <definedName name="_bb1_1_1" hidden="1">{#N/A,#N/A,FALSE,"ENERGIA";#N/A,#N/A,FALSE,"PERDIDAS";#N/A,#N/A,FALSE,"CLIENTES";#N/A,#N/A,FALSE,"ESTADO";#N/A,#N/A,FALSE,"TECNICA"}</definedName>
    <definedName name="_bb1_2" localSheetId="0" hidden="1">{#N/A,#N/A,FALSE,"ENERGIA";#N/A,#N/A,FALSE,"PERDIDAS";#N/A,#N/A,FALSE,"CLIENTES";#N/A,#N/A,FALSE,"ESTADO";#N/A,#N/A,FALSE,"TECNICA"}</definedName>
    <definedName name="_bb1_2" localSheetId="25" hidden="1">{#N/A,#N/A,FALSE,"ENERGIA";#N/A,#N/A,FALSE,"PERDIDAS";#N/A,#N/A,FALSE,"CLIENTES";#N/A,#N/A,FALSE,"ESTADO";#N/A,#N/A,FALSE,"TECNICA"}</definedName>
    <definedName name="_bb1_2" localSheetId="20" hidden="1">{#N/A,#N/A,FALSE,"ENERGIA";#N/A,#N/A,FALSE,"PERDIDAS";#N/A,#N/A,FALSE,"CLIENTES";#N/A,#N/A,FALSE,"ESTADO";#N/A,#N/A,FALSE,"TECNICA"}</definedName>
    <definedName name="_bb1_2" localSheetId="12" hidden="1">{#N/A,#N/A,FALSE,"ENERGIA";#N/A,#N/A,FALSE,"PERDIDAS";#N/A,#N/A,FALSE,"CLIENTES";#N/A,#N/A,FALSE,"ESTADO";#N/A,#N/A,FALSE,"TECNICA"}</definedName>
    <definedName name="_bb1_2" localSheetId="22" hidden="1">{#N/A,#N/A,FALSE,"ENERGIA";#N/A,#N/A,FALSE,"PERDIDAS";#N/A,#N/A,FALSE,"CLIENTES";#N/A,#N/A,FALSE,"ESTADO";#N/A,#N/A,FALSE,"TECNICA"}</definedName>
    <definedName name="_bb1_2" localSheetId="21" hidden="1">{#N/A,#N/A,FALSE,"ENERGIA";#N/A,#N/A,FALSE,"PERDIDAS";#N/A,#N/A,FALSE,"CLIENTES";#N/A,#N/A,FALSE,"ESTADO";#N/A,#N/A,FALSE,"TECNICA"}</definedName>
    <definedName name="_bb1_2" localSheetId="23" hidden="1">{#N/A,#N/A,FALSE,"ENERGIA";#N/A,#N/A,FALSE,"PERDIDAS";#N/A,#N/A,FALSE,"CLIENTES";#N/A,#N/A,FALSE,"ESTADO";#N/A,#N/A,FALSE,"TECNICA"}</definedName>
    <definedName name="_bb1_2" localSheetId="15" hidden="1">{#N/A,#N/A,FALSE,"ENERGIA";#N/A,#N/A,FALSE,"PERDIDAS";#N/A,#N/A,FALSE,"CLIENTES";#N/A,#N/A,FALSE,"ESTADO";#N/A,#N/A,FALSE,"TECNICA"}</definedName>
    <definedName name="_bb1_2" localSheetId="13" hidden="1">{#N/A,#N/A,FALSE,"ENERGIA";#N/A,#N/A,FALSE,"PERDIDAS";#N/A,#N/A,FALSE,"CLIENTES";#N/A,#N/A,FALSE,"ESTADO";#N/A,#N/A,FALSE,"TECNICA"}</definedName>
    <definedName name="_bb1_2" hidden="1">{#N/A,#N/A,FALSE,"ENERGIA";#N/A,#N/A,FALSE,"PERDIDAS";#N/A,#N/A,FALSE,"CLIENTES";#N/A,#N/A,FALSE,"ESTADO";#N/A,#N/A,FALSE,"TECNICA"}</definedName>
    <definedName name="_bb2" localSheetId="15" hidden="1">{#N/A,#N/A,FALSE,"Hip.Bas";#N/A,#N/A,FALSE,"ventas";#N/A,#N/A,FALSE,"ingre-Año";#N/A,#N/A,FALSE,"ventas-Año";#N/A,#N/A,FALSE,"Costepro";#N/A,#N/A,FALSE,"inversion";#N/A,#N/A,FALSE,"personal";#N/A,#N/A,FALSE,"Gastos-V";#N/A,#N/A,FALSE,"Circulante";#N/A,#N/A,FALSE,"CONSOLI";#N/A,#N/A,FALSE,"Es-Fin";#N/A,#N/A,FALSE,"Margen-P"}</definedName>
    <definedName name="_bb2" localSheetId="13" hidden="1">{#N/A,#N/A,FALSE,"Hip.Bas";#N/A,#N/A,FALSE,"ventas";#N/A,#N/A,FALSE,"ingre-Año";#N/A,#N/A,FALSE,"ventas-Año";#N/A,#N/A,FALSE,"Costepro";#N/A,#N/A,FALSE,"inversion";#N/A,#N/A,FALSE,"personal";#N/A,#N/A,FALSE,"Gastos-V";#N/A,#N/A,FALSE,"Circulante";#N/A,#N/A,FALSE,"CONSOLI";#N/A,#N/A,FALSE,"Es-Fin";#N/A,#N/A,FALSE,"Margen-P"}</definedName>
    <definedName name="_bb2" hidden="1">{#N/A,#N/A,FALSE,"Hip.Bas";#N/A,#N/A,FALSE,"ventas";#N/A,#N/A,FALSE,"ingre-Año";#N/A,#N/A,FALSE,"ventas-Año";#N/A,#N/A,FALSE,"Costepro";#N/A,#N/A,FALSE,"inversion";#N/A,#N/A,FALSE,"personal";#N/A,#N/A,FALSE,"Gastos-V";#N/A,#N/A,FALSE,"Circulante";#N/A,#N/A,FALSE,"CONSOLI";#N/A,#N/A,FALSE,"Es-Fin";#N/A,#N/A,FALSE,"Margen-P"}</definedName>
    <definedName name="_bb3" localSheetId="15" hidden="1">{#N/A,#N/A,FALSE,"Hip.Bas";#N/A,#N/A,FALSE,"ventas";#N/A,#N/A,FALSE,"ingre-Año";#N/A,#N/A,FALSE,"ventas-Año";#N/A,#N/A,FALSE,"Costepro";#N/A,#N/A,FALSE,"inversion";#N/A,#N/A,FALSE,"personal";#N/A,#N/A,FALSE,"Gastos-V";#N/A,#N/A,FALSE,"Circulante";#N/A,#N/A,FALSE,"CONSOLI";#N/A,#N/A,FALSE,"Es-Fin";#N/A,#N/A,FALSE,"Margen-P"}</definedName>
    <definedName name="_bb3" localSheetId="13"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b1" localSheetId="0" hidden="1">{#N/A,#N/A,FALSE,"LLAVE";#N/A,#N/A,FALSE,"EERR";#N/A,#N/A,FALSE,"ESP";#N/A,#N/A,FALSE,"EOAF";#N/A,#N/A,FALSE,"CASH";#N/A,#N/A,FALSE,"FINANZAS";#N/A,#N/A,FALSE,"DEUDA";#N/A,#N/A,FALSE,"INVERSION";#N/A,#N/A,FALSE,"PERSONAL"}</definedName>
    <definedName name="_bbb1" localSheetId="25" hidden="1">{#N/A,#N/A,FALSE,"LLAVE";#N/A,#N/A,FALSE,"EERR";#N/A,#N/A,FALSE,"ESP";#N/A,#N/A,FALSE,"EOAF";#N/A,#N/A,FALSE,"CASH";#N/A,#N/A,FALSE,"FINANZAS";#N/A,#N/A,FALSE,"DEUDA";#N/A,#N/A,FALSE,"INVERSION";#N/A,#N/A,FALSE,"PERSONAL"}</definedName>
    <definedName name="_bbb1" localSheetId="20" hidden="1">{#N/A,#N/A,FALSE,"LLAVE";#N/A,#N/A,FALSE,"EERR";#N/A,#N/A,FALSE,"ESP";#N/A,#N/A,FALSE,"EOAF";#N/A,#N/A,FALSE,"CASH";#N/A,#N/A,FALSE,"FINANZAS";#N/A,#N/A,FALSE,"DEUDA";#N/A,#N/A,FALSE,"INVERSION";#N/A,#N/A,FALSE,"PERSONAL"}</definedName>
    <definedName name="_bbb1" localSheetId="12" hidden="1">{#N/A,#N/A,FALSE,"LLAVE";#N/A,#N/A,FALSE,"EERR";#N/A,#N/A,FALSE,"ESP";#N/A,#N/A,FALSE,"EOAF";#N/A,#N/A,FALSE,"CASH";#N/A,#N/A,FALSE,"FINANZAS";#N/A,#N/A,FALSE,"DEUDA";#N/A,#N/A,FALSE,"INVERSION";#N/A,#N/A,FALSE,"PERSONAL"}</definedName>
    <definedName name="_bbb1" localSheetId="22" hidden="1">{#N/A,#N/A,FALSE,"LLAVE";#N/A,#N/A,FALSE,"EERR";#N/A,#N/A,FALSE,"ESP";#N/A,#N/A,FALSE,"EOAF";#N/A,#N/A,FALSE,"CASH";#N/A,#N/A,FALSE,"FINANZAS";#N/A,#N/A,FALSE,"DEUDA";#N/A,#N/A,FALSE,"INVERSION";#N/A,#N/A,FALSE,"PERSONAL"}</definedName>
    <definedName name="_bbb1" localSheetId="21" hidden="1">{#N/A,#N/A,FALSE,"LLAVE";#N/A,#N/A,FALSE,"EERR";#N/A,#N/A,FALSE,"ESP";#N/A,#N/A,FALSE,"EOAF";#N/A,#N/A,FALSE,"CASH";#N/A,#N/A,FALSE,"FINANZAS";#N/A,#N/A,FALSE,"DEUDA";#N/A,#N/A,FALSE,"INVERSION";#N/A,#N/A,FALSE,"PERSONAL"}</definedName>
    <definedName name="_bbb1" localSheetId="23" hidden="1">{#N/A,#N/A,FALSE,"LLAVE";#N/A,#N/A,FALSE,"EERR";#N/A,#N/A,FALSE,"ESP";#N/A,#N/A,FALSE,"EOAF";#N/A,#N/A,FALSE,"CASH";#N/A,#N/A,FALSE,"FINANZAS";#N/A,#N/A,FALSE,"DEUDA";#N/A,#N/A,FALSE,"INVERSION";#N/A,#N/A,FALSE,"PERSONAL"}</definedName>
    <definedName name="_bbb1" localSheetId="15" hidden="1">{#N/A,#N/A,FALSE,"LLAVE";#N/A,#N/A,FALSE,"EERR";#N/A,#N/A,FALSE,"ESP";#N/A,#N/A,FALSE,"EOAF";#N/A,#N/A,FALSE,"CASH";#N/A,#N/A,FALSE,"FINANZAS";#N/A,#N/A,FALSE,"DEUDA";#N/A,#N/A,FALSE,"INVERSION";#N/A,#N/A,FALSE,"PERSONAL"}</definedName>
    <definedName name="_bbb1" localSheetId="13" hidden="1">{#N/A,#N/A,FALSE,"LLAVE";#N/A,#N/A,FALSE,"EERR";#N/A,#N/A,FALSE,"ESP";#N/A,#N/A,FALSE,"EOAF";#N/A,#N/A,FALSE,"CASH";#N/A,#N/A,FALSE,"FINANZAS";#N/A,#N/A,FALSE,"DEUDA";#N/A,#N/A,FALSE,"INVERSION";#N/A,#N/A,FALSE,"PERSONAL"}</definedName>
    <definedName name="_bbb1" hidden="1">{#N/A,#N/A,FALSE,"LLAVE";#N/A,#N/A,FALSE,"EERR";#N/A,#N/A,FALSE,"ESP";#N/A,#N/A,FALSE,"EOAF";#N/A,#N/A,FALSE,"CASH";#N/A,#N/A,FALSE,"FINANZAS";#N/A,#N/A,FALSE,"DEUDA";#N/A,#N/A,FALSE,"INVERSION";#N/A,#N/A,FALSE,"PERSONAL"}</definedName>
    <definedName name="_bbb1_1" localSheetId="0" hidden="1">{#N/A,#N/A,FALSE,"LLAVE";#N/A,#N/A,FALSE,"EERR";#N/A,#N/A,FALSE,"ESP";#N/A,#N/A,FALSE,"EOAF";#N/A,#N/A,FALSE,"CASH";#N/A,#N/A,FALSE,"FINANZAS";#N/A,#N/A,FALSE,"DEUDA";#N/A,#N/A,FALSE,"INVERSION";#N/A,#N/A,FALSE,"PERSONAL"}</definedName>
    <definedName name="_bbb1_1" localSheetId="25" hidden="1">{#N/A,#N/A,FALSE,"LLAVE";#N/A,#N/A,FALSE,"EERR";#N/A,#N/A,FALSE,"ESP";#N/A,#N/A,FALSE,"EOAF";#N/A,#N/A,FALSE,"CASH";#N/A,#N/A,FALSE,"FINANZAS";#N/A,#N/A,FALSE,"DEUDA";#N/A,#N/A,FALSE,"INVERSION";#N/A,#N/A,FALSE,"PERSONAL"}</definedName>
    <definedName name="_bbb1_1" localSheetId="20" hidden="1">{#N/A,#N/A,FALSE,"LLAVE";#N/A,#N/A,FALSE,"EERR";#N/A,#N/A,FALSE,"ESP";#N/A,#N/A,FALSE,"EOAF";#N/A,#N/A,FALSE,"CASH";#N/A,#N/A,FALSE,"FINANZAS";#N/A,#N/A,FALSE,"DEUDA";#N/A,#N/A,FALSE,"INVERSION";#N/A,#N/A,FALSE,"PERSONAL"}</definedName>
    <definedName name="_bbb1_1" localSheetId="12" hidden="1">{#N/A,#N/A,FALSE,"LLAVE";#N/A,#N/A,FALSE,"EERR";#N/A,#N/A,FALSE,"ESP";#N/A,#N/A,FALSE,"EOAF";#N/A,#N/A,FALSE,"CASH";#N/A,#N/A,FALSE,"FINANZAS";#N/A,#N/A,FALSE,"DEUDA";#N/A,#N/A,FALSE,"INVERSION";#N/A,#N/A,FALSE,"PERSONAL"}</definedName>
    <definedName name="_bbb1_1" localSheetId="22" hidden="1">{#N/A,#N/A,FALSE,"LLAVE";#N/A,#N/A,FALSE,"EERR";#N/A,#N/A,FALSE,"ESP";#N/A,#N/A,FALSE,"EOAF";#N/A,#N/A,FALSE,"CASH";#N/A,#N/A,FALSE,"FINANZAS";#N/A,#N/A,FALSE,"DEUDA";#N/A,#N/A,FALSE,"INVERSION";#N/A,#N/A,FALSE,"PERSONAL"}</definedName>
    <definedName name="_bbb1_1" localSheetId="21" hidden="1">{#N/A,#N/A,FALSE,"LLAVE";#N/A,#N/A,FALSE,"EERR";#N/A,#N/A,FALSE,"ESP";#N/A,#N/A,FALSE,"EOAF";#N/A,#N/A,FALSE,"CASH";#N/A,#N/A,FALSE,"FINANZAS";#N/A,#N/A,FALSE,"DEUDA";#N/A,#N/A,FALSE,"INVERSION";#N/A,#N/A,FALSE,"PERSONAL"}</definedName>
    <definedName name="_bbb1_1" localSheetId="23" hidden="1">{#N/A,#N/A,FALSE,"LLAVE";#N/A,#N/A,FALSE,"EERR";#N/A,#N/A,FALSE,"ESP";#N/A,#N/A,FALSE,"EOAF";#N/A,#N/A,FALSE,"CASH";#N/A,#N/A,FALSE,"FINANZAS";#N/A,#N/A,FALSE,"DEUDA";#N/A,#N/A,FALSE,"INVERSION";#N/A,#N/A,FALSE,"PERSONAL"}</definedName>
    <definedName name="_bbb1_1" localSheetId="15" hidden="1">{#N/A,#N/A,FALSE,"LLAVE";#N/A,#N/A,FALSE,"EERR";#N/A,#N/A,FALSE,"ESP";#N/A,#N/A,FALSE,"EOAF";#N/A,#N/A,FALSE,"CASH";#N/A,#N/A,FALSE,"FINANZAS";#N/A,#N/A,FALSE,"DEUDA";#N/A,#N/A,FALSE,"INVERSION";#N/A,#N/A,FALSE,"PERSONAL"}</definedName>
    <definedName name="_bbb1_1" localSheetId="13" hidden="1">{#N/A,#N/A,FALSE,"LLAVE";#N/A,#N/A,FALSE,"EERR";#N/A,#N/A,FALSE,"ESP";#N/A,#N/A,FALSE,"EOAF";#N/A,#N/A,FALSE,"CASH";#N/A,#N/A,FALSE,"FINANZAS";#N/A,#N/A,FALSE,"DEUDA";#N/A,#N/A,FALSE,"INVERSION";#N/A,#N/A,FALSE,"PERSONAL"}</definedName>
    <definedName name="_bbb1_1" hidden="1">{#N/A,#N/A,FALSE,"LLAVE";#N/A,#N/A,FALSE,"EERR";#N/A,#N/A,FALSE,"ESP";#N/A,#N/A,FALSE,"EOAF";#N/A,#N/A,FALSE,"CASH";#N/A,#N/A,FALSE,"FINANZAS";#N/A,#N/A,FALSE,"DEUDA";#N/A,#N/A,FALSE,"INVERSION";#N/A,#N/A,FALSE,"PERSONAL"}</definedName>
    <definedName name="_bbb1_1_1" localSheetId="0" hidden="1">{#N/A,#N/A,FALSE,"LLAVE";#N/A,#N/A,FALSE,"EERR";#N/A,#N/A,FALSE,"ESP";#N/A,#N/A,FALSE,"EOAF";#N/A,#N/A,FALSE,"CASH";#N/A,#N/A,FALSE,"FINANZAS";#N/A,#N/A,FALSE,"DEUDA";#N/A,#N/A,FALSE,"INVERSION";#N/A,#N/A,FALSE,"PERSONAL"}</definedName>
    <definedName name="_bbb1_1_1" localSheetId="25" hidden="1">{#N/A,#N/A,FALSE,"LLAVE";#N/A,#N/A,FALSE,"EERR";#N/A,#N/A,FALSE,"ESP";#N/A,#N/A,FALSE,"EOAF";#N/A,#N/A,FALSE,"CASH";#N/A,#N/A,FALSE,"FINANZAS";#N/A,#N/A,FALSE,"DEUDA";#N/A,#N/A,FALSE,"INVERSION";#N/A,#N/A,FALSE,"PERSONAL"}</definedName>
    <definedName name="_bbb1_1_1" localSheetId="20" hidden="1">{#N/A,#N/A,FALSE,"LLAVE";#N/A,#N/A,FALSE,"EERR";#N/A,#N/A,FALSE,"ESP";#N/A,#N/A,FALSE,"EOAF";#N/A,#N/A,FALSE,"CASH";#N/A,#N/A,FALSE,"FINANZAS";#N/A,#N/A,FALSE,"DEUDA";#N/A,#N/A,FALSE,"INVERSION";#N/A,#N/A,FALSE,"PERSONAL"}</definedName>
    <definedName name="_bbb1_1_1" localSheetId="12" hidden="1">{#N/A,#N/A,FALSE,"LLAVE";#N/A,#N/A,FALSE,"EERR";#N/A,#N/A,FALSE,"ESP";#N/A,#N/A,FALSE,"EOAF";#N/A,#N/A,FALSE,"CASH";#N/A,#N/A,FALSE,"FINANZAS";#N/A,#N/A,FALSE,"DEUDA";#N/A,#N/A,FALSE,"INVERSION";#N/A,#N/A,FALSE,"PERSONAL"}</definedName>
    <definedName name="_bbb1_1_1" localSheetId="22" hidden="1">{#N/A,#N/A,FALSE,"LLAVE";#N/A,#N/A,FALSE,"EERR";#N/A,#N/A,FALSE,"ESP";#N/A,#N/A,FALSE,"EOAF";#N/A,#N/A,FALSE,"CASH";#N/A,#N/A,FALSE,"FINANZAS";#N/A,#N/A,FALSE,"DEUDA";#N/A,#N/A,FALSE,"INVERSION";#N/A,#N/A,FALSE,"PERSONAL"}</definedName>
    <definedName name="_bbb1_1_1" localSheetId="21" hidden="1">{#N/A,#N/A,FALSE,"LLAVE";#N/A,#N/A,FALSE,"EERR";#N/A,#N/A,FALSE,"ESP";#N/A,#N/A,FALSE,"EOAF";#N/A,#N/A,FALSE,"CASH";#N/A,#N/A,FALSE,"FINANZAS";#N/A,#N/A,FALSE,"DEUDA";#N/A,#N/A,FALSE,"INVERSION";#N/A,#N/A,FALSE,"PERSONAL"}</definedName>
    <definedName name="_bbb1_1_1" localSheetId="23" hidden="1">{#N/A,#N/A,FALSE,"LLAVE";#N/A,#N/A,FALSE,"EERR";#N/A,#N/A,FALSE,"ESP";#N/A,#N/A,FALSE,"EOAF";#N/A,#N/A,FALSE,"CASH";#N/A,#N/A,FALSE,"FINANZAS";#N/A,#N/A,FALSE,"DEUDA";#N/A,#N/A,FALSE,"INVERSION";#N/A,#N/A,FALSE,"PERSONAL"}</definedName>
    <definedName name="_bbb1_1_1" localSheetId="15" hidden="1">{#N/A,#N/A,FALSE,"LLAVE";#N/A,#N/A,FALSE,"EERR";#N/A,#N/A,FALSE,"ESP";#N/A,#N/A,FALSE,"EOAF";#N/A,#N/A,FALSE,"CASH";#N/A,#N/A,FALSE,"FINANZAS";#N/A,#N/A,FALSE,"DEUDA";#N/A,#N/A,FALSE,"INVERSION";#N/A,#N/A,FALSE,"PERSONAL"}</definedName>
    <definedName name="_bbb1_1_1" localSheetId="13" hidden="1">{#N/A,#N/A,FALSE,"LLAVE";#N/A,#N/A,FALSE,"EERR";#N/A,#N/A,FALSE,"ESP";#N/A,#N/A,FALSE,"EOAF";#N/A,#N/A,FALSE,"CASH";#N/A,#N/A,FALSE,"FINANZAS";#N/A,#N/A,FALSE,"DEUDA";#N/A,#N/A,FALSE,"INVERSION";#N/A,#N/A,FALSE,"PERSONAL"}</definedName>
    <definedName name="_bbb1_1_1" hidden="1">{#N/A,#N/A,FALSE,"LLAVE";#N/A,#N/A,FALSE,"EERR";#N/A,#N/A,FALSE,"ESP";#N/A,#N/A,FALSE,"EOAF";#N/A,#N/A,FALSE,"CASH";#N/A,#N/A,FALSE,"FINANZAS";#N/A,#N/A,FALSE,"DEUDA";#N/A,#N/A,FALSE,"INVERSION";#N/A,#N/A,FALSE,"PERSONAL"}</definedName>
    <definedName name="_bbb1_2" localSheetId="0" hidden="1">{#N/A,#N/A,FALSE,"LLAVE";#N/A,#N/A,FALSE,"EERR";#N/A,#N/A,FALSE,"ESP";#N/A,#N/A,FALSE,"EOAF";#N/A,#N/A,FALSE,"CASH";#N/A,#N/A,FALSE,"FINANZAS";#N/A,#N/A,FALSE,"DEUDA";#N/A,#N/A,FALSE,"INVERSION";#N/A,#N/A,FALSE,"PERSONAL"}</definedName>
    <definedName name="_bbb1_2" localSheetId="25" hidden="1">{#N/A,#N/A,FALSE,"LLAVE";#N/A,#N/A,FALSE,"EERR";#N/A,#N/A,FALSE,"ESP";#N/A,#N/A,FALSE,"EOAF";#N/A,#N/A,FALSE,"CASH";#N/A,#N/A,FALSE,"FINANZAS";#N/A,#N/A,FALSE,"DEUDA";#N/A,#N/A,FALSE,"INVERSION";#N/A,#N/A,FALSE,"PERSONAL"}</definedName>
    <definedName name="_bbb1_2" localSheetId="20" hidden="1">{#N/A,#N/A,FALSE,"LLAVE";#N/A,#N/A,FALSE,"EERR";#N/A,#N/A,FALSE,"ESP";#N/A,#N/A,FALSE,"EOAF";#N/A,#N/A,FALSE,"CASH";#N/A,#N/A,FALSE,"FINANZAS";#N/A,#N/A,FALSE,"DEUDA";#N/A,#N/A,FALSE,"INVERSION";#N/A,#N/A,FALSE,"PERSONAL"}</definedName>
    <definedName name="_bbb1_2" localSheetId="12" hidden="1">{#N/A,#N/A,FALSE,"LLAVE";#N/A,#N/A,FALSE,"EERR";#N/A,#N/A,FALSE,"ESP";#N/A,#N/A,FALSE,"EOAF";#N/A,#N/A,FALSE,"CASH";#N/A,#N/A,FALSE,"FINANZAS";#N/A,#N/A,FALSE,"DEUDA";#N/A,#N/A,FALSE,"INVERSION";#N/A,#N/A,FALSE,"PERSONAL"}</definedName>
    <definedName name="_bbb1_2" localSheetId="22" hidden="1">{#N/A,#N/A,FALSE,"LLAVE";#N/A,#N/A,FALSE,"EERR";#N/A,#N/A,FALSE,"ESP";#N/A,#N/A,FALSE,"EOAF";#N/A,#N/A,FALSE,"CASH";#N/A,#N/A,FALSE,"FINANZAS";#N/A,#N/A,FALSE,"DEUDA";#N/A,#N/A,FALSE,"INVERSION";#N/A,#N/A,FALSE,"PERSONAL"}</definedName>
    <definedName name="_bbb1_2" localSheetId="21" hidden="1">{#N/A,#N/A,FALSE,"LLAVE";#N/A,#N/A,FALSE,"EERR";#N/A,#N/A,FALSE,"ESP";#N/A,#N/A,FALSE,"EOAF";#N/A,#N/A,FALSE,"CASH";#N/A,#N/A,FALSE,"FINANZAS";#N/A,#N/A,FALSE,"DEUDA";#N/A,#N/A,FALSE,"INVERSION";#N/A,#N/A,FALSE,"PERSONAL"}</definedName>
    <definedName name="_bbb1_2" localSheetId="23" hidden="1">{#N/A,#N/A,FALSE,"LLAVE";#N/A,#N/A,FALSE,"EERR";#N/A,#N/A,FALSE,"ESP";#N/A,#N/A,FALSE,"EOAF";#N/A,#N/A,FALSE,"CASH";#N/A,#N/A,FALSE,"FINANZAS";#N/A,#N/A,FALSE,"DEUDA";#N/A,#N/A,FALSE,"INVERSION";#N/A,#N/A,FALSE,"PERSONAL"}</definedName>
    <definedName name="_bbb1_2" localSheetId="15" hidden="1">{#N/A,#N/A,FALSE,"LLAVE";#N/A,#N/A,FALSE,"EERR";#N/A,#N/A,FALSE,"ESP";#N/A,#N/A,FALSE,"EOAF";#N/A,#N/A,FALSE,"CASH";#N/A,#N/A,FALSE,"FINANZAS";#N/A,#N/A,FALSE,"DEUDA";#N/A,#N/A,FALSE,"INVERSION";#N/A,#N/A,FALSE,"PERSONAL"}</definedName>
    <definedName name="_bbb1_2" localSheetId="13" hidden="1">{#N/A,#N/A,FALSE,"LLAVE";#N/A,#N/A,FALSE,"EERR";#N/A,#N/A,FALSE,"ESP";#N/A,#N/A,FALSE,"EOAF";#N/A,#N/A,FALSE,"CASH";#N/A,#N/A,FALSE,"FINANZAS";#N/A,#N/A,FALSE,"DEUDA";#N/A,#N/A,FALSE,"INVERSION";#N/A,#N/A,FALSE,"PERSONAL"}</definedName>
    <definedName name="_bbb1_2" hidden="1">{#N/A,#N/A,FALSE,"LLAVE";#N/A,#N/A,FALSE,"EERR";#N/A,#N/A,FALSE,"ESP";#N/A,#N/A,FALSE,"EOAF";#N/A,#N/A,FALSE,"CASH";#N/A,#N/A,FALSE,"FINANZAS";#N/A,#N/A,FALSE,"DEUDA";#N/A,#N/A,FALSE,"INVERSION";#N/A,#N/A,FALSE,"PERSONAL"}</definedName>
    <definedName name="_bx1" localSheetId="0" hidden="1">{#N/A,#N/A,FALSE,"LLAVE";#N/A,#N/A,FALSE,"EERR";#N/A,#N/A,FALSE,"ESP";#N/A,#N/A,FALSE,"EOAF";#N/A,#N/A,FALSE,"CASH";#N/A,#N/A,FALSE,"FINANZAS";#N/A,#N/A,FALSE,"DEUDA";#N/A,#N/A,FALSE,"INVERSION";#N/A,#N/A,FALSE,"PERSONAL"}</definedName>
    <definedName name="_bx1" localSheetId="25" hidden="1">{#N/A,#N/A,FALSE,"LLAVE";#N/A,#N/A,FALSE,"EERR";#N/A,#N/A,FALSE,"ESP";#N/A,#N/A,FALSE,"EOAF";#N/A,#N/A,FALSE,"CASH";#N/A,#N/A,FALSE,"FINANZAS";#N/A,#N/A,FALSE,"DEUDA";#N/A,#N/A,FALSE,"INVERSION";#N/A,#N/A,FALSE,"PERSONAL"}</definedName>
    <definedName name="_bx1" localSheetId="20" hidden="1">{#N/A,#N/A,FALSE,"LLAVE";#N/A,#N/A,FALSE,"EERR";#N/A,#N/A,FALSE,"ESP";#N/A,#N/A,FALSE,"EOAF";#N/A,#N/A,FALSE,"CASH";#N/A,#N/A,FALSE,"FINANZAS";#N/A,#N/A,FALSE,"DEUDA";#N/A,#N/A,FALSE,"INVERSION";#N/A,#N/A,FALSE,"PERSONAL"}</definedName>
    <definedName name="_bx1" localSheetId="12" hidden="1">{#N/A,#N/A,FALSE,"LLAVE";#N/A,#N/A,FALSE,"EERR";#N/A,#N/A,FALSE,"ESP";#N/A,#N/A,FALSE,"EOAF";#N/A,#N/A,FALSE,"CASH";#N/A,#N/A,FALSE,"FINANZAS";#N/A,#N/A,FALSE,"DEUDA";#N/A,#N/A,FALSE,"INVERSION";#N/A,#N/A,FALSE,"PERSONAL"}</definedName>
    <definedName name="_bx1" localSheetId="22" hidden="1">{#N/A,#N/A,FALSE,"LLAVE";#N/A,#N/A,FALSE,"EERR";#N/A,#N/A,FALSE,"ESP";#N/A,#N/A,FALSE,"EOAF";#N/A,#N/A,FALSE,"CASH";#N/A,#N/A,FALSE,"FINANZAS";#N/A,#N/A,FALSE,"DEUDA";#N/A,#N/A,FALSE,"INVERSION";#N/A,#N/A,FALSE,"PERSONAL"}</definedName>
    <definedName name="_bx1" localSheetId="21" hidden="1">{#N/A,#N/A,FALSE,"LLAVE";#N/A,#N/A,FALSE,"EERR";#N/A,#N/A,FALSE,"ESP";#N/A,#N/A,FALSE,"EOAF";#N/A,#N/A,FALSE,"CASH";#N/A,#N/A,FALSE,"FINANZAS";#N/A,#N/A,FALSE,"DEUDA";#N/A,#N/A,FALSE,"INVERSION";#N/A,#N/A,FALSE,"PERSONAL"}</definedName>
    <definedName name="_bx1" localSheetId="23" hidden="1">{#N/A,#N/A,FALSE,"LLAVE";#N/A,#N/A,FALSE,"EERR";#N/A,#N/A,FALSE,"ESP";#N/A,#N/A,FALSE,"EOAF";#N/A,#N/A,FALSE,"CASH";#N/A,#N/A,FALSE,"FINANZAS";#N/A,#N/A,FALSE,"DEUDA";#N/A,#N/A,FALSE,"INVERSION";#N/A,#N/A,FALSE,"PERSONAL"}</definedName>
    <definedName name="_bx1" localSheetId="15" hidden="1">{#N/A,#N/A,FALSE,"LLAVE";#N/A,#N/A,FALSE,"EERR";#N/A,#N/A,FALSE,"ESP";#N/A,#N/A,FALSE,"EOAF";#N/A,#N/A,FALSE,"CASH";#N/A,#N/A,FALSE,"FINANZAS";#N/A,#N/A,FALSE,"DEUDA";#N/A,#N/A,FALSE,"INVERSION";#N/A,#N/A,FALSE,"PERSONAL"}</definedName>
    <definedName name="_bx1" localSheetId="13" hidden="1">{#N/A,#N/A,FALSE,"LLAVE";#N/A,#N/A,FALSE,"EERR";#N/A,#N/A,FALSE,"ESP";#N/A,#N/A,FALSE,"EOAF";#N/A,#N/A,FALSE,"CASH";#N/A,#N/A,FALSE,"FINANZAS";#N/A,#N/A,FALSE,"DEUDA";#N/A,#N/A,FALSE,"INVERSION";#N/A,#N/A,FALSE,"PERSONAL"}</definedName>
    <definedName name="_bx1" hidden="1">{#N/A,#N/A,FALSE,"LLAVE";#N/A,#N/A,FALSE,"EERR";#N/A,#N/A,FALSE,"ESP";#N/A,#N/A,FALSE,"EOAF";#N/A,#N/A,FALSE,"CASH";#N/A,#N/A,FALSE,"FINANZAS";#N/A,#N/A,FALSE,"DEUDA";#N/A,#N/A,FALSE,"INVERSION";#N/A,#N/A,FALSE,"PERSONAL"}</definedName>
    <definedName name="_bx1_1" localSheetId="0" hidden="1">{#N/A,#N/A,FALSE,"LLAVE";#N/A,#N/A,FALSE,"EERR";#N/A,#N/A,FALSE,"ESP";#N/A,#N/A,FALSE,"EOAF";#N/A,#N/A,FALSE,"CASH";#N/A,#N/A,FALSE,"FINANZAS";#N/A,#N/A,FALSE,"DEUDA";#N/A,#N/A,FALSE,"INVERSION";#N/A,#N/A,FALSE,"PERSONAL"}</definedName>
    <definedName name="_bx1_1" localSheetId="25" hidden="1">{#N/A,#N/A,FALSE,"LLAVE";#N/A,#N/A,FALSE,"EERR";#N/A,#N/A,FALSE,"ESP";#N/A,#N/A,FALSE,"EOAF";#N/A,#N/A,FALSE,"CASH";#N/A,#N/A,FALSE,"FINANZAS";#N/A,#N/A,FALSE,"DEUDA";#N/A,#N/A,FALSE,"INVERSION";#N/A,#N/A,FALSE,"PERSONAL"}</definedName>
    <definedName name="_bx1_1" localSheetId="20" hidden="1">{#N/A,#N/A,FALSE,"LLAVE";#N/A,#N/A,FALSE,"EERR";#N/A,#N/A,FALSE,"ESP";#N/A,#N/A,FALSE,"EOAF";#N/A,#N/A,FALSE,"CASH";#N/A,#N/A,FALSE,"FINANZAS";#N/A,#N/A,FALSE,"DEUDA";#N/A,#N/A,FALSE,"INVERSION";#N/A,#N/A,FALSE,"PERSONAL"}</definedName>
    <definedName name="_bx1_1" localSheetId="12" hidden="1">{#N/A,#N/A,FALSE,"LLAVE";#N/A,#N/A,FALSE,"EERR";#N/A,#N/A,FALSE,"ESP";#N/A,#N/A,FALSE,"EOAF";#N/A,#N/A,FALSE,"CASH";#N/A,#N/A,FALSE,"FINANZAS";#N/A,#N/A,FALSE,"DEUDA";#N/A,#N/A,FALSE,"INVERSION";#N/A,#N/A,FALSE,"PERSONAL"}</definedName>
    <definedName name="_bx1_1" localSheetId="22" hidden="1">{#N/A,#N/A,FALSE,"LLAVE";#N/A,#N/A,FALSE,"EERR";#N/A,#N/A,FALSE,"ESP";#N/A,#N/A,FALSE,"EOAF";#N/A,#N/A,FALSE,"CASH";#N/A,#N/A,FALSE,"FINANZAS";#N/A,#N/A,FALSE,"DEUDA";#N/A,#N/A,FALSE,"INVERSION";#N/A,#N/A,FALSE,"PERSONAL"}</definedName>
    <definedName name="_bx1_1" localSheetId="21" hidden="1">{#N/A,#N/A,FALSE,"LLAVE";#N/A,#N/A,FALSE,"EERR";#N/A,#N/A,FALSE,"ESP";#N/A,#N/A,FALSE,"EOAF";#N/A,#N/A,FALSE,"CASH";#N/A,#N/A,FALSE,"FINANZAS";#N/A,#N/A,FALSE,"DEUDA";#N/A,#N/A,FALSE,"INVERSION";#N/A,#N/A,FALSE,"PERSONAL"}</definedName>
    <definedName name="_bx1_1" localSheetId="23" hidden="1">{#N/A,#N/A,FALSE,"LLAVE";#N/A,#N/A,FALSE,"EERR";#N/A,#N/A,FALSE,"ESP";#N/A,#N/A,FALSE,"EOAF";#N/A,#N/A,FALSE,"CASH";#N/A,#N/A,FALSE,"FINANZAS";#N/A,#N/A,FALSE,"DEUDA";#N/A,#N/A,FALSE,"INVERSION";#N/A,#N/A,FALSE,"PERSONAL"}</definedName>
    <definedName name="_bx1_1" localSheetId="15" hidden="1">{#N/A,#N/A,FALSE,"LLAVE";#N/A,#N/A,FALSE,"EERR";#N/A,#N/A,FALSE,"ESP";#N/A,#N/A,FALSE,"EOAF";#N/A,#N/A,FALSE,"CASH";#N/A,#N/A,FALSE,"FINANZAS";#N/A,#N/A,FALSE,"DEUDA";#N/A,#N/A,FALSE,"INVERSION";#N/A,#N/A,FALSE,"PERSONAL"}</definedName>
    <definedName name="_bx1_1" localSheetId="13" hidden="1">{#N/A,#N/A,FALSE,"LLAVE";#N/A,#N/A,FALSE,"EERR";#N/A,#N/A,FALSE,"ESP";#N/A,#N/A,FALSE,"EOAF";#N/A,#N/A,FALSE,"CASH";#N/A,#N/A,FALSE,"FINANZAS";#N/A,#N/A,FALSE,"DEUDA";#N/A,#N/A,FALSE,"INVERSION";#N/A,#N/A,FALSE,"PERSONAL"}</definedName>
    <definedName name="_bx1_1" hidden="1">{#N/A,#N/A,FALSE,"LLAVE";#N/A,#N/A,FALSE,"EERR";#N/A,#N/A,FALSE,"ESP";#N/A,#N/A,FALSE,"EOAF";#N/A,#N/A,FALSE,"CASH";#N/A,#N/A,FALSE,"FINANZAS";#N/A,#N/A,FALSE,"DEUDA";#N/A,#N/A,FALSE,"INVERSION";#N/A,#N/A,FALSE,"PERSONAL"}</definedName>
    <definedName name="_bx1_1_1" localSheetId="0" hidden="1">{#N/A,#N/A,FALSE,"LLAVE";#N/A,#N/A,FALSE,"EERR";#N/A,#N/A,FALSE,"ESP";#N/A,#N/A,FALSE,"EOAF";#N/A,#N/A,FALSE,"CASH";#N/A,#N/A,FALSE,"FINANZAS";#N/A,#N/A,FALSE,"DEUDA";#N/A,#N/A,FALSE,"INVERSION";#N/A,#N/A,FALSE,"PERSONAL"}</definedName>
    <definedName name="_bx1_1_1" localSheetId="25" hidden="1">{#N/A,#N/A,FALSE,"LLAVE";#N/A,#N/A,FALSE,"EERR";#N/A,#N/A,FALSE,"ESP";#N/A,#N/A,FALSE,"EOAF";#N/A,#N/A,FALSE,"CASH";#N/A,#N/A,FALSE,"FINANZAS";#N/A,#N/A,FALSE,"DEUDA";#N/A,#N/A,FALSE,"INVERSION";#N/A,#N/A,FALSE,"PERSONAL"}</definedName>
    <definedName name="_bx1_1_1" localSheetId="20" hidden="1">{#N/A,#N/A,FALSE,"LLAVE";#N/A,#N/A,FALSE,"EERR";#N/A,#N/A,FALSE,"ESP";#N/A,#N/A,FALSE,"EOAF";#N/A,#N/A,FALSE,"CASH";#N/A,#N/A,FALSE,"FINANZAS";#N/A,#N/A,FALSE,"DEUDA";#N/A,#N/A,FALSE,"INVERSION";#N/A,#N/A,FALSE,"PERSONAL"}</definedName>
    <definedName name="_bx1_1_1" localSheetId="12" hidden="1">{#N/A,#N/A,FALSE,"LLAVE";#N/A,#N/A,FALSE,"EERR";#N/A,#N/A,FALSE,"ESP";#N/A,#N/A,FALSE,"EOAF";#N/A,#N/A,FALSE,"CASH";#N/A,#N/A,FALSE,"FINANZAS";#N/A,#N/A,FALSE,"DEUDA";#N/A,#N/A,FALSE,"INVERSION";#N/A,#N/A,FALSE,"PERSONAL"}</definedName>
    <definedName name="_bx1_1_1" localSheetId="22" hidden="1">{#N/A,#N/A,FALSE,"LLAVE";#N/A,#N/A,FALSE,"EERR";#N/A,#N/A,FALSE,"ESP";#N/A,#N/A,FALSE,"EOAF";#N/A,#N/A,FALSE,"CASH";#N/A,#N/A,FALSE,"FINANZAS";#N/A,#N/A,FALSE,"DEUDA";#N/A,#N/A,FALSE,"INVERSION";#N/A,#N/A,FALSE,"PERSONAL"}</definedName>
    <definedName name="_bx1_1_1" localSheetId="21" hidden="1">{#N/A,#N/A,FALSE,"LLAVE";#N/A,#N/A,FALSE,"EERR";#N/A,#N/A,FALSE,"ESP";#N/A,#N/A,FALSE,"EOAF";#N/A,#N/A,FALSE,"CASH";#N/A,#N/A,FALSE,"FINANZAS";#N/A,#N/A,FALSE,"DEUDA";#N/A,#N/A,FALSE,"INVERSION";#N/A,#N/A,FALSE,"PERSONAL"}</definedName>
    <definedName name="_bx1_1_1" localSheetId="23" hidden="1">{#N/A,#N/A,FALSE,"LLAVE";#N/A,#N/A,FALSE,"EERR";#N/A,#N/A,FALSE,"ESP";#N/A,#N/A,FALSE,"EOAF";#N/A,#N/A,FALSE,"CASH";#N/A,#N/A,FALSE,"FINANZAS";#N/A,#N/A,FALSE,"DEUDA";#N/A,#N/A,FALSE,"INVERSION";#N/A,#N/A,FALSE,"PERSONAL"}</definedName>
    <definedName name="_bx1_1_1" localSheetId="15" hidden="1">{#N/A,#N/A,FALSE,"LLAVE";#N/A,#N/A,FALSE,"EERR";#N/A,#N/A,FALSE,"ESP";#N/A,#N/A,FALSE,"EOAF";#N/A,#N/A,FALSE,"CASH";#N/A,#N/A,FALSE,"FINANZAS";#N/A,#N/A,FALSE,"DEUDA";#N/A,#N/A,FALSE,"INVERSION";#N/A,#N/A,FALSE,"PERSONAL"}</definedName>
    <definedName name="_bx1_1_1" localSheetId="13" hidden="1">{#N/A,#N/A,FALSE,"LLAVE";#N/A,#N/A,FALSE,"EERR";#N/A,#N/A,FALSE,"ESP";#N/A,#N/A,FALSE,"EOAF";#N/A,#N/A,FALSE,"CASH";#N/A,#N/A,FALSE,"FINANZAS";#N/A,#N/A,FALSE,"DEUDA";#N/A,#N/A,FALSE,"INVERSION";#N/A,#N/A,FALSE,"PERSONAL"}</definedName>
    <definedName name="_bx1_1_1" hidden="1">{#N/A,#N/A,FALSE,"LLAVE";#N/A,#N/A,FALSE,"EERR";#N/A,#N/A,FALSE,"ESP";#N/A,#N/A,FALSE,"EOAF";#N/A,#N/A,FALSE,"CASH";#N/A,#N/A,FALSE,"FINANZAS";#N/A,#N/A,FALSE,"DEUDA";#N/A,#N/A,FALSE,"INVERSION";#N/A,#N/A,FALSE,"PERSONAL"}</definedName>
    <definedName name="_bx1_2" localSheetId="0" hidden="1">{#N/A,#N/A,FALSE,"LLAVE";#N/A,#N/A,FALSE,"EERR";#N/A,#N/A,FALSE,"ESP";#N/A,#N/A,FALSE,"EOAF";#N/A,#N/A,FALSE,"CASH";#N/A,#N/A,FALSE,"FINANZAS";#N/A,#N/A,FALSE,"DEUDA";#N/A,#N/A,FALSE,"INVERSION";#N/A,#N/A,FALSE,"PERSONAL"}</definedName>
    <definedName name="_bx1_2" localSheetId="25" hidden="1">{#N/A,#N/A,FALSE,"LLAVE";#N/A,#N/A,FALSE,"EERR";#N/A,#N/A,FALSE,"ESP";#N/A,#N/A,FALSE,"EOAF";#N/A,#N/A,FALSE,"CASH";#N/A,#N/A,FALSE,"FINANZAS";#N/A,#N/A,FALSE,"DEUDA";#N/A,#N/A,FALSE,"INVERSION";#N/A,#N/A,FALSE,"PERSONAL"}</definedName>
    <definedName name="_bx1_2" localSheetId="20" hidden="1">{#N/A,#N/A,FALSE,"LLAVE";#N/A,#N/A,FALSE,"EERR";#N/A,#N/A,FALSE,"ESP";#N/A,#N/A,FALSE,"EOAF";#N/A,#N/A,FALSE,"CASH";#N/A,#N/A,FALSE,"FINANZAS";#N/A,#N/A,FALSE,"DEUDA";#N/A,#N/A,FALSE,"INVERSION";#N/A,#N/A,FALSE,"PERSONAL"}</definedName>
    <definedName name="_bx1_2" localSheetId="12" hidden="1">{#N/A,#N/A,FALSE,"LLAVE";#N/A,#N/A,FALSE,"EERR";#N/A,#N/A,FALSE,"ESP";#N/A,#N/A,FALSE,"EOAF";#N/A,#N/A,FALSE,"CASH";#N/A,#N/A,FALSE,"FINANZAS";#N/A,#N/A,FALSE,"DEUDA";#N/A,#N/A,FALSE,"INVERSION";#N/A,#N/A,FALSE,"PERSONAL"}</definedName>
    <definedName name="_bx1_2" localSheetId="22" hidden="1">{#N/A,#N/A,FALSE,"LLAVE";#N/A,#N/A,FALSE,"EERR";#N/A,#N/A,FALSE,"ESP";#N/A,#N/A,FALSE,"EOAF";#N/A,#N/A,FALSE,"CASH";#N/A,#N/A,FALSE,"FINANZAS";#N/A,#N/A,FALSE,"DEUDA";#N/A,#N/A,FALSE,"INVERSION";#N/A,#N/A,FALSE,"PERSONAL"}</definedName>
    <definedName name="_bx1_2" localSheetId="21" hidden="1">{#N/A,#N/A,FALSE,"LLAVE";#N/A,#N/A,FALSE,"EERR";#N/A,#N/A,FALSE,"ESP";#N/A,#N/A,FALSE,"EOAF";#N/A,#N/A,FALSE,"CASH";#N/A,#N/A,FALSE,"FINANZAS";#N/A,#N/A,FALSE,"DEUDA";#N/A,#N/A,FALSE,"INVERSION";#N/A,#N/A,FALSE,"PERSONAL"}</definedName>
    <definedName name="_bx1_2" localSheetId="23" hidden="1">{#N/A,#N/A,FALSE,"LLAVE";#N/A,#N/A,FALSE,"EERR";#N/A,#N/A,FALSE,"ESP";#N/A,#N/A,FALSE,"EOAF";#N/A,#N/A,FALSE,"CASH";#N/A,#N/A,FALSE,"FINANZAS";#N/A,#N/A,FALSE,"DEUDA";#N/A,#N/A,FALSE,"INVERSION";#N/A,#N/A,FALSE,"PERSONAL"}</definedName>
    <definedName name="_bx1_2" localSheetId="15" hidden="1">{#N/A,#N/A,FALSE,"LLAVE";#N/A,#N/A,FALSE,"EERR";#N/A,#N/A,FALSE,"ESP";#N/A,#N/A,FALSE,"EOAF";#N/A,#N/A,FALSE,"CASH";#N/A,#N/A,FALSE,"FINANZAS";#N/A,#N/A,FALSE,"DEUDA";#N/A,#N/A,FALSE,"INVERSION";#N/A,#N/A,FALSE,"PERSONAL"}</definedName>
    <definedName name="_bx1_2" localSheetId="13" hidden="1">{#N/A,#N/A,FALSE,"LLAVE";#N/A,#N/A,FALSE,"EERR";#N/A,#N/A,FALSE,"ESP";#N/A,#N/A,FALSE,"EOAF";#N/A,#N/A,FALSE,"CASH";#N/A,#N/A,FALSE,"FINANZAS";#N/A,#N/A,FALSE,"DEUDA";#N/A,#N/A,FALSE,"INVERSION";#N/A,#N/A,FALSE,"PERSONAL"}</definedName>
    <definedName name="_bx1_2" hidden="1">{#N/A,#N/A,FALSE,"LLAVE";#N/A,#N/A,FALSE,"EERR";#N/A,#N/A,FALSE,"ESP";#N/A,#N/A,FALSE,"EOAF";#N/A,#N/A,FALSE,"CASH";#N/A,#N/A,FALSE,"FINANZAS";#N/A,#N/A,FALSE,"DEUDA";#N/A,#N/A,FALSE,"INVERSION";#N/A,#N/A,FALSE,"PERSONAL"}</definedName>
    <definedName name="_cc1" localSheetId="2">#REF!</definedName>
    <definedName name="_cc1" localSheetId="3">#REF!</definedName>
    <definedName name="_cc1" localSheetId="19">#REF!</definedName>
    <definedName name="_cc1" localSheetId="1">#REF!</definedName>
    <definedName name="_cc1" localSheetId="25">#REF!</definedName>
    <definedName name="_cc1" localSheetId="20">#REF!</definedName>
    <definedName name="_cc1" localSheetId="22">#REF!</definedName>
    <definedName name="_cc1" localSheetId="21">#REF!</definedName>
    <definedName name="_cc1" localSheetId="23">#REF!</definedName>
    <definedName name="_cc1" localSheetId="15">#REF!</definedName>
    <definedName name="_cc1">#REF!</definedName>
    <definedName name="_cc2" localSheetId="2">#REF!</definedName>
    <definedName name="_cc2" localSheetId="3">#REF!</definedName>
    <definedName name="_cc2" localSheetId="19">#REF!</definedName>
    <definedName name="_cc2" localSheetId="1">#REF!</definedName>
    <definedName name="_cc2" localSheetId="25">#REF!</definedName>
    <definedName name="_cc2" localSheetId="20">#REF!</definedName>
    <definedName name="_cc2" localSheetId="22">#REF!</definedName>
    <definedName name="_cc2" localSheetId="21">#REF!</definedName>
    <definedName name="_cc2" localSheetId="23">#REF!</definedName>
    <definedName name="_cc2" localSheetId="15">#REF!</definedName>
    <definedName name="_cc2">#REF!</definedName>
    <definedName name="_cc3" localSheetId="15" hidden="1">{#N/A,#N/A,FALSE,"Hip.Bas";#N/A,#N/A,FALSE,"ventas";#N/A,#N/A,FALSE,"ingre-Año";#N/A,#N/A,FALSE,"ventas-Año";#N/A,#N/A,FALSE,"Costepro";#N/A,#N/A,FALSE,"inversion";#N/A,#N/A,FALSE,"personal";#N/A,#N/A,FALSE,"Gastos-V";#N/A,#N/A,FALSE,"Circulante";#N/A,#N/A,FALSE,"CONSOLI";#N/A,#N/A,FALSE,"Es-Fin";#N/A,#N/A,FALSE,"Margen-P"}</definedName>
    <definedName name="_cc3" localSheetId="13"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localSheetId="2">#REF!</definedName>
    <definedName name="_cc4" localSheetId="3">#REF!</definedName>
    <definedName name="_cc4" localSheetId="19">#REF!</definedName>
    <definedName name="_cc4" localSheetId="1">#REF!</definedName>
    <definedName name="_cc4" localSheetId="25">#REF!</definedName>
    <definedName name="_cc4" localSheetId="20">#REF!</definedName>
    <definedName name="_cc4" localSheetId="22">#REF!</definedName>
    <definedName name="_cc4" localSheetId="21">#REF!</definedName>
    <definedName name="_cc4" localSheetId="23">#REF!</definedName>
    <definedName name="_cc4" localSheetId="15">#REF!</definedName>
    <definedName name="_cc4">#REF!</definedName>
    <definedName name="_CD1" localSheetId="0" hidden="1">{#N/A,#N/A,FALSE,"LLAVE";#N/A,#N/A,FALSE,"EERR";#N/A,#N/A,FALSE,"ESP";#N/A,#N/A,FALSE,"EOAF";#N/A,#N/A,FALSE,"CASH";#N/A,#N/A,FALSE,"FINANZAS";#N/A,#N/A,FALSE,"DEUDA";#N/A,#N/A,FALSE,"INVERSION";#N/A,#N/A,FALSE,"PERSONAL"}</definedName>
    <definedName name="_CD1" localSheetId="25" hidden="1">{#N/A,#N/A,FALSE,"LLAVE";#N/A,#N/A,FALSE,"EERR";#N/A,#N/A,FALSE,"ESP";#N/A,#N/A,FALSE,"EOAF";#N/A,#N/A,FALSE,"CASH";#N/A,#N/A,FALSE,"FINANZAS";#N/A,#N/A,FALSE,"DEUDA";#N/A,#N/A,FALSE,"INVERSION";#N/A,#N/A,FALSE,"PERSONAL"}</definedName>
    <definedName name="_CD1" localSheetId="20" hidden="1">{#N/A,#N/A,FALSE,"LLAVE";#N/A,#N/A,FALSE,"EERR";#N/A,#N/A,FALSE,"ESP";#N/A,#N/A,FALSE,"EOAF";#N/A,#N/A,FALSE,"CASH";#N/A,#N/A,FALSE,"FINANZAS";#N/A,#N/A,FALSE,"DEUDA";#N/A,#N/A,FALSE,"INVERSION";#N/A,#N/A,FALSE,"PERSONAL"}</definedName>
    <definedName name="_CD1" localSheetId="12" hidden="1">{#N/A,#N/A,FALSE,"LLAVE";#N/A,#N/A,FALSE,"EERR";#N/A,#N/A,FALSE,"ESP";#N/A,#N/A,FALSE,"EOAF";#N/A,#N/A,FALSE,"CASH";#N/A,#N/A,FALSE,"FINANZAS";#N/A,#N/A,FALSE,"DEUDA";#N/A,#N/A,FALSE,"INVERSION";#N/A,#N/A,FALSE,"PERSONAL"}</definedName>
    <definedName name="_CD1" localSheetId="22" hidden="1">{#N/A,#N/A,FALSE,"LLAVE";#N/A,#N/A,FALSE,"EERR";#N/A,#N/A,FALSE,"ESP";#N/A,#N/A,FALSE,"EOAF";#N/A,#N/A,FALSE,"CASH";#N/A,#N/A,FALSE,"FINANZAS";#N/A,#N/A,FALSE,"DEUDA";#N/A,#N/A,FALSE,"INVERSION";#N/A,#N/A,FALSE,"PERSONAL"}</definedName>
    <definedName name="_CD1" localSheetId="21" hidden="1">{#N/A,#N/A,FALSE,"LLAVE";#N/A,#N/A,FALSE,"EERR";#N/A,#N/A,FALSE,"ESP";#N/A,#N/A,FALSE,"EOAF";#N/A,#N/A,FALSE,"CASH";#N/A,#N/A,FALSE,"FINANZAS";#N/A,#N/A,FALSE,"DEUDA";#N/A,#N/A,FALSE,"INVERSION";#N/A,#N/A,FALSE,"PERSONAL"}</definedName>
    <definedName name="_CD1" localSheetId="23" hidden="1">{#N/A,#N/A,FALSE,"LLAVE";#N/A,#N/A,FALSE,"EERR";#N/A,#N/A,FALSE,"ESP";#N/A,#N/A,FALSE,"EOAF";#N/A,#N/A,FALSE,"CASH";#N/A,#N/A,FALSE,"FINANZAS";#N/A,#N/A,FALSE,"DEUDA";#N/A,#N/A,FALSE,"INVERSION";#N/A,#N/A,FALSE,"PERSONAL"}</definedName>
    <definedName name="_CD1" localSheetId="15" hidden="1">{#N/A,#N/A,FALSE,"LLAVE";#N/A,#N/A,FALSE,"EERR";#N/A,#N/A,FALSE,"ESP";#N/A,#N/A,FALSE,"EOAF";#N/A,#N/A,FALSE,"CASH";#N/A,#N/A,FALSE,"FINANZAS";#N/A,#N/A,FALSE,"DEUDA";#N/A,#N/A,FALSE,"INVERSION";#N/A,#N/A,FALSE,"PERSONAL"}</definedName>
    <definedName name="_CD1" localSheetId="13" hidden="1">{#N/A,#N/A,FALSE,"LLAVE";#N/A,#N/A,FALSE,"EERR";#N/A,#N/A,FALSE,"ESP";#N/A,#N/A,FALSE,"EOAF";#N/A,#N/A,FALSE,"CASH";#N/A,#N/A,FALSE,"FINANZAS";#N/A,#N/A,FALSE,"DEUDA";#N/A,#N/A,FALSE,"INVERSION";#N/A,#N/A,FALSE,"PERSONAL"}</definedName>
    <definedName name="_CD1" hidden="1">{#N/A,#N/A,FALSE,"LLAVE";#N/A,#N/A,FALSE,"EERR";#N/A,#N/A,FALSE,"ESP";#N/A,#N/A,FALSE,"EOAF";#N/A,#N/A,FALSE,"CASH";#N/A,#N/A,FALSE,"FINANZAS";#N/A,#N/A,FALSE,"DEUDA";#N/A,#N/A,FALSE,"INVERSION";#N/A,#N/A,FALSE,"PERSONAL"}</definedName>
    <definedName name="_CD1_1" localSheetId="0" hidden="1">{#N/A,#N/A,FALSE,"LLAVE";#N/A,#N/A,FALSE,"EERR";#N/A,#N/A,FALSE,"ESP";#N/A,#N/A,FALSE,"EOAF";#N/A,#N/A,FALSE,"CASH";#N/A,#N/A,FALSE,"FINANZAS";#N/A,#N/A,FALSE,"DEUDA";#N/A,#N/A,FALSE,"INVERSION";#N/A,#N/A,FALSE,"PERSONAL"}</definedName>
    <definedName name="_CD1_1" localSheetId="25" hidden="1">{#N/A,#N/A,FALSE,"LLAVE";#N/A,#N/A,FALSE,"EERR";#N/A,#N/A,FALSE,"ESP";#N/A,#N/A,FALSE,"EOAF";#N/A,#N/A,FALSE,"CASH";#N/A,#N/A,FALSE,"FINANZAS";#N/A,#N/A,FALSE,"DEUDA";#N/A,#N/A,FALSE,"INVERSION";#N/A,#N/A,FALSE,"PERSONAL"}</definedName>
    <definedName name="_CD1_1" localSheetId="20" hidden="1">{#N/A,#N/A,FALSE,"LLAVE";#N/A,#N/A,FALSE,"EERR";#N/A,#N/A,FALSE,"ESP";#N/A,#N/A,FALSE,"EOAF";#N/A,#N/A,FALSE,"CASH";#N/A,#N/A,FALSE,"FINANZAS";#N/A,#N/A,FALSE,"DEUDA";#N/A,#N/A,FALSE,"INVERSION";#N/A,#N/A,FALSE,"PERSONAL"}</definedName>
    <definedName name="_CD1_1" localSheetId="12" hidden="1">{#N/A,#N/A,FALSE,"LLAVE";#N/A,#N/A,FALSE,"EERR";#N/A,#N/A,FALSE,"ESP";#N/A,#N/A,FALSE,"EOAF";#N/A,#N/A,FALSE,"CASH";#N/A,#N/A,FALSE,"FINANZAS";#N/A,#N/A,FALSE,"DEUDA";#N/A,#N/A,FALSE,"INVERSION";#N/A,#N/A,FALSE,"PERSONAL"}</definedName>
    <definedName name="_CD1_1" localSheetId="22" hidden="1">{#N/A,#N/A,FALSE,"LLAVE";#N/A,#N/A,FALSE,"EERR";#N/A,#N/A,FALSE,"ESP";#N/A,#N/A,FALSE,"EOAF";#N/A,#N/A,FALSE,"CASH";#N/A,#N/A,FALSE,"FINANZAS";#N/A,#N/A,FALSE,"DEUDA";#N/A,#N/A,FALSE,"INVERSION";#N/A,#N/A,FALSE,"PERSONAL"}</definedName>
    <definedName name="_CD1_1" localSheetId="21" hidden="1">{#N/A,#N/A,FALSE,"LLAVE";#N/A,#N/A,FALSE,"EERR";#N/A,#N/A,FALSE,"ESP";#N/A,#N/A,FALSE,"EOAF";#N/A,#N/A,FALSE,"CASH";#N/A,#N/A,FALSE,"FINANZAS";#N/A,#N/A,FALSE,"DEUDA";#N/A,#N/A,FALSE,"INVERSION";#N/A,#N/A,FALSE,"PERSONAL"}</definedName>
    <definedName name="_CD1_1" localSheetId="23" hidden="1">{#N/A,#N/A,FALSE,"LLAVE";#N/A,#N/A,FALSE,"EERR";#N/A,#N/A,FALSE,"ESP";#N/A,#N/A,FALSE,"EOAF";#N/A,#N/A,FALSE,"CASH";#N/A,#N/A,FALSE,"FINANZAS";#N/A,#N/A,FALSE,"DEUDA";#N/A,#N/A,FALSE,"INVERSION";#N/A,#N/A,FALSE,"PERSONAL"}</definedName>
    <definedName name="_CD1_1" localSheetId="15" hidden="1">{#N/A,#N/A,FALSE,"LLAVE";#N/A,#N/A,FALSE,"EERR";#N/A,#N/A,FALSE,"ESP";#N/A,#N/A,FALSE,"EOAF";#N/A,#N/A,FALSE,"CASH";#N/A,#N/A,FALSE,"FINANZAS";#N/A,#N/A,FALSE,"DEUDA";#N/A,#N/A,FALSE,"INVERSION";#N/A,#N/A,FALSE,"PERSONAL"}</definedName>
    <definedName name="_CD1_1" localSheetId="13" hidden="1">{#N/A,#N/A,FALSE,"LLAVE";#N/A,#N/A,FALSE,"EERR";#N/A,#N/A,FALSE,"ESP";#N/A,#N/A,FALSE,"EOAF";#N/A,#N/A,FALSE,"CASH";#N/A,#N/A,FALSE,"FINANZAS";#N/A,#N/A,FALSE,"DEUDA";#N/A,#N/A,FALSE,"INVERSION";#N/A,#N/A,FALSE,"PERSONAL"}</definedName>
    <definedName name="_CD1_1" hidden="1">{#N/A,#N/A,FALSE,"LLAVE";#N/A,#N/A,FALSE,"EERR";#N/A,#N/A,FALSE,"ESP";#N/A,#N/A,FALSE,"EOAF";#N/A,#N/A,FALSE,"CASH";#N/A,#N/A,FALSE,"FINANZAS";#N/A,#N/A,FALSE,"DEUDA";#N/A,#N/A,FALSE,"INVERSION";#N/A,#N/A,FALSE,"PERSONAL"}</definedName>
    <definedName name="_CD1_1_1" localSheetId="0" hidden="1">{#N/A,#N/A,FALSE,"LLAVE";#N/A,#N/A,FALSE,"EERR";#N/A,#N/A,FALSE,"ESP";#N/A,#N/A,FALSE,"EOAF";#N/A,#N/A,FALSE,"CASH";#N/A,#N/A,FALSE,"FINANZAS";#N/A,#N/A,FALSE,"DEUDA";#N/A,#N/A,FALSE,"INVERSION";#N/A,#N/A,FALSE,"PERSONAL"}</definedName>
    <definedName name="_CD1_1_1" localSheetId="25" hidden="1">{#N/A,#N/A,FALSE,"LLAVE";#N/A,#N/A,FALSE,"EERR";#N/A,#N/A,FALSE,"ESP";#N/A,#N/A,FALSE,"EOAF";#N/A,#N/A,FALSE,"CASH";#N/A,#N/A,FALSE,"FINANZAS";#N/A,#N/A,FALSE,"DEUDA";#N/A,#N/A,FALSE,"INVERSION";#N/A,#N/A,FALSE,"PERSONAL"}</definedName>
    <definedName name="_CD1_1_1" localSheetId="20" hidden="1">{#N/A,#N/A,FALSE,"LLAVE";#N/A,#N/A,FALSE,"EERR";#N/A,#N/A,FALSE,"ESP";#N/A,#N/A,FALSE,"EOAF";#N/A,#N/A,FALSE,"CASH";#N/A,#N/A,FALSE,"FINANZAS";#N/A,#N/A,FALSE,"DEUDA";#N/A,#N/A,FALSE,"INVERSION";#N/A,#N/A,FALSE,"PERSONAL"}</definedName>
    <definedName name="_CD1_1_1" localSheetId="12" hidden="1">{#N/A,#N/A,FALSE,"LLAVE";#N/A,#N/A,FALSE,"EERR";#N/A,#N/A,FALSE,"ESP";#N/A,#N/A,FALSE,"EOAF";#N/A,#N/A,FALSE,"CASH";#N/A,#N/A,FALSE,"FINANZAS";#N/A,#N/A,FALSE,"DEUDA";#N/A,#N/A,FALSE,"INVERSION";#N/A,#N/A,FALSE,"PERSONAL"}</definedName>
    <definedName name="_CD1_1_1" localSheetId="22" hidden="1">{#N/A,#N/A,FALSE,"LLAVE";#N/A,#N/A,FALSE,"EERR";#N/A,#N/A,FALSE,"ESP";#N/A,#N/A,FALSE,"EOAF";#N/A,#N/A,FALSE,"CASH";#N/A,#N/A,FALSE,"FINANZAS";#N/A,#N/A,FALSE,"DEUDA";#N/A,#N/A,FALSE,"INVERSION";#N/A,#N/A,FALSE,"PERSONAL"}</definedName>
    <definedName name="_CD1_1_1" localSheetId="21" hidden="1">{#N/A,#N/A,FALSE,"LLAVE";#N/A,#N/A,FALSE,"EERR";#N/A,#N/A,FALSE,"ESP";#N/A,#N/A,FALSE,"EOAF";#N/A,#N/A,FALSE,"CASH";#N/A,#N/A,FALSE,"FINANZAS";#N/A,#N/A,FALSE,"DEUDA";#N/A,#N/A,FALSE,"INVERSION";#N/A,#N/A,FALSE,"PERSONAL"}</definedName>
    <definedName name="_CD1_1_1" localSheetId="23" hidden="1">{#N/A,#N/A,FALSE,"LLAVE";#N/A,#N/A,FALSE,"EERR";#N/A,#N/A,FALSE,"ESP";#N/A,#N/A,FALSE,"EOAF";#N/A,#N/A,FALSE,"CASH";#N/A,#N/A,FALSE,"FINANZAS";#N/A,#N/A,FALSE,"DEUDA";#N/A,#N/A,FALSE,"INVERSION";#N/A,#N/A,FALSE,"PERSONAL"}</definedName>
    <definedName name="_CD1_1_1" localSheetId="15" hidden="1">{#N/A,#N/A,FALSE,"LLAVE";#N/A,#N/A,FALSE,"EERR";#N/A,#N/A,FALSE,"ESP";#N/A,#N/A,FALSE,"EOAF";#N/A,#N/A,FALSE,"CASH";#N/A,#N/A,FALSE,"FINANZAS";#N/A,#N/A,FALSE,"DEUDA";#N/A,#N/A,FALSE,"INVERSION";#N/A,#N/A,FALSE,"PERSONAL"}</definedName>
    <definedName name="_CD1_1_1" localSheetId="13" hidden="1">{#N/A,#N/A,FALSE,"LLAVE";#N/A,#N/A,FALSE,"EERR";#N/A,#N/A,FALSE,"ESP";#N/A,#N/A,FALSE,"EOAF";#N/A,#N/A,FALSE,"CASH";#N/A,#N/A,FALSE,"FINANZAS";#N/A,#N/A,FALSE,"DEUDA";#N/A,#N/A,FALSE,"INVERSION";#N/A,#N/A,FALSE,"PERSONAL"}</definedName>
    <definedName name="_CD1_1_1" hidden="1">{#N/A,#N/A,FALSE,"LLAVE";#N/A,#N/A,FALSE,"EERR";#N/A,#N/A,FALSE,"ESP";#N/A,#N/A,FALSE,"EOAF";#N/A,#N/A,FALSE,"CASH";#N/A,#N/A,FALSE,"FINANZAS";#N/A,#N/A,FALSE,"DEUDA";#N/A,#N/A,FALSE,"INVERSION";#N/A,#N/A,FALSE,"PERSONAL"}</definedName>
    <definedName name="_CD1_2" localSheetId="0" hidden="1">{#N/A,#N/A,FALSE,"LLAVE";#N/A,#N/A,FALSE,"EERR";#N/A,#N/A,FALSE,"ESP";#N/A,#N/A,FALSE,"EOAF";#N/A,#N/A,FALSE,"CASH";#N/A,#N/A,FALSE,"FINANZAS";#N/A,#N/A,FALSE,"DEUDA";#N/A,#N/A,FALSE,"INVERSION";#N/A,#N/A,FALSE,"PERSONAL"}</definedName>
    <definedName name="_CD1_2" localSheetId="25" hidden="1">{#N/A,#N/A,FALSE,"LLAVE";#N/A,#N/A,FALSE,"EERR";#N/A,#N/A,FALSE,"ESP";#N/A,#N/A,FALSE,"EOAF";#N/A,#N/A,FALSE,"CASH";#N/A,#N/A,FALSE,"FINANZAS";#N/A,#N/A,FALSE,"DEUDA";#N/A,#N/A,FALSE,"INVERSION";#N/A,#N/A,FALSE,"PERSONAL"}</definedName>
    <definedName name="_CD1_2" localSheetId="20" hidden="1">{#N/A,#N/A,FALSE,"LLAVE";#N/A,#N/A,FALSE,"EERR";#N/A,#N/A,FALSE,"ESP";#N/A,#N/A,FALSE,"EOAF";#N/A,#N/A,FALSE,"CASH";#N/A,#N/A,FALSE,"FINANZAS";#N/A,#N/A,FALSE,"DEUDA";#N/A,#N/A,FALSE,"INVERSION";#N/A,#N/A,FALSE,"PERSONAL"}</definedName>
    <definedName name="_CD1_2" localSheetId="12" hidden="1">{#N/A,#N/A,FALSE,"LLAVE";#N/A,#N/A,FALSE,"EERR";#N/A,#N/A,FALSE,"ESP";#N/A,#N/A,FALSE,"EOAF";#N/A,#N/A,FALSE,"CASH";#N/A,#N/A,FALSE,"FINANZAS";#N/A,#N/A,FALSE,"DEUDA";#N/A,#N/A,FALSE,"INVERSION";#N/A,#N/A,FALSE,"PERSONAL"}</definedName>
    <definedName name="_CD1_2" localSheetId="22" hidden="1">{#N/A,#N/A,FALSE,"LLAVE";#N/A,#N/A,FALSE,"EERR";#N/A,#N/A,FALSE,"ESP";#N/A,#N/A,FALSE,"EOAF";#N/A,#N/A,FALSE,"CASH";#N/A,#N/A,FALSE,"FINANZAS";#N/A,#N/A,FALSE,"DEUDA";#N/A,#N/A,FALSE,"INVERSION";#N/A,#N/A,FALSE,"PERSONAL"}</definedName>
    <definedName name="_CD1_2" localSheetId="21" hidden="1">{#N/A,#N/A,FALSE,"LLAVE";#N/A,#N/A,FALSE,"EERR";#N/A,#N/A,FALSE,"ESP";#N/A,#N/A,FALSE,"EOAF";#N/A,#N/A,FALSE,"CASH";#N/A,#N/A,FALSE,"FINANZAS";#N/A,#N/A,FALSE,"DEUDA";#N/A,#N/A,FALSE,"INVERSION";#N/A,#N/A,FALSE,"PERSONAL"}</definedName>
    <definedName name="_CD1_2" localSheetId="23" hidden="1">{#N/A,#N/A,FALSE,"LLAVE";#N/A,#N/A,FALSE,"EERR";#N/A,#N/A,FALSE,"ESP";#N/A,#N/A,FALSE,"EOAF";#N/A,#N/A,FALSE,"CASH";#N/A,#N/A,FALSE,"FINANZAS";#N/A,#N/A,FALSE,"DEUDA";#N/A,#N/A,FALSE,"INVERSION";#N/A,#N/A,FALSE,"PERSONAL"}</definedName>
    <definedName name="_CD1_2" localSheetId="15" hidden="1">{#N/A,#N/A,FALSE,"LLAVE";#N/A,#N/A,FALSE,"EERR";#N/A,#N/A,FALSE,"ESP";#N/A,#N/A,FALSE,"EOAF";#N/A,#N/A,FALSE,"CASH";#N/A,#N/A,FALSE,"FINANZAS";#N/A,#N/A,FALSE,"DEUDA";#N/A,#N/A,FALSE,"INVERSION";#N/A,#N/A,FALSE,"PERSONAL"}</definedName>
    <definedName name="_CD1_2" localSheetId="13" hidden="1">{#N/A,#N/A,FALSE,"LLAVE";#N/A,#N/A,FALSE,"EERR";#N/A,#N/A,FALSE,"ESP";#N/A,#N/A,FALSE,"EOAF";#N/A,#N/A,FALSE,"CASH";#N/A,#N/A,FALSE,"FINANZAS";#N/A,#N/A,FALSE,"DEUDA";#N/A,#N/A,FALSE,"INVERSION";#N/A,#N/A,FALSE,"PERSONAL"}</definedName>
    <definedName name="_CD1_2" hidden="1">{#N/A,#N/A,FALSE,"LLAVE";#N/A,#N/A,FALSE,"EERR";#N/A,#N/A,FALSE,"ESP";#N/A,#N/A,FALSE,"EOAF";#N/A,#N/A,FALSE,"CASH";#N/A,#N/A,FALSE,"FINANZAS";#N/A,#N/A,FALSE,"DEUDA";#N/A,#N/A,FALSE,"INVERSION";#N/A,#N/A,FALSE,"PERSONAL"}</definedName>
    <definedName name="_cdx1" localSheetId="0" hidden="1">{#N/A,#N/A,FALSE,"LLAVE";#N/A,#N/A,FALSE,"EERR";#N/A,#N/A,FALSE,"ESP";#N/A,#N/A,FALSE,"EOAF";#N/A,#N/A,FALSE,"CASH";#N/A,#N/A,FALSE,"FINANZAS";#N/A,#N/A,FALSE,"DEUDA";#N/A,#N/A,FALSE,"INVERSION";#N/A,#N/A,FALSE,"PERSONAL"}</definedName>
    <definedName name="_cdx1" localSheetId="25" hidden="1">{#N/A,#N/A,FALSE,"LLAVE";#N/A,#N/A,FALSE,"EERR";#N/A,#N/A,FALSE,"ESP";#N/A,#N/A,FALSE,"EOAF";#N/A,#N/A,FALSE,"CASH";#N/A,#N/A,FALSE,"FINANZAS";#N/A,#N/A,FALSE,"DEUDA";#N/A,#N/A,FALSE,"INVERSION";#N/A,#N/A,FALSE,"PERSONAL"}</definedName>
    <definedName name="_cdx1" localSheetId="20" hidden="1">{#N/A,#N/A,FALSE,"LLAVE";#N/A,#N/A,FALSE,"EERR";#N/A,#N/A,FALSE,"ESP";#N/A,#N/A,FALSE,"EOAF";#N/A,#N/A,FALSE,"CASH";#N/A,#N/A,FALSE,"FINANZAS";#N/A,#N/A,FALSE,"DEUDA";#N/A,#N/A,FALSE,"INVERSION";#N/A,#N/A,FALSE,"PERSONAL"}</definedName>
    <definedName name="_cdx1" localSheetId="12" hidden="1">{#N/A,#N/A,FALSE,"LLAVE";#N/A,#N/A,FALSE,"EERR";#N/A,#N/A,FALSE,"ESP";#N/A,#N/A,FALSE,"EOAF";#N/A,#N/A,FALSE,"CASH";#N/A,#N/A,FALSE,"FINANZAS";#N/A,#N/A,FALSE,"DEUDA";#N/A,#N/A,FALSE,"INVERSION";#N/A,#N/A,FALSE,"PERSONAL"}</definedName>
    <definedName name="_cdx1" localSheetId="22" hidden="1">{#N/A,#N/A,FALSE,"LLAVE";#N/A,#N/A,FALSE,"EERR";#N/A,#N/A,FALSE,"ESP";#N/A,#N/A,FALSE,"EOAF";#N/A,#N/A,FALSE,"CASH";#N/A,#N/A,FALSE,"FINANZAS";#N/A,#N/A,FALSE,"DEUDA";#N/A,#N/A,FALSE,"INVERSION";#N/A,#N/A,FALSE,"PERSONAL"}</definedName>
    <definedName name="_cdx1" localSheetId="21" hidden="1">{#N/A,#N/A,FALSE,"LLAVE";#N/A,#N/A,FALSE,"EERR";#N/A,#N/A,FALSE,"ESP";#N/A,#N/A,FALSE,"EOAF";#N/A,#N/A,FALSE,"CASH";#N/A,#N/A,FALSE,"FINANZAS";#N/A,#N/A,FALSE,"DEUDA";#N/A,#N/A,FALSE,"INVERSION";#N/A,#N/A,FALSE,"PERSONAL"}</definedName>
    <definedName name="_cdx1" localSheetId="23" hidden="1">{#N/A,#N/A,FALSE,"LLAVE";#N/A,#N/A,FALSE,"EERR";#N/A,#N/A,FALSE,"ESP";#N/A,#N/A,FALSE,"EOAF";#N/A,#N/A,FALSE,"CASH";#N/A,#N/A,FALSE,"FINANZAS";#N/A,#N/A,FALSE,"DEUDA";#N/A,#N/A,FALSE,"INVERSION";#N/A,#N/A,FALSE,"PERSONAL"}</definedName>
    <definedName name="_cdx1" localSheetId="15" hidden="1">{#N/A,#N/A,FALSE,"LLAVE";#N/A,#N/A,FALSE,"EERR";#N/A,#N/A,FALSE,"ESP";#N/A,#N/A,FALSE,"EOAF";#N/A,#N/A,FALSE,"CASH";#N/A,#N/A,FALSE,"FINANZAS";#N/A,#N/A,FALSE,"DEUDA";#N/A,#N/A,FALSE,"INVERSION";#N/A,#N/A,FALSE,"PERSONAL"}</definedName>
    <definedName name="_cdx1" localSheetId="13" hidden="1">{#N/A,#N/A,FALSE,"LLAVE";#N/A,#N/A,FALSE,"EERR";#N/A,#N/A,FALSE,"ESP";#N/A,#N/A,FALSE,"EOAF";#N/A,#N/A,FALSE,"CASH";#N/A,#N/A,FALSE,"FINANZAS";#N/A,#N/A,FALSE,"DEUDA";#N/A,#N/A,FALSE,"INVERSION";#N/A,#N/A,FALSE,"PERSONAL"}</definedName>
    <definedName name="_cdx1" hidden="1">{#N/A,#N/A,FALSE,"LLAVE";#N/A,#N/A,FALSE,"EERR";#N/A,#N/A,FALSE,"ESP";#N/A,#N/A,FALSE,"EOAF";#N/A,#N/A,FALSE,"CASH";#N/A,#N/A,FALSE,"FINANZAS";#N/A,#N/A,FALSE,"DEUDA";#N/A,#N/A,FALSE,"INVERSION";#N/A,#N/A,FALSE,"PERSONAL"}</definedName>
    <definedName name="_cdx1_1" localSheetId="0" hidden="1">{#N/A,#N/A,FALSE,"LLAVE";#N/A,#N/A,FALSE,"EERR";#N/A,#N/A,FALSE,"ESP";#N/A,#N/A,FALSE,"EOAF";#N/A,#N/A,FALSE,"CASH";#N/A,#N/A,FALSE,"FINANZAS";#N/A,#N/A,FALSE,"DEUDA";#N/A,#N/A,FALSE,"INVERSION";#N/A,#N/A,FALSE,"PERSONAL"}</definedName>
    <definedName name="_cdx1_1" localSheetId="25" hidden="1">{#N/A,#N/A,FALSE,"LLAVE";#N/A,#N/A,FALSE,"EERR";#N/A,#N/A,FALSE,"ESP";#N/A,#N/A,FALSE,"EOAF";#N/A,#N/A,FALSE,"CASH";#N/A,#N/A,FALSE,"FINANZAS";#N/A,#N/A,FALSE,"DEUDA";#N/A,#N/A,FALSE,"INVERSION";#N/A,#N/A,FALSE,"PERSONAL"}</definedName>
    <definedName name="_cdx1_1" localSheetId="20" hidden="1">{#N/A,#N/A,FALSE,"LLAVE";#N/A,#N/A,FALSE,"EERR";#N/A,#N/A,FALSE,"ESP";#N/A,#N/A,FALSE,"EOAF";#N/A,#N/A,FALSE,"CASH";#N/A,#N/A,FALSE,"FINANZAS";#N/A,#N/A,FALSE,"DEUDA";#N/A,#N/A,FALSE,"INVERSION";#N/A,#N/A,FALSE,"PERSONAL"}</definedName>
    <definedName name="_cdx1_1" localSheetId="12" hidden="1">{#N/A,#N/A,FALSE,"LLAVE";#N/A,#N/A,FALSE,"EERR";#N/A,#N/A,FALSE,"ESP";#N/A,#N/A,FALSE,"EOAF";#N/A,#N/A,FALSE,"CASH";#N/A,#N/A,FALSE,"FINANZAS";#N/A,#N/A,FALSE,"DEUDA";#N/A,#N/A,FALSE,"INVERSION";#N/A,#N/A,FALSE,"PERSONAL"}</definedName>
    <definedName name="_cdx1_1" localSheetId="22" hidden="1">{#N/A,#N/A,FALSE,"LLAVE";#N/A,#N/A,FALSE,"EERR";#N/A,#N/A,FALSE,"ESP";#N/A,#N/A,FALSE,"EOAF";#N/A,#N/A,FALSE,"CASH";#N/A,#N/A,FALSE,"FINANZAS";#N/A,#N/A,FALSE,"DEUDA";#N/A,#N/A,FALSE,"INVERSION";#N/A,#N/A,FALSE,"PERSONAL"}</definedName>
    <definedName name="_cdx1_1" localSheetId="21" hidden="1">{#N/A,#N/A,FALSE,"LLAVE";#N/A,#N/A,FALSE,"EERR";#N/A,#N/A,FALSE,"ESP";#N/A,#N/A,FALSE,"EOAF";#N/A,#N/A,FALSE,"CASH";#N/A,#N/A,FALSE,"FINANZAS";#N/A,#N/A,FALSE,"DEUDA";#N/A,#N/A,FALSE,"INVERSION";#N/A,#N/A,FALSE,"PERSONAL"}</definedName>
    <definedName name="_cdx1_1" localSheetId="23" hidden="1">{#N/A,#N/A,FALSE,"LLAVE";#N/A,#N/A,FALSE,"EERR";#N/A,#N/A,FALSE,"ESP";#N/A,#N/A,FALSE,"EOAF";#N/A,#N/A,FALSE,"CASH";#N/A,#N/A,FALSE,"FINANZAS";#N/A,#N/A,FALSE,"DEUDA";#N/A,#N/A,FALSE,"INVERSION";#N/A,#N/A,FALSE,"PERSONAL"}</definedName>
    <definedName name="_cdx1_1" localSheetId="15" hidden="1">{#N/A,#N/A,FALSE,"LLAVE";#N/A,#N/A,FALSE,"EERR";#N/A,#N/A,FALSE,"ESP";#N/A,#N/A,FALSE,"EOAF";#N/A,#N/A,FALSE,"CASH";#N/A,#N/A,FALSE,"FINANZAS";#N/A,#N/A,FALSE,"DEUDA";#N/A,#N/A,FALSE,"INVERSION";#N/A,#N/A,FALSE,"PERSONAL"}</definedName>
    <definedName name="_cdx1_1" localSheetId="13" hidden="1">{#N/A,#N/A,FALSE,"LLAVE";#N/A,#N/A,FALSE,"EERR";#N/A,#N/A,FALSE,"ESP";#N/A,#N/A,FALSE,"EOAF";#N/A,#N/A,FALSE,"CASH";#N/A,#N/A,FALSE,"FINANZAS";#N/A,#N/A,FALSE,"DEUDA";#N/A,#N/A,FALSE,"INVERSION";#N/A,#N/A,FALSE,"PERSONAL"}</definedName>
    <definedName name="_cdx1_1" hidden="1">{#N/A,#N/A,FALSE,"LLAVE";#N/A,#N/A,FALSE,"EERR";#N/A,#N/A,FALSE,"ESP";#N/A,#N/A,FALSE,"EOAF";#N/A,#N/A,FALSE,"CASH";#N/A,#N/A,FALSE,"FINANZAS";#N/A,#N/A,FALSE,"DEUDA";#N/A,#N/A,FALSE,"INVERSION";#N/A,#N/A,FALSE,"PERSONAL"}</definedName>
    <definedName name="_cdx1_1_1" localSheetId="0" hidden="1">{#N/A,#N/A,FALSE,"LLAVE";#N/A,#N/A,FALSE,"EERR";#N/A,#N/A,FALSE,"ESP";#N/A,#N/A,FALSE,"EOAF";#N/A,#N/A,FALSE,"CASH";#N/A,#N/A,FALSE,"FINANZAS";#N/A,#N/A,FALSE,"DEUDA";#N/A,#N/A,FALSE,"INVERSION";#N/A,#N/A,FALSE,"PERSONAL"}</definedName>
    <definedName name="_cdx1_1_1" localSheetId="25" hidden="1">{#N/A,#N/A,FALSE,"LLAVE";#N/A,#N/A,FALSE,"EERR";#N/A,#N/A,FALSE,"ESP";#N/A,#N/A,FALSE,"EOAF";#N/A,#N/A,FALSE,"CASH";#N/A,#N/A,FALSE,"FINANZAS";#N/A,#N/A,FALSE,"DEUDA";#N/A,#N/A,FALSE,"INVERSION";#N/A,#N/A,FALSE,"PERSONAL"}</definedName>
    <definedName name="_cdx1_1_1" localSheetId="20" hidden="1">{#N/A,#N/A,FALSE,"LLAVE";#N/A,#N/A,FALSE,"EERR";#N/A,#N/A,FALSE,"ESP";#N/A,#N/A,FALSE,"EOAF";#N/A,#N/A,FALSE,"CASH";#N/A,#N/A,FALSE,"FINANZAS";#N/A,#N/A,FALSE,"DEUDA";#N/A,#N/A,FALSE,"INVERSION";#N/A,#N/A,FALSE,"PERSONAL"}</definedName>
    <definedName name="_cdx1_1_1" localSheetId="12" hidden="1">{#N/A,#N/A,FALSE,"LLAVE";#N/A,#N/A,FALSE,"EERR";#N/A,#N/A,FALSE,"ESP";#N/A,#N/A,FALSE,"EOAF";#N/A,#N/A,FALSE,"CASH";#N/A,#N/A,FALSE,"FINANZAS";#N/A,#N/A,FALSE,"DEUDA";#N/A,#N/A,FALSE,"INVERSION";#N/A,#N/A,FALSE,"PERSONAL"}</definedName>
    <definedName name="_cdx1_1_1" localSheetId="22" hidden="1">{#N/A,#N/A,FALSE,"LLAVE";#N/A,#N/A,FALSE,"EERR";#N/A,#N/A,FALSE,"ESP";#N/A,#N/A,FALSE,"EOAF";#N/A,#N/A,FALSE,"CASH";#N/A,#N/A,FALSE,"FINANZAS";#N/A,#N/A,FALSE,"DEUDA";#N/A,#N/A,FALSE,"INVERSION";#N/A,#N/A,FALSE,"PERSONAL"}</definedName>
    <definedName name="_cdx1_1_1" localSheetId="21" hidden="1">{#N/A,#N/A,FALSE,"LLAVE";#N/A,#N/A,FALSE,"EERR";#N/A,#N/A,FALSE,"ESP";#N/A,#N/A,FALSE,"EOAF";#N/A,#N/A,FALSE,"CASH";#N/A,#N/A,FALSE,"FINANZAS";#N/A,#N/A,FALSE,"DEUDA";#N/A,#N/A,FALSE,"INVERSION";#N/A,#N/A,FALSE,"PERSONAL"}</definedName>
    <definedName name="_cdx1_1_1" localSheetId="23" hidden="1">{#N/A,#N/A,FALSE,"LLAVE";#N/A,#N/A,FALSE,"EERR";#N/A,#N/A,FALSE,"ESP";#N/A,#N/A,FALSE,"EOAF";#N/A,#N/A,FALSE,"CASH";#N/A,#N/A,FALSE,"FINANZAS";#N/A,#N/A,FALSE,"DEUDA";#N/A,#N/A,FALSE,"INVERSION";#N/A,#N/A,FALSE,"PERSONAL"}</definedName>
    <definedName name="_cdx1_1_1" localSheetId="15" hidden="1">{#N/A,#N/A,FALSE,"LLAVE";#N/A,#N/A,FALSE,"EERR";#N/A,#N/A,FALSE,"ESP";#N/A,#N/A,FALSE,"EOAF";#N/A,#N/A,FALSE,"CASH";#N/A,#N/A,FALSE,"FINANZAS";#N/A,#N/A,FALSE,"DEUDA";#N/A,#N/A,FALSE,"INVERSION";#N/A,#N/A,FALSE,"PERSONAL"}</definedName>
    <definedName name="_cdx1_1_1" localSheetId="13" hidden="1">{#N/A,#N/A,FALSE,"LLAVE";#N/A,#N/A,FALSE,"EERR";#N/A,#N/A,FALSE,"ESP";#N/A,#N/A,FALSE,"EOAF";#N/A,#N/A,FALSE,"CASH";#N/A,#N/A,FALSE,"FINANZAS";#N/A,#N/A,FALSE,"DEUDA";#N/A,#N/A,FALSE,"INVERSION";#N/A,#N/A,FALSE,"PERSONAL"}</definedName>
    <definedName name="_cdx1_1_1" hidden="1">{#N/A,#N/A,FALSE,"LLAVE";#N/A,#N/A,FALSE,"EERR";#N/A,#N/A,FALSE,"ESP";#N/A,#N/A,FALSE,"EOAF";#N/A,#N/A,FALSE,"CASH";#N/A,#N/A,FALSE,"FINANZAS";#N/A,#N/A,FALSE,"DEUDA";#N/A,#N/A,FALSE,"INVERSION";#N/A,#N/A,FALSE,"PERSONAL"}</definedName>
    <definedName name="_cdx1_2" localSheetId="0" hidden="1">{#N/A,#N/A,FALSE,"LLAVE";#N/A,#N/A,FALSE,"EERR";#N/A,#N/A,FALSE,"ESP";#N/A,#N/A,FALSE,"EOAF";#N/A,#N/A,FALSE,"CASH";#N/A,#N/A,FALSE,"FINANZAS";#N/A,#N/A,FALSE,"DEUDA";#N/A,#N/A,FALSE,"INVERSION";#N/A,#N/A,FALSE,"PERSONAL"}</definedName>
    <definedName name="_cdx1_2" localSheetId="25" hidden="1">{#N/A,#N/A,FALSE,"LLAVE";#N/A,#N/A,FALSE,"EERR";#N/A,#N/A,FALSE,"ESP";#N/A,#N/A,FALSE,"EOAF";#N/A,#N/A,FALSE,"CASH";#N/A,#N/A,FALSE,"FINANZAS";#N/A,#N/A,FALSE,"DEUDA";#N/A,#N/A,FALSE,"INVERSION";#N/A,#N/A,FALSE,"PERSONAL"}</definedName>
    <definedName name="_cdx1_2" localSheetId="20" hidden="1">{#N/A,#N/A,FALSE,"LLAVE";#N/A,#N/A,FALSE,"EERR";#N/A,#N/A,FALSE,"ESP";#N/A,#N/A,FALSE,"EOAF";#N/A,#N/A,FALSE,"CASH";#N/A,#N/A,FALSE,"FINANZAS";#N/A,#N/A,FALSE,"DEUDA";#N/A,#N/A,FALSE,"INVERSION";#N/A,#N/A,FALSE,"PERSONAL"}</definedName>
    <definedName name="_cdx1_2" localSheetId="12" hidden="1">{#N/A,#N/A,FALSE,"LLAVE";#N/A,#N/A,FALSE,"EERR";#N/A,#N/A,FALSE,"ESP";#N/A,#N/A,FALSE,"EOAF";#N/A,#N/A,FALSE,"CASH";#N/A,#N/A,FALSE,"FINANZAS";#N/A,#N/A,FALSE,"DEUDA";#N/A,#N/A,FALSE,"INVERSION";#N/A,#N/A,FALSE,"PERSONAL"}</definedName>
    <definedName name="_cdx1_2" localSheetId="22" hidden="1">{#N/A,#N/A,FALSE,"LLAVE";#N/A,#N/A,FALSE,"EERR";#N/A,#N/A,FALSE,"ESP";#N/A,#N/A,FALSE,"EOAF";#N/A,#N/A,FALSE,"CASH";#N/A,#N/A,FALSE,"FINANZAS";#N/A,#N/A,FALSE,"DEUDA";#N/A,#N/A,FALSE,"INVERSION";#N/A,#N/A,FALSE,"PERSONAL"}</definedName>
    <definedName name="_cdx1_2" localSheetId="21" hidden="1">{#N/A,#N/A,FALSE,"LLAVE";#N/A,#N/A,FALSE,"EERR";#N/A,#N/A,FALSE,"ESP";#N/A,#N/A,FALSE,"EOAF";#N/A,#N/A,FALSE,"CASH";#N/A,#N/A,FALSE,"FINANZAS";#N/A,#N/A,FALSE,"DEUDA";#N/A,#N/A,FALSE,"INVERSION";#N/A,#N/A,FALSE,"PERSONAL"}</definedName>
    <definedName name="_cdx1_2" localSheetId="23" hidden="1">{#N/A,#N/A,FALSE,"LLAVE";#N/A,#N/A,FALSE,"EERR";#N/A,#N/A,FALSE,"ESP";#N/A,#N/A,FALSE,"EOAF";#N/A,#N/A,FALSE,"CASH";#N/A,#N/A,FALSE,"FINANZAS";#N/A,#N/A,FALSE,"DEUDA";#N/A,#N/A,FALSE,"INVERSION";#N/A,#N/A,FALSE,"PERSONAL"}</definedName>
    <definedName name="_cdx1_2" localSheetId="15" hidden="1">{#N/A,#N/A,FALSE,"LLAVE";#N/A,#N/A,FALSE,"EERR";#N/A,#N/A,FALSE,"ESP";#N/A,#N/A,FALSE,"EOAF";#N/A,#N/A,FALSE,"CASH";#N/A,#N/A,FALSE,"FINANZAS";#N/A,#N/A,FALSE,"DEUDA";#N/A,#N/A,FALSE,"INVERSION";#N/A,#N/A,FALSE,"PERSONAL"}</definedName>
    <definedName name="_cdx1_2" localSheetId="13" hidden="1">{#N/A,#N/A,FALSE,"LLAVE";#N/A,#N/A,FALSE,"EERR";#N/A,#N/A,FALSE,"ESP";#N/A,#N/A,FALSE,"EOAF";#N/A,#N/A,FALSE,"CASH";#N/A,#N/A,FALSE,"FINANZAS";#N/A,#N/A,FALSE,"DEUDA";#N/A,#N/A,FALSE,"INVERSION";#N/A,#N/A,FALSE,"PERSONAL"}</definedName>
    <definedName name="_cdx1_2" hidden="1">{#N/A,#N/A,FALSE,"LLAVE";#N/A,#N/A,FALSE,"EERR";#N/A,#N/A,FALSE,"ESP";#N/A,#N/A,FALSE,"EOAF";#N/A,#N/A,FALSE,"CASH";#N/A,#N/A,FALSE,"FINANZAS";#N/A,#N/A,FALSE,"DEUDA";#N/A,#N/A,FALSE,"INVERSION";#N/A,#N/A,FALSE,"PERSONAL"}</definedName>
    <definedName name="_co" localSheetId="2">#REF!</definedName>
    <definedName name="_co" localSheetId="3">#REF!</definedName>
    <definedName name="_co" localSheetId="19">#REF!</definedName>
    <definedName name="_co" localSheetId="1">#REF!</definedName>
    <definedName name="_co" localSheetId="25">#REF!</definedName>
    <definedName name="_co" localSheetId="20">#REF!</definedName>
    <definedName name="_co" localSheetId="22">#REF!</definedName>
    <definedName name="_co" localSheetId="21">#REF!</definedName>
    <definedName name="_co" localSheetId="23">#REF!</definedName>
    <definedName name="_co" localSheetId="15">#REF!</definedName>
    <definedName name="_co">#REF!</definedName>
    <definedName name="_CRM2" localSheetId="6" hidden="1">{#N/A,#N/A,FALSE,"ANEXO3 99 ERA";#N/A,#N/A,FALSE,"ANEXO3 99 UBÁ2";#N/A,#N/A,FALSE,"ANEXO3 99 DTU";#N/A,#N/A,FALSE,"ANEXO3 99 RDR";#N/A,#N/A,FALSE,"ANEXO3 99 UBÁ4";#N/A,#N/A,FALSE,"ANEXO3 99 UBÁ6"}</definedName>
    <definedName name="_CRM2" localSheetId="5" hidden="1">{#N/A,#N/A,FALSE,"ANEXO3 99 ERA";#N/A,#N/A,FALSE,"ANEXO3 99 UBÁ2";#N/A,#N/A,FALSE,"ANEXO3 99 DTU";#N/A,#N/A,FALSE,"ANEXO3 99 RDR";#N/A,#N/A,FALSE,"ANEXO3 99 UBÁ4";#N/A,#N/A,FALSE,"ANEXO3 99 UBÁ6"}</definedName>
    <definedName name="_CRM2" localSheetId="10" hidden="1">{#N/A,#N/A,FALSE,"ANEXO3 99 ERA";#N/A,#N/A,FALSE,"ANEXO3 99 UBÁ2";#N/A,#N/A,FALSE,"ANEXO3 99 DTU";#N/A,#N/A,FALSE,"ANEXO3 99 RDR";#N/A,#N/A,FALSE,"ANEXO3 99 UBÁ4";#N/A,#N/A,FALSE,"ANEXO3 99 UBÁ6"}</definedName>
    <definedName name="_CRM2" localSheetId="4" hidden="1">{#N/A,#N/A,FALSE,"ANEXO3 99 ERA";#N/A,#N/A,FALSE,"ANEXO3 99 UBÁ2";#N/A,#N/A,FALSE,"ANEXO3 99 DTU";#N/A,#N/A,FALSE,"ANEXO3 99 RDR";#N/A,#N/A,FALSE,"ANEXO3 99 UBÁ4";#N/A,#N/A,FALSE,"ANEXO3 99 UBÁ6"}</definedName>
    <definedName name="_CRM2" localSheetId="8" hidden="1">{#N/A,#N/A,FALSE,"ANEXO3 99 ERA";#N/A,#N/A,FALSE,"ANEXO3 99 UBÁ2";#N/A,#N/A,FALSE,"ANEXO3 99 DTU";#N/A,#N/A,FALSE,"ANEXO3 99 RDR";#N/A,#N/A,FALSE,"ANEXO3 99 UBÁ4";#N/A,#N/A,FALSE,"ANEXO3 99 UBÁ6"}</definedName>
    <definedName name="_CRM2" localSheetId="9" hidden="1">{#N/A,#N/A,FALSE,"ANEXO3 99 ERA";#N/A,#N/A,FALSE,"ANEXO3 99 UBÁ2";#N/A,#N/A,FALSE,"ANEXO3 99 DTU";#N/A,#N/A,FALSE,"ANEXO3 99 RDR";#N/A,#N/A,FALSE,"ANEXO3 99 UBÁ4";#N/A,#N/A,FALSE,"ANEXO3 99 UBÁ6"}</definedName>
    <definedName name="_CRM2" localSheetId="7" hidden="1">{#N/A,#N/A,FALSE,"ANEXO3 99 ERA";#N/A,#N/A,FALSE,"ANEXO3 99 UBÁ2";#N/A,#N/A,FALSE,"ANEXO3 99 DTU";#N/A,#N/A,FALSE,"ANEXO3 99 RDR";#N/A,#N/A,FALSE,"ANEXO3 99 UBÁ4";#N/A,#N/A,FALSE,"ANEXO3 99 UBÁ6"}</definedName>
    <definedName name="_CRM2" localSheetId="2" hidden="1">{#N/A,#N/A,FALSE,"ANEXO3 99 ERA";#N/A,#N/A,FALSE,"ANEXO3 99 UBÁ2";#N/A,#N/A,FALSE,"ANEXO3 99 DTU";#N/A,#N/A,FALSE,"ANEXO3 99 RDR";#N/A,#N/A,FALSE,"ANEXO3 99 UBÁ4";#N/A,#N/A,FALSE,"ANEXO3 99 UBÁ6"}</definedName>
    <definedName name="_CRM2" localSheetId="3" hidden="1">{#N/A,#N/A,FALSE,"ANEXO3 99 ERA";#N/A,#N/A,FALSE,"ANEXO3 99 UBÁ2";#N/A,#N/A,FALSE,"ANEXO3 99 DTU";#N/A,#N/A,FALSE,"ANEXO3 99 RDR";#N/A,#N/A,FALSE,"ANEXO3 99 UBÁ4";#N/A,#N/A,FALSE,"ANEXO3 99 UBÁ6"}</definedName>
    <definedName name="_CRM2" localSheetId="18" hidden="1">{#N/A,#N/A,FALSE,"ANEXO3 99 ERA";#N/A,#N/A,FALSE,"ANEXO3 99 UBÁ2";#N/A,#N/A,FALSE,"ANEXO3 99 DTU";#N/A,#N/A,FALSE,"ANEXO3 99 RDR";#N/A,#N/A,FALSE,"ANEXO3 99 UBÁ4";#N/A,#N/A,FALSE,"ANEXO3 99 UBÁ6"}</definedName>
    <definedName name="_CRM2" localSheetId="19" hidden="1">{#N/A,#N/A,FALSE,"ANEXO3 99 ERA";#N/A,#N/A,FALSE,"ANEXO3 99 UBÁ2";#N/A,#N/A,FALSE,"ANEXO3 99 DTU";#N/A,#N/A,FALSE,"ANEXO3 99 RDR";#N/A,#N/A,FALSE,"ANEXO3 99 UBÁ4";#N/A,#N/A,FALSE,"ANEXO3 99 UBÁ6"}</definedName>
    <definedName name="_CRM2" localSheetId="17" hidden="1">{#N/A,#N/A,FALSE,"ANEXO3 99 ERA";#N/A,#N/A,FALSE,"ANEXO3 99 UBÁ2";#N/A,#N/A,FALSE,"ANEXO3 99 DTU";#N/A,#N/A,FALSE,"ANEXO3 99 RDR";#N/A,#N/A,FALSE,"ANEXO3 99 UBÁ4";#N/A,#N/A,FALSE,"ANEXO3 99 UBÁ6"}</definedName>
    <definedName name="_CRM2" localSheetId="16" hidden="1">{#N/A,#N/A,FALSE,"ANEXO3 99 ERA";#N/A,#N/A,FALSE,"ANEXO3 99 UBÁ2";#N/A,#N/A,FALSE,"ANEXO3 99 DTU";#N/A,#N/A,FALSE,"ANEXO3 99 RDR";#N/A,#N/A,FALSE,"ANEXO3 99 UBÁ4";#N/A,#N/A,FALSE,"ANEXO3 99 UBÁ6"}</definedName>
    <definedName name="_CRM2" localSheetId="1" hidden="1">{#N/A,#N/A,FALSE,"ANEXO3 99 ERA";#N/A,#N/A,FALSE,"ANEXO3 99 UBÁ2";#N/A,#N/A,FALSE,"ANEXO3 99 DTU";#N/A,#N/A,FALSE,"ANEXO3 99 RDR";#N/A,#N/A,FALSE,"ANEXO3 99 UBÁ4";#N/A,#N/A,FALSE,"ANEXO3 99 UBÁ6"}</definedName>
    <definedName name="_CRM2" localSheetId="0" hidden="1">{#N/A,#N/A,FALSE,"ANEXO3 99 ERA";#N/A,#N/A,FALSE,"ANEXO3 99 UBÁ2";#N/A,#N/A,FALSE,"ANEXO3 99 DTU";#N/A,#N/A,FALSE,"ANEXO3 99 RDR";#N/A,#N/A,FALSE,"ANEXO3 99 UBÁ4";#N/A,#N/A,FALSE,"ANEXO3 99 UBÁ6"}</definedName>
    <definedName name="_CRM2" localSheetId="25" hidden="1">{#N/A,#N/A,FALSE,"ANEXO3 99 ERA";#N/A,#N/A,FALSE,"ANEXO3 99 UBÁ2";#N/A,#N/A,FALSE,"ANEXO3 99 DTU";#N/A,#N/A,FALSE,"ANEXO3 99 RDR";#N/A,#N/A,FALSE,"ANEXO3 99 UBÁ4";#N/A,#N/A,FALSE,"ANEXO3 99 UBÁ6"}</definedName>
    <definedName name="_CRM2" localSheetId="20" hidden="1">{#N/A,#N/A,FALSE,"ANEXO3 99 ERA";#N/A,#N/A,FALSE,"ANEXO3 99 UBÁ2";#N/A,#N/A,FALSE,"ANEXO3 99 DTU";#N/A,#N/A,FALSE,"ANEXO3 99 RDR";#N/A,#N/A,FALSE,"ANEXO3 99 UBÁ4";#N/A,#N/A,FALSE,"ANEXO3 99 UBÁ6"}</definedName>
    <definedName name="_CRM2" localSheetId="12" hidden="1">{#N/A,#N/A,FALSE,"ANEXO3 99 ERA";#N/A,#N/A,FALSE,"ANEXO3 99 UBÁ2";#N/A,#N/A,FALSE,"ANEXO3 99 DTU";#N/A,#N/A,FALSE,"ANEXO3 99 RDR";#N/A,#N/A,FALSE,"ANEXO3 99 UBÁ4";#N/A,#N/A,FALSE,"ANEXO3 99 UBÁ6"}</definedName>
    <definedName name="_CRM2" localSheetId="22" hidden="1">{#N/A,#N/A,FALSE,"ANEXO3 99 ERA";#N/A,#N/A,FALSE,"ANEXO3 99 UBÁ2";#N/A,#N/A,FALSE,"ANEXO3 99 DTU";#N/A,#N/A,FALSE,"ANEXO3 99 RDR";#N/A,#N/A,FALSE,"ANEXO3 99 UBÁ4";#N/A,#N/A,FALSE,"ANEXO3 99 UBÁ6"}</definedName>
    <definedName name="_CRM2" localSheetId="21" hidden="1">{#N/A,#N/A,FALSE,"ANEXO3 99 ERA";#N/A,#N/A,FALSE,"ANEXO3 99 UBÁ2";#N/A,#N/A,FALSE,"ANEXO3 99 DTU";#N/A,#N/A,FALSE,"ANEXO3 99 RDR";#N/A,#N/A,FALSE,"ANEXO3 99 UBÁ4";#N/A,#N/A,FALSE,"ANEXO3 99 UBÁ6"}</definedName>
    <definedName name="_CRM2" localSheetId="23" hidden="1">{#N/A,#N/A,FALSE,"ANEXO3 99 ERA";#N/A,#N/A,FALSE,"ANEXO3 99 UBÁ2";#N/A,#N/A,FALSE,"ANEXO3 99 DTU";#N/A,#N/A,FALSE,"ANEXO3 99 RDR";#N/A,#N/A,FALSE,"ANEXO3 99 UBÁ4";#N/A,#N/A,FALSE,"ANEXO3 99 UBÁ6"}</definedName>
    <definedName name="_CRM2" localSheetId="15" hidden="1">{#N/A,#N/A,FALSE,"ANEXO3 99 ERA";#N/A,#N/A,FALSE,"ANEXO3 99 UBÁ2";#N/A,#N/A,FALSE,"ANEXO3 99 DTU";#N/A,#N/A,FALSE,"ANEXO3 99 RDR";#N/A,#N/A,FALSE,"ANEXO3 99 UBÁ4";#N/A,#N/A,FALSE,"ANEXO3 99 UBÁ6"}</definedName>
    <definedName name="_CRM2" localSheetId="13" hidden="1">{#N/A,#N/A,FALSE,"ANEXO3 99 ERA";#N/A,#N/A,FALSE,"ANEXO3 99 UBÁ2";#N/A,#N/A,FALSE,"ANEXO3 99 DTU";#N/A,#N/A,FALSE,"ANEXO3 99 RDR";#N/A,#N/A,FALSE,"ANEXO3 99 UBÁ4";#N/A,#N/A,FALSE,"ANEXO3 99 UBÁ6"}</definedName>
    <definedName name="_CRM2" hidden="1">{#N/A,#N/A,FALSE,"ANEXO3 99 ERA";#N/A,#N/A,FALSE,"ANEXO3 99 UBÁ2";#N/A,#N/A,FALSE,"ANEXO3 99 DTU";#N/A,#N/A,FALSE,"ANEXO3 99 RDR";#N/A,#N/A,FALSE,"ANEXO3 99 UBÁ4";#N/A,#N/A,FALSE,"ANEXO3 99 UBÁ6"}</definedName>
    <definedName name="_CRM2_1" localSheetId="0" hidden="1">{#N/A,#N/A,FALSE,"ANEXO3 99 ERA";#N/A,#N/A,FALSE,"ANEXO3 99 UBÁ2";#N/A,#N/A,FALSE,"ANEXO3 99 DTU";#N/A,#N/A,FALSE,"ANEXO3 99 RDR";#N/A,#N/A,FALSE,"ANEXO3 99 UBÁ4";#N/A,#N/A,FALSE,"ANEXO3 99 UBÁ6"}</definedName>
    <definedName name="_CRM2_1" localSheetId="25" hidden="1">{#N/A,#N/A,FALSE,"ANEXO3 99 ERA";#N/A,#N/A,FALSE,"ANEXO3 99 UBÁ2";#N/A,#N/A,FALSE,"ANEXO3 99 DTU";#N/A,#N/A,FALSE,"ANEXO3 99 RDR";#N/A,#N/A,FALSE,"ANEXO3 99 UBÁ4";#N/A,#N/A,FALSE,"ANEXO3 99 UBÁ6"}</definedName>
    <definedName name="_CRM2_1" localSheetId="20" hidden="1">{#N/A,#N/A,FALSE,"ANEXO3 99 ERA";#N/A,#N/A,FALSE,"ANEXO3 99 UBÁ2";#N/A,#N/A,FALSE,"ANEXO3 99 DTU";#N/A,#N/A,FALSE,"ANEXO3 99 RDR";#N/A,#N/A,FALSE,"ANEXO3 99 UBÁ4";#N/A,#N/A,FALSE,"ANEXO3 99 UBÁ6"}</definedName>
    <definedName name="_CRM2_1" localSheetId="12" hidden="1">{#N/A,#N/A,FALSE,"ANEXO3 99 ERA";#N/A,#N/A,FALSE,"ANEXO3 99 UBÁ2";#N/A,#N/A,FALSE,"ANEXO3 99 DTU";#N/A,#N/A,FALSE,"ANEXO3 99 RDR";#N/A,#N/A,FALSE,"ANEXO3 99 UBÁ4";#N/A,#N/A,FALSE,"ANEXO3 99 UBÁ6"}</definedName>
    <definedName name="_CRM2_1" localSheetId="22" hidden="1">{#N/A,#N/A,FALSE,"ANEXO3 99 ERA";#N/A,#N/A,FALSE,"ANEXO3 99 UBÁ2";#N/A,#N/A,FALSE,"ANEXO3 99 DTU";#N/A,#N/A,FALSE,"ANEXO3 99 RDR";#N/A,#N/A,FALSE,"ANEXO3 99 UBÁ4";#N/A,#N/A,FALSE,"ANEXO3 99 UBÁ6"}</definedName>
    <definedName name="_CRM2_1" localSheetId="21" hidden="1">{#N/A,#N/A,FALSE,"ANEXO3 99 ERA";#N/A,#N/A,FALSE,"ANEXO3 99 UBÁ2";#N/A,#N/A,FALSE,"ANEXO3 99 DTU";#N/A,#N/A,FALSE,"ANEXO3 99 RDR";#N/A,#N/A,FALSE,"ANEXO3 99 UBÁ4";#N/A,#N/A,FALSE,"ANEXO3 99 UBÁ6"}</definedName>
    <definedName name="_CRM2_1" localSheetId="23" hidden="1">{#N/A,#N/A,FALSE,"ANEXO3 99 ERA";#N/A,#N/A,FALSE,"ANEXO3 99 UBÁ2";#N/A,#N/A,FALSE,"ANEXO3 99 DTU";#N/A,#N/A,FALSE,"ANEXO3 99 RDR";#N/A,#N/A,FALSE,"ANEXO3 99 UBÁ4";#N/A,#N/A,FALSE,"ANEXO3 99 UBÁ6"}</definedName>
    <definedName name="_CRM2_1" localSheetId="15" hidden="1">{#N/A,#N/A,FALSE,"ANEXO3 99 ERA";#N/A,#N/A,FALSE,"ANEXO3 99 UBÁ2";#N/A,#N/A,FALSE,"ANEXO3 99 DTU";#N/A,#N/A,FALSE,"ANEXO3 99 RDR";#N/A,#N/A,FALSE,"ANEXO3 99 UBÁ4";#N/A,#N/A,FALSE,"ANEXO3 99 UBÁ6"}</definedName>
    <definedName name="_CRM2_1" localSheetId="13" hidden="1">{#N/A,#N/A,FALSE,"ANEXO3 99 ERA";#N/A,#N/A,FALSE,"ANEXO3 99 UBÁ2";#N/A,#N/A,FALSE,"ANEXO3 99 DTU";#N/A,#N/A,FALSE,"ANEXO3 99 RDR";#N/A,#N/A,FALSE,"ANEXO3 99 UBÁ4";#N/A,#N/A,FALSE,"ANEXO3 99 UBÁ6"}</definedName>
    <definedName name="_CRM2_1" hidden="1">{#N/A,#N/A,FALSE,"ANEXO3 99 ERA";#N/A,#N/A,FALSE,"ANEXO3 99 UBÁ2";#N/A,#N/A,FALSE,"ANEXO3 99 DTU";#N/A,#N/A,FALSE,"ANEXO3 99 RDR";#N/A,#N/A,FALSE,"ANEXO3 99 UBÁ4";#N/A,#N/A,FALSE,"ANEXO3 99 UBÁ6"}</definedName>
    <definedName name="_CRM3" localSheetId="6" hidden="1">{#N/A,#N/A,FALSE,"ANEXO3 99 ERA";#N/A,#N/A,FALSE,"ANEXO3 99 UBÁ2";#N/A,#N/A,FALSE,"ANEXO3 99 DTU";#N/A,#N/A,FALSE,"ANEXO3 99 RDR";#N/A,#N/A,FALSE,"ANEXO3 99 UBÁ4";#N/A,#N/A,FALSE,"ANEXO3 99 UBÁ6"}</definedName>
    <definedName name="_CRM3" localSheetId="5" hidden="1">{#N/A,#N/A,FALSE,"ANEXO3 99 ERA";#N/A,#N/A,FALSE,"ANEXO3 99 UBÁ2";#N/A,#N/A,FALSE,"ANEXO3 99 DTU";#N/A,#N/A,FALSE,"ANEXO3 99 RDR";#N/A,#N/A,FALSE,"ANEXO3 99 UBÁ4";#N/A,#N/A,FALSE,"ANEXO3 99 UBÁ6"}</definedName>
    <definedName name="_CRM3" localSheetId="10" hidden="1">{#N/A,#N/A,FALSE,"ANEXO3 99 ERA";#N/A,#N/A,FALSE,"ANEXO3 99 UBÁ2";#N/A,#N/A,FALSE,"ANEXO3 99 DTU";#N/A,#N/A,FALSE,"ANEXO3 99 RDR";#N/A,#N/A,FALSE,"ANEXO3 99 UBÁ4";#N/A,#N/A,FALSE,"ANEXO3 99 UBÁ6"}</definedName>
    <definedName name="_CRM3" localSheetId="4" hidden="1">{#N/A,#N/A,FALSE,"ANEXO3 99 ERA";#N/A,#N/A,FALSE,"ANEXO3 99 UBÁ2";#N/A,#N/A,FALSE,"ANEXO3 99 DTU";#N/A,#N/A,FALSE,"ANEXO3 99 RDR";#N/A,#N/A,FALSE,"ANEXO3 99 UBÁ4";#N/A,#N/A,FALSE,"ANEXO3 99 UBÁ6"}</definedName>
    <definedName name="_CRM3" localSheetId="8" hidden="1">{#N/A,#N/A,FALSE,"ANEXO3 99 ERA";#N/A,#N/A,FALSE,"ANEXO3 99 UBÁ2";#N/A,#N/A,FALSE,"ANEXO3 99 DTU";#N/A,#N/A,FALSE,"ANEXO3 99 RDR";#N/A,#N/A,FALSE,"ANEXO3 99 UBÁ4";#N/A,#N/A,FALSE,"ANEXO3 99 UBÁ6"}</definedName>
    <definedName name="_CRM3" localSheetId="9" hidden="1">{#N/A,#N/A,FALSE,"ANEXO3 99 ERA";#N/A,#N/A,FALSE,"ANEXO3 99 UBÁ2";#N/A,#N/A,FALSE,"ANEXO3 99 DTU";#N/A,#N/A,FALSE,"ANEXO3 99 RDR";#N/A,#N/A,FALSE,"ANEXO3 99 UBÁ4";#N/A,#N/A,FALSE,"ANEXO3 99 UBÁ6"}</definedName>
    <definedName name="_CRM3" localSheetId="7" hidden="1">{#N/A,#N/A,FALSE,"ANEXO3 99 ERA";#N/A,#N/A,FALSE,"ANEXO3 99 UBÁ2";#N/A,#N/A,FALSE,"ANEXO3 99 DTU";#N/A,#N/A,FALSE,"ANEXO3 99 RDR";#N/A,#N/A,FALSE,"ANEXO3 99 UBÁ4";#N/A,#N/A,FALSE,"ANEXO3 99 UBÁ6"}</definedName>
    <definedName name="_CRM3" localSheetId="2" hidden="1">{#N/A,#N/A,FALSE,"ANEXO3 99 ERA";#N/A,#N/A,FALSE,"ANEXO3 99 UBÁ2";#N/A,#N/A,FALSE,"ANEXO3 99 DTU";#N/A,#N/A,FALSE,"ANEXO3 99 RDR";#N/A,#N/A,FALSE,"ANEXO3 99 UBÁ4";#N/A,#N/A,FALSE,"ANEXO3 99 UBÁ6"}</definedName>
    <definedName name="_CRM3" localSheetId="3" hidden="1">{#N/A,#N/A,FALSE,"ANEXO3 99 ERA";#N/A,#N/A,FALSE,"ANEXO3 99 UBÁ2";#N/A,#N/A,FALSE,"ANEXO3 99 DTU";#N/A,#N/A,FALSE,"ANEXO3 99 RDR";#N/A,#N/A,FALSE,"ANEXO3 99 UBÁ4";#N/A,#N/A,FALSE,"ANEXO3 99 UBÁ6"}</definedName>
    <definedName name="_CRM3" localSheetId="18" hidden="1">{#N/A,#N/A,FALSE,"ANEXO3 99 ERA";#N/A,#N/A,FALSE,"ANEXO3 99 UBÁ2";#N/A,#N/A,FALSE,"ANEXO3 99 DTU";#N/A,#N/A,FALSE,"ANEXO3 99 RDR";#N/A,#N/A,FALSE,"ANEXO3 99 UBÁ4";#N/A,#N/A,FALSE,"ANEXO3 99 UBÁ6"}</definedName>
    <definedName name="_CRM3" localSheetId="19" hidden="1">{#N/A,#N/A,FALSE,"ANEXO3 99 ERA";#N/A,#N/A,FALSE,"ANEXO3 99 UBÁ2";#N/A,#N/A,FALSE,"ANEXO3 99 DTU";#N/A,#N/A,FALSE,"ANEXO3 99 RDR";#N/A,#N/A,FALSE,"ANEXO3 99 UBÁ4";#N/A,#N/A,FALSE,"ANEXO3 99 UBÁ6"}</definedName>
    <definedName name="_CRM3" localSheetId="17" hidden="1">{#N/A,#N/A,FALSE,"ANEXO3 99 ERA";#N/A,#N/A,FALSE,"ANEXO3 99 UBÁ2";#N/A,#N/A,FALSE,"ANEXO3 99 DTU";#N/A,#N/A,FALSE,"ANEXO3 99 RDR";#N/A,#N/A,FALSE,"ANEXO3 99 UBÁ4";#N/A,#N/A,FALSE,"ANEXO3 99 UBÁ6"}</definedName>
    <definedName name="_CRM3" localSheetId="16" hidden="1">{#N/A,#N/A,FALSE,"ANEXO3 99 ERA";#N/A,#N/A,FALSE,"ANEXO3 99 UBÁ2";#N/A,#N/A,FALSE,"ANEXO3 99 DTU";#N/A,#N/A,FALSE,"ANEXO3 99 RDR";#N/A,#N/A,FALSE,"ANEXO3 99 UBÁ4";#N/A,#N/A,FALSE,"ANEXO3 99 UBÁ6"}</definedName>
    <definedName name="_CRM3" localSheetId="1" hidden="1">{#N/A,#N/A,FALSE,"ANEXO3 99 ERA";#N/A,#N/A,FALSE,"ANEXO3 99 UBÁ2";#N/A,#N/A,FALSE,"ANEXO3 99 DTU";#N/A,#N/A,FALSE,"ANEXO3 99 RDR";#N/A,#N/A,FALSE,"ANEXO3 99 UBÁ4";#N/A,#N/A,FALSE,"ANEXO3 99 UBÁ6"}</definedName>
    <definedName name="_CRM3" localSheetId="0" hidden="1">{#N/A,#N/A,FALSE,"ANEXO3 99 ERA";#N/A,#N/A,FALSE,"ANEXO3 99 UBÁ2";#N/A,#N/A,FALSE,"ANEXO3 99 DTU";#N/A,#N/A,FALSE,"ANEXO3 99 RDR";#N/A,#N/A,FALSE,"ANEXO3 99 UBÁ4";#N/A,#N/A,FALSE,"ANEXO3 99 UBÁ6"}</definedName>
    <definedName name="_CRM3" localSheetId="25" hidden="1">{#N/A,#N/A,FALSE,"ANEXO3 99 ERA";#N/A,#N/A,FALSE,"ANEXO3 99 UBÁ2";#N/A,#N/A,FALSE,"ANEXO3 99 DTU";#N/A,#N/A,FALSE,"ANEXO3 99 RDR";#N/A,#N/A,FALSE,"ANEXO3 99 UBÁ4";#N/A,#N/A,FALSE,"ANEXO3 99 UBÁ6"}</definedName>
    <definedName name="_CRM3" localSheetId="20" hidden="1">{#N/A,#N/A,FALSE,"ANEXO3 99 ERA";#N/A,#N/A,FALSE,"ANEXO3 99 UBÁ2";#N/A,#N/A,FALSE,"ANEXO3 99 DTU";#N/A,#N/A,FALSE,"ANEXO3 99 RDR";#N/A,#N/A,FALSE,"ANEXO3 99 UBÁ4";#N/A,#N/A,FALSE,"ANEXO3 99 UBÁ6"}</definedName>
    <definedName name="_CRM3" localSheetId="12" hidden="1">{#N/A,#N/A,FALSE,"ANEXO3 99 ERA";#N/A,#N/A,FALSE,"ANEXO3 99 UBÁ2";#N/A,#N/A,FALSE,"ANEXO3 99 DTU";#N/A,#N/A,FALSE,"ANEXO3 99 RDR";#N/A,#N/A,FALSE,"ANEXO3 99 UBÁ4";#N/A,#N/A,FALSE,"ANEXO3 99 UBÁ6"}</definedName>
    <definedName name="_CRM3" localSheetId="22" hidden="1">{#N/A,#N/A,FALSE,"ANEXO3 99 ERA";#N/A,#N/A,FALSE,"ANEXO3 99 UBÁ2";#N/A,#N/A,FALSE,"ANEXO3 99 DTU";#N/A,#N/A,FALSE,"ANEXO3 99 RDR";#N/A,#N/A,FALSE,"ANEXO3 99 UBÁ4";#N/A,#N/A,FALSE,"ANEXO3 99 UBÁ6"}</definedName>
    <definedName name="_CRM3" localSheetId="21" hidden="1">{#N/A,#N/A,FALSE,"ANEXO3 99 ERA";#N/A,#N/A,FALSE,"ANEXO3 99 UBÁ2";#N/A,#N/A,FALSE,"ANEXO3 99 DTU";#N/A,#N/A,FALSE,"ANEXO3 99 RDR";#N/A,#N/A,FALSE,"ANEXO3 99 UBÁ4";#N/A,#N/A,FALSE,"ANEXO3 99 UBÁ6"}</definedName>
    <definedName name="_CRM3" localSheetId="23" hidden="1">{#N/A,#N/A,FALSE,"ANEXO3 99 ERA";#N/A,#N/A,FALSE,"ANEXO3 99 UBÁ2";#N/A,#N/A,FALSE,"ANEXO3 99 DTU";#N/A,#N/A,FALSE,"ANEXO3 99 RDR";#N/A,#N/A,FALSE,"ANEXO3 99 UBÁ4";#N/A,#N/A,FALSE,"ANEXO3 99 UBÁ6"}</definedName>
    <definedName name="_CRM3" localSheetId="15" hidden="1">{#N/A,#N/A,FALSE,"ANEXO3 99 ERA";#N/A,#N/A,FALSE,"ANEXO3 99 UBÁ2";#N/A,#N/A,FALSE,"ANEXO3 99 DTU";#N/A,#N/A,FALSE,"ANEXO3 99 RDR";#N/A,#N/A,FALSE,"ANEXO3 99 UBÁ4";#N/A,#N/A,FALSE,"ANEXO3 99 UBÁ6"}</definedName>
    <definedName name="_CRM3" localSheetId="13" hidden="1">{#N/A,#N/A,FALSE,"ANEXO3 99 ERA";#N/A,#N/A,FALSE,"ANEXO3 99 UBÁ2";#N/A,#N/A,FALSE,"ANEXO3 99 DTU";#N/A,#N/A,FALSE,"ANEXO3 99 RDR";#N/A,#N/A,FALSE,"ANEXO3 99 UBÁ4";#N/A,#N/A,FALSE,"ANEXO3 99 UBÁ6"}</definedName>
    <definedName name="_CRM3" hidden="1">{#N/A,#N/A,FALSE,"ANEXO3 99 ERA";#N/A,#N/A,FALSE,"ANEXO3 99 UBÁ2";#N/A,#N/A,FALSE,"ANEXO3 99 DTU";#N/A,#N/A,FALSE,"ANEXO3 99 RDR";#N/A,#N/A,FALSE,"ANEXO3 99 UBÁ4";#N/A,#N/A,FALSE,"ANEXO3 99 UBÁ6"}</definedName>
    <definedName name="_CRM3_1" localSheetId="0" hidden="1">{#N/A,#N/A,FALSE,"ANEXO3 99 ERA";#N/A,#N/A,FALSE,"ANEXO3 99 UBÁ2";#N/A,#N/A,FALSE,"ANEXO3 99 DTU";#N/A,#N/A,FALSE,"ANEXO3 99 RDR";#N/A,#N/A,FALSE,"ANEXO3 99 UBÁ4";#N/A,#N/A,FALSE,"ANEXO3 99 UBÁ6"}</definedName>
    <definedName name="_CRM3_1" localSheetId="25" hidden="1">{#N/A,#N/A,FALSE,"ANEXO3 99 ERA";#N/A,#N/A,FALSE,"ANEXO3 99 UBÁ2";#N/A,#N/A,FALSE,"ANEXO3 99 DTU";#N/A,#N/A,FALSE,"ANEXO3 99 RDR";#N/A,#N/A,FALSE,"ANEXO3 99 UBÁ4";#N/A,#N/A,FALSE,"ANEXO3 99 UBÁ6"}</definedName>
    <definedName name="_CRM3_1" localSheetId="20" hidden="1">{#N/A,#N/A,FALSE,"ANEXO3 99 ERA";#N/A,#N/A,FALSE,"ANEXO3 99 UBÁ2";#N/A,#N/A,FALSE,"ANEXO3 99 DTU";#N/A,#N/A,FALSE,"ANEXO3 99 RDR";#N/A,#N/A,FALSE,"ANEXO3 99 UBÁ4";#N/A,#N/A,FALSE,"ANEXO3 99 UBÁ6"}</definedName>
    <definedName name="_CRM3_1" localSheetId="12" hidden="1">{#N/A,#N/A,FALSE,"ANEXO3 99 ERA";#N/A,#N/A,FALSE,"ANEXO3 99 UBÁ2";#N/A,#N/A,FALSE,"ANEXO3 99 DTU";#N/A,#N/A,FALSE,"ANEXO3 99 RDR";#N/A,#N/A,FALSE,"ANEXO3 99 UBÁ4";#N/A,#N/A,FALSE,"ANEXO3 99 UBÁ6"}</definedName>
    <definedName name="_CRM3_1" localSheetId="22" hidden="1">{#N/A,#N/A,FALSE,"ANEXO3 99 ERA";#N/A,#N/A,FALSE,"ANEXO3 99 UBÁ2";#N/A,#N/A,FALSE,"ANEXO3 99 DTU";#N/A,#N/A,FALSE,"ANEXO3 99 RDR";#N/A,#N/A,FALSE,"ANEXO3 99 UBÁ4";#N/A,#N/A,FALSE,"ANEXO3 99 UBÁ6"}</definedName>
    <definedName name="_CRM3_1" localSheetId="21" hidden="1">{#N/A,#N/A,FALSE,"ANEXO3 99 ERA";#N/A,#N/A,FALSE,"ANEXO3 99 UBÁ2";#N/A,#N/A,FALSE,"ANEXO3 99 DTU";#N/A,#N/A,FALSE,"ANEXO3 99 RDR";#N/A,#N/A,FALSE,"ANEXO3 99 UBÁ4";#N/A,#N/A,FALSE,"ANEXO3 99 UBÁ6"}</definedName>
    <definedName name="_CRM3_1" localSheetId="23" hidden="1">{#N/A,#N/A,FALSE,"ANEXO3 99 ERA";#N/A,#N/A,FALSE,"ANEXO3 99 UBÁ2";#N/A,#N/A,FALSE,"ANEXO3 99 DTU";#N/A,#N/A,FALSE,"ANEXO3 99 RDR";#N/A,#N/A,FALSE,"ANEXO3 99 UBÁ4";#N/A,#N/A,FALSE,"ANEXO3 99 UBÁ6"}</definedName>
    <definedName name="_CRM3_1" localSheetId="15" hidden="1">{#N/A,#N/A,FALSE,"ANEXO3 99 ERA";#N/A,#N/A,FALSE,"ANEXO3 99 UBÁ2";#N/A,#N/A,FALSE,"ANEXO3 99 DTU";#N/A,#N/A,FALSE,"ANEXO3 99 RDR";#N/A,#N/A,FALSE,"ANEXO3 99 UBÁ4";#N/A,#N/A,FALSE,"ANEXO3 99 UBÁ6"}</definedName>
    <definedName name="_CRM3_1" localSheetId="13" hidden="1">{#N/A,#N/A,FALSE,"ANEXO3 99 ERA";#N/A,#N/A,FALSE,"ANEXO3 99 UBÁ2";#N/A,#N/A,FALSE,"ANEXO3 99 DTU";#N/A,#N/A,FALSE,"ANEXO3 99 RDR";#N/A,#N/A,FALSE,"ANEXO3 99 UBÁ4";#N/A,#N/A,FALSE,"ANEXO3 99 UBÁ6"}</definedName>
    <definedName name="_CRM3_1" hidden="1">{#N/A,#N/A,FALSE,"ANEXO3 99 ERA";#N/A,#N/A,FALSE,"ANEXO3 99 UBÁ2";#N/A,#N/A,FALSE,"ANEXO3 99 DTU";#N/A,#N/A,FALSE,"ANEXO3 99 RDR";#N/A,#N/A,FALSE,"ANEXO3 99 UBÁ4";#N/A,#N/A,FALSE,"ANEXO3 99 UBÁ6"}</definedName>
    <definedName name="_DAT1">#REF!</definedName>
    <definedName name="_DAT2">#REF!</definedName>
    <definedName name="_DAT3">#REF!</definedName>
    <definedName name="_DAT4">#REF!</definedName>
    <definedName name="_DAT5">#REF!</definedName>
    <definedName name="_df1" localSheetId="0" hidden="1">{#N/A,#N/A,FALSE,"LLAVE";#N/A,#N/A,FALSE,"EERR";#N/A,#N/A,FALSE,"ESP";#N/A,#N/A,FALSE,"EOAF";#N/A,#N/A,FALSE,"CASH";#N/A,#N/A,FALSE,"FINANZAS";#N/A,#N/A,FALSE,"DEUDA";#N/A,#N/A,FALSE,"INVERSION";#N/A,#N/A,FALSE,"PERSONAL"}</definedName>
    <definedName name="_df1" localSheetId="25" hidden="1">{#N/A,#N/A,FALSE,"LLAVE";#N/A,#N/A,FALSE,"EERR";#N/A,#N/A,FALSE,"ESP";#N/A,#N/A,FALSE,"EOAF";#N/A,#N/A,FALSE,"CASH";#N/A,#N/A,FALSE,"FINANZAS";#N/A,#N/A,FALSE,"DEUDA";#N/A,#N/A,FALSE,"INVERSION";#N/A,#N/A,FALSE,"PERSONAL"}</definedName>
    <definedName name="_df1" localSheetId="20" hidden="1">{#N/A,#N/A,FALSE,"LLAVE";#N/A,#N/A,FALSE,"EERR";#N/A,#N/A,FALSE,"ESP";#N/A,#N/A,FALSE,"EOAF";#N/A,#N/A,FALSE,"CASH";#N/A,#N/A,FALSE,"FINANZAS";#N/A,#N/A,FALSE,"DEUDA";#N/A,#N/A,FALSE,"INVERSION";#N/A,#N/A,FALSE,"PERSONAL"}</definedName>
    <definedName name="_df1" localSheetId="12" hidden="1">{#N/A,#N/A,FALSE,"LLAVE";#N/A,#N/A,FALSE,"EERR";#N/A,#N/A,FALSE,"ESP";#N/A,#N/A,FALSE,"EOAF";#N/A,#N/A,FALSE,"CASH";#N/A,#N/A,FALSE,"FINANZAS";#N/A,#N/A,FALSE,"DEUDA";#N/A,#N/A,FALSE,"INVERSION";#N/A,#N/A,FALSE,"PERSONAL"}</definedName>
    <definedName name="_df1" localSheetId="22" hidden="1">{#N/A,#N/A,FALSE,"LLAVE";#N/A,#N/A,FALSE,"EERR";#N/A,#N/A,FALSE,"ESP";#N/A,#N/A,FALSE,"EOAF";#N/A,#N/A,FALSE,"CASH";#N/A,#N/A,FALSE,"FINANZAS";#N/A,#N/A,FALSE,"DEUDA";#N/A,#N/A,FALSE,"INVERSION";#N/A,#N/A,FALSE,"PERSONAL"}</definedName>
    <definedName name="_df1" localSheetId="21" hidden="1">{#N/A,#N/A,FALSE,"LLAVE";#N/A,#N/A,FALSE,"EERR";#N/A,#N/A,FALSE,"ESP";#N/A,#N/A,FALSE,"EOAF";#N/A,#N/A,FALSE,"CASH";#N/A,#N/A,FALSE,"FINANZAS";#N/A,#N/A,FALSE,"DEUDA";#N/A,#N/A,FALSE,"INVERSION";#N/A,#N/A,FALSE,"PERSONAL"}</definedName>
    <definedName name="_df1" localSheetId="23" hidden="1">{#N/A,#N/A,FALSE,"LLAVE";#N/A,#N/A,FALSE,"EERR";#N/A,#N/A,FALSE,"ESP";#N/A,#N/A,FALSE,"EOAF";#N/A,#N/A,FALSE,"CASH";#N/A,#N/A,FALSE,"FINANZAS";#N/A,#N/A,FALSE,"DEUDA";#N/A,#N/A,FALSE,"INVERSION";#N/A,#N/A,FALSE,"PERSONAL"}</definedName>
    <definedName name="_df1" localSheetId="15" hidden="1">{#N/A,#N/A,FALSE,"LLAVE";#N/A,#N/A,FALSE,"EERR";#N/A,#N/A,FALSE,"ESP";#N/A,#N/A,FALSE,"EOAF";#N/A,#N/A,FALSE,"CASH";#N/A,#N/A,FALSE,"FINANZAS";#N/A,#N/A,FALSE,"DEUDA";#N/A,#N/A,FALSE,"INVERSION";#N/A,#N/A,FALSE,"PERSONAL"}</definedName>
    <definedName name="_df1" localSheetId="13" hidden="1">{#N/A,#N/A,FALSE,"LLAVE";#N/A,#N/A,FALSE,"EERR";#N/A,#N/A,FALSE,"ESP";#N/A,#N/A,FALSE,"EOAF";#N/A,#N/A,FALSE,"CASH";#N/A,#N/A,FALSE,"FINANZAS";#N/A,#N/A,FALSE,"DEUDA";#N/A,#N/A,FALSE,"INVERSION";#N/A,#N/A,FALSE,"PERSONAL"}</definedName>
    <definedName name="_df1" hidden="1">{#N/A,#N/A,FALSE,"LLAVE";#N/A,#N/A,FALSE,"EERR";#N/A,#N/A,FALSE,"ESP";#N/A,#N/A,FALSE,"EOAF";#N/A,#N/A,FALSE,"CASH";#N/A,#N/A,FALSE,"FINANZAS";#N/A,#N/A,FALSE,"DEUDA";#N/A,#N/A,FALSE,"INVERSION";#N/A,#N/A,FALSE,"PERSONAL"}</definedName>
    <definedName name="_df1_1" localSheetId="0" hidden="1">{#N/A,#N/A,FALSE,"LLAVE";#N/A,#N/A,FALSE,"EERR";#N/A,#N/A,FALSE,"ESP";#N/A,#N/A,FALSE,"EOAF";#N/A,#N/A,FALSE,"CASH";#N/A,#N/A,FALSE,"FINANZAS";#N/A,#N/A,FALSE,"DEUDA";#N/A,#N/A,FALSE,"INVERSION";#N/A,#N/A,FALSE,"PERSONAL"}</definedName>
    <definedName name="_df1_1" localSheetId="25" hidden="1">{#N/A,#N/A,FALSE,"LLAVE";#N/A,#N/A,FALSE,"EERR";#N/A,#N/A,FALSE,"ESP";#N/A,#N/A,FALSE,"EOAF";#N/A,#N/A,FALSE,"CASH";#N/A,#N/A,FALSE,"FINANZAS";#N/A,#N/A,FALSE,"DEUDA";#N/A,#N/A,FALSE,"INVERSION";#N/A,#N/A,FALSE,"PERSONAL"}</definedName>
    <definedName name="_df1_1" localSheetId="20" hidden="1">{#N/A,#N/A,FALSE,"LLAVE";#N/A,#N/A,FALSE,"EERR";#N/A,#N/A,FALSE,"ESP";#N/A,#N/A,FALSE,"EOAF";#N/A,#N/A,FALSE,"CASH";#N/A,#N/A,FALSE,"FINANZAS";#N/A,#N/A,FALSE,"DEUDA";#N/A,#N/A,FALSE,"INVERSION";#N/A,#N/A,FALSE,"PERSONAL"}</definedName>
    <definedName name="_df1_1" localSheetId="12" hidden="1">{#N/A,#N/A,FALSE,"LLAVE";#N/A,#N/A,FALSE,"EERR";#N/A,#N/A,FALSE,"ESP";#N/A,#N/A,FALSE,"EOAF";#N/A,#N/A,FALSE,"CASH";#N/A,#N/A,FALSE,"FINANZAS";#N/A,#N/A,FALSE,"DEUDA";#N/A,#N/A,FALSE,"INVERSION";#N/A,#N/A,FALSE,"PERSONAL"}</definedName>
    <definedName name="_df1_1" localSheetId="22" hidden="1">{#N/A,#N/A,FALSE,"LLAVE";#N/A,#N/A,FALSE,"EERR";#N/A,#N/A,FALSE,"ESP";#N/A,#N/A,FALSE,"EOAF";#N/A,#N/A,FALSE,"CASH";#N/A,#N/A,FALSE,"FINANZAS";#N/A,#N/A,FALSE,"DEUDA";#N/A,#N/A,FALSE,"INVERSION";#N/A,#N/A,FALSE,"PERSONAL"}</definedName>
    <definedName name="_df1_1" localSheetId="21" hidden="1">{#N/A,#N/A,FALSE,"LLAVE";#N/A,#N/A,FALSE,"EERR";#N/A,#N/A,FALSE,"ESP";#N/A,#N/A,FALSE,"EOAF";#N/A,#N/A,FALSE,"CASH";#N/A,#N/A,FALSE,"FINANZAS";#N/A,#N/A,FALSE,"DEUDA";#N/A,#N/A,FALSE,"INVERSION";#N/A,#N/A,FALSE,"PERSONAL"}</definedName>
    <definedName name="_df1_1" localSheetId="23" hidden="1">{#N/A,#N/A,FALSE,"LLAVE";#N/A,#N/A,FALSE,"EERR";#N/A,#N/A,FALSE,"ESP";#N/A,#N/A,FALSE,"EOAF";#N/A,#N/A,FALSE,"CASH";#N/A,#N/A,FALSE,"FINANZAS";#N/A,#N/A,FALSE,"DEUDA";#N/A,#N/A,FALSE,"INVERSION";#N/A,#N/A,FALSE,"PERSONAL"}</definedName>
    <definedName name="_df1_1" localSheetId="15" hidden="1">{#N/A,#N/A,FALSE,"LLAVE";#N/A,#N/A,FALSE,"EERR";#N/A,#N/A,FALSE,"ESP";#N/A,#N/A,FALSE,"EOAF";#N/A,#N/A,FALSE,"CASH";#N/A,#N/A,FALSE,"FINANZAS";#N/A,#N/A,FALSE,"DEUDA";#N/A,#N/A,FALSE,"INVERSION";#N/A,#N/A,FALSE,"PERSONAL"}</definedName>
    <definedName name="_df1_1" localSheetId="13" hidden="1">{#N/A,#N/A,FALSE,"LLAVE";#N/A,#N/A,FALSE,"EERR";#N/A,#N/A,FALSE,"ESP";#N/A,#N/A,FALSE,"EOAF";#N/A,#N/A,FALSE,"CASH";#N/A,#N/A,FALSE,"FINANZAS";#N/A,#N/A,FALSE,"DEUDA";#N/A,#N/A,FALSE,"INVERSION";#N/A,#N/A,FALSE,"PERSONAL"}</definedName>
    <definedName name="_df1_1" hidden="1">{#N/A,#N/A,FALSE,"LLAVE";#N/A,#N/A,FALSE,"EERR";#N/A,#N/A,FALSE,"ESP";#N/A,#N/A,FALSE,"EOAF";#N/A,#N/A,FALSE,"CASH";#N/A,#N/A,FALSE,"FINANZAS";#N/A,#N/A,FALSE,"DEUDA";#N/A,#N/A,FALSE,"INVERSION";#N/A,#N/A,FALSE,"PERSONAL"}</definedName>
    <definedName name="_df1_1_1" localSheetId="0" hidden="1">{#N/A,#N/A,FALSE,"LLAVE";#N/A,#N/A,FALSE,"EERR";#N/A,#N/A,FALSE,"ESP";#N/A,#N/A,FALSE,"EOAF";#N/A,#N/A,FALSE,"CASH";#N/A,#N/A,FALSE,"FINANZAS";#N/A,#N/A,FALSE,"DEUDA";#N/A,#N/A,FALSE,"INVERSION";#N/A,#N/A,FALSE,"PERSONAL"}</definedName>
    <definedName name="_df1_1_1" localSheetId="25" hidden="1">{#N/A,#N/A,FALSE,"LLAVE";#N/A,#N/A,FALSE,"EERR";#N/A,#N/A,FALSE,"ESP";#N/A,#N/A,FALSE,"EOAF";#N/A,#N/A,FALSE,"CASH";#N/A,#N/A,FALSE,"FINANZAS";#N/A,#N/A,FALSE,"DEUDA";#N/A,#N/A,FALSE,"INVERSION";#N/A,#N/A,FALSE,"PERSONAL"}</definedName>
    <definedName name="_df1_1_1" localSheetId="20" hidden="1">{#N/A,#N/A,FALSE,"LLAVE";#N/A,#N/A,FALSE,"EERR";#N/A,#N/A,FALSE,"ESP";#N/A,#N/A,FALSE,"EOAF";#N/A,#N/A,FALSE,"CASH";#N/A,#N/A,FALSE,"FINANZAS";#N/A,#N/A,FALSE,"DEUDA";#N/A,#N/A,FALSE,"INVERSION";#N/A,#N/A,FALSE,"PERSONAL"}</definedName>
    <definedName name="_df1_1_1" localSheetId="12" hidden="1">{#N/A,#N/A,FALSE,"LLAVE";#N/A,#N/A,FALSE,"EERR";#N/A,#N/A,FALSE,"ESP";#N/A,#N/A,FALSE,"EOAF";#N/A,#N/A,FALSE,"CASH";#N/A,#N/A,FALSE,"FINANZAS";#N/A,#N/A,FALSE,"DEUDA";#N/A,#N/A,FALSE,"INVERSION";#N/A,#N/A,FALSE,"PERSONAL"}</definedName>
    <definedName name="_df1_1_1" localSheetId="22" hidden="1">{#N/A,#N/A,FALSE,"LLAVE";#N/A,#N/A,FALSE,"EERR";#N/A,#N/A,FALSE,"ESP";#N/A,#N/A,FALSE,"EOAF";#N/A,#N/A,FALSE,"CASH";#N/A,#N/A,FALSE,"FINANZAS";#N/A,#N/A,FALSE,"DEUDA";#N/A,#N/A,FALSE,"INVERSION";#N/A,#N/A,FALSE,"PERSONAL"}</definedName>
    <definedName name="_df1_1_1" localSheetId="21" hidden="1">{#N/A,#N/A,FALSE,"LLAVE";#N/A,#N/A,FALSE,"EERR";#N/A,#N/A,FALSE,"ESP";#N/A,#N/A,FALSE,"EOAF";#N/A,#N/A,FALSE,"CASH";#N/A,#N/A,FALSE,"FINANZAS";#N/A,#N/A,FALSE,"DEUDA";#N/A,#N/A,FALSE,"INVERSION";#N/A,#N/A,FALSE,"PERSONAL"}</definedName>
    <definedName name="_df1_1_1" localSheetId="23" hidden="1">{#N/A,#N/A,FALSE,"LLAVE";#N/A,#N/A,FALSE,"EERR";#N/A,#N/A,FALSE,"ESP";#N/A,#N/A,FALSE,"EOAF";#N/A,#N/A,FALSE,"CASH";#N/A,#N/A,FALSE,"FINANZAS";#N/A,#N/A,FALSE,"DEUDA";#N/A,#N/A,FALSE,"INVERSION";#N/A,#N/A,FALSE,"PERSONAL"}</definedName>
    <definedName name="_df1_1_1" localSheetId="15" hidden="1">{#N/A,#N/A,FALSE,"LLAVE";#N/A,#N/A,FALSE,"EERR";#N/A,#N/A,FALSE,"ESP";#N/A,#N/A,FALSE,"EOAF";#N/A,#N/A,FALSE,"CASH";#N/A,#N/A,FALSE,"FINANZAS";#N/A,#N/A,FALSE,"DEUDA";#N/A,#N/A,FALSE,"INVERSION";#N/A,#N/A,FALSE,"PERSONAL"}</definedName>
    <definedName name="_df1_1_1" localSheetId="13" hidden="1">{#N/A,#N/A,FALSE,"LLAVE";#N/A,#N/A,FALSE,"EERR";#N/A,#N/A,FALSE,"ESP";#N/A,#N/A,FALSE,"EOAF";#N/A,#N/A,FALSE,"CASH";#N/A,#N/A,FALSE,"FINANZAS";#N/A,#N/A,FALSE,"DEUDA";#N/A,#N/A,FALSE,"INVERSION";#N/A,#N/A,FALSE,"PERSONAL"}</definedName>
    <definedName name="_df1_1_1" hidden="1">{#N/A,#N/A,FALSE,"LLAVE";#N/A,#N/A,FALSE,"EERR";#N/A,#N/A,FALSE,"ESP";#N/A,#N/A,FALSE,"EOAF";#N/A,#N/A,FALSE,"CASH";#N/A,#N/A,FALSE,"FINANZAS";#N/A,#N/A,FALSE,"DEUDA";#N/A,#N/A,FALSE,"INVERSION";#N/A,#N/A,FALSE,"PERSONAL"}</definedName>
    <definedName name="_df1_2" localSheetId="0" hidden="1">{#N/A,#N/A,FALSE,"LLAVE";#N/A,#N/A,FALSE,"EERR";#N/A,#N/A,FALSE,"ESP";#N/A,#N/A,FALSE,"EOAF";#N/A,#N/A,FALSE,"CASH";#N/A,#N/A,FALSE,"FINANZAS";#N/A,#N/A,FALSE,"DEUDA";#N/A,#N/A,FALSE,"INVERSION";#N/A,#N/A,FALSE,"PERSONAL"}</definedName>
    <definedName name="_df1_2" localSheetId="25" hidden="1">{#N/A,#N/A,FALSE,"LLAVE";#N/A,#N/A,FALSE,"EERR";#N/A,#N/A,FALSE,"ESP";#N/A,#N/A,FALSE,"EOAF";#N/A,#N/A,FALSE,"CASH";#N/A,#N/A,FALSE,"FINANZAS";#N/A,#N/A,FALSE,"DEUDA";#N/A,#N/A,FALSE,"INVERSION";#N/A,#N/A,FALSE,"PERSONAL"}</definedName>
    <definedName name="_df1_2" localSheetId="20" hidden="1">{#N/A,#N/A,FALSE,"LLAVE";#N/A,#N/A,FALSE,"EERR";#N/A,#N/A,FALSE,"ESP";#N/A,#N/A,FALSE,"EOAF";#N/A,#N/A,FALSE,"CASH";#N/A,#N/A,FALSE,"FINANZAS";#N/A,#N/A,FALSE,"DEUDA";#N/A,#N/A,FALSE,"INVERSION";#N/A,#N/A,FALSE,"PERSONAL"}</definedName>
    <definedName name="_df1_2" localSheetId="12" hidden="1">{#N/A,#N/A,FALSE,"LLAVE";#N/A,#N/A,FALSE,"EERR";#N/A,#N/A,FALSE,"ESP";#N/A,#N/A,FALSE,"EOAF";#N/A,#N/A,FALSE,"CASH";#N/A,#N/A,FALSE,"FINANZAS";#N/A,#N/A,FALSE,"DEUDA";#N/A,#N/A,FALSE,"INVERSION";#N/A,#N/A,FALSE,"PERSONAL"}</definedName>
    <definedName name="_df1_2" localSheetId="22" hidden="1">{#N/A,#N/A,FALSE,"LLAVE";#N/A,#N/A,FALSE,"EERR";#N/A,#N/A,FALSE,"ESP";#N/A,#N/A,FALSE,"EOAF";#N/A,#N/A,FALSE,"CASH";#N/A,#N/A,FALSE,"FINANZAS";#N/A,#N/A,FALSE,"DEUDA";#N/A,#N/A,FALSE,"INVERSION";#N/A,#N/A,FALSE,"PERSONAL"}</definedName>
    <definedName name="_df1_2" localSheetId="21" hidden="1">{#N/A,#N/A,FALSE,"LLAVE";#N/A,#N/A,FALSE,"EERR";#N/A,#N/A,FALSE,"ESP";#N/A,#N/A,FALSE,"EOAF";#N/A,#N/A,FALSE,"CASH";#N/A,#N/A,FALSE,"FINANZAS";#N/A,#N/A,FALSE,"DEUDA";#N/A,#N/A,FALSE,"INVERSION";#N/A,#N/A,FALSE,"PERSONAL"}</definedName>
    <definedName name="_df1_2" localSheetId="23" hidden="1">{#N/A,#N/A,FALSE,"LLAVE";#N/A,#N/A,FALSE,"EERR";#N/A,#N/A,FALSE,"ESP";#N/A,#N/A,FALSE,"EOAF";#N/A,#N/A,FALSE,"CASH";#N/A,#N/A,FALSE,"FINANZAS";#N/A,#N/A,FALSE,"DEUDA";#N/A,#N/A,FALSE,"INVERSION";#N/A,#N/A,FALSE,"PERSONAL"}</definedName>
    <definedName name="_df1_2" localSheetId="15" hidden="1">{#N/A,#N/A,FALSE,"LLAVE";#N/A,#N/A,FALSE,"EERR";#N/A,#N/A,FALSE,"ESP";#N/A,#N/A,FALSE,"EOAF";#N/A,#N/A,FALSE,"CASH";#N/A,#N/A,FALSE,"FINANZAS";#N/A,#N/A,FALSE,"DEUDA";#N/A,#N/A,FALSE,"INVERSION";#N/A,#N/A,FALSE,"PERSONAL"}</definedName>
    <definedName name="_df1_2" localSheetId="13" hidden="1">{#N/A,#N/A,FALSE,"LLAVE";#N/A,#N/A,FALSE,"EERR";#N/A,#N/A,FALSE,"ESP";#N/A,#N/A,FALSE,"EOAF";#N/A,#N/A,FALSE,"CASH";#N/A,#N/A,FALSE,"FINANZAS";#N/A,#N/A,FALSE,"DEUDA";#N/A,#N/A,FALSE,"INVERSION";#N/A,#N/A,FALSE,"PERSONAL"}</definedName>
    <definedName name="_df1_2" hidden="1">{#N/A,#N/A,FALSE,"LLAVE";#N/A,#N/A,FALSE,"EERR";#N/A,#N/A,FALSE,"ESP";#N/A,#N/A,FALSE,"EOAF";#N/A,#N/A,FALSE,"CASH";#N/A,#N/A,FALSE,"FINANZAS";#N/A,#N/A,FALSE,"DEUDA";#N/A,#N/A,FALSE,"INVERSION";#N/A,#N/A,FALSE,"PERSONAL"}</definedName>
    <definedName name="_dhtdytd">#REF!</definedName>
    <definedName name="_e1" localSheetId="0" hidden="1">{#N/A,#N/A,FALSE,"ENERGIA";#N/A,#N/A,FALSE,"PERDIDAS";#N/A,#N/A,FALSE,"CLIENTES";#N/A,#N/A,FALSE,"ESTADO";#N/A,#N/A,FALSE,"TECNICA"}</definedName>
    <definedName name="_e1" localSheetId="25" hidden="1">{#N/A,#N/A,FALSE,"ENERGIA";#N/A,#N/A,FALSE,"PERDIDAS";#N/A,#N/A,FALSE,"CLIENTES";#N/A,#N/A,FALSE,"ESTADO";#N/A,#N/A,FALSE,"TECNICA"}</definedName>
    <definedName name="_e1" localSheetId="20" hidden="1">{#N/A,#N/A,FALSE,"ENERGIA";#N/A,#N/A,FALSE,"PERDIDAS";#N/A,#N/A,FALSE,"CLIENTES";#N/A,#N/A,FALSE,"ESTADO";#N/A,#N/A,FALSE,"TECNICA"}</definedName>
    <definedName name="_e1" localSheetId="12" hidden="1">{#N/A,#N/A,FALSE,"ENERGIA";#N/A,#N/A,FALSE,"PERDIDAS";#N/A,#N/A,FALSE,"CLIENTES";#N/A,#N/A,FALSE,"ESTADO";#N/A,#N/A,FALSE,"TECNICA"}</definedName>
    <definedName name="_e1" localSheetId="22" hidden="1">{#N/A,#N/A,FALSE,"ENERGIA";#N/A,#N/A,FALSE,"PERDIDAS";#N/A,#N/A,FALSE,"CLIENTES";#N/A,#N/A,FALSE,"ESTADO";#N/A,#N/A,FALSE,"TECNICA"}</definedName>
    <definedName name="_e1" localSheetId="21" hidden="1">{#N/A,#N/A,FALSE,"ENERGIA";#N/A,#N/A,FALSE,"PERDIDAS";#N/A,#N/A,FALSE,"CLIENTES";#N/A,#N/A,FALSE,"ESTADO";#N/A,#N/A,FALSE,"TECNICA"}</definedName>
    <definedName name="_e1" localSheetId="23" hidden="1">{#N/A,#N/A,FALSE,"ENERGIA";#N/A,#N/A,FALSE,"PERDIDAS";#N/A,#N/A,FALSE,"CLIENTES";#N/A,#N/A,FALSE,"ESTADO";#N/A,#N/A,FALSE,"TECNICA"}</definedName>
    <definedName name="_e1" localSheetId="15" hidden="1">{#N/A,#N/A,FALSE,"ENERGIA";#N/A,#N/A,FALSE,"PERDIDAS";#N/A,#N/A,FALSE,"CLIENTES";#N/A,#N/A,FALSE,"ESTADO";#N/A,#N/A,FALSE,"TECNICA"}</definedName>
    <definedName name="_e1" localSheetId="13" hidden="1">{#N/A,#N/A,FALSE,"ENERGIA";#N/A,#N/A,FALSE,"PERDIDAS";#N/A,#N/A,FALSE,"CLIENTES";#N/A,#N/A,FALSE,"ESTADO";#N/A,#N/A,FALSE,"TECNICA"}</definedName>
    <definedName name="_e1" hidden="1">{#N/A,#N/A,FALSE,"ENERGIA";#N/A,#N/A,FALSE,"PERDIDAS";#N/A,#N/A,FALSE,"CLIENTES";#N/A,#N/A,FALSE,"ESTADO";#N/A,#N/A,FALSE,"TECNICA"}</definedName>
    <definedName name="_e1_1" localSheetId="0" hidden="1">{#N/A,#N/A,FALSE,"ENERGIA";#N/A,#N/A,FALSE,"PERDIDAS";#N/A,#N/A,FALSE,"CLIENTES";#N/A,#N/A,FALSE,"ESTADO";#N/A,#N/A,FALSE,"TECNICA"}</definedName>
    <definedName name="_e1_1" localSheetId="25" hidden="1">{#N/A,#N/A,FALSE,"ENERGIA";#N/A,#N/A,FALSE,"PERDIDAS";#N/A,#N/A,FALSE,"CLIENTES";#N/A,#N/A,FALSE,"ESTADO";#N/A,#N/A,FALSE,"TECNICA"}</definedName>
    <definedName name="_e1_1" localSheetId="20" hidden="1">{#N/A,#N/A,FALSE,"ENERGIA";#N/A,#N/A,FALSE,"PERDIDAS";#N/A,#N/A,FALSE,"CLIENTES";#N/A,#N/A,FALSE,"ESTADO";#N/A,#N/A,FALSE,"TECNICA"}</definedName>
    <definedName name="_e1_1" localSheetId="12" hidden="1">{#N/A,#N/A,FALSE,"ENERGIA";#N/A,#N/A,FALSE,"PERDIDAS";#N/A,#N/A,FALSE,"CLIENTES";#N/A,#N/A,FALSE,"ESTADO";#N/A,#N/A,FALSE,"TECNICA"}</definedName>
    <definedName name="_e1_1" localSheetId="22" hidden="1">{#N/A,#N/A,FALSE,"ENERGIA";#N/A,#N/A,FALSE,"PERDIDAS";#N/A,#N/A,FALSE,"CLIENTES";#N/A,#N/A,FALSE,"ESTADO";#N/A,#N/A,FALSE,"TECNICA"}</definedName>
    <definedName name="_e1_1" localSheetId="21" hidden="1">{#N/A,#N/A,FALSE,"ENERGIA";#N/A,#N/A,FALSE,"PERDIDAS";#N/A,#N/A,FALSE,"CLIENTES";#N/A,#N/A,FALSE,"ESTADO";#N/A,#N/A,FALSE,"TECNICA"}</definedName>
    <definedName name="_e1_1" localSheetId="23" hidden="1">{#N/A,#N/A,FALSE,"ENERGIA";#N/A,#N/A,FALSE,"PERDIDAS";#N/A,#N/A,FALSE,"CLIENTES";#N/A,#N/A,FALSE,"ESTADO";#N/A,#N/A,FALSE,"TECNICA"}</definedName>
    <definedName name="_e1_1" localSheetId="15" hidden="1">{#N/A,#N/A,FALSE,"ENERGIA";#N/A,#N/A,FALSE,"PERDIDAS";#N/A,#N/A,FALSE,"CLIENTES";#N/A,#N/A,FALSE,"ESTADO";#N/A,#N/A,FALSE,"TECNICA"}</definedName>
    <definedName name="_e1_1" localSheetId="13" hidden="1">{#N/A,#N/A,FALSE,"ENERGIA";#N/A,#N/A,FALSE,"PERDIDAS";#N/A,#N/A,FALSE,"CLIENTES";#N/A,#N/A,FALSE,"ESTADO";#N/A,#N/A,FALSE,"TECNICA"}</definedName>
    <definedName name="_e1_1" hidden="1">{#N/A,#N/A,FALSE,"ENERGIA";#N/A,#N/A,FALSE,"PERDIDAS";#N/A,#N/A,FALSE,"CLIENTES";#N/A,#N/A,FALSE,"ESTADO";#N/A,#N/A,FALSE,"TECNICA"}</definedName>
    <definedName name="_e1_1_1" localSheetId="0" hidden="1">{#N/A,#N/A,FALSE,"ENERGIA";#N/A,#N/A,FALSE,"PERDIDAS";#N/A,#N/A,FALSE,"CLIENTES";#N/A,#N/A,FALSE,"ESTADO";#N/A,#N/A,FALSE,"TECNICA"}</definedName>
    <definedName name="_e1_1_1" localSheetId="25" hidden="1">{#N/A,#N/A,FALSE,"ENERGIA";#N/A,#N/A,FALSE,"PERDIDAS";#N/A,#N/A,FALSE,"CLIENTES";#N/A,#N/A,FALSE,"ESTADO";#N/A,#N/A,FALSE,"TECNICA"}</definedName>
    <definedName name="_e1_1_1" localSheetId="20" hidden="1">{#N/A,#N/A,FALSE,"ENERGIA";#N/A,#N/A,FALSE,"PERDIDAS";#N/A,#N/A,FALSE,"CLIENTES";#N/A,#N/A,FALSE,"ESTADO";#N/A,#N/A,FALSE,"TECNICA"}</definedName>
    <definedName name="_e1_1_1" localSheetId="12" hidden="1">{#N/A,#N/A,FALSE,"ENERGIA";#N/A,#N/A,FALSE,"PERDIDAS";#N/A,#N/A,FALSE,"CLIENTES";#N/A,#N/A,FALSE,"ESTADO";#N/A,#N/A,FALSE,"TECNICA"}</definedName>
    <definedName name="_e1_1_1" localSheetId="22" hidden="1">{#N/A,#N/A,FALSE,"ENERGIA";#N/A,#N/A,FALSE,"PERDIDAS";#N/A,#N/A,FALSE,"CLIENTES";#N/A,#N/A,FALSE,"ESTADO";#N/A,#N/A,FALSE,"TECNICA"}</definedName>
    <definedName name="_e1_1_1" localSheetId="21" hidden="1">{#N/A,#N/A,FALSE,"ENERGIA";#N/A,#N/A,FALSE,"PERDIDAS";#N/A,#N/A,FALSE,"CLIENTES";#N/A,#N/A,FALSE,"ESTADO";#N/A,#N/A,FALSE,"TECNICA"}</definedName>
    <definedName name="_e1_1_1" localSheetId="23" hidden="1">{#N/A,#N/A,FALSE,"ENERGIA";#N/A,#N/A,FALSE,"PERDIDAS";#N/A,#N/A,FALSE,"CLIENTES";#N/A,#N/A,FALSE,"ESTADO";#N/A,#N/A,FALSE,"TECNICA"}</definedName>
    <definedName name="_e1_1_1" localSheetId="15" hidden="1">{#N/A,#N/A,FALSE,"ENERGIA";#N/A,#N/A,FALSE,"PERDIDAS";#N/A,#N/A,FALSE,"CLIENTES";#N/A,#N/A,FALSE,"ESTADO";#N/A,#N/A,FALSE,"TECNICA"}</definedName>
    <definedName name="_e1_1_1" localSheetId="13" hidden="1">{#N/A,#N/A,FALSE,"ENERGIA";#N/A,#N/A,FALSE,"PERDIDAS";#N/A,#N/A,FALSE,"CLIENTES";#N/A,#N/A,FALSE,"ESTADO";#N/A,#N/A,FALSE,"TECNICA"}</definedName>
    <definedName name="_e1_1_1" hidden="1">{#N/A,#N/A,FALSE,"ENERGIA";#N/A,#N/A,FALSE,"PERDIDAS";#N/A,#N/A,FALSE,"CLIENTES";#N/A,#N/A,FALSE,"ESTADO";#N/A,#N/A,FALSE,"TECNICA"}</definedName>
    <definedName name="_e1_2" localSheetId="0" hidden="1">{#N/A,#N/A,FALSE,"ENERGIA";#N/A,#N/A,FALSE,"PERDIDAS";#N/A,#N/A,FALSE,"CLIENTES";#N/A,#N/A,FALSE,"ESTADO";#N/A,#N/A,FALSE,"TECNICA"}</definedName>
    <definedName name="_e1_2" localSheetId="25" hidden="1">{#N/A,#N/A,FALSE,"ENERGIA";#N/A,#N/A,FALSE,"PERDIDAS";#N/A,#N/A,FALSE,"CLIENTES";#N/A,#N/A,FALSE,"ESTADO";#N/A,#N/A,FALSE,"TECNICA"}</definedName>
    <definedName name="_e1_2" localSheetId="20" hidden="1">{#N/A,#N/A,FALSE,"ENERGIA";#N/A,#N/A,FALSE,"PERDIDAS";#N/A,#N/A,FALSE,"CLIENTES";#N/A,#N/A,FALSE,"ESTADO";#N/A,#N/A,FALSE,"TECNICA"}</definedName>
    <definedName name="_e1_2" localSheetId="12" hidden="1">{#N/A,#N/A,FALSE,"ENERGIA";#N/A,#N/A,FALSE,"PERDIDAS";#N/A,#N/A,FALSE,"CLIENTES";#N/A,#N/A,FALSE,"ESTADO";#N/A,#N/A,FALSE,"TECNICA"}</definedName>
    <definedName name="_e1_2" localSheetId="22" hidden="1">{#N/A,#N/A,FALSE,"ENERGIA";#N/A,#N/A,FALSE,"PERDIDAS";#N/A,#N/A,FALSE,"CLIENTES";#N/A,#N/A,FALSE,"ESTADO";#N/A,#N/A,FALSE,"TECNICA"}</definedName>
    <definedName name="_e1_2" localSheetId="21" hidden="1">{#N/A,#N/A,FALSE,"ENERGIA";#N/A,#N/A,FALSE,"PERDIDAS";#N/A,#N/A,FALSE,"CLIENTES";#N/A,#N/A,FALSE,"ESTADO";#N/A,#N/A,FALSE,"TECNICA"}</definedName>
    <definedName name="_e1_2" localSheetId="23" hidden="1">{#N/A,#N/A,FALSE,"ENERGIA";#N/A,#N/A,FALSE,"PERDIDAS";#N/A,#N/A,FALSE,"CLIENTES";#N/A,#N/A,FALSE,"ESTADO";#N/A,#N/A,FALSE,"TECNICA"}</definedName>
    <definedName name="_e1_2" localSheetId="15" hidden="1">{#N/A,#N/A,FALSE,"ENERGIA";#N/A,#N/A,FALSE,"PERDIDAS";#N/A,#N/A,FALSE,"CLIENTES";#N/A,#N/A,FALSE,"ESTADO";#N/A,#N/A,FALSE,"TECNICA"}</definedName>
    <definedName name="_e1_2" localSheetId="13" hidden="1">{#N/A,#N/A,FALSE,"ENERGIA";#N/A,#N/A,FALSE,"PERDIDAS";#N/A,#N/A,FALSE,"CLIENTES";#N/A,#N/A,FALSE,"ESTADO";#N/A,#N/A,FALSE,"TECNICA"}</definedName>
    <definedName name="_e1_2" hidden="1">{#N/A,#N/A,FALSE,"ENERGIA";#N/A,#N/A,FALSE,"PERDIDAS";#N/A,#N/A,FALSE,"CLIENTES";#N/A,#N/A,FALSE,"ESTADO";#N/A,#N/A,FALSE,"TECNICA"}</definedName>
    <definedName name="_ep1" localSheetId="0" hidden="1">{#N/A,#N/A,FALSE,"CONTROLE"}</definedName>
    <definedName name="_ep1" localSheetId="25" hidden="1">{#N/A,#N/A,FALSE,"CONTROLE"}</definedName>
    <definedName name="_ep1" localSheetId="20" hidden="1">{#N/A,#N/A,FALSE,"CONTROLE"}</definedName>
    <definedName name="_ep1" localSheetId="12" hidden="1">{#N/A,#N/A,FALSE,"CONTROLE"}</definedName>
    <definedName name="_ep1" localSheetId="22" hidden="1">{#N/A,#N/A,FALSE,"CONTROLE"}</definedName>
    <definedName name="_ep1" localSheetId="21" hidden="1">{#N/A,#N/A,FALSE,"CONTROLE"}</definedName>
    <definedName name="_ep1" localSheetId="23" hidden="1">{#N/A,#N/A,FALSE,"CONTROLE"}</definedName>
    <definedName name="_ep1" localSheetId="15" hidden="1">{#N/A,#N/A,FALSE,"CONTROLE"}</definedName>
    <definedName name="_ep1" localSheetId="13" hidden="1">{#N/A,#N/A,FALSE,"CONTROLE"}</definedName>
    <definedName name="_ep1" hidden="1">{#N/A,#N/A,FALSE,"CONTROLE"}</definedName>
    <definedName name="_ep1_1" localSheetId="0" hidden="1">{#N/A,#N/A,FALSE,"CONTROLE"}</definedName>
    <definedName name="_ep1_1" localSheetId="25" hidden="1">{#N/A,#N/A,FALSE,"CONTROLE"}</definedName>
    <definedName name="_ep1_1" localSheetId="20" hidden="1">{#N/A,#N/A,FALSE,"CONTROLE"}</definedName>
    <definedName name="_ep1_1" localSheetId="12" hidden="1">{#N/A,#N/A,FALSE,"CONTROLE"}</definedName>
    <definedName name="_ep1_1" localSheetId="22" hidden="1">{#N/A,#N/A,FALSE,"CONTROLE"}</definedName>
    <definedName name="_ep1_1" localSheetId="21" hidden="1">{#N/A,#N/A,FALSE,"CONTROLE"}</definedName>
    <definedName name="_ep1_1" localSheetId="23" hidden="1">{#N/A,#N/A,FALSE,"CONTROLE"}</definedName>
    <definedName name="_ep1_1" localSheetId="15" hidden="1">{#N/A,#N/A,FALSE,"CONTROLE"}</definedName>
    <definedName name="_ep1_1" localSheetId="13" hidden="1">{#N/A,#N/A,FALSE,"CONTROLE"}</definedName>
    <definedName name="_ep1_1" hidden="1">{#N/A,#N/A,FALSE,"CONTROLE"}</definedName>
    <definedName name="_ETN2" localSheetId="19" hidden="1">{#N/A,#N/A,FALSE,"ANEXO3 99 ERA";#N/A,#N/A,FALSE,"ANEXO3 99 UBÁ2";#N/A,#N/A,FALSE,"ANEXO3 99 DTU";#N/A,#N/A,FALSE,"ANEXO3 99 RDR";#N/A,#N/A,FALSE,"ANEXO3 99 UBÁ4";#N/A,#N/A,FALSE,"ANEXO3 99 UBÁ6"}</definedName>
    <definedName name="_ETN2" localSheetId="0" hidden="1">{#N/A,#N/A,FALSE,"ANEXO3 99 ERA";#N/A,#N/A,FALSE,"ANEXO3 99 UBÁ2";#N/A,#N/A,FALSE,"ANEXO3 99 DTU";#N/A,#N/A,FALSE,"ANEXO3 99 RDR";#N/A,#N/A,FALSE,"ANEXO3 99 UBÁ4";#N/A,#N/A,FALSE,"ANEXO3 99 UBÁ6"}</definedName>
    <definedName name="_ETN2" localSheetId="25" hidden="1">{#N/A,#N/A,FALSE,"ANEXO3 99 ERA";#N/A,#N/A,FALSE,"ANEXO3 99 UBÁ2";#N/A,#N/A,FALSE,"ANEXO3 99 DTU";#N/A,#N/A,FALSE,"ANEXO3 99 RDR";#N/A,#N/A,FALSE,"ANEXO3 99 UBÁ4";#N/A,#N/A,FALSE,"ANEXO3 99 UBÁ6"}</definedName>
    <definedName name="_ETN2" localSheetId="20" hidden="1">{#N/A,#N/A,FALSE,"ANEXO3 99 ERA";#N/A,#N/A,FALSE,"ANEXO3 99 UBÁ2";#N/A,#N/A,FALSE,"ANEXO3 99 DTU";#N/A,#N/A,FALSE,"ANEXO3 99 RDR";#N/A,#N/A,FALSE,"ANEXO3 99 UBÁ4";#N/A,#N/A,FALSE,"ANEXO3 99 UBÁ6"}</definedName>
    <definedName name="_ETN2" localSheetId="12" hidden="1">{#N/A,#N/A,FALSE,"ANEXO3 99 ERA";#N/A,#N/A,FALSE,"ANEXO3 99 UBÁ2";#N/A,#N/A,FALSE,"ANEXO3 99 DTU";#N/A,#N/A,FALSE,"ANEXO3 99 RDR";#N/A,#N/A,FALSE,"ANEXO3 99 UBÁ4";#N/A,#N/A,FALSE,"ANEXO3 99 UBÁ6"}</definedName>
    <definedName name="_ETN2" localSheetId="22" hidden="1">{#N/A,#N/A,FALSE,"ANEXO3 99 ERA";#N/A,#N/A,FALSE,"ANEXO3 99 UBÁ2";#N/A,#N/A,FALSE,"ANEXO3 99 DTU";#N/A,#N/A,FALSE,"ANEXO3 99 RDR";#N/A,#N/A,FALSE,"ANEXO3 99 UBÁ4";#N/A,#N/A,FALSE,"ANEXO3 99 UBÁ6"}</definedName>
    <definedName name="_ETN2" localSheetId="21" hidden="1">{#N/A,#N/A,FALSE,"ANEXO3 99 ERA";#N/A,#N/A,FALSE,"ANEXO3 99 UBÁ2";#N/A,#N/A,FALSE,"ANEXO3 99 DTU";#N/A,#N/A,FALSE,"ANEXO3 99 RDR";#N/A,#N/A,FALSE,"ANEXO3 99 UBÁ4";#N/A,#N/A,FALSE,"ANEXO3 99 UBÁ6"}</definedName>
    <definedName name="_ETN2" localSheetId="23" hidden="1">{#N/A,#N/A,FALSE,"ANEXO3 99 ERA";#N/A,#N/A,FALSE,"ANEXO3 99 UBÁ2";#N/A,#N/A,FALSE,"ANEXO3 99 DTU";#N/A,#N/A,FALSE,"ANEXO3 99 RDR";#N/A,#N/A,FALSE,"ANEXO3 99 UBÁ4";#N/A,#N/A,FALSE,"ANEXO3 99 UBÁ6"}</definedName>
    <definedName name="_ETN2" localSheetId="15" hidden="1">{#N/A,#N/A,FALSE,"ANEXO3 99 ERA";#N/A,#N/A,FALSE,"ANEXO3 99 UBÁ2";#N/A,#N/A,FALSE,"ANEXO3 99 DTU";#N/A,#N/A,FALSE,"ANEXO3 99 RDR";#N/A,#N/A,FALSE,"ANEXO3 99 UBÁ4";#N/A,#N/A,FALSE,"ANEXO3 99 UBÁ6"}</definedName>
    <definedName name="_ETN2" localSheetId="13" hidden="1">{#N/A,#N/A,FALSE,"ANEXO3 99 ERA";#N/A,#N/A,FALSE,"ANEXO3 99 UBÁ2";#N/A,#N/A,FALSE,"ANEXO3 99 DTU";#N/A,#N/A,FALSE,"ANEXO3 99 RDR";#N/A,#N/A,FALSE,"ANEXO3 99 UBÁ4";#N/A,#N/A,FALSE,"ANEXO3 99 UBÁ6"}</definedName>
    <definedName name="_ETN2" hidden="1">{#N/A,#N/A,FALSE,"ANEXO3 99 ERA";#N/A,#N/A,FALSE,"ANEXO3 99 UBÁ2";#N/A,#N/A,FALSE,"ANEXO3 99 DTU";#N/A,#N/A,FALSE,"ANEXO3 99 RDR";#N/A,#N/A,FALSE,"ANEXO3 99 UBÁ4";#N/A,#N/A,FALSE,"ANEXO3 99 UBÁ6"}</definedName>
    <definedName name="_ETN3" localSheetId="19" hidden="1">{#N/A,#N/A,FALSE,"ANEXO3 99 ERA";#N/A,#N/A,FALSE,"ANEXO3 99 UBÁ2";#N/A,#N/A,FALSE,"ANEXO3 99 DTU";#N/A,#N/A,FALSE,"ANEXO3 99 RDR";#N/A,#N/A,FALSE,"ANEXO3 99 UBÁ4";#N/A,#N/A,FALSE,"ANEXO3 99 UBÁ6"}</definedName>
    <definedName name="_ETN3" localSheetId="0" hidden="1">{#N/A,#N/A,FALSE,"ANEXO3 99 ERA";#N/A,#N/A,FALSE,"ANEXO3 99 UBÁ2";#N/A,#N/A,FALSE,"ANEXO3 99 DTU";#N/A,#N/A,FALSE,"ANEXO3 99 RDR";#N/A,#N/A,FALSE,"ANEXO3 99 UBÁ4";#N/A,#N/A,FALSE,"ANEXO3 99 UBÁ6"}</definedName>
    <definedName name="_ETN3" localSheetId="25" hidden="1">{#N/A,#N/A,FALSE,"ANEXO3 99 ERA";#N/A,#N/A,FALSE,"ANEXO3 99 UBÁ2";#N/A,#N/A,FALSE,"ANEXO3 99 DTU";#N/A,#N/A,FALSE,"ANEXO3 99 RDR";#N/A,#N/A,FALSE,"ANEXO3 99 UBÁ4";#N/A,#N/A,FALSE,"ANEXO3 99 UBÁ6"}</definedName>
    <definedName name="_ETN3" localSheetId="20" hidden="1">{#N/A,#N/A,FALSE,"ANEXO3 99 ERA";#N/A,#N/A,FALSE,"ANEXO3 99 UBÁ2";#N/A,#N/A,FALSE,"ANEXO3 99 DTU";#N/A,#N/A,FALSE,"ANEXO3 99 RDR";#N/A,#N/A,FALSE,"ANEXO3 99 UBÁ4";#N/A,#N/A,FALSE,"ANEXO3 99 UBÁ6"}</definedName>
    <definedName name="_ETN3" localSheetId="12" hidden="1">{#N/A,#N/A,FALSE,"ANEXO3 99 ERA";#N/A,#N/A,FALSE,"ANEXO3 99 UBÁ2";#N/A,#N/A,FALSE,"ANEXO3 99 DTU";#N/A,#N/A,FALSE,"ANEXO3 99 RDR";#N/A,#N/A,FALSE,"ANEXO3 99 UBÁ4";#N/A,#N/A,FALSE,"ANEXO3 99 UBÁ6"}</definedName>
    <definedName name="_ETN3" localSheetId="22" hidden="1">{#N/A,#N/A,FALSE,"ANEXO3 99 ERA";#N/A,#N/A,FALSE,"ANEXO3 99 UBÁ2";#N/A,#N/A,FALSE,"ANEXO3 99 DTU";#N/A,#N/A,FALSE,"ANEXO3 99 RDR";#N/A,#N/A,FALSE,"ANEXO3 99 UBÁ4";#N/A,#N/A,FALSE,"ANEXO3 99 UBÁ6"}</definedName>
    <definedName name="_ETN3" localSheetId="21" hidden="1">{#N/A,#N/A,FALSE,"ANEXO3 99 ERA";#N/A,#N/A,FALSE,"ANEXO3 99 UBÁ2";#N/A,#N/A,FALSE,"ANEXO3 99 DTU";#N/A,#N/A,FALSE,"ANEXO3 99 RDR";#N/A,#N/A,FALSE,"ANEXO3 99 UBÁ4";#N/A,#N/A,FALSE,"ANEXO3 99 UBÁ6"}</definedName>
    <definedName name="_ETN3" localSheetId="23" hidden="1">{#N/A,#N/A,FALSE,"ANEXO3 99 ERA";#N/A,#N/A,FALSE,"ANEXO3 99 UBÁ2";#N/A,#N/A,FALSE,"ANEXO3 99 DTU";#N/A,#N/A,FALSE,"ANEXO3 99 RDR";#N/A,#N/A,FALSE,"ANEXO3 99 UBÁ4";#N/A,#N/A,FALSE,"ANEXO3 99 UBÁ6"}</definedName>
    <definedName name="_ETN3" localSheetId="15" hidden="1">{#N/A,#N/A,FALSE,"ANEXO3 99 ERA";#N/A,#N/A,FALSE,"ANEXO3 99 UBÁ2";#N/A,#N/A,FALSE,"ANEXO3 99 DTU";#N/A,#N/A,FALSE,"ANEXO3 99 RDR";#N/A,#N/A,FALSE,"ANEXO3 99 UBÁ4";#N/A,#N/A,FALSE,"ANEXO3 99 UBÁ6"}</definedName>
    <definedName name="_ETN3" localSheetId="13" hidden="1">{#N/A,#N/A,FALSE,"ANEXO3 99 ERA";#N/A,#N/A,FALSE,"ANEXO3 99 UBÁ2";#N/A,#N/A,FALSE,"ANEXO3 99 DTU";#N/A,#N/A,FALSE,"ANEXO3 99 RDR";#N/A,#N/A,FALSE,"ANEXO3 99 UBÁ4";#N/A,#N/A,FALSE,"ANEXO3 99 UBÁ6"}</definedName>
    <definedName name="_ETN3" hidden="1">{#N/A,#N/A,FALSE,"ANEXO3 99 ERA";#N/A,#N/A,FALSE,"ANEXO3 99 UBÁ2";#N/A,#N/A,FALSE,"ANEXO3 99 DTU";#N/A,#N/A,FALSE,"ANEXO3 99 RDR";#N/A,#N/A,FALSE,"ANEXO3 99 UBÁ4";#N/A,#N/A,FALSE,"ANEXO3 99 UBÁ6"}</definedName>
    <definedName name="_ev4" localSheetId="0" hidden="1">{#N/A,#N/A,FALSE,"CONTROLE"}</definedName>
    <definedName name="_ev4" localSheetId="25" hidden="1">{#N/A,#N/A,FALSE,"CONTROLE"}</definedName>
    <definedName name="_ev4" localSheetId="20" hidden="1">{#N/A,#N/A,FALSE,"CONTROLE"}</definedName>
    <definedName name="_ev4" localSheetId="12" hidden="1">{#N/A,#N/A,FALSE,"CONTROLE"}</definedName>
    <definedName name="_ev4" localSheetId="22" hidden="1">{#N/A,#N/A,FALSE,"CONTROLE"}</definedName>
    <definedName name="_ev4" localSheetId="21" hidden="1">{#N/A,#N/A,FALSE,"CONTROLE"}</definedName>
    <definedName name="_ev4" localSheetId="23" hidden="1">{#N/A,#N/A,FALSE,"CONTROLE"}</definedName>
    <definedName name="_ev4" localSheetId="15" hidden="1">{#N/A,#N/A,FALSE,"CONTROLE"}</definedName>
    <definedName name="_ev4" localSheetId="13" hidden="1">{#N/A,#N/A,FALSE,"CONTROLE"}</definedName>
    <definedName name="_ev4" hidden="1">{#N/A,#N/A,FALSE,"CONTROLE"}</definedName>
    <definedName name="_ev4_1" localSheetId="0" hidden="1">{#N/A,#N/A,FALSE,"CONTROLE"}</definedName>
    <definedName name="_ev4_1" localSheetId="25" hidden="1">{#N/A,#N/A,FALSE,"CONTROLE"}</definedName>
    <definedName name="_ev4_1" localSheetId="20" hidden="1">{#N/A,#N/A,FALSE,"CONTROLE"}</definedName>
    <definedName name="_ev4_1" localSheetId="12" hidden="1">{#N/A,#N/A,FALSE,"CONTROLE"}</definedName>
    <definedName name="_ev4_1" localSheetId="22" hidden="1">{#N/A,#N/A,FALSE,"CONTROLE"}</definedName>
    <definedName name="_ev4_1" localSheetId="21" hidden="1">{#N/A,#N/A,FALSE,"CONTROLE"}</definedName>
    <definedName name="_ev4_1" localSheetId="23" hidden="1">{#N/A,#N/A,FALSE,"CONTROLE"}</definedName>
    <definedName name="_ev4_1" localSheetId="15" hidden="1">{#N/A,#N/A,FALSE,"CONTROLE"}</definedName>
    <definedName name="_ev4_1" localSheetId="13" hidden="1">{#N/A,#N/A,FALSE,"CONTROLE"}</definedName>
    <definedName name="_ev4_1" hidden="1">{#N/A,#N/A,FALSE,"CONTROLE"}</definedName>
    <definedName name="_Fill" localSheetId="25" hidden="1">#REF!</definedName>
    <definedName name="_Fill" localSheetId="20" hidden="1">#REF!</definedName>
    <definedName name="_Fill" localSheetId="12" hidden="1">#REF!</definedName>
    <definedName name="_Fill" localSheetId="22" hidden="1">#REF!</definedName>
    <definedName name="_Fill" localSheetId="21" hidden="1">#REF!</definedName>
    <definedName name="_Fill" localSheetId="23" hidden="1">#REF!</definedName>
    <definedName name="_Fill" localSheetId="13" hidden="1">#REF!</definedName>
    <definedName name="_Fill" hidden="1">#REF!</definedName>
    <definedName name="_xlnm._FilterDatabase" localSheetId="8" hidden="1">'Energy Balance '!#REF!</definedName>
    <definedName name="_xlnm._FilterDatabase" localSheetId="7" hidden="1">'Energy Sold'!$L:$L</definedName>
    <definedName name="_xlnm._FilterDatabase" localSheetId="2" hidden="1">'G Assets and Generated Energy'!$A$10:$P$105</definedName>
    <definedName name="_xlnm._FilterDatabase" localSheetId="19" hidden="1">'Inv. SPE Generation'!$A$3:$AL$6</definedName>
    <definedName name="_xlnm._FilterDatabase" localSheetId="17" hidden="1">'Inv. SPE Substations'!#REF!</definedName>
    <definedName name="_xlnm._FilterDatabase" localSheetId="16" hidden="1">'Inv. SPE Transmission Lines'!#REF!</definedName>
    <definedName name="_xlnm._FilterDatabase" localSheetId="1" hidden="1">'Market Data'!$A$22:$Q$115</definedName>
    <definedName name="_xlnm._FilterDatabase" localSheetId="25" hidden="1">#REF!</definedName>
    <definedName name="_xlnm._FilterDatabase" localSheetId="20" hidden="1">'Operational Data'!$B$8:$E$117</definedName>
    <definedName name="_xlnm._FilterDatabase" localSheetId="12" hidden="1">#REF!</definedName>
    <definedName name="_xlnm._FilterDatabase" localSheetId="22" hidden="1">'SPE Substations'!$B$4:$K$93</definedName>
    <definedName name="_xlnm._FilterDatabase" localSheetId="21" hidden="1">'SPE Transmission Lines'!$B$8:$AX$63</definedName>
    <definedName name="_xlnm._FilterDatabase" localSheetId="23" hidden="1">'SPE-Lending and Financing'!$B$4:$H$45</definedName>
    <definedName name="_xlnm._FilterDatabase" localSheetId="13" hidden="1">'Transmission Capex'!$B$41:$AD$289</definedName>
    <definedName name="_xlnm._FilterDatabase" hidden="1">#REF!</definedName>
    <definedName name="_fpp07" localSheetId="0" hidden="1">{"TotalGeralDespesasPorArea",#N/A,FALSE,"VinculosAccessEfetivo"}</definedName>
    <definedName name="_fpp07" localSheetId="25" hidden="1">{"TotalGeralDespesasPorArea",#N/A,FALSE,"VinculosAccessEfetivo"}</definedName>
    <definedName name="_fpp07" localSheetId="20" hidden="1">{"TotalGeralDespesasPorArea",#N/A,FALSE,"VinculosAccessEfetivo"}</definedName>
    <definedName name="_fpp07" localSheetId="12" hidden="1">{"TotalGeralDespesasPorArea",#N/A,FALSE,"VinculosAccessEfetivo"}</definedName>
    <definedName name="_fpp07" localSheetId="22" hidden="1">{"TotalGeralDespesasPorArea",#N/A,FALSE,"VinculosAccessEfetivo"}</definedName>
    <definedName name="_fpp07" localSheetId="21" hidden="1">{"TotalGeralDespesasPorArea",#N/A,FALSE,"VinculosAccessEfetivo"}</definedName>
    <definedName name="_fpp07" localSheetId="23" hidden="1">{"TotalGeralDespesasPorArea",#N/A,FALSE,"VinculosAccessEfetivo"}</definedName>
    <definedName name="_fpp07" localSheetId="15" hidden="1">{"TotalGeralDespesasPorArea",#N/A,FALSE,"VinculosAccessEfetivo"}</definedName>
    <definedName name="_fpp07" localSheetId="13" hidden="1">{"TotalGeralDespesasPorArea",#N/A,FALSE,"VinculosAccessEfetivo"}</definedName>
    <definedName name="_fpp07" hidden="1">{"TotalGeralDespesasPorArea",#N/A,FALSE,"VinculosAccessEfetivo"}</definedName>
    <definedName name="_fpp07_1" localSheetId="0" hidden="1">{"TotalGeralDespesasPorArea",#N/A,FALSE,"VinculosAccessEfetivo"}</definedName>
    <definedName name="_fpp07_1" localSheetId="25" hidden="1">{"TotalGeralDespesasPorArea",#N/A,FALSE,"VinculosAccessEfetivo"}</definedName>
    <definedName name="_fpp07_1" localSheetId="20" hidden="1">{"TotalGeralDespesasPorArea",#N/A,FALSE,"VinculosAccessEfetivo"}</definedName>
    <definedName name="_fpp07_1" localSheetId="12" hidden="1">{"TotalGeralDespesasPorArea",#N/A,FALSE,"VinculosAccessEfetivo"}</definedName>
    <definedName name="_fpp07_1" localSheetId="22" hidden="1">{"TotalGeralDespesasPorArea",#N/A,FALSE,"VinculosAccessEfetivo"}</definedName>
    <definedName name="_fpp07_1" localSheetId="21" hidden="1">{"TotalGeralDespesasPorArea",#N/A,FALSE,"VinculosAccessEfetivo"}</definedName>
    <definedName name="_fpp07_1" localSheetId="23" hidden="1">{"TotalGeralDespesasPorArea",#N/A,FALSE,"VinculosAccessEfetivo"}</definedName>
    <definedName name="_fpp07_1" localSheetId="15" hidden="1">{"TotalGeralDespesasPorArea",#N/A,FALSE,"VinculosAccessEfetivo"}</definedName>
    <definedName name="_fpp07_1" localSheetId="13" hidden="1">{"TotalGeralDespesasPorArea",#N/A,FALSE,"VinculosAccessEfetivo"}</definedName>
    <definedName name="_fpp07_1" hidden="1">{"TotalGeralDespesasPorArea",#N/A,FALSE,"VinculosAccessEfetivo"}</definedName>
    <definedName name="_FT08" hidden="1">"3OYHDJRF05V1IN1D1R6C32J5E"</definedName>
    <definedName name="_Fx1999">#REF!</definedName>
    <definedName name="_fx99">#REF!</definedName>
    <definedName name="_gdp85">#REF!</definedName>
    <definedName name="_gdp86">#REF!</definedName>
    <definedName name="_gdp87">#REF!</definedName>
    <definedName name="_gdp88">#REF!</definedName>
    <definedName name="_gdp89">#REF!</definedName>
    <definedName name="_gdp90">#REF!</definedName>
    <definedName name="_gdp91">#REF!</definedName>
    <definedName name="_gdp92">#REF!</definedName>
    <definedName name="_gdp93">#REF!</definedName>
    <definedName name="_gdp94">#REF!</definedName>
    <definedName name="_gdp95">#REF!</definedName>
    <definedName name="_gdp96">#REF!</definedName>
    <definedName name="_gdp97">#REF!</definedName>
    <definedName name="_gdp98" localSheetId="15">#REF!</definedName>
    <definedName name="_gdp98">#REF!</definedName>
    <definedName name="_gdp99" localSheetId="15">#REF!</definedName>
    <definedName name="_gdp99">#REF!</definedName>
    <definedName name="_IMP2" localSheetId="13">#REF!</definedName>
    <definedName name="_IMP2">#REF!</definedName>
    <definedName name="_Key1" localSheetId="6" hidden="1">#REF!</definedName>
    <definedName name="_Key1" localSheetId="5" hidden="1">#REF!</definedName>
    <definedName name="_Key1" localSheetId="10" hidden="1">#REF!</definedName>
    <definedName name="_Key1" localSheetId="4" hidden="1">#REF!</definedName>
    <definedName name="_Key1" localSheetId="8" hidden="1">#REF!</definedName>
    <definedName name="_Key1" localSheetId="9" hidden="1">#REF!</definedName>
    <definedName name="_Key1" localSheetId="7" hidden="1">#REF!</definedName>
    <definedName name="_Key1" localSheetId="2" hidden="1">#REF!</definedName>
    <definedName name="_Key1" localSheetId="3" hidden="1">#REF!</definedName>
    <definedName name="_Key1" localSheetId="19" hidden="1">#REF!</definedName>
    <definedName name="_Key1" localSheetId="24" hidden="1">#REF!</definedName>
    <definedName name="_Key1" localSheetId="1" hidden="1">#REF!</definedName>
    <definedName name="_Key1" localSheetId="25" hidden="1">#REF!</definedName>
    <definedName name="_Key1" localSheetId="20" hidden="1">#REF!</definedName>
    <definedName name="_Key1" localSheetId="12" hidden="1">#REF!</definedName>
    <definedName name="_Key1" localSheetId="23" hidden="1">#REF!</definedName>
    <definedName name="_Key1" localSheetId="13" hidden="1">#REF!</definedName>
    <definedName name="_Key1" hidden="1">#REF!</definedName>
    <definedName name="_Key2" localSheetId="25" hidden="1">#REF!</definedName>
    <definedName name="_Key2" hidden="1">#REF!</definedName>
    <definedName name="_mar2003">#REF!</definedName>
    <definedName name="_MIX97" localSheetId="15">#REF!</definedName>
    <definedName name="_MIX97">#REF!</definedName>
    <definedName name="_new95" localSheetId="13">#REF!</definedName>
    <definedName name="_new95">#REF!</definedName>
    <definedName name="_NIL1" localSheetId="13">#REF!</definedName>
    <definedName name="_NIL1">#REF!</definedName>
    <definedName name="_NIL2" localSheetId="13">#REF!</definedName>
    <definedName name="_NIL2">#REF!</definedName>
    <definedName name="_NIL3">#REF!</definedName>
    <definedName name="_NIL4">#REF!</definedName>
    <definedName name="_NIL5">#REF!</definedName>
    <definedName name="_o022" localSheetId="0" hidden="1">{#N/A,#N/A,FALSE,"CONTROLE";#N/A,#N/A,FALSE,"CONTROLE"}</definedName>
    <definedName name="_o022" localSheetId="25" hidden="1">{#N/A,#N/A,FALSE,"CONTROLE";#N/A,#N/A,FALSE,"CONTROLE"}</definedName>
    <definedName name="_o022" localSheetId="20" hidden="1">{#N/A,#N/A,FALSE,"CONTROLE";#N/A,#N/A,FALSE,"CONTROLE"}</definedName>
    <definedName name="_o022" localSheetId="12" hidden="1">{#N/A,#N/A,FALSE,"CONTROLE";#N/A,#N/A,FALSE,"CONTROLE"}</definedName>
    <definedName name="_o022" localSheetId="22" hidden="1">{#N/A,#N/A,FALSE,"CONTROLE";#N/A,#N/A,FALSE,"CONTROLE"}</definedName>
    <definedName name="_o022" localSheetId="21" hidden="1">{#N/A,#N/A,FALSE,"CONTROLE";#N/A,#N/A,FALSE,"CONTROLE"}</definedName>
    <definedName name="_o022" localSheetId="23" hidden="1">{#N/A,#N/A,FALSE,"CONTROLE";#N/A,#N/A,FALSE,"CONTROLE"}</definedName>
    <definedName name="_o022" localSheetId="15" hidden="1">{#N/A,#N/A,FALSE,"CONTROLE";#N/A,#N/A,FALSE,"CONTROLE"}</definedName>
    <definedName name="_o022" localSheetId="13" hidden="1">{#N/A,#N/A,FALSE,"CONTROLE";#N/A,#N/A,FALSE,"CONTROLE"}</definedName>
    <definedName name="_o022" hidden="1">{#N/A,#N/A,FALSE,"CONTROLE";#N/A,#N/A,FALSE,"CONTROLE"}</definedName>
    <definedName name="_o022_1" localSheetId="0" hidden="1">{#N/A,#N/A,FALSE,"CONTROLE";#N/A,#N/A,FALSE,"CONTROLE"}</definedName>
    <definedName name="_o022_1" localSheetId="25" hidden="1">{#N/A,#N/A,FALSE,"CONTROLE";#N/A,#N/A,FALSE,"CONTROLE"}</definedName>
    <definedName name="_o022_1" localSheetId="20" hidden="1">{#N/A,#N/A,FALSE,"CONTROLE";#N/A,#N/A,FALSE,"CONTROLE"}</definedName>
    <definedName name="_o022_1" localSheetId="12" hidden="1">{#N/A,#N/A,FALSE,"CONTROLE";#N/A,#N/A,FALSE,"CONTROLE"}</definedName>
    <definedName name="_o022_1" localSheetId="22" hidden="1">{#N/A,#N/A,FALSE,"CONTROLE";#N/A,#N/A,FALSE,"CONTROLE"}</definedName>
    <definedName name="_o022_1" localSheetId="21" hidden="1">{#N/A,#N/A,FALSE,"CONTROLE";#N/A,#N/A,FALSE,"CONTROLE"}</definedName>
    <definedName name="_o022_1" localSheetId="23" hidden="1">{#N/A,#N/A,FALSE,"CONTROLE";#N/A,#N/A,FALSE,"CONTROLE"}</definedName>
    <definedName name="_o022_1" localSheetId="15" hidden="1">{#N/A,#N/A,FALSE,"CONTROLE";#N/A,#N/A,FALSE,"CONTROLE"}</definedName>
    <definedName name="_o022_1" localSheetId="13" hidden="1">{#N/A,#N/A,FALSE,"CONTROLE";#N/A,#N/A,FALSE,"CONTROLE"}</definedName>
    <definedName name="_o022_1" hidden="1">{#N/A,#N/A,FALSE,"CONTROLE";#N/A,#N/A,FALSE,"CONTROLE"}</definedName>
    <definedName name="_o023" localSheetId="0" hidden="1">{#N/A,#N/A,FALSE,"CONTROLE"}</definedName>
    <definedName name="_o023" localSheetId="25" hidden="1">{#N/A,#N/A,FALSE,"CONTROLE"}</definedName>
    <definedName name="_o023" localSheetId="20" hidden="1">{#N/A,#N/A,FALSE,"CONTROLE"}</definedName>
    <definedName name="_o023" localSheetId="12" hidden="1">{#N/A,#N/A,FALSE,"CONTROLE"}</definedName>
    <definedName name="_o023" localSheetId="22" hidden="1">{#N/A,#N/A,FALSE,"CONTROLE"}</definedName>
    <definedName name="_o023" localSheetId="21" hidden="1">{#N/A,#N/A,FALSE,"CONTROLE"}</definedName>
    <definedName name="_o023" localSheetId="23" hidden="1">{#N/A,#N/A,FALSE,"CONTROLE"}</definedName>
    <definedName name="_o023" localSheetId="15" hidden="1">{#N/A,#N/A,FALSE,"CONTROLE"}</definedName>
    <definedName name="_o023" localSheetId="13" hidden="1">{#N/A,#N/A,FALSE,"CONTROLE"}</definedName>
    <definedName name="_o023" hidden="1">{#N/A,#N/A,FALSE,"CONTROLE"}</definedName>
    <definedName name="_o023_1" localSheetId="0" hidden="1">{#N/A,#N/A,FALSE,"CONTROLE"}</definedName>
    <definedName name="_o023_1" localSheetId="25" hidden="1">{#N/A,#N/A,FALSE,"CONTROLE"}</definedName>
    <definedName name="_o023_1" localSheetId="20" hidden="1">{#N/A,#N/A,FALSE,"CONTROLE"}</definedName>
    <definedName name="_o023_1" localSheetId="12" hidden="1">{#N/A,#N/A,FALSE,"CONTROLE"}</definedName>
    <definedName name="_o023_1" localSheetId="22" hidden="1">{#N/A,#N/A,FALSE,"CONTROLE"}</definedName>
    <definedName name="_o023_1" localSheetId="21" hidden="1">{#N/A,#N/A,FALSE,"CONTROLE"}</definedName>
    <definedName name="_o023_1" localSheetId="23" hidden="1">{#N/A,#N/A,FALSE,"CONTROLE"}</definedName>
    <definedName name="_o023_1" localSheetId="15" hidden="1">{#N/A,#N/A,FALSE,"CONTROLE"}</definedName>
    <definedName name="_o023_1" localSheetId="13" hidden="1">{#N/A,#N/A,FALSE,"CONTROLE"}</definedName>
    <definedName name="_o023_1" hidden="1">{#N/A,#N/A,FALSE,"CONTROLE"}</definedName>
    <definedName name="_o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0" localSheetId="0" hidden="1">{"TotalGeralDespesasPorArea",#N/A,FALSE,"VinculosAccessEfetivo"}</definedName>
    <definedName name="_o10" localSheetId="25" hidden="1">{"TotalGeralDespesasPorArea",#N/A,FALSE,"VinculosAccessEfetivo"}</definedName>
    <definedName name="_o10" localSheetId="20" hidden="1">{"TotalGeralDespesasPorArea",#N/A,FALSE,"VinculosAccessEfetivo"}</definedName>
    <definedName name="_o10" localSheetId="12" hidden="1">{"TotalGeralDespesasPorArea",#N/A,FALSE,"VinculosAccessEfetivo"}</definedName>
    <definedName name="_o10" localSheetId="22" hidden="1">{"TotalGeralDespesasPorArea",#N/A,FALSE,"VinculosAccessEfetivo"}</definedName>
    <definedName name="_o10" localSheetId="21" hidden="1">{"TotalGeralDespesasPorArea",#N/A,FALSE,"VinculosAccessEfetivo"}</definedName>
    <definedName name="_o10" localSheetId="23" hidden="1">{"TotalGeralDespesasPorArea",#N/A,FALSE,"VinculosAccessEfetivo"}</definedName>
    <definedName name="_o10" localSheetId="15" hidden="1">{"TotalGeralDespesasPorArea",#N/A,FALSE,"VinculosAccessEfetivo"}</definedName>
    <definedName name="_o10" localSheetId="13" hidden="1">{"TotalGeralDespesasPorArea",#N/A,FALSE,"VinculosAccessEfetivo"}</definedName>
    <definedName name="_o10" hidden="1">{"TotalGeralDespesasPorArea",#N/A,FALSE,"VinculosAccessEfetivo"}</definedName>
    <definedName name="_o10_1" localSheetId="0" hidden="1">{"TotalGeralDespesasPorArea",#N/A,FALSE,"VinculosAccessEfetivo"}</definedName>
    <definedName name="_o10_1" localSheetId="25" hidden="1">{"TotalGeralDespesasPorArea",#N/A,FALSE,"VinculosAccessEfetivo"}</definedName>
    <definedName name="_o10_1" localSheetId="20" hidden="1">{"TotalGeralDespesasPorArea",#N/A,FALSE,"VinculosAccessEfetivo"}</definedName>
    <definedName name="_o10_1" localSheetId="12" hidden="1">{"TotalGeralDespesasPorArea",#N/A,FALSE,"VinculosAccessEfetivo"}</definedName>
    <definedName name="_o10_1" localSheetId="22" hidden="1">{"TotalGeralDespesasPorArea",#N/A,FALSE,"VinculosAccessEfetivo"}</definedName>
    <definedName name="_o10_1" localSheetId="21" hidden="1">{"TotalGeralDespesasPorArea",#N/A,FALSE,"VinculosAccessEfetivo"}</definedName>
    <definedName name="_o10_1" localSheetId="23" hidden="1">{"TotalGeralDespesasPorArea",#N/A,FALSE,"VinculosAccessEfetivo"}</definedName>
    <definedName name="_o10_1" localSheetId="15" hidden="1">{"TotalGeralDespesasPorArea",#N/A,FALSE,"VinculosAccessEfetivo"}</definedName>
    <definedName name="_o10_1" localSheetId="13" hidden="1">{"TotalGeralDespesasPorArea",#N/A,FALSE,"VinculosAccessEfetivo"}</definedName>
    <definedName name="_o10_1" hidden="1">{"TotalGeralDespesasPorArea",#N/A,FALSE,"VinculosAccessEfetivo"}</definedName>
    <definedName name="_o1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3" localSheetId="0" hidden="1">{"TotalGeralDespesasPorArea",#N/A,FALSE,"VinculosAccessEfetivo"}</definedName>
    <definedName name="_o13" localSheetId="25" hidden="1">{"TotalGeralDespesasPorArea",#N/A,FALSE,"VinculosAccessEfetivo"}</definedName>
    <definedName name="_o13" localSheetId="20" hidden="1">{"TotalGeralDespesasPorArea",#N/A,FALSE,"VinculosAccessEfetivo"}</definedName>
    <definedName name="_o13" localSheetId="12" hidden="1">{"TotalGeralDespesasPorArea",#N/A,FALSE,"VinculosAccessEfetivo"}</definedName>
    <definedName name="_o13" localSheetId="22" hidden="1">{"TotalGeralDespesasPorArea",#N/A,FALSE,"VinculosAccessEfetivo"}</definedName>
    <definedName name="_o13" localSheetId="21" hidden="1">{"TotalGeralDespesasPorArea",#N/A,FALSE,"VinculosAccessEfetivo"}</definedName>
    <definedName name="_o13" localSheetId="23" hidden="1">{"TotalGeralDespesasPorArea",#N/A,FALSE,"VinculosAccessEfetivo"}</definedName>
    <definedName name="_o13" localSheetId="15" hidden="1">{"TotalGeralDespesasPorArea",#N/A,FALSE,"VinculosAccessEfetivo"}</definedName>
    <definedName name="_o13" localSheetId="13" hidden="1">{"TotalGeralDespesasPorArea",#N/A,FALSE,"VinculosAccessEfetivo"}</definedName>
    <definedName name="_o13" hidden="1">{"TotalGeralDespesasPorArea",#N/A,FALSE,"VinculosAccessEfetivo"}</definedName>
    <definedName name="_o13_1" localSheetId="0" hidden="1">{"TotalGeralDespesasPorArea",#N/A,FALSE,"VinculosAccessEfetivo"}</definedName>
    <definedName name="_o13_1" localSheetId="25" hidden="1">{"TotalGeralDespesasPorArea",#N/A,FALSE,"VinculosAccessEfetivo"}</definedName>
    <definedName name="_o13_1" localSheetId="20" hidden="1">{"TotalGeralDespesasPorArea",#N/A,FALSE,"VinculosAccessEfetivo"}</definedName>
    <definedName name="_o13_1" localSheetId="12" hidden="1">{"TotalGeralDespesasPorArea",#N/A,FALSE,"VinculosAccessEfetivo"}</definedName>
    <definedName name="_o13_1" localSheetId="22" hidden="1">{"TotalGeralDespesasPorArea",#N/A,FALSE,"VinculosAccessEfetivo"}</definedName>
    <definedName name="_o13_1" localSheetId="21" hidden="1">{"TotalGeralDespesasPorArea",#N/A,FALSE,"VinculosAccessEfetivo"}</definedName>
    <definedName name="_o13_1" localSheetId="23" hidden="1">{"TotalGeralDespesasPorArea",#N/A,FALSE,"VinculosAccessEfetivo"}</definedName>
    <definedName name="_o13_1" localSheetId="15" hidden="1">{"TotalGeralDespesasPorArea",#N/A,FALSE,"VinculosAccessEfetivo"}</definedName>
    <definedName name="_o13_1" localSheetId="13" hidden="1">{"TotalGeralDespesasPorArea",#N/A,FALSE,"VinculosAccessEfetivo"}</definedName>
    <definedName name="_o13_1" hidden="1">{"TotalGeralDespesasPorArea",#N/A,FALSE,"VinculosAccessEfetivo"}</definedName>
    <definedName name="_o14" localSheetId="0" hidden="1">{#N/A,#N/A,FALSE,"CONTROLE"}</definedName>
    <definedName name="_o14" localSheetId="25" hidden="1">{#N/A,#N/A,FALSE,"CONTROLE"}</definedName>
    <definedName name="_o14" localSheetId="20" hidden="1">{#N/A,#N/A,FALSE,"CONTROLE"}</definedName>
    <definedName name="_o14" localSheetId="12" hidden="1">{#N/A,#N/A,FALSE,"CONTROLE"}</definedName>
    <definedName name="_o14" localSheetId="22" hidden="1">{#N/A,#N/A,FALSE,"CONTROLE"}</definedName>
    <definedName name="_o14" localSheetId="21" hidden="1">{#N/A,#N/A,FALSE,"CONTROLE"}</definedName>
    <definedName name="_o14" localSheetId="23" hidden="1">{#N/A,#N/A,FALSE,"CONTROLE"}</definedName>
    <definedName name="_o14" localSheetId="15" hidden="1">{#N/A,#N/A,FALSE,"CONTROLE"}</definedName>
    <definedName name="_o14" localSheetId="13" hidden="1">{#N/A,#N/A,FALSE,"CONTROLE"}</definedName>
    <definedName name="_o14" hidden="1">{#N/A,#N/A,FALSE,"CONTROLE"}</definedName>
    <definedName name="_o14_1" localSheetId="0" hidden="1">{#N/A,#N/A,FALSE,"CONTROLE"}</definedName>
    <definedName name="_o14_1" localSheetId="25" hidden="1">{#N/A,#N/A,FALSE,"CONTROLE"}</definedName>
    <definedName name="_o14_1" localSheetId="20" hidden="1">{#N/A,#N/A,FALSE,"CONTROLE"}</definedName>
    <definedName name="_o14_1" localSheetId="12" hidden="1">{#N/A,#N/A,FALSE,"CONTROLE"}</definedName>
    <definedName name="_o14_1" localSheetId="22" hidden="1">{#N/A,#N/A,FALSE,"CONTROLE"}</definedName>
    <definedName name="_o14_1" localSheetId="21" hidden="1">{#N/A,#N/A,FALSE,"CONTROLE"}</definedName>
    <definedName name="_o14_1" localSheetId="23" hidden="1">{#N/A,#N/A,FALSE,"CONTROLE"}</definedName>
    <definedName name="_o14_1" localSheetId="15" hidden="1">{#N/A,#N/A,FALSE,"CONTROLE"}</definedName>
    <definedName name="_o14_1" localSheetId="13" hidden="1">{#N/A,#N/A,FALSE,"CONTROLE"}</definedName>
    <definedName name="_o14_1" hidden="1">{#N/A,#N/A,FALSE,"CONTROLE"}</definedName>
    <definedName name="_o15" localSheetId="0" hidden="1">{#N/A,#N/A,FALSE,"CONTROLE"}</definedName>
    <definedName name="_o15" localSheetId="25" hidden="1">{#N/A,#N/A,FALSE,"CONTROLE"}</definedName>
    <definedName name="_o15" localSheetId="20" hidden="1">{#N/A,#N/A,FALSE,"CONTROLE"}</definedName>
    <definedName name="_o15" localSheetId="12" hidden="1">{#N/A,#N/A,FALSE,"CONTROLE"}</definedName>
    <definedName name="_o15" localSheetId="22" hidden="1">{#N/A,#N/A,FALSE,"CONTROLE"}</definedName>
    <definedName name="_o15" localSheetId="21" hidden="1">{#N/A,#N/A,FALSE,"CONTROLE"}</definedName>
    <definedName name="_o15" localSheetId="23" hidden="1">{#N/A,#N/A,FALSE,"CONTROLE"}</definedName>
    <definedName name="_o15" localSheetId="15" hidden="1">{#N/A,#N/A,FALSE,"CONTROLE"}</definedName>
    <definedName name="_o15" localSheetId="13" hidden="1">{#N/A,#N/A,FALSE,"CONTROLE"}</definedName>
    <definedName name="_o15" hidden="1">{#N/A,#N/A,FALSE,"CONTROLE"}</definedName>
    <definedName name="_o15_1" localSheetId="0" hidden="1">{#N/A,#N/A,FALSE,"CONTROLE"}</definedName>
    <definedName name="_o15_1" localSheetId="25" hidden="1">{#N/A,#N/A,FALSE,"CONTROLE"}</definedName>
    <definedName name="_o15_1" localSheetId="20" hidden="1">{#N/A,#N/A,FALSE,"CONTROLE"}</definedName>
    <definedName name="_o15_1" localSheetId="12" hidden="1">{#N/A,#N/A,FALSE,"CONTROLE"}</definedName>
    <definedName name="_o15_1" localSheetId="22" hidden="1">{#N/A,#N/A,FALSE,"CONTROLE"}</definedName>
    <definedName name="_o15_1" localSheetId="21" hidden="1">{#N/A,#N/A,FALSE,"CONTROLE"}</definedName>
    <definedName name="_o15_1" localSheetId="23" hidden="1">{#N/A,#N/A,FALSE,"CONTROLE"}</definedName>
    <definedName name="_o15_1" localSheetId="15" hidden="1">{#N/A,#N/A,FALSE,"CONTROLE"}</definedName>
    <definedName name="_o15_1" localSheetId="13" hidden="1">{#N/A,#N/A,FALSE,"CONTROLE"}</definedName>
    <definedName name="_o15_1" hidden="1">{#N/A,#N/A,FALSE,"CONTROLE"}</definedName>
    <definedName name="_o16" localSheetId="0" hidden="1">{"TotalGeralDespesasPorArea",#N/A,FALSE,"VinculosAccessEfetivo"}</definedName>
    <definedName name="_o16" localSheetId="25" hidden="1">{"TotalGeralDespesasPorArea",#N/A,FALSE,"VinculosAccessEfetivo"}</definedName>
    <definedName name="_o16" localSheetId="20" hidden="1">{"TotalGeralDespesasPorArea",#N/A,FALSE,"VinculosAccessEfetivo"}</definedName>
    <definedName name="_o16" localSheetId="12" hidden="1">{"TotalGeralDespesasPorArea",#N/A,FALSE,"VinculosAccessEfetivo"}</definedName>
    <definedName name="_o16" localSheetId="22" hidden="1">{"TotalGeralDespesasPorArea",#N/A,FALSE,"VinculosAccessEfetivo"}</definedName>
    <definedName name="_o16" localSheetId="21" hidden="1">{"TotalGeralDespesasPorArea",#N/A,FALSE,"VinculosAccessEfetivo"}</definedName>
    <definedName name="_o16" localSheetId="23" hidden="1">{"TotalGeralDespesasPorArea",#N/A,FALSE,"VinculosAccessEfetivo"}</definedName>
    <definedName name="_o16" localSheetId="15" hidden="1">{"TotalGeralDespesasPorArea",#N/A,FALSE,"VinculosAccessEfetivo"}</definedName>
    <definedName name="_o16" localSheetId="13" hidden="1">{"TotalGeralDespesasPorArea",#N/A,FALSE,"VinculosAccessEfetivo"}</definedName>
    <definedName name="_o16" hidden="1">{"TotalGeralDespesasPorArea",#N/A,FALSE,"VinculosAccessEfetivo"}</definedName>
    <definedName name="_o16_1" localSheetId="0" hidden="1">{"TotalGeralDespesasPorArea",#N/A,FALSE,"VinculosAccessEfetivo"}</definedName>
    <definedName name="_o16_1" localSheetId="25" hidden="1">{"TotalGeralDespesasPorArea",#N/A,FALSE,"VinculosAccessEfetivo"}</definedName>
    <definedName name="_o16_1" localSheetId="20" hidden="1">{"TotalGeralDespesasPorArea",#N/A,FALSE,"VinculosAccessEfetivo"}</definedName>
    <definedName name="_o16_1" localSheetId="12" hidden="1">{"TotalGeralDespesasPorArea",#N/A,FALSE,"VinculosAccessEfetivo"}</definedName>
    <definedName name="_o16_1" localSheetId="22" hidden="1">{"TotalGeralDespesasPorArea",#N/A,FALSE,"VinculosAccessEfetivo"}</definedName>
    <definedName name="_o16_1" localSheetId="21" hidden="1">{"TotalGeralDespesasPorArea",#N/A,FALSE,"VinculosAccessEfetivo"}</definedName>
    <definedName name="_o16_1" localSheetId="23" hidden="1">{"TotalGeralDespesasPorArea",#N/A,FALSE,"VinculosAccessEfetivo"}</definedName>
    <definedName name="_o16_1" localSheetId="15" hidden="1">{"TotalGeralDespesasPorArea",#N/A,FALSE,"VinculosAccessEfetivo"}</definedName>
    <definedName name="_o16_1" localSheetId="13" hidden="1">{"TotalGeralDespesasPorArea",#N/A,FALSE,"VinculosAccessEfetivo"}</definedName>
    <definedName name="_o16_1" hidden="1">{"TotalGeralDespesasPorArea",#N/A,FALSE,"VinculosAccessEfetivo"}</definedName>
    <definedName name="_o17"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9" localSheetId="0" hidden="1">{#N/A,#N/A,FALSE,"CONTROLE"}</definedName>
    <definedName name="_o19" localSheetId="25" hidden="1">{#N/A,#N/A,FALSE,"CONTROLE"}</definedName>
    <definedName name="_o19" localSheetId="20" hidden="1">{#N/A,#N/A,FALSE,"CONTROLE"}</definedName>
    <definedName name="_o19" localSheetId="12" hidden="1">{#N/A,#N/A,FALSE,"CONTROLE"}</definedName>
    <definedName name="_o19" localSheetId="22" hidden="1">{#N/A,#N/A,FALSE,"CONTROLE"}</definedName>
    <definedName name="_o19" localSheetId="21" hidden="1">{#N/A,#N/A,FALSE,"CONTROLE"}</definedName>
    <definedName name="_o19" localSheetId="23" hidden="1">{#N/A,#N/A,FALSE,"CONTROLE"}</definedName>
    <definedName name="_o19" localSheetId="15" hidden="1">{#N/A,#N/A,FALSE,"CONTROLE"}</definedName>
    <definedName name="_o19" localSheetId="13" hidden="1">{#N/A,#N/A,FALSE,"CONTROLE"}</definedName>
    <definedName name="_o19" hidden="1">{#N/A,#N/A,FALSE,"CONTROLE"}</definedName>
    <definedName name="_o19_1" localSheetId="0" hidden="1">{#N/A,#N/A,FALSE,"CONTROLE"}</definedName>
    <definedName name="_o19_1" localSheetId="25" hidden="1">{#N/A,#N/A,FALSE,"CONTROLE"}</definedName>
    <definedName name="_o19_1" localSheetId="20" hidden="1">{#N/A,#N/A,FALSE,"CONTROLE"}</definedName>
    <definedName name="_o19_1" localSheetId="12" hidden="1">{#N/A,#N/A,FALSE,"CONTROLE"}</definedName>
    <definedName name="_o19_1" localSheetId="22" hidden="1">{#N/A,#N/A,FALSE,"CONTROLE"}</definedName>
    <definedName name="_o19_1" localSheetId="21" hidden="1">{#N/A,#N/A,FALSE,"CONTROLE"}</definedName>
    <definedName name="_o19_1" localSheetId="23" hidden="1">{#N/A,#N/A,FALSE,"CONTROLE"}</definedName>
    <definedName name="_o19_1" localSheetId="15" hidden="1">{#N/A,#N/A,FALSE,"CONTROLE"}</definedName>
    <definedName name="_o19_1" localSheetId="13" hidden="1">{#N/A,#N/A,FALSE,"CONTROLE"}</definedName>
    <definedName name="_o19_1" hidden="1">{#N/A,#N/A,FALSE,"CONTROLE"}</definedName>
    <definedName name="_o2"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1" localSheetId="0" hidden="1">{"TotalGeralDespesasPorArea",#N/A,FALSE,"VinculosAccessEfetivo"}</definedName>
    <definedName name="_o21" localSheetId="25" hidden="1">{"TotalGeralDespesasPorArea",#N/A,FALSE,"VinculosAccessEfetivo"}</definedName>
    <definedName name="_o21" localSheetId="20" hidden="1">{"TotalGeralDespesasPorArea",#N/A,FALSE,"VinculosAccessEfetivo"}</definedName>
    <definedName name="_o21" localSheetId="12" hidden="1">{"TotalGeralDespesasPorArea",#N/A,FALSE,"VinculosAccessEfetivo"}</definedName>
    <definedName name="_o21" localSheetId="22" hidden="1">{"TotalGeralDespesasPorArea",#N/A,FALSE,"VinculosAccessEfetivo"}</definedName>
    <definedName name="_o21" localSheetId="21" hidden="1">{"TotalGeralDespesasPorArea",#N/A,FALSE,"VinculosAccessEfetivo"}</definedName>
    <definedName name="_o21" localSheetId="23" hidden="1">{"TotalGeralDespesasPorArea",#N/A,FALSE,"VinculosAccessEfetivo"}</definedName>
    <definedName name="_o21" localSheetId="15" hidden="1">{"TotalGeralDespesasPorArea",#N/A,FALSE,"VinculosAccessEfetivo"}</definedName>
    <definedName name="_o21" localSheetId="13" hidden="1">{"TotalGeralDespesasPorArea",#N/A,FALSE,"VinculosAccessEfetivo"}</definedName>
    <definedName name="_o21" hidden="1">{"TotalGeralDespesasPorArea",#N/A,FALSE,"VinculosAccessEfetivo"}</definedName>
    <definedName name="_o21_1" localSheetId="0" hidden="1">{"TotalGeralDespesasPorArea",#N/A,FALSE,"VinculosAccessEfetivo"}</definedName>
    <definedName name="_o21_1" localSheetId="25" hidden="1">{"TotalGeralDespesasPorArea",#N/A,FALSE,"VinculosAccessEfetivo"}</definedName>
    <definedName name="_o21_1" localSheetId="20" hidden="1">{"TotalGeralDespesasPorArea",#N/A,FALSE,"VinculosAccessEfetivo"}</definedName>
    <definedName name="_o21_1" localSheetId="12" hidden="1">{"TotalGeralDespesasPorArea",#N/A,FALSE,"VinculosAccessEfetivo"}</definedName>
    <definedName name="_o21_1" localSheetId="22" hidden="1">{"TotalGeralDespesasPorArea",#N/A,FALSE,"VinculosAccessEfetivo"}</definedName>
    <definedName name="_o21_1" localSheetId="21" hidden="1">{"TotalGeralDespesasPorArea",#N/A,FALSE,"VinculosAccessEfetivo"}</definedName>
    <definedName name="_o21_1" localSheetId="23" hidden="1">{"TotalGeralDespesasPorArea",#N/A,FALSE,"VinculosAccessEfetivo"}</definedName>
    <definedName name="_o21_1" localSheetId="15" hidden="1">{"TotalGeralDespesasPorArea",#N/A,FALSE,"VinculosAccessEfetivo"}</definedName>
    <definedName name="_o21_1" localSheetId="13" hidden="1">{"TotalGeralDespesasPorArea",#N/A,FALSE,"VinculosAccessEfetivo"}</definedName>
    <definedName name="_o21_1" hidden="1">{"TotalGeralDespesasPorArea",#N/A,FALSE,"VinculosAccessEfetivo"}</definedName>
    <definedName name="_o24"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5" localSheetId="0" hidden="1">{"TotalGeralDespesasPorArea",#N/A,FALSE,"VinculosAccessEfetivo"}</definedName>
    <definedName name="_o25" localSheetId="25" hidden="1">{"TotalGeralDespesasPorArea",#N/A,FALSE,"VinculosAccessEfetivo"}</definedName>
    <definedName name="_o25" localSheetId="20" hidden="1">{"TotalGeralDespesasPorArea",#N/A,FALSE,"VinculosAccessEfetivo"}</definedName>
    <definedName name="_o25" localSheetId="12" hidden="1">{"TotalGeralDespesasPorArea",#N/A,FALSE,"VinculosAccessEfetivo"}</definedName>
    <definedName name="_o25" localSheetId="22" hidden="1">{"TotalGeralDespesasPorArea",#N/A,FALSE,"VinculosAccessEfetivo"}</definedName>
    <definedName name="_o25" localSheetId="21" hidden="1">{"TotalGeralDespesasPorArea",#N/A,FALSE,"VinculosAccessEfetivo"}</definedName>
    <definedName name="_o25" localSheetId="23" hidden="1">{"TotalGeralDespesasPorArea",#N/A,FALSE,"VinculosAccessEfetivo"}</definedName>
    <definedName name="_o25" localSheetId="15" hidden="1">{"TotalGeralDespesasPorArea",#N/A,FALSE,"VinculosAccessEfetivo"}</definedName>
    <definedName name="_o25" localSheetId="13" hidden="1">{"TotalGeralDespesasPorArea",#N/A,FALSE,"VinculosAccessEfetivo"}</definedName>
    <definedName name="_o25" hidden="1">{"TotalGeralDespesasPorArea",#N/A,FALSE,"VinculosAccessEfetivo"}</definedName>
    <definedName name="_o25_1" localSheetId="0" hidden="1">{"TotalGeralDespesasPorArea",#N/A,FALSE,"VinculosAccessEfetivo"}</definedName>
    <definedName name="_o25_1" localSheetId="25" hidden="1">{"TotalGeralDespesasPorArea",#N/A,FALSE,"VinculosAccessEfetivo"}</definedName>
    <definedName name="_o25_1" localSheetId="20" hidden="1">{"TotalGeralDespesasPorArea",#N/A,FALSE,"VinculosAccessEfetivo"}</definedName>
    <definedName name="_o25_1" localSheetId="12" hidden="1">{"TotalGeralDespesasPorArea",#N/A,FALSE,"VinculosAccessEfetivo"}</definedName>
    <definedName name="_o25_1" localSheetId="22" hidden="1">{"TotalGeralDespesasPorArea",#N/A,FALSE,"VinculosAccessEfetivo"}</definedName>
    <definedName name="_o25_1" localSheetId="21" hidden="1">{"TotalGeralDespesasPorArea",#N/A,FALSE,"VinculosAccessEfetivo"}</definedName>
    <definedName name="_o25_1" localSheetId="23" hidden="1">{"TotalGeralDespesasPorArea",#N/A,FALSE,"VinculosAccessEfetivo"}</definedName>
    <definedName name="_o25_1" localSheetId="15" hidden="1">{"TotalGeralDespesasPorArea",#N/A,FALSE,"VinculosAccessEfetivo"}</definedName>
    <definedName name="_o25_1" localSheetId="13" hidden="1">{"TotalGeralDespesasPorArea",#N/A,FALSE,"VinculosAccessEfetivo"}</definedName>
    <definedName name="_o25_1" hidden="1">{"TotalGeralDespesasPorArea",#N/A,FALSE,"VinculosAccessEfetivo"}</definedName>
    <definedName name="_o26"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8" localSheetId="0" hidden="1">{"TotalGeralDespesasPorArea",#N/A,FALSE,"VinculosAccessEfetivo"}</definedName>
    <definedName name="_o28" localSheetId="25" hidden="1">{"TotalGeralDespesasPorArea",#N/A,FALSE,"VinculosAccessEfetivo"}</definedName>
    <definedName name="_o28" localSheetId="20" hidden="1">{"TotalGeralDespesasPorArea",#N/A,FALSE,"VinculosAccessEfetivo"}</definedName>
    <definedName name="_o28" localSheetId="12" hidden="1">{"TotalGeralDespesasPorArea",#N/A,FALSE,"VinculosAccessEfetivo"}</definedName>
    <definedName name="_o28" localSheetId="22" hidden="1">{"TotalGeralDespesasPorArea",#N/A,FALSE,"VinculosAccessEfetivo"}</definedName>
    <definedName name="_o28" localSheetId="21" hidden="1">{"TotalGeralDespesasPorArea",#N/A,FALSE,"VinculosAccessEfetivo"}</definedName>
    <definedName name="_o28" localSheetId="23" hidden="1">{"TotalGeralDespesasPorArea",#N/A,FALSE,"VinculosAccessEfetivo"}</definedName>
    <definedName name="_o28" localSheetId="15" hidden="1">{"TotalGeralDespesasPorArea",#N/A,FALSE,"VinculosAccessEfetivo"}</definedName>
    <definedName name="_o28" localSheetId="13" hidden="1">{"TotalGeralDespesasPorArea",#N/A,FALSE,"VinculosAccessEfetivo"}</definedName>
    <definedName name="_o28" hidden="1">{"TotalGeralDespesasPorArea",#N/A,FALSE,"VinculosAccessEfetivo"}</definedName>
    <definedName name="_o28_1" localSheetId="0" hidden="1">{"TotalGeralDespesasPorArea",#N/A,FALSE,"VinculosAccessEfetivo"}</definedName>
    <definedName name="_o28_1" localSheetId="25" hidden="1">{"TotalGeralDespesasPorArea",#N/A,FALSE,"VinculosAccessEfetivo"}</definedName>
    <definedName name="_o28_1" localSheetId="20" hidden="1">{"TotalGeralDespesasPorArea",#N/A,FALSE,"VinculosAccessEfetivo"}</definedName>
    <definedName name="_o28_1" localSheetId="12" hidden="1">{"TotalGeralDespesasPorArea",#N/A,FALSE,"VinculosAccessEfetivo"}</definedName>
    <definedName name="_o28_1" localSheetId="22" hidden="1">{"TotalGeralDespesasPorArea",#N/A,FALSE,"VinculosAccessEfetivo"}</definedName>
    <definedName name="_o28_1" localSheetId="21" hidden="1">{"TotalGeralDespesasPorArea",#N/A,FALSE,"VinculosAccessEfetivo"}</definedName>
    <definedName name="_o28_1" localSheetId="23" hidden="1">{"TotalGeralDespesasPorArea",#N/A,FALSE,"VinculosAccessEfetivo"}</definedName>
    <definedName name="_o28_1" localSheetId="15" hidden="1">{"TotalGeralDespesasPorArea",#N/A,FALSE,"VinculosAccessEfetivo"}</definedName>
    <definedName name="_o28_1" localSheetId="13" hidden="1">{"TotalGeralDespesasPorArea",#N/A,FALSE,"VinculosAccessEfetivo"}</definedName>
    <definedName name="_o28_1" hidden="1">{"TotalGeralDespesasPorArea",#N/A,FALSE,"VinculosAccessEfetivo"}</definedName>
    <definedName name="_o29" localSheetId="0" hidden="1">{#N/A,#N/A,FALSE,"CONTROLE"}</definedName>
    <definedName name="_o29" localSheetId="25" hidden="1">{#N/A,#N/A,FALSE,"CONTROLE"}</definedName>
    <definedName name="_o29" localSheetId="20" hidden="1">{#N/A,#N/A,FALSE,"CONTROLE"}</definedName>
    <definedName name="_o29" localSheetId="12" hidden="1">{#N/A,#N/A,FALSE,"CONTROLE"}</definedName>
    <definedName name="_o29" localSheetId="22" hidden="1">{#N/A,#N/A,FALSE,"CONTROLE"}</definedName>
    <definedName name="_o29" localSheetId="21" hidden="1">{#N/A,#N/A,FALSE,"CONTROLE"}</definedName>
    <definedName name="_o29" localSheetId="23" hidden="1">{#N/A,#N/A,FALSE,"CONTROLE"}</definedName>
    <definedName name="_o29" localSheetId="15" hidden="1">{#N/A,#N/A,FALSE,"CONTROLE"}</definedName>
    <definedName name="_o29" localSheetId="13" hidden="1">{#N/A,#N/A,FALSE,"CONTROLE"}</definedName>
    <definedName name="_o29" hidden="1">{#N/A,#N/A,FALSE,"CONTROLE"}</definedName>
    <definedName name="_o29_1" localSheetId="0" hidden="1">{#N/A,#N/A,FALSE,"CONTROLE"}</definedName>
    <definedName name="_o29_1" localSheetId="25" hidden="1">{#N/A,#N/A,FALSE,"CONTROLE"}</definedName>
    <definedName name="_o29_1" localSheetId="20" hidden="1">{#N/A,#N/A,FALSE,"CONTROLE"}</definedName>
    <definedName name="_o29_1" localSheetId="12" hidden="1">{#N/A,#N/A,FALSE,"CONTROLE"}</definedName>
    <definedName name="_o29_1" localSheetId="22" hidden="1">{#N/A,#N/A,FALSE,"CONTROLE"}</definedName>
    <definedName name="_o29_1" localSheetId="21" hidden="1">{#N/A,#N/A,FALSE,"CONTROLE"}</definedName>
    <definedName name="_o29_1" localSheetId="23" hidden="1">{#N/A,#N/A,FALSE,"CONTROLE"}</definedName>
    <definedName name="_o29_1" localSheetId="15" hidden="1">{#N/A,#N/A,FALSE,"CONTROLE"}</definedName>
    <definedName name="_o29_1" localSheetId="13" hidden="1">{#N/A,#N/A,FALSE,"CONTROLE"}</definedName>
    <definedName name="_o29_1" hidden="1">{#N/A,#N/A,FALSE,"CONTROLE"}</definedName>
    <definedName name="_o3" localSheetId="0" hidden="1">{"TotalGeralDespesasPorArea",#N/A,FALSE,"VinculosAccessEfetivo"}</definedName>
    <definedName name="_o3" localSheetId="25" hidden="1">{"TotalGeralDespesasPorArea",#N/A,FALSE,"VinculosAccessEfetivo"}</definedName>
    <definedName name="_o3" localSheetId="20" hidden="1">{"TotalGeralDespesasPorArea",#N/A,FALSE,"VinculosAccessEfetivo"}</definedName>
    <definedName name="_o3" localSheetId="12" hidden="1">{"TotalGeralDespesasPorArea",#N/A,FALSE,"VinculosAccessEfetivo"}</definedName>
    <definedName name="_o3" localSheetId="22" hidden="1">{"TotalGeralDespesasPorArea",#N/A,FALSE,"VinculosAccessEfetivo"}</definedName>
    <definedName name="_o3" localSheetId="21" hidden="1">{"TotalGeralDespesasPorArea",#N/A,FALSE,"VinculosAccessEfetivo"}</definedName>
    <definedName name="_o3" localSheetId="23" hidden="1">{"TotalGeralDespesasPorArea",#N/A,FALSE,"VinculosAccessEfetivo"}</definedName>
    <definedName name="_o3" localSheetId="15" hidden="1">{"TotalGeralDespesasPorArea",#N/A,FALSE,"VinculosAccessEfetivo"}</definedName>
    <definedName name="_o3" localSheetId="13" hidden="1">{"TotalGeralDespesasPorArea",#N/A,FALSE,"VinculosAccessEfetivo"}</definedName>
    <definedName name="_o3" hidden="1">{"TotalGeralDespesasPorArea",#N/A,FALSE,"VinculosAccessEfetivo"}</definedName>
    <definedName name="_o3_1" localSheetId="0" hidden="1">{"TotalGeralDespesasPorArea",#N/A,FALSE,"VinculosAccessEfetivo"}</definedName>
    <definedName name="_o3_1" localSheetId="25" hidden="1">{"TotalGeralDespesasPorArea",#N/A,FALSE,"VinculosAccessEfetivo"}</definedName>
    <definedName name="_o3_1" localSheetId="20" hidden="1">{"TotalGeralDespesasPorArea",#N/A,FALSE,"VinculosAccessEfetivo"}</definedName>
    <definedName name="_o3_1" localSheetId="12" hidden="1">{"TotalGeralDespesasPorArea",#N/A,FALSE,"VinculosAccessEfetivo"}</definedName>
    <definedName name="_o3_1" localSheetId="22" hidden="1">{"TotalGeralDespesasPorArea",#N/A,FALSE,"VinculosAccessEfetivo"}</definedName>
    <definedName name="_o3_1" localSheetId="21" hidden="1">{"TotalGeralDespesasPorArea",#N/A,FALSE,"VinculosAccessEfetivo"}</definedName>
    <definedName name="_o3_1" localSheetId="23" hidden="1">{"TotalGeralDespesasPorArea",#N/A,FALSE,"VinculosAccessEfetivo"}</definedName>
    <definedName name="_o3_1" localSheetId="15" hidden="1">{"TotalGeralDespesasPorArea",#N/A,FALSE,"VinculosAccessEfetivo"}</definedName>
    <definedName name="_o3_1" localSheetId="13" hidden="1">{"TotalGeralDespesasPorArea",#N/A,FALSE,"VinculosAccessEfetivo"}</definedName>
    <definedName name="_o3_1" hidden="1">{"TotalGeralDespesasPorArea",#N/A,FALSE,"VinculosAccessEfetivo"}</definedName>
    <definedName name="_o30" localSheetId="0" hidden="1">{#N/A,#N/A,FALSE,"CONTROLE"}</definedName>
    <definedName name="_o30" localSheetId="25" hidden="1">{#N/A,#N/A,FALSE,"CONTROLE"}</definedName>
    <definedName name="_o30" localSheetId="20" hidden="1">{#N/A,#N/A,FALSE,"CONTROLE"}</definedName>
    <definedName name="_o30" localSheetId="12" hidden="1">{#N/A,#N/A,FALSE,"CONTROLE"}</definedName>
    <definedName name="_o30" localSheetId="22" hidden="1">{#N/A,#N/A,FALSE,"CONTROLE"}</definedName>
    <definedName name="_o30" localSheetId="21" hidden="1">{#N/A,#N/A,FALSE,"CONTROLE"}</definedName>
    <definedName name="_o30" localSheetId="23" hidden="1">{#N/A,#N/A,FALSE,"CONTROLE"}</definedName>
    <definedName name="_o30" localSheetId="15" hidden="1">{#N/A,#N/A,FALSE,"CONTROLE"}</definedName>
    <definedName name="_o30" localSheetId="13" hidden="1">{#N/A,#N/A,FALSE,"CONTROLE"}</definedName>
    <definedName name="_o30" hidden="1">{#N/A,#N/A,FALSE,"CONTROLE"}</definedName>
    <definedName name="_o30_1" localSheetId="0" hidden="1">{#N/A,#N/A,FALSE,"CONTROLE"}</definedName>
    <definedName name="_o30_1" localSheetId="25" hidden="1">{#N/A,#N/A,FALSE,"CONTROLE"}</definedName>
    <definedName name="_o30_1" localSheetId="20" hidden="1">{#N/A,#N/A,FALSE,"CONTROLE"}</definedName>
    <definedName name="_o30_1" localSheetId="12" hidden="1">{#N/A,#N/A,FALSE,"CONTROLE"}</definedName>
    <definedName name="_o30_1" localSheetId="22" hidden="1">{#N/A,#N/A,FALSE,"CONTROLE"}</definedName>
    <definedName name="_o30_1" localSheetId="21" hidden="1">{#N/A,#N/A,FALSE,"CONTROLE"}</definedName>
    <definedName name="_o30_1" localSheetId="23" hidden="1">{#N/A,#N/A,FALSE,"CONTROLE"}</definedName>
    <definedName name="_o30_1" localSheetId="15" hidden="1">{#N/A,#N/A,FALSE,"CONTROLE"}</definedName>
    <definedName name="_o30_1" localSheetId="13" hidden="1">{#N/A,#N/A,FALSE,"CONTROLE"}</definedName>
    <definedName name="_o30_1" hidden="1">{#N/A,#N/A,FALSE,"CONTROLE"}</definedName>
    <definedName name="_o3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3" localSheetId="0" hidden="1">{#N/A,#N/A,FALSE,"CONTROLE"}</definedName>
    <definedName name="_o33" localSheetId="25" hidden="1">{#N/A,#N/A,FALSE,"CONTROLE"}</definedName>
    <definedName name="_o33" localSheetId="20" hidden="1">{#N/A,#N/A,FALSE,"CONTROLE"}</definedName>
    <definedName name="_o33" localSheetId="12" hidden="1">{#N/A,#N/A,FALSE,"CONTROLE"}</definedName>
    <definedName name="_o33" localSheetId="22" hidden="1">{#N/A,#N/A,FALSE,"CONTROLE"}</definedName>
    <definedName name="_o33" localSheetId="21" hidden="1">{#N/A,#N/A,FALSE,"CONTROLE"}</definedName>
    <definedName name="_o33" localSheetId="23" hidden="1">{#N/A,#N/A,FALSE,"CONTROLE"}</definedName>
    <definedName name="_o33" localSheetId="15" hidden="1">{#N/A,#N/A,FALSE,"CONTROLE"}</definedName>
    <definedName name="_o33" localSheetId="13" hidden="1">{#N/A,#N/A,FALSE,"CONTROLE"}</definedName>
    <definedName name="_o33" hidden="1">{#N/A,#N/A,FALSE,"CONTROLE"}</definedName>
    <definedName name="_o33_1" localSheetId="0" hidden="1">{#N/A,#N/A,FALSE,"CONTROLE"}</definedName>
    <definedName name="_o33_1" localSheetId="25" hidden="1">{#N/A,#N/A,FALSE,"CONTROLE"}</definedName>
    <definedName name="_o33_1" localSheetId="20" hidden="1">{#N/A,#N/A,FALSE,"CONTROLE"}</definedName>
    <definedName name="_o33_1" localSheetId="12" hidden="1">{#N/A,#N/A,FALSE,"CONTROLE"}</definedName>
    <definedName name="_o33_1" localSheetId="22" hidden="1">{#N/A,#N/A,FALSE,"CONTROLE"}</definedName>
    <definedName name="_o33_1" localSheetId="21" hidden="1">{#N/A,#N/A,FALSE,"CONTROLE"}</definedName>
    <definedName name="_o33_1" localSheetId="23" hidden="1">{#N/A,#N/A,FALSE,"CONTROLE"}</definedName>
    <definedName name="_o33_1" localSheetId="15" hidden="1">{#N/A,#N/A,FALSE,"CONTROLE"}</definedName>
    <definedName name="_o33_1" localSheetId="13" hidden="1">{#N/A,#N/A,FALSE,"CONTROLE"}</definedName>
    <definedName name="_o33_1" hidden="1">{#N/A,#N/A,FALSE,"CONTROLE"}</definedName>
    <definedName name="_o34"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6" localSheetId="0" hidden="1">{"TotalGeralDespesasPorArea",#N/A,FALSE,"VinculosAccessEfetivo"}</definedName>
    <definedName name="_o36" localSheetId="25" hidden="1">{"TotalGeralDespesasPorArea",#N/A,FALSE,"VinculosAccessEfetivo"}</definedName>
    <definedName name="_o36" localSheetId="20" hidden="1">{"TotalGeralDespesasPorArea",#N/A,FALSE,"VinculosAccessEfetivo"}</definedName>
    <definedName name="_o36" localSheetId="12" hidden="1">{"TotalGeralDespesasPorArea",#N/A,FALSE,"VinculosAccessEfetivo"}</definedName>
    <definedName name="_o36" localSheetId="22" hidden="1">{"TotalGeralDespesasPorArea",#N/A,FALSE,"VinculosAccessEfetivo"}</definedName>
    <definedName name="_o36" localSheetId="21" hidden="1">{"TotalGeralDespesasPorArea",#N/A,FALSE,"VinculosAccessEfetivo"}</definedName>
    <definedName name="_o36" localSheetId="23" hidden="1">{"TotalGeralDespesasPorArea",#N/A,FALSE,"VinculosAccessEfetivo"}</definedName>
    <definedName name="_o36" localSheetId="15" hidden="1">{"TotalGeralDespesasPorArea",#N/A,FALSE,"VinculosAccessEfetivo"}</definedName>
    <definedName name="_o36" localSheetId="13" hidden="1">{"TotalGeralDespesasPorArea",#N/A,FALSE,"VinculosAccessEfetivo"}</definedName>
    <definedName name="_o36" hidden="1">{"TotalGeralDespesasPorArea",#N/A,FALSE,"VinculosAccessEfetivo"}</definedName>
    <definedName name="_o36_1" localSheetId="0" hidden="1">{"TotalGeralDespesasPorArea",#N/A,FALSE,"VinculosAccessEfetivo"}</definedName>
    <definedName name="_o36_1" localSheetId="25" hidden="1">{"TotalGeralDespesasPorArea",#N/A,FALSE,"VinculosAccessEfetivo"}</definedName>
    <definedName name="_o36_1" localSheetId="20" hidden="1">{"TotalGeralDespesasPorArea",#N/A,FALSE,"VinculosAccessEfetivo"}</definedName>
    <definedName name="_o36_1" localSheetId="12" hidden="1">{"TotalGeralDespesasPorArea",#N/A,FALSE,"VinculosAccessEfetivo"}</definedName>
    <definedName name="_o36_1" localSheetId="22" hidden="1">{"TotalGeralDespesasPorArea",#N/A,FALSE,"VinculosAccessEfetivo"}</definedName>
    <definedName name="_o36_1" localSheetId="21" hidden="1">{"TotalGeralDespesasPorArea",#N/A,FALSE,"VinculosAccessEfetivo"}</definedName>
    <definedName name="_o36_1" localSheetId="23" hidden="1">{"TotalGeralDespesasPorArea",#N/A,FALSE,"VinculosAccessEfetivo"}</definedName>
    <definedName name="_o36_1" localSheetId="15" hidden="1">{"TotalGeralDespesasPorArea",#N/A,FALSE,"VinculosAccessEfetivo"}</definedName>
    <definedName name="_o36_1" localSheetId="13" hidden="1">{"TotalGeralDespesasPorArea",#N/A,FALSE,"VinculosAccessEfetivo"}</definedName>
    <definedName name="_o36_1" hidden="1">{"TotalGeralDespesasPorArea",#N/A,FALSE,"VinculosAccessEfetivo"}</definedName>
    <definedName name="_o37" localSheetId="0" hidden="1">{#N/A,#N/A,FALSE,"CONTROLE";#N/A,#N/A,FALSE,"CONTROLE"}</definedName>
    <definedName name="_o37" localSheetId="25" hidden="1">{#N/A,#N/A,FALSE,"CONTROLE";#N/A,#N/A,FALSE,"CONTROLE"}</definedName>
    <definedName name="_o37" localSheetId="20" hidden="1">{#N/A,#N/A,FALSE,"CONTROLE";#N/A,#N/A,FALSE,"CONTROLE"}</definedName>
    <definedName name="_o37" localSheetId="12" hidden="1">{#N/A,#N/A,FALSE,"CONTROLE";#N/A,#N/A,FALSE,"CONTROLE"}</definedName>
    <definedName name="_o37" localSheetId="22" hidden="1">{#N/A,#N/A,FALSE,"CONTROLE";#N/A,#N/A,FALSE,"CONTROLE"}</definedName>
    <definedName name="_o37" localSheetId="21" hidden="1">{#N/A,#N/A,FALSE,"CONTROLE";#N/A,#N/A,FALSE,"CONTROLE"}</definedName>
    <definedName name="_o37" localSheetId="23" hidden="1">{#N/A,#N/A,FALSE,"CONTROLE";#N/A,#N/A,FALSE,"CONTROLE"}</definedName>
    <definedName name="_o37" localSheetId="15" hidden="1">{#N/A,#N/A,FALSE,"CONTROLE";#N/A,#N/A,FALSE,"CONTROLE"}</definedName>
    <definedName name="_o37" localSheetId="13" hidden="1">{#N/A,#N/A,FALSE,"CONTROLE";#N/A,#N/A,FALSE,"CONTROLE"}</definedName>
    <definedName name="_o37" hidden="1">{#N/A,#N/A,FALSE,"CONTROLE";#N/A,#N/A,FALSE,"CONTROLE"}</definedName>
    <definedName name="_o37_1" localSheetId="0" hidden="1">{#N/A,#N/A,FALSE,"CONTROLE";#N/A,#N/A,FALSE,"CONTROLE"}</definedName>
    <definedName name="_o37_1" localSheetId="25" hidden="1">{#N/A,#N/A,FALSE,"CONTROLE";#N/A,#N/A,FALSE,"CONTROLE"}</definedName>
    <definedName name="_o37_1" localSheetId="20" hidden="1">{#N/A,#N/A,FALSE,"CONTROLE";#N/A,#N/A,FALSE,"CONTROLE"}</definedName>
    <definedName name="_o37_1" localSheetId="12" hidden="1">{#N/A,#N/A,FALSE,"CONTROLE";#N/A,#N/A,FALSE,"CONTROLE"}</definedName>
    <definedName name="_o37_1" localSheetId="22" hidden="1">{#N/A,#N/A,FALSE,"CONTROLE";#N/A,#N/A,FALSE,"CONTROLE"}</definedName>
    <definedName name="_o37_1" localSheetId="21" hidden="1">{#N/A,#N/A,FALSE,"CONTROLE";#N/A,#N/A,FALSE,"CONTROLE"}</definedName>
    <definedName name="_o37_1" localSheetId="23" hidden="1">{#N/A,#N/A,FALSE,"CONTROLE";#N/A,#N/A,FALSE,"CONTROLE"}</definedName>
    <definedName name="_o37_1" localSheetId="15" hidden="1">{#N/A,#N/A,FALSE,"CONTROLE";#N/A,#N/A,FALSE,"CONTROLE"}</definedName>
    <definedName name="_o37_1" localSheetId="13" hidden="1">{#N/A,#N/A,FALSE,"CONTROLE";#N/A,#N/A,FALSE,"CONTROLE"}</definedName>
    <definedName name="_o37_1" hidden="1">{#N/A,#N/A,FALSE,"CONTROLE";#N/A,#N/A,FALSE,"CONTROLE"}</definedName>
    <definedName name="_o38" localSheetId="0" hidden="1">{#N/A,#N/A,FALSE,"CONTROLE"}</definedName>
    <definedName name="_o38" localSheetId="25" hidden="1">{#N/A,#N/A,FALSE,"CONTROLE"}</definedName>
    <definedName name="_o38" localSheetId="20" hidden="1">{#N/A,#N/A,FALSE,"CONTROLE"}</definedName>
    <definedName name="_o38" localSheetId="12" hidden="1">{#N/A,#N/A,FALSE,"CONTROLE"}</definedName>
    <definedName name="_o38" localSheetId="22" hidden="1">{#N/A,#N/A,FALSE,"CONTROLE"}</definedName>
    <definedName name="_o38" localSheetId="21" hidden="1">{#N/A,#N/A,FALSE,"CONTROLE"}</definedName>
    <definedName name="_o38" localSheetId="23" hidden="1">{#N/A,#N/A,FALSE,"CONTROLE"}</definedName>
    <definedName name="_o38" localSheetId="15" hidden="1">{#N/A,#N/A,FALSE,"CONTROLE"}</definedName>
    <definedName name="_o38" localSheetId="13" hidden="1">{#N/A,#N/A,FALSE,"CONTROLE"}</definedName>
    <definedName name="_o38" hidden="1">{#N/A,#N/A,FALSE,"CONTROLE"}</definedName>
    <definedName name="_o38_1" localSheetId="0" hidden="1">{#N/A,#N/A,FALSE,"CONTROLE"}</definedName>
    <definedName name="_o38_1" localSheetId="25" hidden="1">{#N/A,#N/A,FALSE,"CONTROLE"}</definedName>
    <definedName name="_o38_1" localSheetId="20" hidden="1">{#N/A,#N/A,FALSE,"CONTROLE"}</definedName>
    <definedName name="_o38_1" localSheetId="12" hidden="1">{#N/A,#N/A,FALSE,"CONTROLE"}</definedName>
    <definedName name="_o38_1" localSheetId="22" hidden="1">{#N/A,#N/A,FALSE,"CONTROLE"}</definedName>
    <definedName name="_o38_1" localSheetId="21" hidden="1">{#N/A,#N/A,FALSE,"CONTROLE"}</definedName>
    <definedName name="_o38_1" localSheetId="23" hidden="1">{#N/A,#N/A,FALSE,"CONTROLE"}</definedName>
    <definedName name="_o38_1" localSheetId="15" hidden="1">{#N/A,#N/A,FALSE,"CONTROLE"}</definedName>
    <definedName name="_o38_1" localSheetId="13" hidden="1">{#N/A,#N/A,FALSE,"CONTROLE"}</definedName>
    <definedName name="_o38_1" hidden="1">{#N/A,#N/A,FALSE,"CONTROLE"}</definedName>
    <definedName name="_o39" localSheetId="0" hidden="1">{"TotalGeralDespesasPorArea",#N/A,FALSE,"VinculosAccessEfetivo"}</definedName>
    <definedName name="_o39" localSheetId="25" hidden="1">{"TotalGeralDespesasPorArea",#N/A,FALSE,"VinculosAccessEfetivo"}</definedName>
    <definedName name="_o39" localSheetId="20" hidden="1">{"TotalGeralDespesasPorArea",#N/A,FALSE,"VinculosAccessEfetivo"}</definedName>
    <definedName name="_o39" localSheetId="12" hidden="1">{"TotalGeralDespesasPorArea",#N/A,FALSE,"VinculosAccessEfetivo"}</definedName>
    <definedName name="_o39" localSheetId="22" hidden="1">{"TotalGeralDespesasPorArea",#N/A,FALSE,"VinculosAccessEfetivo"}</definedName>
    <definedName name="_o39" localSheetId="21" hidden="1">{"TotalGeralDespesasPorArea",#N/A,FALSE,"VinculosAccessEfetivo"}</definedName>
    <definedName name="_o39" localSheetId="23" hidden="1">{"TotalGeralDespesasPorArea",#N/A,FALSE,"VinculosAccessEfetivo"}</definedName>
    <definedName name="_o39" localSheetId="15" hidden="1">{"TotalGeralDespesasPorArea",#N/A,FALSE,"VinculosAccessEfetivo"}</definedName>
    <definedName name="_o39" localSheetId="13" hidden="1">{"TotalGeralDespesasPorArea",#N/A,FALSE,"VinculosAccessEfetivo"}</definedName>
    <definedName name="_o39" hidden="1">{"TotalGeralDespesasPorArea",#N/A,FALSE,"VinculosAccessEfetivo"}</definedName>
    <definedName name="_o39_1" localSheetId="0" hidden="1">{"TotalGeralDespesasPorArea",#N/A,FALSE,"VinculosAccessEfetivo"}</definedName>
    <definedName name="_o39_1" localSheetId="25" hidden="1">{"TotalGeralDespesasPorArea",#N/A,FALSE,"VinculosAccessEfetivo"}</definedName>
    <definedName name="_o39_1" localSheetId="20" hidden="1">{"TotalGeralDespesasPorArea",#N/A,FALSE,"VinculosAccessEfetivo"}</definedName>
    <definedName name="_o39_1" localSheetId="12" hidden="1">{"TotalGeralDespesasPorArea",#N/A,FALSE,"VinculosAccessEfetivo"}</definedName>
    <definedName name="_o39_1" localSheetId="22" hidden="1">{"TotalGeralDespesasPorArea",#N/A,FALSE,"VinculosAccessEfetivo"}</definedName>
    <definedName name="_o39_1" localSheetId="21" hidden="1">{"TotalGeralDespesasPorArea",#N/A,FALSE,"VinculosAccessEfetivo"}</definedName>
    <definedName name="_o39_1" localSheetId="23" hidden="1">{"TotalGeralDespesasPorArea",#N/A,FALSE,"VinculosAccessEfetivo"}</definedName>
    <definedName name="_o39_1" localSheetId="15" hidden="1">{"TotalGeralDespesasPorArea",#N/A,FALSE,"VinculosAccessEfetivo"}</definedName>
    <definedName name="_o39_1" localSheetId="13" hidden="1">{"TotalGeralDespesasPorArea",#N/A,FALSE,"VinculosAccessEfetivo"}</definedName>
    <definedName name="_o39_1" hidden="1">{"TotalGeralDespesasPorArea",#N/A,FALSE,"VinculosAccessEfetivo"}</definedName>
    <definedName name="_o4" localSheetId="0" hidden="1">{"TotalGeralDespesasPorArea",#N/A,FALSE,"VinculosAccessEfetivo"}</definedName>
    <definedName name="_o4" localSheetId="25" hidden="1">{"TotalGeralDespesasPorArea",#N/A,FALSE,"VinculosAccessEfetivo"}</definedName>
    <definedName name="_o4" localSheetId="20" hidden="1">{"TotalGeralDespesasPorArea",#N/A,FALSE,"VinculosAccessEfetivo"}</definedName>
    <definedName name="_o4" localSheetId="12" hidden="1">{"TotalGeralDespesasPorArea",#N/A,FALSE,"VinculosAccessEfetivo"}</definedName>
    <definedName name="_o4" localSheetId="22" hidden="1">{"TotalGeralDespesasPorArea",#N/A,FALSE,"VinculosAccessEfetivo"}</definedName>
    <definedName name="_o4" localSheetId="21" hidden="1">{"TotalGeralDespesasPorArea",#N/A,FALSE,"VinculosAccessEfetivo"}</definedName>
    <definedName name="_o4" localSheetId="23" hidden="1">{"TotalGeralDespesasPorArea",#N/A,FALSE,"VinculosAccessEfetivo"}</definedName>
    <definedName name="_o4" localSheetId="15" hidden="1">{"TotalGeralDespesasPorArea",#N/A,FALSE,"VinculosAccessEfetivo"}</definedName>
    <definedName name="_o4" localSheetId="13" hidden="1">{"TotalGeralDespesasPorArea",#N/A,FALSE,"VinculosAccessEfetivo"}</definedName>
    <definedName name="_o4" hidden="1">{"TotalGeralDespesasPorArea",#N/A,FALSE,"VinculosAccessEfetivo"}</definedName>
    <definedName name="_o4_1" localSheetId="0" hidden="1">{"TotalGeralDespesasPorArea",#N/A,FALSE,"VinculosAccessEfetivo"}</definedName>
    <definedName name="_o4_1" localSheetId="25" hidden="1">{"TotalGeralDespesasPorArea",#N/A,FALSE,"VinculosAccessEfetivo"}</definedName>
    <definedName name="_o4_1" localSheetId="20" hidden="1">{"TotalGeralDespesasPorArea",#N/A,FALSE,"VinculosAccessEfetivo"}</definedName>
    <definedName name="_o4_1" localSheetId="12" hidden="1">{"TotalGeralDespesasPorArea",#N/A,FALSE,"VinculosAccessEfetivo"}</definedName>
    <definedName name="_o4_1" localSheetId="22" hidden="1">{"TotalGeralDespesasPorArea",#N/A,FALSE,"VinculosAccessEfetivo"}</definedName>
    <definedName name="_o4_1" localSheetId="21" hidden="1">{"TotalGeralDespesasPorArea",#N/A,FALSE,"VinculosAccessEfetivo"}</definedName>
    <definedName name="_o4_1" localSheetId="23" hidden="1">{"TotalGeralDespesasPorArea",#N/A,FALSE,"VinculosAccessEfetivo"}</definedName>
    <definedName name="_o4_1" localSheetId="15" hidden="1">{"TotalGeralDespesasPorArea",#N/A,FALSE,"VinculosAccessEfetivo"}</definedName>
    <definedName name="_o4_1" localSheetId="13" hidden="1">{"TotalGeralDespesasPorArea",#N/A,FALSE,"VinculosAccessEfetivo"}</definedName>
    <definedName name="_o4_1" hidden="1">{"TotalGeralDespesasPorArea",#N/A,FALSE,"VinculosAccessEfetivo"}</definedName>
    <definedName name="_o45" localSheetId="0" hidden="1">{"TotalGeralDespesasPorArea",#N/A,FALSE,"VinculosAccessEfetivo"}</definedName>
    <definedName name="_o45" localSheetId="25" hidden="1">{"TotalGeralDespesasPorArea",#N/A,FALSE,"VinculosAccessEfetivo"}</definedName>
    <definedName name="_o45" localSheetId="20" hidden="1">{"TotalGeralDespesasPorArea",#N/A,FALSE,"VinculosAccessEfetivo"}</definedName>
    <definedName name="_o45" localSheetId="12" hidden="1">{"TotalGeralDespesasPorArea",#N/A,FALSE,"VinculosAccessEfetivo"}</definedName>
    <definedName name="_o45" localSheetId="22" hidden="1">{"TotalGeralDespesasPorArea",#N/A,FALSE,"VinculosAccessEfetivo"}</definedName>
    <definedName name="_o45" localSheetId="21" hidden="1">{"TotalGeralDespesasPorArea",#N/A,FALSE,"VinculosAccessEfetivo"}</definedName>
    <definedName name="_o45" localSheetId="23" hidden="1">{"TotalGeralDespesasPorArea",#N/A,FALSE,"VinculosAccessEfetivo"}</definedName>
    <definedName name="_o45" localSheetId="15" hidden="1">{"TotalGeralDespesasPorArea",#N/A,FALSE,"VinculosAccessEfetivo"}</definedName>
    <definedName name="_o45" localSheetId="13" hidden="1">{"TotalGeralDespesasPorArea",#N/A,FALSE,"VinculosAccessEfetivo"}</definedName>
    <definedName name="_o45" hidden="1">{"TotalGeralDespesasPorArea",#N/A,FALSE,"VinculosAccessEfetivo"}</definedName>
    <definedName name="_o45_1" localSheetId="0" hidden="1">{"TotalGeralDespesasPorArea",#N/A,FALSE,"VinculosAccessEfetivo"}</definedName>
    <definedName name="_o45_1" localSheetId="25" hidden="1">{"TotalGeralDespesasPorArea",#N/A,FALSE,"VinculosAccessEfetivo"}</definedName>
    <definedName name="_o45_1" localSheetId="20" hidden="1">{"TotalGeralDespesasPorArea",#N/A,FALSE,"VinculosAccessEfetivo"}</definedName>
    <definedName name="_o45_1" localSheetId="12" hidden="1">{"TotalGeralDespesasPorArea",#N/A,FALSE,"VinculosAccessEfetivo"}</definedName>
    <definedName name="_o45_1" localSheetId="22" hidden="1">{"TotalGeralDespesasPorArea",#N/A,FALSE,"VinculosAccessEfetivo"}</definedName>
    <definedName name="_o45_1" localSheetId="21" hidden="1">{"TotalGeralDespesasPorArea",#N/A,FALSE,"VinculosAccessEfetivo"}</definedName>
    <definedName name="_o45_1" localSheetId="23" hidden="1">{"TotalGeralDespesasPorArea",#N/A,FALSE,"VinculosAccessEfetivo"}</definedName>
    <definedName name="_o45_1" localSheetId="15" hidden="1">{"TotalGeralDespesasPorArea",#N/A,FALSE,"VinculosAccessEfetivo"}</definedName>
    <definedName name="_o45_1" localSheetId="13" hidden="1">{"TotalGeralDespesasPorArea",#N/A,FALSE,"VinculosAccessEfetivo"}</definedName>
    <definedName name="_o45_1" hidden="1">{"TotalGeralDespesasPorArea",#N/A,FALSE,"VinculosAccessEfetivo"}</definedName>
    <definedName name="_o5" localSheetId="0" hidden="1">{"TotalGeralDespesasPorArea",#N/A,FALSE,"VinculosAccessEfetivo"}</definedName>
    <definedName name="_o5" localSheetId="25" hidden="1">{"TotalGeralDespesasPorArea",#N/A,FALSE,"VinculosAccessEfetivo"}</definedName>
    <definedName name="_o5" localSheetId="20" hidden="1">{"TotalGeralDespesasPorArea",#N/A,FALSE,"VinculosAccessEfetivo"}</definedName>
    <definedName name="_o5" localSheetId="12" hidden="1">{"TotalGeralDespesasPorArea",#N/A,FALSE,"VinculosAccessEfetivo"}</definedName>
    <definedName name="_o5" localSheetId="22" hidden="1">{"TotalGeralDespesasPorArea",#N/A,FALSE,"VinculosAccessEfetivo"}</definedName>
    <definedName name="_o5" localSheetId="21" hidden="1">{"TotalGeralDespesasPorArea",#N/A,FALSE,"VinculosAccessEfetivo"}</definedName>
    <definedName name="_o5" localSheetId="23" hidden="1">{"TotalGeralDespesasPorArea",#N/A,FALSE,"VinculosAccessEfetivo"}</definedName>
    <definedName name="_o5" localSheetId="15" hidden="1">{"TotalGeralDespesasPorArea",#N/A,FALSE,"VinculosAccessEfetivo"}</definedName>
    <definedName name="_o5" localSheetId="13" hidden="1">{"TotalGeralDespesasPorArea",#N/A,FALSE,"VinculosAccessEfetivo"}</definedName>
    <definedName name="_o5" hidden="1">{"TotalGeralDespesasPorArea",#N/A,FALSE,"VinculosAccessEfetivo"}</definedName>
    <definedName name="_o5_1" localSheetId="0" hidden="1">{"TotalGeralDespesasPorArea",#N/A,FALSE,"VinculosAccessEfetivo"}</definedName>
    <definedName name="_o5_1" localSheetId="25" hidden="1">{"TotalGeralDespesasPorArea",#N/A,FALSE,"VinculosAccessEfetivo"}</definedName>
    <definedName name="_o5_1" localSheetId="20" hidden="1">{"TotalGeralDespesasPorArea",#N/A,FALSE,"VinculosAccessEfetivo"}</definedName>
    <definedName name="_o5_1" localSheetId="12" hidden="1">{"TotalGeralDespesasPorArea",#N/A,FALSE,"VinculosAccessEfetivo"}</definedName>
    <definedName name="_o5_1" localSheetId="22" hidden="1">{"TotalGeralDespesasPorArea",#N/A,FALSE,"VinculosAccessEfetivo"}</definedName>
    <definedName name="_o5_1" localSheetId="21" hidden="1">{"TotalGeralDespesasPorArea",#N/A,FALSE,"VinculosAccessEfetivo"}</definedName>
    <definedName name="_o5_1" localSheetId="23" hidden="1">{"TotalGeralDespesasPorArea",#N/A,FALSE,"VinculosAccessEfetivo"}</definedName>
    <definedName name="_o5_1" localSheetId="15" hidden="1">{"TotalGeralDespesasPorArea",#N/A,FALSE,"VinculosAccessEfetivo"}</definedName>
    <definedName name="_o5_1" localSheetId="13" hidden="1">{"TotalGeralDespesasPorArea",#N/A,FALSE,"VinculosAccessEfetivo"}</definedName>
    <definedName name="_o5_1" hidden="1">{"TotalGeralDespesasPorArea",#N/A,FALSE,"VinculosAccessEfetivo"}</definedName>
    <definedName name="_o6" localSheetId="0" hidden="1">{"TotalGeralDespesasPorArea",#N/A,FALSE,"VinculosAccessEfetivo"}</definedName>
    <definedName name="_o6" localSheetId="25" hidden="1">{"TotalGeralDespesasPorArea",#N/A,FALSE,"VinculosAccessEfetivo"}</definedName>
    <definedName name="_o6" localSheetId="20" hidden="1">{"TotalGeralDespesasPorArea",#N/A,FALSE,"VinculosAccessEfetivo"}</definedName>
    <definedName name="_o6" localSheetId="12" hidden="1">{"TotalGeralDespesasPorArea",#N/A,FALSE,"VinculosAccessEfetivo"}</definedName>
    <definedName name="_o6" localSheetId="22" hidden="1">{"TotalGeralDespesasPorArea",#N/A,FALSE,"VinculosAccessEfetivo"}</definedName>
    <definedName name="_o6" localSheetId="21" hidden="1">{"TotalGeralDespesasPorArea",#N/A,FALSE,"VinculosAccessEfetivo"}</definedName>
    <definedName name="_o6" localSheetId="23" hidden="1">{"TotalGeralDespesasPorArea",#N/A,FALSE,"VinculosAccessEfetivo"}</definedName>
    <definedName name="_o6" localSheetId="15" hidden="1">{"TotalGeralDespesasPorArea",#N/A,FALSE,"VinculosAccessEfetivo"}</definedName>
    <definedName name="_o6" localSheetId="13" hidden="1">{"TotalGeralDespesasPorArea",#N/A,FALSE,"VinculosAccessEfetivo"}</definedName>
    <definedName name="_o6" hidden="1">{"TotalGeralDespesasPorArea",#N/A,FALSE,"VinculosAccessEfetivo"}</definedName>
    <definedName name="_o6_1" localSheetId="0" hidden="1">{"TotalGeralDespesasPorArea",#N/A,FALSE,"VinculosAccessEfetivo"}</definedName>
    <definedName name="_o6_1" localSheetId="25" hidden="1">{"TotalGeralDespesasPorArea",#N/A,FALSE,"VinculosAccessEfetivo"}</definedName>
    <definedName name="_o6_1" localSheetId="20" hidden="1">{"TotalGeralDespesasPorArea",#N/A,FALSE,"VinculosAccessEfetivo"}</definedName>
    <definedName name="_o6_1" localSheetId="12" hidden="1">{"TotalGeralDespesasPorArea",#N/A,FALSE,"VinculosAccessEfetivo"}</definedName>
    <definedName name="_o6_1" localSheetId="22" hidden="1">{"TotalGeralDespesasPorArea",#N/A,FALSE,"VinculosAccessEfetivo"}</definedName>
    <definedName name="_o6_1" localSheetId="21" hidden="1">{"TotalGeralDespesasPorArea",#N/A,FALSE,"VinculosAccessEfetivo"}</definedName>
    <definedName name="_o6_1" localSheetId="23" hidden="1">{"TotalGeralDespesasPorArea",#N/A,FALSE,"VinculosAccessEfetivo"}</definedName>
    <definedName name="_o6_1" localSheetId="15" hidden="1">{"TotalGeralDespesasPorArea",#N/A,FALSE,"VinculosAccessEfetivo"}</definedName>
    <definedName name="_o6_1" localSheetId="13" hidden="1">{"TotalGeralDespesasPorArea",#N/A,FALSE,"VinculosAccessEfetivo"}</definedName>
    <definedName name="_o6_1" hidden="1">{"TotalGeralDespesasPorArea",#N/A,FALSE,"VinculosAccessEfetivo"}</definedName>
    <definedName name="_o60" localSheetId="0" hidden="1">{"TotalGeralDespesasPorArea",#N/A,FALSE,"VinculosAccessEfetivo"}</definedName>
    <definedName name="_o60" localSheetId="25" hidden="1">{"TotalGeralDespesasPorArea",#N/A,FALSE,"VinculosAccessEfetivo"}</definedName>
    <definedName name="_o60" localSheetId="20" hidden="1">{"TotalGeralDespesasPorArea",#N/A,FALSE,"VinculosAccessEfetivo"}</definedName>
    <definedName name="_o60" localSheetId="12" hidden="1">{"TotalGeralDespesasPorArea",#N/A,FALSE,"VinculosAccessEfetivo"}</definedName>
    <definedName name="_o60" localSheetId="22" hidden="1">{"TotalGeralDespesasPorArea",#N/A,FALSE,"VinculosAccessEfetivo"}</definedName>
    <definedName name="_o60" localSheetId="21" hidden="1">{"TotalGeralDespesasPorArea",#N/A,FALSE,"VinculosAccessEfetivo"}</definedName>
    <definedName name="_o60" localSheetId="23" hidden="1">{"TotalGeralDespesasPorArea",#N/A,FALSE,"VinculosAccessEfetivo"}</definedName>
    <definedName name="_o60" localSheetId="15" hidden="1">{"TotalGeralDespesasPorArea",#N/A,FALSE,"VinculosAccessEfetivo"}</definedName>
    <definedName name="_o60" localSheetId="13" hidden="1">{"TotalGeralDespesasPorArea",#N/A,FALSE,"VinculosAccessEfetivo"}</definedName>
    <definedName name="_o60" hidden="1">{"TotalGeralDespesasPorArea",#N/A,FALSE,"VinculosAccessEfetivo"}</definedName>
    <definedName name="_o60_1" localSheetId="0" hidden="1">{"TotalGeralDespesasPorArea",#N/A,FALSE,"VinculosAccessEfetivo"}</definedName>
    <definedName name="_o60_1" localSheetId="25" hidden="1">{"TotalGeralDespesasPorArea",#N/A,FALSE,"VinculosAccessEfetivo"}</definedName>
    <definedName name="_o60_1" localSheetId="20" hidden="1">{"TotalGeralDespesasPorArea",#N/A,FALSE,"VinculosAccessEfetivo"}</definedName>
    <definedName name="_o60_1" localSheetId="12" hidden="1">{"TotalGeralDespesasPorArea",#N/A,FALSE,"VinculosAccessEfetivo"}</definedName>
    <definedName name="_o60_1" localSheetId="22" hidden="1">{"TotalGeralDespesasPorArea",#N/A,FALSE,"VinculosAccessEfetivo"}</definedName>
    <definedName name="_o60_1" localSheetId="21" hidden="1">{"TotalGeralDespesasPorArea",#N/A,FALSE,"VinculosAccessEfetivo"}</definedName>
    <definedName name="_o60_1" localSheetId="23" hidden="1">{"TotalGeralDespesasPorArea",#N/A,FALSE,"VinculosAccessEfetivo"}</definedName>
    <definedName name="_o60_1" localSheetId="15" hidden="1">{"TotalGeralDespesasPorArea",#N/A,FALSE,"VinculosAccessEfetivo"}</definedName>
    <definedName name="_o60_1" localSheetId="13" hidden="1">{"TotalGeralDespesasPorArea",#N/A,FALSE,"VinculosAccessEfetivo"}</definedName>
    <definedName name="_o60_1" hidden="1">{"TotalGeralDespesasPorArea",#N/A,FALSE,"VinculosAccessEfetivo"}</definedName>
    <definedName name="_o7" localSheetId="0" hidden="1">{"TotalGeralDespesasPorArea",#N/A,FALSE,"VinculosAccessEfetivo"}</definedName>
    <definedName name="_o7" localSheetId="25" hidden="1">{"TotalGeralDespesasPorArea",#N/A,FALSE,"VinculosAccessEfetivo"}</definedName>
    <definedName name="_o7" localSheetId="20" hidden="1">{"TotalGeralDespesasPorArea",#N/A,FALSE,"VinculosAccessEfetivo"}</definedName>
    <definedName name="_o7" localSheetId="12" hidden="1">{"TotalGeralDespesasPorArea",#N/A,FALSE,"VinculosAccessEfetivo"}</definedName>
    <definedName name="_o7" localSheetId="22" hidden="1">{"TotalGeralDespesasPorArea",#N/A,FALSE,"VinculosAccessEfetivo"}</definedName>
    <definedName name="_o7" localSheetId="21" hidden="1">{"TotalGeralDespesasPorArea",#N/A,FALSE,"VinculosAccessEfetivo"}</definedName>
    <definedName name="_o7" localSheetId="23" hidden="1">{"TotalGeralDespesasPorArea",#N/A,FALSE,"VinculosAccessEfetivo"}</definedName>
    <definedName name="_o7" localSheetId="15" hidden="1">{"TotalGeralDespesasPorArea",#N/A,FALSE,"VinculosAccessEfetivo"}</definedName>
    <definedName name="_o7" localSheetId="13" hidden="1">{"TotalGeralDespesasPorArea",#N/A,FALSE,"VinculosAccessEfetivo"}</definedName>
    <definedName name="_o7" hidden="1">{"TotalGeralDespesasPorArea",#N/A,FALSE,"VinculosAccessEfetivo"}</definedName>
    <definedName name="_o7_1" localSheetId="0" hidden="1">{"TotalGeralDespesasPorArea",#N/A,FALSE,"VinculosAccessEfetivo"}</definedName>
    <definedName name="_o7_1" localSheetId="25" hidden="1">{"TotalGeralDespesasPorArea",#N/A,FALSE,"VinculosAccessEfetivo"}</definedName>
    <definedName name="_o7_1" localSheetId="20" hidden="1">{"TotalGeralDespesasPorArea",#N/A,FALSE,"VinculosAccessEfetivo"}</definedName>
    <definedName name="_o7_1" localSheetId="12" hidden="1">{"TotalGeralDespesasPorArea",#N/A,FALSE,"VinculosAccessEfetivo"}</definedName>
    <definedName name="_o7_1" localSheetId="22" hidden="1">{"TotalGeralDespesasPorArea",#N/A,FALSE,"VinculosAccessEfetivo"}</definedName>
    <definedName name="_o7_1" localSheetId="21" hidden="1">{"TotalGeralDespesasPorArea",#N/A,FALSE,"VinculosAccessEfetivo"}</definedName>
    <definedName name="_o7_1" localSheetId="23" hidden="1">{"TotalGeralDespesasPorArea",#N/A,FALSE,"VinculosAccessEfetivo"}</definedName>
    <definedName name="_o7_1" localSheetId="15" hidden="1">{"TotalGeralDespesasPorArea",#N/A,FALSE,"VinculosAccessEfetivo"}</definedName>
    <definedName name="_o7_1" localSheetId="13" hidden="1">{"TotalGeralDespesasPorArea",#N/A,FALSE,"VinculosAccessEfetivo"}</definedName>
    <definedName name="_o7_1" hidden="1">{"TotalGeralDespesasPorArea",#N/A,FALSE,"VinculosAccessEfetivo"}</definedName>
    <definedName name="_o8" localSheetId="0" hidden="1">{"TotalGeralDespesasPorArea",#N/A,FALSE,"VinculosAccessEfetivo"}</definedName>
    <definedName name="_o8" localSheetId="25" hidden="1">{"TotalGeralDespesasPorArea",#N/A,FALSE,"VinculosAccessEfetivo"}</definedName>
    <definedName name="_o8" localSheetId="20" hidden="1">{"TotalGeralDespesasPorArea",#N/A,FALSE,"VinculosAccessEfetivo"}</definedName>
    <definedName name="_o8" localSheetId="12" hidden="1">{"TotalGeralDespesasPorArea",#N/A,FALSE,"VinculosAccessEfetivo"}</definedName>
    <definedName name="_o8" localSheetId="22" hidden="1">{"TotalGeralDespesasPorArea",#N/A,FALSE,"VinculosAccessEfetivo"}</definedName>
    <definedName name="_o8" localSheetId="21" hidden="1">{"TotalGeralDespesasPorArea",#N/A,FALSE,"VinculosAccessEfetivo"}</definedName>
    <definedName name="_o8" localSheetId="23" hidden="1">{"TotalGeralDespesasPorArea",#N/A,FALSE,"VinculosAccessEfetivo"}</definedName>
    <definedName name="_o8" localSheetId="15" hidden="1">{"TotalGeralDespesasPorArea",#N/A,FALSE,"VinculosAccessEfetivo"}</definedName>
    <definedName name="_o8" localSheetId="13" hidden="1">{"TotalGeralDespesasPorArea",#N/A,FALSE,"VinculosAccessEfetivo"}</definedName>
    <definedName name="_o8" hidden="1">{"TotalGeralDespesasPorArea",#N/A,FALSE,"VinculosAccessEfetivo"}</definedName>
    <definedName name="_o8_1" localSheetId="0" hidden="1">{"TotalGeralDespesasPorArea",#N/A,FALSE,"VinculosAccessEfetivo"}</definedName>
    <definedName name="_o8_1" localSheetId="25" hidden="1">{"TotalGeralDespesasPorArea",#N/A,FALSE,"VinculosAccessEfetivo"}</definedName>
    <definedName name="_o8_1" localSheetId="20" hidden="1">{"TotalGeralDespesasPorArea",#N/A,FALSE,"VinculosAccessEfetivo"}</definedName>
    <definedName name="_o8_1" localSheetId="12" hidden="1">{"TotalGeralDespesasPorArea",#N/A,FALSE,"VinculosAccessEfetivo"}</definedName>
    <definedName name="_o8_1" localSheetId="22" hidden="1">{"TotalGeralDespesasPorArea",#N/A,FALSE,"VinculosAccessEfetivo"}</definedName>
    <definedName name="_o8_1" localSheetId="21" hidden="1">{"TotalGeralDespesasPorArea",#N/A,FALSE,"VinculosAccessEfetivo"}</definedName>
    <definedName name="_o8_1" localSheetId="23" hidden="1">{"TotalGeralDespesasPorArea",#N/A,FALSE,"VinculosAccessEfetivo"}</definedName>
    <definedName name="_o8_1" localSheetId="15" hidden="1">{"TotalGeralDespesasPorArea",#N/A,FALSE,"VinculosAccessEfetivo"}</definedName>
    <definedName name="_o8_1" localSheetId="13" hidden="1">{"TotalGeralDespesasPorArea",#N/A,FALSE,"VinculosAccessEfetivo"}</definedName>
    <definedName name="_o8_1" hidden="1">{"TotalGeralDespesasPorArea",#N/A,FALSE,"VinculosAccessEfetivo"}</definedName>
    <definedName name="_o840" localSheetId="0" hidden="1">{"TotalGeralDespesasPorArea",#N/A,FALSE,"VinculosAccessEfetivo"}</definedName>
    <definedName name="_o840" localSheetId="25" hidden="1">{"TotalGeralDespesasPorArea",#N/A,FALSE,"VinculosAccessEfetivo"}</definedName>
    <definedName name="_o840" localSheetId="20" hidden="1">{"TotalGeralDespesasPorArea",#N/A,FALSE,"VinculosAccessEfetivo"}</definedName>
    <definedName name="_o840" localSheetId="12" hidden="1">{"TotalGeralDespesasPorArea",#N/A,FALSE,"VinculosAccessEfetivo"}</definedName>
    <definedName name="_o840" localSheetId="22" hidden="1">{"TotalGeralDespesasPorArea",#N/A,FALSE,"VinculosAccessEfetivo"}</definedName>
    <definedName name="_o840" localSheetId="21" hidden="1">{"TotalGeralDespesasPorArea",#N/A,FALSE,"VinculosAccessEfetivo"}</definedName>
    <definedName name="_o840" localSheetId="23" hidden="1">{"TotalGeralDespesasPorArea",#N/A,FALSE,"VinculosAccessEfetivo"}</definedName>
    <definedName name="_o840" localSheetId="15" hidden="1">{"TotalGeralDespesasPorArea",#N/A,FALSE,"VinculosAccessEfetivo"}</definedName>
    <definedName name="_o840" localSheetId="13" hidden="1">{"TotalGeralDespesasPorArea",#N/A,FALSE,"VinculosAccessEfetivo"}</definedName>
    <definedName name="_o840" hidden="1">{"TotalGeralDespesasPorArea",#N/A,FALSE,"VinculosAccessEfetivo"}</definedName>
    <definedName name="_o840_1" localSheetId="0" hidden="1">{"TotalGeralDespesasPorArea",#N/A,FALSE,"VinculosAccessEfetivo"}</definedName>
    <definedName name="_o840_1" localSheetId="25" hidden="1">{"TotalGeralDespesasPorArea",#N/A,FALSE,"VinculosAccessEfetivo"}</definedName>
    <definedName name="_o840_1" localSheetId="20" hidden="1">{"TotalGeralDespesasPorArea",#N/A,FALSE,"VinculosAccessEfetivo"}</definedName>
    <definedName name="_o840_1" localSheetId="12" hidden="1">{"TotalGeralDespesasPorArea",#N/A,FALSE,"VinculosAccessEfetivo"}</definedName>
    <definedName name="_o840_1" localSheetId="22" hidden="1">{"TotalGeralDespesasPorArea",#N/A,FALSE,"VinculosAccessEfetivo"}</definedName>
    <definedName name="_o840_1" localSheetId="21" hidden="1">{"TotalGeralDespesasPorArea",#N/A,FALSE,"VinculosAccessEfetivo"}</definedName>
    <definedName name="_o840_1" localSheetId="23" hidden="1">{"TotalGeralDespesasPorArea",#N/A,FALSE,"VinculosAccessEfetivo"}</definedName>
    <definedName name="_o840_1" localSheetId="15" hidden="1">{"TotalGeralDespesasPorArea",#N/A,FALSE,"VinculosAccessEfetivo"}</definedName>
    <definedName name="_o840_1" localSheetId="13" hidden="1">{"TotalGeralDespesasPorArea",#N/A,FALSE,"VinculosAccessEfetivo"}</definedName>
    <definedName name="_o840_1" hidden="1">{"TotalGeralDespesasPorArea",#N/A,FALSE,"VinculosAccessEfetivo"}</definedName>
    <definedName name="_o841" localSheetId="0" hidden="1">{"TotalGeralDespesasPorArea",#N/A,FALSE,"VinculosAccessEfetivo"}</definedName>
    <definedName name="_o841" localSheetId="25" hidden="1">{"TotalGeralDespesasPorArea",#N/A,FALSE,"VinculosAccessEfetivo"}</definedName>
    <definedName name="_o841" localSheetId="20" hidden="1">{"TotalGeralDespesasPorArea",#N/A,FALSE,"VinculosAccessEfetivo"}</definedName>
    <definedName name="_o841" localSheetId="12" hidden="1">{"TotalGeralDespesasPorArea",#N/A,FALSE,"VinculosAccessEfetivo"}</definedName>
    <definedName name="_o841" localSheetId="22" hidden="1">{"TotalGeralDespesasPorArea",#N/A,FALSE,"VinculosAccessEfetivo"}</definedName>
    <definedName name="_o841" localSheetId="21" hidden="1">{"TotalGeralDespesasPorArea",#N/A,FALSE,"VinculosAccessEfetivo"}</definedName>
    <definedName name="_o841" localSheetId="23" hidden="1">{"TotalGeralDespesasPorArea",#N/A,FALSE,"VinculosAccessEfetivo"}</definedName>
    <definedName name="_o841" localSheetId="15" hidden="1">{"TotalGeralDespesasPorArea",#N/A,FALSE,"VinculosAccessEfetivo"}</definedName>
    <definedName name="_o841" localSheetId="13" hidden="1">{"TotalGeralDespesasPorArea",#N/A,FALSE,"VinculosAccessEfetivo"}</definedName>
    <definedName name="_o841" hidden="1">{"TotalGeralDespesasPorArea",#N/A,FALSE,"VinculosAccessEfetivo"}</definedName>
    <definedName name="_o841_1" localSheetId="0" hidden="1">{"TotalGeralDespesasPorArea",#N/A,FALSE,"VinculosAccessEfetivo"}</definedName>
    <definedName name="_o841_1" localSheetId="25" hidden="1">{"TotalGeralDespesasPorArea",#N/A,FALSE,"VinculosAccessEfetivo"}</definedName>
    <definedName name="_o841_1" localSheetId="20" hidden="1">{"TotalGeralDespesasPorArea",#N/A,FALSE,"VinculosAccessEfetivo"}</definedName>
    <definedName name="_o841_1" localSheetId="12" hidden="1">{"TotalGeralDespesasPorArea",#N/A,FALSE,"VinculosAccessEfetivo"}</definedName>
    <definedName name="_o841_1" localSheetId="22" hidden="1">{"TotalGeralDespesasPorArea",#N/A,FALSE,"VinculosAccessEfetivo"}</definedName>
    <definedName name="_o841_1" localSheetId="21" hidden="1">{"TotalGeralDespesasPorArea",#N/A,FALSE,"VinculosAccessEfetivo"}</definedName>
    <definedName name="_o841_1" localSheetId="23" hidden="1">{"TotalGeralDespesasPorArea",#N/A,FALSE,"VinculosAccessEfetivo"}</definedName>
    <definedName name="_o841_1" localSheetId="15" hidden="1">{"TotalGeralDespesasPorArea",#N/A,FALSE,"VinculosAccessEfetivo"}</definedName>
    <definedName name="_o841_1" localSheetId="13" hidden="1">{"TotalGeralDespesasPorArea",#N/A,FALSE,"VinculosAccessEfetivo"}</definedName>
    <definedName name="_o841_1" hidden="1">{"TotalGeralDespesasPorArea",#N/A,FALSE,"VinculosAccessEfetivo"}</definedName>
    <definedName name="_o847" localSheetId="0" hidden="1">{"TotalGeralDespesasPorArea",#N/A,FALSE,"VinculosAccessEfetivo"}</definedName>
    <definedName name="_o847" localSheetId="25" hidden="1">{"TotalGeralDespesasPorArea",#N/A,FALSE,"VinculosAccessEfetivo"}</definedName>
    <definedName name="_o847" localSheetId="20" hidden="1">{"TotalGeralDespesasPorArea",#N/A,FALSE,"VinculosAccessEfetivo"}</definedName>
    <definedName name="_o847" localSheetId="12" hidden="1">{"TotalGeralDespesasPorArea",#N/A,FALSE,"VinculosAccessEfetivo"}</definedName>
    <definedName name="_o847" localSheetId="22" hidden="1">{"TotalGeralDespesasPorArea",#N/A,FALSE,"VinculosAccessEfetivo"}</definedName>
    <definedName name="_o847" localSheetId="21" hidden="1">{"TotalGeralDespesasPorArea",#N/A,FALSE,"VinculosAccessEfetivo"}</definedName>
    <definedName name="_o847" localSheetId="23" hidden="1">{"TotalGeralDespesasPorArea",#N/A,FALSE,"VinculosAccessEfetivo"}</definedName>
    <definedName name="_o847" localSheetId="15" hidden="1">{"TotalGeralDespesasPorArea",#N/A,FALSE,"VinculosAccessEfetivo"}</definedName>
    <definedName name="_o847" localSheetId="13" hidden="1">{"TotalGeralDespesasPorArea",#N/A,FALSE,"VinculosAccessEfetivo"}</definedName>
    <definedName name="_o847" hidden="1">{"TotalGeralDespesasPorArea",#N/A,FALSE,"VinculosAccessEfetivo"}</definedName>
    <definedName name="_o847_1" localSheetId="0" hidden="1">{"TotalGeralDespesasPorArea",#N/A,FALSE,"VinculosAccessEfetivo"}</definedName>
    <definedName name="_o847_1" localSheetId="25" hidden="1">{"TotalGeralDespesasPorArea",#N/A,FALSE,"VinculosAccessEfetivo"}</definedName>
    <definedName name="_o847_1" localSheetId="20" hidden="1">{"TotalGeralDespesasPorArea",#N/A,FALSE,"VinculosAccessEfetivo"}</definedName>
    <definedName name="_o847_1" localSheetId="12" hidden="1">{"TotalGeralDespesasPorArea",#N/A,FALSE,"VinculosAccessEfetivo"}</definedName>
    <definedName name="_o847_1" localSheetId="22" hidden="1">{"TotalGeralDespesasPorArea",#N/A,FALSE,"VinculosAccessEfetivo"}</definedName>
    <definedName name="_o847_1" localSheetId="21" hidden="1">{"TotalGeralDespesasPorArea",#N/A,FALSE,"VinculosAccessEfetivo"}</definedName>
    <definedName name="_o847_1" localSheetId="23" hidden="1">{"TotalGeralDespesasPorArea",#N/A,FALSE,"VinculosAccessEfetivo"}</definedName>
    <definedName name="_o847_1" localSheetId="15" hidden="1">{"TotalGeralDespesasPorArea",#N/A,FALSE,"VinculosAccessEfetivo"}</definedName>
    <definedName name="_o847_1" localSheetId="13" hidden="1">{"TotalGeralDespesasPorArea",#N/A,FALSE,"VinculosAccessEfetivo"}</definedName>
    <definedName name="_o847_1" hidden="1">{"TotalGeralDespesasPorArea",#N/A,FALSE,"VinculosAccessEfetivo"}</definedName>
    <definedName name="_o9" localSheetId="0" hidden="1">{"TotalGeralDespesasPorArea",#N/A,FALSE,"VinculosAccessEfetivo"}</definedName>
    <definedName name="_o9" localSheetId="25" hidden="1">{"TotalGeralDespesasPorArea",#N/A,FALSE,"VinculosAccessEfetivo"}</definedName>
    <definedName name="_o9" localSheetId="20" hidden="1">{"TotalGeralDespesasPorArea",#N/A,FALSE,"VinculosAccessEfetivo"}</definedName>
    <definedName name="_o9" localSheetId="12" hidden="1">{"TotalGeralDespesasPorArea",#N/A,FALSE,"VinculosAccessEfetivo"}</definedName>
    <definedName name="_o9" localSheetId="22" hidden="1">{"TotalGeralDespesasPorArea",#N/A,FALSE,"VinculosAccessEfetivo"}</definedName>
    <definedName name="_o9" localSheetId="21" hidden="1">{"TotalGeralDespesasPorArea",#N/A,FALSE,"VinculosAccessEfetivo"}</definedName>
    <definedName name="_o9" localSheetId="23" hidden="1">{"TotalGeralDespesasPorArea",#N/A,FALSE,"VinculosAccessEfetivo"}</definedName>
    <definedName name="_o9" localSheetId="15" hidden="1">{"TotalGeralDespesasPorArea",#N/A,FALSE,"VinculosAccessEfetivo"}</definedName>
    <definedName name="_o9" localSheetId="13" hidden="1">{"TotalGeralDespesasPorArea",#N/A,FALSE,"VinculosAccessEfetivo"}</definedName>
    <definedName name="_o9" hidden="1">{"TotalGeralDespesasPorArea",#N/A,FALSE,"VinculosAccessEfetivo"}</definedName>
    <definedName name="_o9_1" localSheetId="0" hidden="1">{"TotalGeralDespesasPorArea",#N/A,FALSE,"VinculosAccessEfetivo"}</definedName>
    <definedName name="_o9_1" localSheetId="25" hidden="1">{"TotalGeralDespesasPorArea",#N/A,FALSE,"VinculosAccessEfetivo"}</definedName>
    <definedName name="_o9_1" localSheetId="20" hidden="1">{"TotalGeralDespesasPorArea",#N/A,FALSE,"VinculosAccessEfetivo"}</definedName>
    <definedName name="_o9_1" localSheetId="12" hidden="1">{"TotalGeralDespesasPorArea",#N/A,FALSE,"VinculosAccessEfetivo"}</definedName>
    <definedName name="_o9_1" localSheetId="22" hidden="1">{"TotalGeralDespesasPorArea",#N/A,FALSE,"VinculosAccessEfetivo"}</definedName>
    <definedName name="_o9_1" localSheetId="21" hidden="1">{"TotalGeralDespesasPorArea",#N/A,FALSE,"VinculosAccessEfetivo"}</definedName>
    <definedName name="_o9_1" localSheetId="23" hidden="1">{"TotalGeralDespesasPorArea",#N/A,FALSE,"VinculosAccessEfetivo"}</definedName>
    <definedName name="_o9_1" localSheetId="15" hidden="1">{"TotalGeralDespesasPorArea",#N/A,FALSE,"VinculosAccessEfetivo"}</definedName>
    <definedName name="_o9_1" localSheetId="13" hidden="1">{"TotalGeralDespesasPorArea",#N/A,FALSE,"VinculosAccessEfetivo"}</definedName>
    <definedName name="_o9_1" hidden="1">{"TotalGeralDespesasPorArea",#N/A,FALSE,"VinculosAccessEfetivo"}</definedName>
    <definedName name="_Order1" hidden="1">255</definedName>
    <definedName name="_Order2" hidden="1">255</definedName>
    <definedName name="_p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0" localSheetId="0" hidden="1">{"TotalGeralDespesasPorArea",#N/A,FALSE,"VinculosAccessEfetivo"}</definedName>
    <definedName name="_p10" localSheetId="25" hidden="1">{"TotalGeralDespesasPorArea",#N/A,FALSE,"VinculosAccessEfetivo"}</definedName>
    <definedName name="_p10" localSheetId="20" hidden="1">{"TotalGeralDespesasPorArea",#N/A,FALSE,"VinculosAccessEfetivo"}</definedName>
    <definedName name="_p10" localSheetId="12" hidden="1">{"TotalGeralDespesasPorArea",#N/A,FALSE,"VinculosAccessEfetivo"}</definedName>
    <definedName name="_p10" localSheetId="22" hidden="1">{"TotalGeralDespesasPorArea",#N/A,FALSE,"VinculosAccessEfetivo"}</definedName>
    <definedName name="_p10" localSheetId="21" hidden="1">{"TotalGeralDespesasPorArea",#N/A,FALSE,"VinculosAccessEfetivo"}</definedName>
    <definedName name="_p10" localSheetId="23" hidden="1">{"TotalGeralDespesasPorArea",#N/A,FALSE,"VinculosAccessEfetivo"}</definedName>
    <definedName name="_p10" localSheetId="15" hidden="1">{"TotalGeralDespesasPorArea",#N/A,FALSE,"VinculosAccessEfetivo"}</definedName>
    <definedName name="_p10" localSheetId="13" hidden="1">{"TotalGeralDespesasPorArea",#N/A,FALSE,"VinculosAccessEfetivo"}</definedName>
    <definedName name="_p10" hidden="1">{"TotalGeralDespesasPorArea",#N/A,FALSE,"VinculosAccessEfetivo"}</definedName>
    <definedName name="_p10_1" localSheetId="0" hidden="1">{"TotalGeralDespesasPorArea",#N/A,FALSE,"VinculosAccessEfetivo"}</definedName>
    <definedName name="_p10_1" localSheetId="25" hidden="1">{"TotalGeralDespesasPorArea",#N/A,FALSE,"VinculosAccessEfetivo"}</definedName>
    <definedName name="_p10_1" localSheetId="20" hidden="1">{"TotalGeralDespesasPorArea",#N/A,FALSE,"VinculosAccessEfetivo"}</definedName>
    <definedName name="_p10_1" localSheetId="12" hidden="1">{"TotalGeralDespesasPorArea",#N/A,FALSE,"VinculosAccessEfetivo"}</definedName>
    <definedName name="_p10_1" localSheetId="22" hidden="1">{"TotalGeralDespesasPorArea",#N/A,FALSE,"VinculosAccessEfetivo"}</definedName>
    <definedName name="_p10_1" localSheetId="21" hidden="1">{"TotalGeralDespesasPorArea",#N/A,FALSE,"VinculosAccessEfetivo"}</definedName>
    <definedName name="_p10_1" localSheetId="23" hidden="1">{"TotalGeralDespesasPorArea",#N/A,FALSE,"VinculosAccessEfetivo"}</definedName>
    <definedName name="_p10_1" localSheetId="15" hidden="1">{"TotalGeralDespesasPorArea",#N/A,FALSE,"VinculosAccessEfetivo"}</definedName>
    <definedName name="_p10_1" localSheetId="13" hidden="1">{"TotalGeralDespesasPorArea",#N/A,FALSE,"VinculosAccessEfetivo"}</definedName>
    <definedName name="_p10_1" hidden="1">{"TotalGeralDespesasPorArea",#N/A,FALSE,"VinculosAccessEfetivo"}</definedName>
    <definedName name="_p1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3" localSheetId="0" hidden="1">{"TotalGeralDespesasPorArea",#N/A,FALSE,"VinculosAccessEfetivo"}</definedName>
    <definedName name="_p13" localSheetId="25" hidden="1">{"TotalGeralDespesasPorArea",#N/A,FALSE,"VinculosAccessEfetivo"}</definedName>
    <definedName name="_p13" localSheetId="20" hidden="1">{"TotalGeralDespesasPorArea",#N/A,FALSE,"VinculosAccessEfetivo"}</definedName>
    <definedName name="_p13" localSheetId="12" hidden="1">{"TotalGeralDespesasPorArea",#N/A,FALSE,"VinculosAccessEfetivo"}</definedName>
    <definedName name="_p13" localSheetId="22" hidden="1">{"TotalGeralDespesasPorArea",#N/A,FALSE,"VinculosAccessEfetivo"}</definedName>
    <definedName name="_p13" localSheetId="21" hidden="1">{"TotalGeralDespesasPorArea",#N/A,FALSE,"VinculosAccessEfetivo"}</definedName>
    <definedName name="_p13" localSheetId="23" hidden="1">{"TotalGeralDespesasPorArea",#N/A,FALSE,"VinculosAccessEfetivo"}</definedName>
    <definedName name="_p13" localSheetId="15" hidden="1">{"TotalGeralDespesasPorArea",#N/A,FALSE,"VinculosAccessEfetivo"}</definedName>
    <definedName name="_p13" localSheetId="13" hidden="1">{"TotalGeralDespesasPorArea",#N/A,FALSE,"VinculosAccessEfetivo"}</definedName>
    <definedName name="_p13" hidden="1">{"TotalGeralDespesasPorArea",#N/A,FALSE,"VinculosAccessEfetivo"}</definedName>
    <definedName name="_p13_1" localSheetId="0" hidden="1">{"TotalGeralDespesasPorArea",#N/A,FALSE,"VinculosAccessEfetivo"}</definedName>
    <definedName name="_p13_1" localSheetId="25" hidden="1">{"TotalGeralDespesasPorArea",#N/A,FALSE,"VinculosAccessEfetivo"}</definedName>
    <definedName name="_p13_1" localSheetId="20" hidden="1">{"TotalGeralDespesasPorArea",#N/A,FALSE,"VinculosAccessEfetivo"}</definedName>
    <definedName name="_p13_1" localSheetId="12" hidden="1">{"TotalGeralDespesasPorArea",#N/A,FALSE,"VinculosAccessEfetivo"}</definedName>
    <definedName name="_p13_1" localSheetId="22" hidden="1">{"TotalGeralDespesasPorArea",#N/A,FALSE,"VinculosAccessEfetivo"}</definedName>
    <definedName name="_p13_1" localSheetId="21" hidden="1">{"TotalGeralDespesasPorArea",#N/A,FALSE,"VinculosAccessEfetivo"}</definedName>
    <definedName name="_p13_1" localSheetId="23" hidden="1">{"TotalGeralDespesasPorArea",#N/A,FALSE,"VinculosAccessEfetivo"}</definedName>
    <definedName name="_p13_1" localSheetId="15" hidden="1">{"TotalGeralDespesasPorArea",#N/A,FALSE,"VinculosAccessEfetivo"}</definedName>
    <definedName name="_p13_1" localSheetId="13" hidden="1">{"TotalGeralDespesasPorArea",#N/A,FALSE,"VinculosAccessEfetivo"}</definedName>
    <definedName name="_p13_1" hidden="1">{"TotalGeralDespesasPorArea",#N/A,FALSE,"VinculosAccessEfetivo"}</definedName>
    <definedName name="_p14" localSheetId="0" hidden="1">{#N/A,#N/A,FALSE,"CONTROLE"}</definedName>
    <definedName name="_p14" localSheetId="25" hidden="1">{#N/A,#N/A,FALSE,"CONTROLE"}</definedName>
    <definedName name="_p14" localSheetId="20" hidden="1">{#N/A,#N/A,FALSE,"CONTROLE"}</definedName>
    <definedName name="_p14" localSheetId="12" hidden="1">{#N/A,#N/A,FALSE,"CONTROLE"}</definedName>
    <definedName name="_p14" localSheetId="22" hidden="1">{#N/A,#N/A,FALSE,"CONTROLE"}</definedName>
    <definedName name="_p14" localSheetId="21" hidden="1">{#N/A,#N/A,FALSE,"CONTROLE"}</definedName>
    <definedName name="_p14" localSheetId="23" hidden="1">{#N/A,#N/A,FALSE,"CONTROLE"}</definedName>
    <definedName name="_p14" localSheetId="15" hidden="1">{#N/A,#N/A,FALSE,"CONTROLE"}</definedName>
    <definedName name="_p14" localSheetId="13" hidden="1">{#N/A,#N/A,FALSE,"CONTROLE"}</definedName>
    <definedName name="_p14" hidden="1">{#N/A,#N/A,FALSE,"CONTROLE"}</definedName>
    <definedName name="_p14_1" localSheetId="0" hidden="1">{#N/A,#N/A,FALSE,"CONTROLE"}</definedName>
    <definedName name="_p14_1" localSheetId="25" hidden="1">{#N/A,#N/A,FALSE,"CONTROLE"}</definedName>
    <definedName name="_p14_1" localSheetId="20" hidden="1">{#N/A,#N/A,FALSE,"CONTROLE"}</definedName>
    <definedName name="_p14_1" localSheetId="12" hidden="1">{#N/A,#N/A,FALSE,"CONTROLE"}</definedName>
    <definedName name="_p14_1" localSheetId="22" hidden="1">{#N/A,#N/A,FALSE,"CONTROLE"}</definedName>
    <definedName name="_p14_1" localSheetId="21" hidden="1">{#N/A,#N/A,FALSE,"CONTROLE"}</definedName>
    <definedName name="_p14_1" localSheetId="23" hidden="1">{#N/A,#N/A,FALSE,"CONTROLE"}</definedName>
    <definedName name="_p14_1" localSheetId="15" hidden="1">{#N/A,#N/A,FALSE,"CONTROLE"}</definedName>
    <definedName name="_p14_1" localSheetId="13" hidden="1">{#N/A,#N/A,FALSE,"CONTROLE"}</definedName>
    <definedName name="_p14_1" hidden="1">{#N/A,#N/A,FALSE,"CONTROLE"}</definedName>
    <definedName name="_p15" localSheetId="0" hidden="1">{#N/A,#N/A,FALSE,"CONTROLE"}</definedName>
    <definedName name="_p15" localSheetId="25" hidden="1">{#N/A,#N/A,FALSE,"CONTROLE"}</definedName>
    <definedName name="_p15" localSheetId="20" hidden="1">{#N/A,#N/A,FALSE,"CONTROLE"}</definedName>
    <definedName name="_p15" localSheetId="12" hidden="1">{#N/A,#N/A,FALSE,"CONTROLE"}</definedName>
    <definedName name="_p15" localSheetId="22" hidden="1">{#N/A,#N/A,FALSE,"CONTROLE"}</definedName>
    <definedName name="_p15" localSheetId="21" hidden="1">{#N/A,#N/A,FALSE,"CONTROLE"}</definedName>
    <definedName name="_p15" localSheetId="23" hidden="1">{#N/A,#N/A,FALSE,"CONTROLE"}</definedName>
    <definedName name="_p15" localSheetId="15" hidden="1">{#N/A,#N/A,FALSE,"CONTROLE"}</definedName>
    <definedName name="_p15" localSheetId="13" hidden="1">{#N/A,#N/A,FALSE,"CONTROLE"}</definedName>
    <definedName name="_p15" hidden="1">{#N/A,#N/A,FALSE,"CONTROLE"}</definedName>
    <definedName name="_p15_1" localSheetId="0" hidden="1">{#N/A,#N/A,FALSE,"CONTROLE"}</definedName>
    <definedName name="_p15_1" localSheetId="25" hidden="1">{#N/A,#N/A,FALSE,"CONTROLE"}</definedName>
    <definedName name="_p15_1" localSheetId="20" hidden="1">{#N/A,#N/A,FALSE,"CONTROLE"}</definedName>
    <definedName name="_p15_1" localSheetId="12" hidden="1">{#N/A,#N/A,FALSE,"CONTROLE"}</definedName>
    <definedName name="_p15_1" localSheetId="22" hidden="1">{#N/A,#N/A,FALSE,"CONTROLE"}</definedName>
    <definedName name="_p15_1" localSheetId="21" hidden="1">{#N/A,#N/A,FALSE,"CONTROLE"}</definedName>
    <definedName name="_p15_1" localSheetId="23" hidden="1">{#N/A,#N/A,FALSE,"CONTROLE"}</definedName>
    <definedName name="_p15_1" localSheetId="15" hidden="1">{#N/A,#N/A,FALSE,"CONTROLE"}</definedName>
    <definedName name="_p15_1" localSheetId="13" hidden="1">{#N/A,#N/A,FALSE,"CONTROLE"}</definedName>
    <definedName name="_p15_1" hidden="1">{#N/A,#N/A,FALSE,"CONTROLE"}</definedName>
    <definedName name="_p16" localSheetId="0" hidden="1">{"TotalGeralDespesasPorArea",#N/A,FALSE,"VinculosAccessEfetivo"}</definedName>
    <definedName name="_p16" localSheetId="25" hidden="1">{"TotalGeralDespesasPorArea",#N/A,FALSE,"VinculosAccessEfetivo"}</definedName>
    <definedName name="_p16" localSheetId="20" hidden="1">{"TotalGeralDespesasPorArea",#N/A,FALSE,"VinculosAccessEfetivo"}</definedName>
    <definedName name="_p16" localSheetId="12" hidden="1">{"TotalGeralDespesasPorArea",#N/A,FALSE,"VinculosAccessEfetivo"}</definedName>
    <definedName name="_p16" localSheetId="22" hidden="1">{"TotalGeralDespesasPorArea",#N/A,FALSE,"VinculosAccessEfetivo"}</definedName>
    <definedName name="_p16" localSheetId="21" hidden="1">{"TotalGeralDespesasPorArea",#N/A,FALSE,"VinculosAccessEfetivo"}</definedName>
    <definedName name="_p16" localSheetId="23" hidden="1">{"TotalGeralDespesasPorArea",#N/A,FALSE,"VinculosAccessEfetivo"}</definedName>
    <definedName name="_p16" localSheetId="15" hidden="1">{"TotalGeralDespesasPorArea",#N/A,FALSE,"VinculosAccessEfetivo"}</definedName>
    <definedName name="_p16" localSheetId="13" hidden="1">{"TotalGeralDespesasPorArea",#N/A,FALSE,"VinculosAccessEfetivo"}</definedName>
    <definedName name="_p16" hidden="1">{"TotalGeralDespesasPorArea",#N/A,FALSE,"VinculosAccessEfetivo"}</definedName>
    <definedName name="_p16_1" localSheetId="0" hidden="1">{"TotalGeralDespesasPorArea",#N/A,FALSE,"VinculosAccessEfetivo"}</definedName>
    <definedName name="_p16_1" localSheetId="25" hidden="1">{"TotalGeralDespesasPorArea",#N/A,FALSE,"VinculosAccessEfetivo"}</definedName>
    <definedName name="_p16_1" localSheetId="20" hidden="1">{"TotalGeralDespesasPorArea",#N/A,FALSE,"VinculosAccessEfetivo"}</definedName>
    <definedName name="_p16_1" localSheetId="12" hidden="1">{"TotalGeralDespesasPorArea",#N/A,FALSE,"VinculosAccessEfetivo"}</definedName>
    <definedName name="_p16_1" localSheetId="22" hidden="1">{"TotalGeralDespesasPorArea",#N/A,FALSE,"VinculosAccessEfetivo"}</definedName>
    <definedName name="_p16_1" localSheetId="21" hidden="1">{"TotalGeralDespesasPorArea",#N/A,FALSE,"VinculosAccessEfetivo"}</definedName>
    <definedName name="_p16_1" localSheetId="23" hidden="1">{"TotalGeralDespesasPorArea",#N/A,FALSE,"VinculosAccessEfetivo"}</definedName>
    <definedName name="_p16_1" localSheetId="15" hidden="1">{"TotalGeralDespesasPorArea",#N/A,FALSE,"VinculosAccessEfetivo"}</definedName>
    <definedName name="_p16_1" localSheetId="13" hidden="1">{"TotalGeralDespesasPorArea",#N/A,FALSE,"VinculosAccessEfetivo"}</definedName>
    <definedName name="_p16_1" hidden="1">{"TotalGeralDespesasPorArea",#N/A,FALSE,"VinculosAccessEfetivo"}</definedName>
    <definedName name="_p17"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9" localSheetId="0" hidden="1">{#N/A,#N/A,FALSE,"CONTROLE"}</definedName>
    <definedName name="_p19" localSheetId="25" hidden="1">{#N/A,#N/A,FALSE,"CONTROLE"}</definedName>
    <definedName name="_p19" localSheetId="20" hidden="1">{#N/A,#N/A,FALSE,"CONTROLE"}</definedName>
    <definedName name="_p19" localSheetId="12" hidden="1">{#N/A,#N/A,FALSE,"CONTROLE"}</definedName>
    <definedName name="_p19" localSheetId="22" hidden="1">{#N/A,#N/A,FALSE,"CONTROLE"}</definedName>
    <definedName name="_p19" localSheetId="21" hidden="1">{#N/A,#N/A,FALSE,"CONTROLE"}</definedName>
    <definedName name="_p19" localSheetId="23" hidden="1">{#N/A,#N/A,FALSE,"CONTROLE"}</definedName>
    <definedName name="_p19" localSheetId="15" hidden="1">{#N/A,#N/A,FALSE,"CONTROLE"}</definedName>
    <definedName name="_p19" localSheetId="13" hidden="1">{#N/A,#N/A,FALSE,"CONTROLE"}</definedName>
    <definedName name="_p19" hidden="1">{#N/A,#N/A,FALSE,"CONTROLE"}</definedName>
    <definedName name="_p19_1" localSheetId="0" hidden="1">{#N/A,#N/A,FALSE,"CONTROLE"}</definedName>
    <definedName name="_p19_1" localSheetId="25" hidden="1">{#N/A,#N/A,FALSE,"CONTROLE"}</definedName>
    <definedName name="_p19_1" localSheetId="20" hidden="1">{#N/A,#N/A,FALSE,"CONTROLE"}</definedName>
    <definedName name="_p19_1" localSheetId="12" hidden="1">{#N/A,#N/A,FALSE,"CONTROLE"}</definedName>
    <definedName name="_p19_1" localSheetId="22" hidden="1">{#N/A,#N/A,FALSE,"CONTROLE"}</definedName>
    <definedName name="_p19_1" localSheetId="21" hidden="1">{#N/A,#N/A,FALSE,"CONTROLE"}</definedName>
    <definedName name="_p19_1" localSheetId="23" hidden="1">{#N/A,#N/A,FALSE,"CONTROLE"}</definedName>
    <definedName name="_p19_1" localSheetId="15" hidden="1">{#N/A,#N/A,FALSE,"CONTROLE"}</definedName>
    <definedName name="_p19_1" localSheetId="13" hidden="1">{#N/A,#N/A,FALSE,"CONTROLE"}</definedName>
    <definedName name="_p19_1" hidden="1">{#N/A,#N/A,FALSE,"CONTROLE"}</definedName>
    <definedName name="_p2"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1" localSheetId="0" hidden="1">{"TotalGeralDespesasPorArea",#N/A,FALSE,"VinculosAccessEfetivo"}</definedName>
    <definedName name="_p21" localSheetId="25" hidden="1">{"TotalGeralDespesasPorArea",#N/A,FALSE,"VinculosAccessEfetivo"}</definedName>
    <definedName name="_p21" localSheetId="20" hidden="1">{"TotalGeralDespesasPorArea",#N/A,FALSE,"VinculosAccessEfetivo"}</definedName>
    <definedName name="_p21" localSheetId="12" hidden="1">{"TotalGeralDespesasPorArea",#N/A,FALSE,"VinculosAccessEfetivo"}</definedName>
    <definedName name="_p21" localSheetId="22" hidden="1">{"TotalGeralDespesasPorArea",#N/A,FALSE,"VinculosAccessEfetivo"}</definedName>
    <definedName name="_p21" localSheetId="21" hidden="1">{"TotalGeralDespesasPorArea",#N/A,FALSE,"VinculosAccessEfetivo"}</definedName>
    <definedName name="_p21" localSheetId="23" hidden="1">{"TotalGeralDespesasPorArea",#N/A,FALSE,"VinculosAccessEfetivo"}</definedName>
    <definedName name="_p21" localSheetId="15" hidden="1">{"TotalGeralDespesasPorArea",#N/A,FALSE,"VinculosAccessEfetivo"}</definedName>
    <definedName name="_p21" localSheetId="13" hidden="1">{"TotalGeralDespesasPorArea",#N/A,FALSE,"VinculosAccessEfetivo"}</definedName>
    <definedName name="_p21" hidden="1">{"TotalGeralDespesasPorArea",#N/A,FALSE,"VinculosAccessEfetivo"}</definedName>
    <definedName name="_p21_1" localSheetId="0" hidden="1">{"TotalGeralDespesasPorArea",#N/A,FALSE,"VinculosAccessEfetivo"}</definedName>
    <definedName name="_p21_1" localSheetId="25" hidden="1">{"TotalGeralDespesasPorArea",#N/A,FALSE,"VinculosAccessEfetivo"}</definedName>
    <definedName name="_p21_1" localSheetId="20" hidden="1">{"TotalGeralDespesasPorArea",#N/A,FALSE,"VinculosAccessEfetivo"}</definedName>
    <definedName name="_p21_1" localSheetId="12" hidden="1">{"TotalGeralDespesasPorArea",#N/A,FALSE,"VinculosAccessEfetivo"}</definedName>
    <definedName name="_p21_1" localSheetId="22" hidden="1">{"TotalGeralDespesasPorArea",#N/A,FALSE,"VinculosAccessEfetivo"}</definedName>
    <definedName name="_p21_1" localSheetId="21" hidden="1">{"TotalGeralDespesasPorArea",#N/A,FALSE,"VinculosAccessEfetivo"}</definedName>
    <definedName name="_p21_1" localSheetId="23" hidden="1">{"TotalGeralDespesasPorArea",#N/A,FALSE,"VinculosAccessEfetivo"}</definedName>
    <definedName name="_p21_1" localSheetId="15" hidden="1">{"TotalGeralDespesasPorArea",#N/A,FALSE,"VinculosAccessEfetivo"}</definedName>
    <definedName name="_p21_1" localSheetId="13" hidden="1">{"TotalGeralDespesasPorArea",#N/A,FALSE,"VinculosAccessEfetivo"}</definedName>
    <definedName name="_p21_1" hidden="1">{"TotalGeralDespesasPorArea",#N/A,FALSE,"VinculosAccessEfetivo"}</definedName>
    <definedName name="_p22" localSheetId="0" hidden="1">{#N/A,#N/A,FALSE,"CONTROLE";#N/A,#N/A,FALSE,"CONTROLE"}</definedName>
    <definedName name="_p22" localSheetId="25" hidden="1">{#N/A,#N/A,FALSE,"CONTROLE";#N/A,#N/A,FALSE,"CONTROLE"}</definedName>
    <definedName name="_p22" localSheetId="20" hidden="1">{#N/A,#N/A,FALSE,"CONTROLE";#N/A,#N/A,FALSE,"CONTROLE"}</definedName>
    <definedName name="_p22" localSheetId="12" hidden="1">{#N/A,#N/A,FALSE,"CONTROLE";#N/A,#N/A,FALSE,"CONTROLE"}</definedName>
    <definedName name="_p22" localSheetId="22" hidden="1">{#N/A,#N/A,FALSE,"CONTROLE";#N/A,#N/A,FALSE,"CONTROLE"}</definedName>
    <definedName name="_p22" localSheetId="21" hidden="1">{#N/A,#N/A,FALSE,"CONTROLE";#N/A,#N/A,FALSE,"CONTROLE"}</definedName>
    <definedName name="_p22" localSheetId="23" hidden="1">{#N/A,#N/A,FALSE,"CONTROLE";#N/A,#N/A,FALSE,"CONTROLE"}</definedName>
    <definedName name="_p22" localSheetId="15" hidden="1">{#N/A,#N/A,FALSE,"CONTROLE";#N/A,#N/A,FALSE,"CONTROLE"}</definedName>
    <definedName name="_p22" localSheetId="13" hidden="1">{#N/A,#N/A,FALSE,"CONTROLE";#N/A,#N/A,FALSE,"CONTROLE"}</definedName>
    <definedName name="_p22" hidden="1">{#N/A,#N/A,FALSE,"CONTROLE";#N/A,#N/A,FALSE,"CONTROLE"}</definedName>
    <definedName name="_p22_1" localSheetId="0" hidden="1">{#N/A,#N/A,FALSE,"CONTROLE";#N/A,#N/A,FALSE,"CONTROLE"}</definedName>
    <definedName name="_p22_1" localSheetId="25" hidden="1">{#N/A,#N/A,FALSE,"CONTROLE";#N/A,#N/A,FALSE,"CONTROLE"}</definedName>
    <definedName name="_p22_1" localSheetId="20" hidden="1">{#N/A,#N/A,FALSE,"CONTROLE";#N/A,#N/A,FALSE,"CONTROLE"}</definedName>
    <definedName name="_p22_1" localSheetId="12" hidden="1">{#N/A,#N/A,FALSE,"CONTROLE";#N/A,#N/A,FALSE,"CONTROLE"}</definedName>
    <definedName name="_p22_1" localSheetId="22" hidden="1">{#N/A,#N/A,FALSE,"CONTROLE";#N/A,#N/A,FALSE,"CONTROLE"}</definedName>
    <definedName name="_p22_1" localSheetId="21" hidden="1">{#N/A,#N/A,FALSE,"CONTROLE";#N/A,#N/A,FALSE,"CONTROLE"}</definedName>
    <definedName name="_p22_1" localSheetId="23" hidden="1">{#N/A,#N/A,FALSE,"CONTROLE";#N/A,#N/A,FALSE,"CONTROLE"}</definedName>
    <definedName name="_p22_1" localSheetId="15" hidden="1">{#N/A,#N/A,FALSE,"CONTROLE";#N/A,#N/A,FALSE,"CONTROLE"}</definedName>
    <definedName name="_p22_1" localSheetId="13" hidden="1">{#N/A,#N/A,FALSE,"CONTROLE";#N/A,#N/A,FALSE,"CONTROLE"}</definedName>
    <definedName name="_p22_1" hidden="1">{#N/A,#N/A,FALSE,"CONTROLE";#N/A,#N/A,FALSE,"CONTROLE"}</definedName>
    <definedName name="_p23" localSheetId="0" hidden="1">{#N/A,#N/A,FALSE,"CONTROLE"}</definedName>
    <definedName name="_p23" localSheetId="25" hidden="1">{#N/A,#N/A,FALSE,"CONTROLE"}</definedName>
    <definedName name="_p23" localSheetId="20" hidden="1">{#N/A,#N/A,FALSE,"CONTROLE"}</definedName>
    <definedName name="_p23" localSheetId="12" hidden="1">{#N/A,#N/A,FALSE,"CONTROLE"}</definedName>
    <definedName name="_p23" localSheetId="22" hidden="1">{#N/A,#N/A,FALSE,"CONTROLE"}</definedName>
    <definedName name="_p23" localSheetId="21" hidden="1">{#N/A,#N/A,FALSE,"CONTROLE"}</definedName>
    <definedName name="_p23" localSheetId="23" hidden="1">{#N/A,#N/A,FALSE,"CONTROLE"}</definedName>
    <definedName name="_p23" localSheetId="15" hidden="1">{#N/A,#N/A,FALSE,"CONTROLE"}</definedName>
    <definedName name="_p23" localSheetId="13" hidden="1">{#N/A,#N/A,FALSE,"CONTROLE"}</definedName>
    <definedName name="_p23" hidden="1">{#N/A,#N/A,FALSE,"CONTROLE"}</definedName>
    <definedName name="_p23_1" localSheetId="0" hidden="1">{#N/A,#N/A,FALSE,"CONTROLE"}</definedName>
    <definedName name="_p23_1" localSheetId="25" hidden="1">{#N/A,#N/A,FALSE,"CONTROLE"}</definedName>
    <definedName name="_p23_1" localSheetId="20" hidden="1">{#N/A,#N/A,FALSE,"CONTROLE"}</definedName>
    <definedName name="_p23_1" localSheetId="12" hidden="1">{#N/A,#N/A,FALSE,"CONTROLE"}</definedName>
    <definedName name="_p23_1" localSheetId="22" hidden="1">{#N/A,#N/A,FALSE,"CONTROLE"}</definedName>
    <definedName name="_p23_1" localSheetId="21" hidden="1">{#N/A,#N/A,FALSE,"CONTROLE"}</definedName>
    <definedName name="_p23_1" localSheetId="23" hidden="1">{#N/A,#N/A,FALSE,"CONTROLE"}</definedName>
    <definedName name="_p23_1" localSheetId="15" hidden="1">{#N/A,#N/A,FALSE,"CONTROLE"}</definedName>
    <definedName name="_p23_1" localSheetId="13" hidden="1">{#N/A,#N/A,FALSE,"CONTROLE"}</definedName>
    <definedName name="_p23_1" hidden="1">{#N/A,#N/A,FALSE,"CONTROLE"}</definedName>
    <definedName name="_p3" localSheetId="0" hidden="1">{"TotalGeralDespesasPorArea",#N/A,FALSE,"VinculosAccessEfetivo"}</definedName>
    <definedName name="_p3" localSheetId="25" hidden="1">{"TotalGeralDespesasPorArea",#N/A,FALSE,"VinculosAccessEfetivo"}</definedName>
    <definedName name="_p3" localSheetId="20" hidden="1">{"TotalGeralDespesasPorArea",#N/A,FALSE,"VinculosAccessEfetivo"}</definedName>
    <definedName name="_p3" localSheetId="12" hidden="1">{"TotalGeralDespesasPorArea",#N/A,FALSE,"VinculosAccessEfetivo"}</definedName>
    <definedName name="_p3" localSheetId="22" hidden="1">{"TotalGeralDespesasPorArea",#N/A,FALSE,"VinculosAccessEfetivo"}</definedName>
    <definedName name="_p3" localSheetId="21" hidden="1">{"TotalGeralDespesasPorArea",#N/A,FALSE,"VinculosAccessEfetivo"}</definedName>
    <definedName name="_p3" localSheetId="23" hidden="1">{"TotalGeralDespesasPorArea",#N/A,FALSE,"VinculosAccessEfetivo"}</definedName>
    <definedName name="_p3" localSheetId="15" hidden="1">{"TotalGeralDespesasPorArea",#N/A,FALSE,"VinculosAccessEfetivo"}</definedName>
    <definedName name="_p3" localSheetId="13" hidden="1">{"TotalGeralDespesasPorArea",#N/A,FALSE,"VinculosAccessEfetivo"}</definedName>
    <definedName name="_p3" hidden="1">{"TotalGeralDespesasPorArea",#N/A,FALSE,"VinculosAccessEfetivo"}</definedName>
    <definedName name="_p3_1" localSheetId="0" hidden="1">{"TotalGeralDespesasPorArea",#N/A,FALSE,"VinculosAccessEfetivo"}</definedName>
    <definedName name="_p3_1" localSheetId="25" hidden="1">{"TotalGeralDespesasPorArea",#N/A,FALSE,"VinculosAccessEfetivo"}</definedName>
    <definedName name="_p3_1" localSheetId="20" hidden="1">{"TotalGeralDespesasPorArea",#N/A,FALSE,"VinculosAccessEfetivo"}</definedName>
    <definedName name="_p3_1" localSheetId="12" hidden="1">{"TotalGeralDespesasPorArea",#N/A,FALSE,"VinculosAccessEfetivo"}</definedName>
    <definedName name="_p3_1" localSheetId="22" hidden="1">{"TotalGeralDespesasPorArea",#N/A,FALSE,"VinculosAccessEfetivo"}</definedName>
    <definedName name="_p3_1" localSheetId="21" hidden="1">{"TotalGeralDespesasPorArea",#N/A,FALSE,"VinculosAccessEfetivo"}</definedName>
    <definedName name="_p3_1" localSheetId="23" hidden="1">{"TotalGeralDespesasPorArea",#N/A,FALSE,"VinculosAccessEfetivo"}</definedName>
    <definedName name="_p3_1" localSheetId="15" hidden="1">{"TotalGeralDespesasPorArea",#N/A,FALSE,"VinculosAccessEfetivo"}</definedName>
    <definedName name="_p3_1" localSheetId="13" hidden="1">{"TotalGeralDespesasPorArea",#N/A,FALSE,"VinculosAccessEfetivo"}</definedName>
    <definedName name="_p3_1" hidden="1">{"TotalGeralDespesasPorArea",#N/A,FALSE,"VinculosAccessEfetivo"}</definedName>
    <definedName name="_p4" localSheetId="0" hidden="1">{"TotalGeralDespesasPorArea",#N/A,FALSE,"VinculosAccessEfetivo"}</definedName>
    <definedName name="_p4" localSheetId="25" hidden="1">{"TotalGeralDespesasPorArea",#N/A,FALSE,"VinculosAccessEfetivo"}</definedName>
    <definedName name="_p4" localSheetId="20" hidden="1">{"TotalGeralDespesasPorArea",#N/A,FALSE,"VinculosAccessEfetivo"}</definedName>
    <definedName name="_p4" localSheetId="12" hidden="1">{"TotalGeralDespesasPorArea",#N/A,FALSE,"VinculosAccessEfetivo"}</definedName>
    <definedName name="_p4" localSheetId="22" hidden="1">{"TotalGeralDespesasPorArea",#N/A,FALSE,"VinculosAccessEfetivo"}</definedName>
    <definedName name="_p4" localSheetId="21" hidden="1">{"TotalGeralDespesasPorArea",#N/A,FALSE,"VinculosAccessEfetivo"}</definedName>
    <definedName name="_p4" localSheetId="23" hidden="1">{"TotalGeralDespesasPorArea",#N/A,FALSE,"VinculosAccessEfetivo"}</definedName>
    <definedName name="_p4" localSheetId="15" hidden="1">{"TotalGeralDespesasPorArea",#N/A,FALSE,"VinculosAccessEfetivo"}</definedName>
    <definedName name="_p4" localSheetId="13" hidden="1">{"TotalGeralDespesasPorArea",#N/A,FALSE,"VinculosAccessEfetivo"}</definedName>
    <definedName name="_p4" hidden="1">{"TotalGeralDespesasPorArea",#N/A,FALSE,"VinculosAccessEfetivo"}</definedName>
    <definedName name="_p4_1" localSheetId="0" hidden="1">{"TotalGeralDespesasPorArea",#N/A,FALSE,"VinculosAccessEfetivo"}</definedName>
    <definedName name="_p4_1" localSheetId="25" hidden="1">{"TotalGeralDespesasPorArea",#N/A,FALSE,"VinculosAccessEfetivo"}</definedName>
    <definedName name="_p4_1" localSheetId="20" hidden="1">{"TotalGeralDespesasPorArea",#N/A,FALSE,"VinculosAccessEfetivo"}</definedName>
    <definedName name="_p4_1" localSheetId="12" hidden="1">{"TotalGeralDespesasPorArea",#N/A,FALSE,"VinculosAccessEfetivo"}</definedName>
    <definedName name="_p4_1" localSheetId="22" hidden="1">{"TotalGeralDespesasPorArea",#N/A,FALSE,"VinculosAccessEfetivo"}</definedName>
    <definedName name="_p4_1" localSheetId="21" hidden="1">{"TotalGeralDespesasPorArea",#N/A,FALSE,"VinculosAccessEfetivo"}</definedName>
    <definedName name="_p4_1" localSheetId="23" hidden="1">{"TotalGeralDespesasPorArea",#N/A,FALSE,"VinculosAccessEfetivo"}</definedName>
    <definedName name="_p4_1" localSheetId="15" hidden="1">{"TotalGeralDespesasPorArea",#N/A,FALSE,"VinculosAccessEfetivo"}</definedName>
    <definedName name="_p4_1" localSheetId="13" hidden="1">{"TotalGeralDespesasPorArea",#N/A,FALSE,"VinculosAccessEfetivo"}</definedName>
    <definedName name="_p4_1" hidden="1">{"TotalGeralDespesasPorArea",#N/A,FALSE,"VinculosAccessEfetivo"}</definedName>
    <definedName name="_p5" localSheetId="0" hidden="1">{"TotalGeralDespesasPorArea",#N/A,FALSE,"VinculosAccessEfetivo"}</definedName>
    <definedName name="_p5" localSheetId="25" hidden="1">{"TotalGeralDespesasPorArea",#N/A,FALSE,"VinculosAccessEfetivo"}</definedName>
    <definedName name="_p5" localSheetId="20" hidden="1">{"TotalGeralDespesasPorArea",#N/A,FALSE,"VinculosAccessEfetivo"}</definedName>
    <definedName name="_p5" localSheetId="12" hidden="1">{"TotalGeralDespesasPorArea",#N/A,FALSE,"VinculosAccessEfetivo"}</definedName>
    <definedName name="_p5" localSheetId="22" hidden="1">{"TotalGeralDespesasPorArea",#N/A,FALSE,"VinculosAccessEfetivo"}</definedName>
    <definedName name="_p5" localSheetId="21" hidden="1">{"TotalGeralDespesasPorArea",#N/A,FALSE,"VinculosAccessEfetivo"}</definedName>
    <definedName name="_p5" localSheetId="23" hidden="1">{"TotalGeralDespesasPorArea",#N/A,FALSE,"VinculosAccessEfetivo"}</definedName>
    <definedName name="_p5" localSheetId="15" hidden="1">{"TotalGeralDespesasPorArea",#N/A,FALSE,"VinculosAccessEfetivo"}</definedName>
    <definedName name="_p5" localSheetId="13" hidden="1">{"TotalGeralDespesasPorArea",#N/A,FALSE,"VinculosAccessEfetivo"}</definedName>
    <definedName name="_p5" hidden="1">{"TotalGeralDespesasPorArea",#N/A,FALSE,"VinculosAccessEfetivo"}</definedName>
    <definedName name="_p5_1" localSheetId="0" hidden="1">{"TotalGeralDespesasPorArea",#N/A,FALSE,"VinculosAccessEfetivo"}</definedName>
    <definedName name="_p5_1" localSheetId="25" hidden="1">{"TotalGeralDespesasPorArea",#N/A,FALSE,"VinculosAccessEfetivo"}</definedName>
    <definedName name="_p5_1" localSheetId="20" hidden="1">{"TotalGeralDespesasPorArea",#N/A,FALSE,"VinculosAccessEfetivo"}</definedName>
    <definedName name="_p5_1" localSheetId="12" hidden="1">{"TotalGeralDespesasPorArea",#N/A,FALSE,"VinculosAccessEfetivo"}</definedName>
    <definedName name="_p5_1" localSheetId="22" hidden="1">{"TotalGeralDespesasPorArea",#N/A,FALSE,"VinculosAccessEfetivo"}</definedName>
    <definedName name="_p5_1" localSheetId="21" hidden="1">{"TotalGeralDespesasPorArea",#N/A,FALSE,"VinculosAccessEfetivo"}</definedName>
    <definedName name="_p5_1" localSheetId="23" hidden="1">{"TotalGeralDespesasPorArea",#N/A,FALSE,"VinculosAccessEfetivo"}</definedName>
    <definedName name="_p5_1" localSheetId="15" hidden="1">{"TotalGeralDespesasPorArea",#N/A,FALSE,"VinculosAccessEfetivo"}</definedName>
    <definedName name="_p5_1" localSheetId="13" hidden="1">{"TotalGeralDespesasPorArea",#N/A,FALSE,"VinculosAccessEfetivo"}</definedName>
    <definedName name="_p5_1" hidden="1">{"TotalGeralDespesasPorArea",#N/A,FALSE,"VinculosAccessEfetivo"}</definedName>
    <definedName name="_p6" localSheetId="0" hidden="1">{"TotalGeralDespesasPorArea",#N/A,FALSE,"VinculosAccessEfetivo"}</definedName>
    <definedName name="_p6" localSheetId="25" hidden="1">{"TotalGeralDespesasPorArea",#N/A,FALSE,"VinculosAccessEfetivo"}</definedName>
    <definedName name="_p6" localSheetId="20" hidden="1">{"TotalGeralDespesasPorArea",#N/A,FALSE,"VinculosAccessEfetivo"}</definedName>
    <definedName name="_p6" localSheetId="12" hidden="1">{"TotalGeralDespesasPorArea",#N/A,FALSE,"VinculosAccessEfetivo"}</definedName>
    <definedName name="_p6" localSheetId="22" hidden="1">{"TotalGeralDespesasPorArea",#N/A,FALSE,"VinculosAccessEfetivo"}</definedName>
    <definedName name="_p6" localSheetId="21" hidden="1">{"TotalGeralDespesasPorArea",#N/A,FALSE,"VinculosAccessEfetivo"}</definedName>
    <definedName name="_p6" localSheetId="23" hidden="1">{"TotalGeralDespesasPorArea",#N/A,FALSE,"VinculosAccessEfetivo"}</definedName>
    <definedName name="_p6" localSheetId="15" hidden="1">{"TotalGeralDespesasPorArea",#N/A,FALSE,"VinculosAccessEfetivo"}</definedName>
    <definedName name="_p6" localSheetId="13" hidden="1">{"TotalGeralDespesasPorArea",#N/A,FALSE,"VinculosAccessEfetivo"}</definedName>
    <definedName name="_p6" hidden="1">{"TotalGeralDespesasPorArea",#N/A,FALSE,"VinculosAccessEfetivo"}</definedName>
    <definedName name="_p6_1" localSheetId="0" hidden="1">{"TotalGeralDespesasPorArea",#N/A,FALSE,"VinculosAccessEfetivo"}</definedName>
    <definedName name="_p6_1" localSheetId="25" hidden="1">{"TotalGeralDespesasPorArea",#N/A,FALSE,"VinculosAccessEfetivo"}</definedName>
    <definedName name="_p6_1" localSheetId="20" hidden="1">{"TotalGeralDespesasPorArea",#N/A,FALSE,"VinculosAccessEfetivo"}</definedName>
    <definedName name="_p6_1" localSheetId="12" hidden="1">{"TotalGeralDespesasPorArea",#N/A,FALSE,"VinculosAccessEfetivo"}</definedName>
    <definedName name="_p6_1" localSheetId="22" hidden="1">{"TotalGeralDespesasPorArea",#N/A,FALSE,"VinculosAccessEfetivo"}</definedName>
    <definedName name="_p6_1" localSheetId="21" hidden="1">{"TotalGeralDespesasPorArea",#N/A,FALSE,"VinculosAccessEfetivo"}</definedName>
    <definedName name="_p6_1" localSheetId="23" hidden="1">{"TotalGeralDespesasPorArea",#N/A,FALSE,"VinculosAccessEfetivo"}</definedName>
    <definedName name="_p6_1" localSheetId="15" hidden="1">{"TotalGeralDespesasPorArea",#N/A,FALSE,"VinculosAccessEfetivo"}</definedName>
    <definedName name="_p6_1" localSheetId="13" hidden="1">{"TotalGeralDespesasPorArea",#N/A,FALSE,"VinculosAccessEfetivo"}</definedName>
    <definedName name="_p6_1" hidden="1">{"TotalGeralDespesasPorArea",#N/A,FALSE,"VinculosAccessEfetivo"}</definedName>
    <definedName name="_p7" localSheetId="0" hidden="1">{"TotalGeralDespesasPorArea",#N/A,FALSE,"VinculosAccessEfetivo"}</definedName>
    <definedName name="_p7" localSheetId="25" hidden="1">{"TotalGeralDespesasPorArea",#N/A,FALSE,"VinculosAccessEfetivo"}</definedName>
    <definedName name="_p7" localSheetId="20" hidden="1">{"TotalGeralDespesasPorArea",#N/A,FALSE,"VinculosAccessEfetivo"}</definedName>
    <definedName name="_p7" localSheetId="12" hidden="1">{"TotalGeralDespesasPorArea",#N/A,FALSE,"VinculosAccessEfetivo"}</definedName>
    <definedName name="_p7" localSheetId="22" hidden="1">{"TotalGeralDespesasPorArea",#N/A,FALSE,"VinculosAccessEfetivo"}</definedName>
    <definedName name="_p7" localSheetId="21" hidden="1">{"TotalGeralDespesasPorArea",#N/A,FALSE,"VinculosAccessEfetivo"}</definedName>
    <definedName name="_p7" localSheetId="23" hidden="1">{"TotalGeralDespesasPorArea",#N/A,FALSE,"VinculosAccessEfetivo"}</definedName>
    <definedName name="_p7" localSheetId="15" hidden="1">{"TotalGeralDespesasPorArea",#N/A,FALSE,"VinculosAccessEfetivo"}</definedName>
    <definedName name="_p7" localSheetId="13" hidden="1">{"TotalGeralDespesasPorArea",#N/A,FALSE,"VinculosAccessEfetivo"}</definedName>
    <definedName name="_p7" hidden="1">{"TotalGeralDespesasPorArea",#N/A,FALSE,"VinculosAccessEfetivo"}</definedName>
    <definedName name="_p7_1" localSheetId="0" hidden="1">{"TotalGeralDespesasPorArea",#N/A,FALSE,"VinculosAccessEfetivo"}</definedName>
    <definedName name="_p7_1" localSheetId="25" hidden="1">{"TotalGeralDespesasPorArea",#N/A,FALSE,"VinculosAccessEfetivo"}</definedName>
    <definedName name="_p7_1" localSheetId="20" hidden="1">{"TotalGeralDespesasPorArea",#N/A,FALSE,"VinculosAccessEfetivo"}</definedName>
    <definedName name="_p7_1" localSheetId="12" hidden="1">{"TotalGeralDespesasPorArea",#N/A,FALSE,"VinculosAccessEfetivo"}</definedName>
    <definedName name="_p7_1" localSheetId="22" hidden="1">{"TotalGeralDespesasPorArea",#N/A,FALSE,"VinculosAccessEfetivo"}</definedName>
    <definedName name="_p7_1" localSheetId="21" hidden="1">{"TotalGeralDespesasPorArea",#N/A,FALSE,"VinculosAccessEfetivo"}</definedName>
    <definedName name="_p7_1" localSheetId="23" hidden="1">{"TotalGeralDespesasPorArea",#N/A,FALSE,"VinculosAccessEfetivo"}</definedName>
    <definedName name="_p7_1" localSheetId="15" hidden="1">{"TotalGeralDespesasPorArea",#N/A,FALSE,"VinculosAccessEfetivo"}</definedName>
    <definedName name="_p7_1" localSheetId="13" hidden="1">{"TotalGeralDespesasPorArea",#N/A,FALSE,"VinculosAccessEfetivo"}</definedName>
    <definedName name="_p7_1" hidden="1">{"TotalGeralDespesasPorArea",#N/A,FALSE,"VinculosAccessEfetivo"}</definedName>
    <definedName name="_p8" localSheetId="0" hidden="1">{"TotalGeralDespesasPorArea",#N/A,FALSE,"VinculosAccessEfetivo"}</definedName>
    <definedName name="_p8" localSheetId="25" hidden="1">{"TotalGeralDespesasPorArea",#N/A,FALSE,"VinculosAccessEfetivo"}</definedName>
    <definedName name="_p8" localSheetId="20" hidden="1">{"TotalGeralDespesasPorArea",#N/A,FALSE,"VinculosAccessEfetivo"}</definedName>
    <definedName name="_p8" localSheetId="12" hidden="1">{"TotalGeralDespesasPorArea",#N/A,FALSE,"VinculosAccessEfetivo"}</definedName>
    <definedName name="_p8" localSheetId="22" hidden="1">{"TotalGeralDespesasPorArea",#N/A,FALSE,"VinculosAccessEfetivo"}</definedName>
    <definedName name="_p8" localSheetId="21" hidden="1">{"TotalGeralDespesasPorArea",#N/A,FALSE,"VinculosAccessEfetivo"}</definedName>
    <definedName name="_p8" localSheetId="23" hidden="1">{"TotalGeralDespesasPorArea",#N/A,FALSE,"VinculosAccessEfetivo"}</definedName>
    <definedName name="_p8" localSheetId="15" hidden="1">{"TotalGeralDespesasPorArea",#N/A,FALSE,"VinculosAccessEfetivo"}</definedName>
    <definedName name="_p8" localSheetId="13" hidden="1">{"TotalGeralDespesasPorArea",#N/A,FALSE,"VinculosAccessEfetivo"}</definedName>
    <definedName name="_p8" hidden="1">{"TotalGeralDespesasPorArea",#N/A,FALSE,"VinculosAccessEfetivo"}</definedName>
    <definedName name="_p8_1" localSheetId="0" hidden="1">{"TotalGeralDespesasPorArea",#N/A,FALSE,"VinculosAccessEfetivo"}</definedName>
    <definedName name="_p8_1" localSheetId="25" hidden="1">{"TotalGeralDespesasPorArea",#N/A,FALSE,"VinculosAccessEfetivo"}</definedName>
    <definedName name="_p8_1" localSheetId="20" hidden="1">{"TotalGeralDespesasPorArea",#N/A,FALSE,"VinculosAccessEfetivo"}</definedName>
    <definedName name="_p8_1" localSheetId="12" hidden="1">{"TotalGeralDespesasPorArea",#N/A,FALSE,"VinculosAccessEfetivo"}</definedName>
    <definedName name="_p8_1" localSheetId="22" hidden="1">{"TotalGeralDespesasPorArea",#N/A,FALSE,"VinculosAccessEfetivo"}</definedName>
    <definedName name="_p8_1" localSheetId="21" hidden="1">{"TotalGeralDespesasPorArea",#N/A,FALSE,"VinculosAccessEfetivo"}</definedName>
    <definedName name="_p8_1" localSheetId="23" hidden="1">{"TotalGeralDespesasPorArea",#N/A,FALSE,"VinculosAccessEfetivo"}</definedName>
    <definedName name="_p8_1" localSheetId="15" hidden="1">{"TotalGeralDespesasPorArea",#N/A,FALSE,"VinculosAccessEfetivo"}</definedName>
    <definedName name="_p8_1" localSheetId="13" hidden="1">{"TotalGeralDespesasPorArea",#N/A,FALSE,"VinculosAccessEfetivo"}</definedName>
    <definedName name="_p8_1" hidden="1">{"TotalGeralDespesasPorArea",#N/A,FALSE,"VinculosAccessEfetivo"}</definedName>
    <definedName name="_p9" localSheetId="0" hidden="1">{"TotalGeralDespesasPorArea",#N/A,FALSE,"VinculosAccessEfetivo"}</definedName>
    <definedName name="_p9" localSheetId="25" hidden="1">{"TotalGeralDespesasPorArea",#N/A,FALSE,"VinculosAccessEfetivo"}</definedName>
    <definedName name="_p9" localSheetId="20" hidden="1">{"TotalGeralDespesasPorArea",#N/A,FALSE,"VinculosAccessEfetivo"}</definedName>
    <definedName name="_p9" localSheetId="12" hidden="1">{"TotalGeralDespesasPorArea",#N/A,FALSE,"VinculosAccessEfetivo"}</definedName>
    <definedName name="_p9" localSheetId="22" hidden="1">{"TotalGeralDespesasPorArea",#N/A,FALSE,"VinculosAccessEfetivo"}</definedName>
    <definedName name="_p9" localSheetId="21" hidden="1">{"TotalGeralDespesasPorArea",#N/A,FALSE,"VinculosAccessEfetivo"}</definedName>
    <definedName name="_p9" localSheetId="23" hidden="1">{"TotalGeralDespesasPorArea",#N/A,FALSE,"VinculosAccessEfetivo"}</definedName>
    <definedName name="_p9" localSheetId="15" hidden="1">{"TotalGeralDespesasPorArea",#N/A,FALSE,"VinculosAccessEfetivo"}</definedName>
    <definedName name="_p9" localSheetId="13" hidden="1">{"TotalGeralDespesasPorArea",#N/A,FALSE,"VinculosAccessEfetivo"}</definedName>
    <definedName name="_p9" hidden="1">{"TotalGeralDespesasPorArea",#N/A,FALSE,"VinculosAccessEfetivo"}</definedName>
    <definedName name="_p9_1" localSheetId="0" hidden="1">{"TotalGeralDespesasPorArea",#N/A,FALSE,"VinculosAccessEfetivo"}</definedName>
    <definedName name="_p9_1" localSheetId="25" hidden="1">{"TotalGeralDespesasPorArea",#N/A,FALSE,"VinculosAccessEfetivo"}</definedName>
    <definedName name="_p9_1" localSheetId="20" hidden="1">{"TotalGeralDespesasPorArea",#N/A,FALSE,"VinculosAccessEfetivo"}</definedName>
    <definedName name="_p9_1" localSheetId="12" hidden="1">{"TotalGeralDespesasPorArea",#N/A,FALSE,"VinculosAccessEfetivo"}</definedName>
    <definedName name="_p9_1" localSheetId="22" hidden="1">{"TotalGeralDespesasPorArea",#N/A,FALSE,"VinculosAccessEfetivo"}</definedName>
    <definedName name="_p9_1" localSheetId="21" hidden="1">{"TotalGeralDespesasPorArea",#N/A,FALSE,"VinculosAccessEfetivo"}</definedName>
    <definedName name="_p9_1" localSheetId="23" hidden="1">{"TotalGeralDespesasPorArea",#N/A,FALSE,"VinculosAccessEfetivo"}</definedName>
    <definedName name="_p9_1" localSheetId="15" hidden="1">{"TotalGeralDespesasPorArea",#N/A,FALSE,"VinculosAccessEfetivo"}</definedName>
    <definedName name="_p9_1" localSheetId="13" hidden="1">{"TotalGeralDespesasPorArea",#N/A,FALSE,"VinculosAccessEfetivo"}</definedName>
    <definedName name="_p9_1" hidden="1">{"TotalGeralDespesasPorArea",#N/A,FALSE,"VinculosAccessEfetivo"}</definedName>
    <definedName name="_Parse_Out" hidden="1">#REF!</definedName>
    <definedName name="_PG1">#REF!</definedName>
    <definedName name="_PG3">#REF!</definedName>
    <definedName name="_PL124" localSheetId="15">#REF!</definedName>
    <definedName name="_PL124">#REF!</definedName>
    <definedName name="_plt02" localSheetId="15">#REF!</definedName>
    <definedName name="_plt02">#REF!</definedName>
    <definedName name="_PLT07" localSheetId="15">#REF!</definedName>
    <definedName name="_PLT07">#REF!</definedName>
    <definedName name="_PLT09" localSheetId="15">#REF!</definedName>
    <definedName name="_PLT09">#REF!</definedName>
    <definedName name="_R">#N/A</definedName>
    <definedName name="_REC97">#REF!</definedName>
    <definedName name="_Regression_Int" hidden="1">1</definedName>
    <definedName name="_Regression_Out" localSheetId="25" hidden="1">#REF!</definedName>
    <definedName name="_Regression_Out" localSheetId="20" hidden="1">#REF!</definedName>
    <definedName name="_Regression_Out" localSheetId="12" hidden="1">#REF!</definedName>
    <definedName name="_Regression_Out" localSheetId="22" hidden="1">#REF!</definedName>
    <definedName name="_Regression_Out" localSheetId="21" hidden="1">#REF!</definedName>
    <definedName name="_Regression_Out" localSheetId="23" hidden="1">#REF!</definedName>
    <definedName name="_Regression_Out" localSheetId="15" hidden="1">#REF!</definedName>
    <definedName name="_Regression_Out" localSheetId="13" hidden="1">#REF!</definedName>
    <definedName name="_Regression_Out" hidden="1">#REF!</definedName>
    <definedName name="_Regression_X" localSheetId="6" hidden="1">#REF!</definedName>
    <definedName name="_Regression_X" localSheetId="5" hidden="1">#REF!</definedName>
    <definedName name="_Regression_X" localSheetId="10" hidden="1">#REF!</definedName>
    <definedName name="_Regression_X" localSheetId="4" hidden="1">#REF!</definedName>
    <definedName name="_Regression_X" localSheetId="8" hidden="1">#REF!</definedName>
    <definedName name="_Regression_X" localSheetId="9" hidden="1">#REF!</definedName>
    <definedName name="_Regression_X" localSheetId="7" hidden="1">#REF!</definedName>
    <definedName name="_Regression_X" localSheetId="2" hidden="1">#REF!</definedName>
    <definedName name="_Regression_X" localSheetId="3" hidden="1">#REF!</definedName>
    <definedName name="_Regression_X" localSheetId="19" hidden="1">#REF!</definedName>
    <definedName name="_Regression_X" localSheetId="24" hidden="1">#REF!</definedName>
    <definedName name="_Regression_X" localSheetId="1" hidden="1">#REF!</definedName>
    <definedName name="_Regression_X" localSheetId="25" hidden="1">#REF!</definedName>
    <definedName name="_Regression_X" localSheetId="20" hidden="1">#REF!</definedName>
    <definedName name="_Regression_X" localSheetId="12" hidden="1">#REF!</definedName>
    <definedName name="_Regression_X" localSheetId="23" hidden="1">#REF!</definedName>
    <definedName name="_Regression_X" localSheetId="13" hidden="1">#REF!</definedName>
    <definedName name="_Regression_X" hidden="1">#REF!</definedName>
    <definedName name="_Regression_Y" localSheetId="6" hidden="1">#REF!</definedName>
    <definedName name="_Regression_Y" localSheetId="5" hidden="1">#REF!</definedName>
    <definedName name="_Regression_Y" localSheetId="10" hidden="1">#REF!</definedName>
    <definedName name="_Regression_Y" localSheetId="4" hidden="1">#REF!</definedName>
    <definedName name="_Regression_Y" localSheetId="8" hidden="1">#REF!</definedName>
    <definedName name="_Regression_Y" localSheetId="9" hidden="1">#REF!</definedName>
    <definedName name="_Regression_Y" localSheetId="7" hidden="1">#REF!</definedName>
    <definedName name="_Regression_Y" localSheetId="2" hidden="1">#REF!</definedName>
    <definedName name="_Regression_Y" localSheetId="3" hidden="1">#REF!</definedName>
    <definedName name="_Regression_Y" localSheetId="19" hidden="1">#REF!</definedName>
    <definedName name="_Regression_Y" localSheetId="24" hidden="1">#REF!</definedName>
    <definedName name="_Regression_Y" localSheetId="1" hidden="1">#REF!</definedName>
    <definedName name="_Regression_Y" localSheetId="25" hidden="1">#REF!</definedName>
    <definedName name="_Regression_Y" localSheetId="12" hidden="1">#REF!</definedName>
    <definedName name="_Regression_Y" localSheetId="23" hidden="1">#REF!</definedName>
    <definedName name="_Regression_Y" localSheetId="13" hidden="1">#REF!</definedName>
    <definedName name="_Regression_Y" hidden="1">#REF!</definedName>
    <definedName name="_sala" localSheetId="2">#REF!</definedName>
    <definedName name="_sala" localSheetId="3">#REF!</definedName>
    <definedName name="_sala" localSheetId="19">#REF!</definedName>
    <definedName name="_sala" localSheetId="1">#REF!</definedName>
    <definedName name="_sala" localSheetId="25">#REF!</definedName>
    <definedName name="_sala" localSheetId="20">#REF!</definedName>
    <definedName name="_sala" localSheetId="22">#REF!</definedName>
    <definedName name="_sala" localSheetId="21">#REF!</definedName>
    <definedName name="_sala" localSheetId="23">#REF!</definedName>
    <definedName name="_sala" localSheetId="15">#REF!</definedName>
    <definedName name="_sala">#REF!</definedName>
    <definedName name="_set97" localSheetId="25">#REF!</definedName>
    <definedName name="_set97" localSheetId="20">#REF!</definedName>
    <definedName name="_set97" localSheetId="12">#REF!</definedName>
    <definedName name="_set97" localSheetId="22">#REF!</definedName>
    <definedName name="_set97" localSheetId="21">#REF!</definedName>
    <definedName name="_set97" localSheetId="23">#REF!</definedName>
    <definedName name="_set97" localSheetId="13">#REF!</definedName>
    <definedName name="_set97">#REF!</definedName>
    <definedName name="_SG5" localSheetId="13">#REF!</definedName>
    <definedName name="_SG5">#REF!</definedName>
    <definedName name="_Sort" localSheetId="6" hidden="1">#REF!</definedName>
    <definedName name="_Sort" localSheetId="5" hidden="1">#REF!</definedName>
    <definedName name="_Sort" localSheetId="10" hidden="1">#REF!</definedName>
    <definedName name="_Sort" localSheetId="4" hidden="1">#REF!</definedName>
    <definedName name="_Sort" localSheetId="8" hidden="1">#REF!</definedName>
    <definedName name="_Sort" localSheetId="9" hidden="1">#REF!</definedName>
    <definedName name="_Sort" localSheetId="7" hidden="1">#REF!</definedName>
    <definedName name="_Sort" localSheetId="2" hidden="1">#REF!</definedName>
    <definedName name="_Sort" localSheetId="3" hidden="1">#REF!</definedName>
    <definedName name="_Sort" localSheetId="19" hidden="1">#REF!</definedName>
    <definedName name="_Sort" localSheetId="24" hidden="1">#REF!</definedName>
    <definedName name="_Sort" localSheetId="1" hidden="1">#REF!</definedName>
    <definedName name="_Sort" localSheetId="25" hidden="1">#REF!</definedName>
    <definedName name="_Sort" hidden="1">#REF!</definedName>
    <definedName name="_TAB01">#REF!</definedName>
    <definedName name="_TAB02">#REF!</definedName>
    <definedName name="_TAB03">#REF!</definedName>
    <definedName name="_TAB05">#REF!</definedName>
    <definedName name="_TAB06">#REF!</definedName>
    <definedName name="_TAB08">#REF!</definedName>
    <definedName name="_TAB09">#REF!</definedName>
    <definedName name="_TAB10">#REF!</definedName>
    <definedName name="_TAB11">#REF!</definedName>
    <definedName name="_table_out" hidden="1">#REF!</definedName>
    <definedName name="_Table1_In1" localSheetId="25" hidden="1">#REF!</definedName>
    <definedName name="_Table1_In1" localSheetId="20" hidden="1">#REF!</definedName>
    <definedName name="_Table1_In1" localSheetId="12" hidden="1">#REF!</definedName>
    <definedName name="_Table1_In1" localSheetId="22" hidden="1">#REF!</definedName>
    <definedName name="_Table1_In1" localSheetId="21" hidden="1">#REF!</definedName>
    <definedName name="_Table1_In1" localSheetId="23" hidden="1">#REF!</definedName>
    <definedName name="_Table1_In1" localSheetId="15" hidden="1">#REF!</definedName>
    <definedName name="_Table1_In1" localSheetId="13" hidden="1">#REF!</definedName>
    <definedName name="_Table1_In1" hidden="1">#REF!</definedName>
    <definedName name="_Table1_Out" localSheetId="25" hidden="1">#REF!</definedName>
    <definedName name="_Table1_Out" localSheetId="20" hidden="1">#REF!</definedName>
    <definedName name="_Table1_Out" localSheetId="12" hidden="1">#REF!</definedName>
    <definedName name="_Table1_Out" localSheetId="22" hidden="1">#REF!</definedName>
    <definedName name="_Table1_Out" localSheetId="21" hidden="1">#REF!</definedName>
    <definedName name="_Table1_Out" localSheetId="23" hidden="1">#REF!</definedName>
    <definedName name="_Table1_Out" localSheetId="15" hidden="1">#REF!</definedName>
    <definedName name="_Table1_Out" localSheetId="13" hidden="1">#REF!</definedName>
    <definedName name="_Table1_Out" hidden="1">#REF!</definedName>
    <definedName name="_Table2_In1" localSheetId="13" hidden="1">#REF!</definedName>
    <definedName name="_Table2_In1" hidden="1">#REF!</definedName>
    <definedName name="_Table2_In2" localSheetId="13" hidden="1">#REF!</definedName>
    <definedName name="_Table2_In2" hidden="1">#REF!</definedName>
    <definedName name="_Table2_Out" localSheetId="13" hidden="1">#REF!</definedName>
    <definedName name="_Table2_Out" hidden="1">#REF!</definedName>
    <definedName name="_Table3_In2" hidden="1">#REF!</definedName>
    <definedName name="_tp" localSheetId="2">#REF!</definedName>
    <definedName name="_tp" localSheetId="3">#REF!</definedName>
    <definedName name="_tp" localSheetId="19">#REF!</definedName>
    <definedName name="_tp" localSheetId="1">#REF!</definedName>
    <definedName name="_tp" localSheetId="25">#REF!</definedName>
    <definedName name="_tp" localSheetId="20">#REF!</definedName>
    <definedName name="_tp" localSheetId="22">#REF!</definedName>
    <definedName name="_tp" localSheetId="21">#REF!</definedName>
    <definedName name="_tp" localSheetId="23">#REF!</definedName>
    <definedName name="_tp" localSheetId="15">#REF!</definedName>
    <definedName name="_tp">#REF!</definedName>
    <definedName name="_TRC92" localSheetId="15">#REF!</definedName>
    <definedName name="_TRC92">#REF!</definedName>
    <definedName name="_TRC93" localSheetId="15">#REF!</definedName>
    <definedName name="_TRC93">#REF!</definedName>
    <definedName name="_TRC94" localSheetId="15">#REF!</definedName>
    <definedName name="_TRC94">#REF!</definedName>
    <definedName name="_TRC95" localSheetId="15">#REF!</definedName>
    <definedName name="_TRC95">#REF!</definedName>
    <definedName name="_TRC96" localSheetId="15">#REF!</definedName>
    <definedName name="_TRC96">#REF!</definedName>
    <definedName name="_TSU91" localSheetId="15">#REF!</definedName>
    <definedName name="_TSU91">#REF!</definedName>
    <definedName name="_TSU92" localSheetId="15">#REF!</definedName>
    <definedName name="_TSU92">#REF!</definedName>
    <definedName name="_TSU93" localSheetId="15">#REF!</definedName>
    <definedName name="_TSU93">#REF!</definedName>
    <definedName name="_TSU94" localSheetId="15">#REF!</definedName>
    <definedName name="_TSU94">#REF!</definedName>
    <definedName name="_TSU95" localSheetId="15">#REF!</definedName>
    <definedName name="_TSU95">#REF!</definedName>
    <definedName name="_TSU96" localSheetId="15">#REF!</definedName>
    <definedName name="_TSU96">#REF!</definedName>
    <definedName name="_TTF92" localSheetId="15">#REF!</definedName>
    <definedName name="_TTF92">#REF!</definedName>
    <definedName name="_TTF93" localSheetId="15">#REF!</definedName>
    <definedName name="_TTF93">#REF!</definedName>
    <definedName name="_TTF94" localSheetId="15">#REF!</definedName>
    <definedName name="_TTF94">#REF!</definedName>
    <definedName name="_TTF95" localSheetId="15">#REF!</definedName>
    <definedName name="_TTF95">#REF!</definedName>
    <definedName name="_TTF96" localSheetId="15">#REF!</definedName>
    <definedName name="_TTF96">#REF!</definedName>
    <definedName name="_US97" localSheetId="13">#REF!</definedName>
    <definedName name="_US97">#REF!</definedName>
    <definedName name="_val_a" localSheetId="2">#REF!</definedName>
    <definedName name="_val_a" localSheetId="3">#REF!</definedName>
    <definedName name="_val_a" localSheetId="19">#REF!</definedName>
    <definedName name="_val_a" localSheetId="1">#REF!</definedName>
    <definedName name="_val_a" localSheetId="25">#REF!</definedName>
    <definedName name="_val_a" localSheetId="20">#REF!</definedName>
    <definedName name="_val_a" localSheetId="22">#REF!</definedName>
    <definedName name="_val_a" localSheetId="21">#REF!</definedName>
    <definedName name="_val_a" localSheetId="23">#REF!</definedName>
    <definedName name="_val_a" localSheetId="15">#REF!</definedName>
    <definedName name="_val_a">#REF!</definedName>
    <definedName name="_vn1" localSheetId="15">#REF!</definedName>
    <definedName name="_vn1">#REF!</definedName>
    <definedName name="_w1" localSheetId="15" hidden="1">{"DELIV.",#N/A,FALSE,"comp";"INV",#N/A,FALSE,"comp"}</definedName>
    <definedName name="_w1" localSheetId="13" hidden="1">{"DELIV.",#N/A,FALSE,"comp";"INV",#N/A,FALSE,"comp"}</definedName>
    <definedName name="_w1" hidden="1">{"DELIV.",#N/A,FALSE,"comp";"INV",#N/A,FALSE,"comp"}</definedName>
    <definedName name="_yh7" localSheetId="15" hidden="1">{#N/A,#N/A,FALSE,"CONTROLE";#N/A,#N/A,FALSE,"CONTROLE"}</definedName>
    <definedName name="_yh7" localSheetId="13" hidden="1">{#N/A,#N/A,FALSE,"CONTROLE";#N/A,#N/A,FALSE,"CONTROLE"}</definedName>
    <definedName name="_yh7" hidden="1">{#N/A,#N/A,FALSE,"CONTROLE";#N/A,#N/A,FALSE,"CONTROLE"}</definedName>
    <definedName name="_z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0" localSheetId="0" hidden="1">{"TotalGeralDespesasPorArea",#N/A,FALSE,"VinculosAccessEfetivo"}</definedName>
    <definedName name="_z10" localSheetId="25" hidden="1">{"TotalGeralDespesasPorArea",#N/A,FALSE,"VinculosAccessEfetivo"}</definedName>
    <definedName name="_z10" localSheetId="20" hidden="1">{"TotalGeralDespesasPorArea",#N/A,FALSE,"VinculosAccessEfetivo"}</definedName>
    <definedName name="_z10" localSheetId="12" hidden="1">{"TotalGeralDespesasPorArea",#N/A,FALSE,"VinculosAccessEfetivo"}</definedName>
    <definedName name="_z10" localSheetId="22" hidden="1">{"TotalGeralDespesasPorArea",#N/A,FALSE,"VinculosAccessEfetivo"}</definedName>
    <definedName name="_z10" localSheetId="21" hidden="1">{"TotalGeralDespesasPorArea",#N/A,FALSE,"VinculosAccessEfetivo"}</definedName>
    <definedName name="_z10" localSheetId="23" hidden="1">{"TotalGeralDespesasPorArea",#N/A,FALSE,"VinculosAccessEfetivo"}</definedName>
    <definedName name="_z10" localSheetId="15" hidden="1">{"TotalGeralDespesasPorArea",#N/A,FALSE,"VinculosAccessEfetivo"}</definedName>
    <definedName name="_z10" localSheetId="13" hidden="1">{"TotalGeralDespesasPorArea",#N/A,FALSE,"VinculosAccessEfetivo"}</definedName>
    <definedName name="_z10" hidden="1">{"TotalGeralDespesasPorArea",#N/A,FALSE,"VinculosAccessEfetivo"}</definedName>
    <definedName name="_z10_1" localSheetId="0" hidden="1">{"TotalGeralDespesasPorArea",#N/A,FALSE,"VinculosAccessEfetivo"}</definedName>
    <definedName name="_z10_1" localSheetId="25" hidden="1">{"TotalGeralDespesasPorArea",#N/A,FALSE,"VinculosAccessEfetivo"}</definedName>
    <definedName name="_z10_1" localSheetId="20" hidden="1">{"TotalGeralDespesasPorArea",#N/A,FALSE,"VinculosAccessEfetivo"}</definedName>
    <definedName name="_z10_1" localSheetId="12" hidden="1">{"TotalGeralDespesasPorArea",#N/A,FALSE,"VinculosAccessEfetivo"}</definedName>
    <definedName name="_z10_1" localSheetId="22" hidden="1">{"TotalGeralDespesasPorArea",#N/A,FALSE,"VinculosAccessEfetivo"}</definedName>
    <definedName name="_z10_1" localSheetId="21" hidden="1">{"TotalGeralDespesasPorArea",#N/A,FALSE,"VinculosAccessEfetivo"}</definedName>
    <definedName name="_z10_1" localSheetId="23" hidden="1">{"TotalGeralDespesasPorArea",#N/A,FALSE,"VinculosAccessEfetivo"}</definedName>
    <definedName name="_z10_1" localSheetId="15" hidden="1">{"TotalGeralDespesasPorArea",#N/A,FALSE,"VinculosAccessEfetivo"}</definedName>
    <definedName name="_z10_1" localSheetId="13" hidden="1">{"TotalGeralDespesasPorArea",#N/A,FALSE,"VinculosAccessEfetivo"}</definedName>
    <definedName name="_z10_1" hidden="1">{"TotalGeralDespesasPorArea",#N/A,FALSE,"VinculosAccessEfetivo"}</definedName>
    <definedName name="_z1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3" localSheetId="0" hidden="1">{"TotalGeralDespesasPorArea",#N/A,FALSE,"VinculosAccessEfetivo"}</definedName>
    <definedName name="_z13" localSheetId="25" hidden="1">{"TotalGeralDespesasPorArea",#N/A,FALSE,"VinculosAccessEfetivo"}</definedName>
    <definedName name="_z13" localSheetId="20" hidden="1">{"TotalGeralDespesasPorArea",#N/A,FALSE,"VinculosAccessEfetivo"}</definedName>
    <definedName name="_z13" localSheetId="12" hidden="1">{"TotalGeralDespesasPorArea",#N/A,FALSE,"VinculosAccessEfetivo"}</definedName>
    <definedName name="_z13" localSheetId="22" hidden="1">{"TotalGeralDespesasPorArea",#N/A,FALSE,"VinculosAccessEfetivo"}</definedName>
    <definedName name="_z13" localSheetId="21" hidden="1">{"TotalGeralDespesasPorArea",#N/A,FALSE,"VinculosAccessEfetivo"}</definedName>
    <definedName name="_z13" localSheetId="23" hidden="1">{"TotalGeralDespesasPorArea",#N/A,FALSE,"VinculosAccessEfetivo"}</definedName>
    <definedName name="_z13" localSheetId="15" hidden="1">{"TotalGeralDespesasPorArea",#N/A,FALSE,"VinculosAccessEfetivo"}</definedName>
    <definedName name="_z13" localSheetId="13" hidden="1">{"TotalGeralDespesasPorArea",#N/A,FALSE,"VinculosAccessEfetivo"}</definedName>
    <definedName name="_z13" hidden="1">{"TotalGeralDespesasPorArea",#N/A,FALSE,"VinculosAccessEfetivo"}</definedName>
    <definedName name="_z13_1" localSheetId="0" hidden="1">{"TotalGeralDespesasPorArea",#N/A,FALSE,"VinculosAccessEfetivo"}</definedName>
    <definedName name="_z13_1" localSheetId="25" hidden="1">{"TotalGeralDespesasPorArea",#N/A,FALSE,"VinculosAccessEfetivo"}</definedName>
    <definedName name="_z13_1" localSheetId="20" hidden="1">{"TotalGeralDespesasPorArea",#N/A,FALSE,"VinculosAccessEfetivo"}</definedName>
    <definedName name="_z13_1" localSheetId="12" hidden="1">{"TotalGeralDespesasPorArea",#N/A,FALSE,"VinculosAccessEfetivo"}</definedName>
    <definedName name="_z13_1" localSheetId="22" hidden="1">{"TotalGeralDespesasPorArea",#N/A,FALSE,"VinculosAccessEfetivo"}</definedName>
    <definedName name="_z13_1" localSheetId="21" hidden="1">{"TotalGeralDespesasPorArea",#N/A,FALSE,"VinculosAccessEfetivo"}</definedName>
    <definedName name="_z13_1" localSheetId="23" hidden="1">{"TotalGeralDespesasPorArea",#N/A,FALSE,"VinculosAccessEfetivo"}</definedName>
    <definedName name="_z13_1" localSheetId="15" hidden="1">{"TotalGeralDespesasPorArea",#N/A,FALSE,"VinculosAccessEfetivo"}</definedName>
    <definedName name="_z13_1" localSheetId="13" hidden="1">{"TotalGeralDespesasPorArea",#N/A,FALSE,"VinculosAccessEfetivo"}</definedName>
    <definedName name="_z13_1" hidden="1">{"TotalGeralDespesasPorArea",#N/A,FALSE,"VinculosAccessEfetivo"}</definedName>
    <definedName name="_z14" localSheetId="0" hidden="1">{#N/A,#N/A,FALSE,"CONTROLE"}</definedName>
    <definedName name="_z14" localSheetId="25" hidden="1">{#N/A,#N/A,FALSE,"CONTROLE"}</definedName>
    <definedName name="_z14" localSheetId="20" hidden="1">{#N/A,#N/A,FALSE,"CONTROLE"}</definedName>
    <definedName name="_z14" localSheetId="12" hidden="1">{#N/A,#N/A,FALSE,"CONTROLE"}</definedName>
    <definedName name="_z14" localSheetId="22" hidden="1">{#N/A,#N/A,FALSE,"CONTROLE"}</definedName>
    <definedName name="_z14" localSheetId="21" hidden="1">{#N/A,#N/A,FALSE,"CONTROLE"}</definedName>
    <definedName name="_z14" localSheetId="23" hidden="1">{#N/A,#N/A,FALSE,"CONTROLE"}</definedName>
    <definedName name="_z14" localSheetId="15" hidden="1">{#N/A,#N/A,FALSE,"CONTROLE"}</definedName>
    <definedName name="_z14" localSheetId="13" hidden="1">{#N/A,#N/A,FALSE,"CONTROLE"}</definedName>
    <definedName name="_z14" hidden="1">{#N/A,#N/A,FALSE,"CONTROLE"}</definedName>
    <definedName name="_z14_1" localSheetId="0" hidden="1">{#N/A,#N/A,FALSE,"CONTROLE"}</definedName>
    <definedName name="_z14_1" localSheetId="25" hidden="1">{#N/A,#N/A,FALSE,"CONTROLE"}</definedName>
    <definedName name="_z14_1" localSheetId="20" hidden="1">{#N/A,#N/A,FALSE,"CONTROLE"}</definedName>
    <definedName name="_z14_1" localSheetId="12" hidden="1">{#N/A,#N/A,FALSE,"CONTROLE"}</definedName>
    <definedName name="_z14_1" localSheetId="22" hidden="1">{#N/A,#N/A,FALSE,"CONTROLE"}</definedName>
    <definedName name="_z14_1" localSheetId="21" hidden="1">{#N/A,#N/A,FALSE,"CONTROLE"}</definedName>
    <definedName name="_z14_1" localSheetId="23" hidden="1">{#N/A,#N/A,FALSE,"CONTROLE"}</definedName>
    <definedName name="_z14_1" localSheetId="15" hidden="1">{#N/A,#N/A,FALSE,"CONTROLE"}</definedName>
    <definedName name="_z14_1" localSheetId="13" hidden="1">{#N/A,#N/A,FALSE,"CONTROLE"}</definedName>
    <definedName name="_z14_1" hidden="1">{#N/A,#N/A,FALSE,"CONTROLE"}</definedName>
    <definedName name="_z15" localSheetId="0" hidden="1">{#N/A,#N/A,FALSE,"CONTROLE"}</definedName>
    <definedName name="_z15" localSheetId="25" hidden="1">{#N/A,#N/A,FALSE,"CONTROLE"}</definedName>
    <definedName name="_z15" localSheetId="20" hidden="1">{#N/A,#N/A,FALSE,"CONTROLE"}</definedName>
    <definedName name="_z15" localSheetId="12" hidden="1">{#N/A,#N/A,FALSE,"CONTROLE"}</definedName>
    <definedName name="_z15" localSheetId="22" hidden="1">{#N/A,#N/A,FALSE,"CONTROLE"}</definedName>
    <definedName name="_z15" localSheetId="21" hidden="1">{#N/A,#N/A,FALSE,"CONTROLE"}</definedName>
    <definedName name="_z15" localSheetId="23" hidden="1">{#N/A,#N/A,FALSE,"CONTROLE"}</definedName>
    <definedName name="_z15" localSheetId="15" hidden="1">{#N/A,#N/A,FALSE,"CONTROLE"}</definedName>
    <definedName name="_z15" localSheetId="13" hidden="1">{#N/A,#N/A,FALSE,"CONTROLE"}</definedName>
    <definedName name="_z15" hidden="1">{#N/A,#N/A,FALSE,"CONTROLE"}</definedName>
    <definedName name="_z15_1" localSheetId="0" hidden="1">{#N/A,#N/A,FALSE,"CONTROLE"}</definedName>
    <definedName name="_z15_1" localSheetId="25" hidden="1">{#N/A,#N/A,FALSE,"CONTROLE"}</definedName>
    <definedName name="_z15_1" localSheetId="20" hidden="1">{#N/A,#N/A,FALSE,"CONTROLE"}</definedName>
    <definedName name="_z15_1" localSheetId="12" hidden="1">{#N/A,#N/A,FALSE,"CONTROLE"}</definedName>
    <definedName name="_z15_1" localSheetId="22" hidden="1">{#N/A,#N/A,FALSE,"CONTROLE"}</definedName>
    <definedName name="_z15_1" localSheetId="21" hidden="1">{#N/A,#N/A,FALSE,"CONTROLE"}</definedName>
    <definedName name="_z15_1" localSheetId="23" hidden="1">{#N/A,#N/A,FALSE,"CONTROLE"}</definedName>
    <definedName name="_z15_1" localSheetId="15" hidden="1">{#N/A,#N/A,FALSE,"CONTROLE"}</definedName>
    <definedName name="_z15_1" localSheetId="13" hidden="1">{#N/A,#N/A,FALSE,"CONTROLE"}</definedName>
    <definedName name="_z15_1" hidden="1">{#N/A,#N/A,FALSE,"CONTROLE"}</definedName>
    <definedName name="_z16" localSheetId="0" hidden="1">{"TotalGeralDespesasPorArea",#N/A,FALSE,"VinculosAccessEfetivo"}</definedName>
    <definedName name="_z16" localSheetId="25" hidden="1">{"TotalGeralDespesasPorArea",#N/A,FALSE,"VinculosAccessEfetivo"}</definedName>
    <definedName name="_z16" localSheetId="20" hidden="1">{"TotalGeralDespesasPorArea",#N/A,FALSE,"VinculosAccessEfetivo"}</definedName>
    <definedName name="_z16" localSheetId="12" hidden="1">{"TotalGeralDespesasPorArea",#N/A,FALSE,"VinculosAccessEfetivo"}</definedName>
    <definedName name="_z16" localSheetId="22" hidden="1">{"TotalGeralDespesasPorArea",#N/A,FALSE,"VinculosAccessEfetivo"}</definedName>
    <definedName name="_z16" localSheetId="21" hidden="1">{"TotalGeralDespesasPorArea",#N/A,FALSE,"VinculosAccessEfetivo"}</definedName>
    <definedName name="_z16" localSheetId="23" hidden="1">{"TotalGeralDespesasPorArea",#N/A,FALSE,"VinculosAccessEfetivo"}</definedName>
    <definedName name="_z16" localSheetId="15" hidden="1">{"TotalGeralDespesasPorArea",#N/A,FALSE,"VinculosAccessEfetivo"}</definedName>
    <definedName name="_z16" localSheetId="13" hidden="1">{"TotalGeralDespesasPorArea",#N/A,FALSE,"VinculosAccessEfetivo"}</definedName>
    <definedName name="_z16" hidden="1">{"TotalGeralDespesasPorArea",#N/A,FALSE,"VinculosAccessEfetivo"}</definedName>
    <definedName name="_z16_1" localSheetId="0" hidden="1">{"TotalGeralDespesasPorArea",#N/A,FALSE,"VinculosAccessEfetivo"}</definedName>
    <definedName name="_z16_1" localSheetId="25" hidden="1">{"TotalGeralDespesasPorArea",#N/A,FALSE,"VinculosAccessEfetivo"}</definedName>
    <definedName name="_z16_1" localSheetId="20" hidden="1">{"TotalGeralDespesasPorArea",#N/A,FALSE,"VinculosAccessEfetivo"}</definedName>
    <definedName name="_z16_1" localSheetId="12" hidden="1">{"TotalGeralDespesasPorArea",#N/A,FALSE,"VinculosAccessEfetivo"}</definedName>
    <definedName name="_z16_1" localSheetId="22" hidden="1">{"TotalGeralDespesasPorArea",#N/A,FALSE,"VinculosAccessEfetivo"}</definedName>
    <definedName name="_z16_1" localSheetId="21" hidden="1">{"TotalGeralDespesasPorArea",#N/A,FALSE,"VinculosAccessEfetivo"}</definedName>
    <definedName name="_z16_1" localSheetId="23" hidden="1">{"TotalGeralDespesasPorArea",#N/A,FALSE,"VinculosAccessEfetivo"}</definedName>
    <definedName name="_z16_1" localSheetId="15" hidden="1">{"TotalGeralDespesasPorArea",#N/A,FALSE,"VinculosAccessEfetivo"}</definedName>
    <definedName name="_z16_1" localSheetId="13" hidden="1">{"TotalGeralDespesasPorArea",#N/A,FALSE,"VinculosAccessEfetivo"}</definedName>
    <definedName name="_z16_1" hidden="1">{"TotalGeralDespesasPorArea",#N/A,FALSE,"VinculosAccessEfetivo"}</definedName>
    <definedName name="_z17"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9" localSheetId="0" hidden="1">{#N/A,#N/A,FALSE,"CONTROLE"}</definedName>
    <definedName name="_z19" localSheetId="25" hidden="1">{#N/A,#N/A,FALSE,"CONTROLE"}</definedName>
    <definedName name="_z19" localSheetId="20" hidden="1">{#N/A,#N/A,FALSE,"CONTROLE"}</definedName>
    <definedName name="_z19" localSheetId="12" hidden="1">{#N/A,#N/A,FALSE,"CONTROLE"}</definedName>
    <definedName name="_z19" localSheetId="22" hidden="1">{#N/A,#N/A,FALSE,"CONTROLE"}</definedName>
    <definedName name="_z19" localSheetId="21" hidden="1">{#N/A,#N/A,FALSE,"CONTROLE"}</definedName>
    <definedName name="_z19" localSheetId="23" hidden="1">{#N/A,#N/A,FALSE,"CONTROLE"}</definedName>
    <definedName name="_z19" localSheetId="15" hidden="1">{#N/A,#N/A,FALSE,"CONTROLE"}</definedName>
    <definedName name="_z19" localSheetId="13" hidden="1">{#N/A,#N/A,FALSE,"CONTROLE"}</definedName>
    <definedName name="_z19" hidden="1">{#N/A,#N/A,FALSE,"CONTROLE"}</definedName>
    <definedName name="_z19_1" localSheetId="0" hidden="1">{#N/A,#N/A,FALSE,"CONTROLE"}</definedName>
    <definedName name="_z19_1" localSheetId="25" hidden="1">{#N/A,#N/A,FALSE,"CONTROLE"}</definedName>
    <definedName name="_z19_1" localSheetId="20" hidden="1">{#N/A,#N/A,FALSE,"CONTROLE"}</definedName>
    <definedName name="_z19_1" localSheetId="12" hidden="1">{#N/A,#N/A,FALSE,"CONTROLE"}</definedName>
    <definedName name="_z19_1" localSheetId="22" hidden="1">{#N/A,#N/A,FALSE,"CONTROLE"}</definedName>
    <definedName name="_z19_1" localSheetId="21" hidden="1">{#N/A,#N/A,FALSE,"CONTROLE"}</definedName>
    <definedName name="_z19_1" localSheetId="23" hidden="1">{#N/A,#N/A,FALSE,"CONTROLE"}</definedName>
    <definedName name="_z19_1" localSheetId="15" hidden="1">{#N/A,#N/A,FALSE,"CONTROLE"}</definedName>
    <definedName name="_z19_1" localSheetId="13" hidden="1">{#N/A,#N/A,FALSE,"CONTROLE"}</definedName>
    <definedName name="_z19_1" hidden="1">{#N/A,#N/A,FALSE,"CONTROLE"}</definedName>
    <definedName name="_z2"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1" localSheetId="0" hidden="1">{"TotalGeralDespesasPorArea",#N/A,FALSE,"VinculosAccessEfetivo"}</definedName>
    <definedName name="_z21" localSheetId="25" hidden="1">{"TotalGeralDespesasPorArea",#N/A,FALSE,"VinculosAccessEfetivo"}</definedName>
    <definedName name="_z21" localSheetId="20" hidden="1">{"TotalGeralDespesasPorArea",#N/A,FALSE,"VinculosAccessEfetivo"}</definedName>
    <definedName name="_z21" localSheetId="12" hidden="1">{"TotalGeralDespesasPorArea",#N/A,FALSE,"VinculosAccessEfetivo"}</definedName>
    <definedName name="_z21" localSheetId="22" hidden="1">{"TotalGeralDespesasPorArea",#N/A,FALSE,"VinculosAccessEfetivo"}</definedName>
    <definedName name="_z21" localSheetId="21" hidden="1">{"TotalGeralDespesasPorArea",#N/A,FALSE,"VinculosAccessEfetivo"}</definedName>
    <definedName name="_z21" localSheetId="23" hidden="1">{"TotalGeralDespesasPorArea",#N/A,FALSE,"VinculosAccessEfetivo"}</definedName>
    <definedName name="_z21" localSheetId="15" hidden="1">{"TotalGeralDespesasPorArea",#N/A,FALSE,"VinculosAccessEfetivo"}</definedName>
    <definedName name="_z21" localSheetId="13" hidden="1">{"TotalGeralDespesasPorArea",#N/A,FALSE,"VinculosAccessEfetivo"}</definedName>
    <definedName name="_z21" hidden="1">{"TotalGeralDespesasPorArea",#N/A,FALSE,"VinculosAccessEfetivo"}</definedName>
    <definedName name="_z21_1" localSheetId="0" hidden="1">{"TotalGeralDespesasPorArea",#N/A,FALSE,"VinculosAccessEfetivo"}</definedName>
    <definedName name="_z21_1" localSheetId="25" hidden="1">{"TotalGeralDespesasPorArea",#N/A,FALSE,"VinculosAccessEfetivo"}</definedName>
    <definedName name="_z21_1" localSheetId="20" hidden="1">{"TotalGeralDespesasPorArea",#N/A,FALSE,"VinculosAccessEfetivo"}</definedName>
    <definedName name="_z21_1" localSheetId="12" hidden="1">{"TotalGeralDespesasPorArea",#N/A,FALSE,"VinculosAccessEfetivo"}</definedName>
    <definedName name="_z21_1" localSheetId="22" hidden="1">{"TotalGeralDespesasPorArea",#N/A,FALSE,"VinculosAccessEfetivo"}</definedName>
    <definedName name="_z21_1" localSheetId="21" hidden="1">{"TotalGeralDespesasPorArea",#N/A,FALSE,"VinculosAccessEfetivo"}</definedName>
    <definedName name="_z21_1" localSheetId="23" hidden="1">{"TotalGeralDespesasPorArea",#N/A,FALSE,"VinculosAccessEfetivo"}</definedName>
    <definedName name="_z21_1" localSheetId="15" hidden="1">{"TotalGeralDespesasPorArea",#N/A,FALSE,"VinculosAccessEfetivo"}</definedName>
    <definedName name="_z21_1" localSheetId="13" hidden="1">{"TotalGeralDespesasPorArea",#N/A,FALSE,"VinculosAccessEfetivo"}</definedName>
    <definedName name="_z21_1" hidden="1">{"TotalGeralDespesasPorArea",#N/A,FALSE,"VinculosAccessEfetivo"}</definedName>
    <definedName name="_z22" localSheetId="0" hidden="1">{#N/A,#N/A,FALSE,"CONTROLE";#N/A,#N/A,FALSE,"CONTROLE"}</definedName>
    <definedName name="_z22" localSheetId="25" hidden="1">{#N/A,#N/A,FALSE,"CONTROLE";#N/A,#N/A,FALSE,"CONTROLE"}</definedName>
    <definedName name="_z22" localSheetId="20" hidden="1">{#N/A,#N/A,FALSE,"CONTROLE";#N/A,#N/A,FALSE,"CONTROLE"}</definedName>
    <definedName name="_z22" localSheetId="12" hidden="1">{#N/A,#N/A,FALSE,"CONTROLE";#N/A,#N/A,FALSE,"CONTROLE"}</definedName>
    <definedName name="_z22" localSheetId="22" hidden="1">{#N/A,#N/A,FALSE,"CONTROLE";#N/A,#N/A,FALSE,"CONTROLE"}</definedName>
    <definedName name="_z22" localSheetId="21" hidden="1">{#N/A,#N/A,FALSE,"CONTROLE";#N/A,#N/A,FALSE,"CONTROLE"}</definedName>
    <definedName name="_z22" localSheetId="23" hidden="1">{#N/A,#N/A,FALSE,"CONTROLE";#N/A,#N/A,FALSE,"CONTROLE"}</definedName>
    <definedName name="_z22" localSheetId="15" hidden="1">{#N/A,#N/A,FALSE,"CONTROLE";#N/A,#N/A,FALSE,"CONTROLE"}</definedName>
    <definedName name="_z22" localSheetId="13" hidden="1">{#N/A,#N/A,FALSE,"CONTROLE";#N/A,#N/A,FALSE,"CONTROLE"}</definedName>
    <definedName name="_z22" hidden="1">{#N/A,#N/A,FALSE,"CONTROLE";#N/A,#N/A,FALSE,"CONTROLE"}</definedName>
    <definedName name="_z22_1" localSheetId="0" hidden="1">{#N/A,#N/A,FALSE,"CONTROLE";#N/A,#N/A,FALSE,"CONTROLE"}</definedName>
    <definedName name="_z22_1" localSheetId="25" hidden="1">{#N/A,#N/A,FALSE,"CONTROLE";#N/A,#N/A,FALSE,"CONTROLE"}</definedName>
    <definedName name="_z22_1" localSheetId="20" hidden="1">{#N/A,#N/A,FALSE,"CONTROLE";#N/A,#N/A,FALSE,"CONTROLE"}</definedName>
    <definedName name="_z22_1" localSheetId="12" hidden="1">{#N/A,#N/A,FALSE,"CONTROLE";#N/A,#N/A,FALSE,"CONTROLE"}</definedName>
    <definedName name="_z22_1" localSheetId="22" hidden="1">{#N/A,#N/A,FALSE,"CONTROLE";#N/A,#N/A,FALSE,"CONTROLE"}</definedName>
    <definedName name="_z22_1" localSheetId="21" hidden="1">{#N/A,#N/A,FALSE,"CONTROLE";#N/A,#N/A,FALSE,"CONTROLE"}</definedName>
    <definedName name="_z22_1" localSheetId="23" hidden="1">{#N/A,#N/A,FALSE,"CONTROLE";#N/A,#N/A,FALSE,"CONTROLE"}</definedName>
    <definedName name="_z22_1" localSheetId="15" hidden="1">{#N/A,#N/A,FALSE,"CONTROLE";#N/A,#N/A,FALSE,"CONTROLE"}</definedName>
    <definedName name="_z22_1" localSheetId="13" hidden="1">{#N/A,#N/A,FALSE,"CONTROLE";#N/A,#N/A,FALSE,"CONTROLE"}</definedName>
    <definedName name="_z22_1" hidden="1">{#N/A,#N/A,FALSE,"CONTROLE";#N/A,#N/A,FALSE,"CONTROLE"}</definedName>
    <definedName name="_z23" localSheetId="0" hidden="1">{#N/A,#N/A,FALSE,"CONTROLE"}</definedName>
    <definedName name="_z23" localSheetId="25" hidden="1">{#N/A,#N/A,FALSE,"CONTROLE"}</definedName>
    <definedName name="_z23" localSheetId="20" hidden="1">{#N/A,#N/A,FALSE,"CONTROLE"}</definedName>
    <definedName name="_z23" localSheetId="12" hidden="1">{#N/A,#N/A,FALSE,"CONTROLE"}</definedName>
    <definedName name="_z23" localSheetId="22" hidden="1">{#N/A,#N/A,FALSE,"CONTROLE"}</definedName>
    <definedName name="_z23" localSheetId="21" hidden="1">{#N/A,#N/A,FALSE,"CONTROLE"}</definedName>
    <definedName name="_z23" localSheetId="23" hidden="1">{#N/A,#N/A,FALSE,"CONTROLE"}</definedName>
    <definedName name="_z23" localSheetId="15" hidden="1">{#N/A,#N/A,FALSE,"CONTROLE"}</definedName>
    <definedName name="_z23" localSheetId="13" hidden="1">{#N/A,#N/A,FALSE,"CONTROLE"}</definedName>
    <definedName name="_z23" hidden="1">{#N/A,#N/A,FALSE,"CONTROLE"}</definedName>
    <definedName name="_z23_1" localSheetId="0" hidden="1">{#N/A,#N/A,FALSE,"CONTROLE"}</definedName>
    <definedName name="_z23_1" localSheetId="25" hidden="1">{#N/A,#N/A,FALSE,"CONTROLE"}</definedName>
    <definedName name="_z23_1" localSheetId="20" hidden="1">{#N/A,#N/A,FALSE,"CONTROLE"}</definedName>
    <definedName name="_z23_1" localSheetId="12" hidden="1">{#N/A,#N/A,FALSE,"CONTROLE"}</definedName>
    <definedName name="_z23_1" localSheetId="22" hidden="1">{#N/A,#N/A,FALSE,"CONTROLE"}</definedName>
    <definedName name="_z23_1" localSheetId="21" hidden="1">{#N/A,#N/A,FALSE,"CONTROLE"}</definedName>
    <definedName name="_z23_1" localSheetId="23" hidden="1">{#N/A,#N/A,FALSE,"CONTROLE"}</definedName>
    <definedName name="_z23_1" localSheetId="15" hidden="1">{#N/A,#N/A,FALSE,"CONTROLE"}</definedName>
    <definedName name="_z23_1" localSheetId="13" hidden="1">{#N/A,#N/A,FALSE,"CONTROLE"}</definedName>
    <definedName name="_z23_1" hidden="1">{#N/A,#N/A,FALSE,"CONTROLE"}</definedName>
    <definedName name="_z3" localSheetId="0" hidden="1">{"TotalGeralDespesasPorArea",#N/A,FALSE,"VinculosAccessEfetivo"}</definedName>
    <definedName name="_z3" localSheetId="25" hidden="1">{"TotalGeralDespesasPorArea",#N/A,FALSE,"VinculosAccessEfetivo"}</definedName>
    <definedName name="_z3" localSheetId="20" hidden="1">{"TotalGeralDespesasPorArea",#N/A,FALSE,"VinculosAccessEfetivo"}</definedName>
    <definedName name="_z3" localSheetId="12" hidden="1">{"TotalGeralDespesasPorArea",#N/A,FALSE,"VinculosAccessEfetivo"}</definedName>
    <definedName name="_z3" localSheetId="22" hidden="1">{"TotalGeralDespesasPorArea",#N/A,FALSE,"VinculosAccessEfetivo"}</definedName>
    <definedName name="_z3" localSheetId="21" hidden="1">{"TotalGeralDespesasPorArea",#N/A,FALSE,"VinculosAccessEfetivo"}</definedName>
    <definedName name="_z3" localSheetId="23" hidden="1">{"TotalGeralDespesasPorArea",#N/A,FALSE,"VinculosAccessEfetivo"}</definedName>
    <definedName name="_z3" localSheetId="15" hidden="1">{"TotalGeralDespesasPorArea",#N/A,FALSE,"VinculosAccessEfetivo"}</definedName>
    <definedName name="_z3" localSheetId="13" hidden="1">{"TotalGeralDespesasPorArea",#N/A,FALSE,"VinculosAccessEfetivo"}</definedName>
    <definedName name="_z3" hidden="1">{"TotalGeralDespesasPorArea",#N/A,FALSE,"VinculosAccessEfetivo"}</definedName>
    <definedName name="_z3_1" localSheetId="0" hidden="1">{"TotalGeralDespesasPorArea",#N/A,FALSE,"VinculosAccessEfetivo"}</definedName>
    <definedName name="_z3_1" localSheetId="25" hidden="1">{"TotalGeralDespesasPorArea",#N/A,FALSE,"VinculosAccessEfetivo"}</definedName>
    <definedName name="_z3_1" localSheetId="20" hidden="1">{"TotalGeralDespesasPorArea",#N/A,FALSE,"VinculosAccessEfetivo"}</definedName>
    <definedName name="_z3_1" localSheetId="12" hidden="1">{"TotalGeralDespesasPorArea",#N/A,FALSE,"VinculosAccessEfetivo"}</definedName>
    <definedName name="_z3_1" localSheetId="22" hidden="1">{"TotalGeralDespesasPorArea",#N/A,FALSE,"VinculosAccessEfetivo"}</definedName>
    <definedName name="_z3_1" localSheetId="21" hidden="1">{"TotalGeralDespesasPorArea",#N/A,FALSE,"VinculosAccessEfetivo"}</definedName>
    <definedName name="_z3_1" localSheetId="23" hidden="1">{"TotalGeralDespesasPorArea",#N/A,FALSE,"VinculosAccessEfetivo"}</definedName>
    <definedName name="_z3_1" localSheetId="15" hidden="1">{"TotalGeralDespesasPorArea",#N/A,FALSE,"VinculosAccessEfetivo"}</definedName>
    <definedName name="_z3_1" localSheetId="13" hidden="1">{"TotalGeralDespesasPorArea",#N/A,FALSE,"VinculosAccessEfetivo"}</definedName>
    <definedName name="_z3_1" hidden="1">{"TotalGeralDespesasPorArea",#N/A,FALSE,"VinculosAccessEfetivo"}</definedName>
    <definedName name="_z4" localSheetId="0" hidden="1">{"TotalGeralDespesasPorArea",#N/A,FALSE,"VinculosAccessEfetivo"}</definedName>
    <definedName name="_z4" localSheetId="25" hidden="1">{"TotalGeralDespesasPorArea",#N/A,FALSE,"VinculosAccessEfetivo"}</definedName>
    <definedName name="_z4" localSheetId="20" hidden="1">{"TotalGeralDespesasPorArea",#N/A,FALSE,"VinculosAccessEfetivo"}</definedName>
    <definedName name="_z4" localSheetId="12" hidden="1">{"TotalGeralDespesasPorArea",#N/A,FALSE,"VinculosAccessEfetivo"}</definedName>
    <definedName name="_z4" localSheetId="22" hidden="1">{"TotalGeralDespesasPorArea",#N/A,FALSE,"VinculosAccessEfetivo"}</definedName>
    <definedName name="_z4" localSheetId="21" hidden="1">{"TotalGeralDespesasPorArea",#N/A,FALSE,"VinculosAccessEfetivo"}</definedName>
    <definedName name="_z4" localSheetId="23" hidden="1">{"TotalGeralDespesasPorArea",#N/A,FALSE,"VinculosAccessEfetivo"}</definedName>
    <definedName name="_z4" localSheetId="15" hidden="1">{"TotalGeralDespesasPorArea",#N/A,FALSE,"VinculosAccessEfetivo"}</definedName>
    <definedName name="_z4" localSheetId="13" hidden="1">{"TotalGeralDespesasPorArea",#N/A,FALSE,"VinculosAccessEfetivo"}</definedName>
    <definedName name="_z4" hidden="1">{"TotalGeralDespesasPorArea",#N/A,FALSE,"VinculosAccessEfetivo"}</definedName>
    <definedName name="_z4_1" localSheetId="0" hidden="1">{"TotalGeralDespesasPorArea",#N/A,FALSE,"VinculosAccessEfetivo"}</definedName>
    <definedName name="_z4_1" localSheetId="25" hidden="1">{"TotalGeralDespesasPorArea",#N/A,FALSE,"VinculosAccessEfetivo"}</definedName>
    <definedName name="_z4_1" localSheetId="20" hidden="1">{"TotalGeralDespesasPorArea",#N/A,FALSE,"VinculosAccessEfetivo"}</definedName>
    <definedName name="_z4_1" localSheetId="12" hidden="1">{"TotalGeralDespesasPorArea",#N/A,FALSE,"VinculosAccessEfetivo"}</definedName>
    <definedName name="_z4_1" localSheetId="22" hidden="1">{"TotalGeralDespesasPorArea",#N/A,FALSE,"VinculosAccessEfetivo"}</definedName>
    <definedName name="_z4_1" localSheetId="21" hidden="1">{"TotalGeralDespesasPorArea",#N/A,FALSE,"VinculosAccessEfetivo"}</definedName>
    <definedName name="_z4_1" localSheetId="23" hidden="1">{"TotalGeralDespesasPorArea",#N/A,FALSE,"VinculosAccessEfetivo"}</definedName>
    <definedName name="_z4_1" localSheetId="15" hidden="1">{"TotalGeralDespesasPorArea",#N/A,FALSE,"VinculosAccessEfetivo"}</definedName>
    <definedName name="_z4_1" localSheetId="13" hidden="1">{"TotalGeralDespesasPorArea",#N/A,FALSE,"VinculosAccessEfetivo"}</definedName>
    <definedName name="_z4_1" hidden="1">{"TotalGeralDespesasPorArea",#N/A,FALSE,"VinculosAccessEfetivo"}</definedName>
    <definedName name="_z5" localSheetId="0" hidden="1">{"TotalGeralDespesasPorArea",#N/A,FALSE,"VinculosAccessEfetivo"}</definedName>
    <definedName name="_z5" localSheetId="25" hidden="1">{"TotalGeralDespesasPorArea",#N/A,FALSE,"VinculosAccessEfetivo"}</definedName>
    <definedName name="_z5" localSheetId="20" hidden="1">{"TotalGeralDespesasPorArea",#N/A,FALSE,"VinculosAccessEfetivo"}</definedName>
    <definedName name="_z5" localSheetId="12" hidden="1">{"TotalGeralDespesasPorArea",#N/A,FALSE,"VinculosAccessEfetivo"}</definedName>
    <definedName name="_z5" localSheetId="22" hidden="1">{"TotalGeralDespesasPorArea",#N/A,FALSE,"VinculosAccessEfetivo"}</definedName>
    <definedName name="_z5" localSheetId="21" hidden="1">{"TotalGeralDespesasPorArea",#N/A,FALSE,"VinculosAccessEfetivo"}</definedName>
    <definedName name="_z5" localSheetId="23" hidden="1">{"TotalGeralDespesasPorArea",#N/A,FALSE,"VinculosAccessEfetivo"}</definedName>
    <definedName name="_z5" localSheetId="15" hidden="1">{"TotalGeralDespesasPorArea",#N/A,FALSE,"VinculosAccessEfetivo"}</definedName>
    <definedName name="_z5" localSheetId="13" hidden="1">{"TotalGeralDespesasPorArea",#N/A,FALSE,"VinculosAccessEfetivo"}</definedName>
    <definedName name="_z5" hidden="1">{"TotalGeralDespesasPorArea",#N/A,FALSE,"VinculosAccessEfetivo"}</definedName>
    <definedName name="_z5_1" localSheetId="0" hidden="1">{"TotalGeralDespesasPorArea",#N/A,FALSE,"VinculosAccessEfetivo"}</definedName>
    <definedName name="_z5_1" localSheetId="25" hidden="1">{"TotalGeralDespesasPorArea",#N/A,FALSE,"VinculosAccessEfetivo"}</definedName>
    <definedName name="_z5_1" localSheetId="20" hidden="1">{"TotalGeralDespesasPorArea",#N/A,FALSE,"VinculosAccessEfetivo"}</definedName>
    <definedName name="_z5_1" localSheetId="12" hidden="1">{"TotalGeralDespesasPorArea",#N/A,FALSE,"VinculosAccessEfetivo"}</definedName>
    <definedName name="_z5_1" localSheetId="22" hidden="1">{"TotalGeralDespesasPorArea",#N/A,FALSE,"VinculosAccessEfetivo"}</definedName>
    <definedName name="_z5_1" localSheetId="21" hidden="1">{"TotalGeralDespesasPorArea",#N/A,FALSE,"VinculosAccessEfetivo"}</definedName>
    <definedName name="_z5_1" localSheetId="23" hidden="1">{"TotalGeralDespesasPorArea",#N/A,FALSE,"VinculosAccessEfetivo"}</definedName>
    <definedName name="_z5_1" localSheetId="15" hidden="1">{"TotalGeralDespesasPorArea",#N/A,FALSE,"VinculosAccessEfetivo"}</definedName>
    <definedName name="_z5_1" localSheetId="13" hidden="1">{"TotalGeralDespesasPorArea",#N/A,FALSE,"VinculosAccessEfetivo"}</definedName>
    <definedName name="_z5_1" hidden="1">{"TotalGeralDespesasPorArea",#N/A,FALSE,"VinculosAccessEfetivo"}</definedName>
    <definedName name="_z6" localSheetId="0" hidden="1">{"TotalGeralDespesasPorArea",#N/A,FALSE,"VinculosAccessEfetivo"}</definedName>
    <definedName name="_z6" localSheetId="25" hidden="1">{"TotalGeralDespesasPorArea",#N/A,FALSE,"VinculosAccessEfetivo"}</definedName>
    <definedName name="_z6" localSheetId="20" hidden="1">{"TotalGeralDespesasPorArea",#N/A,FALSE,"VinculosAccessEfetivo"}</definedName>
    <definedName name="_z6" localSheetId="12" hidden="1">{"TotalGeralDespesasPorArea",#N/A,FALSE,"VinculosAccessEfetivo"}</definedName>
    <definedName name="_z6" localSheetId="22" hidden="1">{"TotalGeralDespesasPorArea",#N/A,FALSE,"VinculosAccessEfetivo"}</definedName>
    <definedName name="_z6" localSheetId="21" hidden="1">{"TotalGeralDespesasPorArea",#N/A,FALSE,"VinculosAccessEfetivo"}</definedName>
    <definedName name="_z6" localSheetId="23" hidden="1">{"TotalGeralDespesasPorArea",#N/A,FALSE,"VinculosAccessEfetivo"}</definedName>
    <definedName name="_z6" localSheetId="15" hidden="1">{"TotalGeralDespesasPorArea",#N/A,FALSE,"VinculosAccessEfetivo"}</definedName>
    <definedName name="_z6" localSheetId="13" hidden="1">{"TotalGeralDespesasPorArea",#N/A,FALSE,"VinculosAccessEfetivo"}</definedName>
    <definedName name="_z6" hidden="1">{"TotalGeralDespesasPorArea",#N/A,FALSE,"VinculosAccessEfetivo"}</definedName>
    <definedName name="_z6_1" localSheetId="0" hidden="1">{"TotalGeralDespesasPorArea",#N/A,FALSE,"VinculosAccessEfetivo"}</definedName>
    <definedName name="_z6_1" localSheetId="25" hidden="1">{"TotalGeralDespesasPorArea",#N/A,FALSE,"VinculosAccessEfetivo"}</definedName>
    <definedName name="_z6_1" localSheetId="20" hidden="1">{"TotalGeralDespesasPorArea",#N/A,FALSE,"VinculosAccessEfetivo"}</definedName>
    <definedName name="_z6_1" localSheetId="12" hidden="1">{"TotalGeralDespesasPorArea",#N/A,FALSE,"VinculosAccessEfetivo"}</definedName>
    <definedName name="_z6_1" localSheetId="22" hidden="1">{"TotalGeralDespesasPorArea",#N/A,FALSE,"VinculosAccessEfetivo"}</definedName>
    <definedName name="_z6_1" localSheetId="21" hidden="1">{"TotalGeralDespesasPorArea",#N/A,FALSE,"VinculosAccessEfetivo"}</definedName>
    <definedName name="_z6_1" localSheetId="23" hidden="1">{"TotalGeralDespesasPorArea",#N/A,FALSE,"VinculosAccessEfetivo"}</definedName>
    <definedName name="_z6_1" localSheetId="15" hidden="1">{"TotalGeralDespesasPorArea",#N/A,FALSE,"VinculosAccessEfetivo"}</definedName>
    <definedName name="_z6_1" localSheetId="13" hidden="1">{"TotalGeralDespesasPorArea",#N/A,FALSE,"VinculosAccessEfetivo"}</definedName>
    <definedName name="_z6_1" hidden="1">{"TotalGeralDespesasPorArea",#N/A,FALSE,"VinculosAccessEfetivo"}</definedName>
    <definedName name="_z7" localSheetId="0" hidden="1">{"TotalGeralDespesasPorArea",#N/A,FALSE,"VinculosAccessEfetivo"}</definedName>
    <definedName name="_z7" localSheetId="25" hidden="1">{"TotalGeralDespesasPorArea",#N/A,FALSE,"VinculosAccessEfetivo"}</definedName>
    <definedName name="_z7" localSheetId="20" hidden="1">{"TotalGeralDespesasPorArea",#N/A,FALSE,"VinculosAccessEfetivo"}</definedName>
    <definedName name="_z7" localSheetId="12" hidden="1">{"TotalGeralDespesasPorArea",#N/A,FALSE,"VinculosAccessEfetivo"}</definedName>
    <definedName name="_z7" localSheetId="22" hidden="1">{"TotalGeralDespesasPorArea",#N/A,FALSE,"VinculosAccessEfetivo"}</definedName>
    <definedName name="_z7" localSheetId="21" hidden="1">{"TotalGeralDespesasPorArea",#N/A,FALSE,"VinculosAccessEfetivo"}</definedName>
    <definedName name="_z7" localSheetId="23" hidden="1">{"TotalGeralDespesasPorArea",#N/A,FALSE,"VinculosAccessEfetivo"}</definedName>
    <definedName name="_z7" localSheetId="15" hidden="1">{"TotalGeralDespesasPorArea",#N/A,FALSE,"VinculosAccessEfetivo"}</definedName>
    <definedName name="_z7" localSheetId="13" hidden="1">{"TotalGeralDespesasPorArea",#N/A,FALSE,"VinculosAccessEfetivo"}</definedName>
    <definedName name="_z7" hidden="1">{"TotalGeralDespesasPorArea",#N/A,FALSE,"VinculosAccessEfetivo"}</definedName>
    <definedName name="_z7_1" localSheetId="0" hidden="1">{"TotalGeralDespesasPorArea",#N/A,FALSE,"VinculosAccessEfetivo"}</definedName>
    <definedName name="_z7_1" localSheetId="25" hidden="1">{"TotalGeralDespesasPorArea",#N/A,FALSE,"VinculosAccessEfetivo"}</definedName>
    <definedName name="_z7_1" localSheetId="20" hidden="1">{"TotalGeralDespesasPorArea",#N/A,FALSE,"VinculosAccessEfetivo"}</definedName>
    <definedName name="_z7_1" localSheetId="12" hidden="1">{"TotalGeralDespesasPorArea",#N/A,FALSE,"VinculosAccessEfetivo"}</definedName>
    <definedName name="_z7_1" localSheetId="22" hidden="1">{"TotalGeralDespesasPorArea",#N/A,FALSE,"VinculosAccessEfetivo"}</definedName>
    <definedName name="_z7_1" localSheetId="21" hidden="1">{"TotalGeralDespesasPorArea",#N/A,FALSE,"VinculosAccessEfetivo"}</definedName>
    <definedName name="_z7_1" localSheetId="23" hidden="1">{"TotalGeralDespesasPorArea",#N/A,FALSE,"VinculosAccessEfetivo"}</definedName>
    <definedName name="_z7_1" localSheetId="15" hidden="1">{"TotalGeralDespesasPorArea",#N/A,FALSE,"VinculosAccessEfetivo"}</definedName>
    <definedName name="_z7_1" localSheetId="13" hidden="1">{"TotalGeralDespesasPorArea",#N/A,FALSE,"VinculosAccessEfetivo"}</definedName>
    <definedName name="_z7_1" hidden="1">{"TotalGeralDespesasPorArea",#N/A,FALSE,"VinculosAccessEfetivo"}</definedName>
    <definedName name="_z8" localSheetId="0" hidden="1">{"TotalGeralDespesasPorArea",#N/A,FALSE,"VinculosAccessEfetivo"}</definedName>
    <definedName name="_z8" localSheetId="25" hidden="1">{"TotalGeralDespesasPorArea",#N/A,FALSE,"VinculosAccessEfetivo"}</definedName>
    <definedName name="_z8" localSheetId="20" hidden="1">{"TotalGeralDespesasPorArea",#N/A,FALSE,"VinculosAccessEfetivo"}</definedName>
    <definedName name="_z8" localSheetId="12" hidden="1">{"TotalGeralDespesasPorArea",#N/A,FALSE,"VinculosAccessEfetivo"}</definedName>
    <definedName name="_z8" localSheetId="22" hidden="1">{"TotalGeralDespesasPorArea",#N/A,FALSE,"VinculosAccessEfetivo"}</definedName>
    <definedName name="_z8" localSheetId="21" hidden="1">{"TotalGeralDespesasPorArea",#N/A,FALSE,"VinculosAccessEfetivo"}</definedName>
    <definedName name="_z8" localSheetId="23" hidden="1">{"TotalGeralDespesasPorArea",#N/A,FALSE,"VinculosAccessEfetivo"}</definedName>
    <definedName name="_z8" localSheetId="15" hidden="1">{"TotalGeralDespesasPorArea",#N/A,FALSE,"VinculosAccessEfetivo"}</definedName>
    <definedName name="_z8" localSheetId="13" hidden="1">{"TotalGeralDespesasPorArea",#N/A,FALSE,"VinculosAccessEfetivo"}</definedName>
    <definedName name="_z8" hidden="1">{"TotalGeralDespesasPorArea",#N/A,FALSE,"VinculosAccessEfetivo"}</definedName>
    <definedName name="_z8_1" localSheetId="0" hidden="1">{"TotalGeralDespesasPorArea",#N/A,FALSE,"VinculosAccessEfetivo"}</definedName>
    <definedName name="_z8_1" localSheetId="25" hidden="1">{"TotalGeralDespesasPorArea",#N/A,FALSE,"VinculosAccessEfetivo"}</definedName>
    <definedName name="_z8_1" localSheetId="20" hidden="1">{"TotalGeralDespesasPorArea",#N/A,FALSE,"VinculosAccessEfetivo"}</definedName>
    <definedName name="_z8_1" localSheetId="12" hidden="1">{"TotalGeralDespesasPorArea",#N/A,FALSE,"VinculosAccessEfetivo"}</definedName>
    <definedName name="_z8_1" localSheetId="22" hidden="1">{"TotalGeralDespesasPorArea",#N/A,FALSE,"VinculosAccessEfetivo"}</definedName>
    <definedName name="_z8_1" localSheetId="21" hidden="1">{"TotalGeralDespesasPorArea",#N/A,FALSE,"VinculosAccessEfetivo"}</definedName>
    <definedName name="_z8_1" localSheetId="23" hidden="1">{"TotalGeralDespesasPorArea",#N/A,FALSE,"VinculosAccessEfetivo"}</definedName>
    <definedName name="_z8_1" localSheetId="15" hidden="1">{"TotalGeralDespesasPorArea",#N/A,FALSE,"VinculosAccessEfetivo"}</definedName>
    <definedName name="_z8_1" localSheetId="13" hidden="1">{"TotalGeralDespesasPorArea",#N/A,FALSE,"VinculosAccessEfetivo"}</definedName>
    <definedName name="_z8_1" hidden="1">{"TotalGeralDespesasPorArea",#N/A,FALSE,"VinculosAccessEfetivo"}</definedName>
    <definedName name="_z9" localSheetId="0" hidden="1">{"TotalGeralDespesasPorArea",#N/A,FALSE,"VinculosAccessEfetivo"}</definedName>
    <definedName name="_z9" localSheetId="25" hidden="1">{"TotalGeralDespesasPorArea",#N/A,FALSE,"VinculosAccessEfetivo"}</definedName>
    <definedName name="_z9" localSheetId="20" hidden="1">{"TotalGeralDespesasPorArea",#N/A,FALSE,"VinculosAccessEfetivo"}</definedName>
    <definedName name="_z9" localSheetId="12" hidden="1">{"TotalGeralDespesasPorArea",#N/A,FALSE,"VinculosAccessEfetivo"}</definedName>
    <definedName name="_z9" localSheetId="22" hidden="1">{"TotalGeralDespesasPorArea",#N/A,FALSE,"VinculosAccessEfetivo"}</definedName>
    <definedName name="_z9" localSheetId="21" hidden="1">{"TotalGeralDespesasPorArea",#N/A,FALSE,"VinculosAccessEfetivo"}</definedName>
    <definedName name="_z9" localSheetId="23" hidden="1">{"TotalGeralDespesasPorArea",#N/A,FALSE,"VinculosAccessEfetivo"}</definedName>
    <definedName name="_z9" localSheetId="15" hidden="1">{"TotalGeralDespesasPorArea",#N/A,FALSE,"VinculosAccessEfetivo"}</definedName>
    <definedName name="_z9" localSheetId="13" hidden="1">{"TotalGeralDespesasPorArea",#N/A,FALSE,"VinculosAccessEfetivo"}</definedName>
    <definedName name="_z9" hidden="1">{"TotalGeralDespesasPorArea",#N/A,FALSE,"VinculosAccessEfetivo"}</definedName>
    <definedName name="_z9_1" localSheetId="0" hidden="1">{"TotalGeralDespesasPorArea",#N/A,FALSE,"VinculosAccessEfetivo"}</definedName>
    <definedName name="_z9_1" localSheetId="25" hidden="1">{"TotalGeralDespesasPorArea",#N/A,FALSE,"VinculosAccessEfetivo"}</definedName>
    <definedName name="_z9_1" localSheetId="20" hidden="1">{"TotalGeralDespesasPorArea",#N/A,FALSE,"VinculosAccessEfetivo"}</definedName>
    <definedName name="_z9_1" localSheetId="12" hidden="1">{"TotalGeralDespesasPorArea",#N/A,FALSE,"VinculosAccessEfetivo"}</definedName>
    <definedName name="_z9_1" localSheetId="22" hidden="1">{"TotalGeralDespesasPorArea",#N/A,FALSE,"VinculosAccessEfetivo"}</definedName>
    <definedName name="_z9_1" localSheetId="21" hidden="1">{"TotalGeralDespesasPorArea",#N/A,FALSE,"VinculosAccessEfetivo"}</definedName>
    <definedName name="_z9_1" localSheetId="23" hidden="1">{"TotalGeralDespesasPorArea",#N/A,FALSE,"VinculosAccessEfetivo"}</definedName>
    <definedName name="_z9_1" localSheetId="15" hidden="1">{"TotalGeralDespesasPorArea",#N/A,FALSE,"VinculosAccessEfetivo"}</definedName>
    <definedName name="_z9_1" localSheetId="13" hidden="1">{"TotalGeralDespesasPorArea",#N/A,FALSE,"VinculosAccessEfetivo"}</definedName>
    <definedName name="_z9_1" hidden="1">{"TotalGeralDespesasPorArea",#N/A,FALSE,"VinculosAccessEfetivo"}</definedName>
    <definedName name="a" localSheetId="2">#REF!</definedName>
    <definedName name="a" localSheetId="3">#REF!</definedName>
    <definedName name="a" localSheetId="19">#REF!</definedName>
    <definedName name="a" localSheetId="24">#REF!</definedName>
    <definedName name="a" localSheetId="1">#REF!</definedName>
    <definedName name="a" localSheetId="25">#REF!</definedName>
    <definedName name="a" localSheetId="20">#REF!</definedName>
    <definedName name="a" localSheetId="12">#REF!</definedName>
    <definedName name="a" localSheetId="22">#REF!</definedName>
    <definedName name="a" localSheetId="21">#REF!</definedName>
    <definedName name="a" localSheetId="23">#REF!</definedName>
    <definedName name="a" localSheetId="13">#REF!</definedName>
    <definedName name="a">#REF!</definedName>
    <definedName name="A_1" localSheetId="0" hidden="1">{#N/A,#N/A,FALSE,"ENERGIA";#N/A,#N/A,FALSE,"PERDIDAS";#N/A,#N/A,FALSE,"CLIENTES";#N/A,#N/A,FALSE,"ESTADO";#N/A,#N/A,FALSE,"TECNICA"}</definedName>
    <definedName name="A_1" localSheetId="25" hidden="1">{#N/A,#N/A,FALSE,"ENERGIA";#N/A,#N/A,FALSE,"PERDIDAS";#N/A,#N/A,FALSE,"CLIENTES";#N/A,#N/A,FALSE,"ESTADO";#N/A,#N/A,FALSE,"TECNICA"}</definedName>
    <definedName name="A_1" localSheetId="20" hidden="1">{#N/A,#N/A,FALSE,"ENERGIA";#N/A,#N/A,FALSE,"PERDIDAS";#N/A,#N/A,FALSE,"CLIENTES";#N/A,#N/A,FALSE,"ESTADO";#N/A,#N/A,FALSE,"TECNICA"}</definedName>
    <definedName name="A_1" localSheetId="12" hidden="1">{#N/A,#N/A,FALSE,"ENERGIA";#N/A,#N/A,FALSE,"PERDIDAS";#N/A,#N/A,FALSE,"CLIENTES";#N/A,#N/A,FALSE,"ESTADO";#N/A,#N/A,FALSE,"TECNICA"}</definedName>
    <definedName name="A_1" localSheetId="22" hidden="1">{#N/A,#N/A,FALSE,"ENERGIA";#N/A,#N/A,FALSE,"PERDIDAS";#N/A,#N/A,FALSE,"CLIENTES";#N/A,#N/A,FALSE,"ESTADO";#N/A,#N/A,FALSE,"TECNICA"}</definedName>
    <definedName name="A_1" localSheetId="21" hidden="1">{#N/A,#N/A,FALSE,"ENERGIA";#N/A,#N/A,FALSE,"PERDIDAS";#N/A,#N/A,FALSE,"CLIENTES";#N/A,#N/A,FALSE,"ESTADO";#N/A,#N/A,FALSE,"TECNICA"}</definedName>
    <definedName name="A_1" localSheetId="23" hidden="1">{#N/A,#N/A,FALSE,"ENERGIA";#N/A,#N/A,FALSE,"PERDIDAS";#N/A,#N/A,FALSE,"CLIENTES";#N/A,#N/A,FALSE,"ESTADO";#N/A,#N/A,FALSE,"TECNICA"}</definedName>
    <definedName name="A_1" localSheetId="15" hidden="1">{#N/A,#N/A,FALSE,"ENERGIA";#N/A,#N/A,FALSE,"PERDIDAS";#N/A,#N/A,FALSE,"CLIENTES";#N/A,#N/A,FALSE,"ESTADO";#N/A,#N/A,FALSE,"TECNICA"}</definedName>
    <definedName name="A_1" localSheetId="13" hidden="1">{#N/A,#N/A,FALSE,"ENERGIA";#N/A,#N/A,FALSE,"PERDIDAS";#N/A,#N/A,FALSE,"CLIENTES";#N/A,#N/A,FALSE,"ESTADO";#N/A,#N/A,FALSE,"TECNICA"}</definedName>
    <definedName name="A_1" hidden="1">{#N/A,#N/A,FALSE,"ENERGIA";#N/A,#N/A,FALSE,"PERDIDAS";#N/A,#N/A,FALSE,"CLIENTES";#N/A,#N/A,FALSE,"ESTADO";#N/A,#N/A,FALSE,"TECNICA"}</definedName>
    <definedName name="A_1_1" localSheetId="0" hidden="1">{#N/A,#N/A,FALSE,"ENERGIA";#N/A,#N/A,FALSE,"PERDIDAS";#N/A,#N/A,FALSE,"CLIENTES";#N/A,#N/A,FALSE,"ESTADO";#N/A,#N/A,FALSE,"TECNICA"}</definedName>
    <definedName name="A_1_1" localSheetId="25" hidden="1">{#N/A,#N/A,FALSE,"ENERGIA";#N/A,#N/A,FALSE,"PERDIDAS";#N/A,#N/A,FALSE,"CLIENTES";#N/A,#N/A,FALSE,"ESTADO";#N/A,#N/A,FALSE,"TECNICA"}</definedName>
    <definedName name="A_1_1" localSheetId="20" hidden="1">{#N/A,#N/A,FALSE,"ENERGIA";#N/A,#N/A,FALSE,"PERDIDAS";#N/A,#N/A,FALSE,"CLIENTES";#N/A,#N/A,FALSE,"ESTADO";#N/A,#N/A,FALSE,"TECNICA"}</definedName>
    <definedName name="A_1_1" localSheetId="12" hidden="1">{#N/A,#N/A,FALSE,"ENERGIA";#N/A,#N/A,FALSE,"PERDIDAS";#N/A,#N/A,FALSE,"CLIENTES";#N/A,#N/A,FALSE,"ESTADO";#N/A,#N/A,FALSE,"TECNICA"}</definedName>
    <definedName name="A_1_1" localSheetId="22" hidden="1">{#N/A,#N/A,FALSE,"ENERGIA";#N/A,#N/A,FALSE,"PERDIDAS";#N/A,#N/A,FALSE,"CLIENTES";#N/A,#N/A,FALSE,"ESTADO";#N/A,#N/A,FALSE,"TECNICA"}</definedName>
    <definedName name="A_1_1" localSheetId="21" hidden="1">{#N/A,#N/A,FALSE,"ENERGIA";#N/A,#N/A,FALSE,"PERDIDAS";#N/A,#N/A,FALSE,"CLIENTES";#N/A,#N/A,FALSE,"ESTADO";#N/A,#N/A,FALSE,"TECNICA"}</definedName>
    <definedName name="A_1_1" localSheetId="23" hidden="1">{#N/A,#N/A,FALSE,"ENERGIA";#N/A,#N/A,FALSE,"PERDIDAS";#N/A,#N/A,FALSE,"CLIENTES";#N/A,#N/A,FALSE,"ESTADO";#N/A,#N/A,FALSE,"TECNICA"}</definedName>
    <definedName name="A_1_1" localSheetId="15" hidden="1">{#N/A,#N/A,FALSE,"ENERGIA";#N/A,#N/A,FALSE,"PERDIDAS";#N/A,#N/A,FALSE,"CLIENTES";#N/A,#N/A,FALSE,"ESTADO";#N/A,#N/A,FALSE,"TECNICA"}</definedName>
    <definedName name="A_1_1" localSheetId="13" hidden="1">{#N/A,#N/A,FALSE,"ENERGIA";#N/A,#N/A,FALSE,"PERDIDAS";#N/A,#N/A,FALSE,"CLIENTES";#N/A,#N/A,FALSE,"ESTADO";#N/A,#N/A,FALSE,"TECNICA"}</definedName>
    <definedName name="A_1_1" hidden="1">{#N/A,#N/A,FALSE,"ENERGIA";#N/A,#N/A,FALSE,"PERDIDAS";#N/A,#N/A,FALSE,"CLIENTES";#N/A,#N/A,FALSE,"ESTADO";#N/A,#N/A,FALSE,"TECNICA"}</definedName>
    <definedName name="a1d" localSheetId="15">#REF!</definedName>
    <definedName name="a1d">#REF!</definedName>
    <definedName name="A1e" localSheetId="15">#REF!</definedName>
    <definedName name="A1e">#REF!</definedName>
    <definedName name="A1remlife" localSheetId="13">#REF!</definedName>
    <definedName name="A1remlife">#REF!</definedName>
    <definedName name="A1resid" localSheetId="13">#REF!</definedName>
    <definedName name="A1resid">#REF!</definedName>
    <definedName name="A1stdlife" localSheetId="13">#REF!</definedName>
    <definedName name="A1stdlife">#REF!</definedName>
    <definedName name="A1taxremlife">#REF!</definedName>
    <definedName name="A1taxstdlife">#REF!</definedName>
    <definedName name="A1taxvalue">#REF!</definedName>
    <definedName name="A1value">#REF!</definedName>
    <definedName name="a2d" localSheetId="15">#REF!</definedName>
    <definedName name="a2d">#REF!</definedName>
    <definedName name="A2e" localSheetId="15">#REF!</definedName>
    <definedName name="A2e">#REF!</definedName>
    <definedName name="A2remlife" localSheetId="13">#REF!</definedName>
    <definedName name="A2remlife">#REF!</definedName>
    <definedName name="A2resid" localSheetId="13">#REF!</definedName>
    <definedName name="A2resid">#REF!</definedName>
    <definedName name="A2stdlife" localSheetId="13">#REF!</definedName>
    <definedName name="A2stdlife">#REF!</definedName>
    <definedName name="A2taxremlife">#REF!</definedName>
    <definedName name="A2taxstdlife">#REF!</definedName>
    <definedName name="A2taxvalue">#REF!</definedName>
    <definedName name="A2value">#REF!</definedName>
    <definedName name="A3ad" localSheetId="15">#REF!</definedName>
    <definedName name="A3ad">#REF!</definedName>
    <definedName name="A3ae" localSheetId="15">#REF!</definedName>
    <definedName name="A3ae">#REF!</definedName>
    <definedName name="a3d" localSheetId="15">#REF!</definedName>
    <definedName name="a3d">#REF!</definedName>
    <definedName name="A3e" localSheetId="15">#REF!</definedName>
    <definedName name="A3e">#REF!</definedName>
    <definedName name="A3remlife" localSheetId="13">#REF!</definedName>
    <definedName name="A3remlife">#REF!</definedName>
    <definedName name="A3resid" localSheetId="13">#REF!</definedName>
    <definedName name="A3resid">#REF!</definedName>
    <definedName name="A3stdlife" localSheetId="13">#REF!</definedName>
    <definedName name="A3stdlife">#REF!</definedName>
    <definedName name="A3taxremlife">#REF!</definedName>
    <definedName name="A3taxstdlife">#REF!</definedName>
    <definedName name="A3taxvalue">#REF!</definedName>
    <definedName name="A3value">#REF!</definedName>
    <definedName name="A4d" localSheetId="15">#REF!</definedName>
    <definedName name="A4d">#REF!</definedName>
    <definedName name="A4e" localSheetId="15">#REF!</definedName>
    <definedName name="A4e">#REF!</definedName>
    <definedName name="a4e4" localSheetId="15" hidden="1">{#N/A,#N/A,FALSE,"CONTROLE"}</definedName>
    <definedName name="a4e4" localSheetId="13" hidden="1">{#N/A,#N/A,FALSE,"CONTROLE"}</definedName>
    <definedName name="a4e4" hidden="1">{#N/A,#N/A,FALSE,"CONTROLE"}</definedName>
    <definedName name="AA" localSheetId="2">#REF!</definedName>
    <definedName name="AA" localSheetId="3">#REF!</definedName>
    <definedName name="AA" localSheetId="19">#REF!</definedName>
    <definedName name="AA" localSheetId="1">#REF!</definedName>
    <definedName name="AA" localSheetId="25">#REF!</definedName>
    <definedName name="AA" localSheetId="20">#REF!</definedName>
    <definedName name="AA" localSheetId="12">#REF!</definedName>
    <definedName name="AA" localSheetId="22">#REF!</definedName>
    <definedName name="AA" localSheetId="21">#REF!</definedName>
    <definedName name="AA" localSheetId="23">#REF!</definedName>
    <definedName name="AA" localSheetId="15">#REF!</definedName>
    <definedName name="AA" localSheetId="13">#REF!</definedName>
    <definedName name="AA">#REF!</definedName>
    <definedName name="aa_1">#N/A</definedName>
    <definedName name="AAA" localSheetId="2">#REF!</definedName>
    <definedName name="AAA" localSheetId="3">#REF!</definedName>
    <definedName name="AAA" localSheetId="19">#REF!</definedName>
    <definedName name="AAA" localSheetId="24">#REF!</definedName>
    <definedName name="AAA" localSheetId="1">#REF!</definedName>
    <definedName name="AAA" localSheetId="25">#REF!</definedName>
    <definedName name="AAA" localSheetId="20">#REF!</definedName>
    <definedName name="AAA" localSheetId="12">#REF!</definedName>
    <definedName name="AAA" localSheetId="13">#REF!</definedName>
    <definedName name="AAA">#REF!</definedName>
    <definedName name="AAAA" localSheetId="2">#REF!</definedName>
    <definedName name="AAAA" localSheetId="3">#REF!</definedName>
    <definedName name="AAAA" localSheetId="19">#REF!</definedName>
    <definedName name="AAAA" localSheetId="1">#REF!</definedName>
    <definedName name="AAAA" localSheetId="25">#REF!</definedName>
    <definedName name="AAAA" localSheetId="20">#REF!</definedName>
    <definedName name="AAAA" localSheetId="12">#REF!</definedName>
    <definedName name="AAAA" localSheetId="22">#REF!</definedName>
    <definedName name="AAAA" localSheetId="21">#REF!</definedName>
    <definedName name="AAAA" localSheetId="23">#REF!</definedName>
    <definedName name="AAAA" localSheetId="15">#REF!</definedName>
    <definedName name="AAAA" localSheetId="13">#REF!</definedName>
    <definedName name="AAAA">#REF!</definedName>
    <definedName name="aaaa_1" localSheetId="0" hidden="1">{#N/A,#N/A,FALSE,"CONTROLE"}</definedName>
    <definedName name="aaaa_1" localSheetId="25" hidden="1">{#N/A,#N/A,FALSE,"CONTROLE"}</definedName>
    <definedName name="aaaa_1" localSheetId="20" hidden="1">{#N/A,#N/A,FALSE,"CONTROLE"}</definedName>
    <definedName name="aaaa_1" localSheetId="12" hidden="1">{#N/A,#N/A,FALSE,"CONTROLE"}</definedName>
    <definedName name="aaaa_1" localSheetId="22" hidden="1">{#N/A,#N/A,FALSE,"CONTROLE"}</definedName>
    <definedName name="aaaa_1" localSheetId="21" hidden="1">{#N/A,#N/A,FALSE,"CONTROLE"}</definedName>
    <definedName name="aaaa_1" localSheetId="23" hidden="1">{#N/A,#N/A,FALSE,"CONTROLE"}</definedName>
    <definedName name="aaaa_1" localSheetId="15" hidden="1">{#N/A,#N/A,FALSE,"CONTROLE"}</definedName>
    <definedName name="aaaa_1" localSheetId="13" hidden="1">{#N/A,#N/A,FALSE,"CONTROLE"}</definedName>
    <definedName name="aaaa_1" hidden="1">{#N/A,#N/A,FALSE,"CONTROLE"}</definedName>
    <definedName name="AAAAA" localSheetId="2">#REF!</definedName>
    <definedName name="AAAAA" localSheetId="3">#REF!</definedName>
    <definedName name="AAAAA" localSheetId="19">#REF!</definedName>
    <definedName name="AAAAA" localSheetId="24">#REF!</definedName>
    <definedName name="AAAAA" localSheetId="1">#REF!</definedName>
    <definedName name="AAAAA" localSheetId="25">#REF!</definedName>
    <definedName name="AAAAA" localSheetId="12">#REF!</definedName>
    <definedName name="AAAAA" localSheetId="13">#REF!</definedName>
    <definedName name="AAAAA">#REF!</definedName>
    <definedName name="aaaaaa" localSheetId="0" hidden="1">{#N/A,#N/A,FALSE,"CONTROLE"}</definedName>
    <definedName name="aaaaaa" localSheetId="25" hidden="1">{#N/A,#N/A,FALSE,"CONTROLE"}</definedName>
    <definedName name="aaaaaa" localSheetId="20" hidden="1">{#N/A,#N/A,FALSE,"CONTROLE"}</definedName>
    <definedName name="aaaaaa" localSheetId="12" hidden="1">{#N/A,#N/A,FALSE,"CONTROLE"}</definedName>
    <definedName name="aaaaaa" localSheetId="22" hidden="1">{#N/A,#N/A,FALSE,"CONTROLE"}</definedName>
    <definedName name="aaaaaa" localSheetId="21" hidden="1">{#N/A,#N/A,FALSE,"CONTROLE"}</definedName>
    <definedName name="aaaaaa" localSheetId="23" hidden="1">{#N/A,#N/A,FALSE,"CONTROLE"}</definedName>
    <definedName name="aaaaaa" localSheetId="15" hidden="1">{#N/A,#N/A,FALSE,"CONTROLE"}</definedName>
    <definedName name="aaaaaa" localSheetId="13" hidden="1">{#N/A,#N/A,FALSE,"CONTROLE"}</definedName>
    <definedName name="aaaaaa" hidden="1">{#N/A,#N/A,FALSE,"CONTROLE"}</definedName>
    <definedName name="aaaaaa_1" localSheetId="0" hidden="1">{#N/A,#N/A,FALSE,"CONTROLE"}</definedName>
    <definedName name="aaaaaa_1" localSheetId="25" hidden="1">{#N/A,#N/A,FALSE,"CONTROLE"}</definedName>
    <definedName name="aaaaaa_1" localSheetId="20" hidden="1">{#N/A,#N/A,FALSE,"CONTROLE"}</definedName>
    <definedName name="aaaaaa_1" localSheetId="12" hidden="1">{#N/A,#N/A,FALSE,"CONTROLE"}</definedName>
    <definedName name="aaaaaa_1" localSheetId="22" hidden="1">{#N/A,#N/A,FALSE,"CONTROLE"}</definedName>
    <definedName name="aaaaaa_1" localSheetId="21" hidden="1">{#N/A,#N/A,FALSE,"CONTROLE"}</definedName>
    <definedName name="aaaaaa_1" localSheetId="23" hidden="1">{#N/A,#N/A,FALSE,"CONTROLE"}</definedName>
    <definedName name="aaaaaa_1" localSheetId="15" hidden="1">{#N/A,#N/A,FALSE,"CONTROLE"}</definedName>
    <definedName name="aaaaaa_1" localSheetId="13" hidden="1">{#N/A,#N/A,FALSE,"CONTROLE"}</definedName>
    <definedName name="aaaaaa_1" hidden="1">{#N/A,#N/A,FALSE,"CONTROLE"}</definedName>
    <definedName name="aaaaaaaaa" localSheetId="25">#REF!</definedName>
    <definedName name="aaaaaaaaa" localSheetId="20">#REF!</definedName>
    <definedName name="aaaaaaaaa" localSheetId="12">#REF!</definedName>
    <definedName name="aaaaaaaaa" localSheetId="22">#REF!</definedName>
    <definedName name="aaaaaaaaa" localSheetId="21">#REF!</definedName>
    <definedName name="aaaaaaaaa" localSheetId="23">#REF!</definedName>
    <definedName name="aaaaaaaaa" localSheetId="13">#REF!</definedName>
    <definedName name="aaaaaaaaa">#REF!</definedName>
    <definedName name="AAAAAAAAAAAA" localSheetId="15" hidden="1">{#N/A,#N/A,FALSE,"ENERGIA";#N/A,#N/A,FALSE,"PERDIDAS";#N/A,#N/A,FALSE,"CLIENTES";#N/A,#N/A,FALSE,"ESTADO";#N/A,#N/A,FALSE,"TECNICA"}</definedName>
    <definedName name="AAAAAAAAAAAA" localSheetId="13" hidden="1">{#N/A,#N/A,FALSE,"ENERGIA";#N/A,#N/A,FALSE,"PERDIDAS";#N/A,#N/A,FALSE,"CLIENTES";#N/A,#N/A,FALSE,"ESTADO";#N/A,#N/A,FALSE,"TECNICA"}</definedName>
    <definedName name="AAAAAAAAAAAA" hidden="1">{#N/A,#N/A,FALSE,"ENERGIA";#N/A,#N/A,FALSE,"PERDIDAS";#N/A,#N/A,FALSE,"CLIENTES";#N/A,#N/A,FALSE,"ESTADO";#N/A,#N/A,FALSE,"TECNICA"}</definedName>
    <definedName name="AAAAAAAAAAAAAA" localSheetId="15" hidden="1">{"CEMAT Tariff",#N/A,FALSE,"JUBAMWH";"BNDES A Summary",#N/A,FALSE,"BNDES A";"BNDES B Summary",#N/A,FALSE,"BNDES B";"FINAME Summary",#N/A,FALSE,"FINAME"}</definedName>
    <definedName name="AAAAAAAAAAAAAA" localSheetId="13" hidden="1">{"CEMAT Tariff",#N/A,FALSE,"JUBAMWH";"BNDES A Summary",#N/A,FALSE,"BNDES A";"BNDES B Summary",#N/A,FALSE,"BNDES B";"FINAME Summary",#N/A,FALSE,"FINAME"}</definedName>
    <definedName name="AAAAAAAAAAAAAA" hidden="1">{"CEMAT Tariff",#N/A,FALSE,"JUBAMWH";"BNDES A Summary",#N/A,FALSE,"BNDES A";"BNDES B Summary",#N/A,FALSE,"BNDES B";"FINAME Summary",#N/A,FALSE,"FINAME"}</definedName>
    <definedName name="aabbb" localSheetId="15" hidden="1">{#N/A,#N/A,FALSE,"Hip.Bas";#N/A,#N/A,FALSE,"ventas";#N/A,#N/A,FALSE,"ingre-Año";#N/A,#N/A,FALSE,"ventas-Año";#N/A,#N/A,FALSE,"Costepro";#N/A,#N/A,FALSE,"inversion";#N/A,#N/A,FALSE,"personal";#N/A,#N/A,FALSE,"Gastos-V";#N/A,#N/A,FALSE,"Circulante";#N/A,#N/A,FALSE,"CONSOLI";#N/A,#N/A,FALSE,"Es-Fin";#N/A,#N/A,FALSE,"Margen-P"}</definedName>
    <definedName name="aabbb" localSheetId="13" hidden="1">{#N/A,#N/A,FALSE,"Hip.Bas";#N/A,#N/A,FALSE,"ventas";#N/A,#N/A,FALSE,"ingre-Año";#N/A,#N/A,FALSE,"ventas-Año";#N/A,#N/A,FALSE,"Costepro";#N/A,#N/A,FALSE,"inversion";#N/A,#N/A,FALSE,"personal";#N/A,#N/A,FALSE,"Gastos-V";#N/A,#N/A,FALSE,"Circulante";#N/A,#N/A,FALSE,"CONSOLI";#N/A,#N/A,FALSE,"Es-Fin";#N/A,#N/A,FALSE,"Margen-P"}</definedName>
    <definedName name="aabbb" hidden="1">{#N/A,#N/A,FALSE,"Hip.Bas";#N/A,#N/A,FALSE,"ventas";#N/A,#N/A,FALSE,"ingre-Año";#N/A,#N/A,FALSE,"ventas-Año";#N/A,#N/A,FALSE,"Costepro";#N/A,#N/A,FALSE,"inversion";#N/A,#N/A,FALSE,"personal";#N/A,#N/A,FALSE,"Gastos-V";#N/A,#N/A,FALSE,"Circulante";#N/A,#N/A,FALSE,"CONSOLI";#N/A,#N/A,FALSE,"Es-Fin";#N/A,#N/A,FALSE,"Margen-P"}</definedName>
    <definedName name="ab"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#REF!</definedName>
    <definedName name="abc" localSheetId="3">#REF!</definedName>
    <definedName name="abc" localSheetId="1">#REF!</definedName>
    <definedName name="abc" localSheetId="25">#REF!</definedName>
    <definedName name="abc" localSheetId="20">#REF!</definedName>
    <definedName name="abc" localSheetId="12">#REF!</definedName>
    <definedName name="abc" localSheetId="22">#REF!</definedName>
    <definedName name="abc" localSheetId="21">#REF!</definedName>
    <definedName name="abc" localSheetId="23">#REF!</definedName>
    <definedName name="abc" localSheetId="15">#REF!</definedName>
    <definedName name="abc" localSheetId="13">#REF!</definedName>
    <definedName name="abc">#REF!</definedName>
    <definedName name="abc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planilha" localSheetId="2">#REF!</definedName>
    <definedName name="abcplanilha" localSheetId="3">#REF!</definedName>
    <definedName name="abcplanilha" localSheetId="19">#REF!</definedName>
    <definedName name="abcplanilha" localSheetId="24">#REF!</definedName>
    <definedName name="abcplanilha" localSheetId="1">#REF!</definedName>
    <definedName name="abcplanilha" localSheetId="25">#REF!</definedName>
    <definedName name="abcplanilha" localSheetId="12">#REF!</definedName>
    <definedName name="abcplanilha" localSheetId="13">#REF!</definedName>
    <definedName name="abcplanilha">#REF!</definedName>
    <definedName name="ABEDIVGRAF" localSheetId="13">#REF!</definedName>
    <definedName name="ABEDIVGRAF">#REF!</definedName>
    <definedName name="Abrangência" localSheetId="13">#REF!</definedName>
    <definedName name="Abrangência">#REF!</definedName>
    <definedName name="ABRIL" localSheetId="25">#REF!</definedName>
    <definedName name="ABRIL">#REF!</definedName>
    <definedName name="ac" localSheetId="25" hidden="1">{#N/A,#N/A,FALSE,"CONTROLE";#N/A,#N/A,FALSE,"CONTROLE"}</definedName>
    <definedName name="ac" localSheetId="20" hidden="1">{#N/A,#N/A,FALSE,"CONTROLE";#N/A,#N/A,FALSE,"CONTROLE"}</definedName>
    <definedName name="ac" localSheetId="12" hidden="1">{#N/A,#N/A,FALSE,"CONTROLE";#N/A,#N/A,FALSE,"CONTROLE"}</definedName>
    <definedName name="ac" localSheetId="22" hidden="1">{#N/A,#N/A,FALSE,"CONTROLE";#N/A,#N/A,FALSE,"CONTROLE"}</definedName>
    <definedName name="ac" localSheetId="21" hidden="1">{#N/A,#N/A,FALSE,"CONTROLE";#N/A,#N/A,FALSE,"CONTROLE"}</definedName>
    <definedName name="ac" localSheetId="23" hidden="1">{#N/A,#N/A,FALSE,"CONTROLE";#N/A,#N/A,FALSE,"CONTROLE"}</definedName>
    <definedName name="ac" localSheetId="15" hidden="1">{#N/A,#N/A,FALSE,"CONTROLE";#N/A,#N/A,FALSE,"CONTROLE"}</definedName>
    <definedName name="ac" localSheetId="13" hidden="1">{#N/A,#N/A,FALSE,"CONTROLE";#N/A,#N/A,FALSE,"CONTROLE"}</definedName>
    <definedName name="ac" hidden="1">{#N/A,#N/A,FALSE,"CONTROLE";#N/A,#N/A,FALSE,"CONTROLE"}</definedName>
    <definedName name="ac_1" localSheetId="0" hidden="1">{#N/A,#N/A,FALSE,"CONTROLE";#N/A,#N/A,FALSE,"CONTROLE"}</definedName>
    <definedName name="ac_1" localSheetId="25" hidden="1">{#N/A,#N/A,FALSE,"CONTROLE";#N/A,#N/A,FALSE,"CONTROLE"}</definedName>
    <definedName name="ac_1" localSheetId="20" hidden="1">{#N/A,#N/A,FALSE,"CONTROLE";#N/A,#N/A,FALSE,"CONTROLE"}</definedName>
    <definedName name="ac_1" localSheetId="12" hidden="1">{#N/A,#N/A,FALSE,"CONTROLE";#N/A,#N/A,FALSE,"CONTROLE"}</definedName>
    <definedName name="ac_1" localSheetId="22" hidden="1">{#N/A,#N/A,FALSE,"CONTROLE";#N/A,#N/A,FALSE,"CONTROLE"}</definedName>
    <definedName name="ac_1" localSheetId="21" hidden="1">{#N/A,#N/A,FALSE,"CONTROLE";#N/A,#N/A,FALSE,"CONTROLE"}</definedName>
    <definedName name="ac_1" localSheetId="23" hidden="1">{#N/A,#N/A,FALSE,"CONTROLE";#N/A,#N/A,FALSE,"CONTROLE"}</definedName>
    <definedName name="ac_1" localSheetId="15" hidden="1">{#N/A,#N/A,FALSE,"CONTROLE";#N/A,#N/A,FALSE,"CONTROLE"}</definedName>
    <definedName name="ac_1" localSheetId="13" hidden="1">{#N/A,#N/A,FALSE,"CONTROLE";#N/A,#N/A,FALSE,"CONTROLE"}</definedName>
    <definedName name="ac_1" hidden="1">{#N/A,#N/A,FALSE,"CONTROLE";#N/A,#N/A,FALSE,"CONTROLE"}</definedName>
    <definedName name="Ação">#REF!</definedName>
    <definedName name="acatamento">#REF!</definedName>
    <definedName name="AccessDatabase" hidden="1">"G:\Controlete_Orcamentario\Andrade\RESUMO GERAL_AAA.mdb"</definedName>
    <definedName name="ACCOUNTEDPERIODTYPE1" localSheetId="2">#REF!</definedName>
    <definedName name="ACCOUNTEDPERIODTYPE1" localSheetId="3">#REF!</definedName>
    <definedName name="ACCOUNTEDPERIODTYPE1" localSheetId="19">#REF!</definedName>
    <definedName name="ACCOUNTEDPERIODTYPE1" localSheetId="24">#REF!</definedName>
    <definedName name="ACCOUNTEDPERIODTYPE1" localSheetId="1">#REF!</definedName>
    <definedName name="ACCOUNTEDPERIODTYPE1" localSheetId="25">#REF!</definedName>
    <definedName name="ACCOUNTEDPERIODTYPE1" localSheetId="12">#REF!</definedName>
    <definedName name="ACCOUNTEDPERIODTYPE1" localSheetId="23">#REF!</definedName>
    <definedName name="ACCOUNTEDPERIODTYPE1" localSheetId="13">#REF!</definedName>
    <definedName name="ACCOUNTEDPERIODTYPE1">#REF!</definedName>
    <definedName name="AcctNTot" localSheetId="13">#REF!</definedName>
    <definedName name="AcctNTot">#REF!</definedName>
    <definedName name="AcctTot" localSheetId="13">#REF!</definedName>
    <definedName name="AcctTot">#REF!</definedName>
    <definedName name="acessos">#REF!</definedName>
    <definedName name="acessosPoder">#REF!</definedName>
    <definedName name="ACOMP" localSheetId="15">#REF!</definedName>
    <definedName name="ACOMP">#REF!</definedName>
    <definedName name="Acres_Decresc_05" localSheetId="15">#REF!</definedName>
    <definedName name="Acres_Decresc_05">#REF!</definedName>
    <definedName name="Acresc_Decres" localSheetId="15">#REF!</definedName>
    <definedName name="Acresc_Decres">#REF!</definedName>
    <definedName name="Acrescimos_jan_ago03_atualizados_jan07" localSheetId="13">#REF!</definedName>
    <definedName name="Acrescimos_jan_ago03_atualizados_jan07">#REF!</definedName>
    <definedName name="ACTAPRFEE" localSheetId="13">#REF!</definedName>
    <definedName name="ACTAPRFEE">#REF!</definedName>
    <definedName name="ACTAPRINT" localSheetId="13">#REF!</definedName>
    <definedName name="ACTAPRINT">#REF!</definedName>
    <definedName name="ACTAUGFEE">#REF!</definedName>
    <definedName name="ACTAUGINT">#REF!</definedName>
    <definedName name="ACTDECFEE">#REF!</definedName>
    <definedName name="ACTDECINT">#REF!</definedName>
    <definedName name="ACTFEBFEE">#REF!</definedName>
    <definedName name="ACTFEBINT">#REF!</definedName>
    <definedName name="ACTJANFEE">#REF!</definedName>
    <definedName name="ACTJANINT">#REF!</definedName>
    <definedName name="ACTJULFEE">#REF!</definedName>
    <definedName name="ACTJULINT">#REF!</definedName>
    <definedName name="ACTJUNFEE">#REF!</definedName>
    <definedName name="ACTJUNINT">#REF!</definedName>
    <definedName name="ACTMARFEE">#REF!</definedName>
    <definedName name="ACTMARINT">#REF!</definedName>
    <definedName name="ACTMAYFEE">#REF!</definedName>
    <definedName name="ACTMAYINT">#REF!</definedName>
    <definedName name="ACTNOVFEE">#REF!</definedName>
    <definedName name="ACTNOVINT">#REF!</definedName>
    <definedName name="ACTOCTFEE">#REF!</definedName>
    <definedName name="ACTOCTINT">#REF!</definedName>
    <definedName name="ACTSEPFEE">#REF!</definedName>
    <definedName name="ACTSEPINT">#REF!</definedName>
    <definedName name="acumulado" localSheetId="15">#REF!</definedName>
    <definedName name="acumulado">#REF!</definedName>
    <definedName name="adeletar" localSheetId="0" hidden="1">{"TotalGeralDespesasPorArea",#N/A,FALSE,"VinculosAccessEfetivo"}</definedName>
    <definedName name="adeletar" localSheetId="25" hidden="1">{"TotalGeralDespesasPorArea",#N/A,FALSE,"VinculosAccessEfetivo"}</definedName>
    <definedName name="adeletar" localSheetId="20" hidden="1">{"TotalGeralDespesasPorArea",#N/A,FALSE,"VinculosAccessEfetivo"}</definedName>
    <definedName name="adeletar" localSheetId="12" hidden="1">{"TotalGeralDespesasPorArea",#N/A,FALSE,"VinculosAccessEfetivo"}</definedName>
    <definedName name="adeletar" localSheetId="22" hidden="1">{"TotalGeralDespesasPorArea",#N/A,FALSE,"VinculosAccessEfetivo"}</definedName>
    <definedName name="adeletar" localSheetId="21" hidden="1">{"TotalGeralDespesasPorArea",#N/A,FALSE,"VinculosAccessEfetivo"}</definedName>
    <definedName name="adeletar" localSheetId="23" hidden="1">{"TotalGeralDespesasPorArea",#N/A,FALSE,"VinculosAccessEfetivo"}</definedName>
    <definedName name="adeletar" localSheetId="15" hidden="1">{"TotalGeralDespesasPorArea",#N/A,FALSE,"VinculosAccessEfetivo"}</definedName>
    <definedName name="adeletar" localSheetId="13" hidden="1">{"TotalGeralDespesasPorArea",#N/A,FALSE,"VinculosAccessEfetivo"}</definedName>
    <definedName name="adeletar" hidden="1">{"TotalGeralDespesasPorArea",#N/A,FALSE,"VinculosAccessEfetivo"}</definedName>
    <definedName name="adeletar_1" localSheetId="0" hidden="1">{"TotalGeralDespesasPorArea",#N/A,FALSE,"VinculosAccessEfetivo"}</definedName>
    <definedName name="adeletar_1" localSheetId="25" hidden="1">{"TotalGeralDespesasPorArea",#N/A,FALSE,"VinculosAccessEfetivo"}</definedName>
    <definedName name="adeletar_1" localSheetId="20" hidden="1">{"TotalGeralDespesasPorArea",#N/A,FALSE,"VinculosAccessEfetivo"}</definedName>
    <definedName name="adeletar_1" localSheetId="12" hidden="1">{"TotalGeralDespesasPorArea",#N/A,FALSE,"VinculosAccessEfetivo"}</definedName>
    <definedName name="adeletar_1" localSheetId="22" hidden="1">{"TotalGeralDespesasPorArea",#N/A,FALSE,"VinculosAccessEfetivo"}</definedName>
    <definedName name="adeletar_1" localSheetId="21" hidden="1">{"TotalGeralDespesasPorArea",#N/A,FALSE,"VinculosAccessEfetivo"}</definedName>
    <definedName name="adeletar_1" localSheetId="23" hidden="1">{"TotalGeralDespesasPorArea",#N/A,FALSE,"VinculosAccessEfetivo"}</definedName>
    <definedName name="adeletar_1" localSheetId="15" hidden="1">{"TotalGeralDespesasPorArea",#N/A,FALSE,"VinculosAccessEfetivo"}</definedName>
    <definedName name="adeletar_1" localSheetId="13" hidden="1">{"TotalGeralDespesasPorArea",#N/A,FALSE,"VinculosAccessEfetivo"}</definedName>
    <definedName name="adeletar_1" hidden="1">{"TotalGeralDespesasPorArea",#N/A,FALSE,"VinculosAccessEfetivo"}</definedName>
    <definedName name="adeletar1" localSheetId="0" hidden="1">{"TotalGeralDespesasPorArea",#N/A,FALSE,"VinculosAccessEfetivo"}</definedName>
    <definedName name="adeletar1" localSheetId="25" hidden="1">{"TotalGeralDespesasPorArea",#N/A,FALSE,"VinculosAccessEfetivo"}</definedName>
    <definedName name="adeletar1" localSheetId="20" hidden="1">{"TotalGeralDespesasPorArea",#N/A,FALSE,"VinculosAccessEfetivo"}</definedName>
    <definedName name="adeletar1" localSheetId="12" hidden="1">{"TotalGeralDespesasPorArea",#N/A,FALSE,"VinculosAccessEfetivo"}</definedName>
    <definedName name="adeletar1" localSheetId="22" hidden="1">{"TotalGeralDespesasPorArea",#N/A,FALSE,"VinculosAccessEfetivo"}</definedName>
    <definedName name="adeletar1" localSheetId="21" hidden="1">{"TotalGeralDespesasPorArea",#N/A,FALSE,"VinculosAccessEfetivo"}</definedName>
    <definedName name="adeletar1" localSheetId="23" hidden="1">{"TotalGeralDespesasPorArea",#N/A,FALSE,"VinculosAccessEfetivo"}</definedName>
    <definedName name="adeletar1" localSheetId="15" hidden="1">{"TotalGeralDespesasPorArea",#N/A,FALSE,"VinculosAccessEfetivo"}</definedName>
    <definedName name="adeletar1" localSheetId="13" hidden="1">{"TotalGeralDespesasPorArea",#N/A,FALSE,"VinculosAccessEfetivo"}</definedName>
    <definedName name="adeletar1" hidden="1">{"TotalGeralDespesasPorArea",#N/A,FALSE,"VinculosAccessEfetivo"}</definedName>
    <definedName name="adeletar1_1" localSheetId="0" hidden="1">{"TotalGeralDespesasPorArea",#N/A,FALSE,"VinculosAccessEfetivo"}</definedName>
    <definedName name="adeletar1_1" localSheetId="25" hidden="1">{"TotalGeralDespesasPorArea",#N/A,FALSE,"VinculosAccessEfetivo"}</definedName>
    <definedName name="adeletar1_1" localSheetId="20" hidden="1">{"TotalGeralDespesasPorArea",#N/A,FALSE,"VinculosAccessEfetivo"}</definedName>
    <definedName name="adeletar1_1" localSheetId="12" hidden="1">{"TotalGeralDespesasPorArea",#N/A,FALSE,"VinculosAccessEfetivo"}</definedName>
    <definedName name="adeletar1_1" localSheetId="22" hidden="1">{"TotalGeralDespesasPorArea",#N/A,FALSE,"VinculosAccessEfetivo"}</definedName>
    <definedName name="adeletar1_1" localSheetId="21" hidden="1">{"TotalGeralDespesasPorArea",#N/A,FALSE,"VinculosAccessEfetivo"}</definedName>
    <definedName name="adeletar1_1" localSheetId="23" hidden="1">{"TotalGeralDespesasPorArea",#N/A,FALSE,"VinculosAccessEfetivo"}</definedName>
    <definedName name="adeletar1_1" localSheetId="15" hidden="1">{"TotalGeralDespesasPorArea",#N/A,FALSE,"VinculosAccessEfetivo"}</definedName>
    <definedName name="adeletar1_1" localSheetId="13" hidden="1">{"TotalGeralDespesasPorArea",#N/A,FALSE,"VinculosAccessEfetivo"}</definedName>
    <definedName name="adeletar1_1" hidden="1">{"TotalGeralDespesasPorArea",#N/A,FALSE,"VinculosAccessEfetivo"}</definedName>
    <definedName name="adeletar10" localSheetId="0" hidden="1">{"TotalGeralDespesasPorArea",#N/A,FALSE,"VinculosAccessEfetivo"}</definedName>
    <definedName name="adeletar10" localSheetId="25" hidden="1">{"TotalGeralDespesasPorArea",#N/A,FALSE,"VinculosAccessEfetivo"}</definedName>
    <definedName name="adeletar10" localSheetId="20" hidden="1">{"TotalGeralDespesasPorArea",#N/A,FALSE,"VinculosAccessEfetivo"}</definedName>
    <definedName name="adeletar10" localSheetId="12" hidden="1">{"TotalGeralDespesasPorArea",#N/A,FALSE,"VinculosAccessEfetivo"}</definedName>
    <definedName name="adeletar10" localSheetId="22" hidden="1">{"TotalGeralDespesasPorArea",#N/A,FALSE,"VinculosAccessEfetivo"}</definedName>
    <definedName name="adeletar10" localSheetId="21" hidden="1">{"TotalGeralDespesasPorArea",#N/A,FALSE,"VinculosAccessEfetivo"}</definedName>
    <definedName name="adeletar10" localSheetId="23" hidden="1">{"TotalGeralDespesasPorArea",#N/A,FALSE,"VinculosAccessEfetivo"}</definedName>
    <definedName name="adeletar10" localSheetId="15" hidden="1">{"TotalGeralDespesasPorArea",#N/A,FALSE,"VinculosAccessEfetivo"}</definedName>
    <definedName name="adeletar10" localSheetId="13" hidden="1">{"TotalGeralDespesasPorArea",#N/A,FALSE,"VinculosAccessEfetivo"}</definedName>
    <definedName name="adeletar10" hidden="1">{"TotalGeralDespesasPorArea",#N/A,FALSE,"VinculosAccessEfetivo"}</definedName>
    <definedName name="adeletar10_1" localSheetId="0" hidden="1">{"TotalGeralDespesasPorArea",#N/A,FALSE,"VinculosAccessEfetivo"}</definedName>
    <definedName name="adeletar10_1" localSheetId="25" hidden="1">{"TotalGeralDespesasPorArea",#N/A,FALSE,"VinculosAccessEfetivo"}</definedName>
    <definedName name="adeletar10_1" localSheetId="20" hidden="1">{"TotalGeralDespesasPorArea",#N/A,FALSE,"VinculosAccessEfetivo"}</definedName>
    <definedName name="adeletar10_1" localSheetId="12" hidden="1">{"TotalGeralDespesasPorArea",#N/A,FALSE,"VinculosAccessEfetivo"}</definedName>
    <definedName name="adeletar10_1" localSheetId="22" hidden="1">{"TotalGeralDespesasPorArea",#N/A,FALSE,"VinculosAccessEfetivo"}</definedName>
    <definedName name="adeletar10_1" localSheetId="21" hidden="1">{"TotalGeralDespesasPorArea",#N/A,FALSE,"VinculosAccessEfetivo"}</definedName>
    <definedName name="adeletar10_1" localSheetId="23" hidden="1">{"TotalGeralDespesasPorArea",#N/A,FALSE,"VinculosAccessEfetivo"}</definedName>
    <definedName name="adeletar10_1" localSheetId="15" hidden="1">{"TotalGeralDespesasPorArea",#N/A,FALSE,"VinculosAccessEfetivo"}</definedName>
    <definedName name="adeletar10_1" localSheetId="13" hidden="1">{"TotalGeralDespesasPorArea",#N/A,FALSE,"VinculosAccessEfetivo"}</definedName>
    <definedName name="adeletar10_1" hidden="1">{"TotalGeralDespesasPorArea",#N/A,FALSE,"VinculosAccessEfetivo"}</definedName>
    <definedName name="adeletar2" localSheetId="0" hidden="1">{"TotalGeralDespesasPorArea",#N/A,FALSE,"VinculosAccessEfetivo"}</definedName>
    <definedName name="adeletar2" localSheetId="25" hidden="1">{"TotalGeralDespesasPorArea",#N/A,FALSE,"VinculosAccessEfetivo"}</definedName>
    <definedName name="adeletar2" localSheetId="20" hidden="1">{"TotalGeralDespesasPorArea",#N/A,FALSE,"VinculosAccessEfetivo"}</definedName>
    <definedName name="adeletar2" localSheetId="12" hidden="1">{"TotalGeralDespesasPorArea",#N/A,FALSE,"VinculosAccessEfetivo"}</definedName>
    <definedName name="adeletar2" localSheetId="22" hidden="1">{"TotalGeralDespesasPorArea",#N/A,FALSE,"VinculosAccessEfetivo"}</definedName>
    <definedName name="adeletar2" localSheetId="21" hidden="1">{"TotalGeralDespesasPorArea",#N/A,FALSE,"VinculosAccessEfetivo"}</definedName>
    <definedName name="adeletar2" localSheetId="23" hidden="1">{"TotalGeralDespesasPorArea",#N/A,FALSE,"VinculosAccessEfetivo"}</definedName>
    <definedName name="adeletar2" localSheetId="15" hidden="1">{"TotalGeralDespesasPorArea",#N/A,FALSE,"VinculosAccessEfetivo"}</definedName>
    <definedName name="adeletar2" localSheetId="13" hidden="1">{"TotalGeralDespesasPorArea",#N/A,FALSE,"VinculosAccessEfetivo"}</definedName>
    <definedName name="adeletar2" hidden="1">{"TotalGeralDespesasPorArea",#N/A,FALSE,"VinculosAccessEfetivo"}</definedName>
    <definedName name="adeletar2_1" localSheetId="0" hidden="1">{"TotalGeralDespesasPorArea",#N/A,FALSE,"VinculosAccessEfetivo"}</definedName>
    <definedName name="adeletar2_1" localSheetId="25" hidden="1">{"TotalGeralDespesasPorArea",#N/A,FALSE,"VinculosAccessEfetivo"}</definedName>
    <definedName name="adeletar2_1" localSheetId="20" hidden="1">{"TotalGeralDespesasPorArea",#N/A,FALSE,"VinculosAccessEfetivo"}</definedName>
    <definedName name="adeletar2_1" localSheetId="12" hidden="1">{"TotalGeralDespesasPorArea",#N/A,FALSE,"VinculosAccessEfetivo"}</definedName>
    <definedName name="adeletar2_1" localSheetId="22" hidden="1">{"TotalGeralDespesasPorArea",#N/A,FALSE,"VinculosAccessEfetivo"}</definedName>
    <definedName name="adeletar2_1" localSheetId="21" hidden="1">{"TotalGeralDespesasPorArea",#N/A,FALSE,"VinculosAccessEfetivo"}</definedName>
    <definedName name="adeletar2_1" localSheetId="23" hidden="1">{"TotalGeralDespesasPorArea",#N/A,FALSE,"VinculosAccessEfetivo"}</definedName>
    <definedName name="adeletar2_1" localSheetId="15" hidden="1">{"TotalGeralDespesasPorArea",#N/A,FALSE,"VinculosAccessEfetivo"}</definedName>
    <definedName name="adeletar2_1" localSheetId="13" hidden="1">{"TotalGeralDespesasPorArea",#N/A,FALSE,"VinculosAccessEfetivo"}</definedName>
    <definedName name="adeletar2_1" hidden="1">{"TotalGeralDespesasPorArea",#N/A,FALSE,"VinculosAccessEfetivo"}</definedName>
    <definedName name="adeletar20" localSheetId="0" hidden="1">{"TotalGeralDespesasPorArea",#N/A,FALSE,"VinculosAccessEfetivo"}</definedName>
    <definedName name="adeletar20" localSheetId="25" hidden="1">{"TotalGeralDespesasPorArea",#N/A,FALSE,"VinculosAccessEfetivo"}</definedName>
    <definedName name="adeletar20" localSheetId="20" hidden="1">{"TotalGeralDespesasPorArea",#N/A,FALSE,"VinculosAccessEfetivo"}</definedName>
    <definedName name="adeletar20" localSheetId="12" hidden="1">{"TotalGeralDespesasPorArea",#N/A,FALSE,"VinculosAccessEfetivo"}</definedName>
    <definedName name="adeletar20" localSheetId="22" hidden="1">{"TotalGeralDespesasPorArea",#N/A,FALSE,"VinculosAccessEfetivo"}</definedName>
    <definedName name="adeletar20" localSheetId="21" hidden="1">{"TotalGeralDespesasPorArea",#N/A,FALSE,"VinculosAccessEfetivo"}</definedName>
    <definedName name="adeletar20" localSheetId="23" hidden="1">{"TotalGeralDespesasPorArea",#N/A,FALSE,"VinculosAccessEfetivo"}</definedName>
    <definedName name="adeletar20" localSheetId="15" hidden="1">{"TotalGeralDespesasPorArea",#N/A,FALSE,"VinculosAccessEfetivo"}</definedName>
    <definedName name="adeletar20" localSheetId="13" hidden="1">{"TotalGeralDespesasPorArea",#N/A,FALSE,"VinculosAccessEfetivo"}</definedName>
    <definedName name="adeletar20" hidden="1">{"TotalGeralDespesasPorArea",#N/A,FALSE,"VinculosAccessEfetivo"}</definedName>
    <definedName name="adeletar20_1" localSheetId="0" hidden="1">{"TotalGeralDespesasPorArea",#N/A,FALSE,"VinculosAccessEfetivo"}</definedName>
    <definedName name="adeletar20_1" localSheetId="25" hidden="1">{"TotalGeralDespesasPorArea",#N/A,FALSE,"VinculosAccessEfetivo"}</definedName>
    <definedName name="adeletar20_1" localSheetId="20" hidden="1">{"TotalGeralDespesasPorArea",#N/A,FALSE,"VinculosAccessEfetivo"}</definedName>
    <definedName name="adeletar20_1" localSheetId="12" hidden="1">{"TotalGeralDespesasPorArea",#N/A,FALSE,"VinculosAccessEfetivo"}</definedName>
    <definedName name="adeletar20_1" localSheetId="22" hidden="1">{"TotalGeralDespesasPorArea",#N/A,FALSE,"VinculosAccessEfetivo"}</definedName>
    <definedName name="adeletar20_1" localSheetId="21" hidden="1">{"TotalGeralDespesasPorArea",#N/A,FALSE,"VinculosAccessEfetivo"}</definedName>
    <definedName name="adeletar20_1" localSheetId="23" hidden="1">{"TotalGeralDespesasPorArea",#N/A,FALSE,"VinculosAccessEfetivo"}</definedName>
    <definedName name="adeletar20_1" localSheetId="15" hidden="1">{"TotalGeralDespesasPorArea",#N/A,FALSE,"VinculosAccessEfetivo"}</definedName>
    <definedName name="adeletar20_1" localSheetId="13" hidden="1">{"TotalGeralDespesasPorArea",#N/A,FALSE,"VinculosAccessEfetivo"}</definedName>
    <definedName name="adeletar20_1" hidden="1">{"TotalGeralDespesasPorArea",#N/A,FALSE,"VinculosAccessEfetivo"}</definedName>
    <definedName name="adeletar21" localSheetId="0" hidden="1">{"TotalGeralDespesasPorArea",#N/A,FALSE,"VinculosAccessEfetivo"}</definedName>
    <definedName name="adeletar21" localSheetId="25" hidden="1">{"TotalGeralDespesasPorArea",#N/A,FALSE,"VinculosAccessEfetivo"}</definedName>
    <definedName name="adeletar21" localSheetId="20" hidden="1">{"TotalGeralDespesasPorArea",#N/A,FALSE,"VinculosAccessEfetivo"}</definedName>
    <definedName name="adeletar21" localSheetId="12" hidden="1">{"TotalGeralDespesasPorArea",#N/A,FALSE,"VinculosAccessEfetivo"}</definedName>
    <definedName name="adeletar21" localSheetId="22" hidden="1">{"TotalGeralDespesasPorArea",#N/A,FALSE,"VinculosAccessEfetivo"}</definedName>
    <definedName name="adeletar21" localSheetId="21" hidden="1">{"TotalGeralDespesasPorArea",#N/A,FALSE,"VinculosAccessEfetivo"}</definedName>
    <definedName name="adeletar21" localSheetId="23" hidden="1">{"TotalGeralDespesasPorArea",#N/A,FALSE,"VinculosAccessEfetivo"}</definedName>
    <definedName name="adeletar21" localSheetId="15" hidden="1">{"TotalGeralDespesasPorArea",#N/A,FALSE,"VinculosAccessEfetivo"}</definedName>
    <definedName name="adeletar21" localSheetId="13" hidden="1">{"TotalGeralDespesasPorArea",#N/A,FALSE,"VinculosAccessEfetivo"}</definedName>
    <definedName name="adeletar21" hidden="1">{"TotalGeralDespesasPorArea",#N/A,FALSE,"VinculosAccessEfetivo"}</definedName>
    <definedName name="adeletar21_1" localSheetId="0" hidden="1">{"TotalGeralDespesasPorArea",#N/A,FALSE,"VinculosAccessEfetivo"}</definedName>
    <definedName name="adeletar21_1" localSheetId="25" hidden="1">{"TotalGeralDespesasPorArea",#N/A,FALSE,"VinculosAccessEfetivo"}</definedName>
    <definedName name="adeletar21_1" localSheetId="20" hidden="1">{"TotalGeralDespesasPorArea",#N/A,FALSE,"VinculosAccessEfetivo"}</definedName>
    <definedName name="adeletar21_1" localSheetId="12" hidden="1">{"TotalGeralDespesasPorArea",#N/A,FALSE,"VinculosAccessEfetivo"}</definedName>
    <definedName name="adeletar21_1" localSheetId="22" hidden="1">{"TotalGeralDespesasPorArea",#N/A,FALSE,"VinculosAccessEfetivo"}</definedName>
    <definedName name="adeletar21_1" localSheetId="21" hidden="1">{"TotalGeralDespesasPorArea",#N/A,FALSE,"VinculosAccessEfetivo"}</definedName>
    <definedName name="adeletar21_1" localSheetId="23" hidden="1">{"TotalGeralDespesasPorArea",#N/A,FALSE,"VinculosAccessEfetivo"}</definedName>
    <definedName name="adeletar21_1" localSheetId="15" hidden="1">{"TotalGeralDespesasPorArea",#N/A,FALSE,"VinculosAccessEfetivo"}</definedName>
    <definedName name="adeletar21_1" localSheetId="13" hidden="1">{"TotalGeralDespesasPorArea",#N/A,FALSE,"VinculosAccessEfetivo"}</definedName>
    <definedName name="adeletar21_1" hidden="1">{"TotalGeralDespesasPorArea",#N/A,FALSE,"VinculosAccessEfetivo"}</definedName>
    <definedName name="adeletar4" localSheetId="0" hidden="1">{"TotalGeralDespesasPorArea",#N/A,FALSE,"VinculosAccessEfetivo"}</definedName>
    <definedName name="adeletar4" localSheetId="25" hidden="1">{"TotalGeralDespesasPorArea",#N/A,FALSE,"VinculosAccessEfetivo"}</definedName>
    <definedName name="adeletar4" localSheetId="20" hidden="1">{"TotalGeralDespesasPorArea",#N/A,FALSE,"VinculosAccessEfetivo"}</definedName>
    <definedName name="adeletar4" localSheetId="12" hidden="1">{"TotalGeralDespesasPorArea",#N/A,FALSE,"VinculosAccessEfetivo"}</definedName>
    <definedName name="adeletar4" localSheetId="22" hidden="1">{"TotalGeralDespesasPorArea",#N/A,FALSE,"VinculosAccessEfetivo"}</definedName>
    <definedName name="adeletar4" localSheetId="21" hidden="1">{"TotalGeralDespesasPorArea",#N/A,FALSE,"VinculosAccessEfetivo"}</definedName>
    <definedName name="adeletar4" localSheetId="23" hidden="1">{"TotalGeralDespesasPorArea",#N/A,FALSE,"VinculosAccessEfetivo"}</definedName>
    <definedName name="adeletar4" localSheetId="15" hidden="1">{"TotalGeralDespesasPorArea",#N/A,FALSE,"VinculosAccessEfetivo"}</definedName>
    <definedName name="adeletar4" localSheetId="13" hidden="1">{"TotalGeralDespesasPorArea",#N/A,FALSE,"VinculosAccessEfetivo"}</definedName>
    <definedName name="adeletar4" hidden="1">{"TotalGeralDespesasPorArea",#N/A,FALSE,"VinculosAccessEfetivo"}</definedName>
    <definedName name="adeletar4_1" localSheetId="0" hidden="1">{"TotalGeralDespesasPorArea",#N/A,FALSE,"VinculosAccessEfetivo"}</definedName>
    <definedName name="adeletar4_1" localSheetId="25" hidden="1">{"TotalGeralDespesasPorArea",#N/A,FALSE,"VinculosAccessEfetivo"}</definedName>
    <definedName name="adeletar4_1" localSheetId="20" hidden="1">{"TotalGeralDespesasPorArea",#N/A,FALSE,"VinculosAccessEfetivo"}</definedName>
    <definedName name="adeletar4_1" localSheetId="12" hidden="1">{"TotalGeralDespesasPorArea",#N/A,FALSE,"VinculosAccessEfetivo"}</definedName>
    <definedName name="adeletar4_1" localSheetId="22" hidden="1">{"TotalGeralDespesasPorArea",#N/A,FALSE,"VinculosAccessEfetivo"}</definedName>
    <definedName name="adeletar4_1" localSheetId="21" hidden="1">{"TotalGeralDespesasPorArea",#N/A,FALSE,"VinculosAccessEfetivo"}</definedName>
    <definedName name="adeletar4_1" localSheetId="23" hidden="1">{"TotalGeralDespesasPorArea",#N/A,FALSE,"VinculosAccessEfetivo"}</definedName>
    <definedName name="adeletar4_1" localSheetId="15" hidden="1">{"TotalGeralDespesasPorArea",#N/A,FALSE,"VinculosAccessEfetivo"}</definedName>
    <definedName name="adeletar4_1" localSheetId="13" hidden="1">{"TotalGeralDespesasPorArea",#N/A,FALSE,"VinculosAccessEfetivo"}</definedName>
    <definedName name="adeletar4_1" hidden="1">{"TotalGeralDespesasPorArea",#N/A,FALSE,"VinculosAccessEfetivo"}</definedName>
    <definedName name="adeletar50" localSheetId="0" hidden="1">{"TotalGeralDespesasPorArea",#N/A,FALSE,"VinculosAccessEfetivo"}</definedName>
    <definedName name="adeletar50" localSheetId="25" hidden="1">{"TotalGeralDespesasPorArea",#N/A,FALSE,"VinculosAccessEfetivo"}</definedName>
    <definedName name="adeletar50" localSheetId="20" hidden="1">{"TotalGeralDespesasPorArea",#N/A,FALSE,"VinculosAccessEfetivo"}</definedName>
    <definedName name="adeletar50" localSheetId="12" hidden="1">{"TotalGeralDespesasPorArea",#N/A,FALSE,"VinculosAccessEfetivo"}</definedName>
    <definedName name="adeletar50" localSheetId="22" hidden="1">{"TotalGeralDespesasPorArea",#N/A,FALSE,"VinculosAccessEfetivo"}</definedName>
    <definedName name="adeletar50" localSheetId="21" hidden="1">{"TotalGeralDespesasPorArea",#N/A,FALSE,"VinculosAccessEfetivo"}</definedName>
    <definedName name="adeletar50" localSheetId="23" hidden="1">{"TotalGeralDespesasPorArea",#N/A,FALSE,"VinculosAccessEfetivo"}</definedName>
    <definedName name="adeletar50" localSheetId="15" hidden="1">{"TotalGeralDespesasPorArea",#N/A,FALSE,"VinculosAccessEfetivo"}</definedName>
    <definedName name="adeletar50" localSheetId="13" hidden="1">{"TotalGeralDespesasPorArea",#N/A,FALSE,"VinculosAccessEfetivo"}</definedName>
    <definedName name="adeletar50" hidden="1">{"TotalGeralDespesasPorArea",#N/A,FALSE,"VinculosAccessEfetivo"}</definedName>
    <definedName name="adeletar50_1" localSheetId="0" hidden="1">{"TotalGeralDespesasPorArea",#N/A,FALSE,"VinculosAccessEfetivo"}</definedName>
    <definedName name="adeletar50_1" localSheetId="25" hidden="1">{"TotalGeralDespesasPorArea",#N/A,FALSE,"VinculosAccessEfetivo"}</definedName>
    <definedName name="adeletar50_1" localSheetId="20" hidden="1">{"TotalGeralDespesasPorArea",#N/A,FALSE,"VinculosAccessEfetivo"}</definedName>
    <definedName name="adeletar50_1" localSheetId="12" hidden="1">{"TotalGeralDespesasPorArea",#N/A,FALSE,"VinculosAccessEfetivo"}</definedName>
    <definedName name="adeletar50_1" localSheetId="22" hidden="1">{"TotalGeralDespesasPorArea",#N/A,FALSE,"VinculosAccessEfetivo"}</definedName>
    <definedName name="adeletar50_1" localSheetId="21" hidden="1">{"TotalGeralDespesasPorArea",#N/A,FALSE,"VinculosAccessEfetivo"}</definedName>
    <definedName name="adeletar50_1" localSheetId="23" hidden="1">{"TotalGeralDespesasPorArea",#N/A,FALSE,"VinculosAccessEfetivo"}</definedName>
    <definedName name="adeletar50_1" localSheetId="15" hidden="1">{"TotalGeralDespesasPorArea",#N/A,FALSE,"VinculosAccessEfetivo"}</definedName>
    <definedName name="adeletar50_1" localSheetId="13" hidden="1">{"TotalGeralDespesasPorArea",#N/A,FALSE,"VinculosAccessEfetivo"}</definedName>
    <definedName name="adeletar50_1" hidden="1">{"TotalGeralDespesasPorArea",#N/A,FALSE,"VinculosAccessEfetivo"}</definedName>
    <definedName name="adeletar51" localSheetId="0" hidden="1">{"TotalGeralDespesasPorArea",#N/A,FALSE,"VinculosAccessEfetivo"}</definedName>
    <definedName name="adeletar51" localSheetId="25" hidden="1">{"TotalGeralDespesasPorArea",#N/A,FALSE,"VinculosAccessEfetivo"}</definedName>
    <definedName name="adeletar51" localSheetId="20" hidden="1">{"TotalGeralDespesasPorArea",#N/A,FALSE,"VinculosAccessEfetivo"}</definedName>
    <definedName name="adeletar51" localSheetId="12" hidden="1">{"TotalGeralDespesasPorArea",#N/A,FALSE,"VinculosAccessEfetivo"}</definedName>
    <definedName name="adeletar51" localSheetId="22" hidden="1">{"TotalGeralDespesasPorArea",#N/A,FALSE,"VinculosAccessEfetivo"}</definedName>
    <definedName name="adeletar51" localSheetId="21" hidden="1">{"TotalGeralDespesasPorArea",#N/A,FALSE,"VinculosAccessEfetivo"}</definedName>
    <definedName name="adeletar51" localSheetId="23" hidden="1">{"TotalGeralDespesasPorArea",#N/A,FALSE,"VinculosAccessEfetivo"}</definedName>
    <definedName name="adeletar51" localSheetId="15" hidden="1">{"TotalGeralDespesasPorArea",#N/A,FALSE,"VinculosAccessEfetivo"}</definedName>
    <definedName name="adeletar51" localSheetId="13" hidden="1">{"TotalGeralDespesasPorArea",#N/A,FALSE,"VinculosAccessEfetivo"}</definedName>
    <definedName name="adeletar51" hidden="1">{"TotalGeralDespesasPorArea",#N/A,FALSE,"VinculosAccessEfetivo"}</definedName>
    <definedName name="adeletar51_1" localSheetId="0" hidden="1">{"TotalGeralDespesasPorArea",#N/A,FALSE,"VinculosAccessEfetivo"}</definedName>
    <definedName name="adeletar51_1" localSheetId="25" hidden="1">{"TotalGeralDespesasPorArea",#N/A,FALSE,"VinculosAccessEfetivo"}</definedName>
    <definedName name="adeletar51_1" localSheetId="20" hidden="1">{"TotalGeralDespesasPorArea",#N/A,FALSE,"VinculosAccessEfetivo"}</definedName>
    <definedName name="adeletar51_1" localSheetId="12" hidden="1">{"TotalGeralDespesasPorArea",#N/A,FALSE,"VinculosAccessEfetivo"}</definedName>
    <definedName name="adeletar51_1" localSheetId="22" hidden="1">{"TotalGeralDespesasPorArea",#N/A,FALSE,"VinculosAccessEfetivo"}</definedName>
    <definedName name="adeletar51_1" localSheetId="21" hidden="1">{"TotalGeralDespesasPorArea",#N/A,FALSE,"VinculosAccessEfetivo"}</definedName>
    <definedName name="adeletar51_1" localSheetId="23" hidden="1">{"TotalGeralDespesasPorArea",#N/A,FALSE,"VinculosAccessEfetivo"}</definedName>
    <definedName name="adeletar51_1" localSheetId="15" hidden="1">{"TotalGeralDespesasPorArea",#N/A,FALSE,"VinculosAccessEfetivo"}</definedName>
    <definedName name="adeletar51_1" localSheetId="13" hidden="1">{"TotalGeralDespesasPorArea",#N/A,FALSE,"VinculosAccessEfetivo"}</definedName>
    <definedName name="adeletar51_1" hidden="1">{"TotalGeralDespesasPorArea",#N/A,FALSE,"VinculosAccessEfetivo"}</definedName>
    <definedName name="adfadf" localSheetId="15" hidden="1">{#N/A,#N/A,FALSE,"Hip.Bas";#N/A,#N/A,FALSE,"ventas";#N/A,#N/A,FALSE,"ingre-Año";#N/A,#N/A,FALSE,"ventas-Año";#N/A,#N/A,FALSE,"Costepro";#N/A,#N/A,FALSE,"inversion";#N/A,#N/A,FALSE,"personal";#N/A,#N/A,FALSE,"Gastos-V";#N/A,#N/A,FALSE,"Circulante";#N/A,#N/A,FALSE,"CONSOLI";#N/A,#N/A,FALSE,"Es-Fin";#N/A,#N/A,FALSE,"Margen-P"}</definedName>
    <definedName name="adfadf" localSheetId="13" hidden="1">{#N/A,#N/A,FALSE,"Hip.Bas";#N/A,#N/A,FALSE,"ventas";#N/A,#N/A,FALSE,"ingre-Año";#N/A,#N/A,FALSE,"ventas-Año";#N/A,#N/A,FALSE,"Costepro";#N/A,#N/A,FALSE,"inversion";#N/A,#N/A,FALSE,"personal";#N/A,#N/A,FALSE,"Gastos-V";#N/A,#N/A,FALSE,"Circulante";#N/A,#N/A,FALSE,"CONSOLI";#N/A,#N/A,FALSE,"Es-Fin";#N/A,#N/A,FALSE,"Margen-P"}</definedName>
    <definedName name="adfadf" hidden="1">{#N/A,#N/A,FALSE,"Hip.Bas";#N/A,#N/A,FALSE,"ventas";#N/A,#N/A,FALSE,"ingre-Año";#N/A,#N/A,FALSE,"ventas-Año";#N/A,#N/A,FALSE,"Costepro";#N/A,#N/A,FALSE,"inversion";#N/A,#N/A,FALSE,"personal";#N/A,#N/A,FALSE,"Gastos-V";#N/A,#N/A,FALSE,"Circulante";#N/A,#N/A,FALSE,"CONSOLI";#N/A,#N/A,FALSE,"Es-Fin";#N/A,#N/A,FALSE,"Margen-P"}</definedName>
    <definedName name="administracaoCentral">#REF!</definedName>
    <definedName name="administracaoCentralPoder">#REF!</definedName>
    <definedName name="administracaoLocal">#REF!</definedName>
    <definedName name="administracaoLocalPoder">#REF!</definedName>
    <definedName name="AERONAVE" localSheetId="15" hidden="1">{"Assumptions Page 1",#N/A,FALSE,"JUBA Value";"Assumptions Page 2",#N/A,FALSE,"JUBA Value";"Assumptions Page 3",#N/A,FALSE,"JUBA Value";"Assumptions Page 4",#N/A,FALSE,"JUBA Value"}</definedName>
    <definedName name="AERONAVE" localSheetId="13" hidden="1">{"Assumptions Page 1",#N/A,FALSE,"JUBA Value";"Assumptions Page 2",#N/A,FALSE,"JUBA Value";"Assumptions Page 3",#N/A,FALSE,"JUBA Value";"Assumptions Page 4",#N/A,FALSE,"JUBA Value"}</definedName>
    <definedName name="AERONAVE" hidden="1">{"Assumptions Page 1",#N/A,FALSE,"JUBA Value";"Assumptions Page 2",#N/A,FALSE,"JUBA Value";"Assumptions Page 3",#N/A,FALSE,"JUBA Value";"Assumptions Page 4",#N/A,FALSE,"JUBA Value"}</definedName>
    <definedName name="afdadfasdfsd" localSheetId="15" hidden="1">{#N/A,#N/A,FALSE,"Hip.Bas";#N/A,#N/A,FALSE,"ventas";#N/A,#N/A,FALSE,"ingre-Año";#N/A,#N/A,FALSE,"ventas-Año";#N/A,#N/A,FALSE,"Costepro";#N/A,#N/A,FALSE,"inversion";#N/A,#N/A,FALSE,"personal";#N/A,#N/A,FALSE,"Gastos-V";#N/A,#N/A,FALSE,"Circulante";#N/A,#N/A,FALSE,"CONSOLI";#N/A,#N/A,FALSE,"Es-Fin";#N/A,#N/A,FALSE,"Margen-P"}</definedName>
    <definedName name="afdadfasdfsd" localSheetId="13" hidden="1">{#N/A,#N/A,FALSE,"Hip.Bas";#N/A,#N/A,FALSE,"ventas";#N/A,#N/A,FALSE,"ingre-Año";#N/A,#N/A,FALSE,"ventas-Año";#N/A,#N/A,FALSE,"Costepro";#N/A,#N/A,FALSE,"inversion";#N/A,#N/A,FALSE,"personal";#N/A,#N/A,FALSE,"Gastos-V";#N/A,#N/A,FALSE,"Circulante";#N/A,#N/A,FALSE,"CONSOLI";#N/A,#N/A,FALSE,"Es-Fin";#N/A,#N/A,FALSE,"Margen-P"}</definedName>
    <definedName name="afdadfasdfsd" hidden="1">{#N/A,#N/A,FALSE,"Hip.Bas";#N/A,#N/A,FALSE,"ventas";#N/A,#N/A,FALSE,"ingre-Año";#N/A,#N/A,FALSE,"ventas-Año";#N/A,#N/A,FALSE,"Costepro";#N/A,#N/A,FALSE,"inversion";#N/A,#N/A,FALSE,"personal";#N/A,#N/A,FALSE,"Gastos-V";#N/A,#N/A,FALSE,"Circulante";#N/A,#N/A,FALSE,"CONSOLI";#N/A,#N/A,FALSE,"Es-Fin";#N/A,#N/A,FALSE,"Margen-P"}</definedName>
    <definedName name="afdsasd" localSheetId="15" hidden="1">{#N/A,#N/A,FALSE,"Hip.Bas";#N/A,#N/A,FALSE,"ventas";#N/A,#N/A,FALSE,"ingre-Año";#N/A,#N/A,FALSE,"ventas-Año";#N/A,#N/A,FALSE,"Costepro";#N/A,#N/A,FALSE,"inversion";#N/A,#N/A,FALSE,"personal";#N/A,#N/A,FALSE,"Gastos-V";#N/A,#N/A,FALSE,"Circulante";#N/A,#N/A,FALSE,"CONSOLI";#N/A,#N/A,FALSE,"Es-Fin";#N/A,#N/A,FALSE,"Margen-P"}</definedName>
    <definedName name="afdsasd" localSheetId="13" hidden="1">{#N/A,#N/A,FALSE,"Hip.Bas";#N/A,#N/A,FALSE,"ventas";#N/A,#N/A,FALSE,"ingre-Año";#N/A,#N/A,FALSE,"ventas-Año";#N/A,#N/A,FALSE,"Costepro";#N/A,#N/A,FALSE,"inversion";#N/A,#N/A,FALSE,"personal";#N/A,#N/A,FALSE,"Gastos-V";#N/A,#N/A,FALSE,"Circulante";#N/A,#N/A,FALSE,"CONSOLI";#N/A,#N/A,FALSE,"Es-Fin";#N/A,#N/A,FALSE,"Margen-P"}</definedName>
    <definedName name="afdsasd" hidden="1">{#N/A,#N/A,FALSE,"Hip.Bas";#N/A,#N/A,FALSE,"ventas";#N/A,#N/A,FALSE,"ingre-Año";#N/A,#N/A,FALSE,"ventas-Año";#N/A,#N/A,FALSE,"Costepro";#N/A,#N/A,FALSE,"inversion";#N/A,#N/A,FALSE,"personal";#N/A,#N/A,FALSE,"Gastos-V";#N/A,#N/A,FALSE,"Circulante";#N/A,#N/A,FALSE,"CONSOLI";#N/A,#N/A,FALSE,"Es-Fin";#N/A,#N/A,FALSE,"Margen-P"}</definedName>
    <definedName name="ag" hidden="1">#N/A</definedName>
    <definedName name="agbgagt" localSheetId="25">#REF!</definedName>
    <definedName name="agbgagt" localSheetId="20">#REF!</definedName>
    <definedName name="agbgagt" localSheetId="12">#REF!</definedName>
    <definedName name="agbgagt" localSheetId="22">#REF!</definedName>
    <definedName name="agbgagt" localSheetId="21">#REF!</definedName>
    <definedName name="agbgagt" localSheetId="23">#REF!</definedName>
    <definedName name="agbgagt" localSheetId="13">#REF!</definedName>
    <definedName name="agbgagt">#REF!</definedName>
    <definedName name="agcred" localSheetId="15">#REF!</definedName>
    <definedName name="agcred">#REF!</definedName>
    <definedName name="agfqe" localSheetId="25">#REF!</definedName>
    <definedName name="agfqe" localSheetId="20">#REF!</definedName>
    <definedName name="agfqe" localSheetId="12">#REF!</definedName>
    <definedName name="agfqe" localSheetId="22">#REF!</definedName>
    <definedName name="agfqe" localSheetId="21">#REF!</definedName>
    <definedName name="agfqe" localSheetId="23">#REF!</definedName>
    <definedName name="agfqe" localSheetId="13">#REF!</definedName>
    <definedName name="agfqe">#REF!</definedName>
    <definedName name="Agosto" localSheetId="2">#REF!</definedName>
    <definedName name="Agosto" localSheetId="3">#REF!</definedName>
    <definedName name="Agosto" localSheetId="19">#REF!</definedName>
    <definedName name="Agosto" localSheetId="24">#REF!</definedName>
    <definedName name="Agosto" localSheetId="1">#REF!</definedName>
    <definedName name="Agosto" localSheetId="12">#REF!</definedName>
    <definedName name="Agosto" localSheetId="23">#REF!</definedName>
    <definedName name="Agosto" localSheetId="13">#REF!</definedName>
    <definedName name="Agosto">#REF!</definedName>
    <definedName name="AHE_PORTO_ESTRELA" localSheetId="13">#REF!</definedName>
    <definedName name="AHE_PORTO_ESTRELA">#REF!</definedName>
    <definedName name="AJUSTES">#N/A</definedName>
    <definedName name="aliq_ir_antes">#REF!</definedName>
    <definedName name="aliq_ir_depois">#REF!</definedName>
    <definedName name="amo" localSheetId="12">#REF!</definedName>
    <definedName name="amo" localSheetId="13">#REF!</definedName>
    <definedName name="amo">#REF!</definedName>
    <definedName name="amort">#REF!</definedName>
    <definedName name="Amortização">#REF!</definedName>
    <definedName name="ANA" localSheetId="15">#REF!</definedName>
    <definedName name="ANA">#REF!</definedName>
    <definedName name="Analyst" localSheetId="13" hidden="1">#REF!</definedName>
    <definedName name="Analyst" hidden="1">#REF!</definedName>
    <definedName name="ANEEL" localSheetId="13">#REF!</definedName>
    <definedName name="ANEEL">#REF!</definedName>
    <definedName name="Anexo" localSheetId="15">#REF!</definedName>
    <definedName name="Anexo">#REF!</definedName>
    <definedName name="ANEXO01" localSheetId="13">#REF!</definedName>
    <definedName name="ANEXO01">#REF!</definedName>
    <definedName name="ANEXO02" localSheetId="13">#REF!</definedName>
    <definedName name="ANEXO02">#REF!</definedName>
    <definedName name="ANEXO03" localSheetId="13">#REF!</definedName>
    <definedName name="ANEXO03">#REF!</definedName>
    <definedName name="ANEXO04">#REF!</definedName>
    <definedName name="ANEXO10">#REF!</definedName>
    <definedName name="ANEXO11">#REF!</definedName>
    <definedName name="ANEXO12">#REF!</definedName>
    <definedName name="ANEXO13">#REF!</definedName>
    <definedName name="ANEXO14">#REF!</definedName>
    <definedName name="ANEXO15">#REF!</definedName>
    <definedName name="ANEXO16">#REF!</definedName>
    <definedName name="ANEXO17">#REF!</definedName>
    <definedName name="ANEXO18">#REF!</definedName>
    <definedName name="ANEXO19">#REF!</definedName>
    <definedName name="ANEXO2">#REF!</definedName>
    <definedName name="ANEXO20">#REF!</definedName>
    <definedName name="ANEXO21">#REF!</definedName>
    <definedName name="anexo2a" localSheetId="2">#REF!</definedName>
    <definedName name="anexo2a" localSheetId="3">#REF!</definedName>
    <definedName name="anexo2a" localSheetId="19">#REF!</definedName>
    <definedName name="anexo2a" localSheetId="1">#REF!</definedName>
    <definedName name="anexo2a" localSheetId="25">#REF!</definedName>
    <definedName name="anexo2a" localSheetId="20">#REF!</definedName>
    <definedName name="anexo2a" localSheetId="12">#REF!</definedName>
    <definedName name="anexo2a" localSheetId="22">#REF!</definedName>
    <definedName name="anexo2a" localSheetId="21">#REF!</definedName>
    <definedName name="anexo2a" localSheetId="23">#REF!</definedName>
    <definedName name="anexo2a" localSheetId="15">#REF!</definedName>
    <definedName name="anexo2a" localSheetId="13">#REF!</definedName>
    <definedName name="anexo2a">#REF!</definedName>
    <definedName name="Anexo2b" localSheetId="2">#REF!</definedName>
    <definedName name="Anexo2b" localSheetId="3">#REF!</definedName>
    <definedName name="Anexo2b" localSheetId="19">#REF!</definedName>
    <definedName name="Anexo2b" localSheetId="24">#REF!</definedName>
    <definedName name="Anexo2b" localSheetId="1">#REF!</definedName>
    <definedName name="Anexo2b" localSheetId="25">#REF!</definedName>
    <definedName name="Anexo2b" localSheetId="12">#REF!</definedName>
    <definedName name="Anexo2b" localSheetId="23">#REF!</definedName>
    <definedName name="Anexo2b" localSheetId="13">#REF!</definedName>
    <definedName name="Anexo2b">#REF!</definedName>
    <definedName name="ANEXO3" localSheetId="13">#REF!</definedName>
    <definedName name="ANEXO3">#REF!</definedName>
    <definedName name="anexo3a" localSheetId="2">#REF!</definedName>
    <definedName name="anexo3a" localSheetId="3">#REF!</definedName>
    <definedName name="anexo3a" localSheetId="19">#REF!</definedName>
    <definedName name="anexo3a" localSheetId="1">#REF!</definedName>
    <definedName name="anexo3a" localSheetId="25">#REF!</definedName>
    <definedName name="anexo3a" localSheetId="20">#REF!</definedName>
    <definedName name="anexo3a" localSheetId="12">#REF!</definedName>
    <definedName name="anexo3a" localSheetId="22">#REF!</definedName>
    <definedName name="anexo3a" localSheetId="21">#REF!</definedName>
    <definedName name="anexo3a" localSheetId="23">#REF!</definedName>
    <definedName name="anexo3a" localSheetId="15">#REF!</definedName>
    <definedName name="anexo3a" localSheetId="13">#REF!</definedName>
    <definedName name="anexo3a">#REF!</definedName>
    <definedName name="ANEXO4" localSheetId="13">#REF!</definedName>
    <definedName name="ANEXO4">#REF!</definedName>
    <definedName name="ANEXO5" localSheetId="13">#REF!</definedName>
    <definedName name="ANEXO5">#REF!</definedName>
    <definedName name="ANEXO6" localSheetId="13">#REF!</definedName>
    <definedName name="ANEXO6">#REF!</definedName>
    <definedName name="ANEXO7">#REF!</definedName>
    <definedName name="ANEXO8">#REF!</definedName>
    <definedName name="ANEXO9">#REF!</definedName>
    <definedName name="ANEXO98">#REF!</definedName>
    <definedName name="ANEXO99">#REF!</definedName>
    <definedName name="ang" localSheetId="25">#REF!</definedName>
    <definedName name="ang" localSheetId="20">#REF!</definedName>
    <definedName name="ang" localSheetId="12">#REF!</definedName>
    <definedName name="ang" localSheetId="22">#REF!</definedName>
    <definedName name="ang" localSheetId="21">#REF!</definedName>
    <definedName name="ang" localSheetId="23">#REF!</definedName>
    <definedName name="ang" localSheetId="15">#REF!</definedName>
    <definedName name="ang" localSheetId="13">#REF!</definedName>
    <definedName name="ang">#REF!</definedName>
    <definedName name="ano" localSheetId="2">#REF!</definedName>
    <definedName name="ano" localSheetId="3">#REF!</definedName>
    <definedName name="ano" localSheetId="19">#REF!</definedName>
    <definedName name="ano" localSheetId="24">#REF!</definedName>
    <definedName name="ano" localSheetId="1">#REF!</definedName>
    <definedName name="ano" localSheetId="25">#REF!</definedName>
    <definedName name="ano" localSheetId="12">#REF!</definedName>
    <definedName name="ano" localSheetId="23">#REF!</definedName>
    <definedName name="ano" localSheetId="13">#REF!</definedName>
    <definedName name="ano">#REF!</definedName>
    <definedName name="Ano_Inicial" localSheetId="15">#REF!</definedName>
    <definedName name="Ano_Inicial">#REF!</definedName>
    <definedName name="ANO_INICIO_CMARG" localSheetId="15">#REF!</definedName>
    <definedName name="ANO_INICIO_CMARG">#REF!</definedName>
    <definedName name="ANOS" localSheetId="15">#REF!</definedName>
    <definedName name="ANOS">#REF!</definedName>
    <definedName name="anscount" hidden="1">3</definedName>
    <definedName name="AOM">#REF!</definedName>
    <definedName name="Aplic." localSheetId="15">#REF!</definedName>
    <definedName name="Aplic.">#REF!</definedName>
    <definedName name="aplicação" localSheetId="0" hidden="1">{#N/A,#N/A,FALSE,"CONTROLE"}</definedName>
    <definedName name="aplicação" localSheetId="25" hidden="1">{#N/A,#N/A,FALSE,"CONTROLE"}</definedName>
    <definedName name="aplicação" localSheetId="20" hidden="1">{#N/A,#N/A,FALSE,"CONTROLE"}</definedName>
    <definedName name="aplicação" localSheetId="12" hidden="1">{#N/A,#N/A,FALSE,"CONTROLE"}</definedName>
    <definedName name="aplicação" localSheetId="22" hidden="1">{#N/A,#N/A,FALSE,"CONTROLE"}</definedName>
    <definedName name="aplicação" localSheetId="21" hidden="1">{#N/A,#N/A,FALSE,"CONTROLE"}</definedName>
    <definedName name="aplicação" localSheetId="23" hidden="1">{#N/A,#N/A,FALSE,"CONTROLE"}</definedName>
    <definedName name="aplicação" localSheetId="15" hidden="1">{#N/A,#N/A,FALSE,"CONTROLE"}</definedName>
    <definedName name="aplicação" localSheetId="13" hidden="1">{#N/A,#N/A,FALSE,"CONTROLE"}</definedName>
    <definedName name="aplicação" hidden="1">{#N/A,#N/A,FALSE,"CONTROLE"}</definedName>
    <definedName name="aplicação_1" localSheetId="0" hidden="1">{#N/A,#N/A,FALSE,"CONTROLE"}</definedName>
    <definedName name="aplicação_1" localSheetId="25" hidden="1">{#N/A,#N/A,FALSE,"CONTROLE"}</definedName>
    <definedName name="aplicação_1" localSheetId="20" hidden="1">{#N/A,#N/A,FALSE,"CONTROLE"}</definedName>
    <definedName name="aplicação_1" localSheetId="12" hidden="1">{#N/A,#N/A,FALSE,"CONTROLE"}</definedName>
    <definedName name="aplicação_1" localSheetId="22" hidden="1">{#N/A,#N/A,FALSE,"CONTROLE"}</definedName>
    <definedName name="aplicação_1" localSheetId="21" hidden="1">{#N/A,#N/A,FALSE,"CONTROLE"}</definedName>
    <definedName name="aplicação_1" localSheetId="23" hidden="1">{#N/A,#N/A,FALSE,"CONTROLE"}</definedName>
    <definedName name="aplicação_1" localSheetId="15" hidden="1">{#N/A,#N/A,FALSE,"CONTROLE"}</definedName>
    <definedName name="aplicação_1" localSheetId="13" hidden="1">{#N/A,#N/A,FALSE,"CONTROLE"}</definedName>
    <definedName name="aplicação_1" hidden="1">{#N/A,#N/A,FALSE,"CONTROLE"}</definedName>
    <definedName name="APPSUSERNAME1" localSheetId="2">#REF!</definedName>
    <definedName name="APPSUSERNAME1" localSheetId="3">#REF!</definedName>
    <definedName name="APPSUSERNAME1" localSheetId="19">#REF!</definedName>
    <definedName name="APPSUSERNAME1" localSheetId="24">#REF!</definedName>
    <definedName name="APPSUSERNAME1" localSheetId="1">#REF!</definedName>
    <definedName name="APPSUSERNAME1" localSheetId="25">#REF!</definedName>
    <definedName name="APPSUSERNAME1" localSheetId="12">#REF!</definedName>
    <definedName name="APPSUSERNAME1" localSheetId="23">#REF!</definedName>
    <definedName name="APPSUSERNAME1" localSheetId="13">#REF!</definedName>
    <definedName name="APPSUSERNAME1">#REF!</definedName>
    <definedName name="AprL3" localSheetId="13">#REF!</definedName>
    <definedName name="AprL3">#REF!</definedName>
    <definedName name="AprL4" localSheetId="13">#REF!</definedName>
    <definedName name="AprL4">#REF!</definedName>
    <definedName name="AprL5">#REF!</definedName>
    <definedName name="AprNI1">#REF!</definedName>
    <definedName name="AprNI2">#REF!</definedName>
    <definedName name="AprNI3">#REF!</definedName>
    <definedName name="AprNI4">#REF!</definedName>
    <definedName name="AprNI5">#REF!</definedName>
    <definedName name="aquisicaoEstruturas">#REF!</definedName>
    <definedName name="aquisicaoEstruturasPoder">#REF!</definedName>
    <definedName name="aquisicaoMateriaisFIM">#REF!</definedName>
    <definedName name="aquisicaoMateriaisINICIO">#REF!</definedName>
    <definedName name="aquisicaoMateriaisPoderFIM">#REF!</definedName>
    <definedName name="_xlnm.Extract" localSheetId="2">#REF!</definedName>
    <definedName name="_xlnm.Extract" localSheetId="3">#REF!</definedName>
    <definedName name="_xlnm.Extract" localSheetId="19">#REF!</definedName>
    <definedName name="_xlnm.Extract" localSheetId="1">#REF!</definedName>
    <definedName name="_xlnm.Extract" localSheetId="25">#REF!</definedName>
    <definedName name="_xlnm.Extract" localSheetId="20">#REF!</definedName>
    <definedName name="_xlnm.Extract" localSheetId="12">#REF!</definedName>
    <definedName name="_xlnm.Extract" localSheetId="22">#REF!</definedName>
    <definedName name="_xlnm.Extract" localSheetId="21">#REF!</definedName>
    <definedName name="_xlnm.Extract" localSheetId="23">#REF!</definedName>
    <definedName name="_xlnm.Extract" localSheetId="15">#REF!</definedName>
    <definedName name="_xlnm.Extract" localSheetId="13">#REF!</definedName>
    <definedName name="_xlnm.Extract">#REF!</definedName>
    <definedName name="_xlnm.Print_Area" localSheetId="6">'ACR Commercialization O&amp;M'!$A$1:$I$211</definedName>
    <definedName name="_xlnm.Print_Area" localSheetId="5">'ACR-D PIEs and Thermals'!$A$1:$S$56</definedName>
    <definedName name="_xlnm.Print_Area" localSheetId="10">'Average Fee'!$A$1:$K$29</definedName>
    <definedName name="_xlnm.Print_Area" localSheetId="14">Employees!$A$1:$H$17</definedName>
    <definedName name="_xlnm.Print_Area" localSheetId="8">'Energy Balance '!$A$1:$K$52</definedName>
    <definedName name="_xlnm.Print_Area" localSheetId="9">'Energy purchased for resale'!$A$1:$K$21</definedName>
    <definedName name="_xlnm.Print_Area" localSheetId="7">'Energy Sold'!$A$1:$N$58</definedName>
    <definedName name="_xlnm.Print_Area" localSheetId="2">'G Assets and Generated Energy'!$A$4:$W$126</definedName>
    <definedName name="_xlnm.Print_Area" localSheetId="3">'G Assets and Generated Energy O'!$B$1:$P$41</definedName>
    <definedName name="_xlnm.Print_Area" localSheetId="18">'Inv. Full Generation'!$A$1:$AF$24</definedName>
    <definedName name="_xlnm.Print_Area" localSheetId="19">'Inv. SPE Generation'!$A$1:$AL$11</definedName>
    <definedName name="_xlnm.Print_Area" localSheetId="17">'Inv. SPE Substations'!$A$1:$P$13</definedName>
    <definedName name="_xlnm.Print_Area" localSheetId="16">'Inv. SPE Transmission Lines'!$A$1:$P$9</definedName>
    <definedName name="_xlnm.Print_Area" localSheetId="24">'Lending and Financing by Compan'!$B$3:$K$20</definedName>
    <definedName name="_xlnm.Print_Area" localSheetId="1">'Market Data'!$A$1:$U$125</definedName>
    <definedName name="_xlnm.Print_Area" localSheetId="25">'Nuclear - Operational Data'!$B$2:$X$79</definedName>
    <definedName name="_xlnm.Print_Area" localSheetId="20">'Operational Data'!$B$3:$AL$95</definedName>
    <definedName name="_xlnm.Print_Area" localSheetId="12">'RAP Current'!$A$1:$U$116</definedName>
    <definedName name="_xlnm.Print_Area" localSheetId="22">'SPE Substations'!$B$3:$L$105</definedName>
    <definedName name="_xlnm.Print_Area" localSheetId="21">'SPE Transmission Lines'!$B$3:$L$70</definedName>
    <definedName name="_xlnm.Print_Area" localSheetId="23">'SPE-Lending and Financing'!$B$3:$H$50</definedName>
    <definedName name="_xlnm.Print_Area" localSheetId="11">'Summary of Transmission Lines'!$A$1:$N$44</definedName>
    <definedName name="_xlnm.Print_Area" localSheetId="15">'Total Investment'!$A$1:$V$169</definedName>
    <definedName name="_xlnm.Print_Area" localSheetId="13">'Transmission Capex'!$A$1:$AD$297</definedName>
    <definedName name="_xlnm.Print_Area">#REF!</definedName>
    <definedName name="Área_impressão_IM" localSheetId="25">#REF!</definedName>
    <definedName name="Área_impressão_IM" localSheetId="20">#REF!</definedName>
    <definedName name="Área_impressão_IM" localSheetId="12">#REF!</definedName>
    <definedName name="Área_impressão_IM" localSheetId="22">#REF!</definedName>
    <definedName name="Área_impressão_IM" localSheetId="21">#REF!</definedName>
    <definedName name="Área_impressão_IM" localSheetId="23">#REF!</definedName>
    <definedName name="Área_impressão_IM" localSheetId="13">#REF!</definedName>
    <definedName name="Área_impressão_IM">#REF!</definedName>
    <definedName name="AREAFF" localSheetId="25">#REF!</definedName>
    <definedName name="AREAFF" localSheetId="20">#REF!</definedName>
    <definedName name="AREAFF" localSheetId="12">#REF!</definedName>
    <definedName name="AREAFF" localSheetId="13">#REF!</definedName>
    <definedName name="AREAFF">#REF!</definedName>
    <definedName name="aretret" localSheetId="15" hidden="1">{#N/A,#N/A,FALSE,"CONTROLE"}</definedName>
    <definedName name="aretret" localSheetId="13" hidden="1">{#N/A,#N/A,FALSE,"CONTROLE"}</definedName>
    <definedName name="aretret" hidden="1">{#N/A,#N/A,FALSE,"CONTROLE"}</definedName>
    <definedName name="arreglo2">#REF!</definedName>
    <definedName name="arreglo3">#REF!</definedName>
    <definedName name="ArrRAP">#REF!</definedName>
    <definedName name="ArrRAPAnual" localSheetId="15">#REF!</definedName>
    <definedName name="ArrRAPAnual" localSheetId="13">#REF!</definedName>
    <definedName name="ArrRAPAnual">#REF!</definedName>
    <definedName name="artret" localSheetId="15" hidden="1">{#N/A,#N/A,FALSE,"CONTROLE";#N/A,#N/A,FALSE,"CONTROLE"}</definedName>
    <definedName name="artret" localSheetId="13" hidden="1">{#N/A,#N/A,FALSE,"CONTROLE";#N/A,#N/A,FALSE,"CONTROLE"}</definedName>
    <definedName name="artret" hidden="1">{#N/A,#N/A,FALSE,"CONTROLE";#N/A,#N/A,FALSE,"CONTROLE"}</definedName>
    <definedName name="AS" localSheetId="2">#REF!</definedName>
    <definedName name="AS" localSheetId="3">#REF!</definedName>
    <definedName name="AS" localSheetId="19">#REF!</definedName>
    <definedName name="AS" localSheetId="1">#REF!</definedName>
    <definedName name="AS" localSheetId="25">#REF!</definedName>
    <definedName name="AS" localSheetId="20">#REF!</definedName>
    <definedName name="AS" localSheetId="12">#REF!</definedName>
    <definedName name="AS" localSheetId="22">#REF!</definedName>
    <definedName name="AS" localSheetId="21">#REF!</definedName>
    <definedName name="AS" localSheetId="23">#REF!</definedName>
    <definedName name="AS" localSheetId="15">#REF!</definedName>
    <definedName name="AS" localSheetId="13">#REF!</definedName>
    <definedName name="AS">#REF!</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CENTRO001">#REF!</definedName>
    <definedName name="ASD" localSheetId="2">#REF!</definedName>
    <definedName name="ASD" localSheetId="3">#REF!</definedName>
    <definedName name="ASD" localSheetId="1">#REF!</definedName>
    <definedName name="ASD" localSheetId="25">#REF!</definedName>
    <definedName name="ASD" localSheetId="20">#REF!</definedName>
    <definedName name="ASD" localSheetId="12">#REF!</definedName>
    <definedName name="ASD" localSheetId="22">#REF!</definedName>
    <definedName name="ASD" localSheetId="21">#REF!</definedName>
    <definedName name="ASD" localSheetId="23">#REF!</definedName>
    <definedName name="ASD" localSheetId="15">#REF!</definedName>
    <definedName name="ASD" localSheetId="13">#REF!</definedName>
    <definedName name="ASD">#REF!</definedName>
    <definedName name="asde"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AF" localSheetId="25">#REF!</definedName>
    <definedName name="ASDFAF" localSheetId="20">#REF!</definedName>
    <definedName name="ASDFAF" localSheetId="12">#REF!</definedName>
    <definedName name="ASDFAF" localSheetId="22">#REF!</definedName>
    <definedName name="ASDFAF" localSheetId="21">#REF!</definedName>
    <definedName name="ASDFAF" localSheetId="23">#REF!</definedName>
    <definedName name="ASDFAF" localSheetId="15">#REF!</definedName>
    <definedName name="ASDFAF" localSheetId="13">#REF!</definedName>
    <definedName name="ASDFAF">#REF!</definedName>
    <definedName name="asdfg">#REF!</definedName>
    <definedName name="ASDFGHJ">#REF!</definedName>
    <definedName name="ASe" localSheetId="15">#REF!</definedName>
    <definedName name="ASe">#REF!</definedName>
    <definedName name="asfafq" hidden="1">#N/A</definedName>
    <definedName name="asfd" localSheetId="15">#REF!</definedName>
    <definedName name="asfd">#REF!</definedName>
    <definedName name="asfdqf" localSheetId="13" hidden="1">#REF!</definedName>
    <definedName name="asfdqf" hidden="1">#REF!</definedName>
    <definedName name="Asset_Life" localSheetId="15">#REF!</definedName>
    <definedName name="Asset_Life" localSheetId="13">#REF!</definedName>
    <definedName name="Asset_Life">#REF!</definedName>
    <definedName name="ASSET_PEN" localSheetId="13">#REF!</definedName>
    <definedName name="ASSET_PEN">#REF!</definedName>
    <definedName name="Asset1" localSheetId="13">#REF!</definedName>
    <definedName name="Asset1">#REF!</definedName>
    <definedName name="Asset2" localSheetId="13">#REF!</definedName>
    <definedName name="Asset2">#REF!</definedName>
    <definedName name="Asset3">#REF!</definedName>
    <definedName name="ASSS" localSheetId="2">#REF!</definedName>
    <definedName name="ASSS" localSheetId="3">#REF!</definedName>
    <definedName name="ASSS" localSheetId="25">#REF!</definedName>
    <definedName name="ASSS" localSheetId="20">#REF!</definedName>
    <definedName name="ASSS" localSheetId="12">#REF!</definedName>
    <definedName name="ASSS" localSheetId="22">#REF!</definedName>
    <definedName name="ASSS" localSheetId="21">#REF!</definedName>
    <definedName name="ASSS" localSheetId="23">#REF!</definedName>
    <definedName name="ASSS" localSheetId="15">#REF!</definedName>
    <definedName name="ASSS" localSheetId="13">#REF!</definedName>
    <definedName name="ASSS">#REF!</definedName>
    <definedName name="Até" localSheetId="15">#REF!</definedName>
    <definedName name="Até">#REF!</definedName>
    <definedName name="atento" localSheetId="15">#REF!</definedName>
    <definedName name="atento">#REF!</definedName>
    <definedName name="aterramento" localSheetId="13">#REF!</definedName>
    <definedName name="aterramento">#REF!</definedName>
    <definedName name="aterramentoPoder" localSheetId="13">#REF!</definedName>
    <definedName name="aterramentoPoder">#REF!</definedName>
    <definedName name="ATIVO" localSheetId="13">#REF!</definedName>
    <definedName name="ATIVO">#REF!</definedName>
    <definedName name="ativo_mod">#REF!</definedName>
    <definedName name="ativoreclassif2000" localSheetId="2">#REF!</definedName>
    <definedName name="ativoreclassif2000" localSheetId="3">#REF!</definedName>
    <definedName name="ativoreclassif2000" localSheetId="19">#REF!</definedName>
    <definedName name="ativoreclassif2000" localSheetId="24">#REF!</definedName>
    <definedName name="ativoreclassif2000" localSheetId="1">#REF!</definedName>
    <definedName name="ativoreclassif2000" localSheetId="25">#REF!</definedName>
    <definedName name="ativoreclassif2000" localSheetId="23">#REF!</definedName>
    <definedName name="ativoreclassif2000">#REF!</definedName>
    <definedName name="atual">#REF!,#REF!,#REF!,#REF!,#REF!,#REF!</definedName>
    <definedName name="Atualizado_Ate">#REF!</definedName>
    <definedName name="Atualizar_edoche">#REF!</definedName>
    <definedName name="Atualizar_pracche">#REF!</definedName>
    <definedName name="Atualizar_preche">#REF!</definedName>
    <definedName name="Atualizar_reache">#REF!</definedName>
    <definedName name="AugL3">#REF!</definedName>
    <definedName name="AugL4">#REF!</definedName>
    <definedName name="AugL5">#REF!</definedName>
    <definedName name="AugNI1">#REF!</definedName>
    <definedName name="AugNI2">#REF!</definedName>
    <definedName name="AugNI3">#REF!</definedName>
    <definedName name="AugNI4">#REF!</definedName>
    <definedName name="AugNI5">#REF!</definedName>
    <definedName name="AUMENTO">#REF!</definedName>
    <definedName name="AumentoVendaEnergia">#REF!</definedName>
    <definedName name="aux_tarifa">#REF!</definedName>
    <definedName name="avaaaaav" hidden="1">#N/A</definedName>
    <definedName name="AVL_ANEEL_CTB_FIS_OK">#REF!</definedName>
    <definedName name="azul_a1dfp" localSheetId="15">#REF!</definedName>
    <definedName name="azul_a1dfp">#REF!</definedName>
    <definedName name="azul_a1dp" localSheetId="15">#REF!</definedName>
    <definedName name="azul_a1dp">#REF!</definedName>
    <definedName name="azul_a1efps" localSheetId="15">#REF!</definedName>
    <definedName name="azul_a1efps">#REF!</definedName>
    <definedName name="azul_a1efpu" localSheetId="15">#REF!</definedName>
    <definedName name="azul_a1efpu">#REF!</definedName>
    <definedName name="azul_a1eps" localSheetId="15">#REF!</definedName>
    <definedName name="azul_a1eps">#REF!</definedName>
    <definedName name="azul_a1epu" localSheetId="15">#REF!</definedName>
    <definedName name="azul_a1epu">#REF!</definedName>
    <definedName name="azul_a2dfp" localSheetId="15">#REF!</definedName>
    <definedName name="azul_a2dfp">#REF!</definedName>
    <definedName name="azul_a2dp" localSheetId="15">#REF!</definedName>
    <definedName name="azul_a2dp">#REF!</definedName>
    <definedName name="azul_a2efps" localSheetId="15">#REF!</definedName>
    <definedName name="azul_a2efps">#REF!</definedName>
    <definedName name="azul_a2efpu" localSheetId="15">#REF!</definedName>
    <definedName name="azul_a2efpu">#REF!</definedName>
    <definedName name="azul_a2eps" localSheetId="15">#REF!</definedName>
    <definedName name="azul_a2eps">#REF!</definedName>
    <definedName name="azul_a2epu" localSheetId="15">#REF!</definedName>
    <definedName name="azul_a2epu">#REF!</definedName>
    <definedName name="azul_a3adfp" localSheetId="15">#REF!</definedName>
    <definedName name="azul_a3adfp">#REF!</definedName>
    <definedName name="azul_a3adp" localSheetId="15">#REF!</definedName>
    <definedName name="azul_a3adp">#REF!</definedName>
    <definedName name="azul_a3aefps" localSheetId="15">#REF!</definedName>
    <definedName name="azul_a3aefps">#REF!</definedName>
    <definedName name="azul_a3aefpu" localSheetId="15">#REF!</definedName>
    <definedName name="azul_a3aefpu">#REF!</definedName>
    <definedName name="azul_a3aeps" localSheetId="15">#REF!</definedName>
    <definedName name="azul_a3aeps">#REF!</definedName>
    <definedName name="azul_a3aepu" localSheetId="15">#REF!</definedName>
    <definedName name="azul_a3aepu">#REF!</definedName>
    <definedName name="azul_a3dfp" localSheetId="15">#REF!</definedName>
    <definedName name="azul_a3dfp">#REF!</definedName>
    <definedName name="azul_a3dp" localSheetId="15">#REF!</definedName>
    <definedName name="azul_a3dp">#REF!</definedName>
    <definedName name="azul_a3efps" localSheetId="15">#REF!</definedName>
    <definedName name="azul_a3efps">#REF!</definedName>
    <definedName name="azul_a3efpu" localSheetId="15">#REF!</definedName>
    <definedName name="azul_a3efpu">#REF!</definedName>
    <definedName name="azul_a3eps" localSheetId="15">#REF!</definedName>
    <definedName name="azul_a3eps">#REF!</definedName>
    <definedName name="azul_a3epu" localSheetId="15">#REF!</definedName>
    <definedName name="azul_a3epu">#REF!</definedName>
    <definedName name="azul_a4dfp" localSheetId="15">#REF!</definedName>
    <definedName name="azul_a4dfp">#REF!</definedName>
    <definedName name="azul_a4dp" localSheetId="15">#REF!</definedName>
    <definedName name="azul_a4dp">#REF!</definedName>
    <definedName name="azul_a4efps" localSheetId="15">#REF!</definedName>
    <definedName name="azul_a4efps">#REF!</definedName>
    <definedName name="azul_a4efpu" localSheetId="15">#REF!</definedName>
    <definedName name="azul_a4efpu">#REF!</definedName>
    <definedName name="azul_a4eps" localSheetId="15">#REF!</definedName>
    <definedName name="azul_a4eps">#REF!</definedName>
    <definedName name="azul_a4epu" localSheetId="15">#REF!</definedName>
    <definedName name="azul_a4epu">#REF!</definedName>
    <definedName name="azul_asdfp" localSheetId="15">#REF!</definedName>
    <definedName name="azul_asdfp">#REF!</definedName>
    <definedName name="azul_asdp" localSheetId="15">#REF!</definedName>
    <definedName name="azul_asdp">#REF!</definedName>
    <definedName name="azul_asefps" localSheetId="15">#REF!</definedName>
    <definedName name="azul_asefps">#REF!</definedName>
    <definedName name="azul_asefpu" localSheetId="15">#REF!</definedName>
    <definedName name="azul_asefpu">#REF!</definedName>
    <definedName name="azul_aseps" localSheetId="15">#REF!</definedName>
    <definedName name="azul_aseps">#REF!</definedName>
    <definedName name="azul_asepu" localSheetId="15">#REF!</definedName>
    <definedName name="azul_asepu">#REF!</definedName>
    <definedName name="b" localSheetId="2">#REF!</definedName>
    <definedName name="b" localSheetId="3">#REF!</definedName>
    <definedName name="b" localSheetId="19">#REF!</definedName>
    <definedName name="b" localSheetId="24">#REF!</definedName>
    <definedName name="b" localSheetId="1">#REF!</definedName>
    <definedName name="b" localSheetId="25">#REF!</definedName>
    <definedName name="b" localSheetId="20">#REF!</definedName>
    <definedName name="b" localSheetId="12">#REF!</definedName>
    <definedName name="b" localSheetId="22">#REF!</definedName>
    <definedName name="b" localSheetId="21">#REF!</definedName>
    <definedName name="b" localSheetId="23">#REF!</definedName>
    <definedName name="b" localSheetId="13">#REF!</definedName>
    <definedName name="b">#REF!</definedName>
    <definedName name="B_1" localSheetId="0" hidden="1">{#N/A,#N/A,FALSE,"LLAVE";#N/A,#N/A,FALSE,"EERR";#N/A,#N/A,FALSE,"ESP";#N/A,#N/A,FALSE,"EOAF";#N/A,#N/A,FALSE,"CASH";#N/A,#N/A,FALSE,"FINANZAS";#N/A,#N/A,FALSE,"DEUDA";#N/A,#N/A,FALSE,"INVERSION";#N/A,#N/A,FALSE,"PERSONAL"}</definedName>
    <definedName name="B_1" localSheetId="25" hidden="1">{#N/A,#N/A,FALSE,"LLAVE";#N/A,#N/A,FALSE,"EERR";#N/A,#N/A,FALSE,"ESP";#N/A,#N/A,FALSE,"EOAF";#N/A,#N/A,FALSE,"CASH";#N/A,#N/A,FALSE,"FINANZAS";#N/A,#N/A,FALSE,"DEUDA";#N/A,#N/A,FALSE,"INVERSION";#N/A,#N/A,FALSE,"PERSONAL"}</definedName>
    <definedName name="B_1" localSheetId="20" hidden="1">{#N/A,#N/A,FALSE,"LLAVE";#N/A,#N/A,FALSE,"EERR";#N/A,#N/A,FALSE,"ESP";#N/A,#N/A,FALSE,"EOAF";#N/A,#N/A,FALSE,"CASH";#N/A,#N/A,FALSE,"FINANZAS";#N/A,#N/A,FALSE,"DEUDA";#N/A,#N/A,FALSE,"INVERSION";#N/A,#N/A,FALSE,"PERSONAL"}</definedName>
    <definedName name="B_1" localSheetId="12" hidden="1">{#N/A,#N/A,FALSE,"LLAVE";#N/A,#N/A,FALSE,"EERR";#N/A,#N/A,FALSE,"ESP";#N/A,#N/A,FALSE,"EOAF";#N/A,#N/A,FALSE,"CASH";#N/A,#N/A,FALSE,"FINANZAS";#N/A,#N/A,FALSE,"DEUDA";#N/A,#N/A,FALSE,"INVERSION";#N/A,#N/A,FALSE,"PERSONAL"}</definedName>
    <definedName name="B_1" localSheetId="22" hidden="1">{#N/A,#N/A,FALSE,"LLAVE";#N/A,#N/A,FALSE,"EERR";#N/A,#N/A,FALSE,"ESP";#N/A,#N/A,FALSE,"EOAF";#N/A,#N/A,FALSE,"CASH";#N/A,#N/A,FALSE,"FINANZAS";#N/A,#N/A,FALSE,"DEUDA";#N/A,#N/A,FALSE,"INVERSION";#N/A,#N/A,FALSE,"PERSONAL"}</definedName>
    <definedName name="B_1" localSheetId="21" hidden="1">{#N/A,#N/A,FALSE,"LLAVE";#N/A,#N/A,FALSE,"EERR";#N/A,#N/A,FALSE,"ESP";#N/A,#N/A,FALSE,"EOAF";#N/A,#N/A,FALSE,"CASH";#N/A,#N/A,FALSE,"FINANZAS";#N/A,#N/A,FALSE,"DEUDA";#N/A,#N/A,FALSE,"INVERSION";#N/A,#N/A,FALSE,"PERSONAL"}</definedName>
    <definedName name="B_1" localSheetId="23" hidden="1">{#N/A,#N/A,FALSE,"LLAVE";#N/A,#N/A,FALSE,"EERR";#N/A,#N/A,FALSE,"ESP";#N/A,#N/A,FALSE,"EOAF";#N/A,#N/A,FALSE,"CASH";#N/A,#N/A,FALSE,"FINANZAS";#N/A,#N/A,FALSE,"DEUDA";#N/A,#N/A,FALSE,"INVERSION";#N/A,#N/A,FALSE,"PERSONAL"}</definedName>
    <definedName name="B_1" localSheetId="15" hidden="1">{#N/A,#N/A,FALSE,"LLAVE";#N/A,#N/A,FALSE,"EERR";#N/A,#N/A,FALSE,"ESP";#N/A,#N/A,FALSE,"EOAF";#N/A,#N/A,FALSE,"CASH";#N/A,#N/A,FALSE,"FINANZAS";#N/A,#N/A,FALSE,"DEUDA";#N/A,#N/A,FALSE,"INVERSION";#N/A,#N/A,FALSE,"PERSONAL"}</definedName>
    <definedName name="B_1" localSheetId="13" hidden="1">{#N/A,#N/A,FALSE,"LLAVE";#N/A,#N/A,FALSE,"EERR";#N/A,#N/A,FALSE,"ESP";#N/A,#N/A,FALSE,"EOAF";#N/A,#N/A,FALSE,"CASH";#N/A,#N/A,FALSE,"FINANZAS";#N/A,#N/A,FALSE,"DEUDA";#N/A,#N/A,FALSE,"INVERSION";#N/A,#N/A,FALSE,"PERSONAL"}</definedName>
    <definedName name="B_1" hidden="1">{#N/A,#N/A,FALSE,"LLAVE";#N/A,#N/A,FALSE,"EERR";#N/A,#N/A,FALSE,"ESP";#N/A,#N/A,FALSE,"EOAF";#N/A,#N/A,FALSE,"CASH";#N/A,#N/A,FALSE,"FINANZAS";#N/A,#N/A,FALSE,"DEUDA";#N/A,#N/A,FALSE,"INVERSION";#N/A,#N/A,FALSE,"PERSONAL"}</definedName>
    <definedName name="B_1_1" localSheetId="0" hidden="1">{#N/A,#N/A,FALSE,"LLAVE";#N/A,#N/A,FALSE,"EERR";#N/A,#N/A,FALSE,"ESP";#N/A,#N/A,FALSE,"EOAF";#N/A,#N/A,FALSE,"CASH";#N/A,#N/A,FALSE,"FINANZAS";#N/A,#N/A,FALSE,"DEUDA";#N/A,#N/A,FALSE,"INVERSION";#N/A,#N/A,FALSE,"PERSONAL"}</definedName>
    <definedName name="B_1_1" localSheetId="25" hidden="1">{#N/A,#N/A,FALSE,"LLAVE";#N/A,#N/A,FALSE,"EERR";#N/A,#N/A,FALSE,"ESP";#N/A,#N/A,FALSE,"EOAF";#N/A,#N/A,FALSE,"CASH";#N/A,#N/A,FALSE,"FINANZAS";#N/A,#N/A,FALSE,"DEUDA";#N/A,#N/A,FALSE,"INVERSION";#N/A,#N/A,FALSE,"PERSONAL"}</definedName>
    <definedName name="B_1_1" localSheetId="20" hidden="1">{#N/A,#N/A,FALSE,"LLAVE";#N/A,#N/A,FALSE,"EERR";#N/A,#N/A,FALSE,"ESP";#N/A,#N/A,FALSE,"EOAF";#N/A,#N/A,FALSE,"CASH";#N/A,#N/A,FALSE,"FINANZAS";#N/A,#N/A,FALSE,"DEUDA";#N/A,#N/A,FALSE,"INVERSION";#N/A,#N/A,FALSE,"PERSONAL"}</definedName>
    <definedName name="B_1_1" localSheetId="12" hidden="1">{#N/A,#N/A,FALSE,"LLAVE";#N/A,#N/A,FALSE,"EERR";#N/A,#N/A,FALSE,"ESP";#N/A,#N/A,FALSE,"EOAF";#N/A,#N/A,FALSE,"CASH";#N/A,#N/A,FALSE,"FINANZAS";#N/A,#N/A,FALSE,"DEUDA";#N/A,#N/A,FALSE,"INVERSION";#N/A,#N/A,FALSE,"PERSONAL"}</definedName>
    <definedName name="B_1_1" localSheetId="22" hidden="1">{#N/A,#N/A,FALSE,"LLAVE";#N/A,#N/A,FALSE,"EERR";#N/A,#N/A,FALSE,"ESP";#N/A,#N/A,FALSE,"EOAF";#N/A,#N/A,FALSE,"CASH";#N/A,#N/A,FALSE,"FINANZAS";#N/A,#N/A,FALSE,"DEUDA";#N/A,#N/A,FALSE,"INVERSION";#N/A,#N/A,FALSE,"PERSONAL"}</definedName>
    <definedName name="B_1_1" localSheetId="21" hidden="1">{#N/A,#N/A,FALSE,"LLAVE";#N/A,#N/A,FALSE,"EERR";#N/A,#N/A,FALSE,"ESP";#N/A,#N/A,FALSE,"EOAF";#N/A,#N/A,FALSE,"CASH";#N/A,#N/A,FALSE,"FINANZAS";#N/A,#N/A,FALSE,"DEUDA";#N/A,#N/A,FALSE,"INVERSION";#N/A,#N/A,FALSE,"PERSONAL"}</definedName>
    <definedName name="B_1_1" localSheetId="23" hidden="1">{#N/A,#N/A,FALSE,"LLAVE";#N/A,#N/A,FALSE,"EERR";#N/A,#N/A,FALSE,"ESP";#N/A,#N/A,FALSE,"EOAF";#N/A,#N/A,FALSE,"CASH";#N/A,#N/A,FALSE,"FINANZAS";#N/A,#N/A,FALSE,"DEUDA";#N/A,#N/A,FALSE,"INVERSION";#N/A,#N/A,FALSE,"PERSONAL"}</definedName>
    <definedName name="B_1_1" localSheetId="15" hidden="1">{#N/A,#N/A,FALSE,"LLAVE";#N/A,#N/A,FALSE,"EERR";#N/A,#N/A,FALSE,"ESP";#N/A,#N/A,FALSE,"EOAF";#N/A,#N/A,FALSE,"CASH";#N/A,#N/A,FALSE,"FINANZAS";#N/A,#N/A,FALSE,"DEUDA";#N/A,#N/A,FALSE,"INVERSION";#N/A,#N/A,FALSE,"PERSONAL"}</definedName>
    <definedName name="B_1_1" localSheetId="13" hidden="1">{#N/A,#N/A,FALSE,"LLAVE";#N/A,#N/A,FALSE,"EERR";#N/A,#N/A,FALSE,"ESP";#N/A,#N/A,FALSE,"EOAF";#N/A,#N/A,FALSE,"CASH";#N/A,#N/A,FALSE,"FINANZAS";#N/A,#N/A,FALSE,"DEUDA";#N/A,#N/A,FALSE,"INVERSION";#N/A,#N/A,FALSE,"PERSONAL"}</definedName>
    <definedName name="B_1_1" hidden="1">{#N/A,#N/A,FALSE,"LLAVE";#N/A,#N/A,FALSE,"EERR";#N/A,#N/A,FALSE,"ESP";#N/A,#N/A,FALSE,"EOAF";#N/A,#N/A,FALSE,"CASH";#N/A,#N/A,FALSE,"FINANZAS";#N/A,#N/A,FALSE,"DEUDA";#N/A,#N/A,FALSE,"INVERSION";#N/A,#N/A,FALSE,"PERSONAL"}</definedName>
    <definedName name="B_2" localSheetId="0" hidden="1">{#N/A,#N/A,FALSE,"LLAVE";#N/A,#N/A,FALSE,"EERR";#N/A,#N/A,FALSE,"ESP";#N/A,#N/A,FALSE,"EOAF";#N/A,#N/A,FALSE,"CASH";#N/A,#N/A,FALSE,"FINANZAS";#N/A,#N/A,FALSE,"DEUDA";#N/A,#N/A,FALSE,"INVERSION";#N/A,#N/A,FALSE,"PERSONAL"}</definedName>
    <definedName name="B_2" localSheetId="25" hidden="1">{#N/A,#N/A,FALSE,"LLAVE";#N/A,#N/A,FALSE,"EERR";#N/A,#N/A,FALSE,"ESP";#N/A,#N/A,FALSE,"EOAF";#N/A,#N/A,FALSE,"CASH";#N/A,#N/A,FALSE,"FINANZAS";#N/A,#N/A,FALSE,"DEUDA";#N/A,#N/A,FALSE,"INVERSION";#N/A,#N/A,FALSE,"PERSONAL"}</definedName>
    <definedName name="B_2" localSheetId="20" hidden="1">{#N/A,#N/A,FALSE,"LLAVE";#N/A,#N/A,FALSE,"EERR";#N/A,#N/A,FALSE,"ESP";#N/A,#N/A,FALSE,"EOAF";#N/A,#N/A,FALSE,"CASH";#N/A,#N/A,FALSE,"FINANZAS";#N/A,#N/A,FALSE,"DEUDA";#N/A,#N/A,FALSE,"INVERSION";#N/A,#N/A,FALSE,"PERSONAL"}</definedName>
    <definedName name="B_2" localSheetId="12" hidden="1">{#N/A,#N/A,FALSE,"LLAVE";#N/A,#N/A,FALSE,"EERR";#N/A,#N/A,FALSE,"ESP";#N/A,#N/A,FALSE,"EOAF";#N/A,#N/A,FALSE,"CASH";#N/A,#N/A,FALSE,"FINANZAS";#N/A,#N/A,FALSE,"DEUDA";#N/A,#N/A,FALSE,"INVERSION";#N/A,#N/A,FALSE,"PERSONAL"}</definedName>
    <definedName name="B_2" localSheetId="22" hidden="1">{#N/A,#N/A,FALSE,"LLAVE";#N/A,#N/A,FALSE,"EERR";#N/A,#N/A,FALSE,"ESP";#N/A,#N/A,FALSE,"EOAF";#N/A,#N/A,FALSE,"CASH";#N/A,#N/A,FALSE,"FINANZAS";#N/A,#N/A,FALSE,"DEUDA";#N/A,#N/A,FALSE,"INVERSION";#N/A,#N/A,FALSE,"PERSONAL"}</definedName>
    <definedName name="B_2" localSheetId="21" hidden="1">{#N/A,#N/A,FALSE,"LLAVE";#N/A,#N/A,FALSE,"EERR";#N/A,#N/A,FALSE,"ESP";#N/A,#N/A,FALSE,"EOAF";#N/A,#N/A,FALSE,"CASH";#N/A,#N/A,FALSE,"FINANZAS";#N/A,#N/A,FALSE,"DEUDA";#N/A,#N/A,FALSE,"INVERSION";#N/A,#N/A,FALSE,"PERSONAL"}</definedName>
    <definedName name="B_2" localSheetId="23" hidden="1">{#N/A,#N/A,FALSE,"LLAVE";#N/A,#N/A,FALSE,"EERR";#N/A,#N/A,FALSE,"ESP";#N/A,#N/A,FALSE,"EOAF";#N/A,#N/A,FALSE,"CASH";#N/A,#N/A,FALSE,"FINANZAS";#N/A,#N/A,FALSE,"DEUDA";#N/A,#N/A,FALSE,"INVERSION";#N/A,#N/A,FALSE,"PERSONAL"}</definedName>
    <definedName name="B_2" localSheetId="15" hidden="1">{#N/A,#N/A,FALSE,"LLAVE";#N/A,#N/A,FALSE,"EERR";#N/A,#N/A,FALSE,"ESP";#N/A,#N/A,FALSE,"EOAF";#N/A,#N/A,FALSE,"CASH";#N/A,#N/A,FALSE,"FINANZAS";#N/A,#N/A,FALSE,"DEUDA";#N/A,#N/A,FALSE,"INVERSION";#N/A,#N/A,FALSE,"PERSONAL"}</definedName>
    <definedName name="B_2" localSheetId="13" hidden="1">{#N/A,#N/A,FALSE,"LLAVE";#N/A,#N/A,FALSE,"EERR";#N/A,#N/A,FALSE,"ESP";#N/A,#N/A,FALSE,"EOAF";#N/A,#N/A,FALSE,"CASH";#N/A,#N/A,FALSE,"FINANZAS";#N/A,#N/A,FALSE,"DEUDA";#N/A,#N/A,FALSE,"INVERSION";#N/A,#N/A,FALSE,"PERSONAL"}</definedName>
    <definedName name="B_2" hidden="1">{#N/A,#N/A,FALSE,"LLAVE";#N/A,#N/A,FALSE,"EERR";#N/A,#N/A,FALSE,"ESP";#N/A,#N/A,FALSE,"EOAF";#N/A,#N/A,FALSE,"CASH";#N/A,#N/A,FALSE,"FINANZAS";#N/A,#N/A,FALSE,"DEUDA";#N/A,#N/A,FALSE,"INVERSION";#N/A,#N/A,FALSE,"PERSONAL"}</definedName>
    <definedName name="b_manual">#REF!</definedName>
    <definedName name="B1e" localSheetId="15">#REF!</definedName>
    <definedName name="B1e">#REF!</definedName>
    <definedName name="B2CERe" localSheetId="15">#REF!</definedName>
    <definedName name="B2CERe">#REF!</definedName>
    <definedName name="B2SPIe" localSheetId="15">#REF!</definedName>
    <definedName name="B2SPIe">#REF!</definedName>
    <definedName name="B3DCe" localSheetId="15">#REF!</definedName>
    <definedName name="B3DCe">#REF!</definedName>
    <definedName name="B4a" localSheetId="15">#REF!</definedName>
    <definedName name="B4a">#REF!</definedName>
    <definedName name="B4b" localSheetId="15">#REF!</definedName>
    <definedName name="B4b">#REF!</definedName>
    <definedName name="Ba" localSheetId="15">#REF!</definedName>
    <definedName name="Ba">#REF!</definedName>
    <definedName name="bababa" localSheetId="25">#REF!</definedName>
    <definedName name="bababa" localSheetId="20">#REF!</definedName>
    <definedName name="bababa" localSheetId="12">#REF!</definedName>
    <definedName name="bababa" localSheetId="22">#REF!</definedName>
    <definedName name="bababa" localSheetId="21">#REF!</definedName>
    <definedName name="bababa" localSheetId="23">#REF!</definedName>
    <definedName name="bababa" localSheetId="13">#REF!</definedName>
    <definedName name="bababa">#REF!</definedName>
    <definedName name="BALANCE" localSheetId="13">#REF!</definedName>
    <definedName name="BALANCE">#REF!</definedName>
    <definedName name="BALANCO" localSheetId="13">#REF!</definedName>
    <definedName name="BALANCO">#REF!</definedName>
    <definedName name="Balanço">#REF!</definedName>
    <definedName name="BalançoMil">#REF!</definedName>
    <definedName name="BALGRAF">#REF!</definedName>
    <definedName name="banco">#REF!</definedName>
    <definedName name="_xlnm.Database" localSheetId="2">#REF!</definedName>
    <definedName name="_xlnm.Database" localSheetId="3">#REF!</definedName>
    <definedName name="_xlnm.Database" localSheetId="19">#REF!</definedName>
    <definedName name="_xlnm.Database" localSheetId="1">#REF!</definedName>
    <definedName name="_xlnm.Database" localSheetId="25">#REF!</definedName>
    <definedName name="_xlnm.Database" localSheetId="20">#REF!</definedName>
    <definedName name="_xlnm.Database" localSheetId="12">#REF!</definedName>
    <definedName name="_xlnm.Database" localSheetId="22">#REF!</definedName>
    <definedName name="_xlnm.Database" localSheetId="21">#REF!</definedName>
    <definedName name="_xlnm.Database" localSheetId="23">#REF!</definedName>
    <definedName name="_xlnm.Database" localSheetId="15">#REF!</definedName>
    <definedName name="_xlnm.Database" localSheetId="13">#REF!</definedName>
    <definedName name="_xlnm.Database">#REF!</definedName>
    <definedName name="Banco_de_dados_1" localSheetId="13">#REF!</definedName>
    <definedName name="Banco_de_dados_1">#REF!</definedName>
    <definedName name="banco_de_dados2" localSheetId="13">#REF!</definedName>
    <definedName name="banco_de_dados2">#REF!</definedName>
    <definedName name="BANCO1" localSheetId="25" hidden="1">#REF!</definedName>
    <definedName name="BANCO1" localSheetId="20" hidden="1">#REF!</definedName>
    <definedName name="BANCO1" localSheetId="12" hidden="1">#REF!</definedName>
    <definedName name="BANCO1" localSheetId="22" hidden="1">#REF!</definedName>
    <definedName name="BANCO1" localSheetId="21" hidden="1">#REF!</definedName>
    <definedName name="BANCO1" localSheetId="23" hidden="1">#REF!</definedName>
    <definedName name="BANCO1" localSheetId="13" hidden="1">#REF!</definedName>
    <definedName name="BANCO1" hidden="1">#REF!</definedName>
    <definedName name="bancopreco">#REF!</definedName>
    <definedName name="BancoSegment" localSheetId="15">#REF!</definedName>
    <definedName name="BancoSegment">#REF!</definedName>
    <definedName name="base" localSheetId="13">#REF!,#REF!,#REF!,#REF!,#REF!,#REF!</definedName>
    <definedName name="base">#REF!,#REF!,#REF!,#REF!,#REF!,#REF!</definedName>
    <definedName name="bb" localSheetId="0" hidden="1">{#N/A,#N/A,FALSE,"ENERGIA";#N/A,#N/A,FALSE,"PERDIDAS";#N/A,#N/A,FALSE,"CLIENTES";#N/A,#N/A,FALSE,"ESTADO";#N/A,#N/A,FALSE,"TECNICA"}</definedName>
    <definedName name="bb" localSheetId="25" hidden="1">{#N/A,#N/A,FALSE,"ENERGIA";#N/A,#N/A,FALSE,"PERDIDAS";#N/A,#N/A,FALSE,"CLIENTES";#N/A,#N/A,FALSE,"ESTADO";#N/A,#N/A,FALSE,"TECNICA"}</definedName>
    <definedName name="bb" localSheetId="20" hidden="1">{#N/A,#N/A,FALSE,"ENERGIA";#N/A,#N/A,FALSE,"PERDIDAS";#N/A,#N/A,FALSE,"CLIENTES";#N/A,#N/A,FALSE,"ESTADO";#N/A,#N/A,FALSE,"TECNICA"}</definedName>
    <definedName name="bb" localSheetId="12" hidden="1">{#N/A,#N/A,FALSE,"ENERGIA";#N/A,#N/A,FALSE,"PERDIDAS";#N/A,#N/A,FALSE,"CLIENTES";#N/A,#N/A,FALSE,"ESTADO";#N/A,#N/A,FALSE,"TECNICA"}</definedName>
    <definedName name="bb" localSheetId="22" hidden="1">{#N/A,#N/A,FALSE,"ENERGIA";#N/A,#N/A,FALSE,"PERDIDAS";#N/A,#N/A,FALSE,"CLIENTES";#N/A,#N/A,FALSE,"ESTADO";#N/A,#N/A,FALSE,"TECNICA"}</definedName>
    <definedName name="bb" localSheetId="21" hidden="1">{#N/A,#N/A,FALSE,"ENERGIA";#N/A,#N/A,FALSE,"PERDIDAS";#N/A,#N/A,FALSE,"CLIENTES";#N/A,#N/A,FALSE,"ESTADO";#N/A,#N/A,FALSE,"TECNICA"}</definedName>
    <definedName name="bb" localSheetId="23" hidden="1">{#N/A,#N/A,FALSE,"ENERGIA";#N/A,#N/A,FALSE,"PERDIDAS";#N/A,#N/A,FALSE,"CLIENTES";#N/A,#N/A,FALSE,"ESTADO";#N/A,#N/A,FALSE,"TECNICA"}</definedName>
    <definedName name="bb" localSheetId="15" hidden="1">{#N/A,#N/A,FALSE,"ENERGIA";#N/A,#N/A,FALSE,"PERDIDAS";#N/A,#N/A,FALSE,"CLIENTES";#N/A,#N/A,FALSE,"ESTADO";#N/A,#N/A,FALSE,"TECNICA"}</definedName>
    <definedName name="bb" localSheetId="13" hidden="1">{#N/A,#N/A,FALSE,"ENERGIA";#N/A,#N/A,FALSE,"PERDIDAS";#N/A,#N/A,FALSE,"CLIENTES";#N/A,#N/A,FALSE,"ESTADO";#N/A,#N/A,FALSE,"TECNICA"}</definedName>
    <definedName name="bb" hidden="1">{#N/A,#N/A,FALSE,"ENERGIA";#N/A,#N/A,FALSE,"PERDIDAS";#N/A,#N/A,FALSE,"CLIENTES";#N/A,#N/A,FALSE,"ESTADO";#N/A,#N/A,FALSE,"TECNICA"}</definedName>
    <definedName name="bb_1" localSheetId="0" hidden="1">{#N/A,#N/A,FALSE,"ENERGIA";#N/A,#N/A,FALSE,"PERDIDAS";#N/A,#N/A,FALSE,"CLIENTES";#N/A,#N/A,FALSE,"ESTADO";#N/A,#N/A,FALSE,"TECNICA"}</definedName>
    <definedName name="bb_1" localSheetId="25" hidden="1">{#N/A,#N/A,FALSE,"ENERGIA";#N/A,#N/A,FALSE,"PERDIDAS";#N/A,#N/A,FALSE,"CLIENTES";#N/A,#N/A,FALSE,"ESTADO";#N/A,#N/A,FALSE,"TECNICA"}</definedName>
    <definedName name="bb_1" localSheetId="20" hidden="1">{#N/A,#N/A,FALSE,"ENERGIA";#N/A,#N/A,FALSE,"PERDIDAS";#N/A,#N/A,FALSE,"CLIENTES";#N/A,#N/A,FALSE,"ESTADO";#N/A,#N/A,FALSE,"TECNICA"}</definedName>
    <definedName name="bb_1" localSheetId="12" hidden="1">{#N/A,#N/A,FALSE,"ENERGIA";#N/A,#N/A,FALSE,"PERDIDAS";#N/A,#N/A,FALSE,"CLIENTES";#N/A,#N/A,FALSE,"ESTADO";#N/A,#N/A,FALSE,"TECNICA"}</definedName>
    <definedName name="bb_1" localSheetId="22" hidden="1">{#N/A,#N/A,FALSE,"ENERGIA";#N/A,#N/A,FALSE,"PERDIDAS";#N/A,#N/A,FALSE,"CLIENTES";#N/A,#N/A,FALSE,"ESTADO";#N/A,#N/A,FALSE,"TECNICA"}</definedName>
    <definedName name="bb_1" localSheetId="21" hidden="1">{#N/A,#N/A,FALSE,"ENERGIA";#N/A,#N/A,FALSE,"PERDIDAS";#N/A,#N/A,FALSE,"CLIENTES";#N/A,#N/A,FALSE,"ESTADO";#N/A,#N/A,FALSE,"TECNICA"}</definedName>
    <definedName name="bb_1" localSheetId="23" hidden="1">{#N/A,#N/A,FALSE,"ENERGIA";#N/A,#N/A,FALSE,"PERDIDAS";#N/A,#N/A,FALSE,"CLIENTES";#N/A,#N/A,FALSE,"ESTADO";#N/A,#N/A,FALSE,"TECNICA"}</definedName>
    <definedName name="bb_1" localSheetId="15" hidden="1">{#N/A,#N/A,FALSE,"ENERGIA";#N/A,#N/A,FALSE,"PERDIDAS";#N/A,#N/A,FALSE,"CLIENTES";#N/A,#N/A,FALSE,"ESTADO";#N/A,#N/A,FALSE,"TECNICA"}</definedName>
    <definedName name="bb_1" localSheetId="13" hidden="1">{#N/A,#N/A,FALSE,"ENERGIA";#N/A,#N/A,FALSE,"PERDIDAS";#N/A,#N/A,FALSE,"CLIENTES";#N/A,#N/A,FALSE,"ESTADO";#N/A,#N/A,FALSE,"TECNICA"}</definedName>
    <definedName name="bb_1" hidden="1">{#N/A,#N/A,FALSE,"ENERGIA";#N/A,#N/A,FALSE,"PERDIDAS";#N/A,#N/A,FALSE,"CLIENTES";#N/A,#N/A,FALSE,"ESTADO";#N/A,#N/A,FALSE,"TECNICA"}</definedName>
    <definedName name="bb_1_1" localSheetId="0" hidden="1">{#N/A,#N/A,FALSE,"ENERGIA";#N/A,#N/A,FALSE,"PERDIDAS";#N/A,#N/A,FALSE,"CLIENTES";#N/A,#N/A,FALSE,"ESTADO";#N/A,#N/A,FALSE,"TECNICA"}</definedName>
    <definedName name="bb_1_1" localSheetId="25" hidden="1">{#N/A,#N/A,FALSE,"ENERGIA";#N/A,#N/A,FALSE,"PERDIDAS";#N/A,#N/A,FALSE,"CLIENTES";#N/A,#N/A,FALSE,"ESTADO";#N/A,#N/A,FALSE,"TECNICA"}</definedName>
    <definedName name="bb_1_1" localSheetId="20" hidden="1">{#N/A,#N/A,FALSE,"ENERGIA";#N/A,#N/A,FALSE,"PERDIDAS";#N/A,#N/A,FALSE,"CLIENTES";#N/A,#N/A,FALSE,"ESTADO";#N/A,#N/A,FALSE,"TECNICA"}</definedName>
    <definedName name="bb_1_1" localSheetId="12" hidden="1">{#N/A,#N/A,FALSE,"ENERGIA";#N/A,#N/A,FALSE,"PERDIDAS";#N/A,#N/A,FALSE,"CLIENTES";#N/A,#N/A,FALSE,"ESTADO";#N/A,#N/A,FALSE,"TECNICA"}</definedName>
    <definedName name="bb_1_1" localSheetId="22" hidden="1">{#N/A,#N/A,FALSE,"ENERGIA";#N/A,#N/A,FALSE,"PERDIDAS";#N/A,#N/A,FALSE,"CLIENTES";#N/A,#N/A,FALSE,"ESTADO";#N/A,#N/A,FALSE,"TECNICA"}</definedName>
    <definedName name="bb_1_1" localSheetId="21" hidden="1">{#N/A,#N/A,FALSE,"ENERGIA";#N/A,#N/A,FALSE,"PERDIDAS";#N/A,#N/A,FALSE,"CLIENTES";#N/A,#N/A,FALSE,"ESTADO";#N/A,#N/A,FALSE,"TECNICA"}</definedName>
    <definedName name="bb_1_1" localSheetId="23" hidden="1">{#N/A,#N/A,FALSE,"ENERGIA";#N/A,#N/A,FALSE,"PERDIDAS";#N/A,#N/A,FALSE,"CLIENTES";#N/A,#N/A,FALSE,"ESTADO";#N/A,#N/A,FALSE,"TECNICA"}</definedName>
    <definedName name="bb_1_1" localSheetId="15" hidden="1">{#N/A,#N/A,FALSE,"ENERGIA";#N/A,#N/A,FALSE,"PERDIDAS";#N/A,#N/A,FALSE,"CLIENTES";#N/A,#N/A,FALSE,"ESTADO";#N/A,#N/A,FALSE,"TECNICA"}</definedName>
    <definedName name="bb_1_1" localSheetId="13" hidden="1">{#N/A,#N/A,FALSE,"ENERGIA";#N/A,#N/A,FALSE,"PERDIDAS";#N/A,#N/A,FALSE,"CLIENTES";#N/A,#N/A,FALSE,"ESTADO";#N/A,#N/A,FALSE,"TECNICA"}</definedName>
    <definedName name="bb_1_1" hidden="1">{#N/A,#N/A,FALSE,"ENERGIA";#N/A,#N/A,FALSE,"PERDIDAS";#N/A,#N/A,FALSE,"CLIENTES";#N/A,#N/A,FALSE,"ESTADO";#N/A,#N/A,FALSE,"TECNICA"}</definedName>
    <definedName name="bb_2" localSheetId="0" hidden="1">{#N/A,#N/A,FALSE,"ENERGIA";#N/A,#N/A,FALSE,"PERDIDAS";#N/A,#N/A,FALSE,"CLIENTES";#N/A,#N/A,FALSE,"ESTADO";#N/A,#N/A,FALSE,"TECNICA"}</definedName>
    <definedName name="bb_2" localSheetId="25" hidden="1">{#N/A,#N/A,FALSE,"ENERGIA";#N/A,#N/A,FALSE,"PERDIDAS";#N/A,#N/A,FALSE,"CLIENTES";#N/A,#N/A,FALSE,"ESTADO";#N/A,#N/A,FALSE,"TECNICA"}</definedName>
    <definedName name="bb_2" localSheetId="20" hidden="1">{#N/A,#N/A,FALSE,"ENERGIA";#N/A,#N/A,FALSE,"PERDIDAS";#N/A,#N/A,FALSE,"CLIENTES";#N/A,#N/A,FALSE,"ESTADO";#N/A,#N/A,FALSE,"TECNICA"}</definedName>
    <definedName name="bb_2" localSheetId="12" hidden="1">{#N/A,#N/A,FALSE,"ENERGIA";#N/A,#N/A,FALSE,"PERDIDAS";#N/A,#N/A,FALSE,"CLIENTES";#N/A,#N/A,FALSE,"ESTADO";#N/A,#N/A,FALSE,"TECNICA"}</definedName>
    <definedName name="bb_2" localSheetId="22" hidden="1">{#N/A,#N/A,FALSE,"ENERGIA";#N/A,#N/A,FALSE,"PERDIDAS";#N/A,#N/A,FALSE,"CLIENTES";#N/A,#N/A,FALSE,"ESTADO";#N/A,#N/A,FALSE,"TECNICA"}</definedName>
    <definedName name="bb_2" localSheetId="21" hidden="1">{#N/A,#N/A,FALSE,"ENERGIA";#N/A,#N/A,FALSE,"PERDIDAS";#N/A,#N/A,FALSE,"CLIENTES";#N/A,#N/A,FALSE,"ESTADO";#N/A,#N/A,FALSE,"TECNICA"}</definedName>
    <definedName name="bb_2" localSheetId="23" hidden="1">{#N/A,#N/A,FALSE,"ENERGIA";#N/A,#N/A,FALSE,"PERDIDAS";#N/A,#N/A,FALSE,"CLIENTES";#N/A,#N/A,FALSE,"ESTADO";#N/A,#N/A,FALSE,"TECNICA"}</definedName>
    <definedName name="bb_2" localSheetId="15" hidden="1">{#N/A,#N/A,FALSE,"ENERGIA";#N/A,#N/A,FALSE,"PERDIDAS";#N/A,#N/A,FALSE,"CLIENTES";#N/A,#N/A,FALSE,"ESTADO";#N/A,#N/A,FALSE,"TECNICA"}</definedName>
    <definedName name="bb_2" localSheetId="13" hidden="1">{#N/A,#N/A,FALSE,"ENERGIA";#N/A,#N/A,FALSE,"PERDIDAS";#N/A,#N/A,FALSE,"CLIENTES";#N/A,#N/A,FALSE,"ESTADO";#N/A,#N/A,FALSE,"TECNICA"}</definedName>
    <definedName name="bb_2" hidden="1">{#N/A,#N/A,FALSE,"ENERGIA";#N/A,#N/A,FALSE,"PERDIDAS";#N/A,#N/A,FALSE,"CLIENTES";#N/A,#N/A,FALSE,"ESTADO";#N/A,#N/A,FALSE,"TECNICA"}</definedName>
    <definedName name="bbb" localSheetId="0" hidden="1">{#N/A,#N/A,FALSE,"LLAVE";#N/A,#N/A,FALSE,"EERR";#N/A,#N/A,FALSE,"ESP";#N/A,#N/A,FALSE,"EOAF";#N/A,#N/A,FALSE,"CASH";#N/A,#N/A,FALSE,"FINANZAS";#N/A,#N/A,FALSE,"DEUDA";#N/A,#N/A,FALSE,"INVERSION";#N/A,#N/A,FALSE,"PERSONAL"}</definedName>
    <definedName name="bbb" localSheetId="25" hidden="1">{#N/A,#N/A,FALSE,"LLAVE";#N/A,#N/A,FALSE,"EERR";#N/A,#N/A,FALSE,"ESP";#N/A,#N/A,FALSE,"EOAF";#N/A,#N/A,FALSE,"CASH";#N/A,#N/A,FALSE,"FINANZAS";#N/A,#N/A,FALSE,"DEUDA";#N/A,#N/A,FALSE,"INVERSION";#N/A,#N/A,FALSE,"PERSONAL"}</definedName>
    <definedName name="bbb" localSheetId="20" hidden="1">{#N/A,#N/A,FALSE,"LLAVE";#N/A,#N/A,FALSE,"EERR";#N/A,#N/A,FALSE,"ESP";#N/A,#N/A,FALSE,"EOAF";#N/A,#N/A,FALSE,"CASH";#N/A,#N/A,FALSE,"FINANZAS";#N/A,#N/A,FALSE,"DEUDA";#N/A,#N/A,FALSE,"INVERSION";#N/A,#N/A,FALSE,"PERSONAL"}</definedName>
    <definedName name="bbb" localSheetId="12" hidden="1">{#N/A,#N/A,FALSE,"LLAVE";#N/A,#N/A,FALSE,"EERR";#N/A,#N/A,FALSE,"ESP";#N/A,#N/A,FALSE,"EOAF";#N/A,#N/A,FALSE,"CASH";#N/A,#N/A,FALSE,"FINANZAS";#N/A,#N/A,FALSE,"DEUDA";#N/A,#N/A,FALSE,"INVERSION";#N/A,#N/A,FALSE,"PERSONAL"}</definedName>
    <definedName name="bbb" localSheetId="22" hidden="1">{#N/A,#N/A,FALSE,"LLAVE";#N/A,#N/A,FALSE,"EERR";#N/A,#N/A,FALSE,"ESP";#N/A,#N/A,FALSE,"EOAF";#N/A,#N/A,FALSE,"CASH";#N/A,#N/A,FALSE,"FINANZAS";#N/A,#N/A,FALSE,"DEUDA";#N/A,#N/A,FALSE,"INVERSION";#N/A,#N/A,FALSE,"PERSONAL"}</definedName>
    <definedName name="bbb" localSheetId="21" hidden="1">{#N/A,#N/A,FALSE,"LLAVE";#N/A,#N/A,FALSE,"EERR";#N/A,#N/A,FALSE,"ESP";#N/A,#N/A,FALSE,"EOAF";#N/A,#N/A,FALSE,"CASH";#N/A,#N/A,FALSE,"FINANZAS";#N/A,#N/A,FALSE,"DEUDA";#N/A,#N/A,FALSE,"INVERSION";#N/A,#N/A,FALSE,"PERSONAL"}</definedName>
    <definedName name="bbb" localSheetId="23" hidden="1">{#N/A,#N/A,FALSE,"LLAVE";#N/A,#N/A,FALSE,"EERR";#N/A,#N/A,FALSE,"ESP";#N/A,#N/A,FALSE,"EOAF";#N/A,#N/A,FALSE,"CASH";#N/A,#N/A,FALSE,"FINANZAS";#N/A,#N/A,FALSE,"DEUDA";#N/A,#N/A,FALSE,"INVERSION";#N/A,#N/A,FALSE,"PERSONAL"}</definedName>
    <definedName name="bbb" localSheetId="15" hidden="1">{#N/A,#N/A,FALSE,"LLAVE";#N/A,#N/A,FALSE,"EERR";#N/A,#N/A,FALSE,"ESP";#N/A,#N/A,FALSE,"EOAF";#N/A,#N/A,FALSE,"CASH";#N/A,#N/A,FALSE,"FINANZAS";#N/A,#N/A,FALSE,"DEUDA";#N/A,#N/A,FALSE,"INVERSION";#N/A,#N/A,FALSE,"PERSONAL"}</definedName>
    <definedName name="bbb" localSheetId="13" hidden="1">{#N/A,#N/A,FALSE,"LLAVE";#N/A,#N/A,FALSE,"EERR";#N/A,#N/A,FALSE,"ESP";#N/A,#N/A,FALSE,"EOAF";#N/A,#N/A,FALSE,"CASH";#N/A,#N/A,FALSE,"FINANZAS";#N/A,#N/A,FALSE,"DEUDA";#N/A,#N/A,FALSE,"INVERSION";#N/A,#N/A,FALSE,"PERSONAL"}</definedName>
    <definedName name="bbb" hidden="1">{#N/A,#N/A,FALSE,"LLAVE";#N/A,#N/A,FALSE,"EERR";#N/A,#N/A,FALSE,"ESP";#N/A,#N/A,FALSE,"EOAF";#N/A,#N/A,FALSE,"CASH";#N/A,#N/A,FALSE,"FINANZAS";#N/A,#N/A,FALSE,"DEUDA";#N/A,#N/A,FALSE,"INVERSION";#N/A,#N/A,FALSE,"PERSONAL"}</definedName>
    <definedName name="bbb_1" localSheetId="0" hidden="1">{#N/A,#N/A,FALSE,"LLAVE";#N/A,#N/A,FALSE,"EERR";#N/A,#N/A,FALSE,"ESP";#N/A,#N/A,FALSE,"EOAF";#N/A,#N/A,FALSE,"CASH";#N/A,#N/A,FALSE,"FINANZAS";#N/A,#N/A,FALSE,"DEUDA";#N/A,#N/A,FALSE,"INVERSION";#N/A,#N/A,FALSE,"PERSONAL"}</definedName>
    <definedName name="bbb_1" localSheetId="25" hidden="1">{#N/A,#N/A,FALSE,"LLAVE";#N/A,#N/A,FALSE,"EERR";#N/A,#N/A,FALSE,"ESP";#N/A,#N/A,FALSE,"EOAF";#N/A,#N/A,FALSE,"CASH";#N/A,#N/A,FALSE,"FINANZAS";#N/A,#N/A,FALSE,"DEUDA";#N/A,#N/A,FALSE,"INVERSION";#N/A,#N/A,FALSE,"PERSONAL"}</definedName>
    <definedName name="bbb_1" localSheetId="20" hidden="1">{#N/A,#N/A,FALSE,"LLAVE";#N/A,#N/A,FALSE,"EERR";#N/A,#N/A,FALSE,"ESP";#N/A,#N/A,FALSE,"EOAF";#N/A,#N/A,FALSE,"CASH";#N/A,#N/A,FALSE,"FINANZAS";#N/A,#N/A,FALSE,"DEUDA";#N/A,#N/A,FALSE,"INVERSION";#N/A,#N/A,FALSE,"PERSONAL"}</definedName>
    <definedName name="bbb_1" localSheetId="12" hidden="1">{#N/A,#N/A,FALSE,"LLAVE";#N/A,#N/A,FALSE,"EERR";#N/A,#N/A,FALSE,"ESP";#N/A,#N/A,FALSE,"EOAF";#N/A,#N/A,FALSE,"CASH";#N/A,#N/A,FALSE,"FINANZAS";#N/A,#N/A,FALSE,"DEUDA";#N/A,#N/A,FALSE,"INVERSION";#N/A,#N/A,FALSE,"PERSONAL"}</definedName>
    <definedName name="bbb_1" localSheetId="22" hidden="1">{#N/A,#N/A,FALSE,"LLAVE";#N/A,#N/A,FALSE,"EERR";#N/A,#N/A,FALSE,"ESP";#N/A,#N/A,FALSE,"EOAF";#N/A,#N/A,FALSE,"CASH";#N/A,#N/A,FALSE,"FINANZAS";#N/A,#N/A,FALSE,"DEUDA";#N/A,#N/A,FALSE,"INVERSION";#N/A,#N/A,FALSE,"PERSONAL"}</definedName>
    <definedName name="bbb_1" localSheetId="21" hidden="1">{#N/A,#N/A,FALSE,"LLAVE";#N/A,#N/A,FALSE,"EERR";#N/A,#N/A,FALSE,"ESP";#N/A,#N/A,FALSE,"EOAF";#N/A,#N/A,FALSE,"CASH";#N/A,#N/A,FALSE,"FINANZAS";#N/A,#N/A,FALSE,"DEUDA";#N/A,#N/A,FALSE,"INVERSION";#N/A,#N/A,FALSE,"PERSONAL"}</definedName>
    <definedName name="bbb_1" localSheetId="23" hidden="1">{#N/A,#N/A,FALSE,"LLAVE";#N/A,#N/A,FALSE,"EERR";#N/A,#N/A,FALSE,"ESP";#N/A,#N/A,FALSE,"EOAF";#N/A,#N/A,FALSE,"CASH";#N/A,#N/A,FALSE,"FINANZAS";#N/A,#N/A,FALSE,"DEUDA";#N/A,#N/A,FALSE,"INVERSION";#N/A,#N/A,FALSE,"PERSONAL"}</definedName>
    <definedName name="bbb_1" localSheetId="15" hidden="1">{#N/A,#N/A,FALSE,"LLAVE";#N/A,#N/A,FALSE,"EERR";#N/A,#N/A,FALSE,"ESP";#N/A,#N/A,FALSE,"EOAF";#N/A,#N/A,FALSE,"CASH";#N/A,#N/A,FALSE,"FINANZAS";#N/A,#N/A,FALSE,"DEUDA";#N/A,#N/A,FALSE,"INVERSION";#N/A,#N/A,FALSE,"PERSONAL"}</definedName>
    <definedName name="bbb_1" localSheetId="13" hidden="1">{#N/A,#N/A,FALSE,"LLAVE";#N/A,#N/A,FALSE,"EERR";#N/A,#N/A,FALSE,"ESP";#N/A,#N/A,FALSE,"EOAF";#N/A,#N/A,FALSE,"CASH";#N/A,#N/A,FALSE,"FINANZAS";#N/A,#N/A,FALSE,"DEUDA";#N/A,#N/A,FALSE,"INVERSION";#N/A,#N/A,FALSE,"PERSONAL"}</definedName>
    <definedName name="bbb_1" hidden="1">{#N/A,#N/A,FALSE,"LLAVE";#N/A,#N/A,FALSE,"EERR";#N/A,#N/A,FALSE,"ESP";#N/A,#N/A,FALSE,"EOAF";#N/A,#N/A,FALSE,"CASH";#N/A,#N/A,FALSE,"FINANZAS";#N/A,#N/A,FALSE,"DEUDA";#N/A,#N/A,FALSE,"INVERSION";#N/A,#N/A,FALSE,"PERSONAL"}</definedName>
    <definedName name="bbb_1_1" localSheetId="0" hidden="1">{#N/A,#N/A,FALSE,"LLAVE";#N/A,#N/A,FALSE,"EERR";#N/A,#N/A,FALSE,"ESP";#N/A,#N/A,FALSE,"EOAF";#N/A,#N/A,FALSE,"CASH";#N/A,#N/A,FALSE,"FINANZAS";#N/A,#N/A,FALSE,"DEUDA";#N/A,#N/A,FALSE,"INVERSION";#N/A,#N/A,FALSE,"PERSONAL"}</definedName>
    <definedName name="bbb_1_1" localSheetId="25" hidden="1">{#N/A,#N/A,FALSE,"LLAVE";#N/A,#N/A,FALSE,"EERR";#N/A,#N/A,FALSE,"ESP";#N/A,#N/A,FALSE,"EOAF";#N/A,#N/A,FALSE,"CASH";#N/A,#N/A,FALSE,"FINANZAS";#N/A,#N/A,FALSE,"DEUDA";#N/A,#N/A,FALSE,"INVERSION";#N/A,#N/A,FALSE,"PERSONAL"}</definedName>
    <definedName name="bbb_1_1" localSheetId="20" hidden="1">{#N/A,#N/A,FALSE,"LLAVE";#N/A,#N/A,FALSE,"EERR";#N/A,#N/A,FALSE,"ESP";#N/A,#N/A,FALSE,"EOAF";#N/A,#N/A,FALSE,"CASH";#N/A,#N/A,FALSE,"FINANZAS";#N/A,#N/A,FALSE,"DEUDA";#N/A,#N/A,FALSE,"INVERSION";#N/A,#N/A,FALSE,"PERSONAL"}</definedName>
    <definedName name="bbb_1_1" localSheetId="12" hidden="1">{#N/A,#N/A,FALSE,"LLAVE";#N/A,#N/A,FALSE,"EERR";#N/A,#N/A,FALSE,"ESP";#N/A,#N/A,FALSE,"EOAF";#N/A,#N/A,FALSE,"CASH";#N/A,#N/A,FALSE,"FINANZAS";#N/A,#N/A,FALSE,"DEUDA";#N/A,#N/A,FALSE,"INVERSION";#N/A,#N/A,FALSE,"PERSONAL"}</definedName>
    <definedName name="bbb_1_1" localSheetId="22" hidden="1">{#N/A,#N/A,FALSE,"LLAVE";#N/A,#N/A,FALSE,"EERR";#N/A,#N/A,FALSE,"ESP";#N/A,#N/A,FALSE,"EOAF";#N/A,#N/A,FALSE,"CASH";#N/A,#N/A,FALSE,"FINANZAS";#N/A,#N/A,FALSE,"DEUDA";#N/A,#N/A,FALSE,"INVERSION";#N/A,#N/A,FALSE,"PERSONAL"}</definedName>
    <definedName name="bbb_1_1" localSheetId="21" hidden="1">{#N/A,#N/A,FALSE,"LLAVE";#N/A,#N/A,FALSE,"EERR";#N/A,#N/A,FALSE,"ESP";#N/A,#N/A,FALSE,"EOAF";#N/A,#N/A,FALSE,"CASH";#N/A,#N/A,FALSE,"FINANZAS";#N/A,#N/A,FALSE,"DEUDA";#N/A,#N/A,FALSE,"INVERSION";#N/A,#N/A,FALSE,"PERSONAL"}</definedName>
    <definedName name="bbb_1_1" localSheetId="23" hidden="1">{#N/A,#N/A,FALSE,"LLAVE";#N/A,#N/A,FALSE,"EERR";#N/A,#N/A,FALSE,"ESP";#N/A,#N/A,FALSE,"EOAF";#N/A,#N/A,FALSE,"CASH";#N/A,#N/A,FALSE,"FINANZAS";#N/A,#N/A,FALSE,"DEUDA";#N/A,#N/A,FALSE,"INVERSION";#N/A,#N/A,FALSE,"PERSONAL"}</definedName>
    <definedName name="bbb_1_1" localSheetId="15" hidden="1">{#N/A,#N/A,FALSE,"LLAVE";#N/A,#N/A,FALSE,"EERR";#N/A,#N/A,FALSE,"ESP";#N/A,#N/A,FALSE,"EOAF";#N/A,#N/A,FALSE,"CASH";#N/A,#N/A,FALSE,"FINANZAS";#N/A,#N/A,FALSE,"DEUDA";#N/A,#N/A,FALSE,"INVERSION";#N/A,#N/A,FALSE,"PERSONAL"}</definedName>
    <definedName name="bbb_1_1" localSheetId="13" hidden="1">{#N/A,#N/A,FALSE,"LLAVE";#N/A,#N/A,FALSE,"EERR";#N/A,#N/A,FALSE,"ESP";#N/A,#N/A,FALSE,"EOAF";#N/A,#N/A,FALSE,"CASH";#N/A,#N/A,FALSE,"FINANZAS";#N/A,#N/A,FALSE,"DEUDA";#N/A,#N/A,FALSE,"INVERSION";#N/A,#N/A,FALSE,"PERSONAL"}</definedName>
    <definedName name="bbb_1_1" hidden="1">{#N/A,#N/A,FALSE,"LLAVE";#N/A,#N/A,FALSE,"EERR";#N/A,#N/A,FALSE,"ESP";#N/A,#N/A,FALSE,"EOAF";#N/A,#N/A,FALSE,"CASH";#N/A,#N/A,FALSE,"FINANZAS";#N/A,#N/A,FALSE,"DEUDA";#N/A,#N/A,FALSE,"INVERSION";#N/A,#N/A,FALSE,"PERSONAL"}</definedName>
    <definedName name="bbb_2" localSheetId="0" hidden="1">{#N/A,#N/A,FALSE,"LLAVE";#N/A,#N/A,FALSE,"EERR";#N/A,#N/A,FALSE,"ESP";#N/A,#N/A,FALSE,"EOAF";#N/A,#N/A,FALSE,"CASH";#N/A,#N/A,FALSE,"FINANZAS";#N/A,#N/A,FALSE,"DEUDA";#N/A,#N/A,FALSE,"INVERSION";#N/A,#N/A,FALSE,"PERSONAL"}</definedName>
    <definedName name="bbb_2" localSheetId="25" hidden="1">{#N/A,#N/A,FALSE,"LLAVE";#N/A,#N/A,FALSE,"EERR";#N/A,#N/A,FALSE,"ESP";#N/A,#N/A,FALSE,"EOAF";#N/A,#N/A,FALSE,"CASH";#N/A,#N/A,FALSE,"FINANZAS";#N/A,#N/A,FALSE,"DEUDA";#N/A,#N/A,FALSE,"INVERSION";#N/A,#N/A,FALSE,"PERSONAL"}</definedName>
    <definedName name="bbb_2" localSheetId="20" hidden="1">{#N/A,#N/A,FALSE,"LLAVE";#N/A,#N/A,FALSE,"EERR";#N/A,#N/A,FALSE,"ESP";#N/A,#N/A,FALSE,"EOAF";#N/A,#N/A,FALSE,"CASH";#N/A,#N/A,FALSE,"FINANZAS";#N/A,#N/A,FALSE,"DEUDA";#N/A,#N/A,FALSE,"INVERSION";#N/A,#N/A,FALSE,"PERSONAL"}</definedName>
    <definedName name="bbb_2" localSheetId="12" hidden="1">{#N/A,#N/A,FALSE,"LLAVE";#N/A,#N/A,FALSE,"EERR";#N/A,#N/A,FALSE,"ESP";#N/A,#N/A,FALSE,"EOAF";#N/A,#N/A,FALSE,"CASH";#N/A,#N/A,FALSE,"FINANZAS";#N/A,#N/A,FALSE,"DEUDA";#N/A,#N/A,FALSE,"INVERSION";#N/A,#N/A,FALSE,"PERSONAL"}</definedName>
    <definedName name="bbb_2" localSheetId="22" hidden="1">{#N/A,#N/A,FALSE,"LLAVE";#N/A,#N/A,FALSE,"EERR";#N/A,#N/A,FALSE,"ESP";#N/A,#N/A,FALSE,"EOAF";#N/A,#N/A,FALSE,"CASH";#N/A,#N/A,FALSE,"FINANZAS";#N/A,#N/A,FALSE,"DEUDA";#N/A,#N/A,FALSE,"INVERSION";#N/A,#N/A,FALSE,"PERSONAL"}</definedName>
    <definedName name="bbb_2" localSheetId="21" hidden="1">{#N/A,#N/A,FALSE,"LLAVE";#N/A,#N/A,FALSE,"EERR";#N/A,#N/A,FALSE,"ESP";#N/A,#N/A,FALSE,"EOAF";#N/A,#N/A,FALSE,"CASH";#N/A,#N/A,FALSE,"FINANZAS";#N/A,#N/A,FALSE,"DEUDA";#N/A,#N/A,FALSE,"INVERSION";#N/A,#N/A,FALSE,"PERSONAL"}</definedName>
    <definedName name="bbb_2" localSheetId="23" hidden="1">{#N/A,#N/A,FALSE,"LLAVE";#N/A,#N/A,FALSE,"EERR";#N/A,#N/A,FALSE,"ESP";#N/A,#N/A,FALSE,"EOAF";#N/A,#N/A,FALSE,"CASH";#N/A,#N/A,FALSE,"FINANZAS";#N/A,#N/A,FALSE,"DEUDA";#N/A,#N/A,FALSE,"INVERSION";#N/A,#N/A,FALSE,"PERSONAL"}</definedName>
    <definedName name="bbb_2" localSheetId="15" hidden="1">{#N/A,#N/A,FALSE,"LLAVE";#N/A,#N/A,FALSE,"EERR";#N/A,#N/A,FALSE,"ESP";#N/A,#N/A,FALSE,"EOAF";#N/A,#N/A,FALSE,"CASH";#N/A,#N/A,FALSE,"FINANZAS";#N/A,#N/A,FALSE,"DEUDA";#N/A,#N/A,FALSE,"INVERSION";#N/A,#N/A,FALSE,"PERSONAL"}</definedName>
    <definedName name="bbb_2" localSheetId="13" hidden="1">{#N/A,#N/A,FALSE,"LLAVE";#N/A,#N/A,FALSE,"EERR";#N/A,#N/A,FALSE,"ESP";#N/A,#N/A,FALSE,"EOAF";#N/A,#N/A,FALSE,"CASH";#N/A,#N/A,FALSE,"FINANZAS";#N/A,#N/A,FALSE,"DEUDA";#N/A,#N/A,FALSE,"INVERSION";#N/A,#N/A,FALSE,"PERSONAL"}</definedName>
    <definedName name="bbb_2" hidden="1">{#N/A,#N/A,FALSE,"LLAVE";#N/A,#N/A,FALSE,"EERR";#N/A,#N/A,FALSE,"ESP";#N/A,#N/A,FALSE,"EOAF";#N/A,#N/A,FALSE,"CASH";#N/A,#N/A,FALSE,"FINANZAS";#N/A,#N/A,FALSE,"DEUDA";#N/A,#N/A,FALSE,"INVERSION";#N/A,#N/A,FALSE,"PERSONAL"}</definedName>
    <definedName name="BBBB" localSheetId="15">#REF!</definedName>
    <definedName name="BBBB">#REF!</definedName>
    <definedName name="bbbbb" localSheetId="15" hidden="1">{#N/A,#N/A,FALSE,"Hip.Bas";#N/A,#N/A,FALSE,"ventas";#N/A,#N/A,FALSE,"ingre-Año";#N/A,#N/A,FALSE,"ventas-Año";#N/A,#N/A,FALSE,"Costepro";#N/A,#N/A,FALSE,"inversion";#N/A,#N/A,FALSE,"personal";#N/A,#N/A,FALSE,"Gastos-V";#N/A,#N/A,FALSE,"Circulante";#N/A,#N/A,FALSE,"CONSOLI";#N/A,#N/A,FALSE,"Es-Fin";#N/A,#N/A,FALSE,"Margen-P"}</definedName>
    <definedName name="bbbbb" localSheetId="13" hidden="1">{#N/A,#N/A,FALSE,"Hip.Bas";#N/A,#N/A,FALSE,"ventas";#N/A,#N/A,FALSE,"ingre-Año";#N/A,#N/A,FALSE,"ventas-Año";#N/A,#N/A,FALSE,"Costepro";#N/A,#N/A,FALSE,"inversion";#N/A,#N/A,FALSE,"personal";#N/A,#N/A,FALSE,"Gastos-V";#N/A,#N/A,FALSE,"Circulante";#N/A,#N/A,FALSE,"CONSOLI";#N/A,#N/A,FALSE,"Es-Fin";#N/A,#N/A,FALSE,"Margen-P"}</definedName>
    <definedName name="bbbbb" hidden="1">{#N/A,#N/A,FALSE,"Hip.Bas";#N/A,#N/A,FALSE,"ventas";#N/A,#N/A,FALSE,"ingre-Año";#N/A,#N/A,FALSE,"ventas-Año";#N/A,#N/A,FALSE,"Costepro";#N/A,#N/A,FALSE,"inversion";#N/A,#N/A,FALSE,"personal";#N/A,#N/A,FALSE,"Gastos-V";#N/A,#N/A,FALSE,"Circulante";#N/A,#N/A,FALSE,"CONSOLI";#N/A,#N/A,FALSE,"Es-Fin";#N/A,#N/A,FALSE,"Margen-P"}</definedName>
    <definedName name="bbbbbbbbbbbbbbbbbbbbbbbbbbbbbbbbb" localSheetId="0" hidden="1">{#N/A,#N/A,FALSE,"LLAVE";#N/A,#N/A,FALSE,"EERR";#N/A,#N/A,FALSE,"ESP";#N/A,#N/A,FALSE,"EOAF";#N/A,#N/A,FALSE,"CASH";#N/A,#N/A,FALSE,"FINANZAS";#N/A,#N/A,FALSE,"DEUDA";#N/A,#N/A,FALSE,"INVERSION";#N/A,#N/A,FALSE,"PERSONAL"}</definedName>
    <definedName name="bbbbbbbbbbbbbbbbbbbbbbbbbbbbbbbbb" localSheetId="25" hidden="1">{#N/A,#N/A,FALSE,"LLAVE";#N/A,#N/A,FALSE,"EERR";#N/A,#N/A,FALSE,"ESP";#N/A,#N/A,FALSE,"EOAF";#N/A,#N/A,FALSE,"CASH";#N/A,#N/A,FALSE,"FINANZAS";#N/A,#N/A,FALSE,"DEUDA";#N/A,#N/A,FALSE,"INVERSION";#N/A,#N/A,FALSE,"PERSONAL"}</definedName>
    <definedName name="bbbbbbbbbbbbbbbbbbbbbbbbbbbbbbbbb" localSheetId="20" hidden="1">{#N/A,#N/A,FALSE,"LLAVE";#N/A,#N/A,FALSE,"EERR";#N/A,#N/A,FALSE,"ESP";#N/A,#N/A,FALSE,"EOAF";#N/A,#N/A,FALSE,"CASH";#N/A,#N/A,FALSE,"FINANZAS";#N/A,#N/A,FALSE,"DEUDA";#N/A,#N/A,FALSE,"INVERSION";#N/A,#N/A,FALSE,"PERSONAL"}</definedName>
    <definedName name="bbbbbbbbbbbbbbbbbbbbbbbbbbbbbbbbb" localSheetId="12" hidden="1">{#N/A,#N/A,FALSE,"LLAVE";#N/A,#N/A,FALSE,"EERR";#N/A,#N/A,FALSE,"ESP";#N/A,#N/A,FALSE,"EOAF";#N/A,#N/A,FALSE,"CASH";#N/A,#N/A,FALSE,"FINANZAS";#N/A,#N/A,FALSE,"DEUDA";#N/A,#N/A,FALSE,"INVERSION";#N/A,#N/A,FALSE,"PERSONAL"}</definedName>
    <definedName name="bbbbbbbbbbbbbbbbbbbbbbbbbbbbbbbbb" localSheetId="22" hidden="1">{#N/A,#N/A,FALSE,"LLAVE";#N/A,#N/A,FALSE,"EERR";#N/A,#N/A,FALSE,"ESP";#N/A,#N/A,FALSE,"EOAF";#N/A,#N/A,FALSE,"CASH";#N/A,#N/A,FALSE,"FINANZAS";#N/A,#N/A,FALSE,"DEUDA";#N/A,#N/A,FALSE,"INVERSION";#N/A,#N/A,FALSE,"PERSONAL"}</definedName>
    <definedName name="bbbbbbbbbbbbbbbbbbbbbbbbbbbbbbbbb" localSheetId="21" hidden="1">{#N/A,#N/A,FALSE,"LLAVE";#N/A,#N/A,FALSE,"EERR";#N/A,#N/A,FALSE,"ESP";#N/A,#N/A,FALSE,"EOAF";#N/A,#N/A,FALSE,"CASH";#N/A,#N/A,FALSE,"FINANZAS";#N/A,#N/A,FALSE,"DEUDA";#N/A,#N/A,FALSE,"INVERSION";#N/A,#N/A,FALSE,"PERSONAL"}</definedName>
    <definedName name="bbbbbbbbbbbbbbbbbbbbbbbbbbbbbbbbb" localSheetId="23" hidden="1">{#N/A,#N/A,FALSE,"LLAVE";#N/A,#N/A,FALSE,"EERR";#N/A,#N/A,FALSE,"ESP";#N/A,#N/A,FALSE,"EOAF";#N/A,#N/A,FALSE,"CASH";#N/A,#N/A,FALSE,"FINANZAS";#N/A,#N/A,FALSE,"DEUDA";#N/A,#N/A,FALSE,"INVERSION";#N/A,#N/A,FALSE,"PERSONAL"}</definedName>
    <definedName name="bbbbbbbbbbbbbbbbbbbbbbbbbbbbbbbbb" localSheetId="15" hidden="1">{#N/A,#N/A,FALSE,"LLAVE";#N/A,#N/A,FALSE,"EERR";#N/A,#N/A,FALSE,"ESP";#N/A,#N/A,FALSE,"EOAF";#N/A,#N/A,FALSE,"CASH";#N/A,#N/A,FALSE,"FINANZAS";#N/A,#N/A,FALSE,"DEUDA";#N/A,#N/A,FALSE,"INVERSION";#N/A,#N/A,FALSE,"PERSONAL"}</definedName>
    <definedName name="bbbbbbbbbbbbbbbbbbbbbbbbbbbbbbbbb" localSheetId="13" hidden="1">{#N/A,#N/A,FALSE,"LLAVE";#N/A,#N/A,FALSE,"EERR";#N/A,#N/A,FALSE,"ESP";#N/A,#N/A,FALSE,"EOAF";#N/A,#N/A,FALSE,"CASH";#N/A,#N/A,FALSE,"FINANZAS";#N/A,#N/A,FALSE,"DEUDA";#N/A,#N/A,FALSE,"INVERSION";#N/A,#N/A,FALSE,"PERSONAL"}</definedName>
    <definedName name="bbbbbbbbbbbbbbbbbbbbbbbbbbbbbbbbb" hidden="1">{#N/A,#N/A,FALSE,"LLAVE";#N/A,#N/A,FALSE,"EERR";#N/A,#N/A,FALSE,"ESP";#N/A,#N/A,FALSE,"EOAF";#N/A,#N/A,FALSE,"CASH";#N/A,#N/A,FALSE,"FINANZAS";#N/A,#N/A,FALSE,"DEUDA";#N/A,#N/A,FALSE,"INVERSION";#N/A,#N/A,FALSE,"PERSONAL"}</definedName>
    <definedName name="bbbbbbbbbbbbbbbbbbbbbbbbbbbbbbbbb_1" localSheetId="0" hidden="1">{#N/A,#N/A,FALSE,"LLAVE";#N/A,#N/A,FALSE,"EERR";#N/A,#N/A,FALSE,"ESP";#N/A,#N/A,FALSE,"EOAF";#N/A,#N/A,FALSE,"CASH";#N/A,#N/A,FALSE,"FINANZAS";#N/A,#N/A,FALSE,"DEUDA";#N/A,#N/A,FALSE,"INVERSION";#N/A,#N/A,FALSE,"PERSONAL"}</definedName>
    <definedName name="bbbbbbbbbbbbbbbbbbbbbbbbbbbbbbbbb_1" localSheetId="25" hidden="1">{#N/A,#N/A,FALSE,"LLAVE";#N/A,#N/A,FALSE,"EERR";#N/A,#N/A,FALSE,"ESP";#N/A,#N/A,FALSE,"EOAF";#N/A,#N/A,FALSE,"CASH";#N/A,#N/A,FALSE,"FINANZAS";#N/A,#N/A,FALSE,"DEUDA";#N/A,#N/A,FALSE,"INVERSION";#N/A,#N/A,FALSE,"PERSONAL"}</definedName>
    <definedName name="bbbbbbbbbbbbbbbbbbbbbbbbbbbbbbbbb_1" localSheetId="20" hidden="1">{#N/A,#N/A,FALSE,"LLAVE";#N/A,#N/A,FALSE,"EERR";#N/A,#N/A,FALSE,"ESP";#N/A,#N/A,FALSE,"EOAF";#N/A,#N/A,FALSE,"CASH";#N/A,#N/A,FALSE,"FINANZAS";#N/A,#N/A,FALSE,"DEUDA";#N/A,#N/A,FALSE,"INVERSION";#N/A,#N/A,FALSE,"PERSONAL"}</definedName>
    <definedName name="bbbbbbbbbbbbbbbbbbbbbbbbbbbbbbbbb_1" localSheetId="12" hidden="1">{#N/A,#N/A,FALSE,"LLAVE";#N/A,#N/A,FALSE,"EERR";#N/A,#N/A,FALSE,"ESP";#N/A,#N/A,FALSE,"EOAF";#N/A,#N/A,FALSE,"CASH";#N/A,#N/A,FALSE,"FINANZAS";#N/A,#N/A,FALSE,"DEUDA";#N/A,#N/A,FALSE,"INVERSION";#N/A,#N/A,FALSE,"PERSONAL"}</definedName>
    <definedName name="bbbbbbbbbbbbbbbbbbbbbbbbbbbbbbbbb_1" localSheetId="22" hidden="1">{#N/A,#N/A,FALSE,"LLAVE";#N/A,#N/A,FALSE,"EERR";#N/A,#N/A,FALSE,"ESP";#N/A,#N/A,FALSE,"EOAF";#N/A,#N/A,FALSE,"CASH";#N/A,#N/A,FALSE,"FINANZAS";#N/A,#N/A,FALSE,"DEUDA";#N/A,#N/A,FALSE,"INVERSION";#N/A,#N/A,FALSE,"PERSONAL"}</definedName>
    <definedName name="bbbbbbbbbbbbbbbbbbbbbbbbbbbbbbbbb_1" localSheetId="21" hidden="1">{#N/A,#N/A,FALSE,"LLAVE";#N/A,#N/A,FALSE,"EERR";#N/A,#N/A,FALSE,"ESP";#N/A,#N/A,FALSE,"EOAF";#N/A,#N/A,FALSE,"CASH";#N/A,#N/A,FALSE,"FINANZAS";#N/A,#N/A,FALSE,"DEUDA";#N/A,#N/A,FALSE,"INVERSION";#N/A,#N/A,FALSE,"PERSONAL"}</definedName>
    <definedName name="bbbbbbbbbbbbbbbbbbbbbbbbbbbbbbbbb_1" localSheetId="23" hidden="1">{#N/A,#N/A,FALSE,"LLAVE";#N/A,#N/A,FALSE,"EERR";#N/A,#N/A,FALSE,"ESP";#N/A,#N/A,FALSE,"EOAF";#N/A,#N/A,FALSE,"CASH";#N/A,#N/A,FALSE,"FINANZAS";#N/A,#N/A,FALSE,"DEUDA";#N/A,#N/A,FALSE,"INVERSION";#N/A,#N/A,FALSE,"PERSONAL"}</definedName>
    <definedName name="bbbbbbbbbbbbbbbbbbbbbbbbbbbbbbbbb_1" localSheetId="15" hidden="1">{#N/A,#N/A,FALSE,"LLAVE";#N/A,#N/A,FALSE,"EERR";#N/A,#N/A,FALSE,"ESP";#N/A,#N/A,FALSE,"EOAF";#N/A,#N/A,FALSE,"CASH";#N/A,#N/A,FALSE,"FINANZAS";#N/A,#N/A,FALSE,"DEUDA";#N/A,#N/A,FALSE,"INVERSION";#N/A,#N/A,FALSE,"PERSONAL"}</definedName>
    <definedName name="bbbbbbbbbbbbbbbbbbbbbbbbbbbbbbbbb_1" localSheetId="13" hidden="1">{#N/A,#N/A,FALSE,"LLAVE";#N/A,#N/A,FALSE,"EERR";#N/A,#N/A,FALSE,"ESP";#N/A,#N/A,FALSE,"EOAF";#N/A,#N/A,FALSE,"CASH";#N/A,#N/A,FALSE,"FINANZAS";#N/A,#N/A,FALSE,"DEUDA";#N/A,#N/A,FALSE,"INVERSION";#N/A,#N/A,FALSE,"PERSONAL"}</definedName>
    <definedName name="bbbbbbbbbbbbbbbbbbbbbbbbbbbbbbbbb_1" hidden="1">{#N/A,#N/A,FALSE,"LLAVE";#N/A,#N/A,FALSE,"EERR";#N/A,#N/A,FALSE,"ESP";#N/A,#N/A,FALSE,"EOAF";#N/A,#N/A,FALSE,"CASH";#N/A,#N/A,FALSE,"FINANZAS";#N/A,#N/A,FALSE,"DEUDA";#N/A,#N/A,FALSE,"INVERSION";#N/A,#N/A,FALSE,"PERSONAL"}</definedName>
    <definedName name="bbbbbbbbbbbbbbbbbbbbbbbbbbbbbbbbb_1_1" localSheetId="0" hidden="1">{#N/A,#N/A,FALSE,"LLAVE";#N/A,#N/A,FALSE,"EERR";#N/A,#N/A,FALSE,"ESP";#N/A,#N/A,FALSE,"EOAF";#N/A,#N/A,FALSE,"CASH";#N/A,#N/A,FALSE,"FINANZAS";#N/A,#N/A,FALSE,"DEUDA";#N/A,#N/A,FALSE,"INVERSION";#N/A,#N/A,FALSE,"PERSONAL"}</definedName>
    <definedName name="bbbbbbbbbbbbbbbbbbbbbbbbbbbbbbbbb_1_1" localSheetId="25" hidden="1">{#N/A,#N/A,FALSE,"LLAVE";#N/A,#N/A,FALSE,"EERR";#N/A,#N/A,FALSE,"ESP";#N/A,#N/A,FALSE,"EOAF";#N/A,#N/A,FALSE,"CASH";#N/A,#N/A,FALSE,"FINANZAS";#N/A,#N/A,FALSE,"DEUDA";#N/A,#N/A,FALSE,"INVERSION";#N/A,#N/A,FALSE,"PERSONAL"}</definedName>
    <definedName name="bbbbbbbbbbbbbbbbbbbbbbbbbbbbbbbbb_1_1" localSheetId="20" hidden="1">{#N/A,#N/A,FALSE,"LLAVE";#N/A,#N/A,FALSE,"EERR";#N/A,#N/A,FALSE,"ESP";#N/A,#N/A,FALSE,"EOAF";#N/A,#N/A,FALSE,"CASH";#N/A,#N/A,FALSE,"FINANZAS";#N/A,#N/A,FALSE,"DEUDA";#N/A,#N/A,FALSE,"INVERSION";#N/A,#N/A,FALSE,"PERSONAL"}</definedName>
    <definedName name="bbbbbbbbbbbbbbbbbbbbbbbbbbbbbbbbb_1_1" localSheetId="12" hidden="1">{#N/A,#N/A,FALSE,"LLAVE";#N/A,#N/A,FALSE,"EERR";#N/A,#N/A,FALSE,"ESP";#N/A,#N/A,FALSE,"EOAF";#N/A,#N/A,FALSE,"CASH";#N/A,#N/A,FALSE,"FINANZAS";#N/A,#N/A,FALSE,"DEUDA";#N/A,#N/A,FALSE,"INVERSION";#N/A,#N/A,FALSE,"PERSONAL"}</definedName>
    <definedName name="bbbbbbbbbbbbbbbbbbbbbbbbbbbbbbbbb_1_1" localSheetId="22" hidden="1">{#N/A,#N/A,FALSE,"LLAVE";#N/A,#N/A,FALSE,"EERR";#N/A,#N/A,FALSE,"ESP";#N/A,#N/A,FALSE,"EOAF";#N/A,#N/A,FALSE,"CASH";#N/A,#N/A,FALSE,"FINANZAS";#N/A,#N/A,FALSE,"DEUDA";#N/A,#N/A,FALSE,"INVERSION";#N/A,#N/A,FALSE,"PERSONAL"}</definedName>
    <definedName name="bbbbbbbbbbbbbbbbbbbbbbbbbbbbbbbbb_1_1" localSheetId="21" hidden="1">{#N/A,#N/A,FALSE,"LLAVE";#N/A,#N/A,FALSE,"EERR";#N/A,#N/A,FALSE,"ESP";#N/A,#N/A,FALSE,"EOAF";#N/A,#N/A,FALSE,"CASH";#N/A,#N/A,FALSE,"FINANZAS";#N/A,#N/A,FALSE,"DEUDA";#N/A,#N/A,FALSE,"INVERSION";#N/A,#N/A,FALSE,"PERSONAL"}</definedName>
    <definedName name="bbbbbbbbbbbbbbbbbbbbbbbbbbbbbbbbb_1_1" localSheetId="23" hidden="1">{#N/A,#N/A,FALSE,"LLAVE";#N/A,#N/A,FALSE,"EERR";#N/A,#N/A,FALSE,"ESP";#N/A,#N/A,FALSE,"EOAF";#N/A,#N/A,FALSE,"CASH";#N/A,#N/A,FALSE,"FINANZAS";#N/A,#N/A,FALSE,"DEUDA";#N/A,#N/A,FALSE,"INVERSION";#N/A,#N/A,FALSE,"PERSONAL"}</definedName>
    <definedName name="bbbbbbbbbbbbbbbbbbbbbbbbbbbbbbbbb_1_1" localSheetId="15" hidden="1">{#N/A,#N/A,FALSE,"LLAVE";#N/A,#N/A,FALSE,"EERR";#N/A,#N/A,FALSE,"ESP";#N/A,#N/A,FALSE,"EOAF";#N/A,#N/A,FALSE,"CASH";#N/A,#N/A,FALSE,"FINANZAS";#N/A,#N/A,FALSE,"DEUDA";#N/A,#N/A,FALSE,"INVERSION";#N/A,#N/A,FALSE,"PERSONAL"}</definedName>
    <definedName name="bbbbbbbbbbbbbbbbbbbbbbbbbbbbbbbbb_1_1" localSheetId="13" hidden="1">{#N/A,#N/A,FALSE,"LLAVE";#N/A,#N/A,FALSE,"EERR";#N/A,#N/A,FALSE,"ESP";#N/A,#N/A,FALSE,"EOAF";#N/A,#N/A,FALSE,"CASH";#N/A,#N/A,FALSE,"FINANZAS";#N/A,#N/A,FALSE,"DEUDA";#N/A,#N/A,FALSE,"INVERSION";#N/A,#N/A,FALSE,"PERSONAL"}</definedName>
    <definedName name="bbbbbbbbbbbbbbbbbbbbbbbbbbbbbbbbb_1_1" hidden="1">{#N/A,#N/A,FALSE,"LLAVE";#N/A,#N/A,FALSE,"EERR";#N/A,#N/A,FALSE,"ESP";#N/A,#N/A,FALSE,"EOAF";#N/A,#N/A,FALSE,"CASH";#N/A,#N/A,FALSE,"FINANZAS";#N/A,#N/A,FALSE,"DEUDA";#N/A,#N/A,FALSE,"INVERSION";#N/A,#N/A,FALSE,"PERSONAL"}</definedName>
    <definedName name="bbbbbbbbbbbbbbbbbbbbbbbbbbbbbbbbb_2" localSheetId="0" hidden="1">{#N/A,#N/A,FALSE,"LLAVE";#N/A,#N/A,FALSE,"EERR";#N/A,#N/A,FALSE,"ESP";#N/A,#N/A,FALSE,"EOAF";#N/A,#N/A,FALSE,"CASH";#N/A,#N/A,FALSE,"FINANZAS";#N/A,#N/A,FALSE,"DEUDA";#N/A,#N/A,FALSE,"INVERSION";#N/A,#N/A,FALSE,"PERSONAL"}</definedName>
    <definedName name="bbbbbbbbbbbbbbbbbbbbbbbbbbbbbbbbb_2" localSheetId="25" hidden="1">{#N/A,#N/A,FALSE,"LLAVE";#N/A,#N/A,FALSE,"EERR";#N/A,#N/A,FALSE,"ESP";#N/A,#N/A,FALSE,"EOAF";#N/A,#N/A,FALSE,"CASH";#N/A,#N/A,FALSE,"FINANZAS";#N/A,#N/A,FALSE,"DEUDA";#N/A,#N/A,FALSE,"INVERSION";#N/A,#N/A,FALSE,"PERSONAL"}</definedName>
    <definedName name="bbbbbbbbbbbbbbbbbbbbbbbbbbbbbbbbb_2" localSheetId="20" hidden="1">{#N/A,#N/A,FALSE,"LLAVE";#N/A,#N/A,FALSE,"EERR";#N/A,#N/A,FALSE,"ESP";#N/A,#N/A,FALSE,"EOAF";#N/A,#N/A,FALSE,"CASH";#N/A,#N/A,FALSE,"FINANZAS";#N/A,#N/A,FALSE,"DEUDA";#N/A,#N/A,FALSE,"INVERSION";#N/A,#N/A,FALSE,"PERSONAL"}</definedName>
    <definedName name="bbbbbbbbbbbbbbbbbbbbbbbbbbbbbbbbb_2" localSheetId="12" hidden="1">{#N/A,#N/A,FALSE,"LLAVE";#N/A,#N/A,FALSE,"EERR";#N/A,#N/A,FALSE,"ESP";#N/A,#N/A,FALSE,"EOAF";#N/A,#N/A,FALSE,"CASH";#N/A,#N/A,FALSE,"FINANZAS";#N/A,#N/A,FALSE,"DEUDA";#N/A,#N/A,FALSE,"INVERSION";#N/A,#N/A,FALSE,"PERSONAL"}</definedName>
    <definedName name="bbbbbbbbbbbbbbbbbbbbbbbbbbbbbbbbb_2" localSheetId="22" hidden="1">{#N/A,#N/A,FALSE,"LLAVE";#N/A,#N/A,FALSE,"EERR";#N/A,#N/A,FALSE,"ESP";#N/A,#N/A,FALSE,"EOAF";#N/A,#N/A,FALSE,"CASH";#N/A,#N/A,FALSE,"FINANZAS";#N/A,#N/A,FALSE,"DEUDA";#N/A,#N/A,FALSE,"INVERSION";#N/A,#N/A,FALSE,"PERSONAL"}</definedName>
    <definedName name="bbbbbbbbbbbbbbbbbbbbbbbbbbbbbbbbb_2" localSheetId="21" hidden="1">{#N/A,#N/A,FALSE,"LLAVE";#N/A,#N/A,FALSE,"EERR";#N/A,#N/A,FALSE,"ESP";#N/A,#N/A,FALSE,"EOAF";#N/A,#N/A,FALSE,"CASH";#N/A,#N/A,FALSE,"FINANZAS";#N/A,#N/A,FALSE,"DEUDA";#N/A,#N/A,FALSE,"INVERSION";#N/A,#N/A,FALSE,"PERSONAL"}</definedName>
    <definedName name="bbbbbbbbbbbbbbbbbbbbbbbbbbbbbbbbb_2" localSheetId="23" hidden="1">{#N/A,#N/A,FALSE,"LLAVE";#N/A,#N/A,FALSE,"EERR";#N/A,#N/A,FALSE,"ESP";#N/A,#N/A,FALSE,"EOAF";#N/A,#N/A,FALSE,"CASH";#N/A,#N/A,FALSE,"FINANZAS";#N/A,#N/A,FALSE,"DEUDA";#N/A,#N/A,FALSE,"INVERSION";#N/A,#N/A,FALSE,"PERSONAL"}</definedName>
    <definedName name="bbbbbbbbbbbbbbbbbbbbbbbbbbbbbbbbb_2" localSheetId="15" hidden="1">{#N/A,#N/A,FALSE,"LLAVE";#N/A,#N/A,FALSE,"EERR";#N/A,#N/A,FALSE,"ESP";#N/A,#N/A,FALSE,"EOAF";#N/A,#N/A,FALSE,"CASH";#N/A,#N/A,FALSE,"FINANZAS";#N/A,#N/A,FALSE,"DEUDA";#N/A,#N/A,FALSE,"INVERSION";#N/A,#N/A,FALSE,"PERSONAL"}</definedName>
    <definedName name="bbbbbbbbbbbbbbbbbbbbbbbbbbbbbbbbb_2" localSheetId="13" hidden="1">{#N/A,#N/A,FALSE,"LLAVE";#N/A,#N/A,FALSE,"EERR";#N/A,#N/A,FALSE,"ESP";#N/A,#N/A,FALSE,"EOAF";#N/A,#N/A,FALSE,"CASH";#N/A,#N/A,FALSE,"FINANZAS";#N/A,#N/A,FALSE,"DEUDA";#N/A,#N/A,FALSE,"INVERSION";#N/A,#N/A,FALSE,"PERSONAL"}</definedName>
    <definedName name="bbbbbbbbbbbbbbbbbbbbbbbbbbbbbbbbb_2" hidden="1">{#N/A,#N/A,FALSE,"LLAVE";#N/A,#N/A,FALSE,"EERR";#N/A,#N/A,FALSE,"ESP";#N/A,#N/A,FALSE,"EOAF";#N/A,#N/A,FALSE,"CASH";#N/A,#N/A,FALSE,"FINANZAS";#N/A,#N/A,FALSE,"DEUDA";#N/A,#N/A,FALSE,"INVERSION";#N/A,#N/A,FALSE,"PERSONAL"}</definedName>
    <definedName name="bbbosta" localSheetId="0" hidden="1">{#N/A,#N/A,FALSE,"LLAVE";#N/A,#N/A,FALSE,"EERR";#N/A,#N/A,FALSE,"ESP";#N/A,#N/A,FALSE,"EOAF";#N/A,#N/A,FALSE,"CASH";#N/A,#N/A,FALSE,"FINANZAS";#N/A,#N/A,FALSE,"DEUDA";#N/A,#N/A,FALSE,"INVERSION";#N/A,#N/A,FALSE,"PERSONAL"}</definedName>
    <definedName name="bbbosta" localSheetId="25" hidden="1">{#N/A,#N/A,FALSE,"LLAVE";#N/A,#N/A,FALSE,"EERR";#N/A,#N/A,FALSE,"ESP";#N/A,#N/A,FALSE,"EOAF";#N/A,#N/A,FALSE,"CASH";#N/A,#N/A,FALSE,"FINANZAS";#N/A,#N/A,FALSE,"DEUDA";#N/A,#N/A,FALSE,"INVERSION";#N/A,#N/A,FALSE,"PERSONAL"}</definedName>
    <definedName name="bbbosta" localSheetId="20" hidden="1">{#N/A,#N/A,FALSE,"LLAVE";#N/A,#N/A,FALSE,"EERR";#N/A,#N/A,FALSE,"ESP";#N/A,#N/A,FALSE,"EOAF";#N/A,#N/A,FALSE,"CASH";#N/A,#N/A,FALSE,"FINANZAS";#N/A,#N/A,FALSE,"DEUDA";#N/A,#N/A,FALSE,"INVERSION";#N/A,#N/A,FALSE,"PERSONAL"}</definedName>
    <definedName name="bbbosta" localSheetId="12" hidden="1">{#N/A,#N/A,FALSE,"LLAVE";#N/A,#N/A,FALSE,"EERR";#N/A,#N/A,FALSE,"ESP";#N/A,#N/A,FALSE,"EOAF";#N/A,#N/A,FALSE,"CASH";#N/A,#N/A,FALSE,"FINANZAS";#N/A,#N/A,FALSE,"DEUDA";#N/A,#N/A,FALSE,"INVERSION";#N/A,#N/A,FALSE,"PERSONAL"}</definedName>
    <definedName name="bbbosta" localSheetId="22" hidden="1">{#N/A,#N/A,FALSE,"LLAVE";#N/A,#N/A,FALSE,"EERR";#N/A,#N/A,FALSE,"ESP";#N/A,#N/A,FALSE,"EOAF";#N/A,#N/A,FALSE,"CASH";#N/A,#N/A,FALSE,"FINANZAS";#N/A,#N/A,FALSE,"DEUDA";#N/A,#N/A,FALSE,"INVERSION";#N/A,#N/A,FALSE,"PERSONAL"}</definedName>
    <definedName name="bbbosta" localSheetId="21" hidden="1">{#N/A,#N/A,FALSE,"LLAVE";#N/A,#N/A,FALSE,"EERR";#N/A,#N/A,FALSE,"ESP";#N/A,#N/A,FALSE,"EOAF";#N/A,#N/A,FALSE,"CASH";#N/A,#N/A,FALSE,"FINANZAS";#N/A,#N/A,FALSE,"DEUDA";#N/A,#N/A,FALSE,"INVERSION";#N/A,#N/A,FALSE,"PERSONAL"}</definedName>
    <definedName name="bbbosta" localSheetId="23" hidden="1">{#N/A,#N/A,FALSE,"LLAVE";#N/A,#N/A,FALSE,"EERR";#N/A,#N/A,FALSE,"ESP";#N/A,#N/A,FALSE,"EOAF";#N/A,#N/A,FALSE,"CASH";#N/A,#N/A,FALSE,"FINANZAS";#N/A,#N/A,FALSE,"DEUDA";#N/A,#N/A,FALSE,"INVERSION";#N/A,#N/A,FALSE,"PERSONAL"}</definedName>
    <definedName name="bbbosta" localSheetId="15" hidden="1">{#N/A,#N/A,FALSE,"LLAVE";#N/A,#N/A,FALSE,"EERR";#N/A,#N/A,FALSE,"ESP";#N/A,#N/A,FALSE,"EOAF";#N/A,#N/A,FALSE,"CASH";#N/A,#N/A,FALSE,"FINANZAS";#N/A,#N/A,FALSE,"DEUDA";#N/A,#N/A,FALSE,"INVERSION";#N/A,#N/A,FALSE,"PERSONAL"}</definedName>
    <definedName name="bbbosta" localSheetId="13" hidden="1">{#N/A,#N/A,FALSE,"LLAVE";#N/A,#N/A,FALSE,"EERR";#N/A,#N/A,FALSE,"ESP";#N/A,#N/A,FALSE,"EOAF";#N/A,#N/A,FALSE,"CASH";#N/A,#N/A,FALSE,"FINANZAS";#N/A,#N/A,FALSE,"DEUDA";#N/A,#N/A,FALSE,"INVERSION";#N/A,#N/A,FALSE,"PERSONAL"}</definedName>
    <definedName name="bbbosta" hidden="1">{#N/A,#N/A,FALSE,"LLAVE";#N/A,#N/A,FALSE,"EERR";#N/A,#N/A,FALSE,"ESP";#N/A,#N/A,FALSE,"EOAF";#N/A,#N/A,FALSE,"CASH";#N/A,#N/A,FALSE,"FINANZAS";#N/A,#N/A,FALSE,"DEUDA";#N/A,#N/A,FALSE,"INVERSION";#N/A,#N/A,FALSE,"PERSONAL"}</definedName>
    <definedName name="bbbosta_1" localSheetId="0" hidden="1">{#N/A,#N/A,FALSE,"LLAVE";#N/A,#N/A,FALSE,"EERR";#N/A,#N/A,FALSE,"ESP";#N/A,#N/A,FALSE,"EOAF";#N/A,#N/A,FALSE,"CASH";#N/A,#N/A,FALSE,"FINANZAS";#N/A,#N/A,FALSE,"DEUDA";#N/A,#N/A,FALSE,"INVERSION";#N/A,#N/A,FALSE,"PERSONAL"}</definedName>
    <definedName name="bbbosta_1" localSheetId="25" hidden="1">{#N/A,#N/A,FALSE,"LLAVE";#N/A,#N/A,FALSE,"EERR";#N/A,#N/A,FALSE,"ESP";#N/A,#N/A,FALSE,"EOAF";#N/A,#N/A,FALSE,"CASH";#N/A,#N/A,FALSE,"FINANZAS";#N/A,#N/A,FALSE,"DEUDA";#N/A,#N/A,FALSE,"INVERSION";#N/A,#N/A,FALSE,"PERSONAL"}</definedName>
    <definedName name="bbbosta_1" localSheetId="20" hidden="1">{#N/A,#N/A,FALSE,"LLAVE";#N/A,#N/A,FALSE,"EERR";#N/A,#N/A,FALSE,"ESP";#N/A,#N/A,FALSE,"EOAF";#N/A,#N/A,FALSE,"CASH";#N/A,#N/A,FALSE,"FINANZAS";#N/A,#N/A,FALSE,"DEUDA";#N/A,#N/A,FALSE,"INVERSION";#N/A,#N/A,FALSE,"PERSONAL"}</definedName>
    <definedName name="bbbosta_1" localSheetId="12" hidden="1">{#N/A,#N/A,FALSE,"LLAVE";#N/A,#N/A,FALSE,"EERR";#N/A,#N/A,FALSE,"ESP";#N/A,#N/A,FALSE,"EOAF";#N/A,#N/A,FALSE,"CASH";#N/A,#N/A,FALSE,"FINANZAS";#N/A,#N/A,FALSE,"DEUDA";#N/A,#N/A,FALSE,"INVERSION";#N/A,#N/A,FALSE,"PERSONAL"}</definedName>
    <definedName name="bbbosta_1" localSheetId="22" hidden="1">{#N/A,#N/A,FALSE,"LLAVE";#N/A,#N/A,FALSE,"EERR";#N/A,#N/A,FALSE,"ESP";#N/A,#N/A,FALSE,"EOAF";#N/A,#N/A,FALSE,"CASH";#N/A,#N/A,FALSE,"FINANZAS";#N/A,#N/A,FALSE,"DEUDA";#N/A,#N/A,FALSE,"INVERSION";#N/A,#N/A,FALSE,"PERSONAL"}</definedName>
    <definedName name="bbbosta_1" localSheetId="21" hidden="1">{#N/A,#N/A,FALSE,"LLAVE";#N/A,#N/A,FALSE,"EERR";#N/A,#N/A,FALSE,"ESP";#N/A,#N/A,FALSE,"EOAF";#N/A,#N/A,FALSE,"CASH";#N/A,#N/A,FALSE,"FINANZAS";#N/A,#N/A,FALSE,"DEUDA";#N/A,#N/A,FALSE,"INVERSION";#N/A,#N/A,FALSE,"PERSONAL"}</definedName>
    <definedName name="bbbosta_1" localSheetId="23" hidden="1">{#N/A,#N/A,FALSE,"LLAVE";#N/A,#N/A,FALSE,"EERR";#N/A,#N/A,FALSE,"ESP";#N/A,#N/A,FALSE,"EOAF";#N/A,#N/A,FALSE,"CASH";#N/A,#N/A,FALSE,"FINANZAS";#N/A,#N/A,FALSE,"DEUDA";#N/A,#N/A,FALSE,"INVERSION";#N/A,#N/A,FALSE,"PERSONAL"}</definedName>
    <definedName name="bbbosta_1" localSheetId="15" hidden="1">{#N/A,#N/A,FALSE,"LLAVE";#N/A,#N/A,FALSE,"EERR";#N/A,#N/A,FALSE,"ESP";#N/A,#N/A,FALSE,"EOAF";#N/A,#N/A,FALSE,"CASH";#N/A,#N/A,FALSE,"FINANZAS";#N/A,#N/A,FALSE,"DEUDA";#N/A,#N/A,FALSE,"INVERSION";#N/A,#N/A,FALSE,"PERSONAL"}</definedName>
    <definedName name="bbbosta_1" localSheetId="13" hidden="1">{#N/A,#N/A,FALSE,"LLAVE";#N/A,#N/A,FALSE,"EERR";#N/A,#N/A,FALSE,"ESP";#N/A,#N/A,FALSE,"EOAF";#N/A,#N/A,FALSE,"CASH";#N/A,#N/A,FALSE,"FINANZAS";#N/A,#N/A,FALSE,"DEUDA";#N/A,#N/A,FALSE,"INVERSION";#N/A,#N/A,FALSE,"PERSONAL"}</definedName>
    <definedName name="bbbosta_1" hidden="1">{#N/A,#N/A,FALSE,"LLAVE";#N/A,#N/A,FALSE,"EERR";#N/A,#N/A,FALSE,"ESP";#N/A,#N/A,FALSE,"EOAF";#N/A,#N/A,FALSE,"CASH";#N/A,#N/A,FALSE,"FINANZAS";#N/A,#N/A,FALSE,"DEUDA";#N/A,#N/A,FALSE,"INVERSION";#N/A,#N/A,FALSE,"PERSONAL"}</definedName>
    <definedName name="bbbosta_1_1" localSheetId="0" hidden="1">{#N/A,#N/A,FALSE,"LLAVE";#N/A,#N/A,FALSE,"EERR";#N/A,#N/A,FALSE,"ESP";#N/A,#N/A,FALSE,"EOAF";#N/A,#N/A,FALSE,"CASH";#N/A,#N/A,FALSE,"FINANZAS";#N/A,#N/A,FALSE,"DEUDA";#N/A,#N/A,FALSE,"INVERSION";#N/A,#N/A,FALSE,"PERSONAL"}</definedName>
    <definedName name="bbbosta_1_1" localSheetId="25" hidden="1">{#N/A,#N/A,FALSE,"LLAVE";#N/A,#N/A,FALSE,"EERR";#N/A,#N/A,FALSE,"ESP";#N/A,#N/A,FALSE,"EOAF";#N/A,#N/A,FALSE,"CASH";#N/A,#N/A,FALSE,"FINANZAS";#N/A,#N/A,FALSE,"DEUDA";#N/A,#N/A,FALSE,"INVERSION";#N/A,#N/A,FALSE,"PERSONAL"}</definedName>
    <definedName name="bbbosta_1_1" localSheetId="20" hidden="1">{#N/A,#N/A,FALSE,"LLAVE";#N/A,#N/A,FALSE,"EERR";#N/A,#N/A,FALSE,"ESP";#N/A,#N/A,FALSE,"EOAF";#N/A,#N/A,FALSE,"CASH";#N/A,#N/A,FALSE,"FINANZAS";#N/A,#N/A,FALSE,"DEUDA";#N/A,#N/A,FALSE,"INVERSION";#N/A,#N/A,FALSE,"PERSONAL"}</definedName>
    <definedName name="bbbosta_1_1" localSheetId="12" hidden="1">{#N/A,#N/A,FALSE,"LLAVE";#N/A,#N/A,FALSE,"EERR";#N/A,#N/A,FALSE,"ESP";#N/A,#N/A,FALSE,"EOAF";#N/A,#N/A,FALSE,"CASH";#N/A,#N/A,FALSE,"FINANZAS";#N/A,#N/A,FALSE,"DEUDA";#N/A,#N/A,FALSE,"INVERSION";#N/A,#N/A,FALSE,"PERSONAL"}</definedName>
    <definedName name="bbbosta_1_1" localSheetId="22" hidden="1">{#N/A,#N/A,FALSE,"LLAVE";#N/A,#N/A,FALSE,"EERR";#N/A,#N/A,FALSE,"ESP";#N/A,#N/A,FALSE,"EOAF";#N/A,#N/A,FALSE,"CASH";#N/A,#N/A,FALSE,"FINANZAS";#N/A,#N/A,FALSE,"DEUDA";#N/A,#N/A,FALSE,"INVERSION";#N/A,#N/A,FALSE,"PERSONAL"}</definedName>
    <definedName name="bbbosta_1_1" localSheetId="21" hidden="1">{#N/A,#N/A,FALSE,"LLAVE";#N/A,#N/A,FALSE,"EERR";#N/A,#N/A,FALSE,"ESP";#N/A,#N/A,FALSE,"EOAF";#N/A,#N/A,FALSE,"CASH";#N/A,#N/A,FALSE,"FINANZAS";#N/A,#N/A,FALSE,"DEUDA";#N/A,#N/A,FALSE,"INVERSION";#N/A,#N/A,FALSE,"PERSONAL"}</definedName>
    <definedName name="bbbosta_1_1" localSheetId="23" hidden="1">{#N/A,#N/A,FALSE,"LLAVE";#N/A,#N/A,FALSE,"EERR";#N/A,#N/A,FALSE,"ESP";#N/A,#N/A,FALSE,"EOAF";#N/A,#N/A,FALSE,"CASH";#N/A,#N/A,FALSE,"FINANZAS";#N/A,#N/A,FALSE,"DEUDA";#N/A,#N/A,FALSE,"INVERSION";#N/A,#N/A,FALSE,"PERSONAL"}</definedName>
    <definedName name="bbbosta_1_1" localSheetId="15" hidden="1">{#N/A,#N/A,FALSE,"LLAVE";#N/A,#N/A,FALSE,"EERR";#N/A,#N/A,FALSE,"ESP";#N/A,#N/A,FALSE,"EOAF";#N/A,#N/A,FALSE,"CASH";#N/A,#N/A,FALSE,"FINANZAS";#N/A,#N/A,FALSE,"DEUDA";#N/A,#N/A,FALSE,"INVERSION";#N/A,#N/A,FALSE,"PERSONAL"}</definedName>
    <definedName name="bbbosta_1_1" localSheetId="13" hidden="1">{#N/A,#N/A,FALSE,"LLAVE";#N/A,#N/A,FALSE,"EERR";#N/A,#N/A,FALSE,"ESP";#N/A,#N/A,FALSE,"EOAF";#N/A,#N/A,FALSE,"CASH";#N/A,#N/A,FALSE,"FINANZAS";#N/A,#N/A,FALSE,"DEUDA";#N/A,#N/A,FALSE,"INVERSION";#N/A,#N/A,FALSE,"PERSONAL"}</definedName>
    <definedName name="bbbosta_1_1" hidden="1">{#N/A,#N/A,FALSE,"LLAVE";#N/A,#N/A,FALSE,"EERR";#N/A,#N/A,FALSE,"ESP";#N/A,#N/A,FALSE,"EOAF";#N/A,#N/A,FALSE,"CASH";#N/A,#N/A,FALSE,"FINANZAS";#N/A,#N/A,FALSE,"DEUDA";#N/A,#N/A,FALSE,"INVERSION";#N/A,#N/A,FALSE,"PERSONAL"}</definedName>
    <definedName name="bbbosta_2" localSheetId="0" hidden="1">{#N/A,#N/A,FALSE,"LLAVE";#N/A,#N/A,FALSE,"EERR";#N/A,#N/A,FALSE,"ESP";#N/A,#N/A,FALSE,"EOAF";#N/A,#N/A,FALSE,"CASH";#N/A,#N/A,FALSE,"FINANZAS";#N/A,#N/A,FALSE,"DEUDA";#N/A,#N/A,FALSE,"INVERSION";#N/A,#N/A,FALSE,"PERSONAL"}</definedName>
    <definedName name="bbbosta_2" localSheetId="25" hidden="1">{#N/A,#N/A,FALSE,"LLAVE";#N/A,#N/A,FALSE,"EERR";#N/A,#N/A,FALSE,"ESP";#N/A,#N/A,FALSE,"EOAF";#N/A,#N/A,FALSE,"CASH";#N/A,#N/A,FALSE,"FINANZAS";#N/A,#N/A,FALSE,"DEUDA";#N/A,#N/A,FALSE,"INVERSION";#N/A,#N/A,FALSE,"PERSONAL"}</definedName>
    <definedName name="bbbosta_2" localSheetId="20" hidden="1">{#N/A,#N/A,FALSE,"LLAVE";#N/A,#N/A,FALSE,"EERR";#N/A,#N/A,FALSE,"ESP";#N/A,#N/A,FALSE,"EOAF";#N/A,#N/A,FALSE,"CASH";#N/A,#N/A,FALSE,"FINANZAS";#N/A,#N/A,FALSE,"DEUDA";#N/A,#N/A,FALSE,"INVERSION";#N/A,#N/A,FALSE,"PERSONAL"}</definedName>
    <definedName name="bbbosta_2" localSheetId="12" hidden="1">{#N/A,#N/A,FALSE,"LLAVE";#N/A,#N/A,FALSE,"EERR";#N/A,#N/A,FALSE,"ESP";#N/A,#N/A,FALSE,"EOAF";#N/A,#N/A,FALSE,"CASH";#N/A,#N/A,FALSE,"FINANZAS";#N/A,#N/A,FALSE,"DEUDA";#N/A,#N/A,FALSE,"INVERSION";#N/A,#N/A,FALSE,"PERSONAL"}</definedName>
    <definedName name="bbbosta_2" localSheetId="22" hidden="1">{#N/A,#N/A,FALSE,"LLAVE";#N/A,#N/A,FALSE,"EERR";#N/A,#N/A,FALSE,"ESP";#N/A,#N/A,FALSE,"EOAF";#N/A,#N/A,FALSE,"CASH";#N/A,#N/A,FALSE,"FINANZAS";#N/A,#N/A,FALSE,"DEUDA";#N/A,#N/A,FALSE,"INVERSION";#N/A,#N/A,FALSE,"PERSONAL"}</definedName>
    <definedName name="bbbosta_2" localSheetId="21" hidden="1">{#N/A,#N/A,FALSE,"LLAVE";#N/A,#N/A,FALSE,"EERR";#N/A,#N/A,FALSE,"ESP";#N/A,#N/A,FALSE,"EOAF";#N/A,#N/A,FALSE,"CASH";#N/A,#N/A,FALSE,"FINANZAS";#N/A,#N/A,FALSE,"DEUDA";#N/A,#N/A,FALSE,"INVERSION";#N/A,#N/A,FALSE,"PERSONAL"}</definedName>
    <definedName name="bbbosta_2" localSheetId="23" hidden="1">{#N/A,#N/A,FALSE,"LLAVE";#N/A,#N/A,FALSE,"EERR";#N/A,#N/A,FALSE,"ESP";#N/A,#N/A,FALSE,"EOAF";#N/A,#N/A,FALSE,"CASH";#N/A,#N/A,FALSE,"FINANZAS";#N/A,#N/A,FALSE,"DEUDA";#N/A,#N/A,FALSE,"INVERSION";#N/A,#N/A,FALSE,"PERSONAL"}</definedName>
    <definedName name="bbbosta_2" localSheetId="15" hidden="1">{#N/A,#N/A,FALSE,"LLAVE";#N/A,#N/A,FALSE,"EERR";#N/A,#N/A,FALSE,"ESP";#N/A,#N/A,FALSE,"EOAF";#N/A,#N/A,FALSE,"CASH";#N/A,#N/A,FALSE,"FINANZAS";#N/A,#N/A,FALSE,"DEUDA";#N/A,#N/A,FALSE,"INVERSION";#N/A,#N/A,FALSE,"PERSONAL"}</definedName>
    <definedName name="bbbosta_2" localSheetId="13" hidden="1">{#N/A,#N/A,FALSE,"LLAVE";#N/A,#N/A,FALSE,"EERR";#N/A,#N/A,FALSE,"ESP";#N/A,#N/A,FALSE,"EOAF";#N/A,#N/A,FALSE,"CASH";#N/A,#N/A,FALSE,"FINANZAS";#N/A,#N/A,FALSE,"DEUDA";#N/A,#N/A,FALSE,"INVERSION";#N/A,#N/A,FALSE,"PERSONAL"}</definedName>
    <definedName name="bbbosta_2" hidden="1">{#N/A,#N/A,FALSE,"LLAVE";#N/A,#N/A,FALSE,"EERR";#N/A,#N/A,FALSE,"ESP";#N/A,#N/A,FALSE,"EOAF";#N/A,#N/A,FALSE,"CASH";#N/A,#N/A,FALSE,"FINANZAS";#N/A,#N/A,FALSE,"DEUDA";#N/A,#N/A,FALSE,"INVERSION";#N/A,#N/A,FALSE,"PERSONAL"}</definedName>
    <definedName name="bbosta" localSheetId="0" hidden="1">{#N/A,#N/A,FALSE,"ENERGIA";#N/A,#N/A,FALSE,"PERDIDAS";#N/A,#N/A,FALSE,"CLIENTES";#N/A,#N/A,FALSE,"ESTADO";#N/A,#N/A,FALSE,"TECNICA"}</definedName>
    <definedName name="bbosta" localSheetId="25" hidden="1">{#N/A,#N/A,FALSE,"ENERGIA";#N/A,#N/A,FALSE,"PERDIDAS";#N/A,#N/A,FALSE,"CLIENTES";#N/A,#N/A,FALSE,"ESTADO";#N/A,#N/A,FALSE,"TECNICA"}</definedName>
    <definedName name="bbosta" localSheetId="20" hidden="1">{#N/A,#N/A,FALSE,"ENERGIA";#N/A,#N/A,FALSE,"PERDIDAS";#N/A,#N/A,FALSE,"CLIENTES";#N/A,#N/A,FALSE,"ESTADO";#N/A,#N/A,FALSE,"TECNICA"}</definedName>
    <definedName name="bbosta" localSheetId="12" hidden="1">{#N/A,#N/A,FALSE,"ENERGIA";#N/A,#N/A,FALSE,"PERDIDAS";#N/A,#N/A,FALSE,"CLIENTES";#N/A,#N/A,FALSE,"ESTADO";#N/A,#N/A,FALSE,"TECNICA"}</definedName>
    <definedName name="bbosta" localSheetId="22" hidden="1">{#N/A,#N/A,FALSE,"ENERGIA";#N/A,#N/A,FALSE,"PERDIDAS";#N/A,#N/A,FALSE,"CLIENTES";#N/A,#N/A,FALSE,"ESTADO";#N/A,#N/A,FALSE,"TECNICA"}</definedName>
    <definedName name="bbosta" localSheetId="21" hidden="1">{#N/A,#N/A,FALSE,"ENERGIA";#N/A,#N/A,FALSE,"PERDIDAS";#N/A,#N/A,FALSE,"CLIENTES";#N/A,#N/A,FALSE,"ESTADO";#N/A,#N/A,FALSE,"TECNICA"}</definedName>
    <definedName name="bbosta" localSheetId="23" hidden="1">{#N/A,#N/A,FALSE,"ENERGIA";#N/A,#N/A,FALSE,"PERDIDAS";#N/A,#N/A,FALSE,"CLIENTES";#N/A,#N/A,FALSE,"ESTADO";#N/A,#N/A,FALSE,"TECNICA"}</definedName>
    <definedName name="bbosta" localSheetId="15" hidden="1">{#N/A,#N/A,FALSE,"ENERGIA";#N/A,#N/A,FALSE,"PERDIDAS";#N/A,#N/A,FALSE,"CLIENTES";#N/A,#N/A,FALSE,"ESTADO";#N/A,#N/A,FALSE,"TECNICA"}</definedName>
    <definedName name="bbosta" localSheetId="13" hidden="1">{#N/A,#N/A,FALSE,"ENERGIA";#N/A,#N/A,FALSE,"PERDIDAS";#N/A,#N/A,FALSE,"CLIENTES";#N/A,#N/A,FALSE,"ESTADO";#N/A,#N/A,FALSE,"TECNICA"}</definedName>
    <definedName name="bbosta" hidden="1">{#N/A,#N/A,FALSE,"ENERGIA";#N/A,#N/A,FALSE,"PERDIDAS";#N/A,#N/A,FALSE,"CLIENTES";#N/A,#N/A,FALSE,"ESTADO";#N/A,#N/A,FALSE,"TECNICA"}</definedName>
    <definedName name="bbosta_1" localSheetId="0" hidden="1">{#N/A,#N/A,FALSE,"ENERGIA";#N/A,#N/A,FALSE,"PERDIDAS";#N/A,#N/A,FALSE,"CLIENTES";#N/A,#N/A,FALSE,"ESTADO";#N/A,#N/A,FALSE,"TECNICA"}</definedName>
    <definedName name="bbosta_1" localSheetId="25" hidden="1">{#N/A,#N/A,FALSE,"ENERGIA";#N/A,#N/A,FALSE,"PERDIDAS";#N/A,#N/A,FALSE,"CLIENTES";#N/A,#N/A,FALSE,"ESTADO";#N/A,#N/A,FALSE,"TECNICA"}</definedName>
    <definedName name="bbosta_1" localSheetId="20" hidden="1">{#N/A,#N/A,FALSE,"ENERGIA";#N/A,#N/A,FALSE,"PERDIDAS";#N/A,#N/A,FALSE,"CLIENTES";#N/A,#N/A,FALSE,"ESTADO";#N/A,#N/A,FALSE,"TECNICA"}</definedName>
    <definedName name="bbosta_1" localSheetId="12" hidden="1">{#N/A,#N/A,FALSE,"ENERGIA";#N/A,#N/A,FALSE,"PERDIDAS";#N/A,#N/A,FALSE,"CLIENTES";#N/A,#N/A,FALSE,"ESTADO";#N/A,#N/A,FALSE,"TECNICA"}</definedName>
    <definedName name="bbosta_1" localSheetId="22" hidden="1">{#N/A,#N/A,FALSE,"ENERGIA";#N/A,#N/A,FALSE,"PERDIDAS";#N/A,#N/A,FALSE,"CLIENTES";#N/A,#N/A,FALSE,"ESTADO";#N/A,#N/A,FALSE,"TECNICA"}</definedName>
    <definedName name="bbosta_1" localSheetId="21" hidden="1">{#N/A,#N/A,FALSE,"ENERGIA";#N/A,#N/A,FALSE,"PERDIDAS";#N/A,#N/A,FALSE,"CLIENTES";#N/A,#N/A,FALSE,"ESTADO";#N/A,#N/A,FALSE,"TECNICA"}</definedName>
    <definedName name="bbosta_1" localSheetId="23" hidden="1">{#N/A,#N/A,FALSE,"ENERGIA";#N/A,#N/A,FALSE,"PERDIDAS";#N/A,#N/A,FALSE,"CLIENTES";#N/A,#N/A,FALSE,"ESTADO";#N/A,#N/A,FALSE,"TECNICA"}</definedName>
    <definedName name="bbosta_1" localSheetId="15" hidden="1">{#N/A,#N/A,FALSE,"ENERGIA";#N/A,#N/A,FALSE,"PERDIDAS";#N/A,#N/A,FALSE,"CLIENTES";#N/A,#N/A,FALSE,"ESTADO";#N/A,#N/A,FALSE,"TECNICA"}</definedName>
    <definedName name="bbosta_1" localSheetId="13" hidden="1">{#N/A,#N/A,FALSE,"ENERGIA";#N/A,#N/A,FALSE,"PERDIDAS";#N/A,#N/A,FALSE,"CLIENTES";#N/A,#N/A,FALSE,"ESTADO";#N/A,#N/A,FALSE,"TECNICA"}</definedName>
    <definedName name="bbosta_1" hidden="1">{#N/A,#N/A,FALSE,"ENERGIA";#N/A,#N/A,FALSE,"PERDIDAS";#N/A,#N/A,FALSE,"CLIENTES";#N/A,#N/A,FALSE,"ESTADO";#N/A,#N/A,FALSE,"TECNICA"}</definedName>
    <definedName name="bbosta_1_1" localSheetId="0" hidden="1">{#N/A,#N/A,FALSE,"ENERGIA";#N/A,#N/A,FALSE,"PERDIDAS";#N/A,#N/A,FALSE,"CLIENTES";#N/A,#N/A,FALSE,"ESTADO";#N/A,#N/A,FALSE,"TECNICA"}</definedName>
    <definedName name="bbosta_1_1" localSheetId="25" hidden="1">{#N/A,#N/A,FALSE,"ENERGIA";#N/A,#N/A,FALSE,"PERDIDAS";#N/A,#N/A,FALSE,"CLIENTES";#N/A,#N/A,FALSE,"ESTADO";#N/A,#N/A,FALSE,"TECNICA"}</definedName>
    <definedName name="bbosta_1_1" localSheetId="20" hidden="1">{#N/A,#N/A,FALSE,"ENERGIA";#N/A,#N/A,FALSE,"PERDIDAS";#N/A,#N/A,FALSE,"CLIENTES";#N/A,#N/A,FALSE,"ESTADO";#N/A,#N/A,FALSE,"TECNICA"}</definedName>
    <definedName name="bbosta_1_1" localSheetId="12" hidden="1">{#N/A,#N/A,FALSE,"ENERGIA";#N/A,#N/A,FALSE,"PERDIDAS";#N/A,#N/A,FALSE,"CLIENTES";#N/A,#N/A,FALSE,"ESTADO";#N/A,#N/A,FALSE,"TECNICA"}</definedName>
    <definedName name="bbosta_1_1" localSheetId="22" hidden="1">{#N/A,#N/A,FALSE,"ENERGIA";#N/A,#N/A,FALSE,"PERDIDAS";#N/A,#N/A,FALSE,"CLIENTES";#N/A,#N/A,FALSE,"ESTADO";#N/A,#N/A,FALSE,"TECNICA"}</definedName>
    <definedName name="bbosta_1_1" localSheetId="21" hidden="1">{#N/A,#N/A,FALSE,"ENERGIA";#N/A,#N/A,FALSE,"PERDIDAS";#N/A,#N/A,FALSE,"CLIENTES";#N/A,#N/A,FALSE,"ESTADO";#N/A,#N/A,FALSE,"TECNICA"}</definedName>
    <definedName name="bbosta_1_1" localSheetId="23" hidden="1">{#N/A,#N/A,FALSE,"ENERGIA";#N/A,#N/A,FALSE,"PERDIDAS";#N/A,#N/A,FALSE,"CLIENTES";#N/A,#N/A,FALSE,"ESTADO";#N/A,#N/A,FALSE,"TECNICA"}</definedName>
    <definedName name="bbosta_1_1" localSheetId="15" hidden="1">{#N/A,#N/A,FALSE,"ENERGIA";#N/A,#N/A,FALSE,"PERDIDAS";#N/A,#N/A,FALSE,"CLIENTES";#N/A,#N/A,FALSE,"ESTADO";#N/A,#N/A,FALSE,"TECNICA"}</definedName>
    <definedName name="bbosta_1_1" localSheetId="13" hidden="1">{#N/A,#N/A,FALSE,"ENERGIA";#N/A,#N/A,FALSE,"PERDIDAS";#N/A,#N/A,FALSE,"CLIENTES";#N/A,#N/A,FALSE,"ESTADO";#N/A,#N/A,FALSE,"TECNICA"}</definedName>
    <definedName name="bbosta_1_1" hidden="1">{#N/A,#N/A,FALSE,"ENERGIA";#N/A,#N/A,FALSE,"PERDIDAS";#N/A,#N/A,FALSE,"CLIENTES";#N/A,#N/A,FALSE,"ESTADO";#N/A,#N/A,FALSE,"TECNICA"}</definedName>
    <definedName name="bbosta_2" localSheetId="0" hidden="1">{#N/A,#N/A,FALSE,"ENERGIA";#N/A,#N/A,FALSE,"PERDIDAS";#N/A,#N/A,FALSE,"CLIENTES";#N/A,#N/A,FALSE,"ESTADO";#N/A,#N/A,FALSE,"TECNICA"}</definedName>
    <definedName name="bbosta_2" localSheetId="25" hidden="1">{#N/A,#N/A,FALSE,"ENERGIA";#N/A,#N/A,FALSE,"PERDIDAS";#N/A,#N/A,FALSE,"CLIENTES";#N/A,#N/A,FALSE,"ESTADO";#N/A,#N/A,FALSE,"TECNICA"}</definedName>
    <definedName name="bbosta_2" localSheetId="20" hidden="1">{#N/A,#N/A,FALSE,"ENERGIA";#N/A,#N/A,FALSE,"PERDIDAS";#N/A,#N/A,FALSE,"CLIENTES";#N/A,#N/A,FALSE,"ESTADO";#N/A,#N/A,FALSE,"TECNICA"}</definedName>
    <definedName name="bbosta_2" localSheetId="12" hidden="1">{#N/A,#N/A,FALSE,"ENERGIA";#N/A,#N/A,FALSE,"PERDIDAS";#N/A,#N/A,FALSE,"CLIENTES";#N/A,#N/A,FALSE,"ESTADO";#N/A,#N/A,FALSE,"TECNICA"}</definedName>
    <definedName name="bbosta_2" localSheetId="22" hidden="1">{#N/A,#N/A,FALSE,"ENERGIA";#N/A,#N/A,FALSE,"PERDIDAS";#N/A,#N/A,FALSE,"CLIENTES";#N/A,#N/A,FALSE,"ESTADO";#N/A,#N/A,FALSE,"TECNICA"}</definedName>
    <definedName name="bbosta_2" localSheetId="21" hidden="1">{#N/A,#N/A,FALSE,"ENERGIA";#N/A,#N/A,FALSE,"PERDIDAS";#N/A,#N/A,FALSE,"CLIENTES";#N/A,#N/A,FALSE,"ESTADO";#N/A,#N/A,FALSE,"TECNICA"}</definedName>
    <definedName name="bbosta_2" localSheetId="23" hidden="1">{#N/A,#N/A,FALSE,"ENERGIA";#N/A,#N/A,FALSE,"PERDIDAS";#N/A,#N/A,FALSE,"CLIENTES";#N/A,#N/A,FALSE,"ESTADO";#N/A,#N/A,FALSE,"TECNICA"}</definedName>
    <definedName name="bbosta_2" localSheetId="15" hidden="1">{#N/A,#N/A,FALSE,"ENERGIA";#N/A,#N/A,FALSE,"PERDIDAS";#N/A,#N/A,FALSE,"CLIENTES";#N/A,#N/A,FALSE,"ESTADO";#N/A,#N/A,FALSE,"TECNICA"}</definedName>
    <definedName name="bbosta_2" localSheetId="13" hidden="1">{#N/A,#N/A,FALSE,"ENERGIA";#N/A,#N/A,FALSE,"PERDIDAS";#N/A,#N/A,FALSE,"CLIENTES";#N/A,#N/A,FALSE,"ESTADO";#N/A,#N/A,FALSE,"TECNICA"}</definedName>
    <definedName name="bbosta_2" hidden="1">{#N/A,#N/A,FALSE,"ENERGIA";#N/A,#N/A,FALSE,"PERDIDAS";#N/A,#N/A,FALSE,"CLIENTES";#N/A,#N/A,FALSE,"ESTADO";#N/A,#N/A,FALSE,"TECNICA"}</definedName>
    <definedName name="bc"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álculo">#REF!</definedName>
    <definedName name="Bco">#REF!</definedName>
    <definedName name="Bd" localSheetId="15">#REF!</definedName>
    <definedName name="Bd">#REF!</definedName>
    <definedName name="BD_Ref_Titulos" localSheetId="15">#REF!</definedName>
    <definedName name="BD_Ref_Titulos">#REF!</definedName>
    <definedName name="BD_Ref_Titulos_" localSheetId="15">#REF!</definedName>
    <definedName name="BD_Ref_Titulos_">#REF!</definedName>
    <definedName name="BD_REF_TODO" localSheetId="15">#REF!</definedName>
    <definedName name="BD_REF_TODO">#REF!</definedName>
    <definedName name="Be" localSheetId="15">#REF!</definedName>
    <definedName name="Be">#REF!</definedName>
    <definedName name="BG_Del" hidden="1">15</definedName>
    <definedName name="BG_Ins" hidden="1">4</definedName>
    <definedName name="BG_Mod" hidden="1">6</definedName>
    <definedName name="BGADFHBGSDFH" localSheetId="0" hidden="1">{#N/A,#N/A,TRUE,"SEST";#N/A,#N/A,TRUE,"indicadores ";#N/A,#N/A,TRUE,"FPI";#N/A,#N/A,TRUE,"USOS E FONTES";#N/A,#N/A,TRUE,"gráficos"}</definedName>
    <definedName name="BGADFHBGSDFH" localSheetId="25" hidden="1">{#N/A,#N/A,TRUE,"SEST";#N/A,#N/A,TRUE,"indicadores ";#N/A,#N/A,TRUE,"FPI";#N/A,#N/A,TRUE,"USOS E FONTES";#N/A,#N/A,TRUE,"gráficos"}</definedName>
    <definedName name="BGADFHBGSDFH" localSheetId="20" hidden="1">{#N/A,#N/A,TRUE,"SEST";#N/A,#N/A,TRUE,"indicadores ";#N/A,#N/A,TRUE,"FPI";#N/A,#N/A,TRUE,"USOS E FONTES";#N/A,#N/A,TRUE,"gráficos"}</definedName>
    <definedName name="BGADFHBGSDFH" localSheetId="12" hidden="1">{#N/A,#N/A,TRUE,"SEST";#N/A,#N/A,TRUE,"indicadores ";#N/A,#N/A,TRUE,"FPI";#N/A,#N/A,TRUE,"USOS E FONTES";#N/A,#N/A,TRUE,"gráficos"}</definedName>
    <definedName name="BGADFHBGSDFH" localSheetId="22" hidden="1">{#N/A,#N/A,TRUE,"SEST";#N/A,#N/A,TRUE,"indicadores ";#N/A,#N/A,TRUE,"FPI";#N/A,#N/A,TRUE,"USOS E FONTES";#N/A,#N/A,TRUE,"gráficos"}</definedName>
    <definedName name="BGADFHBGSDFH" localSheetId="21" hidden="1">{#N/A,#N/A,TRUE,"SEST";#N/A,#N/A,TRUE,"indicadores ";#N/A,#N/A,TRUE,"FPI";#N/A,#N/A,TRUE,"USOS E FONTES";#N/A,#N/A,TRUE,"gráficos"}</definedName>
    <definedName name="BGADFHBGSDFH" localSheetId="23" hidden="1">{#N/A,#N/A,TRUE,"SEST";#N/A,#N/A,TRUE,"indicadores ";#N/A,#N/A,TRUE,"FPI";#N/A,#N/A,TRUE,"USOS E FONTES";#N/A,#N/A,TRUE,"gráficos"}</definedName>
    <definedName name="BGADFHBGSDFH" localSheetId="15" hidden="1">{#N/A,#N/A,TRUE,"SEST";#N/A,#N/A,TRUE,"indicadores ";#N/A,#N/A,TRUE,"FPI";#N/A,#N/A,TRUE,"USOS E FONTES";#N/A,#N/A,TRUE,"gráficos"}</definedName>
    <definedName name="BGADFHBGSDFH" localSheetId="13" hidden="1">{#N/A,#N/A,TRUE,"SEST";#N/A,#N/A,TRUE,"indicadores ";#N/A,#N/A,TRUE,"FPI";#N/A,#N/A,TRUE,"USOS E FONTES";#N/A,#N/A,TRUE,"gráficos"}</definedName>
    <definedName name="BGADFHBGSDFH" hidden="1">{#N/A,#N/A,TRUE,"SEST";#N/A,#N/A,TRUE,"indicadores ";#N/A,#N/A,TRUE,"FPI";#N/A,#N/A,TRUE,"USOS E FONTES";#N/A,#N/A,TRUE,"gráficos"}</definedName>
    <definedName name="BILATERAIS" localSheetId="15">#REF!</definedName>
    <definedName name="BILATERAIS">#REF!</definedName>
    <definedName name="BIMESTRE" localSheetId="25">#REF!</definedName>
    <definedName name="BIMESTRE" localSheetId="20">#REF!</definedName>
    <definedName name="BIMESTRE" localSheetId="12">#REF!</definedName>
    <definedName name="BIMESTRE" localSheetId="22">#REF!</definedName>
    <definedName name="BIMESTRE" localSheetId="21">#REF!</definedName>
    <definedName name="BIMESTRE" localSheetId="23">#REF!</definedName>
    <definedName name="BIMESTRE" localSheetId="13">#REF!</definedName>
    <definedName name="BIMESTRE">#REF!</definedName>
    <definedName name="BLPH1" localSheetId="13" hidden="1">#REF!</definedName>
    <definedName name="BLPH1" hidden="1">#REF!</definedName>
    <definedName name="BLPH13" localSheetId="13"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3" hidden="1">#REF!</definedName>
    <definedName name="BLPH35" hidden="1">#REF!</definedName>
    <definedName name="BLPH4" hidden="1">#REF!</definedName>
    <definedName name="BLPH5" hidden="1">#REF!</definedName>
    <definedName name="BLPH6" hidden="1">#REF!</definedName>
    <definedName name="BLPH62" hidden="1">#REF!</definedName>
    <definedName name="BLPH63" hidden="1">#REF!</definedName>
    <definedName name="BLPH65" hidden="1">#REF!</definedName>
    <definedName name="BLPH66" hidden="1">#REF!</definedName>
    <definedName name="BLPH67" hidden="1">#REF!</definedName>
    <definedName name="BLPH68" hidden="1">#REF!</definedName>
    <definedName name="BLPH69" hidden="1">#REF!</definedName>
    <definedName name="BLPH8" hidden="1">#REF!</definedName>
    <definedName name="BLPI1" hidden="1">#REF!</definedName>
    <definedName name="BLPI3" hidden="1">#REF!</definedName>
    <definedName name="BOBÃO" localSheetId="15" hidden="1">{"Assumptions Page 1",#N/A,FALSE,"JUBA Value";"Assumptions Page 2",#N/A,FALSE,"JUBA Value";"Assumptions Page 3",#N/A,FALSE,"JUBA Value";"Assumptions Page 4",#N/A,FALSE,"JUBA Value"}</definedName>
    <definedName name="BOBÃO" localSheetId="13" hidden="1">{"Assumptions Page 1",#N/A,FALSE,"JUBA Value";"Assumptions Page 2",#N/A,FALSE,"JUBA Value";"Assumptions Page 3",#N/A,FALSE,"JUBA Value";"Assumptions Page 4",#N/A,FALSE,"JUBA Value"}</definedName>
    <definedName name="BOBÃO" hidden="1">{"Assumptions Page 1",#N/A,FALSE,"JUBA Value";"Assumptions Page 2",#N/A,FALSE,"JUBA Value";"Assumptions Page 3",#N/A,FALSE,"JUBA Value";"Assumptions Page 4",#N/A,FALSE,"JUBA Value"}</definedName>
    <definedName name="Bolha" localSheetId="15">#REF!</definedName>
    <definedName name="Bolha">#REF!</definedName>
    <definedName name="bosta" localSheetId="0" hidden="1">{#N/A,#N/A,FALSE,"LLAVE";#N/A,#N/A,FALSE,"EERR";#N/A,#N/A,FALSE,"ESP";#N/A,#N/A,FALSE,"EOAF";#N/A,#N/A,FALSE,"CASH";#N/A,#N/A,FALSE,"FINANZAS";#N/A,#N/A,FALSE,"DEUDA";#N/A,#N/A,FALSE,"INVERSION";#N/A,#N/A,FALSE,"PERSONAL"}</definedName>
    <definedName name="bosta" localSheetId="25" hidden="1">{#N/A,#N/A,FALSE,"LLAVE";#N/A,#N/A,FALSE,"EERR";#N/A,#N/A,FALSE,"ESP";#N/A,#N/A,FALSE,"EOAF";#N/A,#N/A,FALSE,"CASH";#N/A,#N/A,FALSE,"FINANZAS";#N/A,#N/A,FALSE,"DEUDA";#N/A,#N/A,FALSE,"INVERSION";#N/A,#N/A,FALSE,"PERSONAL"}</definedName>
    <definedName name="bosta" localSheetId="20" hidden="1">{#N/A,#N/A,FALSE,"LLAVE";#N/A,#N/A,FALSE,"EERR";#N/A,#N/A,FALSE,"ESP";#N/A,#N/A,FALSE,"EOAF";#N/A,#N/A,FALSE,"CASH";#N/A,#N/A,FALSE,"FINANZAS";#N/A,#N/A,FALSE,"DEUDA";#N/A,#N/A,FALSE,"INVERSION";#N/A,#N/A,FALSE,"PERSONAL"}</definedName>
    <definedName name="bosta" localSheetId="12" hidden="1">{#N/A,#N/A,FALSE,"LLAVE";#N/A,#N/A,FALSE,"EERR";#N/A,#N/A,FALSE,"ESP";#N/A,#N/A,FALSE,"EOAF";#N/A,#N/A,FALSE,"CASH";#N/A,#N/A,FALSE,"FINANZAS";#N/A,#N/A,FALSE,"DEUDA";#N/A,#N/A,FALSE,"INVERSION";#N/A,#N/A,FALSE,"PERSONAL"}</definedName>
    <definedName name="bosta" localSheetId="22" hidden="1">{#N/A,#N/A,FALSE,"LLAVE";#N/A,#N/A,FALSE,"EERR";#N/A,#N/A,FALSE,"ESP";#N/A,#N/A,FALSE,"EOAF";#N/A,#N/A,FALSE,"CASH";#N/A,#N/A,FALSE,"FINANZAS";#N/A,#N/A,FALSE,"DEUDA";#N/A,#N/A,FALSE,"INVERSION";#N/A,#N/A,FALSE,"PERSONAL"}</definedName>
    <definedName name="bosta" localSheetId="21" hidden="1">{#N/A,#N/A,FALSE,"LLAVE";#N/A,#N/A,FALSE,"EERR";#N/A,#N/A,FALSE,"ESP";#N/A,#N/A,FALSE,"EOAF";#N/A,#N/A,FALSE,"CASH";#N/A,#N/A,FALSE,"FINANZAS";#N/A,#N/A,FALSE,"DEUDA";#N/A,#N/A,FALSE,"INVERSION";#N/A,#N/A,FALSE,"PERSONAL"}</definedName>
    <definedName name="bosta" localSheetId="23" hidden="1">{#N/A,#N/A,FALSE,"LLAVE";#N/A,#N/A,FALSE,"EERR";#N/A,#N/A,FALSE,"ESP";#N/A,#N/A,FALSE,"EOAF";#N/A,#N/A,FALSE,"CASH";#N/A,#N/A,FALSE,"FINANZAS";#N/A,#N/A,FALSE,"DEUDA";#N/A,#N/A,FALSE,"INVERSION";#N/A,#N/A,FALSE,"PERSONAL"}</definedName>
    <definedName name="bosta" localSheetId="15" hidden="1">{#N/A,#N/A,FALSE,"LLAVE";#N/A,#N/A,FALSE,"EERR";#N/A,#N/A,FALSE,"ESP";#N/A,#N/A,FALSE,"EOAF";#N/A,#N/A,FALSE,"CASH";#N/A,#N/A,FALSE,"FINANZAS";#N/A,#N/A,FALSE,"DEUDA";#N/A,#N/A,FALSE,"INVERSION";#N/A,#N/A,FALSE,"PERSONAL"}</definedName>
    <definedName name="bosta" localSheetId="13" hidden="1">{#N/A,#N/A,FALSE,"LLAVE";#N/A,#N/A,FALSE,"EERR";#N/A,#N/A,FALSE,"ESP";#N/A,#N/A,FALSE,"EOAF";#N/A,#N/A,FALSE,"CASH";#N/A,#N/A,FALSE,"FINANZAS";#N/A,#N/A,FALSE,"DEUDA";#N/A,#N/A,FALSE,"INVERSION";#N/A,#N/A,FALSE,"PERSONAL"}</definedName>
    <definedName name="bosta" hidden="1">{#N/A,#N/A,FALSE,"LLAVE";#N/A,#N/A,FALSE,"EERR";#N/A,#N/A,FALSE,"ESP";#N/A,#N/A,FALSE,"EOAF";#N/A,#N/A,FALSE,"CASH";#N/A,#N/A,FALSE,"FINANZAS";#N/A,#N/A,FALSE,"DEUDA";#N/A,#N/A,FALSE,"INVERSION";#N/A,#N/A,FALSE,"PERSONAL"}</definedName>
    <definedName name="bosta_1" localSheetId="0" hidden="1">{#N/A,#N/A,FALSE,"LLAVE";#N/A,#N/A,FALSE,"EERR";#N/A,#N/A,FALSE,"ESP";#N/A,#N/A,FALSE,"EOAF";#N/A,#N/A,FALSE,"CASH";#N/A,#N/A,FALSE,"FINANZAS";#N/A,#N/A,FALSE,"DEUDA";#N/A,#N/A,FALSE,"INVERSION";#N/A,#N/A,FALSE,"PERSONAL"}</definedName>
    <definedName name="bosta_1" localSheetId="25" hidden="1">{#N/A,#N/A,FALSE,"LLAVE";#N/A,#N/A,FALSE,"EERR";#N/A,#N/A,FALSE,"ESP";#N/A,#N/A,FALSE,"EOAF";#N/A,#N/A,FALSE,"CASH";#N/A,#N/A,FALSE,"FINANZAS";#N/A,#N/A,FALSE,"DEUDA";#N/A,#N/A,FALSE,"INVERSION";#N/A,#N/A,FALSE,"PERSONAL"}</definedName>
    <definedName name="bosta_1" localSheetId="20" hidden="1">{#N/A,#N/A,FALSE,"LLAVE";#N/A,#N/A,FALSE,"EERR";#N/A,#N/A,FALSE,"ESP";#N/A,#N/A,FALSE,"EOAF";#N/A,#N/A,FALSE,"CASH";#N/A,#N/A,FALSE,"FINANZAS";#N/A,#N/A,FALSE,"DEUDA";#N/A,#N/A,FALSE,"INVERSION";#N/A,#N/A,FALSE,"PERSONAL"}</definedName>
    <definedName name="bosta_1" localSheetId="12" hidden="1">{#N/A,#N/A,FALSE,"LLAVE";#N/A,#N/A,FALSE,"EERR";#N/A,#N/A,FALSE,"ESP";#N/A,#N/A,FALSE,"EOAF";#N/A,#N/A,FALSE,"CASH";#N/A,#N/A,FALSE,"FINANZAS";#N/A,#N/A,FALSE,"DEUDA";#N/A,#N/A,FALSE,"INVERSION";#N/A,#N/A,FALSE,"PERSONAL"}</definedName>
    <definedName name="bosta_1" localSheetId="22" hidden="1">{#N/A,#N/A,FALSE,"LLAVE";#N/A,#N/A,FALSE,"EERR";#N/A,#N/A,FALSE,"ESP";#N/A,#N/A,FALSE,"EOAF";#N/A,#N/A,FALSE,"CASH";#N/A,#N/A,FALSE,"FINANZAS";#N/A,#N/A,FALSE,"DEUDA";#N/A,#N/A,FALSE,"INVERSION";#N/A,#N/A,FALSE,"PERSONAL"}</definedName>
    <definedName name="bosta_1" localSheetId="21" hidden="1">{#N/A,#N/A,FALSE,"LLAVE";#N/A,#N/A,FALSE,"EERR";#N/A,#N/A,FALSE,"ESP";#N/A,#N/A,FALSE,"EOAF";#N/A,#N/A,FALSE,"CASH";#N/A,#N/A,FALSE,"FINANZAS";#N/A,#N/A,FALSE,"DEUDA";#N/A,#N/A,FALSE,"INVERSION";#N/A,#N/A,FALSE,"PERSONAL"}</definedName>
    <definedName name="bosta_1" localSheetId="23" hidden="1">{#N/A,#N/A,FALSE,"LLAVE";#N/A,#N/A,FALSE,"EERR";#N/A,#N/A,FALSE,"ESP";#N/A,#N/A,FALSE,"EOAF";#N/A,#N/A,FALSE,"CASH";#N/A,#N/A,FALSE,"FINANZAS";#N/A,#N/A,FALSE,"DEUDA";#N/A,#N/A,FALSE,"INVERSION";#N/A,#N/A,FALSE,"PERSONAL"}</definedName>
    <definedName name="bosta_1" localSheetId="15" hidden="1">{#N/A,#N/A,FALSE,"LLAVE";#N/A,#N/A,FALSE,"EERR";#N/A,#N/A,FALSE,"ESP";#N/A,#N/A,FALSE,"EOAF";#N/A,#N/A,FALSE,"CASH";#N/A,#N/A,FALSE,"FINANZAS";#N/A,#N/A,FALSE,"DEUDA";#N/A,#N/A,FALSE,"INVERSION";#N/A,#N/A,FALSE,"PERSONAL"}</definedName>
    <definedName name="bosta_1" localSheetId="13" hidden="1">{#N/A,#N/A,FALSE,"LLAVE";#N/A,#N/A,FALSE,"EERR";#N/A,#N/A,FALSE,"ESP";#N/A,#N/A,FALSE,"EOAF";#N/A,#N/A,FALSE,"CASH";#N/A,#N/A,FALSE,"FINANZAS";#N/A,#N/A,FALSE,"DEUDA";#N/A,#N/A,FALSE,"INVERSION";#N/A,#N/A,FALSE,"PERSONAL"}</definedName>
    <definedName name="bosta_1" hidden="1">{#N/A,#N/A,FALSE,"LLAVE";#N/A,#N/A,FALSE,"EERR";#N/A,#N/A,FALSE,"ESP";#N/A,#N/A,FALSE,"EOAF";#N/A,#N/A,FALSE,"CASH";#N/A,#N/A,FALSE,"FINANZAS";#N/A,#N/A,FALSE,"DEUDA";#N/A,#N/A,FALSE,"INVERSION";#N/A,#N/A,FALSE,"PERSONAL"}</definedName>
    <definedName name="bosta_1_1" localSheetId="0" hidden="1">{#N/A,#N/A,FALSE,"LLAVE";#N/A,#N/A,FALSE,"EERR";#N/A,#N/A,FALSE,"ESP";#N/A,#N/A,FALSE,"EOAF";#N/A,#N/A,FALSE,"CASH";#N/A,#N/A,FALSE,"FINANZAS";#N/A,#N/A,FALSE,"DEUDA";#N/A,#N/A,FALSE,"INVERSION";#N/A,#N/A,FALSE,"PERSONAL"}</definedName>
    <definedName name="bosta_1_1" localSheetId="25" hidden="1">{#N/A,#N/A,FALSE,"LLAVE";#N/A,#N/A,FALSE,"EERR";#N/A,#N/A,FALSE,"ESP";#N/A,#N/A,FALSE,"EOAF";#N/A,#N/A,FALSE,"CASH";#N/A,#N/A,FALSE,"FINANZAS";#N/A,#N/A,FALSE,"DEUDA";#N/A,#N/A,FALSE,"INVERSION";#N/A,#N/A,FALSE,"PERSONAL"}</definedName>
    <definedName name="bosta_1_1" localSheetId="20" hidden="1">{#N/A,#N/A,FALSE,"LLAVE";#N/A,#N/A,FALSE,"EERR";#N/A,#N/A,FALSE,"ESP";#N/A,#N/A,FALSE,"EOAF";#N/A,#N/A,FALSE,"CASH";#N/A,#N/A,FALSE,"FINANZAS";#N/A,#N/A,FALSE,"DEUDA";#N/A,#N/A,FALSE,"INVERSION";#N/A,#N/A,FALSE,"PERSONAL"}</definedName>
    <definedName name="bosta_1_1" localSheetId="12" hidden="1">{#N/A,#N/A,FALSE,"LLAVE";#N/A,#N/A,FALSE,"EERR";#N/A,#N/A,FALSE,"ESP";#N/A,#N/A,FALSE,"EOAF";#N/A,#N/A,FALSE,"CASH";#N/A,#N/A,FALSE,"FINANZAS";#N/A,#N/A,FALSE,"DEUDA";#N/A,#N/A,FALSE,"INVERSION";#N/A,#N/A,FALSE,"PERSONAL"}</definedName>
    <definedName name="bosta_1_1" localSheetId="22" hidden="1">{#N/A,#N/A,FALSE,"LLAVE";#N/A,#N/A,FALSE,"EERR";#N/A,#N/A,FALSE,"ESP";#N/A,#N/A,FALSE,"EOAF";#N/A,#N/A,FALSE,"CASH";#N/A,#N/A,FALSE,"FINANZAS";#N/A,#N/A,FALSE,"DEUDA";#N/A,#N/A,FALSE,"INVERSION";#N/A,#N/A,FALSE,"PERSONAL"}</definedName>
    <definedName name="bosta_1_1" localSheetId="21" hidden="1">{#N/A,#N/A,FALSE,"LLAVE";#N/A,#N/A,FALSE,"EERR";#N/A,#N/A,FALSE,"ESP";#N/A,#N/A,FALSE,"EOAF";#N/A,#N/A,FALSE,"CASH";#N/A,#N/A,FALSE,"FINANZAS";#N/A,#N/A,FALSE,"DEUDA";#N/A,#N/A,FALSE,"INVERSION";#N/A,#N/A,FALSE,"PERSONAL"}</definedName>
    <definedName name="bosta_1_1" localSheetId="23" hidden="1">{#N/A,#N/A,FALSE,"LLAVE";#N/A,#N/A,FALSE,"EERR";#N/A,#N/A,FALSE,"ESP";#N/A,#N/A,FALSE,"EOAF";#N/A,#N/A,FALSE,"CASH";#N/A,#N/A,FALSE,"FINANZAS";#N/A,#N/A,FALSE,"DEUDA";#N/A,#N/A,FALSE,"INVERSION";#N/A,#N/A,FALSE,"PERSONAL"}</definedName>
    <definedName name="bosta_1_1" localSheetId="15" hidden="1">{#N/A,#N/A,FALSE,"LLAVE";#N/A,#N/A,FALSE,"EERR";#N/A,#N/A,FALSE,"ESP";#N/A,#N/A,FALSE,"EOAF";#N/A,#N/A,FALSE,"CASH";#N/A,#N/A,FALSE,"FINANZAS";#N/A,#N/A,FALSE,"DEUDA";#N/A,#N/A,FALSE,"INVERSION";#N/A,#N/A,FALSE,"PERSONAL"}</definedName>
    <definedName name="bosta_1_1" localSheetId="13" hidden="1">{#N/A,#N/A,FALSE,"LLAVE";#N/A,#N/A,FALSE,"EERR";#N/A,#N/A,FALSE,"ESP";#N/A,#N/A,FALSE,"EOAF";#N/A,#N/A,FALSE,"CASH";#N/A,#N/A,FALSE,"FINANZAS";#N/A,#N/A,FALSE,"DEUDA";#N/A,#N/A,FALSE,"INVERSION";#N/A,#N/A,FALSE,"PERSONAL"}</definedName>
    <definedName name="bosta_1_1" hidden="1">{#N/A,#N/A,FALSE,"LLAVE";#N/A,#N/A,FALSE,"EERR";#N/A,#N/A,FALSE,"ESP";#N/A,#N/A,FALSE,"EOAF";#N/A,#N/A,FALSE,"CASH";#N/A,#N/A,FALSE,"FINANZAS";#N/A,#N/A,FALSE,"DEUDA";#N/A,#N/A,FALSE,"INVERSION";#N/A,#N/A,FALSE,"PERSONAL"}</definedName>
    <definedName name="bosta_2" localSheetId="0" hidden="1">{#N/A,#N/A,FALSE,"LLAVE";#N/A,#N/A,FALSE,"EERR";#N/A,#N/A,FALSE,"ESP";#N/A,#N/A,FALSE,"EOAF";#N/A,#N/A,FALSE,"CASH";#N/A,#N/A,FALSE,"FINANZAS";#N/A,#N/A,FALSE,"DEUDA";#N/A,#N/A,FALSE,"INVERSION";#N/A,#N/A,FALSE,"PERSONAL"}</definedName>
    <definedName name="bosta_2" localSheetId="25" hidden="1">{#N/A,#N/A,FALSE,"LLAVE";#N/A,#N/A,FALSE,"EERR";#N/A,#N/A,FALSE,"ESP";#N/A,#N/A,FALSE,"EOAF";#N/A,#N/A,FALSE,"CASH";#N/A,#N/A,FALSE,"FINANZAS";#N/A,#N/A,FALSE,"DEUDA";#N/A,#N/A,FALSE,"INVERSION";#N/A,#N/A,FALSE,"PERSONAL"}</definedName>
    <definedName name="bosta_2" localSheetId="20" hidden="1">{#N/A,#N/A,FALSE,"LLAVE";#N/A,#N/A,FALSE,"EERR";#N/A,#N/A,FALSE,"ESP";#N/A,#N/A,FALSE,"EOAF";#N/A,#N/A,FALSE,"CASH";#N/A,#N/A,FALSE,"FINANZAS";#N/A,#N/A,FALSE,"DEUDA";#N/A,#N/A,FALSE,"INVERSION";#N/A,#N/A,FALSE,"PERSONAL"}</definedName>
    <definedName name="bosta_2" localSheetId="12" hidden="1">{#N/A,#N/A,FALSE,"LLAVE";#N/A,#N/A,FALSE,"EERR";#N/A,#N/A,FALSE,"ESP";#N/A,#N/A,FALSE,"EOAF";#N/A,#N/A,FALSE,"CASH";#N/A,#N/A,FALSE,"FINANZAS";#N/A,#N/A,FALSE,"DEUDA";#N/A,#N/A,FALSE,"INVERSION";#N/A,#N/A,FALSE,"PERSONAL"}</definedName>
    <definedName name="bosta_2" localSheetId="22" hidden="1">{#N/A,#N/A,FALSE,"LLAVE";#N/A,#N/A,FALSE,"EERR";#N/A,#N/A,FALSE,"ESP";#N/A,#N/A,FALSE,"EOAF";#N/A,#N/A,FALSE,"CASH";#N/A,#N/A,FALSE,"FINANZAS";#N/A,#N/A,FALSE,"DEUDA";#N/A,#N/A,FALSE,"INVERSION";#N/A,#N/A,FALSE,"PERSONAL"}</definedName>
    <definedName name="bosta_2" localSheetId="21" hidden="1">{#N/A,#N/A,FALSE,"LLAVE";#N/A,#N/A,FALSE,"EERR";#N/A,#N/A,FALSE,"ESP";#N/A,#N/A,FALSE,"EOAF";#N/A,#N/A,FALSE,"CASH";#N/A,#N/A,FALSE,"FINANZAS";#N/A,#N/A,FALSE,"DEUDA";#N/A,#N/A,FALSE,"INVERSION";#N/A,#N/A,FALSE,"PERSONAL"}</definedName>
    <definedName name="bosta_2" localSheetId="23" hidden="1">{#N/A,#N/A,FALSE,"LLAVE";#N/A,#N/A,FALSE,"EERR";#N/A,#N/A,FALSE,"ESP";#N/A,#N/A,FALSE,"EOAF";#N/A,#N/A,FALSE,"CASH";#N/A,#N/A,FALSE,"FINANZAS";#N/A,#N/A,FALSE,"DEUDA";#N/A,#N/A,FALSE,"INVERSION";#N/A,#N/A,FALSE,"PERSONAL"}</definedName>
    <definedName name="bosta_2" localSheetId="15" hidden="1">{#N/A,#N/A,FALSE,"LLAVE";#N/A,#N/A,FALSE,"EERR";#N/A,#N/A,FALSE,"ESP";#N/A,#N/A,FALSE,"EOAF";#N/A,#N/A,FALSE,"CASH";#N/A,#N/A,FALSE,"FINANZAS";#N/A,#N/A,FALSE,"DEUDA";#N/A,#N/A,FALSE,"INVERSION";#N/A,#N/A,FALSE,"PERSONAL"}</definedName>
    <definedName name="bosta_2" localSheetId="13" hidden="1">{#N/A,#N/A,FALSE,"LLAVE";#N/A,#N/A,FALSE,"EERR";#N/A,#N/A,FALSE,"ESP";#N/A,#N/A,FALSE,"EOAF";#N/A,#N/A,FALSE,"CASH";#N/A,#N/A,FALSE,"FINANZAS";#N/A,#N/A,FALSE,"DEUDA";#N/A,#N/A,FALSE,"INVERSION";#N/A,#N/A,FALSE,"PERSONAL"}</definedName>
    <definedName name="bosta_2" hidden="1">{#N/A,#N/A,FALSE,"LLAVE";#N/A,#N/A,FALSE,"EERR";#N/A,#N/A,FALSE,"ESP";#N/A,#N/A,FALSE,"EOAF";#N/A,#N/A,FALSE,"CASH";#N/A,#N/A,FALSE,"FINANZAS";#N/A,#N/A,FALSE,"DEUDA";#N/A,#N/A,FALSE,"INVERSION";#N/A,#N/A,FALSE,"PERSONAL"}</definedName>
    <definedName name="boston" localSheetId="0" hidden="1">{"TotalGeralDespesasPorArea",#N/A,FALSE,"VinculosAccessEfetivo"}</definedName>
    <definedName name="boston" localSheetId="25" hidden="1">{"TotalGeralDespesasPorArea",#N/A,FALSE,"VinculosAccessEfetivo"}</definedName>
    <definedName name="boston" localSheetId="20" hidden="1">{"TotalGeralDespesasPorArea",#N/A,FALSE,"VinculosAccessEfetivo"}</definedName>
    <definedName name="boston" localSheetId="12" hidden="1">{"TotalGeralDespesasPorArea",#N/A,FALSE,"VinculosAccessEfetivo"}</definedName>
    <definedName name="boston" localSheetId="22" hidden="1">{"TotalGeralDespesasPorArea",#N/A,FALSE,"VinculosAccessEfetivo"}</definedName>
    <definedName name="boston" localSheetId="21" hidden="1">{"TotalGeralDespesasPorArea",#N/A,FALSE,"VinculosAccessEfetivo"}</definedName>
    <definedName name="boston" localSheetId="23" hidden="1">{"TotalGeralDespesasPorArea",#N/A,FALSE,"VinculosAccessEfetivo"}</definedName>
    <definedName name="boston" localSheetId="15" hidden="1">{"TotalGeralDespesasPorArea",#N/A,FALSE,"VinculosAccessEfetivo"}</definedName>
    <definedName name="boston" localSheetId="13" hidden="1">{"TotalGeralDespesasPorArea",#N/A,FALSE,"VinculosAccessEfetivo"}</definedName>
    <definedName name="boston" hidden="1">{"TotalGeralDespesasPorArea",#N/A,FALSE,"VinculosAccessEfetivo"}</definedName>
    <definedName name="boston_1" localSheetId="0" hidden="1">{"TotalGeralDespesasPorArea",#N/A,FALSE,"VinculosAccessEfetivo"}</definedName>
    <definedName name="boston_1" localSheetId="25" hidden="1">{"TotalGeralDespesasPorArea",#N/A,FALSE,"VinculosAccessEfetivo"}</definedName>
    <definedName name="boston_1" localSheetId="20" hidden="1">{"TotalGeralDespesasPorArea",#N/A,FALSE,"VinculosAccessEfetivo"}</definedName>
    <definedName name="boston_1" localSheetId="12" hidden="1">{"TotalGeralDespesasPorArea",#N/A,FALSE,"VinculosAccessEfetivo"}</definedName>
    <definedName name="boston_1" localSheetId="22" hidden="1">{"TotalGeralDespesasPorArea",#N/A,FALSE,"VinculosAccessEfetivo"}</definedName>
    <definedName name="boston_1" localSheetId="21" hidden="1">{"TotalGeralDespesasPorArea",#N/A,FALSE,"VinculosAccessEfetivo"}</definedName>
    <definedName name="boston_1" localSheetId="23" hidden="1">{"TotalGeralDespesasPorArea",#N/A,FALSE,"VinculosAccessEfetivo"}</definedName>
    <definedName name="boston_1" localSheetId="15" hidden="1">{"TotalGeralDespesasPorArea",#N/A,FALSE,"VinculosAccessEfetivo"}</definedName>
    <definedName name="boston_1" localSheetId="13" hidden="1">{"TotalGeralDespesasPorArea",#N/A,FALSE,"VinculosAccessEfetivo"}</definedName>
    <definedName name="boston_1" hidden="1">{"TotalGeralDespesasPorArea",#N/A,FALSE,"VinculosAccessEfetivo"}</definedName>
    <definedName name="boston1" localSheetId="0" hidden="1">{"TotalGeralDespesasPorArea",#N/A,FALSE,"VinculosAccessEfetivo"}</definedName>
    <definedName name="boston1" localSheetId="25" hidden="1">{"TotalGeralDespesasPorArea",#N/A,FALSE,"VinculosAccessEfetivo"}</definedName>
    <definedName name="boston1" localSheetId="20" hidden="1">{"TotalGeralDespesasPorArea",#N/A,FALSE,"VinculosAccessEfetivo"}</definedName>
    <definedName name="boston1" localSheetId="12" hidden="1">{"TotalGeralDespesasPorArea",#N/A,FALSE,"VinculosAccessEfetivo"}</definedName>
    <definedName name="boston1" localSheetId="22" hidden="1">{"TotalGeralDespesasPorArea",#N/A,FALSE,"VinculosAccessEfetivo"}</definedName>
    <definedName name="boston1" localSheetId="21" hidden="1">{"TotalGeralDespesasPorArea",#N/A,FALSE,"VinculosAccessEfetivo"}</definedName>
    <definedName name="boston1" localSheetId="23" hidden="1">{"TotalGeralDespesasPorArea",#N/A,FALSE,"VinculosAccessEfetivo"}</definedName>
    <definedName name="boston1" localSheetId="15" hidden="1">{"TotalGeralDespesasPorArea",#N/A,FALSE,"VinculosAccessEfetivo"}</definedName>
    <definedName name="boston1" localSheetId="13" hidden="1">{"TotalGeralDespesasPorArea",#N/A,FALSE,"VinculosAccessEfetivo"}</definedName>
    <definedName name="boston1" hidden="1">{"TotalGeralDespesasPorArea",#N/A,FALSE,"VinculosAccessEfetivo"}</definedName>
    <definedName name="boston1_1" localSheetId="0" hidden="1">{"TotalGeralDespesasPorArea",#N/A,FALSE,"VinculosAccessEfetivo"}</definedName>
    <definedName name="boston1_1" localSheetId="25" hidden="1">{"TotalGeralDespesasPorArea",#N/A,FALSE,"VinculosAccessEfetivo"}</definedName>
    <definedName name="boston1_1" localSheetId="20" hidden="1">{"TotalGeralDespesasPorArea",#N/A,FALSE,"VinculosAccessEfetivo"}</definedName>
    <definedName name="boston1_1" localSheetId="12" hidden="1">{"TotalGeralDespesasPorArea",#N/A,FALSE,"VinculosAccessEfetivo"}</definedName>
    <definedName name="boston1_1" localSheetId="22" hidden="1">{"TotalGeralDespesasPorArea",#N/A,FALSE,"VinculosAccessEfetivo"}</definedName>
    <definedName name="boston1_1" localSheetId="21" hidden="1">{"TotalGeralDespesasPorArea",#N/A,FALSE,"VinculosAccessEfetivo"}</definedName>
    <definedName name="boston1_1" localSheetId="23" hidden="1">{"TotalGeralDespesasPorArea",#N/A,FALSE,"VinculosAccessEfetivo"}</definedName>
    <definedName name="boston1_1" localSheetId="15" hidden="1">{"TotalGeralDespesasPorArea",#N/A,FALSE,"VinculosAccessEfetivo"}</definedName>
    <definedName name="boston1_1" localSheetId="13" hidden="1">{"TotalGeralDespesasPorArea",#N/A,FALSE,"VinculosAccessEfetivo"}</definedName>
    <definedName name="boston1_1" hidden="1">{"TotalGeralDespesasPorArea",#N/A,FALSE,"VinculosAccessEfetivo"}</definedName>
    <definedName name="botão">"Botão 83"</definedName>
    <definedName name="br">#N/A</definedName>
    <definedName name="BR0e" localSheetId="15">#REF!</definedName>
    <definedName name="BR0e">#REF!</definedName>
    <definedName name="BR1e" localSheetId="15">#REF!</definedName>
    <definedName name="BR1e">#REF!</definedName>
    <definedName name="BR2e" localSheetId="15">#REF!</definedName>
    <definedName name="BR2e">#REF!</definedName>
    <definedName name="BR3e" localSheetId="15">#REF!</definedName>
    <definedName name="BR3e">#REF!</definedName>
    <definedName name="BR4e" localSheetId="15">#REF!</definedName>
    <definedName name="BR4e">#REF!</definedName>
    <definedName name="BRRe" localSheetId="15">#REF!</definedName>
    <definedName name="BRRe">#REF!</definedName>
    <definedName name="BS_Data_Col" localSheetId="13" hidden="1">#REF!</definedName>
    <definedName name="BS_Data_Col" hidden="1">#REF!</definedName>
    <definedName name="BSpb" localSheetId="13" hidden="1">#REF!</definedName>
    <definedName name="BSpb" hidden="1">#REF!</definedName>
    <definedName name="BT_SEGMENTO">#N/A</definedName>
    <definedName name="BT_SEGMENTOS">#N/A</definedName>
    <definedName name="BU" localSheetId="13">#REF!</definedName>
    <definedName name="BU">#REF!</definedName>
    <definedName name="BUD" localSheetId="13">#REF!</definedName>
    <definedName name="BUD">#REF!</definedName>
    <definedName name="BUDAPRFEE" localSheetId="13">#REF!</definedName>
    <definedName name="BUDAPRFEE">#REF!</definedName>
    <definedName name="BUDAPRINT">#REF!</definedName>
    <definedName name="BUDAUGFEE">#REF!</definedName>
    <definedName name="BUDAUGINT">#REF!</definedName>
    <definedName name="BUDDECFEE">#REF!</definedName>
    <definedName name="BUDDECINT">#REF!</definedName>
    <definedName name="BUDFEBFEE">#REF!</definedName>
    <definedName name="BUDFEBINT">#REF!</definedName>
    <definedName name="BUDGET">#REF!</definedName>
    <definedName name="BUDGETORGID1" localSheetId="19">#REF!</definedName>
    <definedName name="BUDGETORGID1" localSheetId="24">#REF!</definedName>
    <definedName name="BUDGETORGID1" localSheetId="1">#REF!</definedName>
    <definedName name="BUDGETORGID1" localSheetId="25">#REF!</definedName>
    <definedName name="BUDGETORGID1" localSheetId="20">#REF!</definedName>
    <definedName name="BUDGETORGID1">#REF!</definedName>
    <definedName name="BUDGETORGNAME1" localSheetId="2">#REF!</definedName>
    <definedName name="BUDGETORGNAME1" localSheetId="3">#REF!</definedName>
    <definedName name="BUDGETORGNAME1" localSheetId="19">#REF!</definedName>
    <definedName name="BUDGETORGNAME1" localSheetId="24">#REF!</definedName>
    <definedName name="BUDGETORGNAME1" localSheetId="1">#REF!</definedName>
    <definedName name="BUDGETORGNAME1" localSheetId="25">#REF!</definedName>
    <definedName name="BUDGETORGNAME1" localSheetId="20">#REF!</definedName>
    <definedName name="BUDGETORGNAME1" localSheetId="23">#REF!</definedName>
    <definedName name="BUDGETORGNAME1">#REF!</definedName>
    <definedName name="BUDJANFEE">#REF!</definedName>
    <definedName name="BUDJANINT">#REF!</definedName>
    <definedName name="BUDJULFEE">#REF!</definedName>
    <definedName name="BUDJULINT">#REF!</definedName>
    <definedName name="BUDJUNFEE">#REF!</definedName>
    <definedName name="BUDJUNINT">#REF!</definedName>
    <definedName name="BUDMARFEE">#REF!</definedName>
    <definedName name="BUDMARINT">#REF!</definedName>
    <definedName name="BUDMAYFEE">#REF!</definedName>
    <definedName name="BUDMAYINT">#REF!</definedName>
    <definedName name="BUDNOVFEE">#REF!</definedName>
    <definedName name="BUDNOVINT">#REF!</definedName>
    <definedName name="BUDOCTFEE">#REF!</definedName>
    <definedName name="BUDOCTINT">#REF!</definedName>
    <definedName name="BUDSEPFEE">#REF!</definedName>
    <definedName name="BUDSEPINT">#REF!</definedName>
    <definedName name="BV">#REF!</definedName>
    <definedName name="bx" localSheetId="0" hidden="1">{#N/A,#N/A,FALSE,"LLAVE";#N/A,#N/A,FALSE,"EERR";#N/A,#N/A,FALSE,"ESP";#N/A,#N/A,FALSE,"EOAF";#N/A,#N/A,FALSE,"CASH";#N/A,#N/A,FALSE,"FINANZAS";#N/A,#N/A,FALSE,"DEUDA";#N/A,#N/A,FALSE,"INVERSION";#N/A,#N/A,FALSE,"PERSONAL"}</definedName>
    <definedName name="bx" localSheetId="25" hidden="1">{#N/A,#N/A,FALSE,"LLAVE";#N/A,#N/A,FALSE,"EERR";#N/A,#N/A,FALSE,"ESP";#N/A,#N/A,FALSE,"EOAF";#N/A,#N/A,FALSE,"CASH";#N/A,#N/A,FALSE,"FINANZAS";#N/A,#N/A,FALSE,"DEUDA";#N/A,#N/A,FALSE,"INVERSION";#N/A,#N/A,FALSE,"PERSONAL"}</definedName>
    <definedName name="bx" localSheetId="20" hidden="1">{#N/A,#N/A,FALSE,"LLAVE";#N/A,#N/A,FALSE,"EERR";#N/A,#N/A,FALSE,"ESP";#N/A,#N/A,FALSE,"EOAF";#N/A,#N/A,FALSE,"CASH";#N/A,#N/A,FALSE,"FINANZAS";#N/A,#N/A,FALSE,"DEUDA";#N/A,#N/A,FALSE,"INVERSION";#N/A,#N/A,FALSE,"PERSONAL"}</definedName>
    <definedName name="bx" localSheetId="12" hidden="1">{#N/A,#N/A,FALSE,"LLAVE";#N/A,#N/A,FALSE,"EERR";#N/A,#N/A,FALSE,"ESP";#N/A,#N/A,FALSE,"EOAF";#N/A,#N/A,FALSE,"CASH";#N/A,#N/A,FALSE,"FINANZAS";#N/A,#N/A,FALSE,"DEUDA";#N/A,#N/A,FALSE,"INVERSION";#N/A,#N/A,FALSE,"PERSONAL"}</definedName>
    <definedName name="bx" localSheetId="22" hidden="1">{#N/A,#N/A,FALSE,"LLAVE";#N/A,#N/A,FALSE,"EERR";#N/A,#N/A,FALSE,"ESP";#N/A,#N/A,FALSE,"EOAF";#N/A,#N/A,FALSE,"CASH";#N/A,#N/A,FALSE,"FINANZAS";#N/A,#N/A,FALSE,"DEUDA";#N/A,#N/A,FALSE,"INVERSION";#N/A,#N/A,FALSE,"PERSONAL"}</definedName>
    <definedName name="bx" localSheetId="21" hidden="1">{#N/A,#N/A,FALSE,"LLAVE";#N/A,#N/A,FALSE,"EERR";#N/A,#N/A,FALSE,"ESP";#N/A,#N/A,FALSE,"EOAF";#N/A,#N/A,FALSE,"CASH";#N/A,#N/A,FALSE,"FINANZAS";#N/A,#N/A,FALSE,"DEUDA";#N/A,#N/A,FALSE,"INVERSION";#N/A,#N/A,FALSE,"PERSONAL"}</definedName>
    <definedName name="bx" localSheetId="23" hidden="1">{#N/A,#N/A,FALSE,"LLAVE";#N/A,#N/A,FALSE,"EERR";#N/A,#N/A,FALSE,"ESP";#N/A,#N/A,FALSE,"EOAF";#N/A,#N/A,FALSE,"CASH";#N/A,#N/A,FALSE,"FINANZAS";#N/A,#N/A,FALSE,"DEUDA";#N/A,#N/A,FALSE,"INVERSION";#N/A,#N/A,FALSE,"PERSONAL"}</definedName>
    <definedName name="bx" localSheetId="15" hidden="1">{#N/A,#N/A,FALSE,"LLAVE";#N/A,#N/A,FALSE,"EERR";#N/A,#N/A,FALSE,"ESP";#N/A,#N/A,FALSE,"EOAF";#N/A,#N/A,FALSE,"CASH";#N/A,#N/A,FALSE,"FINANZAS";#N/A,#N/A,FALSE,"DEUDA";#N/A,#N/A,FALSE,"INVERSION";#N/A,#N/A,FALSE,"PERSONAL"}</definedName>
    <definedName name="bx" localSheetId="13"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bx_1" localSheetId="0" hidden="1">{#N/A,#N/A,FALSE,"LLAVE";#N/A,#N/A,FALSE,"EERR";#N/A,#N/A,FALSE,"ESP";#N/A,#N/A,FALSE,"EOAF";#N/A,#N/A,FALSE,"CASH";#N/A,#N/A,FALSE,"FINANZAS";#N/A,#N/A,FALSE,"DEUDA";#N/A,#N/A,FALSE,"INVERSION";#N/A,#N/A,FALSE,"PERSONAL"}</definedName>
    <definedName name="bx_1" localSheetId="25" hidden="1">{#N/A,#N/A,FALSE,"LLAVE";#N/A,#N/A,FALSE,"EERR";#N/A,#N/A,FALSE,"ESP";#N/A,#N/A,FALSE,"EOAF";#N/A,#N/A,FALSE,"CASH";#N/A,#N/A,FALSE,"FINANZAS";#N/A,#N/A,FALSE,"DEUDA";#N/A,#N/A,FALSE,"INVERSION";#N/A,#N/A,FALSE,"PERSONAL"}</definedName>
    <definedName name="bx_1" localSheetId="20" hidden="1">{#N/A,#N/A,FALSE,"LLAVE";#N/A,#N/A,FALSE,"EERR";#N/A,#N/A,FALSE,"ESP";#N/A,#N/A,FALSE,"EOAF";#N/A,#N/A,FALSE,"CASH";#N/A,#N/A,FALSE,"FINANZAS";#N/A,#N/A,FALSE,"DEUDA";#N/A,#N/A,FALSE,"INVERSION";#N/A,#N/A,FALSE,"PERSONAL"}</definedName>
    <definedName name="bx_1" localSheetId="12" hidden="1">{#N/A,#N/A,FALSE,"LLAVE";#N/A,#N/A,FALSE,"EERR";#N/A,#N/A,FALSE,"ESP";#N/A,#N/A,FALSE,"EOAF";#N/A,#N/A,FALSE,"CASH";#N/A,#N/A,FALSE,"FINANZAS";#N/A,#N/A,FALSE,"DEUDA";#N/A,#N/A,FALSE,"INVERSION";#N/A,#N/A,FALSE,"PERSONAL"}</definedName>
    <definedName name="bx_1" localSheetId="22" hidden="1">{#N/A,#N/A,FALSE,"LLAVE";#N/A,#N/A,FALSE,"EERR";#N/A,#N/A,FALSE,"ESP";#N/A,#N/A,FALSE,"EOAF";#N/A,#N/A,FALSE,"CASH";#N/A,#N/A,FALSE,"FINANZAS";#N/A,#N/A,FALSE,"DEUDA";#N/A,#N/A,FALSE,"INVERSION";#N/A,#N/A,FALSE,"PERSONAL"}</definedName>
    <definedName name="bx_1" localSheetId="21" hidden="1">{#N/A,#N/A,FALSE,"LLAVE";#N/A,#N/A,FALSE,"EERR";#N/A,#N/A,FALSE,"ESP";#N/A,#N/A,FALSE,"EOAF";#N/A,#N/A,FALSE,"CASH";#N/A,#N/A,FALSE,"FINANZAS";#N/A,#N/A,FALSE,"DEUDA";#N/A,#N/A,FALSE,"INVERSION";#N/A,#N/A,FALSE,"PERSONAL"}</definedName>
    <definedName name="bx_1" localSheetId="23" hidden="1">{#N/A,#N/A,FALSE,"LLAVE";#N/A,#N/A,FALSE,"EERR";#N/A,#N/A,FALSE,"ESP";#N/A,#N/A,FALSE,"EOAF";#N/A,#N/A,FALSE,"CASH";#N/A,#N/A,FALSE,"FINANZAS";#N/A,#N/A,FALSE,"DEUDA";#N/A,#N/A,FALSE,"INVERSION";#N/A,#N/A,FALSE,"PERSONAL"}</definedName>
    <definedName name="bx_1" localSheetId="15" hidden="1">{#N/A,#N/A,FALSE,"LLAVE";#N/A,#N/A,FALSE,"EERR";#N/A,#N/A,FALSE,"ESP";#N/A,#N/A,FALSE,"EOAF";#N/A,#N/A,FALSE,"CASH";#N/A,#N/A,FALSE,"FINANZAS";#N/A,#N/A,FALSE,"DEUDA";#N/A,#N/A,FALSE,"INVERSION";#N/A,#N/A,FALSE,"PERSONAL"}</definedName>
    <definedName name="bx_1" localSheetId="13" hidden="1">{#N/A,#N/A,FALSE,"LLAVE";#N/A,#N/A,FALSE,"EERR";#N/A,#N/A,FALSE,"ESP";#N/A,#N/A,FALSE,"EOAF";#N/A,#N/A,FALSE,"CASH";#N/A,#N/A,FALSE,"FINANZAS";#N/A,#N/A,FALSE,"DEUDA";#N/A,#N/A,FALSE,"INVERSION";#N/A,#N/A,FALSE,"PERSONAL"}</definedName>
    <definedName name="bx_1" hidden="1">{#N/A,#N/A,FALSE,"LLAVE";#N/A,#N/A,FALSE,"EERR";#N/A,#N/A,FALSE,"ESP";#N/A,#N/A,FALSE,"EOAF";#N/A,#N/A,FALSE,"CASH";#N/A,#N/A,FALSE,"FINANZAS";#N/A,#N/A,FALSE,"DEUDA";#N/A,#N/A,FALSE,"INVERSION";#N/A,#N/A,FALSE,"PERSONAL"}</definedName>
    <definedName name="bx_1_1" localSheetId="0" hidden="1">{#N/A,#N/A,FALSE,"LLAVE";#N/A,#N/A,FALSE,"EERR";#N/A,#N/A,FALSE,"ESP";#N/A,#N/A,FALSE,"EOAF";#N/A,#N/A,FALSE,"CASH";#N/A,#N/A,FALSE,"FINANZAS";#N/A,#N/A,FALSE,"DEUDA";#N/A,#N/A,FALSE,"INVERSION";#N/A,#N/A,FALSE,"PERSONAL"}</definedName>
    <definedName name="bx_1_1" localSheetId="25" hidden="1">{#N/A,#N/A,FALSE,"LLAVE";#N/A,#N/A,FALSE,"EERR";#N/A,#N/A,FALSE,"ESP";#N/A,#N/A,FALSE,"EOAF";#N/A,#N/A,FALSE,"CASH";#N/A,#N/A,FALSE,"FINANZAS";#N/A,#N/A,FALSE,"DEUDA";#N/A,#N/A,FALSE,"INVERSION";#N/A,#N/A,FALSE,"PERSONAL"}</definedName>
    <definedName name="bx_1_1" localSheetId="20" hidden="1">{#N/A,#N/A,FALSE,"LLAVE";#N/A,#N/A,FALSE,"EERR";#N/A,#N/A,FALSE,"ESP";#N/A,#N/A,FALSE,"EOAF";#N/A,#N/A,FALSE,"CASH";#N/A,#N/A,FALSE,"FINANZAS";#N/A,#N/A,FALSE,"DEUDA";#N/A,#N/A,FALSE,"INVERSION";#N/A,#N/A,FALSE,"PERSONAL"}</definedName>
    <definedName name="bx_1_1" localSheetId="12" hidden="1">{#N/A,#N/A,FALSE,"LLAVE";#N/A,#N/A,FALSE,"EERR";#N/A,#N/A,FALSE,"ESP";#N/A,#N/A,FALSE,"EOAF";#N/A,#N/A,FALSE,"CASH";#N/A,#N/A,FALSE,"FINANZAS";#N/A,#N/A,FALSE,"DEUDA";#N/A,#N/A,FALSE,"INVERSION";#N/A,#N/A,FALSE,"PERSONAL"}</definedName>
    <definedName name="bx_1_1" localSheetId="22" hidden="1">{#N/A,#N/A,FALSE,"LLAVE";#N/A,#N/A,FALSE,"EERR";#N/A,#N/A,FALSE,"ESP";#N/A,#N/A,FALSE,"EOAF";#N/A,#N/A,FALSE,"CASH";#N/A,#N/A,FALSE,"FINANZAS";#N/A,#N/A,FALSE,"DEUDA";#N/A,#N/A,FALSE,"INVERSION";#N/A,#N/A,FALSE,"PERSONAL"}</definedName>
    <definedName name="bx_1_1" localSheetId="21" hidden="1">{#N/A,#N/A,FALSE,"LLAVE";#N/A,#N/A,FALSE,"EERR";#N/A,#N/A,FALSE,"ESP";#N/A,#N/A,FALSE,"EOAF";#N/A,#N/A,FALSE,"CASH";#N/A,#N/A,FALSE,"FINANZAS";#N/A,#N/A,FALSE,"DEUDA";#N/A,#N/A,FALSE,"INVERSION";#N/A,#N/A,FALSE,"PERSONAL"}</definedName>
    <definedName name="bx_1_1" localSheetId="23" hidden="1">{#N/A,#N/A,FALSE,"LLAVE";#N/A,#N/A,FALSE,"EERR";#N/A,#N/A,FALSE,"ESP";#N/A,#N/A,FALSE,"EOAF";#N/A,#N/A,FALSE,"CASH";#N/A,#N/A,FALSE,"FINANZAS";#N/A,#N/A,FALSE,"DEUDA";#N/A,#N/A,FALSE,"INVERSION";#N/A,#N/A,FALSE,"PERSONAL"}</definedName>
    <definedName name="bx_1_1" localSheetId="15" hidden="1">{#N/A,#N/A,FALSE,"LLAVE";#N/A,#N/A,FALSE,"EERR";#N/A,#N/A,FALSE,"ESP";#N/A,#N/A,FALSE,"EOAF";#N/A,#N/A,FALSE,"CASH";#N/A,#N/A,FALSE,"FINANZAS";#N/A,#N/A,FALSE,"DEUDA";#N/A,#N/A,FALSE,"INVERSION";#N/A,#N/A,FALSE,"PERSONAL"}</definedName>
    <definedName name="bx_1_1" localSheetId="13" hidden="1">{#N/A,#N/A,FALSE,"LLAVE";#N/A,#N/A,FALSE,"EERR";#N/A,#N/A,FALSE,"ESP";#N/A,#N/A,FALSE,"EOAF";#N/A,#N/A,FALSE,"CASH";#N/A,#N/A,FALSE,"FINANZAS";#N/A,#N/A,FALSE,"DEUDA";#N/A,#N/A,FALSE,"INVERSION";#N/A,#N/A,FALSE,"PERSONAL"}</definedName>
    <definedName name="bx_1_1" hidden="1">{#N/A,#N/A,FALSE,"LLAVE";#N/A,#N/A,FALSE,"EERR";#N/A,#N/A,FALSE,"ESP";#N/A,#N/A,FALSE,"EOAF";#N/A,#N/A,FALSE,"CASH";#N/A,#N/A,FALSE,"FINANZAS";#N/A,#N/A,FALSE,"DEUDA";#N/A,#N/A,FALSE,"INVERSION";#N/A,#N/A,FALSE,"PERSONAL"}</definedName>
    <definedName name="bx_2" localSheetId="0" hidden="1">{#N/A,#N/A,FALSE,"LLAVE";#N/A,#N/A,FALSE,"EERR";#N/A,#N/A,FALSE,"ESP";#N/A,#N/A,FALSE,"EOAF";#N/A,#N/A,FALSE,"CASH";#N/A,#N/A,FALSE,"FINANZAS";#N/A,#N/A,FALSE,"DEUDA";#N/A,#N/A,FALSE,"INVERSION";#N/A,#N/A,FALSE,"PERSONAL"}</definedName>
    <definedName name="bx_2" localSheetId="25" hidden="1">{#N/A,#N/A,FALSE,"LLAVE";#N/A,#N/A,FALSE,"EERR";#N/A,#N/A,FALSE,"ESP";#N/A,#N/A,FALSE,"EOAF";#N/A,#N/A,FALSE,"CASH";#N/A,#N/A,FALSE,"FINANZAS";#N/A,#N/A,FALSE,"DEUDA";#N/A,#N/A,FALSE,"INVERSION";#N/A,#N/A,FALSE,"PERSONAL"}</definedName>
    <definedName name="bx_2" localSheetId="20" hidden="1">{#N/A,#N/A,FALSE,"LLAVE";#N/A,#N/A,FALSE,"EERR";#N/A,#N/A,FALSE,"ESP";#N/A,#N/A,FALSE,"EOAF";#N/A,#N/A,FALSE,"CASH";#N/A,#N/A,FALSE,"FINANZAS";#N/A,#N/A,FALSE,"DEUDA";#N/A,#N/A,FALSE,"INVERSION";#N/A,#N/A,FALSE,"PERSONAL"}</definedName>
    <definedName name="bx_2" localSheetId="12" hidden="1">{#N/A,#N/A,FALSE,"LLAVE";#N/A,#N/A,FALSE,"EERR";#N/A,#N/A,FALSE,"ESP";#N/A,#N/A,FALSE,"EOAF";#N/A,#N/A,FALSE,"CASH";#N/A,#N/A,FALSE,"FINANZAS";#N/A,#N/A,FALSE,"DEUDA";#N/A,#N/A,FALSE,"INVERSION";#N/A,#N/A,FALSE,"PERSONAL"}</definedName>
    <definedName name="bx_2" localSheetId="22" hidden="1">{#N/A,#N/A,FALSE,"LLAVE";#N/A,#N/A,FALSE,"EERR";#N/A,#N/A,FALSE,"ESP";#N/A,#N/A,FALSE,"EOAF";#N/A,#N/A,FALSE,"CASH";#N/A,#N/A,FALSE,"FINANZAS";#N/A,#N/A,FALSE,"DEUDA";#N/A,#N/A,FALSE,"INVERSION";#N/A,#N/A,FALSE,"PERSONAL"}</definedName>
    <definedName name="bx_2" localSheetId="21" hidden="1">{#N/A,#N/A,FALSE,"LLAVE";#N/A,#N/A,FALSE,"EERR";#N/A,#N/A,FALSE,"ESP";#N/A,#N/A,FALSE,"EOAF";#N/A,#N/A,FALSE,"CASH";#N/A,#N/A,FALSE,"FINANZAS";#N/A,#N/A,FALSE,"DEUDA";#N/A,#N/A,FALSE,"INVERSION";#N/A,#N/A,FALSE,"PERSONAL"}</definedName>
    <definedName name="bx_2" localSheetId="23" hidden="1">{#N/A,#N/A,FALSE,"LLAVE";#N/A,#N/A,FALSE,"EERR";#N/A,#N/A,FALSE,"ESP";#N/A,#N/A,FALSE,"EOAF";#N/A,#N/A,FALSE,"CASH";#N/A,#N/A,FALSE,"FINANZAS";#N/A,#N/A,FALSE,"DEUDA";#N/A,#N/A,FALSE,"INVERSION";#N/A,#N/A,FALSE,"PERSONAL"}</definedName>
    <definedName name="bx_2" localSheetId="15" hidden="1">{#N/A,#N/A,FALSE,"LLAVE";#N/A,#N/A,FALSE,"EERR";#N/A,#N/A,FALSE,"ESP";#N/A,#N/A,FALSE,"EOAF";#N/A,#N/A,FALSE,"CASH";#N/A,#N/A,FALSE,"FINANZAS";#N/A,#N/A,FALSE,"DEUDA";#N/A,#N/A,FALSE,"INVERSION";#N/A,#N/A,FALSE,"PERSONAL"}</definedName>
    <definedName name="bx_2" localSheetId="13" hidden="1">{#N/A,#N/A,FALSE,"LLAVE";#N/A,#N/A,FALSE,"EERR";#N/A,#N/A,FALSE,"ESP";#N/A,#N/A,FALSE,"EOAF";#N/A,#N/A,FALSE,"CASH";#N/A,#N/A,FALSE,"FINANZAS";#N/A,#N/A,FALSE,"DEUDA";#N/A,#N/A,FALSE,"INVERSION";#N/A,#N/A,FALSE,"PERSONAL"}</definedName>
    <definedName name="bx_2" hidden="1">{#N/A,#N/A,FALSE,"LLAVE";#N/A,#N/A,FALSE,"EERR";#N/A,#N/A,FALSE,"ESP";#N/A,#N/A,FALSE,"EOAF";#N/A,#N/A,FALSE,"CASH";#N/A,#N/A,FALSE,"FINANZAS";#N/A,#N/A,FALSE,"DEUDA";#N/A,#N/A,FALSE,"INVERSION";#N/A,#N/A,FALSE,"PERSONAL"}</definedName>
    <definedName name="C_">#REF!</definedName>
    <definedName name="CA">#REF!</definedName>
    <definedName name="CAB" localSheetId="15">#REF!</definedName>
    <definedName name="CAB">#REF!</definedName>
    <definedName name="caboCondutor" localSheetId="13">#REF!</definedName>
    <definedName name="caboCondutor">#REF!</definedName>
    <definedName name="caboCondutorPoder" localSheetId="13">#REF!</definedName>
    <definedName name="caboCondutorPoder">#REF!</definedName>
    <definedName name="caboParaRaioConv" localSheetId="13">#REF!</definedName>
    <definedName name="caboParaRaioConv">#REF!</definedName>
    <definedName name="caboParaRaioConvPoder">#REF!</definedName>
    <definedName name="caboParaRaioOptico">#REF!</definedName>
    <definedName name="caboParaRaioOpticoPoder">#REF!</definedName>
    <definedName name="CAD_TRAF">#REF!</definedName>
    <definedName name="CAIMI" localSheetId="15">#REF!</definedName>
    <definedName name="CAIMI">#REF!</definedName>
    <definedName name="CAIUA" localSheetId="13">#REF!</definedName>
    <definedName name="CAIUA">#REF!</definedName>
    <definedName name="CAIUÁ" localSheetId="13">#REF!</definedName>
    <definedName name="CAIUÁ">#REF!</definedName>
    <definedName name="CALC" localSheetId="13">#REF!</definedName>
    <definedName name="CALC">#REF!</definedName>
    <definedName name="Calibri" localSheetId="20">#REF!</definedName>
    <definedName name="Calibri" localSheetId="12">#REF!</definedName>
    <definedName name="Calibri" localSheetId="22">#REF!</definedName>
    <definedName name="Calibri" localSheetId="21">#REF!</definedName>
    <definedName name="Calibri" localSheetId="23">#REF!</definedName>
    <definedName name="Calibri">#REF!</definedName>
    <definedName name="cami" localSheetId="15">#REF!</definedName>
    <definedName name="cami">#REF!</definedName>
    <definedName name="camile" localSheetId="15">#REF!</definedName>
    <definedName name="camile">#REF!</definedName>
    <definedName name="CAMPOS_CIV" localSheetId="13">#REF!</definedName>
    <definedName name="CAMPOS_CIV">#REF!</definedName>
    <definedName name="CAMPOS3" localSheetId="13">#REF!</definedName>
    <definedName name="CAMPOS3">#REF!</definedName>
    <definedName name="canteiroObras" localSheetId="13">#REF!</definedName>
    <definedName name="canteiroObras">#REF!</definedName>
    <definedName name="canteiroObrasPoder">#REF!</definedName>
    <definedName name="cao" localSheetId="15">#REF!</definedName>
    <definedName name="cao">#REF!</definedName>
    <definedName name="CAOM" localSheetId="13">#REF!</definedName>
    <definedName name="CAOM">#REF!</definedName>
    <definedName name="capa" localSheetId="25" hidden="1">{#N/A,#N/A,FALSE,"CONTROLE"}</definedName>
    <definedName name="capa" localSheetId="20" hidden="1">{#N/A,#N/A,FALSE,"CONTROLE"}</definedName>
    <definedName name="capa" localSheetId="12" hidden="1">{#N/A,#N/A,FALSE,"CONTROLE"}</definedName>
    <definedName name="capa" localSheetId="22" hidden="1">{#N/A,#N/A,FALSE,"CONTROLE"}</definedName>
    <definedName name="capa" localSheetId="21" hidden="1">{#N/A,#N/A,FALSE,"CONTROLE"}</definedName>
    <definedName name="capa" localSheetId="23" hidden="1">{#N/A,#N/A,FALSE,"CONTROLE"}</definedName>
    <definedName name="capa" localSheetId="15" hidden="1">{#N/A,#N/A,FALSE,"CONTROLE"}</definedName>
    <definedName name="capa" localSheetId="13" hidden="1">{#N/A,#N/A,FALSE,"CONTROLE"}</definedName>
    <definedName name="capa" hidden="1">{#N/A,#N/A,FALSE,"CONTROLE"}</definedName>
    <definedName name="capa_1" localSheetId="0" hidden="1">{#N/A,#N/A,FALSE,"CONTROLE"}</definedName>
    <definedName name="capa_1" localSheetId="25" hidden="1">{#N/A,#N/A,FALSE,"CONTROLE"}</definedName>
    <definedName name="capa_1" localSheetId="20" hidden="1">{#N/A,#N/A,FALSE,"CONTROLE"}</definedName>
    <definedName name="capa_1" localSheetId="12" hidden="1">{#N/A,#N/A,FALSE,"CONTROLE"}</definedName>
    <definedName name="capa_1" localSheetId="22" hidden="1">{#N/A,#N/A,FALSE,"CONTROLE"}</definedName>
    <definedName name="capa_1" localSheetId="21" hidden="1">{#N/A,#N/A,FALSE,"CONTROLE"}</definedName>
    <definedName name="capa_1" localSheetId="23" hidden="1">{#N/A,#N/A,FALSE,"CONTROLE"}</definedName>
    <definedName name="capa_1" localSheetId="15" hidden="1">{#N/A,#N/A,FALSE,"CONTROLE"}</definedName>
    <definedName name="capa_1" localSheetId="13" hidden="1">{#N/A,#N/A,FALSE,"CONTROLE"}</definedName>
    <definedName name="capa_1" hidden="1">{#N/A,#N/A,FALSE,"CONTROLE"}</definedName>
    <definedName name="capital">#REF!</definedName>
    <definedName name="Capitalpb" hidden="1">#REF!</definedName>
    <definedName name="CapitalStructure" hidden="1">#REF!</definedName>
    <definedName name="CASH">#REF!</definedName>
    <definedName name="CASH_FLOW">#REF!</definedName>
    <definedName name="CASHCVEAPR">#REF!</definedName>
    <definedName name="CASHCVEAUG">#REF!</definedName>
    <definedName name="CASHCVEDEC">#REF!</definedName>
    <definedName name="CASHCVEFEB">#REF!</definedName>
    <definedName name="CASHCVEJAN">#REF!</definedName>
    <definedName name="CASHCVEJUL">#REF!</definedName>
    <definedName name="CASHCVEJUN">#REF!</definedName>
    <definedName name="CASHCVEMAR">#REF!</definedName>
    <definedName name="CASHCVEMAY">#REF!</definedName>
    <definedName name="CASHCVENOV">#REF!</definedName>
    <definedName name="CASHCVEOCT">#REF!</definedName>
    <definedName name="CASHCVESEP">#REF!</definedName>
    <definedName name="CASHCVETOT">#REF!</definedName>
    <definedName name="CASHCVNAPR">#REF!</definedName>
    <definedName name="CASHCVNAUG">#REF!</definedName>
    <definedName name="CASHCVNDEC">#REF!</definedName>
    <definedName name="CASHCVNFEB">#REF!</definedName>
    <definedName name="CASHCVNJAN">#REF!</definedName>
    <definedName name="CASHCVNJUL">#REF!</definedName>
    <definedName name="CASHCVNJUN">#REF!</definedName>
    <definedName name="CASHCVNMAR">#REF!</definedName>
    <definedName name="CASHCVNMAY" localSheetId="13">#REF!+#REF!</definedName>
    <definedName name="CASHCVNMAY">#REF!+#REF!</definedName>
    <definedName name="CASHCVNMAY_1">#REF!+#REF!</definedName>
    <definedName name="CASHCVNMAY_1_1">#REF!+#REF!</definedName>
    <definedName name="CASHCVNMAY_2">#REF!+#REF!</definedName>
    <definedName name="CASHCVNNOV">#REF!</definedName>
    <definedName name="CASHCVNOCT">#REF!</definedName>
    <definedName name="CASHCVNSEP">#REF!</definedName>
    <definedName name="CASHCVNTOT">#REF!</definedName>
    <definedName name="CASHE3APR">#REF!</definedName>
    <definedName name="CASHE3AUG">#REF!</definedName>
    <definedName name="CASHE3DEC">#REF!</definedName>
    <definedName name="CASHE3FEB">#REF!</definedName>
    <definedName name="CASHE3JAN">#REF!</definedName>
    <definedName name="CASHE3JUL">#REF!</definedName>
    <definedName name="CASHE3JUN">#REF!</definedName>
    <definedName name="CASHE3MAR">#REF!</definedName>
    <definedName name="CASHE3MAY">#REF!</definedName>
    <definedName name="CASHE3NOV">#REF!</definedName>
    <definedName name="CASHE3OCT">#REF!</definedName>
    <definedName name="CASHE3SEP">#REF!</definedName>
    <definedName name="CASHE3TOT">#REF!</definedName>
    <definedName name="CASHE4APR">#REF!</definedName>
    <definedName name="CASHE4AUG">#REF!</definedName>
    <definedName name="CASHE4DEC">#REF!</definedName>
    <definedName name="CASHE4FEB">#REF!</definedName>
    <definedName name="CASHE4JAN">#REF!</definedName>
    <definedName name="CASHE4JUL">#REF!</definedName>
    <definedName name="CASHE4JUN">#REF!</definedName>
    <definedName name="CASHE4MAR">#REF!</definedName>
    <definedName name="CASHE4MAY">#REF!</definedName>
    <definedName name="CASHE4NOV">#REF!</definedName>
    <definedName name="CASHE4OCT">#REF!</definedName>
    <definedName name="CASHE4SEP">#REF!</definedName>
    <definedName name="CASHE4TOT">#REF!</definedName>
    <definedName name="CASHE5APR">#REF!</definedName>
    <definedName name="CASHE5AUG">#REF!</definedName>
    <definedName name="CASHE5DEC">#REF!</definedName>
    <definedName name="CASHE5FEB">#REF!</definedName>
    <definedName name="CASHE5JAN">#REF!</definedName>
    <definedName name="CASHE5JUL">#REF!</definedName>
    <definedName name="CASHE5JUN">#REF!</definedName>
    <definedName name="CASHE5MAR">#REF!</definedName>
    <definedName name="CASHE5MAY">#REF!</definedName>
    <definedName name="CASHE5NOV">#REF!</definedName>
    <definedName name="CASHE5OCT">#REF!</definedName>
    <definedName name="CASHE5SEP">#REF!</definedName>
    <definedName name="CASHE5TOT">#REF!</definedName>
    <definedName name="CASHEVEFXAPR">#REF!</definedName>
    <definedName name="CASHEVEFXAUG">#REF!</definedName>
    <definedName name="CASHEVEFXDEC">#REF!</definedName>
    <definedName name="CASHEVEFXFEB">#REF!</definedName>
    <definedName name="CASHEVEFXJAN">#REF!</definedName>
    <definedName name="CASHEVEFXJUL">#REF!</definedName>
    <definedName name="CASHEVEFXJUN">#REF!</definedName>
    <definedName name="CASHEVEFXMAR">#REF!</definedName>
    <definedName name="CASHEVEFXMAY">#REF!</definedName>
    <definedName name="CASHEVEFXNOV">#REF!</definedName>
    <definedName name="CASHEVEFXOCT">#REF!</definedName>
    <definedName name="CASHEVEFXSEP">#REF!</definedName>
    <definedName name="CASHEVEFXTOT">#REF!</definedName>
    <definedName name="CASHEVEIRAPR">#REF!</definedName>
    <definedName name="CASHEVEIRAUG">#REF!</definedName>
    <definedName name="CASHEVEIRDEC">#REF!</definedName>
    <definedName name="CASHEVEIRFEB">#REF!</definedName>
    <definedName name="CASHEVEIRJAN">#REF!</definedName>
    <definedName name="CASHEVEIRJUL">#REF!</definedName>
    <definedName name="CASHEVEIRJUN">#REF!</definedName>
    <definedName name="CASHEVEIRMAR">#REF!</definedName>
    <definedName name="CASHEVEIRMAY">#REF!</definedName>
    <definedName name="CASHEVEIRNOV">#REF!</definedName>
    <definedName name="CASHEVEIROCT">#REF!</definedName>
    <definedName name="CASHEVEIRSEP">#REF!</definedName>
    <definedName name="CASHEVEIRTOT">#REF!</definedName>
    <definedName name="CASHEVEMPAPR">#REF!</definedName>
    <definedName name="CASHEVEMPAUG">#REF!</definedName>
    <definedName name="CASHEVEMPDEC">#REF!</definedName>
    <definedName name="CASHEVEMPFEB">#REF!</definedName>
    <definedName name="CASHEVEMPJAN">#REF!</definedName>
    <definedName name="CASHEVEMPJUL">#REF!</definedName>
    <definedName name="CASHEVEMPJUN">#REF!</definedName>
    <definedName name="CASHEVEMPMAR">#REF!</definedName>
    <definedName name="CASHEVEMPMAY">#REF!</definedName>
    <definedName name="CASHEVEMPNOV">#REF!</definedName>
    <definedName name="CASHEVEMPOCT">#REF!</definedName>
    <definedName name="CASHEVEMPSEP">#REF!</definedName>
    <definedName name="CASHEVEMPTOT">#REF!</definedName>
    <definedName name="CASHEVETXAPR">#REF!</definedName>
    <definedName name="CASHEVETXAUG">#REF!</definedName>
    <definedName name="CASHEVETXDEC">#REF!</definedName>
    <definedName name="CASHEVETXFEB">#REF!</definedName>
    <definedName name="CASHEVETXJAN">#REF!</definedName>
    <definedName name="CASHEVETXJUL">#REF!</definedName>
    <definedName name="CASHEVETXJUN">#REF!</definedName>
    <definedName name="CASHEVETXMAR">#REF!</definedName>
    <definedName name="CASHEVETXMAY">#REF!</definedName>
    <definedName name="CASHEVETXNOV">#REF!</definedName>
    <definedName name="CASHEVETXOCT">#REF!</definedName>
    <definedName name="CASHEVETXSEP">#REF!</definedName>
    <definedName name="CASHEVETXTOT">#REF!</definedName>
    <definedName name="CASHEXEAPR">#REF!</definedName>
    <definedName name="CASHEXEAUG">#REF!</definedName>
    <definedName name="CASHEXEDEC">#REF!</definedName>
    <definedName name="CASHEXEFEB">#REF!</definedName>
    <definedName name="CASHEXEJAN">#REF!</definedName>
    <definedName name="CASHEXEJUL">#REF!</definedName>
    <definedName name="CASHEXEJUN">#REF!</definedName>
    <definedName name="CASHEXEMAR">#REF!</definedName>
    <definedName name="CASHEXEMAY">#REF!</definedName>
    <definedName name="CASHEXENOV">#REF!</definedName>
    <definedName name="CASHEXEOCT">#REF!</definedName>
    <definedName name="CASHEXESEP">#REF!</definedName>
    <definedName name="CASHEXETOT">#REF!</definedName>
    <definedName name="CASHEXNACAPR">#REF!</definedName>
    <definedName name="CASHEXNACAUG">#REF!</definedName>
    <definedName name="CASHEXNACDEC">#REF!</definedName>
    <definedName name="CASHEXNACFEB">#REF!</definedName>
    <definedName name="CASHEXNACJAN">#REF!</definedName>
    <definedName name="CASHEXNACJUL">#REF!</definedName>
    <definedName name="CASHEXNACJUN">#REF!</definedName>
    <definedName name="CASHEXNACMAR">#REF!</definedName>
    <definedName name="CASHEXNACMAY">#REF!</definedName>
    <definedName name="CASHEXNACNOV">#REF!</definedName>
    <definedName name="CASHEXNACOCT">#REF!</definedName>
    <definedName name="CASHEXNACSEP">#REF!</definedName>
    <definedName name="CASHEXNACTOT">#REF!</definedName>
    <definedName name="CASHEXNFXAPR">#REF!</definedName>
    <definedName name="CASHEXNFXAUG">#REF!</definedName>
    <definedName name="CASHEXNFXDEC">#REF!</definedName>
    <definedName name="CASHEXNFXFEB">#REF!</definedName>
    <definedName name="CASHEXNFXJAN">#REF!</definedName>
    <definedName name="CASHEXNFXJUL">#REF!</definedName>
    <definedName name="CASHEXNFXJUN">#REF!</definedName>
    <definedName name="CASHEXNFXMAR">#REF!</definedName>
    <definedName name="CASHEXNFXMAY">#REF!</definedName>
    <definedName name="CASHEXNFXNOV">#REF!</definedName>
    <definedName name="CASHEXNFXOCT">#REF!</definedName>
    <definedName name="CASHEXNFXSEP">#REF!</definedName>
    <definedName name="CASHEXNFXTOT">#REF!</definedName>
    <definedName name="CASHEXNIRAPR">#REF!</definedName>
    <definedName name="CASHEXNIRAUG">#REF!</definedName>
    <definedName name="CASHEXNIRDEC">#REF!</definedName>
    <definedName name="CASHEXNIRFEB">#REF!</definedName>
    <definedName name="CASHEXNIRJAN">#REF!</definedName>
    <definedName name="CASHEXNIRJUL">#REF!</definedName>
    <definedName name="CASHEXNIRJUN">#REF!</definedName>
    <definedName name="CASHEXNIRMAR">#REF!</definedName>
    <definedName name="CASHEXNIRMAY">#REF!</definedName>
    <definedName name="CASHEXNIRNOV">#REF!</definedName>
    <definedName name="CASHEXNIROCT">#REF!</definedName>
    <definedName name="CASHEXNIRSEP">#REF!</definedName>
    <definedName name="CASHEXNIRTOT">#REF!</definedName>
    <definedName name="CASHEXNMPAPR">#REF!</definedName>
    <definedName name="CASHEXNMPAUG">#REF!</definedName>
    <definedName name="CASHEXNMPDEC">#REF!</definedName>
    <definedName name="CASHEXNMPFEB">#REF!</definedName>
    <definedName name="CASHEXNMPJAN">#REF!</definedName>
    <definedName name="CASHEXNMPJUL">#REF!</definedName>
    <definedName name="CASHEXNMPJUN">#REF!</definedName>
    <definedName name="CASHEXNMPMAR">#REF!</definedName>
    <definedName name="CASHEXNMPMAY">#REF!</definedName>
    <definedName name="CASHEXNMPNOV">#REF!</definedName>
    <definedName name="CASHEXNMPOCT">#REF!</definedName>
    <definedName name="CASHEXNMPSEP">#REF!</definedName>
    <definedName name="CASHEXNMPTOT">#REF!</definedName>
    <definedName name="CASHEXNTXAPR">#REF!</definedName>
    <definedName name="CASHEXNTXAUG">#REF!</definedName>
    <definedName name="CASHEXNTXDEC">#REF!</definedName>
    <definedName name="CASHEXNTXFEB">#REF!</definedName>
    <definedName name="CASHEXNTXJAN">#REF!</definedName>
    <definedName name="CASHEXNTXJUL">#REF!</definedName>
    <definedName name="CASHEXNTXJUN">#REF!</definedName>
    <definedName name="CASHEXNTXMAR">#REF!</definedName>
    <definedName name="CASHEXNTXMAY">#REF!</definedName>
    <definedName name="CASHEXNTXNOV">#REF!</definedName>
    <definedName name="CASHEXNTXOCT">#REF!</definedName>
    <definedName name="CASHEXNTXSEP">#REF!</definedName>
    <definedName name="CASHEXNTXTOT">#REF!</definedName>
    <definedName name="CASHEXVACAPR">#REF!</definedName>
    <definedName name="CASHEXVACAUG">#REF!</definedName>
    <definedName name="CASHEXVACDEC">#REF!</definedName>
    <definedName name="CASHEXVACFEB">#REF!</definedName>
    <definedName name="CASHEXVACJAN">#REF!</definedName>
    <definedName name="CASHEXVACJUL">#REF!</definedName>
    <definedName name="CASHEXVACJUN">#REF!</definedName>
    <definedName name="CASHEXVACMAR">#REF!</definedName>
    <definedName name="CASHEXVACMAY">#REF!</definedName>
    <definedName name="CASHEXVACNOV">#REF!</definedName>
    <definedName name="CASHEXVACOCT">#REF!</definedName>
    <definedName name="CASHEXVACSEP">#REF!</definedName>
    <definedName name="CASHEXVACTOT">#REF!</definedName>
    <definedName name="CASHEXVMPAUG">#REF!</definedName>
    <definedName name="CASHEXVMPDEC">#REF!</definedName>
    <definedName name="CASHEXVMPNOV">#REF!</definedName>
    <definedName name="CASHEXVMPOCT">#REF!</definedName>
    <definedName name="CASHEXVMPSEP">#REF!</definedName>
    <definedName name="CASHEXVMPTOT">#REF!</definedName>
    <definedName name="cashlimapr">#REF!</definedName>
    <definedName name="cashlimaug">#REF!</definedName>
    <definedName name="cashlimdec">#REF!</definedName>
    <definedName name="cashlimfeb">#REF!</definedName>
    <definedName name="cashlimjan">#REF!</definedName>
    <definedName name="cashlimjul">#REF!</definedName>
    <definedName name="cashlimjun">#REF!</definedName>
    <definedName name="cashlimmar">#REF!</definedName>
    <definedName name="cashlimmay">#REF!</definedName>
    <definedName name="cashlimnov">#REF!</definedName>
    <definedName name="cashlimoct">#REF!</definedName>
    <definedName name="cashlimsep">#REF!</definedName>
    <definedName name="cashlimtot">#REF!</definedName>
    <definedName name="cashminapr">#REF!</definedName>
    <definedName name="cashminaug">#REF!</definedName>
    <definedName name="cashmindec">#REF!</definedName>
    <definedName name="cashminfeb">#REF!</definedName>
    <definedName name="cashminjan">#REF!</definedName>
    <definedName name="cashminjul">#REF!</definedName>
    <definedName name="cashminjun">#REF!</definedName>
    <definedName name="cashminmar">#REF!</definedName>
    <definedName name="cashminmay">#REF!</definedName>
    <definedName name="cashminnov">#REF!</definedName>
    <definedName name="cashminoct">#REF!</definedName>
    <definedName name="cashminsep">#REF!</definedName>
    <definedName name="cashmintot">#REF!</definedName>
    <definedName name="CASHN1APR">#REF!</definedName>
    <definedName name="CASHN1AUG">#REF!</definedName>
    <definedName name="CASHN1DEC">#REF!</definedName>
    <definedName name="CASHN1FEB">#REF!</definedName>
    <definedName name="CASHN1JAN">#REF!</definedName>
    <definedName name="CASHN1JUL">#REF!</definedName>
    <definedName name="CASHN1JUN">#REF!</definedName>
    <definedName name="CASHN1MAR">#REF!</definedName>
    <definedName name="CASHN1MAY">#REF!</definedName>
    <definedName name="CASHN1NOV">#REF!</definedName>
    <definedName name="CASHN1OCT">#REF!</definedName>
    <definedName name="CASHN1SEP">#REF!</definedName>
    <definedName name="CASHN1TOT">#REF!</definedName>
    <definedName name="CASHN2APR">#REF!</definedName>
    <definedName name="CASHN2AUG">#REF!</definedName>
    <definedName name="CASHN2DEC">#REF!</definedName>
    <definedName name="CASHN2FEB">#REF!</definedName>
    <definedName name="CASHN2JAN">#REF!</definedName>
    <definedName name="CASHN2JUL">#REF!</definedName>
    <definedName name="CASHN2JUN">#REF!</definedName>
    <definedName name="CASHN2MAR">#REF!</definedName>
    <definedName name="CASHN2MAY">#REF!</definedName>
    <definedName name="CASHN2NOV">#REF!</definedName>
    <definedName name="CASHN2OCT">#REF!</definedName>
    <definedName name="CASHN2SEP">#REF!</definedName>
    <definedName name="CASHN2TOT">#REF!</definedName>
    <definedName name="CASHN3APR">#REF!</definedName>
    <definedName name="CASHN3AUG">#REF!</definedName>
    <definedName name="CASHN3DEC">#REF!</definedName>
    <definedName name="CASHN3FEB">#REF!</definedName>
    <definedName name="CASHN3JAN">#REF!</definedName>
    <definedName name="CASHN3JUL">#REF!</definedName>
    <definedName name="CASHN3JUN">#REF!</definedName>
    <definedName name="CASHN3MAR">#REF!</definedName>
    <definedName name="CASHN3MAY">#REF!</definedName>
    <definedName name="CASHN3NOV">#REF!</definedName>
    <definedName name="CASHN3OCT">#REF!</definedName>
    <definedName name="CASHN3SEP">#REF!</definedName>
    <definedName name="CASHN3TOT">#REF!</definedName>
    <definedName name="CASHN4APR">#REF!</definedName>
    <definedName name="CASHN4AUG">#REF!</definedName>
    <definedName name="CASHN4DEC">#REF!</definedName>
    <definedName name="CASHN4FEB">#REF!</definedName>
    <definedName name="CASHN4JAN">#REF!</definedName>
    <definedName name="CASHN4JUL">#REF!</definedName>
    <definedName name="CASHN4JUN">#REF!</definedName>
    <definedName name="CASHN4MAR">#REF!</definedName>
    <definedName name="CASHN4MAY">#REF!</definedName>
    <definedName name="CASHN4NOV">#REF!</definedName>
    <definedName name="CASHN4OCT">#REF!</definedName>
    <definedName name="CASHN4SEP">#REF!</definedName>
    <definedName name="CASHN4TOT">#REF!</definedName>
    <definedName name="CASHN5APR">#REF!</definedName>
    <definedName name="CASHN5AUG">#REF!</definedName>
    <definedName name="CASHN5DEC">#REF!</definedName>
    <definedName name="CASHN5FEB">#REF!</definedName>
    <definedName name="CASHN5JAN">#REF!</definedName>
    <definedName name="CASHN5JUL">#REF!</definedName>
    <definedName name="CASHN5JUN">#REF!</definedName>
    <definedName name="CASHN5MAR">#REF!</definedName>
    <definedName name="CASHN5MAY">#REF!</definedName>
    <definedName name="CASHN5NOV">#REF!</definedName>
    <definedName name="CASHN5OCT">#REF!</definedName>
    <definedName name="CASHN5SEP">#REF!</definedName>
    <definedName name="CASHN5TOT">#REF!</definedName>
    <definedName name="CASHOTHERAPR">#REF!</definedName>
    <definedName name="CASHOTHERAUG">#REF!</definedName>
    <definedName name="CASHOTHERDEC">#REF!</definedName>
    <definedName name="CASHOTHERFEB">#REF!</definedName>
    <definedName name="CASHOTHERJAN">#REF!</definedName>
    <definedName name="CASHOTHERJUL">#REF!</definedName>
    <definedName name="CASHOTHERJUN">#REF!</definedName>
    <definedName name="CASHOTHERMAR">#REF!</definedName>
    <definedName name="CASHOTHERNOV">#REF!</definedName>
    <definedName name="CASHOTHEROCT">#REF!</definedName>
    <definedName name="CASHOTHERSEP">#REF!</definedName>
    <definedName name="CASHOTHERTOT">#REF!</definedName>
    <definedName name="Cashpb" hidden="1">#REF!</definedName>
    <definedName name="CASHTAX">#REF!</definedName>
    <definedName name="CASHTOTHERMAY">#REF!</definedName>
    <definedName name="CBORDER">#REF!</definedName>
    <definedName name="CBWorkbookPriority" hidden="1">-546216905</definedName>
    <definedName name="CC" localSheetId="25" hidden="1">{#N/A,#N/A,FALSE,"CONTROLE"}</definedName>
    <definedName name="CC" localSheetId="20" hidden="1">{#N/A,#N/A,FALSE,"CONTROLE"}</definedName>
    <definedName name="CC" localSheetId="12" hidden="1">{#N/A,#N/A,FALSE,"CONTROLE"}</definedName>
    <definedName name="CC" localSheetId="22" hidden="1">{#N/A,#N/A,FALSE,"CONTROLE"}</definedName>
    <definedName name="CC" localSheetId="21" hidden="1">{#N/A,#N/A,FALSE,"CONTROLE"}</definedName>
    <definedName name="CC" localSheetId="23" hidden="1">{#N/A,#N/A,FALSE,"CONTROLE"}</definedName>
    <definedName name="CC" localSheetId="15" hidden="1">{#N/A,#N/A,FALSE,"CONTROLE"}</definedName>
    <definedName name="CC" localSheetId="13" hidden="1">{#N/A,#N/A,FALSE,"CONTROLE"}</definedName>
    <definedName name="CC" hidden="1">{#N/A,#N/A,FALSE,"CONTROLE"}</definedName>
    <definedName name="çç"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_1" localSheetId="0" hidden="1">{#N/A,#N/A,FALSE,"CONTROLE"}</definedName>
    <definedName name="CC_1" localSheetId="25" hidden="1">{#N/A,#N/A,FALSE,"CONTROLE"}</definedName>
    <definedName name="CC_1" localSheetId="20" hidden="1">{#N/A,#N/A,FALSE,"CONTROLE"}</definedName>
    <definedName name="CC_1" localSheetId="12" hidden="1">{#N/A,#N/A,FALSE,"CONTROLE"}</definedName>
    <definedName name="CC_1" localSheetId="22" hidden="1">{#N/A,#N/A,FALSE,"CONTROLE"}</definedName>
    <definedName name="CC_1" localSheetId="21" hidden="1">{#N/A,#N/A,FALSE,"CONTROLE"}</definedName>
    <definedName name="CC_1" localSheetId="23" hidden="1">{#N/A,#N/A,FALSE,"CONTROLE"}</definedName>
    <definedName name="CC_1" localSheetId="15" hidden="1">{#N/A,#N/A,FALSE,"CONTROLE"}</definedName>
    <definedName name="CC_1" localSheetId="13" hidden="1">{#N/A,#N/A,FALSE,"CONTROLE"}</definedName>
    <definedName name="CC_1" hidden="1">{#N/A,#N/A,FALSE,"CONTROLE"}</definedName>
    <definedName name="çç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 localSheetId="0" hidden="1">{#N/A,#N/A,FALSE,"CONTROLE"}</definedName>
    <definedName name="CCC" localSheetId="25" hidden="1">{#N/A,#N/A,FALSE,"CONTROLE"}</definedName>
    <definedName name="CCC" localSheetId="20" hidden="1">{#N/A,#N/A,FALSE,"CONTROLE"}</definedName>
    <definedName name="CCC" localSheetId="12" hidden="1">{#N/A,#N/A,FALSE,"CONTROLE"}</definedName>
    <definedName name="CCC" localSheetId="22" hidden="1">{#N/A,#N/A,FALSE,"CONTROLE"}</definedName>
    <definedName name="CCC" localSheetId="21" hidden="1">{#N/A,#N/A,FALSE,"CONTROLE"}</definedName>
    <definedName name="CCC" localSheetId="23" hidden="1">{#N/A,#N/A,FALSE,"CONTROLE"}</definedName>
    <definedName name="CCC" localSheetId="15" hidden="1">{#N/A,#N/A,FALSE,"CONTROLE"}</definedName>
    <definedName name="CCC" localSheetId="13" hidden="1">{#N/A,#N/A,FALSE,"CONTROLE"}</definedName>
    <definedName name="CCC" hidden="1">{#N/A,#N/A,FALSE,"CONTROLE"}</definedName>
    <definedName name="CCC_1" localSheetId="0" hidden="1">{#N/A,#N/A,FALSE,"CONTROLE"}</definedName>
    <definedName name="CCC_1" localSheetId="25" hidden="1">{#N/A,#N/A,FALSE,"CONTROLE"}</definedName>
    <definedName name="CCC_1" localSheetId="20" hidden="1">{#N/A,#N/A,FALSE,"CONTROLE"}</definedName>
    <definedName name="CCC_1" localSheetId="12" hidden="1">{#N/A,#N/A,FALSE,"CONTROLE"}</definedName>
    <definedName name="CCC_1" localSheetId="22" hidden="1">{#N/A,#N/A,FALSE,"CONTROLE"}</definedName>
    <definedName name="CCC_1" localSheetId="21" hidden="1">{#N/A,#N/A,FALSE,"CONTROLE"}</definedName>
    <definedName name="CCC_1" localSheetId="23" hidden="1">{#N/A,#N/A,FALSE,"CONTROLE"}</definedName>
    <definedName name="CCC_1" localSheetId="15" hidden="1">{#N/A,#N/A,FALSE,"CONTROLE"}</definedName>
    <definedName name="CCC_1" localSheetId="13" hidden="1">{#N/A,#N/A,FALSE,"CONTROLE"}</definedName>
    <definedName name="CCC_1" hidden="1">{#N/A,#N/A,FALSE,"CONTROLE"}</definedName>
    <definedName name="CCCC" localSheetId="0" hidden="1">{#N/A,#N/A,FALSE,"CONTROLE"}</definedName>
    <definedName name="CCCC" localSheetId="25" hidden="1">{#N/A,#N/A,FALSE,"CONTROLE"}</definedName>
    <definedName name="CCCC" localSheetId="20" hidden="1">{#N/A,#N/A,FALSE,"CONTROLE"}</definedName>
    <definedName name="CCCC" localSheetId="12" hidden="1">{#N/A,#N/A,FALSE,"CONTROLE"}</definedName>
    <definedName name="CCCC" localSheetId="22" hidden="1">{#N/A,#N/A,FALSE,"CONTROLE"}</definedName>
    <definedName name="CCCC" localSheetId="21" hidden="1">{#N/A,#N/A,FALSE,"CONTROLE"}</definedName>
    <definedName name="CCCC" localSheetId="23" hidden="1">{#N/A,#N/A,FALSE,"CONTROLE"}</definedName>
    <definedName name="CCCC" localSheetId="15" hidden="1">{#N/A,#N/A,FALSE,"CONTROLE"}</definedName>
    <definedName name="CCCC" localSheetId="13" hidden="1">{#N/A,#N/A,FALSE,"CONTROLE"}</definedName>
    <definedName name="CCCC" hidden="1">{#N/A,#N/A,FALSE,"CONTROLE"}</definedName>
    <definedName name="ÇÇÇÇ"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_1" localSheetId="0" hidden="1">{#N/A,#N/A,FALSE,"CONTROLE"}</definedName>
    <definedName name="CCCC_1" localSheetId="25" hidden="1">{#N/A,#N/A,FALSE,"CONTROLE"}</definedName>
    <definedName name="CCCC_1" localSheetId="20" hidden="1">{#N/A,#N/A,FALSE,"CONTROLE"}</definedName>
    <definedName name="CCCC_1" localSheetId="12" hidden="1">{#N/A,#N/A,FALSE,"CONTROLE"}</definedName>
    <definedName name="CCCC_1" localSheetId="22" hidden="1">{#N/A,#N/A,FALSE,"CONTROLE"}</definedName>
    <definedName name="CCCC_1" localSheetId="21" hidden="1">{#N/A,#N/A,FALSE,"CONTROLE"}</definedName>
    <definedName name="CCCC_1" localSheetId="23" hidden="1">{#N/A,#N/A,FALSE,"CONTROLE"}</definedName>
    <definedName name="CCCC_1" localSheetId="15" hidden="1">{#N/A,#N/A,FALSE,"CONTROLE"}</definedName>
    <definedName name="CCCC_1" localSheetId="13" hidden="1">{#N/A,#N/A,FALSE,"CONTROLE"}</definedName>
    <definedName name="CCCC_1" hidden="1">{#N/A,#N/A,FALSE,"CONTROLE"}</definedName>
    <definedName name="ÇÇÇÇ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1" localSheetId="0" hidden="1">{#N/A,#N/A,FALSE,"CONTROLE"}</definedName>
    <definedName name="cccc1" localSheetId="25" hidden="1">{#N/A,#N/A,FALSE,"CONTROLE"}</definedName>
    <definedName name="cccc1" localSheetId="20" hidden="1">{#N/A,#N/A,FALSE,"CONTROLE"}</definedName>
    <definedName name="cccc1" localSheetId="12" hidden="1">{#N/A,#N/A,FALSE,"CONTROLE"}</definedName>
    <definedName name="cccc1" localSheetId="22" hidden="1">{#N/A,#N/A,FALSE,"CONTROLE"}</definedName>
    <definedName name="cccc1" localSheetId="21" hidden="1">{#N/A,#N/A,FALSE,"CONTROLE"}</definedName>
    <definedName name="cccc1" localSheetId="23" hidden="1">{#N/A,#N/A,FALSE,"CONTROLE"}</definedName>
    <definedName name="cccc1" localSheetId="15" hidden="1">{#N/A,#N/A,FALSE,"CONTROLE"}</definedName>
    <definedName name="cccc1" localSheetId="13" hidden="1">{#N/A,#N/A,FALSE,"CONTROLE"}</definedName>
    <definedName name="cccc1" hidden="1">{#N/A,#N/A,FALSE,"CONTROLE"}</definedName>
    <definedName name="çççç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1_1" localSheetId="0" hidden="1">{#N/A,#N/A,FALSE,"CONTROLE"}</definedName>
    <definedName name="cccc1_1" localSheetId="25" hidden="1">{#N/A,#N/A,FALSE,"CONTROLE"}</definedName>
    <definedName name="cccc1_1" localSheetId="20" hidden="1">{#N/A,#N/A,FALSE,"CONTROLE"}</definedName>
    <definedName name="cccc1_1" localSheetId="12" hidden="1">{#N/A,#N/A,FALSE,"CONTROLE"}</definedName>
    <definedName name="cccc1_1" localSheetId="22" hidden="1">{#N/A,#N/A,FALSE,"CONTROLE"}</definedName>
    <definedName name="cccc1_1" localSheetId="21" hidden="1">{#N/A,#N/A,FALSE,"CONTROLE"}</definedName>
    <definedName name="cccc1_1" localSheetId="23" hidden="1">{#N/A,#N/A,FALSE,"CONTROLE"}</definedName>
    <definedName name="cccc1_1" localSheetId="15" hidden="1">{#N/A,#N/A,FALSE,"CONTROLE"}</definedName>
    <definedName name="cccc1_1" localSheetId="13" hidden="1">{#N/A,#N/A,FALSE,"CONTROLE"}</definedName>
    <definedName name="cccc1_1" hidden="1">{#N/A,#N/A,FALSE,"CONTROLE"}</definedName>
    <definedName name="çççç1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cre" localSheetId="8">'Energy Balance '!$A$2:$G$50</definedName>
    <definedName name="CCE" localSheetId="13">#REF!</definedName>
    <definedName name="CCE">#REF!</definedName>
    <definedName name="CCEAR" localSheetId="15">#REF!</definedName>
    <definedName name="CCEAR" localSheetId="13">#REF!</definedName>
    <definedName name="CCEAR">#REF!</definedName>
    <definedName name="CCEAR1" localSheetId="15">#REF!</definedName>
    <definedName name="CCEAR1" localSheetId="13">#REF!</definedName>
    <definedName name="CCEAR1">#REF!</definedName>
    <definedName name="CCZSCSZZC" localSheetId="15" hidden="1">{#N/A,#N/A,FALSE,"Hip.Bas";#N/A,#N/A,FALSE,"ventas";#N/A,#N/A,FALSE,"ingre-Año";#N/A,#N/A,FALSE,"ventas-Año";#N/A,#N/A,FALSE,"Costepro";#N/A,#N/A,FALSE,"inversion";#N/A,#N/A,FALSE,"personal";#N/A,#N/A,FALSE,"Gastos-V";#N/A,#N/A,FALSE,"Circulante";#N/A,#N/A,FALSE,"CONSOLI";#N/A,#N/A,FALSE,"Es-Fin";#N/A,#N/A,FALSE,"Margen-P"}</definedName>
    <definedName name="CCZSCSZZC" localSheetId="13" hidden="1">{#N/A,#N/A,FALSE,"Hip.Bas";#N/A,#N/A,FALSE,"ventas";#N/A,#N/A,FALSE,"ingre-Año";#N/A,#N/A,FALSE,"ventas-Año";#N/A,#N/A,FALSE,"Costepro";#N/A,#N/A,FALSE,"inversion";#N/A,#N/A,FALSE,"personal";#N/A,#N/A,FALSE,"Gastos-V";#N/A,#N/A,FALSE,"Circulante";#N/A,#N/A,FALSE,"CONSOLI";#N/A,#N/A,FALSE,"Es-Fin";#N/A,#N/A,FALSE,"Margen-P"}</definedName>
    <definedName name="CCZSCSZZC" hidden="1">{#N/A,#N/A,FALSE,"Hip.Bas";#N/A,#N/A,FALSE,"ventas";#N/A,#N/A,FALSE,"ingre-Año";#N/A,#N/A,FALSE,"ventas-Año";#N/A,#N/A,FALSE,"Costepro";#N/A,#N/A,FALSE,"inversion";#N/A,#N/A,FALSE,"personal";#N/A,#N/A,FALSE,"Gastos-V";#N/A,#N/A,FALSE,"Circulante";#N/A,#N/A,FALSE,"CONSOLI";#N/A,#N/A,FALSE,"Es-Fin";#N/A,#N/A,FALSE,"Margen-P"}</definedName>
    <definedName name="CD" localSheetId="0" hidden="1">{#N/A,#N/A,FALSE,"LLAVE";#N/A,#N/A,FALSE,"EERR";#N/A,#N/A,FALSE,"ESP";#N/A,#N/A,FALSE,"EOAF";#N/A,#N/A,FALSE,"CASH";#N/A,#N/A,FALSE,"FINANZAS";#N/A,#N/A,FALSE,"DEUDA";#N/A,#N/A,FALSE,"INVERSION";#N/A,#N/A,FALSE,"PERSONAL"}</definedName>
    <definedName name="CD" localSheetId="25" hidden="1">{#N/A,#N/A,FALSE,"LLAVE";#N/A,#N/A,FALSE,"EERR";#N/A,#N/A,FALSE,"ESP";#N/A,#N/A,FALSE,"EOAF";#N/A,#N/A,FALSE,"CASH";#N/A,#N/A,FALSE,"FINANZAS";#N/A,#N/A,FALSE,"DEUDA";#N/A,#N/A,FALSE,"INVERSION";#N/A,#N/A,FALSE,"PERSONAL"}</definedName>
    <definedName name="CD" localSheetId="20" hidden="1">{#N/A,#N/A,FALSE,"LLAVE";#N/A,#N/A,FALSE,"EERR";#N/A,#N/A,FALSE,"ESP";#N/A,#N/A,FALSE,"EOAF";#N/A,#N/A,FALSE,"CASH";#N/A,#N/A,FALSE,"FINANZAS";#N/A,#N/A,FALSE,"DEUDA";#N/A,#N/A,FALSE,"INVERSION";#N/A,#N/A,FALSE,"PERSONAL"}</definedName>
    <definedName name="CD" localSheetId="12" hidden="1">{#N/A,#N/A,FALSE,"LLAVE";#N/A,#N/A,FALSE,"EERR";#N/A,#N/A,FALSE,"ESP";#N/A,#N/A,FALSE,"EOAF";#N/A,#N/A,FALSE,"CASH";#N/A,#N/A,FALSE,"FINANZAS";#N/A,#N/A,FALSE,"DEUDA";#N/A,#N/A,FALSE,"INVERSION";#N/A,#N/A,FALSE,"PERSONAL"}</definedName>
    <definedName name="CD" localSheetId="22" hidden="1">{#N/A,#N/A,FALSE,"LLAVE";#N/A,#N/A,FALSE,"EERR";#N/A,#N/A,FALSE,"ESP";#N/A,#N/A,FALSE,"EOAF";#N/A,#N/A,FALSE,"CASH";#N/A,#N/A,FALSE,"FINANZAS";#N/A,#N/A,FALSE,"DEUDA";#N/A,#N/A,FALSE,"INVERSION";#N/A,#N/A,FALSE,"PERSONAL"}</definedName>
    <definedName name="CD" localSheetId="21" hidden="1">{#N/A,#N/A,FALSE,"LLAVE";#N/A,#N/A,FALSE,"EERR";#N/A,#N/A,FALSE,"ESP";#N/A,#N/A,FALSE,"EOAF";#N/A,#N/A,FALSE,"CASH";#N/A,#N/A,FALSE,"FINANZAS";#N/A,#N/A,FALSE,"DEUDA";#N/A,#N/A,FALSE,"INVERSION";#N/A,#N/A,FALSE,"PERSONAL"}</definedName>
    <definedName name="CD" localSheetId="23" hidden="1">{#N/A,#N/A,FALSE,"LLAVE";#N/A,#N/A,FALSE,"EERR";#N/A,#N/A,FALSE,"ESP";#N/A,#N/A,FALSE,"EOAF";#N/A,#N/A,FALSE,"CASH";#N/A,#N/A,FALSE,"FINANZAS";#N/A,#N/A,FALSE,"DEUDA";#N/A,#N/A,FALSE,"INVERSION";#N/A,#N/A,FALSE,"PERSONAL"}</definedName>
    <definedName name="CD" localSheetId="15" hidden="1">{#N/A,#N/A,FALSE,"LLAVE";#N/A,#N/A,FALSE,"EERR";#N/A,#N/A,FALSE,"ESP";#N/A,#N/A,FALSE,"EOAF";#N/A,#N/A,FALSE,"CASH";#N/A,#N/A,FALSE,"FINANZAS";#N/A,#N/A,FALSE,"DEUDA";#N/A,#N/A,FALSE,"INVERSION";#N/A,#N/A,FALSE,"PERSONAL"}</definedName>
    <definedName name="CD" localSheetId="13" hidden="1">{#N/A,#N/A,FALSE,"LLAVE";#N/A,#N/A,FALSE,"EERR";#N/A,#N/A,FALSE,"ESP";#N/A,#N/A,FALSE,"EOAF";#N/A,#N/A,FALSE,"CASH";#N/A,#N/A,FALSE,"FINANZAS";#N/A,#N/A,FALSE,"DEUDA";#N/A,#N/A,FALSE,"INVERSION";#N/A,#N/A,FALSE,"PERSONAL"}</definedName>
    <definedName name="CD" hidden="1">{#N/A,#N/A,FALSE,"LLAVE";#N/A,#N/A,FALSE,"EERR";#N/A,#N/A,FALSE,"ESP";#N/A,#N/A,FALSE,"EOAF";#N/A,#N/A,FALSE,"CASH";#N/A,#N/A,FALSE,"FINANZAS";#N/A,#N/A,FALSE,"DEUDA";#N/A,#N/A,FALSE,"INVERSION";#N/A,#N/A,FALSE,"PERSONAL"}</definedName>
    <definedName name="CD_1" localSheetId="0" hidden="1">{#N/A,#N/A,FALSE,"LLAVE";#N/A,#N/A,FALSE,"EERR";#N/A,#N/A,FALSE,"ESP";#N/A,#N/A,FALSE,"EOAF";#N/A,#N/A,FALSE,"CASH";#N/A,#N/A,FALSE,"FINANZAS";#N/A,#N/A,FALSE,"DEUDA";#N/A,#N/A,FALSE,"INVERSION";#N/A,#N/A,FALSE,"PERSONAL"}</definedName>
    <definedName name="CD_1" localSheetId="25" hidden="1">{#N/A,#N/A,FALSE,"LLAVE";#N/A,#N/A,FALSE,"EERR";#N/A,#N/A,FALSE,"ESP";#N/A,#N/A,FALSE,"EOAF";#N/A,#N/A,FALSE,"CASH";#N/A,#N/A,FALSE,"FINANZAS";#N/A,#N/A,FALSE,"DEUDA";#N/A,#N/A,FALSE,"INVERSION";#N/A,#N/A,FALSE,"PERSONAL"}</definedName>
    <definedName name="CD_1" localSheetId="20" hidden="1">{#N/A,#N/A,FALSE,"LLAVE";#N/A,#N/A,FALSE,"EERR";#N/A,#N/A,FALSE,"ESP";#N/A,#N/A,FALSE,"EOAF";#N/A,#N/A,FALSE,"CASH";#N/A,#N/A,FALSE,"FINANZAS";#N/A,#N/A,FALSE,"DEUDA";#N/A,#N/A,FALSE,"INVERSION";#N/A,#N/A,FALSE,"PERSONAL"}</definedName>
    <definedName name="CD_1" localSheetId="12" hidden="1">{#N/A,#N/A,FALSE,"LLAVE";#N/A,#N/A,FALSE,"EERR";#N/A,#N/A,FALSE,"ESP";#N/A,#N/A,FALSE,"EOAF";#N/A,#N/A,FALSE,"CASH";#N/A,#N/A,FALSE,"FINANZAS";#N/A,#N/A,FALSE,"DEUDA";#N/A,#N/A,FALSE,"INVERSION";#N/A,#N/A,FALSE,"PERSONAL"}</definedName>
    <definedName name="CD_1" localSheetId="22" hidden="1">{#N/A,#N/A,FALSE,"LLAVE";#N/A,#N/A,FALSE,"EERR";#N/A,#N/A,FALSE,"ESP";#N/A,#N/A,FALSE,"EOAF";#N/A,#N/A,FALSE,"CASH";#N/A,#N/A,FALSE,"FINANZAS";#N/A,#N/A,FALSE,"DEUDA";#N/A,#N/A,FALSE,"INVERSION";#N/A,#N/A,FALSE,"PERSONAL"}</definedName>
    <definedName name="CD_1" localSheetId="21" hidden="1">{#N/A,#N/A,FALSE,"LLAVE";#N/A,#N/A,FALSE,"EERR";#N/A,#N/A,FALSE,"ESP";#N/A,#N/A,FALSE,"EOAF";#N/A,#N/A,FALSE,"CASH";#N/A,#N/A,FALSE,"FINANZAS";#N/A,#N/A,FALSE,"DEUDA";#N/A,#N/A,FALSE,"INVERSION";#N/A,#N/A,FALSE,"PERSONAL"}</definedName>
    <definedName name="CD_1" localSheetId="23" hidden="1">{#N/A,#N/A,FALSE,"LLAVE";#N/A,#N/A,FALSE,"EERR";#N/A,#N/A,FALSE,"ESP";#N/A,#N/A,FALSE,"EOAF";#N/A,#N/A,FALSE,"CASH";#N/A,#N/A,FALSE,"FINANZAS";#N/A,#N/A,FALSE,"DEUDA";#N/A,#N/A,FALSE,"INVERSION";#N/A,#N/A,FALSE,"PERSONAL"}</definedName>
    <definedName name="CD_1" localSheetId="15" hidden="1">{#N/A,#N/A,FALSE,"LLAVE";#N/A,#N/A,FALSE,"EERR";#N/A,#N/A,FALSE,"ESP";#N/A,#N/A,FALSE,"EOAF";#N/A,#N/A,FALSE,"CASH";#N/A,#N/A,FALSE,"FINANZAS";#N/A,#N/A,FALSE,"DEUDA";#N/A,#N/A,FALSE,"INVERSION";#N/A,#N/A,FALSE,"PERSONAL"}</definedName>
    <definedName name="CD_1" localSheetId="13" hidden="1">{#N/A,#N/A,FALSE,"LLAVE";#N/A,#N/A,FALSE,"EERR";#N/A,#N/A,FALSE,"ESP";#N/A,#N/A,FALSE,"EOAF";#N/A,#N/A,FALSE,"CASH";#N/A,#N/A,FALSE,"FINANZAS";#N/A,#N/A,FALSE,"DEUDA";#N/A,#N/A,FALSE,"INVERSION";#N/A,#N/A,FALSE,"PERSONAL"}</definedName>
    <definedName name="CD_1" hidden="1">{#N/A,#N/A,FALSE,"LLAVE";#N/A,#N/A,FALSE,"EERR";#N/A,#N/A,FALSE,"ESP";#N/A,#N/A,FALSE,"EOAF";#N/A,#N/A,FALSE,"CASH";#N/A,#N/A,FALSE,"FINANZAS";#N/A,#N/A,FALSE,"DEUDA";#N/A,#N/A,FALSE,"INVERSION";#N/A,#N/A,FALSE,"PERSONAL"}</definedName>
    <definedName name="CD_1_1" localSheetId="0" hidden="1">{#N/A,#N/A,FALSE,"LLAVE";#N/A,#N/A,FALSE,"EERR";#N/A,#N/A,FALSE,"ESP";#N/A,#N/A,FALSE,"EOAF";#N/A,#N/A,FALSE,"CASH";#N/A,#N/A,FALSE,"FINANZAS";#N/A,#N/A,FALSE,"DEUDA";#N/A,#N/A,FALSE,"INVERSION";#N/A,#N/A,FALSE,"PERSONAL"}</definedName>
    <definedName name="CD_1_1" localSheetId="25" hidden="1">{#N/A,#N/A,FALSE,"LLAVE";#N/A,#N/A,FALSE,"EERR";#N/A,#N/A,FALSE,"ESP";#N/A,#N/A,FALSE,"EOAF";#N/A,#N/A,FALSE,"CASH";#N/A,#N/A,FALSE,"FINANZAS";#N/A,#N/A,FALSE,"DEUDA";#N/A,#N/A,FALSE,"INVERSION";#N/A,#N/A,FALSE,"PERSONAL"}</definedName>
    <definedName name="CD_1_1" localSheetId="20" hidden="1">{#N/A,#N/A,FALSE,"LLAVE";#N/A,#N/A,FALSE,"EERR";#N/A,#N/A,FALSE,"ESP";#N/A,#N/A,FALSE,"EOAF";#N/A,#N/A,FALSE,"CASH";#N/A,#N/A,FALSE,"FINANZAS";#N/A,#N/A,FALSE,"DEUDA";#N/A,#N/A,FALSE,"INVERSION";#N/A,#N/A,FALSE,"PERSONAL"}</definedName>
    <definedName name="CD_1_1" localSheetId="12" hidden="1">{#N/A,#N/A,FALSE,"LLAVE";#N/A,#N/A,FALSE,"EERR";#N/A,#N/A,FALSE,"ESP";#N/A,#N/A,FALSE,"EOAF";#N/A,#N/A,FALSE,"CASH";#N/A,#N/A,FALSE,"FINANZAS";#N/A,#N/A,FALSE,"DEUDA";#N/A,#N/A,FALSE,"INVERSION";#N/A,#N/A,FALSE,"PERSONAL"}</definedName>
    <definedName name="CD_1_1" localSheetId="22" hidden="1">{#N/A,#N/A,FALSE,"LLAVE";#N/A,#N/A,FALSE,"EERR";#N/A,#N/A,FALSE,"ESP";#N/A,#N/A,FALSE,"EOAF";#N/A,#N/A,FALSE,"CASH";#N/A,#N/A,FALSE,"FINANZAS";#N/A,#N/A,FALSE,"DEUDA";#N/A,#N/A,FALSE,"INVERSION";#N/A,#N/A,FALSE,"PERSONAL"}</definedName>
    <definedName name="CD_1_1" localSheetId="21" hidden="1">{#N/A,#N/A,FALSE,"LLAVE";#N/A,#N/A,FALSE,"EERR";#N/A,#N/A,FALSE,"ESP";#N/A,#N/A,FALSE,"EOAF";#N/A,#N/A,FALSE,"CASH";#N/A,#N/A,FALSE,"FINANZAS";#N/A,#N/A,FALSE,"DEUDA";#N/A,#N/A,FALSE,"INVERSION";#N/A,#N/A,FALSE,"PERSONAL"}</definedName>
    <definedName name="CD_1_1" localSheetId="23" hidden="1">{#N/A,#N/A,FALSE,"LLAVE";#N/A,#N/A,FALSE,"EERR";#N/A,#N/A,FALSE,"ESP";#N/A,#N/A,FALSE,"EOAF";#N/A,#N/A,FALSE,"CASH";#N/A,#N/A,FALSE,"FINANZAS";#N/A,#N/A,FALSE,"DEUDA";#N/A,#N/A,FALSE,"INVERSION";#N/A,#N/A,FALSE,"PERSONAL"}</definedName>
    <definedName name="CD_1_1" localSheetId="15" hidden="1">{#N/A,#N/A,FALSE,"LLAVE";#N/A,#N/A,FALSE,"EERR";#N/A,#N/A,FALSE,"ESP";#N/A,#N/A,FALSE,"EOAF";#N/A,#N/A,FALSE,"CASH";#N/A,#N/A,FALSE,"FINANZAS";#N/A,#N/A,FALSE,"DEUDA";#N/A,#N/A,FALSE,"INVERSION";#N/A,#N/A,FALSE,"PERSONAL"}</definedName>
    <definedName name="CD_1_1" localSheetId="13" hidden="1">{#N/A,#N/A,FALSE,"LLAVE";#N/A,#N/A,FALSE,"EERR";#N/A,#N/A,FALSE,"ESP";#N/A,#N/A,FALSE,"EOAF";#N/A,#N/A,FALSE,"CASH";#N/A,#N/A,FALSE,"FINANZAS";#N/A,#N/A,FALSE,"DEUDA";#N/A,#N/A,FALSE,"INVERSION";#N/A,#N/A,FALSE,"PERSONAL"}</definedName>
    <definedName name="CD_1_1" hidden="1">{#N/A,#N/A,FALSE,"LLAVE";#N/A,#N/A,FALSE,"EERR";#N/A,#N/A,FALSE,"ESP";#N/A,#N/A,FALSE,"EOAF";#N/A,#N/A,FALSE,"CASH";#N/A,#N/A,FALSE,"FINANZAS";#N/A,#N/A,FALSE,"DEUDA";#N/A,#N/A,FALSE,"INVERSION";#N/A,#N/A,FALSE,"PERSONAL"}</definedName>
    <definedName name="CD_2" localSheetId="0" hidden="1">{#N/A,#N/A,FALSE,"LLAVE";#N/A,#N/A,FALSE,"EERR";#N/A,#N/A,FALSE,"ESP";#N/A,#N/A,FALSE,"EOAF";#N/A,#N/A,FALSE,"CASH";#N/A,#N/A,FALSE,"FINANZAS";#N/A,#N/A,FALSE,"DEUDA";#N/A,#N/A,FALSE,"INVERSION";#N/A,#N/A,FALSE,"PERSONAL"}</definedName>
    <definedName name="CD_2" localSheetId="25" hidden="1">{#N/A,#N/A,FALSE,"LLAVE";#N/A,#N/A,FALSE,"EERR";#N/A,#N/A,FALSE,"ESP";#N/A,#N/A,FALSE,"EOAF";#N/A,#N/A,FALSE,"CASH";#N/A,#N/A,FALSE,"FINANZAS";#N/A,#N/A,FALSE,"DEUDA";#N/A,#N/A,FALSE,"INVERSION";#N/A,#N/A,FALSE,"PERSONAL"}</definedName>
    <definedName name="CD_2" localSheetId="20" hidden="1">{#N/A,#N/A,FALSE,"LLAVE";#N/A,#N/A,FALSE,"EERR";#N/A,#N/A,FALSE,"ESP";#N/A,#N/A,FALSE,"EOAF";#N/A,#N/A,FALSE,"CASH";#N/A,#N/A,FALSE,"FINANZAS";#N/A,#N/A,FALSE,"DEUDA";#N/A,#N/A,FALSE,"INVERSION";#N/A,#N/A,FALSE,"PERSONAL"}</definedName>
    <definedName name="CD_2" localSheetId="12" hidden="1">{#N/A,#N/A,FALSE,"LLAVE";#N/A,#N/A,FALSE,"EERR";#N/A,#N/A,FALSE,"ESP";#N/A,#N/A,FALSE,"EOAF";#N/A,#N/A,FALSE,"CASH";#N/A,#N/A,FALSE,"FINANZAS";#N/A,#N/A,FALSE,"DEUDA";#N/A,#N/A,FALSE,"INVERSION";#N/A,#N/A,FALSE,"PERSONAL"}</definedName>
    <definedName name="CD_2" localSheetId="22" hidden="1">{#N/A,#N/A,FALSE,"LLAVE";#N/A,#N/A,FALSE,"EERR";#N/A,#N/A,FALSE,"ESP";#N/A,#N/A,FALSE,"EOAF";#N/A,#N/A,FALSE,"CASH";#N/A,#N/A,FALSE,"FINANZAS";#N/A,#N/A,FALSE,"DEUDA";#N/A,#N/A,FALSE,"INVERSION";#N/A,#N/A,FALSE,"PERSONAL"}</definedName>
    <definedName name="CD_2" localSheetId="21" hidden="1">{#N/A,#N/A,FALSE,"LLAVE";#N/A,#N/A,FALSE,"EERR";#N/A,#N/A,FALSE,"ESP";#N/A,#N/A,FALSE,"EOAF";#N/A,#N/A,FALSE,"CASH";#N/A,#N/A,FALSE,"FINANZAS";#N/A,#N/A,FALSE,"DEUDA";#N/A,#N/A,FALSE,"INVERSION";#N/A,#N/A,FALSE,"PERSONAL"}</definedName>
    <definedName name="CD_2" localSheetId="23" hidden="1">{#N/A,#N/A,FALSE,"LLAVE";#N/A,#N/A,FALSE,"EERR";#N/A,#N/A,FALSE,"ESP";#N/A,#N/A,FALSE,"EOAF";#N/A,#N/A,FALSE,"CASH";#N/A,#N/A,FALSE,"FINANZAS";#N/A,#N/A,FALSE,"DEUDA";#N/A,#N/A,FALSE,"INVERSION";#N/A,#N/A,FALSE,"PERSONAL"}</definedName>
    <definedName name="CD_2" localSheetId="15" hidden="1">{#N/A,#N/A,FALSE,"LLAVE";#N/A,#N/A,FALSE,"EERR";#N/A,#N/A,FALSE,"ESP";#N/A,#N/A,FALSE,"EOAF";#N/A,#N/A,FALSE,"CASH";#N/A,#N/A,FALSE,"FINANZAS";#N/A,#N/A,FALSE,"DEUDA";#N/A,#N/A,FALSE,"INVERSION";#N/A,#N/A,FALSE,"PERSONAL"}</definedName>
    <definedName name="CD_2" localSheetId="13" hidden="1">{#N/A,#N/A,FALSE,"LLAVE";#N/A,#N/A,FALSE,"EERR";#N/A,#N/A,FALSE,"ESP";#N/A,#N/A,FALSE,"EOAF";#N/A,#N/A,FALSE,"CASH";#N/A,#N/A,FALSE,"FINANZAS";#N/A,#N/A,FALSE,"DEUDA";#N/A,#N/A,FALSE,"INVERSION";#N/A,#N/A,FALSE,"PERSONAL"}</definedName>
    <definedName name="CD_2" hidden="1">{#N/A,#N/A,FALSE,"LLAVE";#N/A,#N/A,FALSE,"EERR";#N/A,#N/A,FALSE,"ESP";#N/A,#N/A,FALSE,"EOAF";#N/A,#N/A,FALSE,"CASH";#N/A,#N/A,FALSE,"FINANZAS";#N/A,#N/A,FALSE,"DEUDA";#N/A,#N/A,FALSE,"INVERSION";#N/A,#N/A,FALSE,"PERSONAL"}</definedName>
    <definedName name="CDC" localSheetId="15">#REF!</definedName>
    <definedName name="CDC">#REF!</definedName>
    <definedName name="CDC_" localSheetId="13">#REF!</definedName>
    <definedName name="CDC_">#REF!</definedName>
    <definedName name="cdvdf" localSheetId="13" hidden="1">#REF!</definedName>
    <definedName name="cdvdf" hidden="1">#REF!</definedName>
    <definedName name="cdx" localSheetId="0" hidden="1">{#N/A,#N/A,FALSE,"LLAVE";#N/A,#N/A,FALSE,"EERR";#N/A,#N/A,FALSE,"ESP";#N/A,#N/A,FALSE,"EOAF";#N/A,#N/A,FALSE,"CASH";#N/A,#N/A,FALSE,"FINANZAS";#N/A,#N/A,FALSE,"DEUDA";#N/A,#N/A,FALSE,"INVERSION";#N/A,#N/A,FALSE,"PERSONAL"}</definedName>
    <definedName name="cdx" localSheetId="25" hidden="1">{#N/A,#N/A,FALSE,"LLAVE";#N/A,#N/A,FALSE,"EERR";#N/A,#N/A,FALSE,"ESP";#N/A,#N/A,FALSE,"EOAF";#N/A,#N/A,FALSE,"CASH";#N/A,#N/A,FALSE,"FINANZAS";#N/A,#N/A,FALSE,"DEUDA";#N/A,#N/A,FALSE,"INVERSION";#N/A,#N/A,FALSE,"PERSONAL"}</definedName>
    <definedName name="cdx" localSheetId="20" hidden="1">{#N/A,#N/A,FALSE,"LLAVE";#N/A,#N/A,FALSE,"EERR";#N/A,#N/A,FALSE,"ESP";#N/A,#N/A,FALSE,"EOAF";#N/A,#N/A,FALSE,"CASH";#N/A,#N/A,FALSE,"FINANZAS";#N/A,#N/A,FALSE,"DEUDA";#N/A,#N/A,FALSE,"INVERSION";#N/A,#N/A,FALSE,"PERSONAL"}</definedName>
    <definedName name="cdx" localSheetId="12" hidden="1">{#N/A,#N/A,FALSE,"LLAVE";#N/A,#N/A,FALSE,"EERR";#N/A,#N/A,FALSE,"ESP";#N/A,#N/A,FALSE,"EOAF";#N/A,#N/A,FALSE,"CASH";#N/A,#N/A,FALSE,"FINANZAS";#N/A,#N/A,FALSE,"DEUDA";#N/A,#N/A,FALSE,"INVERSION";#N/A,#N/A,FALSE,"PERSONAL"}</definedName>
    <definedName name="cdx" localSheetId="22" hidden="1">{#N/A,#N/A,FALSE,"LLAVE";#N/A,#N/A,FALSE,"EERR";#N/A,#N/A,FALSE,"ESP";#N/A,#N/A,FALSE,"EOAF";#N/A,#N/A,FALSE,"CASH";#N/A,#N/A,FALSE,"FINANZAS";#N/A,#N/A,FALSE,"DEUDA";#N/A,#N/A,FALSE,"INVERSION";#N/A,#N/A,FALSE,"PERSONAL"}</definedName>
    <definedName name="cdx" localSheetId="21" hidden="1">{#N/A,#N/A,FALSE,"LLAVE";#N/A,#N/A,FALSE,"EERR";#N/A,#N/A,FALSE,"ESP";#N/A,#N/A,FALSE,"EOAF";#N/A,#N/A,FALSE,"CASH";#N/A,#N/A,FALSE,"FINANZAS";#N/A,#N/A,FALSE,"DEUDA";#N/A,#N/A,FALSE,"INVERSION";#N/A,#N/A,FALSE,"PERSONAL"}</definedName>
    <definedName name="cdx" localSheetId="23" hidden="1">{#N/A,#N/A,FALSE,"LLAVE";#N/A,#N/A,FALSE,"EERR";#N/A,#N/A,FALSE,"ESP";#N/A,#N/A,FALSE,"EOAF";#N/A,#N/A,FALSE,"CASH";#N/A,#N/A,FALSE,"FINANZAS";#N/A,#N/A,FALSE,"DEUDA";#N/A,#N/A,FALSE,"INVERSION";#N/A,#N/A,FALSE,"PERSONAL"}</definedName>
    <definedName name="cdx" localSheetId="15" hidden="1">{#N/A,#N/A,FALSE,"LLAVE";#N/A,#N/A,FALSE,"EERR";#N/A,#N/A,FALSE,"ESP";#N/A,#N/A,FALSE,"EOAF";#N/A,#N/A,FALSE,"CASH";#N/A,#N/A,FALSE,"FINANZAS";#N/A,#N/A,FALSE,"DEUDA";#N/A,#N/A,FALSE,"INVERSION";#N/A,#N/A,FALSE,"PERSONAL"}</definedName>
    <definedName name="cdx" localSheetId="13"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cdx_1" localSheetId="0" hidden="1">{#N/A,#N/A,FALSE,"LLAVE";#N/A,#N/A,FALSE,"EERR";#N/A,#N/A,FALSE,"ESP";#N/A,#N/A,FALSE,"EOAF";#N/A,#N/A,FALSE,"CASH";#N/A,#N/A,FALSE,"FINANZAS";#N/A,#N/A,FALSE,"DEUDA";#N/A,#N/A,FALSE,"INVERSION";#N/A,#N/A,FALSE,"PERSONAL"}</definedName>
    <definedName name="cdx_1" localSheetId="25" hidden="1">{#N/A,#N/A,FALSE,"LLAVE";#N/A,#N/A,FALSE,"EERR";#N/A,#N/A,FALSE,"ESP";#N/A,#N/A,FALSE,"EOAF";#N/A,#N/A,FALSE,"CASH";#N/A,#N/A,FALSE,"FINANZAS";#N/A,#N/A,FALSE,"DEUDA";#N/A,#N/A,FALSE,"INVERSION";#N/A,#N/A,FALSE,"PERSONAL"}</definedName>
    <definedName name="cdx_1" localSheetId="20" hidden="1">{#N/A,#N/A,FALSE,"LLAVE";#N/A,#N/A,FALSE,"EERR";#N/A,#N/A,FALSE,"ESP";#N/A,#N/A,FALSE,"EOAF";#N/A,#N/A,FALSE,"CASH";#N/A,#N/A,FALSE,"FINANZAS";#N/A,#N/A,FALSE,"DEUDA";#N/A,#N/A,FALSE,"INVERSION";#N/A,#N/A,FALSE,"PERSONAL"}</definedName>
    <definedName name="cdx_1" localSheetId="12" hidden="1">{#N/A,#N/A,FALSE,"LLAVE";#N/A,#N/A,FALSE,"EERR";#N/A,#N/A,FALSE,"ESP";#N/A,#N/A,FALSE,"EOAF";#N/A,#N/A,FALSE,"CASH";#N/A,#N/A,FALSE,"FINANZAS";#N/A,#N/A,FALSE,"DEUDA";#N/A,#N/A,FALSE,"INVERSION";#N/A,#N/A,FALSE,"PERSONAL"}</definedName>
    <definedName name="cdx_1" localSheetId="22" hidden="1">{#N/A,#N/A,FALSE,"LLAVE";#N/A,#N/A,FALSE,"EERR";#N/A,#N/A,FALSE,"ESP";#N/A,#N/A,FALSE,"EOAF";#N/A,#N/A,FALSE,"CASH";#N/A,#N/A,FALSE,"FINANZAS";#N/A,#N/A,FALSE,"DEUDA";#N/A,#N/A,FALSE,"INVERSION";#N/A,#N/A,FALSE,"PERSONAL"}</definedName>
    <definedName name="cdx_1" localSheetId="21" hidden="1">{#N/A,#N/A,FALSE,"LLAVE";#N/A,#N/A,FALSE,"EERR";#N/A,#N/A,FALSE,"ESP";#N/A,#N/A,FALSE,"EOAF";#N/A,#N/A,FALSE,"CASH";#N/A,#N/A,FALSE,"FINANZAS";#N/A,#N/A,FALSE,"DEUDA";#N/A,#N/A,FALSE,"INVERSION";#N/A,#N/A,FALSE,"PERSONAL"}</definedName>
    <definedName name="cdx_1" localSheetId="23" hidden="1">{#N/A,#N/A,FALSE,"LLAVE";#N/A,#N/A,FALSE,"EERR";#N/A,#N/A,FALSE,"ESP";#N/A,#N/A,FALSE,"EOAF";#N/A,#N/A,FALSE,"CASH";#N/A,#N/A,FALSE,"FINANZAS";#N/A,#N/A,FALSE,"DEUDA";#N/A,#N/A,FALSE,"INVERSION";#N/A,#N/A,FALSE,"PERSONAL"}</definedName>
    <definedName name="cdx_1" localSheetId="15" hidden="1">{#N/A,#N/A,FALSE,"LLAVE";#N/A,#N/A,FALSE,"EERR";#N/A,#N/A,FALSE,"ESP";#N/A,#N/A,FALSE,"EOAF";#N/A,#N/A,FALSE,"CASH";#N/A,#N/A,FALSE,"FINANZAS";#N/A,#N/A,FALSE,"DEUDA";#N/A,#N/A,FALSE,"INVERSION";#N/A,#N/A,FALSE,"PERSONAL"}</definedName>
    <definedName name="cdx_1" localSheetId="13" hidden="1">{#N/A,#N/A,FALSE,"LLAVE";#N/A,#N/A,FALSE,"EERR";#N/A,#N/A,FALSE,"ESP";#N/A,#N/A,FALSE,"EOAF";#N/A,#N/A,FALSE,"CASH";#N/A,#N/A,FALSE,"FINANZAS";#N/A,#N/A,FALSE,"DEUDA";#N/A,#N/A,FALSE,"INVERSION";#N/A,#N/A,FALSE,"PERSONAL"}</definedName>
    <definedName name="cdx_1" hidden="1">{#N/A,#N/A,FALSE,"LLAVE";#N/A,#N/A,FALSE,"EERR";#N/A,#N/A,FALSE,"ESP";#N/A,#N/A,FALSE,"EOAF";#N/A,#N/A,FALSE,"CASH";#N/A,#N/A,FALSE,"FINANZAS";#N/A,#N/A,FALSE,"DEUDA";#N/A,#N/A,FALSE,"INVERSION";#N/A,#N/A,FALSE,"PERSONAL"}</definedName>
    <definedName name="cdx_1_1" localSheetId="0" hidden="1">{#N/A,#N/A,FALSE,"LLAVE";#N/A,#N/A,FALSE,"EERR";#N/A,#N/A,FALSE,"ESP";#N/A,#N/A,FALSE,"EOAF";#N/A,#N/A,FALSE,"CASH";#N/A,#N/A,FALSE,"FINANZAS";#N/A,#N/A,FALSE,"DEUDA";#N/A,#N/A,FALSE,"INVERSION";#N/A,#N/A,FALSE,"PERSONAL"}</definedName>
    <definedName name="cdx_1_1" localSheetId="25" hidden="1">{#N/A,#N/A,FALSE,"LLAVE";#N/A,#N/A,FALSE,"EERR";#N/A,#N/A,FALSE,"ESP";#N/A,#N/A,FALSE,"EOAF";#N/A,#N/A,FALSE,"CASH";#N/A,#N/A,FALSE,"FINANZAS";#N/A,#N/A,FALSE,"DEUDA";#N/A,#N/A,FALSE,"INVERSION";#N/A,#N/A,FALSE,"PERSONAL"}</definedName>
    <definedName name="cdx_1_1" localSheetId="20" hidden="1">{#N/A,#N/A,FALSE,"LLAVE";#N/A,#N/A,FALSE,"EERR";#N/A,#N/A,FALSE,"ESP";#N/A,#N/A,FALSE,"EOAF";#N/A,#N/A,FALSE,"CASH";#N/A,#N/A,FALSE,"FINANZAS";#N/A,#N/A,FALSE,"DEUDA";#N/A,#N/A,FALSE,"INVERSION";#N/A,#N/A,FALSE,"PERSONAL"}</definedName>
    <definedName name="cdx_1_1" localSheetId="12" hidden="1">{#N/A,#N/A,FALSE,"LLAVE";#N/A,#N/A,FALSE,"EERR";#N/A,#N/A,FALSE,"ESP";#N/A,#N/A,FALSE,"EOAF";#N/A,#N/A,FALSE,"CASH";#N/A,#N/A,FALSE,"FINANZAS";#N/A,#N/A,FALSE,"DEUDA";#N/A,#N/A,FALSE,"INVERSION";#N/A,#N/A,FALSE,"PERSONAL"}</definedName>
    <definedName name="cdx_1_1" localSheetId="22" hidden="1">{#N/A,#N/A,FALSE,"LLAVE";#N/A,#N/A,FALSE,"EERR";#N/A,#N/A,FALSE,"ESP";#N/A,#N/A,FALSE,"EOAF";#N/A,#N/A,FALSE,"CASH";#N/A,#N/A,FALSE,"FINANZAS";#N/A,#N/A,FALSE,"DEUDA";#N/A,#N/A,FALSE,"INVERSION";#N/A,#N/A,FALSE,"PERSONAL"}</definedName>
    <definedName name="cdx_1_1" localSheetId="21" hidden="1">{#N/A,#N/A,FALSE,"LLAVE";#N/A,#N/A,FALSE,"EERR";#N/A,#N/A,FALSE,"ESP";#N/A,#N/A,FALSE,"EOAF";#N/A,#N/A,FALSE,"CASH";#N/A,#N/A,FALSE,"FINANZAS";#N/A,#N/A,FALSE,"DEUDA";#N/A,#N/A,FALSE,"INVERSION";#N/A,#N/A,FALSE,"PERSONAL"}</definedName>
    <definedName name="cdx_1_1" localSheetId="23" hidden="1">{#N/A,#N/A,FALSE,"LLAVE";#N/A,#N/A,FALSE,"EERR";#N/A,#N/A,FALSE,"ESP";#N/A,#N/A,FALSE,"EOAF";#N/A,#N/A,FALSE,"CASH";#N/A,#N/A,FALSE,"FINANZAS";#N/A,#N/A,FALSE,"DEUDA";#N/A,#N/A,FALSE,"INVERSION";#N/A,#N/A,FALSE,"PERSONAL"}</definedName>
    <definedName name="cdx_1_1" localSheetId="15" hidden="1">{#N/A,#N/A,FALSE,"LLAVE";#N/A,#N/A,FALSE,"EERR";#N/A,#N/A,FALSE,"ESP";#N/A,#N/A,FALSE,"EOAF";#N/A,#N/A,FALSE,"CASH";#N/A,#N/A,FALSE,"FINANZAS";#N/A,#N/A,FALSE,"DEUDA";#N/A,#N/A,FALSE,"INVERSION";#N/A,#N/A,FALSE,"PERSONAL"}</definedName>
    <definedName name="cdx_1_1" localSheetId="13" hidden="1">{#N/A,#N/A,FALSE,"LLAVE";#N/A,#N/A,FALSE,"EERR";#N/A,#N/A,FALSE,"ESP";#N/A,#N/A,FALSE,"EOAF";#N/A,#N/A,FALSE,"CASH";#N/A,#N/A,FALSE,"FINANZAS";#N/A,#N/A,FALSE,"DEUDA";#N/A,#N/A,FALSE,"INVERSION";#N/A,#N/A,FALSE,"PERSONAL"}</definedName>
    <definedName name="cdx_1_1" hidden="1">{#N/A,#N/A,FALSE,"LLAVE";#N/A,#N/A,FALSE,"EERR";#N/A,#N/A,FALSE,"ESP";#N/A,#N/A,FALSE,"EOAF";#N/A,#N/A,FALSE,"CASH";#N/A,#N/A,FALSE,"FINANZAS";#N/A,#N/A,FALSE,"DEUDA";#N/A,#N/A,FALSE,"INVERSION";#N/A,#N/A,FALSE,"PERSONAL"}</definedName>
    <definedName name="cdx_2" localSheetId="0" hidden="1">{#N/A,#N/A,FALSE,"LLAVE";#N/A,#N/A,FALSE,"EERR";#N/A,#N/A,FALSE,"ESP";#N/A,#N/A,FALSE,"EOAF";#N/A,#N/A,FALSE,"CASH";#N/A,#N/A,FALSE,"FINANZAS";#N/A,#N/A,FALSE,"DEUDA";#N/A,#N/A,FALSE,"INVERSION";#N/A,#N/A,FALSE,"PERSONAL"}</definedName>
    <definedName name="cdx_2" localSheetId="25" hidden="1">{#N/A,#N/A,FALSE,"LLAVE";#N/A,#N/A,FALSE,"EERR";#N/A,#N/A,FALSE,"ESP";#N/A,#N/A,FALSE,"EOAF";#N/A,#N/A,FALSE,"CASH";#N/A,#N/A,FALSE,"FINANZAS";#N/A,#N/A,FALSE,"DEUDA";#N/A,#N/A,FALSE,"INVERSION";#N/A,#N/A,FALSE,"PERSONAL"}</definedName>
    <definedName name="cdx_2" localSheetId="20" hidden="1">{#N/A,#N/A,FALSE,"LLAVE";#N/A,#N/A,FALSE,"EERR";#N/A,#N/A,FALSE,"ESP";#N/A,#N/A,FALSE,"EOAF";#N/A,#N/A,FALSE,"CASH";#N/A,#N/A,FALSE,"FINANZAS";#N/A,#N/A,FALSE,"DEUDA";#N/A,#N/A,FALSE,"INVERSION";#N/A,#N/A,FALSE,"PERSONAL"}</definedName>
    <definedName name="cdx_2" localSheetId="12" hidden="1">{#N/A,#N/A,FALSE,"LLAVE";#N/A,#N/A,FALSE,"EERR";#N/A,#N/A,FALSE,"ESP";#N/A,#N/A,FALSE,"EOAF";#N/A,#N/A,FALSE,"CASH";#N/A,#N/A,FALSE,"FINANZAS";#N/A,#N/A,FALSE,"DEUDA";#N/A,#N/A,FALSE,"INVERSION";#N/A,#N/A,FALSE,"PERSONAL"}</definedName>
    <definedName name="cdx_2" localSheetId="22" hidden="1">{#N/A,#N/A,FALSE,"LLAVE";#N/A,#N/A,FALSE,"EERR";#N/A,#N/A,FALSE,"ESP";#N/A,#N/A,FALSE,"EOAF";#N/A,#N/A,FALSE,"CASH";#N/A,#N/A,FALSE,"FINANZAS";#N/A,#N/A,FALSE,"DEUDA";#N/A,#N/A,FALSE,"INVERSION";#N/A,#N/A,FALSE,"PERSONAL"}</definedName>
    <definedName name="cdx_2" localSheetId="21" hidden="1">{#N/A,#N/A,FALSE,"LLAVE";#N/A,#N/A,FALSE,"EERR";#N/A,#N/A,FALSE,"ESP";#N/A,#N/A,FALSE,"EOAF";#N/A,#N/A,FALSE,"CASH";#N/A,#N/A,FALSE,"FINANZAS";#N/A,#N/A,FALSE,"DEUDA";#N/A,#N/A,FALSE,"INVERSION";#N/A,#N/A,FALSE,"PERSONAL"}</definedName>
    <definedName name="cdx_2" localSheetId="23" hidden="1">{#N/A,#N/A,FALSE,"LLAVE";#N/A,#N/A,FALSE,"EERR";#N/A,#N/A,FALSE,"ESP";#N/A,#N/A,FALSE,"EOAF";#N/A,#N/A,FALSE,"CASH";#N/A,#N/A,FALSE,"FINANZAS";#N/A,#N/A,FALSE,"DEUDA";#N/A,#N/A,FALSE,"INVERSION";#N/A,#N/A,FALSE,"PERSONAL"}</definedName>
    <definedName name="cdx_2" localSheetId="15" hidden="1">{#N/A,#N/A,FALSE,"LLAVE";#N/A,#N/A,FALSE,"EERR";#N/A,#N/A,FALSE,"ESP";#N/A,#N/A,FALSE,"EOAF";#N/A,#N/A,FALSE,"CASH";#N/A,#N/A,FALSE,"FINANZAS";#N/A,#N/A,FALSE,"DEUDA";#N/A,#N/A,FALSE,"INVERSION";#N/A,#N/A,FALSE,"PERSONAL"}</definedName>
    <definedName name="cdx_2" localSheetId="13" hidden="1">{#N/A,#N/A,FALSE,"LLAVE";#N/A,#N/A,FALSE,"EERR";#N/A,#N/A,FALSE,"ESP";#N/A,#N/A,FALSE,"EOAF";#N/A,#N/A,FALSE,"CASH";#N/A,#N/A,FALSE,"FINANZAS";#N/A,#N/A,FALSE,"DEUDA";#N/A,#N/A,FALSE,"INVERSION";#N/A,#N/A,FALSE,"PERSONAL"}</definedName>
    <definedName name="cdx_2" hidden="1">{#N/A,#N/A,FALSE,"LLAVE";#N/A,#N/A,FALSE,"EERR";#N/A,#N/A,FALSE,"ESP";#N/A,#N/A,FALSE,"EOAF";#N/A,#N/A,FALSE,"CASH";#N/A,#N/A,FALSE,"FINANZAS";#N/A,#N/A,FALSE,"DEUDA";#N/A,#N/A,FALSE,"INVERSION";#N/A,#N/A,FALSE,"PERSONAL"}</definedName>
    <definedName name="CEAM" localSheetId="15">#REF!</definedName>
    <definedName name="CEAM">#REF!</definedName>
    <definedName name="CEEE" localSheetId="13">#REF!</definedName>
    <definedName name="CEEE">#REF!</definedName>
    <definedName name="celg">#N/A</definedName>
    <definedName name="CELPA" localSheetId="13">#REF!</definedName>
    <definedName name="CELPA">#REF!</definedName>
    <definedName name="celpe" localSheetId="15">#REF!</definedName>
    <definedName name="celpe">#REF!</definedName>
    <definedName name="celpe1" localSheetId="15">#REF!</definedName>
    <definedName name="celpe1">#REF!</definedName>
    <definedName name="celpe2" localSheetId="15">#REF!</definedName>
    <definedName name="celpe2">#REF!</definedName>
    <definedName name="CELTINS" localSheetId="13">#REF!</definedName>
    <definedName name="CELTINS">#REF!</definedName>
    <definedName name="CEMAR" localSheetId="15">#REF!</definedName>
    <definedName name="CEMAR">#REF!</definedName>
    <definedName name="CEMAT" localSheetId="13">#REF!</definedName>
    <definedName name="CEMAT">#REF!</definedName>
    <definedName name="CEMAT1" localSheetId="15">#REF!</definedName>
    <definedName name="CEMAT1">#REF!</definedName>
    <definedName name="CEMAT10" localSheetId="15">#REF!</definedName>
    <definedName name="CEMAT10">#REF!</definedName>
    <definedName name="cemat11" localSheetId="15">#REF!</definedName>
    <definedName name="cemat11">#REF!</definedName>
    <definedName name="cemat12" localSheetId="15">#REF!</definedName>
    <definedName name="cemat12">#REF!</definedName>
    <definedName name="cemat13" localSheetId="15">#REF!</definedName>
    <definedName name="cemat13">#REF!</definedName>
    <definedName name="cemat14" localSheetId="15">#REF!</definedName>
    <definedName name="cemat14">#REF!</definedName>
    <definedName name="cemat15" localSheetId="15">#REF!</definedName>
    <definedName name="cemat15">#REF!</definedName>
    <definedName name="cemat16" localSheetId="15">#REF!</definedName>
    <definedName name="cemat16">#REF!</definedName>
    <definedName name="cemat17" localSheetId="15">#REF!</definedName>
    <definedName name="cemat17">#REF!</definedName>
    <definedName name="CEMAT2" localSheetId="15">#REF!</definedName>
    <definedName name="CEMAT2">#REF!</definedName>
    <definedName name="CEMAT3" localSheetId="15">#REF!</definedName>
    <definedName name="CEMAT3">#REF!</definedName>
    <definedName name="CEMAT4" localSheetId="15">#REF!</definedName>
    <definedName name="CEMAT4">#REF!</definedName>
    <definedName name="CEMAT5" localSheetId="15">#REF!</definedName>
    <definedName name="CEMAT5">#REF!</definedName>
    <definedName name="CEMAT6" localSheetId="15">#REF!</definedName>
    <definedName name="CEMAT6">#REF!</definedName>
    <definedName name="CEMAT7" localSheetId="15">#REF!</definedName>
    <definedName name="CEMAT7">#REF!</definedName>
    <definedName name="CEMAT8" localSheetId="15">#REF!</definedName>
    <definedName name="CEMAT8">#REF!</definedName>
    <definedName name="CEMAT9" localSheetId="15">#REF!</definedName>
    <definedName name="CEMAT9">#REF!</definedName>
    <definedName name="CENF" localSheetId="13">#REF!</definedName>
    <definedName name="CENF">#REF!</definedName>
    <definedName name="CENTAVOS" localSheetId="13">#REF!</definedName>
    <definedName name="CENTAVOS">#REF!</definedName>
    <definedName name="Centros" localSheetId="13">#REF!</definedName>
    <definedName name="Centros">#REF!</definedName>
    <definedName name="CEPISA">#REF!</definedName>
    <definedName name="cer">#REF!</definedName>
    <definedName name="CERON" localSheetId="15">#REF!</definedName>
    <definedName name="CERON">#REF!</definedName>
    <definedName name="CFAPRACT" localSheetId="13">#REF!</definedName>
    <definedName name="CFAPRACT">#REF!</definedName>
    <definedName name="CFAPRBUD" localSheetId="13">#REF!</definedName>
    <definedName name="CFAPRBUD">#REF!</definedName>
    <definedName name="CFAUGACT" localSheetId="13">#REF!</definedName>
    <definedName name="CFAUGACT">#REF!</definedName>
    <definedName name="CFAUGBUD">#REF!</definedName>
    <definedName name="CFDECACT">#REF!</definedName>
    <definedName name="CFDECBUD">#REF!</definedName>
    <definedName name="CFFEBACT">#REF!</definedName>
    <definedName name="CFFEBBUD">#REF!</definedName>
    <definedName name="CFJANACT">#REF!</definedName>
    <definedName name="CFJANBUD">#REF!</definedName>
    <definedName name="CFJULACT">#REF!</definedName>
    <definedName name="CFJULBUD">#REF!</definedName>
    <definedName name="CFJUNACT">#REF!</definedName>
    <definedName name="CFJUNBUD">#REF!</definedName>
    <definedName name="CFLO">#REF!</definedName>
    <definedName name="CFLSC" localSheetId="15">#REF!</definedName>
    <definedName name="CFLSC">#REF!</definedName>
    <definedName name="CFMARACT" localSheetId="13">#REF!</definedName>
    <definedName name="CFMARACT">#REF!</definedName>
    <definedName name="CFMARBUD" localSheetId="13">#REF!</definedName>
    <definedName name="CFMARBUD">#REF!</definedName>
    <definedName name="CFMAYACT" localSheetId="13">#REF!</definedName>
    <definedName name="CFMAYACT">#REF!</definedName>
    <definedName name="CFMAYBUD">#REF!</definedName>
    <definedName name="CFNOVACT">#REF!</definedName>
    <definedName name="CFNOVBUD">#REF!</definedName>
    <definedName name="CFOCTACT">#REF!</definedName>
    <definedName name="CFOCTBUD">#REF!</definedName>
    <definedName name="CFSEPACT">#REF!</definedName>
    <definedName name="CFSEPBUD">#REF!</definedName>
    <definedName name="cgico" localSheetId="0" hidden="1">{#N/A,#N/A,FALSE,"CONTROLE"}</definedName>
    <definedName name="cgico" localSheetId="25" hidden="1">{#N/A,#N/A,FALSE,"CONTROLE"}</definedName>
    <definedName name="cgico" localSheetId="20" hidden="1">{#N/A,#N/A,FALSE,"CONTROLE"}</definedName>
    <definedName name="cgico" localSheetId="12" hidden="1">{#N/A,#N/A,FALSE,"CONTROLE"}</definedName>
    <definedName name="cgico" localSheetId="22" hidden="1">{#N/A,#N/A,FALSE,"CONTROLE"}</definedName>
    <definedName name="cgico" localSheetId="21" hidden="1">{#N/A,#N/A,FALSE,"CONTROLE"}</definedName>
    <definedName name="cgico" localSheetId="23" hidden="1">{#N/A,#N/A,FALSE,"CONTROLE"}</definedName>
    <definedName name="cgico" localSheetId="15" hidden="1">{#N/A,#N/A,FALSE,"CONTROLE"}</definedName>
    <definedName name="cgico" localSheetId="13" hidden="1">{#N/A,#N/A,FALSE,"CONTROLE"}</definedName>
    <definedName name="cgico" hidden="1">{#N/A,#N/A,FALSE,"CONTROLE"}</definedName>
    <definedName name="cgico_1" localSheetId="0" hidden="1">{#N/A,#N/A,FALSE,"CONTROLE"}</definedName>
    <definedName name="cgico_1" localSheetId="25" hidden="1">{#N/A,#N/A,FALSE,"CONTROLE"}</definedName>
    <definedName name="cgico_1" localSheetId="20" hidden="1">{#N/A,#N/A,FALSE,"CONTROLE"}</definedName>
    <definedName name="cgico_1" localSheetId="12" hidden="1">{#N/A,#N/A,FALSE,"CONTROLE"}</definedName>
    <definedName name="cgico_1" localSheetId="22" hidden="1">{#N/A,#N/A,FALSE,"CONTROLE"}</definedName>
    <definedName name="cgico_1" localSheetId="21" hidden="1">{#N/A,#N/A,FALSE,"CONTROLE"}</definedName>
    <definedName name="cgico_1" localSheetId="23" hidden="1">{#N/A,#N/A,FALSE,"CONTROLE"}</definedName>
    <definedName name="cgico_1" localSheetId="15" hidden="1">{#N/A,#N/A,FALSE,"CONTROLE"}</definedName>
    <definedName name="cgico_1" localSheetId="13" hidden="1">{#N/A,#N/A,FALSE,"CONTROLE"}</definedName>
    <definedName name="cgico_1" hidden="1">{#N/A,#N/A,FALSE,"CONTROLE"}</definedName>
    <definedName name="Change_in_Cash" hidden="1">#REF!</definedName>
    <definedName name="ChangeRange" hidden="1">#N/A</definedName>
    <definedName name="CHARTOFACCOUNTSID1" localSheetId="2">#REF!</definedName>
    <definedName name="CHARTOFACCOUNTSID1" localSheetId="3">#REF!</definedName>
    <definedName name="CHARTOFACCOUNTSID1" localSheetId="19">#REF!</definedName>
    <definedName name="CHARTOFACCOUNTSID1" localSheetId="24">#REF!</definedName>
    <definedName name="CHARTOFACCOUNTSID1" localSheetId="1">#REF!</definedName>
    <definedName name="CHARTOFACCOUNTSID1" localSheetId="25">#REF!</definedName>
    <definedName name="CHARTOFACCOUNTSID1" localSheetId="20">#REF!</definedName>
    <definedName name="CHARTOFACCOUNTSID1" localSheetId="12">#REF!</definedName>
    <definedName name="CHARTOFACCOUNTSID1" localSheetId="23">#REF!</definedName>
    <definedName name="CHARTOFACCOUNTSID1" localSheetId="13">#REF!</definedName>
    <definedName name="CHARTOFACCOUNTSID1">#REF!</definedName>
    <definedName name="Check_to_Cash" localSheetId="13" hidden="1">#REF!</definedName>
    <definedName name="Check_to_Cash" hidden="1">#REF!</definedName>
    <definedName name="CHEQUELIST">#N/A</definedName>
    <definedName name="Chico" localSheetId="0" hidden="1">{#N/A,#N/A,FALSE,"CONTROLE"}</definedName>
    <definedName name="Chico" localSheetId="25" hidden="1">{#N/A,#N/A,FALSE,"CONTROLE"}</definedName>
    <definedName name="Chico" localSheetId="20" hidden="1">{#N/A,#N/A,FALSE,"CONTROLE"}</definedName>
    <definedName name="Chico" localSheetId="12" hidden="1">{#N/A,#N/A,FALSE,"CONTROLE"}</definedName>
    <definedName name="Chico" localSheetId="22" hidden="1">{#N/A,#N/A,FALSE,"CONTROLE"}</definedName>
    <definedName name="Chico" localSheetId="21" hidden="1">{#N/A,#N/A,FALSE,"CONTROLE"}</definedName>
    <definedName name="Chico" localSheetId="23" hidden="1">{#N/A,#N/A,FALSE,"CONTROLE"}</definedName>
    <definedName name="Chico" localSheetId="15" hidden="1">{#N/A,#N/A,FALSE,"CONTROLE"}</definedName>
    <definedName name="Chico" localSheetId="13" hidden="1">{#N/A,#N/A,FALSE,"CONTROLE"}</definedName>
    <definedName name="Chico" hidden="1">{#N/A,#N/A,FALSE,"CONTROLE"}</definedName>
    <definedName name="Chico_" localSheetId="0" hidden="1">{#N/A,#N/A,FALSE,"CONTROLE"}</definedName>
    <definedName name="Chico_" localSheetId="25" hidden="1">{#N/A,#N/A,FALSE,"CONTROLE"}</definedName>
    <definedName name="Chico_" localSheetId="20" hidden="1">{#N/A,#N/A,FALSE,"CONTROLE"}</definedName>
    <definedName name="Chico_" localSheetId="12" hidden="1">{#N/A,#N/A,FALSE,"CONTROLE"}</definedName>
    <definedName name="Chico_" localSheetId="22" hidden="1">{#N/A,#N/A,FALSE,"CONTROLE"}</definedName>
    <definedName name="Chico_" localSheetId="21" hidden="1">{#N/A,#N/A,FALSE,"CONTROLE"}</definedName>
    <definedName name="Chico_" localSheetId="23" hidden="1">{#N/A,#N/A,FALSE,"CONTROLE"}</definedName>
    <definedName name="Chico_" localSheetId="15" hidden="1">{#N/A,#N/A,FALSE,"CONTROLE"}</definedName>
    <definedName name="Chico_" localSheetId="13" hidden="1">{#N/A,#N/A,FALSE,"CONTROLE"}</definedName>
    <definedName name="Chico_" hidden="1">{#N/A,#N/A,FALSE,"CONTROLE"}</definedName>
    <definedName name="Chico__" localSheetId="0" hidden="1">{#N/A,#N/A,FALSE,"CONTROLE"}</definedName>
    <definedName name="Chico__" localSheetId="25" hidden="1">{#N/A,#N/A,FALSE,"CONTROLE"}</definedName>
    <definedName name="Chico__" localSheetId="20" hidden="1">{#N/A,#N/A,FALSE,"CONTROLE"}</definedName>
    <definedName name="Chico__" localSheetId="12" hidden="1">{#N/A,#N/A,FALSE,"CONTROLE"}</definedName>
    <definedName name="Chico__" localSheetId="22" hidden="1">{#N/A,#N/A,FALSE,"CONTROLE"}</definedName>
    <definedName name="Chico__" localSheetId="21" hidden="1">{#N/A,#N/A,FALSE,"CONTROLE"}</definedName>
    <definedName name="Chico__" localSheetId="23" hidden="1">{#N/A,#N/A,FALSE,"CONTROLE"}</definedName>
    <definedName name="Chico__" localSheetId="15" hidden="1">{#N/A,#N/A,FALSE,"CONTROLE"}</definedName>
    <definedName name="Chico__" localSheetId="13" hidden="1">{#N/A,#N/A,FALSE,"CONTROLE"}</definedName>
    <definedName name="Chico__" hidden="1">{#N/A,#N/A,FALSE,"CONTROLE"}</definedName>
    <definedName name="Chico___" localSheetId="0" hidden="1">{#N/A,#N/A,FALSE,"CONTROLE";#N/A,#N/A,FALSE,"CONTROLE"}</definedName>
    <definedName name="Chico___" localSheetId="25" hidden="1">{#N/A,#N/A,FALSE,"CONTROLE";#N/A,#N/A,FALSE,"CONTROLE"}</definedName>
    <definedName name="Chico___" localSheetId="20" hidden="1">{#N/A,#N/A,FALSE,"CONTROLE";#N/A,#N/A,FALSE,"CONTROLE"}</definedName>
    <definedName name="Chico___" localSheetId="12" hidden="1">{#N/A,#N/A,FALSE,"CONTROLE";#N/A,#N/A,FALSE,"CONTROLE"}</definedName>
    <definedName name="Chico___" localSheetId="22" hidden="1">{#N/A,#N/A,FALSE,"CONTROLE";#N/A,#N/A,FALSE,"CONTROLE"}</definedName>
    <definedName name="Chico___" localSheetId="21" hidden="1">{#N/A,#N/A,FALSE,"CONTROLE";#N/A,#N/A,FALSE,"CONTROLE"}</definedName>
    <definedName name="Chico___" localSheetId="23" hidden="1">{#N/A,#N/A,FALSE,"CONTROLE";#N/A,#N/A,FALSE,"CONTROLE"}</definedName>
    <definedName name="Chico___" localSheetId="15" hidden="1">{#N/A,#N/A,FALSE,"CONTROLE";#N/A,#N/A,FALSE,"CONTROLE"}</definedName>
    <definedName name="Chico___" localSheetId="13" hidden="1">{#N/A,#N/A,FALSE,"CONTROLE";#N/A,#N/A,FALSE,"CONTROLE"}</definedName>
    <definedName name="Chico___" hidden="1">{#N/A,#N/A,FALSE,"CONTROLE";#N/A,#N/A,FALSE,"CONTROLE"}</definedName>
    <definedName name="Chico____1" localSheetId="0" hidden="1">{#N/A,#N/A,FALSE,"CONTROLE";#N/A,#N/A,FALSE,"CONTROLE"}</definedName>
    <definedName name="Chico____1" localSheetId="25" hidden="1">{#N/A,#N/A,FALSE,"CONTROLE";#N/A,#N/A,FALSE,"CONTROLE"}</definedName>
    <definedName name="Chico____1" localSheetId="20" hidden="1">{#N/A,#N/A,FALSE,"CONTROLE";#N/A,#N/A,FALSE,"CONTROLE"}</definedName>
    <definedName name="Chico____1" localSheetId="12" hidden="1">{#N/A,#N/A,FALSE,"CONTROLE";#N/A,#N/A,FALSE,"CONTROLE"}</definedName>
    <definedName name="Chico____1" localSheetId="22" hidden="1">{#N/A,#N/A,FALSE,"CONTROLE";#N/A,#N/A,FALSE,"CONTROLE"}</definedName>
    <definedName name="Chico____1" localSheetId="21" hidden="1">{#N/A,#N/A,FALSE,"CONTROLE";#N/A,#N/A,FALSE,"CONTROLE"}</definedName>
    <definedName name="Chico____1" localSheetId="23" hidden="1">{#N/A,#N/A,FALSE,"CONTROLE";#N/A,#N/A,FALSE,"CONTROLE"}</definedName>
    <definedName name="Chico____1" localSheetId="15" hidden="1">{#N/A,#N/A,FALSE,"CONTROLE";#N/A,#N/A,FALSE,"CONTROLE"}</definedName>
    <definedName name="Chico____1" localSheetId="13" hidden="1">{#N/A,#N/A,FALSE,"CONTROLE";#N/A,#N/A,FALSE,"CONTROLE"}</definedName>
    <definedName name="Chico____1" hidden="1">{#N/A,#N/A,FALSE,"CONTROLE";#N/A,#N/A,FALSE,"CONTROLE"}</definedName>
    <definedName name="Chico___1" localSheetId="0" hidden="1">{#N/A,#N/A,FALSE,"CONTROLE"}</definedName>
    <definedName name="Chico___1" localSheetId="25" hidden="1">{#N/A,#N/A,FALSE,"CONTROLE"}</definedName>
    <definedName name="Chico___1" localSheetId="20" hidden="1">{#N/A,#N/A,FALSE,"CONTROLE"}</definedName>
    <definedName name="Chico___1" localSheetId="12" hidden="1">{#N/A,#N/A,FALSE,"CONTROLE"}</definedName>
    <definedName name="Chico___1" localSheetId="22" hidden="1">{#N/A,#N/A,FALSE,"CONTROLE"}</definedName>
    <definedName name="Chico___1" localSheetId="21" hidden="1">{#N/A,#N/A,FALSE,"CONTROLE"}</definedName>
    <definedName name="Chico___1" localSheetId="23" hidden="1">{#N/A,#N/A,FALSE,"CONTROLE"}</definedName>
    <definedName name="Chico___1" localSheetId="15" hidden="1">{#N/A,#N/A,FALSE,"CONTROLE"}</definedName>
    <definedName name="Chico___1" localSheetId="13" hidden="1">{#N/A,#N/A,FALSE,"CONTROLE"}</definedName>
    <definedName name="Chico___1" hidden="1">{#N/A,#N/A,FALSE,"CONTROLE"}</definedName>
    <definedName name="Chico__1" localSheetId="0" hidden="1">{#N/A,#N/A,FALSE,"CONTROLE"}</definedName>
    <definedName name="Chico__1" localSheetId="25" hidden="1">{#N/A,#N/A,FALSE,"CONTROLE"}</definedName>
    <definedName name="Chico__1" localSheetId="20" hidden="1">{#N/A,#N/A,FALSE,"CONTROLE"}</definedName>
    <definedName name="Chico__1" localSheetId="12" hidden="1">{#N/A,#N/A,FALSE,"CONTROLE"}</definedName>
    <definedName name="Chico__1" localSheetId="22" hidden="1">{#N/A,#N/A,FALSE,"CONTROLE"}</definedName>
    <definedName name="Chico__1" localSheetId="21" hidden="1">{#N/A,#N/A,FALSE,"CONTROLE"}</definedName>
    <definedName name="Chico__1" localSheetId="23" hidden="1">{#N/A,#N/A,FALSE,"CONTROLE"}</definedName>
    <definedName name="Chico__1" localSheetId="15" hidden="1">{#N/A,#N/A,FALSE,"CONTROLE"}</definedName>
    <definedName name="Chico__1" localSheetId="13" hidden="1">{#N/A,#N/A,FALSE,"CONTROLE"}</definedName>
    <definedName name="Chico__1" hidden="1">{#N/A,#N/A,FALSE,"CONTROLE"}</definedName>
    <definedName name="Chico_1" localSheetId="0" hidden="1">{#N/A,#N/A,FALSE,"CONTROLE"}</definedName>
    <definedName name="Chico_1" localSheetId="25" hidden="1">{#N/A,#N/A,FALSE,"CONTROLE"}</definedName>
    <definedName name="Chico_1" localSheetId="20" hidden="1">{#N/A,#N/A,FALSE,"CONTROLE"}</definedName>
    <definedName name="Chico_1" localSheetId="12" hidden="1">{#N/A,#N/A,FALSE,"CONTROLE"}</definedName>
    <definedName name="Chico_1" localSheetId="22" hidden="1">{#N/A,#N/A,FALSE,"CONTROLE"}</definedName>
    <definedName name="Chico_1" localSheetId="21" hidden="1">{#N/A,#N/A,FALSE,"CONTROLE"}</definedName>
    <definedName name="Chico_1" localSheetId="23" hidden="1">{#N/A,#N/A,FALSE,"CONTROLE"}</definedName>
    <definedName name="Chico_1" localSheetId="15" hidden="1">{#N/A,#N/A,FALSE,"CONTROLE"}</definedName>
    <definedName name="Chico_1" localSheetId="13" hidden="1">{#N/A,#N/A,FALSE,"CONTROLE"}</definedName>
    <definedName name="Chico_1" hidden="1">{#N/A,#N/A,FALSE,"CONTROLE"}</definedName>
    <definedName name="Ciclos">#REF!</definedName>
    <definedName name="CiclosPP">#REF!</definedName>
    <definedName name="CIVIL" localSheetId="15">#REF!</definedName>
    <definedName name="CIVIL">#REF!</definedName>
    <definedName name="CKWAPRBUD" localSheetId="13">#REF!</definedName>
    <definedName name="CKWAPRBUD">#REF!</definedName>
    <definedName name="CKWAUGBUD" localSheetId="13">#REF!</definedName>
    <definedName name="CKWAUGBUD">#REF!</definedName>
    <definedName name="CKWDECBUD" localSheetId="13">#REF!</definedName>
    <definedName name="CKWDECBUD">#REF!</definedName>
    <definedName name="CKWFEBBUD">#REF!</definedName>
    <definedName name="CKWJANBUD">#REF!</definedName>
    <definedName name="CKWJULBUD">#REF!</definedName>
    <definedName name="CKWJUNBUD">#REF!</definedName>
    <definedName name="CKWMARBUD">#REF!</definedName>
    <definedName name="CKWMAYBUD">#REF!</definedName>
    <definedName name="CKWNOVBUD">#REF!</definedName>
    <definedName name="CKWOCTBUD">#REF!</definedName>
    <definedName name="CKWSEPBUD">#REF!</definedName>
    <definedName name="classe">#REF!</definedName>
    <definedName name="CLASSE_TENSAO__REAL_mil" localSheetId="15">#REF!</definedName>
    <definedName name="CLASSE_TENSAO__REAL_mil">#REF!</definedName>
    <definedName name="Clau" localSheetId="0" hidden="1">{#N/A,#N/A,FALSE,"CONTROLE"}</definedName>
    <definedName name="Clau" localSheetId="25" hidden="1">{#N/A,#N/A,FALSE,"CONTROLE"}</definedName>
    <definedName name="Clau" localSheetId="20" hidden="1">{#N/A,#N/A,FALSE,"CONTROLE"}</definedName>
    <definedName name="Clau" localSheetId="12" hidden="1">{#N/A,#N/A,FALSE,"CONTROLE"}</definedName>
    <definedName name="Clau" localSheetId="22" hidden="1">{#N/A,#N/A,FALSE,"CONTROLE"}</definedName>
    <definedName name="Clau" localSheetId="21" hidden="1">{#N/A,#N/A,FALSE,"CONTROLE"}</definedName>
    <definedName name="Clau" localSheetId="23" hidden="1">{#N/A,#N/A,FALSE,"CONTROLE"}</definedName>
    <definedName name="Clau" localSheetId="15" hidden="1">{#N/A,#N/A,FALSE,"CONTROLE"}</definedName>
    <definedName name="Clau" localSheetId="13" hidden="1">{#N/A,#N/A,FALSE,"CONTROLE"}</definedName>
    <definedName name="Clau" hidden="1">{#N/A,#N/A,FALSE,"CONTROLE"}</definedName>
    <definedName name="Clau_1" localSheetId="0" hidden="1">{#N/A,#N/A,FALSE,"CONTROLE"}</definedName>
    <definedName name="Clau_1" localSheetId="25" hidden="1">{#N/A,#N/A,FALSE,"CONTROLE"}</definedName>
    <definedName name="Clau_1" localSheetId="20" hidden="1">{#N/A,#N/A,FALSE,"CONTROLE"}</definedName>
    <definedName name="Clau_1" localSheetId="12" hidden="1">{#N/A,#N/A,FALSE,"CONTROLE"}</definedName>
    <definedName name="Clau_1" localSheetId="22" hidden="1">{#N/A,#N/A,FALSE,"CONTROLE"}</definedName>
    <definedName name="Clau_1" localSheetId="21" hidden="1">{#N/A,#N/A,FALSE,"CONTROLE"}</definedName>
    <definedName name="Clau_1" localSheetId="23" hidden="1">{#N/A,#N/A,FALSE,"CONTROLE"}</definedName>
    <definedName name="Clau_1" localSheetId="15" hidden="1">{#N/A,#N/A,FALSE,"CONTROLE"}</definedName>
    <definedName name="Clau_1" localSheetId="13" hidden="1">{#N/A,#N/A,FALSE,"CONTROLE"}</definedName>
    <definedName name="Clau_1" hidden="1">{#N/A,#N/A,FALSE,"CONTROLE"}</definedName>
    <definedName name="CLAUDEMIR" localSheetId="15" hidden="1">{"Op Sum Page 1",#N/A,FALSE,"SAOPAULO";"Income Sum Page 2",#N/A,FALSE,"SAOPAULO";"Cash Sum Page 3",#N/A,FALSE,"SAOPAULO";"Balance Sum Page 4",#N/A,FALSE,"SAOPAULO";"Dep Sum Page 5",#N/A,FALSE,"SAOPAULO"}</definedName>
    <definedName name="CLAUDEMIR" localSheetId="13" hidden="1">{"Op Sum Page 1",#N/A,FALSE,"SAOPAULO";"Income Sum Page 2",#N/A,FALSE,"SAOPAULO";"Cash Sum Page 3",#N/A,FALSE,"SAOPAULO";"Balance Sum Page 4",#N/A,FALSE,"SAOPAULO";"Dep Sum Page 5",#N/A,FALSE,"SAOPAULO"}</definedName>
    <definedName name="CLAUDEMIR" hidden="1">{"Op Sum Page 1",#N/A,FALSE,"SAOPAULO";"Income Sum Page 2",#N/A,FALSE,"SAOPAULO";"Cash Sum Page 3",#N/A,FALSE,"SAOPAULO";"Balance Sum Page 4",#N/A,FALSE,"SAOPAULO";"Dep Sum Page 5",#N/A,FALSE,"SAOPAULO"}</definedName>
    <definedName name="Claudi" localSheetId="0" hidden="1">{#N/A,#N/A,FALSE,"CONTROLE"}</definedName>
    <definedName name="Claudi" localSheetId="25" hidden="1">{#N/A,#N/A,FALSE,"CONTROLE"}</definedName>
    <definedName name="Claudi" localSheetId="20" hidden="1">{#N/A,#N/A,FALSE,"CONTROLE"}</definedName>
    <definedName name="Claudi" localSheetId="12" hidden="1">{#N/A,#N/A,FALSE,"CONTROLE"}</definedName>
    <definedName name="Claudi" localSheetId="22" hidden="1">{#N/A,#N/A,FALSE,"CONTROLE"}</definedName>
    <definedName name="Claudi" localSheetId="21" hidden="1">{#N/A,#N/A,FALSE,"CONTROLE"}</definedName>
    <definedName name="Claudi" localSheetId="23" hidden="1">{#N/A,#N/A,FALSE,"CONTROLE"}</definedName>
    <definedName name="Claudi" localSheetId="15" hidden="1">{#N/A,#N/A,FALSE,"CONTROLE"}</definedName>
    <definedName name="Claudi" localSheetId="13" hidden="1">{#N/A,#N/A,FALSE,"CONTROLE"}</definedName>
    <definedName name="Claudi" hidden="1">{#N/A,#N/A,FALSE,"CONTROLE"}</definedName>
    <definedName name="Claudi_1" localSheetId="0" hidden="1">{#N/A,#N/A,FALSE,"CONTROLE"}</definedName>
    <definedName name="Claudi_1" localSheetId="25" hidden="1">{#N/A,#N/A,FALSE,"CONTROLE"}</definedName>
    <definedName name="Claudi_1" localSheetId="20" hidden="1">{#N/A,#N/A,FALSE,"CONTROLE"}</definedName>
    <definedName name="Claudi_1" localSheetId="12" hidden="1">{#N/A,#N/A,FALSE,"CONTROLE"}</definedName>
    <definedName name="Claudi_1" localSheetId="22" hidden="1">{#N/A,#N/A,FALSE,"CONTROLE"}</definedName>
    <definedName name="Claudi_1" localSheetId="21" hidden="1">{#N/A,#N/A,FALSE,"CONTROLE"}</definedName>
    <definedName name="Claudi_1" localSheetId="23" hidden="1">{#N/A,#N/A,FALSE,"CONTROLE"}</definedName>
    <definedName name="Claudi_1" localSheetId="15" hidden="1">{#N/A,#N/A,FALSE,"CONTROLE"}</definedName>
    <definedName name="Claudi_1" localSheetId="13" hidden="1">{#N/A,#N/A,FALSE,"CONTROLE"}</definedName>
    <definedName name="Claudi_1" hidden="1">{#N/A,#N/A,FALSE,"CONTROLE"}</definedName>
    <definedName name="Claudia" hidden="1">#REF!</definedName>
    <definedName name="cliente">#REF!</definedName>
    <definedName name="Cliente_1999">#REF!</definedName>
    <definedName name="cliente2">#REF!</definedName>
    <definedName name="Clientes_2000">#REF!</definedName>
    <definedName name="CMARG_N_AVG" localSheetId="15">#REF!</definedName>
    <definedName name="CMARG_N_AVG">#REF!</definedName>
    <definedName name="CMARG_N_MAX" localSheetId="15">#REF!</definedName>
    <definedName name="CMARG_N_MAX">#REF!</definedName>
    <definedName name="CMARG_N_MIN" localSheetId="15">#REF!</definedName>
    <definedName name="CMARG_N_MIN">#REF!</definedName>
    <definedName name="CMARG_N_P10" localSheetId="15">#REF!</definedName>
    <definedName name="CMARG_N_P10">#REF!</definedName>
    <definedName name="CMARG_N_P20" localSheetId="15">#REF!</definedName>
    <definedName name="CMARG_N_P20">#REF!</definedName>
    <definedName name="CMARG_N_P30" localSheetId="15">#REF!</definedName>
    <definedName name="CMARG_N_P30">#REF!</definedName>
    <definedName name="CMARG_N_P40" localSheetId="15">#REF!</definedName>
    <definedName name="CMARG_N_P40">#REF!</definedName>
    <definedName name="CMARG_N_P50" localSheetId="15">#REF!</definedName>
    <definedName name="CMARG_N_P50">#REF!</definedName>
    <definedName name="CMARG_N_P60" localSheetId="15">#REF!</definedName>
    <definedName name="CMARG_N_P60">#REF!</definedName>
    <definedName name="CMARG_N_P70" localSheetId="15">#REF!</definedName>
    <definedName name="CMARG_N_P70">#REF!</definedName>
    <definedName name="CMARG_N_P80" localSheetId="15">#REF!</definedName>
    <definedName name="CMARG_N_P80">#REF!</definedName>
    <definedName name="CMARG_N_P90" localSheetId="15">#REF!</definedName>
    <definedName name="CMARG_N_P90">#REF!</definedName>
    <definedName name="CMARG_NE_AVG" localSheetId="15">#REF!</definedName>
    <definedName name="CMARG_NE_AVG">#REF!</definedName>
    <definedName name="CMARG_NE_MAX" localSheetId="15">#REF!</definedName>
    <definedName name="CMARG_NE_MAX">#REF!</definedName>
    <definedName name="CMARG_NE_MIN" localSheetId="15">#REF!</definedName>
    <definedName name="CMARG_NE_MIN">#REF!</definedName>
    <definedName name="CMARG_NE_P10" localSheetId="15">#REF!</definedName>
    <definedName name="CMARG_NE_P10">#REF!</definedName>
    <definedName name="CMARG_NE_P20" localSheetId="15">#REF!</definedName>
    <definedName name="CMARG_NE_P20">#REF!</definedName>
    <definedName name="CMARG_NE_P30" localSheetId="15">#REF!</definedName>
    <definedName name="CMARG_NE_P30">#REF!</definedName>
    <definedName name="CMARG_NE_P40" localSheetId="15">#REF!</definedName>
    <definedName name="CMARG_NE_P40">#REF!</definedName>
    <definedName name="CMARG_NE_P50" localSheetId="15">#REF!</definedName>
    <definedName name="CMARG_NE_P50">#REF!</definedName>
    <definedName name="CMARG_NE_P60" localSheetId="15">#REF!</definedName>
    <definedName name="CMARG_NE_P60">#REF!</definedName>
    <definedName name="CMARG_NE_P70" localSheetId="15">#REF!</definedName>
    <definedName name="CMARG_NE_P70">#REF!</definedName>
    <definedName name="CMARG_NE_P80" localSheetId="15">#REF!</definedName>
    <definedName name="CMARG_NE_P80">#REF!</definedName>
    <definedName name="CMARG_NE_P90" localSheetId="15">#REF!</definedName>
    <definedName name="CMARG_NE_P90">#REF!</definedName>
    <definedName name="CMARG_S_AVG" localSheetId="15">#REF!</definedName>
    <definedName name="CMARG_S_AVG">#REF!</definedName>
    <definedName name="CMARG_S_MAX" localSheetId="15">#REF!</definedName>
    <definedName name="CMARG_S_MAX">#REF!</definedName>
    <definedName name="CMARG_S_MIN" localSheetId="15">#REF!</definedName>
    <definedName name="CMARG_S_MIN">#REF!</definedName>
    <definedName name="CMARG_S_P10" localSheetId="15">#REF!</definedName>
    <definedName name="CMARG_S_P10">#REF!</definedName>
    <definedName name="CMARG_S_P20" localSheetId="15">#REF!</definedName>
    <definedName name="CMARG_S_P20">#REF!</definedName>
    <definedName name="CMARG_S_P30" localSheetId="15">#REF!</definedName>
    <definedName name="CMARG_S_P30">#REF!</definedName>
    <definedName name="CMARG_S_P40" localSheetId="15">#REF!</definedName>
    <definedName name="CMARG_S_P40">#REF!</definedName>
    <definedName name="CMARG_S_P50" localSheetId="15">#REF!</definedName>
    <definedName name="CMARG_S_P50">#REF!</definedName>
    <definedName name="CMARG_S_P60" localSheetId="15">#REF!</definedName>
    <definedName name="CMARG_S_P60">#REF!</definedName>
    <definedName name="CMARG_S_P70" localSheetId="15">#REF!</definedName>
    <definedName name="CMARG_S_P70">#REF!</definedName>
    <definedName name="CMARG_S_P80" localSheetId="15">#REF!</definedName>
    <definedName name="CMARG_S_P80">#REF!</definedName>
    <definedName name="CMARG_S_P90" localSheetId="15">#REF!</definedName>
    <definedName name="CMARG_S_P90">#REF!</definedName>
    <definedName name="CMARG_SE_AVG" localSheetId="15">#REF!</definedName>
    <definedName name="CMARG_SE_AVG">#REF!</definedName>
    <definedName name="CMARG_SE_MAX" localSheetId="15">#REF!</definedName>
    <definedName name="CMARG_SE_MAX">#REF!</definedName>
    <definedName name="CMARG_SE_MIN" localSheetId="15">#REF!</definedName>
    <definedName name="CMARG_SE_MIN">#REF!</definedName>
    <definedName name="CMARG_SE_P10" localSheetId="15">#REF!</definedName>
    <definedName name="CMARG_SE_P10">#REF!</definedName>
    <definedName name="CMARG_SE_P20" localSheetId="15">#REF!</definedName>
    <definedName name="CMARG_SE_P20">#REF!</definedName>
    <definedName name="CMARG_SE_P30" localSheetId="15">#REF!</definedName>
    <definedName name="CMARG_SE_P30">#REF!</definedName>
    <definedName name="CMARG_SE_P40" localSheetId="15">#REF!</definedName>
    <definedName name="CMARG_SE_P40">#REF!</definedName>
    <definedName name="CMARG_SE_P50" localSheetId="15">#REF!</definedName>
    <definedName name="CMARG_SE_P50">#REF!</definedName>
    <definedName name="CMARG_SE_P60" localSheetId="15">#REF!</definedName>
    <definedName name="CMARG_SE_P60">#REF!</definedName>
    <definedName name="CMARG_SE_P70" localSheetId="15">#REF!</definedName>
    <definedName name="CMARG_SE_P70">#REF!</definedName>
    <definedName name="CMARG_SE_P80" localSheetId="15">#REF!</definedName>
    <definedName name="CMARG_SE_P80">#REF!</definedName>
    <definedName name="CMARG_SE_P90" localSheetId="15">#REF!</definedName>
    <definedName name="CMARG_SE_P90">#REF!</definedName>
    <definedName name="CMARG_X" localSheetId="15">#REF!</definedName>
    <definedName name="CMARG_X">#REF!</definedName>
    <definedName name="cmc" localSheetId="13">#REF!</definedName>
    <definedName name="cmc">#REF!</definedName>
    <definedName name="cme" localSheetId="13">#REF!</definedName>
    <definedName name="cme">#REF!</definedName>
    <definedName name="CMO_A_1" localSheetId="15">#REF!</definedName>
    <definedName name="CMO_A_1">#REF!</definedName>
    <definedName name="CMO_A_1_JANTODEZ" localSheetId="15">#REF!</definedName>
    <definedName name="CMO_A_1_JANTODEZ">#REF!</definedName>
    <definedName name="CMO_A_1_REF" localSheetId="15">#REF!</definedName>
    <definedName name="CMO_A_1_REF">#REF!</definedName>
    <definedName name="CMO_A_2" localSheetId="15">#REF!</definedName>
    <definedName name="CMO_A_2">#REF!</definedName>
    <definedName name="CMO_A_2_JANTODEZ" localSheetId="15">#REF!</definedName>
    <definedName name="CMO_A_2_JANTODEZ">#REF!</definedName>
    <definedName name="CMO_A_2_REF" localSheetId="15">#REF!</definedName>
    <definedName name="CMO_A_2_REF">#REF!</definedName>
    <definedName name="CMO_A_3" localSheetId="15">#REF!</definedName>
    <definedName name="CMO_A_3">#REF!</definedName>
    <definedName name="CMO_A_3_JANTODEZ" localSheetId="15">#REF!</definedName>
    <definedName name="CMO_A_3_JANTODEZ">#REF!</definedName>
    <definedName name="CMO_A_3_REF" localSheetId="15">#REF!</definedName>
    <definedName name="CMO_A_3_REF">#REF!</definedName>
    <definedName name="CMO_A_4" localSheetId="15">#REF!</definedName>
    <definedName name="CMO_A_4">#REF!</definedName>
    <definedName name="CMO_A_4_JANTODEZ" localSheetId="15">#REF!</definedName>
    <definedName name="CMO_A_4_JANTODEZ">#REF!</definedName>
    <definedName name="CMO_A_4_REF" localSheetId="15">#REF!</definedName>
    <definedName name="CMO_A_4_REF">#REF!</definedName>
    <definedName name="CMO_A_5" localSheetId="15">#REF!</definedName>
    <definedName name="CMO_A_5">#REF!</definedName>
    <definedName name="CMO_A_5_JANTODEZ" localSheetId="15">#REF!</definedName>
    <definedName name="CMO_A_5_JANTODEZ">#REF!</definedName>
    <definedName name="CMO_A_5_REF" localSheetId="15">#REF!</definedName>
    <definedName name="CMO_A_5_REF">#REF!</definedName>
    <definedName name="CNCLIENTES" localSheetId="15">#REF!</definedName>
    <definedName name="CNCLIENTES">#REF!</definedName>
    <definedName name="CNEE" localSheetId="13">#REF!</definedName>
    <definedName name="CNEE">#REF!</definedName>
    <definedName name="Cód_Painel" localSheetId="13">#REF!</definedName>
    <definedName name="Cód_Painel">#REF!</definedName>
    <definedName name="Codigo_Datas_Financ" localSheetId="13">#REF!</definedName>
    <definedName name="Codigo_Datas_Financ">#REF!</definedName>
    <definedName name="Codigo_Datas_Financ_Limite">#REF!</definedName>
    <definedName name="codmun" localSheetId="15">#REF!</definedName>
    <definedName name="codmun">#REF!</definedName>
    <definedName name="codmuni" localSheetId="15">#REF!</definedName>
    <definedName name="codmuni">#REF!</definedName>
    <definedName name="codmunic" localSheetId="15">#REF!</definedName>
    <definedName name="codmunic">#REF!</definedName>
    <definedName name="coelba" localSheetId="15">#REF!</definedName>
    <definedName name="coelba">#REF!</definedName>
    <definedName name="Cofins_PIS_Finsocial" localSheetId="13">#REF!</definedName>
    <definedName name="Cofins_PIS_Finsocial">#REF!</definedName>
    <definedName name="COGS" localSheetId="13">#REF!</definedName>
    <definedName name="COGS">#REF!</definedName>
    <definedName name="COM" localSheetId="13">#REF!</definedName>
    <definedName name="COM">#REF!</definedName>
    <definedName name="comercial" localSheetId="15">#REF!</definedName>
    <definedName name="comercial">#REF!</definedName>
    <definedName name="comp.SP.pag.4.PIRA" localSheetId="0" hidden="1">{#N/A,#N/A,FALSE,"CONTROLE";#N/A,#N/A,FALSE,"CONTROLE"}</definedName>
    <definedName name="comp.SP.pag.4.PIRA" localSheetId="25" hidden="1">{#N/A,#N/A,FALSE,"CONTROLE";#N/A,#N/A,FALSE,"CONTROLE"}</definedName>
    <definedName name="comp.SP.pag.4.PIRA" localSheetId="20" hidden="1">{#N/A,#N/A,FALSE,"CONTROLE";#N/A,#N/A,FALSE,"CONTROLE"}</definedName>
    <definedName name="comp.SP.pag.4.PIRA" localSheetId="12" hidden="1">{#N/A,#N/A,FALSE,"CONTROLE";#N/A,#N/A,FALSE,"CONTROLE"}</definedName>
    <definedName name="comp.SP.pag.4.PIRA" localSheetId="22" hidden="1">{#N/A,#N/A,FALSE,"CONTROLE";#N/A,#N/A,FALSE,"CONTROLE"}</definedName>
    <definedName name="comp.SP.pag.4.PIRA" localSheetId="21" hidden="1">{#N/A,#N/A,FALSE,"CONTROLE";#N/A,#N/A,FALSE,"CONTROLE"}</definedName>
    <definedName name="comp.SP.pag.4.PIRA" localSheetId="23" hidden="1">{#N/A,#N/A,FALSE,"CONTROLE";#N/A,#N/A,FALSE,"CONTROLE"}</definedName>
    <definedName name="comp.SP.pag.4.PIRA" localSheetId="15" hidden="1">{#N/A,#N/A,FALSE,"CONTROLE";#N/A,#N/A,FALSE,"CONTROLE"}</definedName>
    <definedName name="comp.SP.pag.4.PIRA" localSheetId="13" hidden="1">{#N/A,#N/A,FALSE,"CONTROLE";#N/A,#N/A,FALSE,"CONTROLE"}</definedName>
    <definedName name="comp.SP.pag.4.PIRA" hidden="1">{#N/A,#N/A,FALSE,"CONTROLE";#N/A,#N/A,FALSE,"CONTROLE"}</definedName>
    <definedName name="comp.SP.pag.4.PIRA_1" localSheetId="0" hidden="1">{#N/A,#N/A,FALSE,"CONTROLE";#N/A,#N/A,FALSE,"CONTROLE"}</definedName>
    <definedName name="comp.SP.pag.4.PIRA_1" localSheetId="25" hidden="1">{#N/A,#N/A,FALSE,"CONTROLE";#N/A,#N/A,FALSE,"CONTROLE"}</definedName>
    <definedName name="comp.SP.pag.4.PIRA_1" localSheetId="20" hidden="1">{#N/A,#N/A,FALSE,"CONTROLE";#N/A,#N/A,FALSE,"CONTROLE"}</definedName>
    <definedName name="comp.SP.pag.4.PIRA_1" localSheetId="12" hidden="1">{#N/A,#N/A,FALSE,"CONTROLE";#N/A,#N/A,FALSE,"CONTROLE"}</definedName>
    <definedName name="comp.SP.pag.4.PIRA_1" localSheetId="22" hidden="1">{#N/A,#N/A,FALSE,"CONTROLE";#N/A,#N/A,FALSE,"CONTROLE"}</definedName>
    <definedName name="comp.SP.pag.4.PIRA_1" localSheetId="21" hidden="1">{#N/A,#N/A,FALSE,"CONTROLE";#N/A,#N/A,FALSE,"CONTROLE"}</definedName>
    <definedName name="comp.SP.pag.4.PIRA_1" localSheetId="23" hidden="1">{#N/A,#N/A,FALSE,"CONTROLE";#N/A,#N/A,FALSE,"CONTROLE"}</definedName>
    <definedName name="comp.SP.pag.4.PIRA_1" localSheetId="15" hidden="1">{#N/A,#N/A,FALSE,"CONTROLE";#N/A,#N/A,FALSE,"CONTROLE"}</definedName>
    <definedName name="comp.SP.pag.4.PIRA_1" localSheetId="13" hidden="1">{#N/A,#N/A,FALSE,"CONTROLE";#N/A,#N/A,FALSE,"CONTROLE"}</definedName>
    <definedName name="comp.SP.pag.4.PIRA_1" hidden="1">{#N/A,#N/A,FALSE,"CONTROLE";#N/A,#N/A,FALSE,"CONTROLE"}</definedName>
    <definedName name="COMPANY">#REF!</definedName>
    <definedName name="Comparativo">#REF!</definedName>
    <definedName name="COMPRA_2000">#REF!</definedName>
    <definedName name="COMPRA_2001">#REF!</definedName>
    <definedName name="COMPRA_2002">#REF!</definedName>
    <definedName name="COMPRA_2003">#REF!</definedName>
    <definedName name="COMPRA_2004">#REF!</definedName>
    <definedName name="COMPRA_2005">#REF!</definedName>
    <definedName name="COMPRA_2006">#REF!</definedName>
    <definedName name="COMPRA_2007">#REF!</definedName>
    <definedName name="COMPRA_2008">#REF!</definedName>
    <definedName name="COMPRA_2009">#REF!</definedName>
    <definedName name="COMPRA_2010">#REF!</definedName>
    <definedName name="COMPRA_2011">#REF!</definedName>
    <definedName name="Compra_Rmilhões" localSheetId="15">#REF!</definedName>
    <definedName name="Compra_Rmilhões">#REF!</definedName>
    <definedName name="Compra_SPOT_GWh" localSheetId="15">#REF!</definedName>
    <definedName name="Compra_SPOT_GWh">#REF!</definedName>
    <definedName name="Concessão_Renov" localSheetId="15">#REF!</definedName>
    <definedName name="Concessão_Renov">#REF!</definedName>
    <definedName name="conex" localSheetId="13">#REF!</definedName>
    <definedName name="conex">#REF!</definedName>
    <definedName name="conjuntos" localSheetId="13">#REF!</definedName>
    <definedName name="conjuntos">#REF!</definedName>
    <definedName name="conmédio" localSheetId="13">#REF!</definedName>
    <definedName name="conmédio">#REF!</definedName>
    <definedName name="CONNECTSTRING1" localSheetId="2">#REF!</definedName>
    <definedName name="CONNECTSTRING1" localSheetId="3">#REF!</definedName>
    <definedName name="CONNECTSTRING1" localSheetId="19">#REF!</definedName>
    <definedName name="CONNECTSTRING1" localSheetId="24">#REF!</definedName>
    <definedName name="CONNECTSTRING1" localSheetId="1">#REF!</definedName>
    <definedName name="CONNECTSTRING1" localSheetId="25">#REF!</definedName>
    <definedName name="CONNECTSTRING1" localSheetId="23">#REF!</definedName>
    <definedName name="CONNECTSTRING1">#REF!</definedName>
    <definedName name="ConsCustos">#REF!</definedName>
    <definedName name="ConsCustosDep">#REF!</definedName>
    <definedName name="Consol." localSheetId="0" hidden="1">{#N/A,#N/A,FALSE,"CONTROLE"}</definedName>
    <definedName name="Consol." localSheetId="25" hidden="1">{#N/A,#N/A,FALSE,"CONTROLE"}</definedName>
    <definedName name="Consol." localSheetId="20" hidden="1">{#N/A,#N/A,FALSE,"CONTROLE"}</definedName>
    <definedName name="Consol." localSheetId="12" hidden="1">{#N/A,#N/A,FALSE,"CONTROLE"}</definedName>
    <definedName name="Consol." localSheetId="22" hidden="1">{#N/A,#N/A,FALSE,"CONTROLE"}</definedName>
    <definedName name="Consol." localSheetId="21" hidden="1">{#N/A,#N/A,FALSE,"CONTROLE"}</definedName>
    <definedName name="Consol." localSheetId="23" hidden="1">{#N/A,#N/A,FALSE,"CONTROLE"}</definedName>
    <definedName name="Consol." localSheetId="15" hidden="1">{#N/A,#N/A,FALSE,"CONTROLE"}</definedName>
    <definedName name="Consol." localSheetId="13" hidden="1">{#N/A,#N/A,FALSE,"CONTROLE"}</definedName>
    <definedName name="Consol." hidden="1">{#N/A,#N/A,FALSE,"CONTROLE"}</definedName>
    <definedName name="Consol._1" localSheetId="0" hidden="1">{#N/A,#N/A,FALSE,"CONTROLE"}</definedName>
    <definedName name="Consol._1" localSheetId="25" hidden="1">{#N/A,#N/A,FALSE,"CONTROLE"}</definedName>
    <definedName name="Consol._1" localSheetId="20" hidden="1">{#N/A,#N/A,FALSE,"CONTROLE"}</definedName>
    <definedName name="Consol._1" localSheetId="12" hidden="1">{#N/A,#N/A,FALSE,"CONTROLE"}</definedName>
    <definedName name="Consol._1" localSheetId="22" hidden="1">{#N/A,#N/A,FALSE,"CONTROLE"}</definedName>
    <definedName name="Consol._1" localSheetId="21" hidden="1">{#N/A,#N/A,FALSE,"CONTROLE"}</definedName>
    <definedName name="Consol._1" localSheetId="23" hidden="1">{#N/A,#N/A,FALSE,"CONTROLE"}</definedName>
    <definedName name="Consol._1" localSheetId="15" hidden="1">{#N/A,#N/A,FALSE,"CONTROLE"}</definedName>
    <definedName name="Consol._1" localSheetId="13" hidden="1">{#N/A,#N/A,FALSE,"CONTROLE"}</definedName>
    <definedName name="Consol._1" hidden="1">{#N/A,#N/A,FALSE,"CONTROLE"}</definedName>
    <definedName name="consol.1" localSheetId="0" hidden="1">{#N/A,#N/A,FALSE,"CONTROLE"}</definedName>
    <definedName name="consol.1" localSheetId="25" hidden="1">{#N/A,#N/A,FALSE,"CONTROLE"}</definedName>
    <definedName name="consol.1" localSheetId="20" hidden="1">{#N/A,#N/A,FALSE,"CONTROLE"}</definedName>
    <definedName name="consol.1" localSheetId="12" hidden="1">{#N/A,#N/A,FALSE,"CONTROLE"}</definedName>
    <definedName name="consol.1" localSheetId="22" hidden="1">{#N/A,#N/A,FALSE,"CONTROLE"}</definedName>
    <definedName name="consol.1" localSheetId="21" hidden="1">{#N/A,#N/A,FALSE,"CONTROLE"}</definedName>
    <definedName name="consol.1" localSheetId="23" hidden="1">{#N/A,#N/A,FALSE,"CONTROLE"}</definedName>
    <definedName name="consol.1" localSheetId="15" hidden="1">{#N/A,#N/A,FALSE,"CONTROLE"}</definedName>
    <definedName name="consol.1" localSheetId="13" hidden="1">{#N/A,#N/A,FALSE,"CONTROLE"}</definedName>
    <definedName name="consol.1" hidden="1">{#N/A,#N/A,FALSE,"CONTROLE"}</definedName>
    <definedName name="consol.1_1" localSheetId="0" hidden="1">{#N/A,#N/A,FALSE,"CONTROLE"}</definedName>
    <definedName name="consol.1_1" localSheetId="25" hidden="1">{#N/A,#N/A,FALSE,"CONTROLE"}</definedName>
    <definedName name="consol.1_1" localSheetId="20" hidden="1">{#N/A,#N/A,FALSE,"CONTROLE"}</definedName>
    <definedName name="consol.1_1" localSheetId="12" hidden="1">{#N/A,#N/A,FALSE,"CONTROLE"}</definedName>
    <definedName name="consol.1_1" localSheetId="22" hidden="1">{#N/A,#N/A,FALSE,"CONTROLE"}</definedName>
    <definedName name="consol.1_1" localSheetId="21" hidden="1">{#N/A,#N/A,FALSE,"CONTROLE"}</definedName>
    <definedName name="consol.1_1" localSheetId="23" hidden="1">{#N/A,#N/A,FALSE,"CONTROLE"}</definedName>
    <definedName name="consol.1_1" localSheetId="15" hidden="1">{#N/A,#N/A,FALSE,"CONTROLE"}</definedName>
    <definedName name="consol.1_1" localSheetId="13" hidden="1">{#N/A,#N/A,FALSE,"CONTROLE"}</definedName>
    <definedName name="consol.1_1" hidden="1">{#N/A,#N/A,FALSE,"CONTROLE"}</definedName>
    <definedName name="CONSOLIDAÇÃOFINAL_Consulta">#REF!</definedName>
    <definedName name="Consolidado_Eng_COO_26.10">#REF!</definedName>
    <definedName name="consprev">#REF!</definedName>
    <definedName name="CONSTANT">#REF!</definedName>
    <definedName name="construcaoFIM">#REF!</definedName>
    <definedName name="construcaoINICIO">#REF!</definedName>
    <definedName name="construcaoPoderFIM">#REF!</definedName>
    <definedName name="Consulta1">#REF!</definedName>
    <definedName name="Consulta11" localSheetId="15">#REF!</definedName>
    <definedName name="Consulta11">#REF!</definedName>
    <definedName name="Consulta3" localSheetId="13">#REF!</definedName>
    <definedName name="Consulta3">#REF!</definedName>
    <definedName name="Consumo">#N/A</definedName>
    <definedName name="Consumo_1999" localSheetId="13">#REF!</definedName>
    <definedName name="Consumo_1999">#REF!</definedName>
    <definedName name="Consumo_2000" localSheetId="13">#REF!</definedName>
    <definedName name="Consumo_2000">#REF!</definedName>
    <definedName name="Consumo_Usa_Norte_Consulta" localSheetId="13">#REF!</definedName>
    <definedName name="Consumo_Usa_Norte_Consulta">#REF!</definedName>
    <definedName name="CONSUMOMWh" localSheetId="15">#REF!</definedName>
    <definedName name="CONSUMOMWh">#REF!</definedName>
    <definedName name="CONSUMOVAL" localSheetId="13">#REF!</definedName>
    <definedName name="CONSUMOVAL">#REF!</definedName>
    <definedName name="CONT_AC" localSheetId="15">#REF!</definedName>
    <definedName name="CONT_AC">#REF!</definedName>
    <definedName name="CONT_LM" localSheetId="15">#REF!</definedName>
    <definedName name="CONT_LM">#REF!</definedName>
    <definedName name="Contas_Emitidas" localSheetId="15">#REF!</definedName>
    <definedName name="Contas_Emitidas">#REF!</definedName>
    <definedName name="ContentsHelp" hidden="1">#N/A</definedName>
    <definedName name="CONTRATO" localSheetId="15" hidden="1">{"Assumptions Page 1",#N/A,FALSE,"JUBA Value";"Assumptions Page 2",#N/A,FALSE,"JUBA Value";"Assumptions Page 3",#N/A,FALSE,"JUBA Value";"Assumptions Page 4",#N/A,FALSE,"JUBA Value"}</definedName>
    <definedName name="CONTRATO" localSheetId="13" hidden="1">{"Assumptions Page 1",#N/A,FALSE,"JUBA Value";"Assumptions Page 2",#N/A,FALSE,"JUBA Value";"Assumptions Page 3",#N/A,FALSE,"JUBA Value";"Assumptions Page 4",#N/A,FALSE,"JUBA Value"}</definedName>
    <definedName name="CONTRATO" hidden="1">{"Assumptions Page 1",#N/A,FALSE,"JUBA Value";"Assumptions Page 2",#N/A,FALSE,"JUBA Value";"Assumptions Page 3",#N/A,FALSE,"JUBA Value";"Assumptions Page 4",#N/A,FALSE,"JUBA Value"}</definedName>
    <definedName name="Contribuição_Social">#REF!</definedName>
    <definedName name="Contribuição_Social_2003">#REF!</definedName>
    <definedName name="Controle_Interno" localSheetId="15">#REF!</definedName>
    <definedName name="Controle_Interno">#REF!</definedName>
    <definedName name="COPIA" localSheetId="0" hidden="1">{#N/A,#N/A,FALSE,"CONTROLE"}</definedName>
    <definedName name="COPIA" localSheetId="25" hidden="1">{#N/A,#N/A,FALSE,"CONTROLE"}</definedName>
    <definedName name="COPIA" localSheetId="20" hidden="1">{#N/A,#N/A,FALSE,"CONTROLE"}</definedName>
    <definedName name="COPIA" localSheetId="12" hidden="1">{#N/A,#N/A,FALSE,"CONTROLE"}</definedName>
    <definedName name="COPIA" localSheetId="22" hidden="1">{#N/A,#N/A,FALSE,"CONTROLE"}</definedName>
    <definedName name="COPIA" localSheetId="21" hidden="1">{#N/A,#N/A,FALSE,"CONTROLE"}</definedName>
    <definedName name="COPIA" localSheetId="23" hidden="1">{#N/A,#N/A,FALSE,"CONTROLE"}</definedName>
    <definedName name="COPIA" localSheetId="15" hidden="1">{#N/A,#N/A,FALSE,"CONTROLE"}</definedName>
    <definedName name="COPIA" localSheetId="13" hidden="1">{#N/A,#N/A,FALSE,"CONTROLE"}</definedName>
    <definedName name="COPIA" hidden="1">{#N/A,#N/A,FALSE,"CONTROLE"}</definedName>
    <definedName name="COPIA_1" localSheetId="0" hidden="1">{#N/A,#N/A,FALSE,"CONTROLE"}</definedName>
    <definedName name="COPIA_1" localSheetId="25" hidden="1">{#N/A,#N/A,FALSE,"CONTROLE"}</definedName>
    <definedName name="COPIA_1" localSheetId="20" hidden="1">{#N/A,#N/A,FALSE,"CONTROLE"}</definedName>
    <definedName name="COPIA_1" localSheetId="12" hidden="1">{#N/A,#N/A,FALSE,"CONTROLE"}</definedName>
    <definedName name="COPIA_1" localSheetId="22" hidden="1">{#N/A,#N/A,FALSE,"CONTROLE"}</definedName>
    <definedName name="COPIA_1" localSheetId="21" hidden="1">{#N/A,#N/A,FALSE,"CONTROLE"}</definedName>
    <definedName name="COPIA_1" localSheetId="23" hidden="1">{#N/A,#N/A,FALSE,"CONTROLE"}</definedName>
    <definedName name="COPIA_1" localSheetId="15" hidden="1">{#N/A,#N/A,FALSE,"CONTROLE"}</definedName>
    <definedName name="COPIA_1" localSheetId="13" hidden="1">{#N/A,#N/A,FALSE,"CONTROLE"}</definedName>
    <definedName name="COPIA_1" hidden="1">{#N/A,#N/A,FALSE,"CONTROLE"}</definedName>
    <definedName name="Cópia_de_Consumo_Usa_Norte_Veículo" localSheetId="15">#REF!</definedName>
    <definedName name="Cópia_de_Consumo_Usa_Norte_Veículo">#REF!</definedName>
    <definedName name="COPIA1" localSheetId="0" hidden="1">{#N/A,#N/A,FALSE,"CONTROLE"}</definedName>
    <definedName name="COPIA1" localSheetId="25" hidden="1">{#N/A,#N/A,FALSE,"CONTROLE"}</definedName>
    <definedName name="COPIA1" localSheetId="20" hidden="1">{#N/A,#N/A,FALSE,"CONTROLE"}</definedName>
    <definedName name="COPIA1" localSheetId="12" hidden="1">{#N/A,#N/A,FALSE,"CONTROLE"}</definedName>
    <definedName name="COPIA1" localSheetId="22" hidden="1">{#N/A,#N/A,FALSE,"CONTROLE"}</definedName>
    <definedName name="COPIA1" localSheetId="21" hidden="1">{#N/A,#N/A,FALSE,"CONTROLE"}</definedName>
    <definedName name="COPIA1" localSheetId="23" hidden="1">{#N/A,#N/A,FALSE,"CONTROLE"}</definedName>
    <definedName name="COPIA1" localSheetId="15" hidden="1">{#N/A,#N/A,FALSE,"CONTROLE"}</definedName>
    <definedName name="COPIA1" localSheetId="13" hidden="1">{#N/A,#N/A,FALSE,"CONTROLE"}</definedName>
    <definedName name="COPIA1" hidden="1">{#N/A,#N/A,FALSE,"CONTROLE"}</definedName>
    <definedName name="COPIA1_1" localSheetId="0" hidden="1">{#N/A,#N/A,FALSE,"CONTROLE"}</definedName>
    <definedName name="COPIA1_1" localSheetId="25" hidden="1">{#N/A,#N/A,FALSE,"CONTROLE"}</definedName>
    <definedName name="COPIA1_1" localSheetId="20" hidden="1">{#N/A,#N/A,FALSE,"CONTROLE"}</definedName>
    <definedName name="COPIA1_1" localSheetId="12" hidden="1">{#N/A,#N/A,FALSE,"CONTROLE"}</definedName>
    <definedName name="COPIA1_1" localSheetId="22" hidden="1">{#N/A,#N/A,FALSE,"CONTROLE"}</definedName>
    <definedName name="COPIA1_1" localSheetId="21" hidden="1">{#N/A,#N/A,FALSE,"CONTROLE"}</definedName>
    <definedName name="COPIA1_1" localSheetId="23" hidden="1">{#N/A,#N/A,FALSE,"CONTROLE"}</definedName>
    <definedName name="COPIA1_1" localSheetId="15" hidden="1">{#N/A,#N/A,FALSE,"CONTROLE"}</definedName>
    <definedName name="COPIA1_1" localSheetId="13" hidden="1">{#N/A,#N/A,FALSE,"CONTROLE"}</definedName>
    <definedName name="COPIA1_1" hidden="1">{#N/A,#N/A,FALSE,"CONTROLE"}</definedName>
    <definedName name="counter_trade">#REF!</definedName>
    <definedName name="çp" localSheetId="0" hidden="1">{"TotalGeralDespesasPorArea",#N/A,FALSE,"VinculosAccessEfetivo"}</definedName>
    <definedName name="çp" localSheetId="25" hidden="1">{"TotalGeralDespesasPorArea",#N/A,FALSE,"VinculosAccessEfetivo"}</definedName>
    <definedName name="çp" localSheetId="20" hidden="1">{"TotalGeralDespesasPorArea",#N/A,FALSE,"VinculosAccessEfetivo"}</definedName>
    <definedName name="çp" localSheetId="12" hidden="1">{"TotalGeralDespesasPorArea",#N/A,FALSE,"VinculosAccessEfetivo"}</definedName>
    <definedName name="çp" localSheetId="22" hidden="1">{"TotalGeralDespesasPorArea",#N/A,FALSE,"VinculosAccessEfetivo"}</definedName>
    <definedName name="çp" localSheetId="21" hidden="1">{"TotalGeralDespesasPorArea",#N/A,FALSE,"VinculosAccessEfetivo"}</definedName>
    <definedName name="çp" localSheetId="23" hidden="1">{"TotalGeralDespesasPorArea",#N/A,FALSE,"VinculosAccessEfetivo"}</definedName>
    <definedName name="çp" localSheetId="15" hidden="1">{"TotalGeralDespesasPorArea",#N/A,FALSE,"VinculosAccessEfetivo"}</definedName>
    <definedName name="çp" localSheetId="13" hidden="1">{"TotalGeralDespesasPorArea",#N/A,FALSE,"VinculosAccessEfetivo"}</definedName>
    <definedName name="çp" hidden="1">{"TotalGeralDespesasPorArea",#N/A,FALSE,"VinculosAccessEfetivo"}</definedName>
    <definedName name="CP.COMPRAS">#REF!</definedName>
    <definedName name="CP.GER">#REF!</definedName>
    <definedName name="CP.INTERR">#REF!</definedName>
    <definedName name="CP.VENDAS">#REF!</definedName>
    <definedName name="çp_1" localSheetId="0" hidden="1">{"TotalGeralDespesasPorArea",#N/A,FALSE,"VinculosAccessEfetivo"}</definedName>
    <definedName name="çp_1" localSheetId="25" hidden="1">{"TotalGeralDespesasPorArea",#N/A,FALSE,"VinculosAccessEfetivo"}</definedName>
    <definedName name="çp_1" localSheetId="20" hidden="1">{"TotalGeralDespesasPorArea",#N/A,FALSE,"VinculosAccessEfetivo"}</definedName>
    <definedName name="çp_1" localSheetId="12" hidden="1">{"TotalGeralDespesasPorArea",#N/A,FALSE,"VinculosAccessEfetivo"}</definedName>
    <definedName name="çp_1" localSheetId="22" hidden="1">{"TotalGeralDespesasPorArea",#N/A,FALSE,"VinculosAccessEfetivo"}</definedName>
    <definedName name="çp_1" localSheetId="21" hidden="1">{"TotalGeralDespesasPorArea",#N/A,FALSE,"VinculosAccessEfetivo"}</definedName>
    <definedName name="çp_1" localSheetId="23" hidden="1">{"TotalGeralDespesasPorArea",#N/A,FALSE,"VinculosAccessEfetivo"}</definedName>
    <definedName name="çp_1" localSheetId="15" hidden="1">{"TotalGeralDespesasPorArea",#N/A,FALSE,"VinculosAccessEfetivo"}</definedName>
    <definedName name="çp_1" localSheetId="13" hidden="1">{"TotalGeralDespesasPorArea",#N/A,FALSE,"VinculosAccessEfetivo"}</definedName>
    <definedName name="çp_1" hidden="1">{"TotalGeralDespesasPorArea",#N/A,FALSE,"VinculosAccessEfetivo"}</definedName>
    <definedName name="CPFL">#REF!</definedName>
    <definedName name="cpi">#REF!</definedName>
    <definedName name="CPKAPRACT">#REF!</definedName>
    <definedName name="CPKAPRBUD">#REF!</definedName>
    <definedName name="CPKAUGACT">#REF!</definedName>
    <definedName name="CPKAUGBUD">#REF!</definedName>
    <definedName name="CPKDECACT">#REF!</definedName>
    <definedName name="CPKDECBUD">#REF!</definedName>
    <definedName name="CPKFEBACT">#REF!</definedName>
    <definedName name="CPKFEBBUD">#REF!</definedName>
    <definedName name="CPKJANACT">#REF!</definedName>
    <definedName name="CPKJANBUD">#REF!</definedName>
    <definedName name="CPKJULACT">#REF!</definedName>
    <definedName name="CPKJULBUD">#REF!</definedName>
    <definedName name="CPKJUNACT">#REF!</definedName>
    <definedName name="CPKJUNBUD">#REF!</definedName>
    <definedName name="CPKMARACT">#REF!</definedName>
    <definedName name="CPKMARBUD">#REF!</definedName>
    <definedName name="CPKMAYACT">#REF!</definedName>
    <definedName name="CPKMAYBUD">#REF!</definedName>
    <definedName name="CPKNOVACT">#REF!</definedName>
    <definedName name="CPKNOVBUD">#REF!</definedName>
    <definedName name="CPKOCTACT">#REF!</definedName>
    <definedName name="CPKOCTBUD">#REF!</definedName>
    <definedName name="CPKSEPACT">#REF!</definedName>
    <definedName name="CPKSEPBUD">#REF!</definedName>
    <definedName name="CPMF">#REF!</definedName>
    <definedName name="CPRJ" localSheetId="15">#REF!</definedName>
    <definedName name="CPRJ">#REF!</definedName>
    <definedName name="CREATESUMMARYJNLS1" localSheetId="2">#REF!</definedName>
    <definedName name="CREATESUMMARYJNLS1" localSheetId="3">#REF!</definedName>
    <definedName name="CREATESUMMARYJNLS1" localSheetId="19">#REF!</definedName>
    <definedName name="CREATESUMMARYJNLS1" localSheetId="24">#REF!</definedName>
    <definedName name="CREATESUMMARYJNLS1" localSheetId="1">#REF!</definedName>
    <definedName name="CREATESUMMARYJNLS1" localSheetId="25">#REF!</definedName>
    <definedName name="CREATESUMMARYJNLS1" localSheetId="12">#REF!</definedName>
    <definedName name="CREATESUMMARYJNLS1" localSheetId="23">#REF!</definedName>
    <definedName name="CREATESUMMARYJNLS1" localSheetId="13">#REF!</definedName>
    <definedName name="CREATESUMMARYJNLS1">#REF!</definedName>
    <definedName name="CreateTable" hidden="1">#N/A</definedName>
    <definedName name="crit" localSheetId="13">#REF!</definedName>
    <definedName name="crit">#REF!</definedName>
    <definedName name="CRITERIACOLUMN1" localSheetId="2">#REF!</definedName>
    <definedName name="CRITERIACOLUMN1" localSheetId="3">#REF!</definedName>
    <definedName name="CRITERIACOLUMN1" localSheetId="19">#REF!</definedName>
    <definedName name="CRITERIACOLUMN1" localSheetId="24">#REF!</definedName>
    <definedName name="CRITERIACOLUMN1" localSheetId="1">#REF!</definedName>
    <definedName name="CRITERIACOLUMN1" localSheetId="25">#REF!</definedName>
    <definedName name="CRITERIACOLUMN1" localSheetId="12">#REF!</definedName>
    <definedName name="CRITERIACOLUMN1" localSheetId="23">#REF!</definedName>
    <definedName name="CRITERIACOLUMN1" localSheetId="13">#REF!</definedName>
    <definedName name="CRITERIACOLUMN1">#REF!</definedName>
    <definedName name="CRITERIO" localSheetId="15">#REF!</definedName>
    <definedName name="CRITERIO">#REF!</definedName>
    <definedName name="CRITERIO0" localSheetId="15">#REF!</definedName>
    <definedName name="CRITERIO0">#REF!</definedName>
    <definedName name="_xlnm.Criteria" localSheetId="13">#REF!</definedName>
    <definedName name="_xlnm.Criteria">#REF!</definedName>
    <definedName name="criterios1" localSheetId="13">#REF!</definedName>
    <definedName name="criterios1">#REF!</definedName>
    <definedName name="CRM" localSheetId="6" hidden="1">{#N/A,#N/A,FALSE,"ANEXO3 99 ERA";#N/A,#N/A,FALSE,"ANEXO3 99 UBÁ2";#N/A,#N/A,FALSE,"ANEXO3 99 DTU";#N/A,#N/A,FALSE,"ANEXO3 99 RDR";#N/A,#N/A,FALSE,"ANEXO3 99 UBÁ4";#N/A,#N/A,FALSE,"ANEXO3 99 UBÁ6"}</definedName>
    <definedName name="CRM" localSheetId="5" hidden="1">{#N/A,#N/A,FALSE,"ANEXO3 99 ERA";#N/A,#N/A,FALSE,"ANEXO3 99 UBÁ2";#N/A,#N/A,FALSE,"ANEXO3 99 DTU";#N/A,#N/A,FALSE,"ANEXO3 99 RDR";#N/A,#N/A,FALSE,"ANEXO3 99 UBÁ4";#N/A,#N/A,FALSE,"ANEXO3 99 UBÁ6"}</definedName>
    <definedName name="CRM" localSheetId="10" hidden="1">{#N/A,#N/A,FALSE,"ANEXO3 99 ERA";#N/A,#N/A,FALSE,"ANEXO3 99 UBÁ2";#N/A,#N/A,FALSE,"ANEXO3 99 DTU";#N/A,#N/A,FALSE,"ANEXO3 99 RDR";#N/A,#N/A,FALSE,"ANEXO3 99 UBÁ4";#N/A,#N/A,FALSE,"ANEXO3 99 UBÁ6"}</definedName>
    <definedName name="CRM" localSheetId="4" hidden="1">{#N/A,#N/A,FALSE,"ANEXO3 99 ERA";#N/A,#N/A,FALSE,"ANEXO3 99 UBÁ2";#N/A,#N/A,FALSE,"ANEXO3 99 DTU";#N/A,#N/A,FALSE,"ANEXO3 99 RDR";#N/A,#N/A,FALSE,"ANEXO3 99 UBÁ4";#N/A,#N/A,FALSE,"ANEXO3 99 UBÁ6"}</definedName>
    <definedName name="CRM" localSheetId="8" hidden="1">{#N/A,#N/A,FALSE,"ANEXO3 99 ERA";#N/A,#N/A,FALSE,"ANEXO3 99 UBÁ2";#N/A,#N/A,FALSE,"ANEXO3 99 DTU";#N/A,#N/A,FALSE,"ANEXO3 99 RDR";#N/A,#N/A,FALSE,"ANEXO3 99 UBÁ4";#N/A,#N/A,FALSE,"ANEXO3 99 UBÁ6"}</definedName>
    <definedName name="CRM" localSheetId="9" hidden="1">{#N/A,#N/A,FALSE,"ANEXO3 99 ERA";#N/A,#N/A,FALSE,"ANEXO3 99 UBÁ2";#N/A,#N/A,FALSE,"ANEXO3 99 DTU";#N/A,#N/A,FALSE,"ANEXO3 99 RDR";#N/A,#N/A,FALSE,"ANEXO3 99 UBÁ4";#N/A,#N/A,FALSE,"ANEXO3 99 UBÁ6"}</definedName>
    <definedName name="CRM" localSheetId="7" hidden="1">{#N/A,#N/A,FALSE,"ANEXO3 99 ERA";#N/A,#N/A,FALSE,"ANEXO3 99 UBÁ2";#N/A,#N/A,FALSE,"ANEXO3 99 DTU";#N/A,#N/A,FALSE,"ANEXO3 99 RDR";#N/A,#N/A,FALSE,"ANEXO3 99 UBÁ4";#N/A,#N/A,FALSE,"ANEXO3 99 UBÁ6"}</definedName>
    <definedName name="CRM" localSheetId="2" hidden="1">{#N/A,#N/A,FALSE,"ANEXO3 99 ERA";#N/A,#N/A,FALSE,"ANEXO3 99 UBÁ2";#N/A,#N/A,FALSE,"ANEXO3 99 DTU";#N/A,#N/A,FALSE,"ANEXO3 99 RDR";#N/A,#N/A,FALSE,"ANEXO3 99 UBÁ4";#N/A,#N/A,FALSE,"ANEXO3 99 UBÁ6"}</definedName>
    <definedName name="CRM" localSheetId="3" hidden="1">{#N/A,#N/A,FALSE,"ANEXO3 99 ERA";#N/A,#N/A,FALSE,"ANEXO3 99 UBÁ2";#N/A,#N/A,FALSE,"ANEXO3 99 DTU";#N/A,#N/A,FALSE,"ANEXO3 99 RDR";#N/A,#N/A,FALSE,"ANEXO3 99 UBÁ4";#N/A,#N/A,FALSE,"ANEXO3 99 UBÁ6"}</definedName>
    <definedName name="CRM" localSheetId="18" hidden="1">{#N/A,#N/A,FALSE,"ANEXO3 99 ERA";#N/A,#N/A,FALSE,"ANEXO3 99 UBÁ2";#N/A,#N/A,FALSE,"ANEXO3 99 DTU";#N/A,#N/A,FALSE,"ANEXO3 99 RDR";#N/A,#N/A,FALSE,"ANEXO3 99 UBÁ4";#N/A,#N/A,FALSE,"ANEXO3 99 UBÁ6"}</definedName>
    <definedName name="CRM" localSheetId="19" hidden="1">{#N/A,#N/A,FALSE,"ANEXO3 99 ERA";#N/A,#N/A,FALSE,"ANEXO3 99 UBÁ2";#N/A,#N/A,FALSE,"ANEXO3 99 DTU";#N/A,#N/A,FALSE,"ANEXO3 99 RDR";#N/A,#N/A,FALSE,"ANEXO3 99 UBÁ4";#N/A,#N/A,FALSE,"ANEXO3 99 UBÁ6"}</definedName>
    <definedName name="CRM" localSheetId="17" hidden="1">{#N/A,#N/A,FALSE,"ANEXO3 99 ERA";#N/A,#N/A,FALSE,"ANEXO3 99 UBÁ2";#N/A,#N/A,FALSE,"ANEXO3 99 DTU";#N/A,#N/A,FALSE,"ANEXO3 99 RDR";#N/A,#N/A,FALSE,"ANEXO3 99 UBÁ4";#N/A,#N/A,FALSE,"ANEXO3 99 UBÁ6"}</definedName>
    <definedName name="CRM" localSheetId="16" hidden="1">{#N/A,#N/A,FALSE,"ANEXO3 99 ERA";#N/A,#N/A,FALSE,"ANEXO3 99 UBÁ2";#N/A,#N/A,FALSE,"ANEXO3 99 DTU";#N/A,#N/A,FALSE,"ANEXO3 99 RDR";#N/A,#N/A,FALSE,"ANEXO3 99 UBÁ4";#N/A,#N/A,FALSE,"ANEXO3 99 UBÁ6"}</definedName>
    <definedName name="CRM" localSheetId="1" hidden="1">{#N/A,#N/A,FALSE,"ANEXO3 99 ERA";#N/A,#N/A,FALSE,"ANEXO3 99 UBÁ2";#N/A,#N/A,FALSE,"ANEXO3 99 DTU";#N/A,#N/A,FALSE,"ANEXO3 99 RDR";#N/A,#N/A,FALSE,"ANEXO3 99 UBÁ4";#N/A,#N/A,FALSE,"ANEXO3 99 UBÁ6"}</definedName>
    <definedName name="CRM" localSheetId="0" hidden="1">{#N/A,#N/A,FALSE,"ANEXO3 99 ERA";#N/A,#N/A,FALSE,"ANEXO3 99 UBÁ2";#N/A,#N/A,FALSE,"ANEXO3 99 DTU";#N/A,#N/A,FALSE,"ANEXO3 99 RDR";#N/A,#N/A,FALSE,"ANEXO3 99 UBÁ4";#N/A,#N/A,FALSE,"ANEXO3 99 UBÁ6"}</definedName>
    <definedName name="CRM" localSheetId="25" hidden="1">{#N/A,#N/A,FALSE,"ANEXO3 99 ERA";#N/A,#N/A,FALSE,"ANEXO3 99 UBÁ2";#N/A,#N/A,FALSE,"ANEXO3 99 DTU";#N/A,#N/A,FALSE,"ANEXO3 99 RDR";#N/A,#N/A,FALSE,"ANEXO3 99 UBÁ4";#N/A,#N/A,FALSE,"ANEXO3 99 UBÁ6"}</definedName>
    <definedName name="CRM" localSheetId="20" hidden="1">{#N/A,#N/A,FALSE,"ANEXO3 99 ERA";#N/A,#N/A,FALSE,"ANEXO3 99 UBÁ2";#N/A,#N/A,FALSE,"ANEXO3 99 DTU";#N/A,#N/A,FALSE,"ANEXO3 99 RDR";#N/A,#N/A,FALSE,"ANEXO3 99 UBÁ4";#N/A,#N/A,FALSE,"ANEXO3 99 UBÁ6"}</definedName>
    <definedName name="CRM" localSheetId="12" hidden="1">{#N/A,#N/A,FALSE,"ANEXO3 99 ERA";#N/A,#N/A,FALSE,"ANEXO3 99 UBÁ2";#N/A,#N/A,FALSE,"ANEXO3 99 DTU";#N/A,#N/A,FALSE,"ANEXO3 99 RDR";#N/A,#N/A,FALSE,"ANEXO3 99 UBÁ4";#N/A,#N/A,FALSE,"ANEXO3 99 UBÁ6"}</definedName>
    <definedName name="CRM" localSheetId="22" hidden="1">{#N/A,#N/A,FALSE,"ANEXO3 99 ERA";#N/A,#N/A,FALSE,"ANEXO3 99 UBÁ2";#N/A,#N/A,FALSE,"ANEXO3 99 DTU";#N/A,#N/A,FALSE,"ANEXO3 99 RDR";#N/A,#N/A,FALSE,"ANEXO3 99 UBÁ4";#N/A,#N/A,FALSE,"ANEXO3 99 UBÁ6"}</definedName>
    <definedName name="CRM" localSheetId="21" hidden="1">{#N/A,#N/A,FALSE,"ANEXO3 99 ERA";#N/A,#N/A,FALSE,"ANEXO3 99 UBÁ2";#N/A,#N/A,FALSE,"ANEXO3 99 DTU";#N/A,#N/A,FALSE,"ANEXO3 99 RDR";#N/A,#N/A,FALSE,"ANEXO3 99 UBÁ4";#N/A,#N/A,FALSE,"ANEXO3 99 UBÁ6"}</definedName>
    <definedName name="CRM" localSheetId="23" hidden="1">{#N/A,#N/A,FALSE,"ANEXO3 99 ERA";#N/A,#N/A,FALSE,"ANEXO3 99 UBÁ2";#N/A,#N/A,FALSE,"ANEXO3 99 DTU";#N/A,#N/A,FALSE,"ANEXO3 99 RDR";#N/A,#N/A,FALSE,"ANEXO3 99 UBÁ4";#N/A,#N/A,FALSE,"ANEXO3 99 UBÁ6"}</definedName>
    <definedName name="CRM" localSheetId="15" hidden="1">{#N/A,#N/A,FALSE,"ANEXO3 99 ERA";#N/A,#N/A,FALSE,"ANEXO3 99 UBÁ2";#N/A,#N/A,FALSE,"ANEXO3 99 DTU";#N/A,#N/A,FALSE,"ANEXO3 99 RDR";#N/A,#N/A,FALSE,"ANEXO3 99 UBÁ4";#N/A,#N/A,FALSE,"ANEXO3 99 UBÁ6"}</definedName>
    <definedName name="CRM" localSheetId="13" hidden="1">{#N/A,#N/A,FALSE,"ANEXO3 99 ERA";#N/A,#N/A,FALSE,"ANEXO3 99 UBÁ2";#N/A,#N/A,FALSE,"ANEXO3 99 DTU";#N/A,#N/A,FALSE,"ANEXO3 99 RDR";#N/A,#N/A,FALSE,"ANEXO3 99 UBÁ4";#N/A,#N/A,FALSE,"ANEXO3 99 UBÁ6"}</definedName>
    <definedName name="CRM" hidden="1">{#N/A,#N/A,FALSE,"ANEXO3 99 ERA";#N/A,#N/A,FALSE,"ANEXO3 99 UBÁ2";#N/A,#N/A,FALSE,"ANEXO3 99 DTU";#N/A,#N/A,FALSE,"ANEXO3 99 RDR";#N/A,#N/A,FALSE,"ANEXO3 99 UBÁ4";#N/A,#N/A,FALSE,"ANEXO3 99 UBÁ6"}</definedName>
    <definedName name="CRM_1" localSheetId="0" hidden="1">{#N/A,#N/A,FALSE,"ANEXO3 99 ERA";#N/A,#N/A,FALSE,"ANEXO3 99 UBÁ2";#N/A,#N/A,FALSE,"ANEXO3 99 DTU";#N/A,#N/A,FALSE,"ANEXO3 99 RDR";#N/A,#N/A,FALSE,"ANEXO3 99 UBÁ4";#N/A,#N/A,FALSE,"ANEXO3 99 UBÁ6"}</definedName>
    <definedName name="CRM_1" localSheetId="25" hidden="1">{#N/A,#N/A,FALSE,"ANEXO3 99 ERA";#N/A,#N/A,FALSE,"ANEXO3 99 UBÁ2";#N/A,#N/A,FALSE,"ANEXO3 99 DTU";#N/A,#N/A,FALSE,"ANEXO3 99 RDR";#N/A,#N/A,FALSE,"ANEXO3 99 UBÁ4";#N/A,#N/A,FALSE,"ANEXO3 99 UBÁ6"}</definedName>
    <definedName name="CRM_1" localSheetId="20" hidden="1">{#N/A,#N/A,FALSE,"ANEXO3 99 ERA";#N/A,#N/A,FALSE,"ANEXO3 99 UBÁ2";#N/A,#N/A,FALSE,"ANEXO3 99 DTU";#N/A,#N/A,FALSE,"ANEXO3 99 RDR";#N/A,#N/A,FALSE,"ANEXO3 99 UBÁ4";#N/A,#N/A,FALSE,"ANEXO3 99 UBÁ6"}</definedName>
    <definedName name="CRM_1" localSheetId="12" hidden="1">{#N/A,#N/A,FALSE,"ANEXO3 99 ERA";#N/A,#N/A,FALSE,"ANEXO3 99 UBÁ2";#N/A,#N/A,FALSE,"ANEXO3 99 DTU";#N/A,#N/A,FALSE,"ANEXO3 99 RDR";#N/A,#N/A,FALSE,"ANEXO3 99 UBÁ4";#N/A,#N/A,FALSE,"ANEXO3 99 UBÁ6"}</definedName>
    <definedName name="CRM_1" localSheetId="22" hidden="1">{#N/A,#N/A,FALSE,"ANEXO3 99 ERA";#N/A,#N/A,FALSE,"ANEXO3 99 UBÁ2";#N/A,#N/A,FALSE,"ANEXO3 99 DTU";#N/A,#N/A,FALSE,"ANEXO3 99 RDR";#N/A,#N/A,FALSE,"ANEXO3 99 UBÁ4";#N/A,#N/A,FALSE,"ANEXO3 99 UBÁ6"}</definedName>
    <definedName name="CRM_1" localSheetId="21" hidden="1">{#N/A,#N/A,FALSE,"ANEXO3 99 ERA";#N/A,#N/A,FALSE,"ANEXO3 99 UBÁ2";#N/A,#N/A,FALSE,"ANEXO3 99 DTU";#N/A,#N/A,FALSE,"ANEXO3 99 RDR";#N/A,#N/A,FALSE,"ANEXO3 99 UBÁ4";#N/A,#N/A,FALSE,"ANEXO3 99 UBÁ6"}</definedName>
    <definedName name="CRM_1" localSheetId="23" hidden="1">{#N/A,#N/A,FALSE,"ANEXO3 99 ERA";#N/A,#N/A,FALSE,"ANEXO3 99 UBÁ2";#N/A,#N/A,FALSE,"ANEXO3 99 DTU";#N/A,#N/A,FALSE,"ANEXO3 99 RDR";#N/A,#N/A,FALSE,"ANEXO3 99 UBÁ4";#N/A,#N/A,FALSE,"ANEXO3 99 UBÁ6"}</definedName>
    <definedName name="CRM_1" localSheetId="15" hidden="1">{#N/A,#N/A,FALSE,"ANEXO3 99 ERA";#N/A,#N/A,FALSE,"ANEXO3 99 UBÁ2";#N/A,#N/A,FALSE,"ANEXO3 99 DTU";#N/A,#N/A,FALSE,"ANEXO3 99 RDR";#N/A,#N/A,FALSE,"ANEXO3 99 UBÁ4";#N/A,#N/A,FALSE,"ANEXO3 99 UBÁ6"}</definedName>
    <definedName name="CRM_1" localSheetId="13" hidden="1">{#N/A,#N/A,FALSE,"ANEXO3 99 ERA";#N/A,#N/A,FALSE,"ANEXO3 99 UBÁ2";#N/A,#N/A,FALSE,"ANEXO3 99 DTU";#N/A,#N/A,FALSE,"ANEXO3 99 RDR";#N/A,#N/A,FALSE,"ANEXO3 99 UBÁ4";#N/A,#N/A,FALSE,"ANEXO3 99 UBÁ6"}</definedName>
    <definedName name="CRM_1" hidden="1">{#N/A,#N/A,FALSE,"ANEXO3 99 ERA";#N/A,#N/A,FALSE,"ANEXO3 99 UBÁ2";#N/A,#N/A,FALSE,"ANEXO3 99 DTU";#N/A,#N/A,FALSE,"ANEXO3 99 RDR";#N/A,#N/A,FALSE,"ANEXO3 99 UBÁ4";#N/A,#N/A,FALSE,"ANEXO3 99 UBÁ6"}</definedName>
    <definedName name="CronogramadeExecuçãp2003" localSheetId="6" hidden="1">{#N/A,#N/A,FALSE,"ANEXO3 99 ERA";#N/A,#N/A,FALSE,"ANEXO3 99 UBÁ2";#N/A,#N/A,FALSE,"ANEXO3 99 DTU";#N/A,#N/A,FALSE,"ANEXO3 99 RDR";#N/A,#N/A,FALSE,"ANEXO3 99 UBÁ4";#N/A,#N/A,FALSE,"ANEXO3 99 UBÁ6"}</definedName>
    <definedName name="CronogramadeExecuçãp2003" localSheetId="5" hidden="1">{#N/A,#N/A,FALSE,"ANEXO3 99 ERA";#N/A,#N/A,FALSE,"ANEXO3 99 UBÁ2";#N/A,#N/A,FALSE,"ANEXO3 99 DTU";#N/A,#N/A,FALSE,"ANEXO3 99 RDR";#N/A,#N/A,FALSE,"ANEXO3 99 UBÁ4";#N/A,#N/A,FALSE,"ANEXO3 99 UBÁ6"}</definedName>
    <definedName name="CronogramadeExecuçãp2003" localSheetId="10" hidden="1">{#N/A,#N/A,FALSE,"ANEXO3 99 ERA";#N/A,#N/A,FALSE,"ANEXO3 99 UBÁ2";#N/A,#N/A,FALSE,"ANEXO3 99 DTU";#N/A,#N/A,FALSE,"ANEXO3 99 RDR";#N/A,#N/A,FALSE,"ANEXO3 99 UBÁ4";#N/A,#N/A,FALSE,"ANEXO3 99 UBÁ6"}</definedName>
    <definedName name="CronogramadeExecuçãp2003" localSheetId="4" hidden="1">{#N/A,#N/A,FALSE,"ANEXO3 99 ERA";#N/A,#N/A,FALSE,"ANEXO3 99 UBÁ2";#N/A,#N/A,FALSE,"ANEXO3 99 DTU";#N/A,#N/A,FALSE,"ANEXO3 99 RDR";#N/A,#N/A,FALSE,"ANEXO3 99 UBÁ4";#N/A,#N/A,FALSE,"ANEXO3 99 UBÁ6"}</definedName>
    <definedName name="CronogramadeExecuçãp2003" localSheetId="8" hidden="1">{#N/A,#N/A,FALSE,"ANEXO3 99 ERA";#N/A,#N/A,FALSE,"ANEXO3 99 UBÁ2";#N/A,#N/A,FALSE,"ANEXO3 99 DTU";#N/A,#N/A,FALSE,"ANEXO3 99 RDR";#N/A,#N/A,FALSE,"ANEXO3 99 UBÁ4";#N/A,#N/A,FALSE,"ANEXO3 99 UBÁ6"}</definedName>
    <definedName name="CronogramadeExecuçãp2003" localSheetId="9" hidden="1">{#N/A,#N/A,FALSE,"ANEXO3 99 ERA";#N/A,#N/A,FALSE,"ANEXO3 99 UBÁ2";#N/A,#N/A,FALSE,"ANEXO3 99 DTU";#N/A,#N/A,FALSE,"ANEXO3 99 RDR";#N/A,#N/A,FALSE,"ANEXO3 99 UBÁ4";#N/A,#N/A,FALSE,"ANEXO3 99 UBÁ6"}</definedName>
    <definedName name="CronogramadeExecuçãp2003" localSheetId="7" hidden="1">{#N/A,#N/A,FALSE,"ANEXO3 99 ERA";#N/A,#N/A,FALSE,"ANEXO3 99 UBÁ2";#N/A,#N/A,FALSE,"ANEXO3 99 DTU";#N/A,#N/A,FALSE,"ANEXO3 99 RDR";#N/A,#N/A,FALSE,"ANEXO3 99 UBÁ4";#N/A,#N/A,FALSE,"ANEXO3 99 UBÁ6"}</definedName>
    <definedName name="CronogramadeExecuçãp2003" localSheetId="2" hidden="1">{#N/A,#N/A,FALSE,"ANEXO3 99 ERA";#N/A,#N/A,FALSE,"ANEXO3 99 UBÁ2";#N/A,#N/A,FALSE,"ANEXO3 99 DTU";#N/A,#N/A,FALSE,"ANEXO3 99 RDR";#N/A,#N/A,FALSE,"ANEXO3 99 UBÁ4";#N/A,#N/A,FALSE,"ANEXO3 99 UBÁ6"}</definedName>
    <definedName name="CronogramadeExecuçãp2003" localSheetId="3" hidden="1">{#N/A,#N/A,FALSE,"ANEXO3 99 ERA";#N/A,#N/A,FALSE,"ANEXO3 99 UBÁ2";#N/A,#N/A,FALSE,"ANEXO3 99 DTU";#N/A,#N/A,FALSE,"ANEXO3 99 RDR";#N/A,#N/A,FALSE,"ANEXO3 99 UBÁ4";#N/A,#N/A,FALSE,"ANEXO3 99 UBÁ6"}</definedName>
    <definedName name="CronogramadeExecuçãp2003" localSheetId="18" hidden="1">{#N/A,#N/A,FALSE,"ANEXO3 99 ERA";#N/A,#N/A,FALSE,"ANEXO3 99 UBÁ2";#N/A,#N/A,FALSE,"ANEXO3 99 DTU";#N/A,#N/A,FALSE,"ANEXO3 99 RDR";#N/A,#N/A,FALSE,"ANEXO3 99 UBÁ4";#N/A,#N/A,FALSE,"ANEXO3 99 UBÁ6"}</definedName>
    <definedName name="CronogramadeExecuçãp2003" localSheetId="19" hidden="1">{#N/A,#N/A,FALSE,"ANEXO3 99 ERA";#N/A,#N/A,FALSE,"ANEXO3 99 UBÁ2";#N/A,#N/A,FALSE,"ANEXO3 99 DTU";#N/A,#N/A,FALSE,"ANEXO3 99 RDR";#N/A,#N/A,FALSE,"ANEXO3 99 UBÁ4";#N/A,#N/A,FALSE,"ANEXO3 99 UBÁ6"}</definedName>
    <definedName name="CronogramadeExecuçãp2003" localSheetId="17" hidden="1">{#N/A,#N/A,FALSE,"ANEXO3 99 ERA";#N/A,#N/A,FALSE,"ANEXO3 99 UBÁ2";#N/A,#N/A,FALSE,"ANEXO3 99 DTU";#N/A,#N/A,FALSE,"ANEXO3 99 RDR";#N/A,#N/A,FALSE,"ANEXO3 99 UBÁ4";#N/A,#N/A,FALSE,"ANEXO3 99 UBÁ6"}</definedName>
    <definedName name="CronogramadeExecuçãp2003" localSheetId="16" hidden="1">{#N/A,#N/A,FALSE,"ANEXO3 99 ERA";#N/A,#N/A,FALSE,"ANEXO3 99 UBÁ2";#N/A,#N/A,FALSE,"ANEXO3 99 DTU";#N/A,#N/A,FALSE,"ANEXO3 99 RDR";#N/A,#N/A,FALSE,"ANEXO3 99 UBÁ4";#N/A,#N/A,FALSE,"ANEXO3 99 UBÁ6"}</definedName>
    <definedName name="CronogramadeExecuçãp2003" localSheetId="1" hidden="1">{#N/A,#N/A,FALSE,"ANEXO3 99 ERA";#N/A,#N/A,FALSE,"ANEXO3 99 UBÁ2";#N/A,#N/A,FALSE,"ANEXO3 99 DTU";#N/A,#N/A,FALSE,"ANEXO3 99 RDR";#N/A,#N/A,FALSE,"ANEXO3 99 UBÁ4";#N/A,#N/A,FALSE,"ANEXO3 99 UBÁ6"}</definedName>
    <definedName name="CronogramadeExecuçãp2003" localSheetId="0" hidden="1">{#N/A,#N/A,FALSE,"ANEXO3 99 ERA";#N/A,#N/A,FALSE,"ANEXO3 99 UBÁ2";#N/A,#N/A,FALSE,"ANEXO3 99 DTU";#N/A,#N/A,FALSE,"ANEXO3 99 RDR";#N/A,#N/A,FALSE,"ANEXO3 99 UBÁ4";#N/A,#N/A,FALSE,"ANEXO3 99 UBÁ6"}</definedName>
    <definedName name="CronogramadeExecuçãp2003" localSheetId="25" hidden="1">{#N/A,#N/A,FALSE,"ANEXO3 99 ERA";#N/A,#N/A,FALSE,"ANEXO3 99 UBÁ2";#N/A,#N/A,FALSE,"ANEXO3 99 DTU";#N/A,#N/A,FALSE,"ANEXO3 99 RDR";#N/A,#N/A,FALSE,"ANEXO3 99 UBÁ4";#N/A,#N/A,FALSE,"ANEXO3 99 UBÁ6"}</definedName>
    <definedName name="CronogramadeExecuçãp2003" localSheetId="20" hidden="1">{#N/A,#N/A,FALSE,"ANEXO3 99 ERA";#N/A,#N/A,FALSE,"ANEXO3 99 UBÁ2";#N/A,#N/A,FALSE,"ANEXO3 99 DTU";#N/A,#N/A,FALSE,"ANEXO3 99 RDR";#N/A,#N/A,FALSE,"ANEXO3 99 UBÁ4";#N/A,#N/A,FALSE,"ANEXO3 99 UBÁ6"}</definedName>
    <definedName name="CronogramadeExecuçãp2003" localSheetId="12" hidden="1">{#N/A,#N/A,FALSE,"ANEXO3 99 ERA";#N/A,#N/A,FALSE,"ANEXO3 99 UBÁ2";#N/A,#N/A,FALSE,"ANEXO3 99 DTU";#N/A,#N/A,FALSE,"ANEXO3 99 RDR";#N/A,#N/A,FALSE,"ANEXO3 99 UBÁ4";#N/A,#N/A,FALSE,"ANEXO3 99 UBÁ6"}</definedName>
    <definedName name="CronogramadeExecuçãp2003" localSheetId="22" hidden="1">{#N/A,#N/A,FALSE,"ANEXO3 99 ERA";#N/A,#N/A,FALSE,"ANEXO3 99 UBÁ2";#N/A,#N/A,FALSE,"ANEXO3 99 DTU";#N/A,#N/A,FALSE,"ANEXO3 99 RDR";#N/A,#N/A,FALSE,"ANEXO3 99 UBÁ4";#N/A,#N/A,FALSE,"ANEXO3 99 UBÁ6"}</definedName>
    <definedName name="CronogramadeExecuçãp2003" localSheetId="21" hidden="1">{#N/A,#N/A,FALSE,"ANEXO3 99 ERA";#N/A,#N/A,FALSE,"ANEXO3 99 UBÁ2";#N/A,#N/A,FALSE,"ANEXO3 99 DTU";#N/A,#N/A,FALSE,"ANEXO3 99 RDR";#N/A,#N/A,FALSE,"ANEXO3 99 UBÁ4";#N/A,#N/A,FALSE,"ANEXO3 99 UBÁ6"}</definedName>
    <definedName name="CronogramadeExecuçãp2003" localSheetId="23" hidden="1">{#N/A,#N/A,FALSE,"ANEXO3 99 ERA";#N/A,#N/A,FALSE,"ANEXO3 99 UBÁ2";#N/A,#N/A,FALSE,"ANEXO3 99 DTU";#N/A,#N/A,FALSE,"ANEXO3 99 RDR";#N/A,#N/A,FALSE,"ANEXO3 99 UBÁ4";#N/A,#N/A,FALSE,"ANEXO3 99 UBÁ6"}</definedName>
    <definedName name="CronogramadeExecuçãp2003" localSheetId="15" hidden="1">{#N/A,#N/A,FALSE,"ANEXO3 99 ERA";#N/A,#N/A,FALSE,"ANEXO3 99 UBÁ2";#N/A,#N/A,FALSE,"ANEXO3 99 DTU";#N/A,#N/A,FALSE,"ANEXO3 99 RDR";#N/A,#N/A,FALSE,"ANEXO3 99 UBÁ4";#N/A,#N/A,FALSE,"ANEXO3 99 UBÁ6"}</definedName>
    <definedName name="CronogramadeExecuçãp2003" localSheetId="13" hidden="1">{#N/A,#N/A,FALSE,"ANEXO3 99 ERA";#N/A,#N/A,FALSE,"ANEXO3 99 UBÁ2";#N/A,#N/A,FALSE,"ANEXO3 99 DTU";#N/A,#N/A,FALSE,"ANEXO3 99 RDR";#N/A,#N/A,FALSE,"ANEXO3 99 UBÁ4";#N/A,#N/A,FALSE,"ANEXO3 99 UBÁ6"}</definedName>
    <definedName name="CronogramadeExecuçãp2003" hidden="1">{#N/A,#N/A,FALSE,"ANEXO3 99 ERA";#N/A,#N/A,FALSE,"ANEXO3 99 UBÁ2";#N/A,#N/A,FALSE,"ANEXO3 99 DTU";#N/A,#N/A,FALSE,"ANEXO3 99 RDR";#N/A,#N/A,FALSE,"ANEXO3 99 UBÁ4";#N/A,#N/A,FALSE,"ANEXO3 99 UBÁ6"}</definedName>
    <definedName name="CronogramadeExecuçãp2003_1" localSheetId="0" hidden="1">{#N/A,#N/A,FALSE,"ANEXO3 99 ERA";#N/A,#N/A,FALSE,"ANEXO3 99 UBÁ2";#N/A,#N/A,FALSE,"ANEXO3 99 DTU";#N/A,#N/A,FALSE,"ANEXO3 99 RDR";#N/A,#N/A,FALSE,"ANEXO3 99 UBÁ4";#N/A,#N/A,FALSE,"ANEXO3 99 UBÁ6"}</definedName>
    <definedName name="CronogramadeExecuçãp2003_1" localSheetId="25" hidden="1">{#N/A,#N/A,FALSE,"ANEXO3 99 ERA";#N/A,#N/A,FALSE,"ANEXO3 99 UBÁ2";#N/A,#N/A,FALSE,"ANEXO3 99 DTU";#N/A,#N/A,FALSE,"ANEXO3 99 RDR";#N/A,#N/A,FALSE,"ANEXO3 99 UBÁ4";#N/A,#N/A,FALSE,"ANEXO3 99 UBÁ6"}</definedName>
    <definedName name="CronogramadeExecuçãp2003_1" localSheetId="20" hidden="1">{#N/A,#N/A,FALSE,"ANEXO3 99 ERA";#N/A,#N/A,FALSE,"ANEXO3 99 UBÁ2";#N/A,#N/A,FALSE,"ANEXO3 99 DTU";#N/A,#N/A,FALSE,"ANEXO3 99 RDR";#N/A,#N/A,FALSE,"ANEXO3 99 UBÁ4";#N/A,#N/A,FALSE,"ANEXO3 99 UBÁ6"}</definedName>
    <definedName name="CronogramadeExecuçãp2003_1" localSheetId="12" hidden="1">{#N/A,#N/A,FALSE,"ANEXO3 99 ERA";#N/A,#N/A,FALSE,"ANEXO3 99 UBÁ2";#N/A,#N/A,FALSE,"ANEXO3 99 DTU";#N/A,#N/A,FALSE,"ANEXO3 99 RDR";#N/A,#N/A,FALSE,"ANEXO3 99 UBÁ4";#N/A,#N/A,FALSE,"ANEXO3 99 UBÁ6"}</definedName>
    <definedName name="CronogramadeExecuçãp2003_1" localSheetId="22" hidden="1">{#N/A,#N/A,FALSE,"ANEXO3 99 ERA";#N/A,#N/A,FALSE,"ANEXO3 99 UBÁ2";#N/A,#N/A,FALSE,"ANEXO3 99 DTU";#N/A,#N/A,FALSE,"ANEXO3 99 RDR";#N/A,#N/A,FALSE,"ANEXO3 99 UBÁ4";#N/A,#N/A,FALSE,"ANEXO3 99 UBÁ6"}</definedName>
    <definedName name="CronogramadeExecuçãp2003_1" localSheetId="21" hidden="1">{#N/A,#N/A,FALSE,"ANEXO3 99 ERA";#N/A,#N/A,FALSE,"ANEXO3 99 UBÁ2";#N/A,#N/A,FALSE,"ANEXO3 99 DTU";#N/A,#N/A,FALSE,"ANEXO3 99 RDR";#N/A,#N/A,FALSE,"ANEXO3 99 UBÁ4";#N/A,#N/A,FALSE,"ANEXO3 99 UBÁ6"}</definedName>
    <definedName name="CronogramadeExecuçãp2003_1" localSheetId="23" hidden="1">{#N/A,#N/A,FALSE,"ANEXO3 99 ERA";#N/A,#N/A,FALSE,"ANEXO3 99 UBÁ2";#N/A,#N/A,FALSE,"ANEXO3 99 DTU";#N/A,#N/A,FALSE,"ANEXO3 99 RDR";#N/A,#N/A,FALSE,"ANEXO3 99 UBÁ4";#N/A,#N/A,FALSE,"ANEXO3 99 UBÁ6"}</definedName>
    <definedName name="CronogramadeExecuçãp2003_1" localSheetId="15" hidden="1">{#N/A,#N/A,FALSE,"ANEXO3 99 ERA";#N/A,#N/A,FALSE,"ANEXO3 99 UBÁ2";#N/A,#N/A,FALSE,"ANEXO3 99 DTU";#N/A,#N/A,FALSE,"ANEXO3 99 RDR";#N/A,#N/A,FALSE,"ANEXO3 99 UBÁ4";#N/A,#N/A,FALSE,"ANEXO3 99 UBÁ6"}</definedName>
    <definedName name="CronogramadeExecuçãp2003_1" localSheetId="13" hidden="1">{#N/A,#N/A,FALSE,"ANEXO3 99 ERA";#N/A,#N/A,FALSE,"ANEXO3 99 UBÁ2";#N/A,#N/A,FALSE,"ANEXO3 99 DTU";#N/A,#N/A,FALSE,"ANEXO3 99 RDR";#N/A,#N/A,FALSE,"ANEXO3 99 UBÁ4";#N/A,#N/A,FALSE,"ANEXO3 99 UBÁ6"}</definedName>
    <definedName name="CronogramadeExecuçãp2003_1" hidden="1">{#N/A,#N/A,FALSE,"ANEXO3 99 ERA";#N/A,#N/A,FALSE,"ANEXO3 99 UBÁ2";#N/A,#N/A,FALSE,"ANEXO3 99 DTU";#N/A,#N/A,FALSE,"ANEXO3 99 RDR";#N/A,#N/A,FALSE,"ANEXO3 99 UBÁ4";#N/A,#N/A,FALSE,"ANEXO3 99 UBÁ6"}</definedName>
    <definedName name="CronogramadeExecuçãp20033" localSheetId="6" hidden="1">{#N/A,#N/A,FALSE,"ANEXO3 99 ERA";#N/A,#N/A,FALSE,"ANEXO3 99 UBÁ2";#N/A,#N/A,FALSE,"ANEXO3 99 DTU";#N/A,#N/A,FALSE,"ANEXO3 99 RDR";#N/A,#N/A,FALSE,"ANEXO3 99 UBÁ4";#N/A,#N/A,FALSE,"ANEXO3 99 UBÁ6"}</definedName>
    <definedName name="CronogramadeExecuçãp20033" localSheetId="5" hidden="1">{#N/A,#N/A,FALSE,"ANEXO3 99 ERA";#N/A,#N/A,FALSE,"ANEXO3 99 UBÁ2";#N/A,#N/A,FALSE,"ANEXO3 99 DTU";#N/A,#N/A,FALSE,"ANEXO3 99 RDR";#N/A,#N/A,FALSE,"ANEXO3 99 UBÁ4";#N/A,#N/A,FALSE,"ANEXO3 99 UBÁ6"}</definedName>
    <definedName name="CronogramadeExecuçãp20033" localSheetId="10" hidden="1">{#N/A,#N/A,FALSE,"ANEXO3 99 ERA";#N/A,#N/A,FALSE,"ANEXO3 99 UBÁ2";#N/A,#N/A,FALSE,"ANEXO3 99 DTU";#N/A,#N/A,FALSE,"ANEXO3 99 RDR";#N/A,#N/A,FALSE,"ANEXO3 99 UBÁ4";#N/A,#N/A,FALSE,"ANEXO3 99 UBÁ6"}</definedName>
    <definedName name="CronogramadeExecuçãp20033" localSheetId="4" hidden="1">{#N/A,#N/A,FALSE,"ANEXO3 99 ERA";#N/A,#N/A,FALSE,"ANEXO3 99 UBÁ2";#N/A,#N/A,FALSE,"ANEXO3 99 DTU";#N/A,#N/A,FALSE,"ANEXO3 99 RDR";#N/A,#N/A,FALSE,"ANEXO3 99 UBÁ4";#N/A,#N/A,FALSE,"ANEXO3 99 UBÁ6"}</definedName>
    <definedName name="CronogramadeExecuçãp20033" localSheetId="8" hidden="1">{#N/A,#N/A,FALSE,"ANEXO3 99 ERA";#N/A,#N/A,FALSE,"ANEXO3 99 UBÁ2";#N/A,#N/A,FALSE,"ANEXO3 99 DTU";#N/A,#N/A,FALSE,"ANEXO3 99 RDR";#N/A,#N/A,FALSE,"ANEXO3 99 UBÁ4";#N/A,#N/A,FALSE,"ANEXO3 99 UBÁ6"}</definedName>
    <definedName name="CronogramadeExecuçãp20033" localSheetId="9" hidden="1">{#N/A,#N/A,FALSE,"ANEXO3 99 ERA";#N/A,#N/A,FALSE,"ANEXO3 99 UBÁ2";#N/A,#N/A,FALSE,"ANEXO3 99 DTU";#N/A,#N/A,FALSE,"ANEXO3 99 RDR";#N/A,#N/A,FALSE,"ANEXO3 99 UBÁ4";#N/A,#N/A,FALSE,"ANEXO3 99 UBÁ6"}</definedName>
    <definedName name="CronogramadeExecuçãp20033" localSheetId="7" hidden="1">{#N/A,#N/A,FALSE,"ANEXO3 99 ERA";#N/A,#N/A,FALSE,"ANEXO3 99 UBÁ2";#N/A,#N/A,FALSE,"ANEXO3 99 DTU";#N/A,#N/A,FALSE,"ANEXO3 99 RDR";#N/A,#N/A,FALSE,"ANEXO3 99 UBÁ4";#N/A,#N/A,FALSE,"ANEXO3 99 UBÁ6"}</definedName>
    <definedName name="CronogramadeExecuçãp20033" localSheetId="2" hidden="1">{#N/A,#N/A,FALSE,"ANEXO3 99 ERA";#N/A,#N/A,FALSE,"ANEXO3 99 UBÁ2";#N/A,#N/A,FALSE,"ANEXO3 99 DTU";#N/A,#N/A,FALSE,"ANEXO3 99 RDR";#N/A,#N/A,FALSE,"ANEXO3 99 UBÁ4";#N/A,#N/A,FALSE,"ANEXO3 99 UBÁ6"}</definedName>
    <definedName name="CronogramadeExecuçãp20033" localSheetId="3" hidden="1">{#N/A,#N/A,FALSE,"ANEXO3 99 ERA";#N/A,#N/A,FALSE,"ANEXO3 99 UBÁ2";#N/A,#N/A,FALSE,"ANEXO3 99 DTU";#N/A,#N/A,FALSE,"ANEXO3 99 RDR";#N/A,#N/A,FALSE,"ANEXO3 99 UBÁ4";#N/A,#N/A,FALSE,"ANEXO3 99 UBÁ6"}</definedName>
    <definedName name="CronogramadeExecuçãp20033" localSheetId="18" hidden="1">{#N/A,#N/A,FALSE,"ANEXO3 99 ERA";#N/A,#N/A,FALSE,"ANEXO3 99 UBÁ2";#N/A,#N/A,FALSE,"ANEXO3 99 DTU";#N/A,#N/A,FALSE,"ANEXO3 99 RDR";#N/A,#N/A,FALSE,"ANEXO3 99 UBÁ4";#N/A,#N/A,FALSE,"ANEXO3 99 UBÁ6"}</definedName>
    <definedName name="CronogramadeExecuçãp20033" localSheetId="19" hidden="1">{#N/A,#N/A,FALSE,"ANEXO3 99 ERA";#N/A,#N/A,FALSE,"ANEXO3 99 UBÁ2";#N/A,#N/A,FALSE,"ANEXO3 99 DTU";#N/A,#N/A,FALSE,"ANEXO3 99 RDR";#N/A,#N/A,FALSE,"ANEXO3 99 UBÁ4";#N/A,#N/A,FALSE,"ANEXO3 99 UBÁ6"}</definedName>
    <definedName name="CronogramadeExecuçãp20033" localSheetId="17" hidden="1">{#N/A,#N/A,FALSE,"ANEXO3 99 ERA";#N/A,#N/A,FALSE,"ANEXO3 99 UBÁ2";#N/A,#N/A,FALSE,"ANEXO3 99 DTU";#N/A,#N/A,FALSE,"ANEXO3 99 RDR";#N/A,#N/A,FALSE,"ANEXO3 99 UBÁ4";#N/A,#N/A,FALSE,"ANEXO3 99 UBÁ6"}</definedName>
    <definedName name="CronogramadeExecuçãp20033" localSheetId="16" hidden="1">{#N/A,#N/A,FALSE,"ANEXO3 99 ERA";#N/A,#N/A,FALSE,"ANEXO3 99 UBÁ2";#N/A,#N/A,FALSE,"ANEXO3 99 DTU";#N/A,#N/A,FALSE,"ANEXO3 99 RDR";#N/A,#N/A,FALSE,"ANEXO3 99 UBÁ4";#N/A,#N/A,FALSE,"ANEXO3 99 UBÁ6"}</definedName>
    <definedName name="CronogramadeExecuçãp20033" localSheetId="1" hidden="1">{#N/A,#N/A,FALSE,"ANEXO3 99 ERA";#N/A,#N/A,FALSE,"ANEXO3 99 UBÁ2";#N/A,#N/A,FALSE,"ANEXO3 99 DTU";#N/A,#N/A,FALSE,"ANEXO3 99 RDR";#N/A,#N/A,FALSE,"ANEXO3 99 UBÁ4";#N/A,#N/A,FALSE,"ANEXO3 99 UBÁ6"}</definedName>
    <definedName name="CronogramadeExecuçãp20033" localSheetId="0" hidden="1">{#N/A,#N/A,FALSE,"ANEXO3 99 ERA";#N/A,#N/A,FALSE,"ANEXO3 99 UBÁ2";#N/A,#N/A,FALSE,"ANEXO3 99 DTU";#N/A,#N/A,FALSE,"ANEXO3 99 RDR";#N/A,#N/A,FALSE,"ANEXO3 99 UBÁ4";#N/A,#N/A,FALSE,"ANEXO3 99 UBÁ6"}</definedName>
    <definedName name="CronogramadeExecuçãp20033" localSheetId="25" hidden="1">{#N/A,#N/A,FALSE,"ANEXO3 99 ERA";#N/A,#N/A,FALSE,"ANEXO3 99 UBÁ2";#N/A,#N/A,FALSE,"ANEXO3 99 DTU";#N/A,#N/A,FALSE,"ANEXO3 99 RDR";#N/A,#N/A,FALSE,"ANEXO3 99 UBÁ4";#N/A,#N/A,FALSE,"ANEXO3 99 UBÁ6"}</definedName>
    <definedName name="CronogramadeExecuçãp20033" localSheetId="20" hidden="1">{#N/A,#N/A,FALSE,"ANEXO3 99 ERA";#N/A,#N/A,FALSE,"ANEXO3 99 UBÁ2";#N/A,#N/A,FALSE,"ANEXO3 99 DTU";#N/A,#N/A,FALSE,"ANEXO3 99 RDR";#N/A,#N/A,FALSE,"ANEXO3 99 UBÁ4";#N/A,#N/A,FALSE,"ANEXO3 99 UBÁ6"}</definedName>
    <definedName name="CronogramadeExecuçãp20033" localSheetId="12" hidden="1">{#N/A,#N/A,FALSE,"ANEXO3 99 ERA";#N/A,#N/A,FALSE,"ANEXO3 99 UBÁ2";#N/A,#N/A,FALSE,"ANEXO3 99 DTU";#N/A,#N/A,FALSE,"ANEXO3 99 RDR";#N/A,#N/A,FALSE,"ANEXO3 99 UBÁ4";#N/A,#N/A,FALSE,"ANEXO3 99 UBÁ6"}</definedName>
    <definedName name="CronogramadeExecuçãp20033" localSheetId="22" hidden="1">{#N/A,#N/A,FALSE,"ANEXO3 99 ERA";#N/A,#N/A,FALSE,"ANEXO3 99 UBÁ2";#N/A,#N/A,FALSE,"ANEXO3 99 DTU";#N/A,#N/A,FALSE,"ANEXO3 99 RDR";#N/A,#N/A,FALSE,"ANEXO3 99 UBÁ4";#N/A,#N/A,FALSE,"ANEXO3 99 UBÁ6"}</definedName>
    <definedName name="CronogramadeExecuçãp20033" localSheetId="21" hidden="1">{#N/A,#N/A,FALSE,"ANEXO3 99 ERA";#N/A,#N/A,FALSE,"ANEXO3 99 UBÁ2";#N/A,#N/A,FALSE,"ANEXO3 99 DTU";#N/A,#N/A,FALSE,"ANEXO3 99 RDR";#N/A,#N/A,FALSE,"ANEXO3 99 UBÁ4";#N/A,#N/A,FALSE,"ANEXO3 99 UBÁ6"}</definedName>
    <definedName name="CronogramadeExecuçãp20033" localSheetId="23" hidden="1">{#N/A,#N/A,FALSE,"ANEXO3 99 ERA";#N/A,#N/A,FALSE,"ANEXO3 99 UBÁ2";#N/A,#N/A,FALSE,"ANEXO3 99 DTU";#N/A,#N/A,FALSE,"ANEXO3 99 RDR";#N/A,#N/A,FALSE,"ANEXO3 99 UBÁ4";#N/A,#N/A,FALSE,"ANEXO3 99 UBÁ6"}</definedName>
    <definedName name="CronogramadeExecuçãp20033" localSheetId="15" hidden="1">{#N/A,#N/A,FALSE,"ANEXO3 99 ERA";#N/A,#N/A,FALSE,"ANEXO3 99 UBÁ2";#N/A,#N/A,FALSE,"ANEXO3 99 DTU";#N/A,#N/A,FALSE,"ANEXO3 99 RDR";#N/A,#N/A,FALSE,"ANEXO3 99 UBÁ4";#N/A,#N/A,FALSE,"ANEXO3 99 UBÁ6"}</definedName>
    <definedName name="CronogramadeExecuçãp20033" localSheetId="13" hidden="1">{#N/A,#N/A,FALSE,"ANEXO3 99 ERA";#N/A,#N/A,FALSE,"ANEXO3 99 UBÁ2";#N/A,#N/A,FALSE,"ANEXO3 99 DTU";#N/A,#N/A,FALSE,"ANEXO3 99 RDR";#N/A,#N/A,FALSE,"ANEXO3 99 UBÁ4";#N/A,#N/A,FALSE,"ANEXO3 99 UBÁ6"}</definedName>
    <definedName name="CronogramadeExecuçãp20033" hidden="1">{#N/A,#N/A,FALSE,"ANEXO3 99 ERA";#N/A,#N/A,FALSE,"ANEXO3 99 UBÁ2";#N/A,#N/A,FALSE,"ANEXO3 99 DTU";#N/A,#N/A,FALSE,"ANEXO3 99 RDR";#N/A,#N/A,FALSE,"ANEXO3 99 UBÁ4";#N/A,#N/A,FALSE,"ANEXO3 99 UBÁ6"}</definedName>
    <definedName name="CronogramadeExecuçãp20033_1" localSheetId="0" hidden="1">{#N/A,#N/A,FALSE,"ANEXO3 99 ERA";#N/A,#N/A,FALSE,"ANEXO3 99 UBÁ2";#N/A,#N/A,FALSE,"ANEXO3 99 DTU";#N/A,#N/A,FALSE,"ANEXO3 99 RDR";#N/A,#N/A,FALSE,"ANEXO3 99 UBÁ4";#N/A,#N/A,FALSE,"ANEXO3 99 UBÁ6"}</definedName>
    <definedName name="CronogramadeExecuçãp20033_1" localSheetId="25" hidden="1">{#N/A,#N/A,FALSE,"ANEXO3 99 ERA";#N/A,#N/A,FALSE,"ANEXO3 99 UBÁ2";#N/A,#N/A,FALSE,"ANEXO3 99 DTU";#N/A,#N/A,FALSE,"ANEXO3 99 RDR";#N/A,#N/A,FALSE,"ANEXO3 99 UBÁ4";#N/A,#N/A,FALSE,"ANEXO3 99 UBÁ6"}</definedName>
    <definedName name="CronogramadeExecuçãp20033_1" localSheetId="20" hidden="1">{#N/A,#N/A,FALSE,"ANEXO3 99 ERA";#N/A,#N/A,FALSE,"ANEXO3 99 UBÁ2";#N/A,#N/A,FALSE,"ANEXO3 99 DTU";#N/A,#N/A,FALSE,"ANEXO3 99 RDR";#N/A,#N/A,FALSE,"ANEXO3 99 UBÁ4";#N/A,#N/A,FALSE,"ANEXO3 99 UBÁ6"}</definedName>
    <definedName name="CronogramadeExecuçãp20033_1" localSheetId="12" hidden="1">{#N/A,#N/A,FALSE,"ANEXO3 99 ERA";#N/A,#N/A,FALSE,"ANEXO3 99 UBÁ2";#N/A,#N/A,FALSE,"ANEXO3 99 DTU";#N/A,#N/A,FALSE,"ANEXO3 99 RDR";#N/A,#N/A,FALSE,"ANEXO3 99 UBÁ4";#N/A,#N/A,FALSE,"ANEXO3 99 UBÁ6"}</definedName>
    <definedName name="CronogramadeExecuçãp20033_1" localSheetId="22" hidden="1">{#N/A,#N/A,FALSE,"ANEXO3 99 ERA";#N/A,#N/A,FALSE,"ANEXO3 99 UBÁ2";#N/A,#N/A,FALSE,"ANEXO3 99 DTU";#N/A,#N/A,FALSE,"ANEXO3 99 RDR";#N/A,#N/A,FALSE,"ANEXO3 99 UBÁ4";#N/A,#N/A,FALSE,"ANEXO3 99 UBÁ6"}</definedName>
    <definedName name="CronogramadeExecuçãp20033_1" localSheetId="21" hidden="1">{#N/A,#N/A,FALSE,"ANEXO3 99 ERA";#N/A,#N/A,FALSE,"ANEXO3 99 UBÁ2";#N/A,#N/A,FALSE,"ANEXO3 99 DTU";#N/A,#N/A,FALSE,"ANEXO3 99 RDR";#N/A,#N/A,FALSE,"ANEXO3 99 UBÁ4";#N/A,#N/A,FALSE,"ANEXO3 99 UBÁ6"}</definedName>
    <definedName name="CronogramadeExecuçãp20033_1" localSheetId="23" hidden="1">{#N/A,#N/A,FALSE,"ANEXO3 99 ERA";#N/A,#N/A,FALSE,"ANEXO3 99 UBÁ2";#N/A,#N/A,FALSE,"ANEXO3 99 DTU";#N/A,#N/A,FALSE,"ANEXO3 99 RDR";#N/A,#N/A,FALSE,"ANEXO3 99 UBÁ4";#N/A,#N/A,FALSE,"ANEXO3 99 UBÁ6"}</definedName>
    <definedName name="CronogramadeExecuçãp20033_1" localSheetId="15" hidden="1">{#N/A,#N/A,FALSE,"ANEXO3 99 ERA";#N/A,#N/A,FALSE,"ANEXO3 99 UBÁ2";#N/A,#N/A,FALSE,"ANEXO3 99 DTU";#N/A,#N/A,FALSE,"ANEXO3 99 RDR";#N/A,#N/A,FALSE,"ANEXO3 99 UBÁ4";#N/A,#N/A,FALSE,"ANEXO3 99 UBÁ6"}</definedName>
    <definedName name="CronogramadeExecuçãp20033_1" localSheetId="13" hidden="1">{#N/A,#N/A,FALSE,"ANEXO3 99 ERA";#N/A,#N/A,FALSE,"ANEXO3 99 UBÁ2";#N/A,#N/A,FALSE,"ANEXO3 99 DTU";#N/A,#N/A,FALSE,"ANEXO3 99 RDR";#N/A,#N/A,FALSE,"ANEXO3 99 UBÁ4";#N/A,#N/A,FALSE,"ANEXO3 99 UBÁ6"}</definedName>
    <definedName name="CronogramadeExecuçãp20033_1" hidden="1">{#N/A,#N/A,FALSE,"ANEXO3 99 ERA";#N/A,#N/A,FALSE,"ANEXO3 99 UBÁ2";#N/A,#N/A,FALSE,"ANEXO3 99 DTU";#N/A,#N/A,FALSE,"ANEXO3 99 RDR";#N/A,#N/A,FALSE,"ANEXO3 99 UBÁ4";#N/A,#N/A,FALSE,"ANEXO3 99 UBÁ6"}</definedName>
    <definedName name="cruz" localSheetId="15">#REF!</definedName>
    <definedName name="cruz">#REF!</definedName>
    <definedName name="CSLL" localSheetId="13">#REF!</definedName>
    <definedName name="CSLL">#REF!</definedName>
    <definedName name="CTBxFIS" localSheetId="13">#REF!</definedName>
    <definedName name="CTBxFIS">#REF!</definedName>
    <definedName name="CTSN" localSheetId="13">#REF!</definedName>
    <definedName name="CTSN">#REF!</definedName>
    <definedName name="CUSTO" localSheetId="15">#REF!</definedName>
    <definedName name="CUSTO" localSheetId="13">#REF!</definedName>
    <definedName name="CUSTO">#REF!</definedName>
    <definedName name="custoDireto" localSheetId="13">#REF!</definedName>
    <definedName name="custoDireto">#REF!</definedName>
    <definedName name="custoDiretoBasico" localSheetId="13">#REF!</definedName>
    <definedName name="custoDiretoBasico">#REF!</definedName>
    <definedName name="custoDiretoBasicoPoder" localSheetId="13">#REF!</definedName>
    <definedName name="custoDiretoBasicoPoder">#REF!</definedName>
    <definedName name="custoDiretoPoder">#REF!</definedName>
    <definedName name="Custos_modulares_de_equipamentos">#REF!</definedName>
    <definedName name="custosAmbientais">#REF!</definedName>
    <definedName name="custosAmbientaisPoder">#REF!</definedName>
    <definedName name="custoTotal">#REF!</definedName>
    <definedName name="custoTotalLinha">#REF!</definedName>
    <definedName name="custoTotalLinhaPoder">#REF!</definedName>
    <definedName name="custoTotalPoder">#REF!</definedName>
    <definedName name="custoval.atual" localSheetId="15">#REF!</definedName>
    <definedName name="custoval.atual">#REF!</definedName>
    <definedName name="cv" localSheetId="0" hidden="1">{#N/A,#N/A,FALSE,"CONTROLE"}</definedName>
    <definedName name="cv" localSheetId="25" hidden="1">{#N/A,#N/A,FALSE,"CONTROLE"}</definedName>
    <definedName name="cv" localSheetId="20" hidden="1">{#N/A,#N/A,FALSE,"CONTROLE"}</definedName>
    <definedName name="cv" localSheetId="12" hidden="1">{#N/A,#N/A,FALSE,"CONTROLE"}</definedName>
    <definedName name="cv" localSheetId="22" hidden="1">{#N/A,#N/A,FALSE,"CONTROLE"}</definedName>
    <definedName name="cv" localSheetId="21" hidden="1">{#N/A,#N/A,FALSE,"CONTROLE"}</definedName>
    <definedName name="cv" localSheetId="23" hidden="1">{#N/A,#N/A,FALSE,"CONTROLE"}</definedName>
    <definedName name="cv" localSheetId="15" hidden="1">{#N/A,#N/A,FALSE,"CONTROLE"}</definedName>
    <definedName name="cv" localSheetId="13" hidden="1">{#N/A,#N/A,FALSE,"CONTROLE"}</definedName>
    <definedName name="cv" hidden="1">{#N/A,#N/A,FALSE,"CONTROLE"}</definedName>
    <definedName name="cv_1" localSheetId="0" hidden="1">{#N/A,#N/A,FALSE,"CONTROLE"}</definedName>
    <definedName name="cv_1" localSheetId="25" hidden="1">{#N/A,#N/A,FALSE,"CONTROLE"}</definedName>
    <definedName name="cv_1" localSheetId="20" hidden="1">{#N/A,#N/A,FALSE,"CONTROLE"}</definedName>
    <definedName name="cv_1" localSheetId="12" hidden="1">{#N/A,#N/A,FALSE,"CONTROLE"}</definedName>
    <definedName name="cv_1" localSheetId="22" hidden="1">{#N/A,#N/A,FALSE,"CONTROLE"}</definedName>
    <definedName name="cv_1" localSheetId="21" hidden="1">{#N/A,#N/A,FALSE,"CONTROLE"}</definedName>
    <definedName name="cv_1" localSheetId="23" hidden="1">{#N/A,#N/A,FALSE,"CONTROLE"}</definedName>
    <definedName name="cv_1" localSheetId="15" hidden="1">{#N/A,#N/A,FALSE,"CONTROLE"}</definedName>
    <definedName name="cv_1" localSheetId="13" hidden="1">{#N/A,#N/A,FALSE,"CONTROLE"}</definedName>
    <definedName name="cv_1" hidden="1">{#N/A,#N/A,FALSE,"CONTROLE"}</definedName>
    <definedName name="CVApr">#REF!</definedName>
    <definedName name="CVAug">#REF!</definedName>
    <definedName name="cvcvcvcv" localSheetId="15" hidden="1">{#N/A,#N/A,FALSE,"Hip.Bas";#N/A,#N/A,FALSE,"ventas";#N/A,#N/A,FALSE,"ingre-Año";#N/A,#N/A,FALSE,"ventas-Año";#N/A,#N/A,FALSE,"Costepro";#N/A,#N/A,FALSE,"inversion";#N/A,#N/A,FALSE,"personal";#N/A,#N/A,FALSE,"Gastos-V";#N/A,#N/A,FALSE,"Circulante";#N/A,#N/A,FALSE,"CONSOLI";#N/A,#N/A,FALSE,"Es-Fin";#N/A,#N/A,FALSE,"Margen-P"}</definedName>
    <definedName name="cvcvcvcv" localSheetId="13" hidden="1">{#N/A,#N/A,FALSE,"Hip.Bas";#N/A,#N/A,FALSE,"ventas";#N/A,#N/A,FALSE,"ingre-Año";#N/A,#N/A,FALSE,"ventas-Año";#N/A,#N/A,FALSE,"Costepro";#N/A,#N/A,FALSE,"inversion";#N/A,#N/A,FALSE,"personal";#N/A,#N/A,FALSE,"Gastos-V";#N/A,#N/A,FALSE,"Circulante";#N/A,#N/A,FALSE,"CONSOLI";#N/A,#N/A,FALSE,"Es-Fin";#N/A,#N/A,FALSE,"Margen-P"}</definedName>
    <definedName name="cvcvcvcv" hidden="1">{#N/A,#N/A,FALSE,"Hip.Bas";#N/A,#N/A,FALSE,"ventas";#N/A,#N/A,FALSE,"ingre-Año";#N/A,#N/A,FALSE,"ventas-Año";#N/A,#N/A,FALSE,"Costepro";#N/A,#N/A,FALSE,"inversion";#N/A,#N/A,FALSE,"personal";#N/A,#N/A,FALSE,"Gastos-V";#N/A,#N/A,FALSE,"Circulante";#N/A,#N/A,FALSE,"CONSOLI";#N/A,#N/A,FALSE,"Es-Fin";#N/A,#N/A,FALSE,"Margen-P"}</definedName>
    <definedName name="cvcvxvxcvxcvxcv" localSheetId="0" hidden="1">{#N/A,#N/A,FALSE,"LLAVE";#N/A,#N/A,FALSE,"EERR";#N/A,#N/A,FALSE,"ESP";#N/A,#N/A,FALSE,"EOAF";#N/A,#N/A,FALSE,"CASH";#N/A,#N/A,FALSE,"FINANZAS";#N/A,#N/A,FALSE,"DEUDA";#N/A,#N/A,FALSE,"INVERSION";#N/A,#N/A,FALSE,"PERSONAL"}</definedName>
    <definedName name="cvcvxvxcvxcvxcv" localSheetId="25" hidden="1">{#N/A,#N/A,FALSE,"LLAVE";#N/A,#N/A,FALSE,"EERR";#N/A,#N/A,FALSE,"ESP";#N/A,#N/A,FALSE,"EOAF";#N/A,#N/A,FALSE,"CASH";#N/A,#N/A,FALSE,"FINANZAS";#N/A,#N/A,FALSE,"DEUDA";#N/A,#N/A,FALSE,"INVERSION";#N/A,#N/A,FALSE,"PERSONAL"}</definedName>
    <definedName name="cvcvxvxcvxcvxcv" localSheetId="20" hidden="1">{#N/A,#N/A,FALSE,"LLAVE";#N/A,#N/A,FALSE,"EERR";#N/A,#N/A,FALSE,"ESP";#N/A,#N/A,FALSE,"EOAF";#N/A,#N/A,FALSE,"CASH";#N/A,#N/A,FALSE,"FINANZAS";#N/A,#N/A,FALSE,"DEUDA";#N/A,#N/A,FALSE,"INVERSION";#N/A,#N/A,FALSE,"PERSONAL"}</definedName>
    <definedName name="cvcvxvxcvxcvxcv" localSheetId="12" hidden="1">{#N/A,#N/A,FALSE,"LLAVE";#N/A,#N/A,FALSE,"EERR";#N/A,#N/A,FALSE,"ESP";#N/A,#N/A,FALSE,"EOAF";#N/A,#N/A,FALSE,"CASH";#N/A,#N/A,FALSE,"FINANZAS";#N/A,#N/A,FALSE,"DEUDA";#N/A,#N/A,FALSE,"INVERSION";#N/A,#N/A,FALSE,"PERSONAL"}</definedName>
    <definedName name="cvcvxvxcvxcvxcv" localSheetId="22" hidden="1">{#N/A,#N/A,FALSE,"LLAVE";#N/A,#N/A,FALSE,"EERR";#N/A,#N/A,FALSE,"ESP";#N/A,#N/A,FALSE,"EOAF";#N/A,#N/A,FALSE,"CASH";#N/A,#N/A,FALSE,"FINANZAS";#N/A,#N/A,FALSE,"DEUDA";#N/A,#N/A,FALSE,"INVERSION";#N/A,#N/A,FALSE,"PERSONAL"}</definedName>
    <definedName name="cvcvxvxcvxcvxcv" localSheetId="21" hidden="1">{#N/A,#N/A,FALSE,"LLAVE";#N/A,#N/A,FALSE,"EERR";#N/A,#N/A,FALSE,"ESP";#N/A,#N/A,FALSE,"EOAF";#N/A,#N/A,FALSE,"CASH";#N/A,#N/A,FALSE,"FINANZAS";#N/A,#N/A,FALSE,"DEUDA";#N/A,#N/A,FALSE,"INVERSION";#N/A,#N/A,FALSE,"PERSONAL"}</definedName>
    <definedName name="cvcvxvxcvxcvxcv" localSheetId="23" hidden="1">{#N/A,#N/A,FALSE,"LLAVE";#N/A,#N/A,FALSE,"EERR";#N/A,#N/A,FALSE,"ESP";#N/A,#N/A,FALSE,"EOAF";#N/A,#N/A,FALSE,"CASH";#N/A,#N/A,FALSE,"FINANZAS";#N/A,#N/A,FALSE,"DEUDA";#N/A,#N/A,FALSE,"INVERSION";#N/A,#N/A,FALSE,"PERSONAL"}</definedName>
    <definedName name="cvcvxvxcvxcvxcv" localSheetId="15" hidden="1">{#N/A,#N/A,FALSE,"LLAVE";#N/A,#N/A,FALSE,"EERR";#N/A,#N/A,FALSE,"ESP";#N/A,#N/A,FALSE,"EOAF";#N/A,#N/A,FALSE,"CASH";#N/A,#N/A,FALSE,"FINANZAS";#N/A,#N/A,FALSE,"DEUDA";#N/A,#N/A,FALSE,"INVERSION";#N/A,#N/A,FALSE,"PERSONAL"}</definedName>
    <definedName name="cvcvxvxcvxcvxcv" localSheetId="13" hidden="1">{#N/A,#N/A,FALSE,"LLAVE";#N/A,#N/A,FALSE,"EERR";#N/A,#N/A,FALSE,"ESP";#N/A,#N/A,FALSE,"EOAF";#N/A,#N/A,FALSE,"CASH";#N/A,#N/A,FALSE,"FINANZAS";#N/A,#N/A,FALSE,"DEUDA";#N/A,#N/A,FALSE,"INVERSION";#N/A,#N/A,FALSE,"PERSONAL"}</definedName>
    <definedName name="cvcvxvxcvxcvxcv" hidden="1">{#N/A,#N/A,FALSE,"LLAVE";#N/A,#N/A,FALSE,"EERR";#N/A,#N/A,FALSE,"ESP";#N/A,#N/A,FALSE,"EOAF";#N/A,#N/A,FALSE,"CASH";#N/A,#N/A,FALSE,"FINANZAS";#N/A,#N/A,FALSE,"DEUDA";#N/A,#N/A,FALSE,"INVERSION";#N/A,#N/A,FALSE,"PERSONAL"}</definedName>
    <definedName name="cvcvxvxcvxcvxcv_1" localSheetId="0" hidden="1">{#N/A,#N/A,FALSE,"LLAVE";#N/A,#N/A,FALSE,"EERR";#N/A,#N/A,FALSE,"ESP";#N/A,#N/A,FALSE,"EOAF";#N/A,#N/A,FALSE,"CASH";#N/A,#N/A,FALSE,"FINANZAS";#N/A,#N/A,FALSE,"DEUDA";#N/A,#N/A,FALSE,"INVERSION";#N/A,#N/A,FALSE,"PERSONAL"}</definedName>
    <definedName name="cvcvxvxcvxcvxcv_1" localSheetId="25" hidden="1">{#N/A,#N/A,FALSE,"LLAVE";#N/A,#N/A,FALSE,"EERR";#N/A,#N/A,FALSE,"ESP";#N/A,#N/A,FALSE,"EOAF";#N/A,#N/A,FALSE,"CASH";#N/A,#N/A,FALSE,"FINANZAS";#N/A,#N/A,FALSE,"DEUDA";#N/A,#N/A,FALSE,"INVERSION";#N/A,#N/A,FALSE,"PERSONAL"}</definedName>
    <definedName name="cvcvxvxcvxcvxcv_1" localSheetId="20" hidden="1">{#N/A,#N/A,FALSE,"LLAVE";#N/A,#N/A,FALSE,"EERR";#N/A,#N/A,FALSE,"ESP";#N/A,#N/A,FALSE,"EOAF";#N/A,#N/A,FALSE,"CASH";#N/A,#N/A,FALSE,"FINANZAS";#N/A,#N/A,FALSE,"DEUDA";#N/A,#N/A,FALSE,"INVERSION";#N/A,#N/A,FALSE,"PERSONAL"}</definedName>
    <definedName name="cvcvxvxcvxcvxcv_1" localSheetId="12" hidden="1">{#N/A,#N/A,FALSE,"LLAVE";#N/A,#N/A,FALSE,"EERR";#N/A,#N/A,FALSE,"ESP";#N/A,#N/A,FALSE,"EOAF";#N/A,#N/A,FALSE,"CASH";#N/A,#N/A,FALSE,"FINANZAS";#N/A,#N/A,FALSE,"DEUDA";#N/A,#N/A,FALSE,"INVERSION";#N/A,#N/A,FALSE,"PERSONAL"}</definedName>
    <definedName name="cvcvxvxcvxcvxcv_1" localSheetId="22" hidden="1">{#N/A,#N/A,FALSE,"LLAVE";#N/A,#N/A,FALSE,"EERR";#N/A,#N/A,FALSE,"ESP";#N/A,#N/A,FALSE,"EOAF";#N/A,#N/A,FALSE,"CASH";#N/A,#N/A,FALSE,"FINANZAS";#N/A,#N/A,FALSE,"DEUDA";#N/A,#N/A,FALSE,"INVERSION";#N/A,#N/A,FALSE,"PERSONAL"}</definedName>
    <definedName name="cvcvxvxcvxcvxcv_1" localSheetId="21" hidden="1">{#N/A,#N/A,FALSE,"LLAVE";#N/A,#N/A,FALSE,"EERR";#N/A,#N/A,FALSE,"ESP";#N/A,#N/A,FALSE,"EOAF";#N/A,#N/A,FALSE,"CASH";#N/A,#N/A,FALSE,"FINANZAS";#N/A,#N/A,FALSE,"DEUDA";#N/A,#N/A,FALSE,"INVERSION";#N/A,#N/A,FALSE,"PERSONAL"}</definedName>
    <definedName name="cvcvxvxcvxcvxcv_1" localSheetId="23" hidden="1">{#N/A,#N/A,FALSE,"LLAVE";#N/A,#N/A,FALSE,"EERR";#N/A,#N/A,FALSE,"ESP";#N/A,#N/A,FALSE,"EOAF";#N/A,#N/A,FALSE,"CASH";#N/A,#N/A,FALSE,"FINANZAS";#N/A,#N/A,FALSE,"DEUDA";#N/A,#N/A,FALSE,"INVERSION";#N/A,#N/A,FALSE,"PERSONAL"}</definedName>
    <definedName name="cvcvxvxcvxcvxcv_1" localSheetId="15" hidden="1">{#N/A,#N/A,FALSE,"LLAVE";#N/A,#N/A,FALSE,"EERR";#N/A,#N/A,FALSE,"ESP";#N/A,#N/A,FALSE,"EOAF";#N/A,#N/A,FALSE,"CASH";#N/A,#N/A,FALSE,"FINANZAS";#N/A,#N/A,FALSE,"DEUDA";#N/A,#N/A,FALSE,"INVERSION";#N/A,#N/A,FALSE,"PERSONAL"}</definedName>
    <definedName name="cvcvxvxcvxcvxcv_1" localSheetId="13" hidden="1">{#N/A,#N/A,FALSE,"LLAVE";#N/A,#N/A,FALSE,"EERR";#N/A,#N/A,FALSE,"ESP";#N/A,#N/A,FALSE,"EOAF";#N/A,#N/A,FALSE,"CASH";#N/A,#N/A,FALSE,"FINANZAS";#N/A,#N/A,FALSE,"DEUDA";#N/A,#N/A,FALSE,"INVERSION";#N/A,#N/A,FALSE,"PERSONAL"}</definedName>
    <definedName name="cvcvxvxcvxcvxcv_1" hidden="1">{#N/A,#N/A,FALSE,"LLAVE";#N/A,#N/A,FALSE,"EERR";#N/A,#N/A,FALSE,"ESP";#N/A,#N/A,FALSE,"EOAF";#N/A,#N/A,FALSE,"CASH";#N/A,#N/A,FALSE,"FINANZAS";#N/A,#N/A,FALSE,"DEUDA";#N/A,#N/A,FALSE,"INVERSION";#N/A,#N/A,FALSE,"PERSONAL"}</definedName>
    <definedName name="cvcvxvxcvxcvxcv_1_1" localSheetId="0" hidden="1">{#N/A,#N/A,FALSE,"LLAVE";#N/A,#N/A,FALSE,"EERR";#N/A,#N/A,FALSE,"ESP";#N/A,#N/A,FALSE,"EOAF";#N/A,#N/A,FALSE,"CASH";#N/A,#N/A,FALSE,"FINANZAS";#N/A,#N/A,FALSE,"DEUDA";#N/A,#N/A,FALSE,"INVERSION";#N/A,#N/A,FALSE,"PERSONAL"}</definedName>
    <definedName name="cvcvxvxcvxcvxcv_1_1" localSheetId="25" hidden="1">{#N/A,#N/A,FALSE,"LLAVE";#N/A,#N/A,FALSE,"EERR";#N/A,#N/A,FALSE,"ESP";#N/A,#N/A,FALSE,"EOAF";#N/A,#N/A,FALSE,"CASH";#N/A,#N/A,FALSE,"FINANZAS";#N/A,#N/A,FALSE,"DEUDA";#N/A,#N/A,FALSE,"INVERSION";#N/A,#N/A,FALSE,"PERSONAL"}</definedName>
    <definedName name="cvcvxvxcvxcvxcv_1_1" localSheetId="20" hidden="1">{#N/A,#N/A,FALSE,"LLAVE";#N/A,#N/A,FALSE,"EERR";#N/A,#N/A,FALSE,"ESP";#N/A,#N/A,FALSE,"EOAF";#N/A,#N/A,FALSE,"CASH";#N/A,#N/A,FALSE,"FINANZAS";#N/A,#N/A,FALSE,"DEUDA";#N/A,#N/A,FALSE,"INVERSION";#N/A,#N/A,FALSE,"PERSONAL"}</definedName>
    <definedName name="cvcvxvxcvxcvxcv_1_1" localSheetId="12" hidden="1">{#N/A,#N/A,FALSE,"LLAVE";#N/A,#N/A,FALSE,"EERR";#N/A,#N/A,FALSE,"ESP";#N/A,#N/A,FALSE,"EOAF";#N/A,#N/A,FALSE,"CASH";#N/A,#N/A,FALSE,"FINANZAS";#N/A,#N/A,FALSE,"DEUDA";#N/A,#N/A,FALSE,"INVERSION";#N/A,#N/A,FALSE,"PERSONAL"}</definedName>
    <definedName name="cvcvxvxcvxcvxcv_1_1" localSheetId="22" hidden="1">{#N/A,#N/A,FALSE,"LLAVE";#N/A,#N/A,FALSE,"EERR";#N/A,#N/A,FALSE,"ESP";#N/A,#N/A,FALSE,"EOAF";#N/A,#N/A,FALSE,"CASH";#N/A,#N/A,FALSE,"FINANZAS";#N/A,#N/A,FALSE,"DEUDA";#N/A,#N/A,FALSE,"INVERSION";#N/A,#N/A,FALSE,"PERSONAL"}</definedName>
    <definedName name="cvcvxvxcvxcvxcv_1_1" localSheetId="21" hidden="1">{#N/A,#N/A,FALSE,"LLAVE";#N/A,#N/A,FALSE,"EERR";#N/A,#N/A,FALSE,"ESP";#N/A,#N/A,FALSE,"EOAF";#N/A,#N/A,FALSE,"CASH";#N/A,#N/A,FALSE,"FINANZAS";#N/A,#N/A,FALSE,"DEUDA";#N/A,#N/A,FALSE,"INVERSION";#N/A,#N/A,FALSE,"PERSONAL"}</definedName>
    <definedName name="cvcvxvxcvxcvxcv_1_1" localSheetId="23" hidden="1">{#N/A,#N/A,FALSE,"LLAVE";#N/A,#N/A,FALSE,"EERR";#N/A,#N/A,FALSE,"ESP";#N/A,#N/A,FALSE,"EOAF";#N/A,#N/A,FALSE,"CASH";#N/A,#N/A,FALSE,"FINANZAS";#N/A,#N/A,FALSE,"DEUDA";#N/A,#N/A,FALSE,"INVERSION";#N/A,#N/A,FALSE,"PERSONAL"}</definedName>
    <definedName name="cvcvxvxcvxcvxcv_1_1" localSheetId="15" hidden="1">{#N/A,#N/A,FALSE,"LLAVE";#N/A,#N/A,FALSE,"EERR";#N/A,#N/A,FALSE,"ESP";#N/A,#N/A,FALSE,"EOAF";#N/A,#N/A,FALSE,"CASH";#N/A,#N/A,FALSE,"FINANZAS";#N/A,#N/A,FALSE,"DEUDA";#N/A,#N/A,FALSE,"INVERSION";#N/A,#N/A,FALSE,"PERSONAL"}</definedName>
    <definedName name="cvcvxvxcvxcvxcv_1_1" localSheetId="13" hidden="1">{#N/A,#N/A,FALSE,"LLAVE";#N/A,#N/A,FALSE,"EERR";#N/A,#N/A,FALSE,"ESP";#N/A,#N/A,FALSE,"EOAF";#N/A,#N/A,FALSE,"CASH";#N/A,#N/A,FALSE,"FINANZAS";#N/A,#N/A,FALSE,"DEUDA";#N/A,#N/A,FALSE,"INVERSION";#N/A,#N/A,FALSE,"PERSONAL"}</definedName>
    <definedName name="cvcvxvxcvxcvxcv_1_1" hidden="1">{#N/A,#N/A,FALSE,"LLAVE";#N/A,#N/A,FALSE,"EERR";#N/A,#N/A,FALSE,"ESP";#N/A,#N/A,FALSE,"EOAF";#N/A,#N/A,FALSE,"CASH";#N/A,#N/A,FALSE,"FINANZAS";#N/A,#N/A,FALSE,"DEUDA";#N/A,#N/A,FALSE,"INVERSION";#N/A,#N/A,FALSE,"PERSONAL"}</definedName>
    <definedName name="cvcvxvxcvxcvxcv_2" localSheetId="0" hidden="1">{#N/A,#N/A,FALSE,"LLAVE";#N/A,#N/A,FALSE,"EERR";#N/A,#N/A,FALSE,"ESP";#N/A,#N/A,FALSE,"EOAF";#N/A,#N/A,FALSE,"CASH";#N/A,#N/A,FALSE,"FINANZAS";#N/A,#N/A,FALSE,"DEUDA";#N/A,#N/A,FALSE,"INVERSION";#N/A,#N/A,FALSE,"PERSONAL"}</definedName>
    <definedName name="cvcvxvxcvxcvxcv_2" localSheetId="25" hidden="1">{#N/A,#N/A,FALSE,"LLAVE";#N/A,#N/A,FALSE,"EERR";#N/A,#N/A,FALSE,"ESP";#N/A,#N/A,FALSE,"EOAF";#N/A,#N/A,FALSE,"CASH";#N/A,#N/A,FALSE,"FINANZAS";#N/A,#N/A,FALSE,"DEUDA";#N/A,#N/A,FALSE,"INVERSION";#N/A,#N/A,FALSE,"PERSONAL"}</definedName>
    <definedName name="cvcvxvxcvxcvxcv_2" localSheetId="20" hidden="1">{#N/A,#N/A,FALSE,"LLAVE";#N/A,#N/A,FALSE,"EERR";#N/A,#N/A,FALSE,"ESP";#N/A,#N/A,FALSE,"EOAF";#N/A,#N/A,FALSE,"CASH";#N/A,#N/A,FALSE,"FINANZAS";#N/A,#N/A,FALSE,"DEUDA";#N/A,#N/A,FALSE,"INVERSION";#N/A,#N/A,FALSE,"PERSONAL"}</definedName>
    <definedName name="cvcvxvxcvxcvxcv_2" localSheetId="12" hidden="1">{#N/A,#N/A,FALSE,"LLAVE";#N/A,#N/A,FALSE,"EERR";#N/A,#N/A,FALSE,"ESP";#N/A,#N/A,FALSE,"EOAF";#N/A,#N/A,FALSE,"CASH";#N/A,#N/A,FALSE,"FINANZAS";#N/A,#N/A,FALSE,"DEUDA";#N/A,#N/A,FALSE,"INVERSION";#N/A,#N/A,FALSE,"PERSONAL"}</definedName>
    <definedName name="cvcvxvxcvxcvxcv_2" localSheetId="22" hidden="1">{#N/A,#N/A,FALSE,"LLAVE";#N/A,#N/A,FALSE,"EERR";#N/A,#N/A,FALSE,"ESP";#N/A,#N/A,FALSE,"EOAF";#N/A,#N/A,FALSE,"CASH";#N/A,#N/A,FALSE,"FINANZAS";#N/A,#N/A,FALSE,"DEUDA";#N/A,#N/A,FALSE,"INVERSION";#N/A,#N/A,FALSE,"PERSONAL"}</definedName>
    <definedName name="cvcvxvxcvxcvxcv_2" localSheetId="21" hidden="1">{#N/A,#N/A,FALSE,"LLAVE";#N/A,#N/A,FALSE,"EERR";#N/A,#N/A,FALSE,"ESP";#N/A,#N/A,FALSE,"EOAF";#N/A,#N/A,FALSE,"CASH";#N/A,#N/A,FALSE,"FINANZAS";#N/A,#N/A,FALSE,"DEUDA";#N/A,#N/A,FALSE,"INVERSION";#N/A,#N/A,FALSE,"PERSONAL"}</definedName>
    <definedName name="cvcvxvxcvxcvxcv_2" localSheetId="23" hidden="1">{#N/A,#N/A,FALSE,"LLAVE";#N/A,#N/A,FALSE,"EERR";#N/A,#N/A,FALSE,"ESP";#N/A,#N/A,FALSE,"EOAF";#N/A,#N/A,FALSE,"CASH";#N/A,#N/A,FALSE,"FINANZAS";#N/A,#N/A,FALSE,"DEUDA";#N/A,#N/A,FALSE,"INVERSION";#N/A,#N/A,FALSE,"PERSONAL"}</definedName>
    <definedName name="cvcvxvxcvxcvxcv_2" localSheetId="15" hidden="1">{#N/A,#N/A,FALSE,"LLAVE";#N/A,#N/A,FALSE,"EERR";#N/A,#N/A,FALSE,"ESP";#N/A,#N/A,FALSE,"EOAF";#N/A,#N/A,FALSE,"CASH";#N/A,#N/A,FALSE,"FINANZAS";#N/A,#N/A,FALSE,"DEUDA";#N/A,#N/A,FALSE,"INVERSION";#N/A,#N/A,FALSE,"PERSONAL"}</definedName>
    <definedName name="cvcvxvxcvxcvxcv_2" localSheetId="13" hidden="1">{#N/A,#N/A,FALSE,"LLAVE";#N/A,#N/A,FALSE,"EERR";#N/A,#N/A,FALSE,"ESP";#N/A,#N/A,FALSE,"EOAF";#N/A,#N/A,FALSE,"CASH";#N/A,#N/A,FALSE,"FINANZAS";#N/A,#N/A,FALSE,"DEUDA";#N/A,#N/A,FALSE,"INVERSION";#N/A,#N/A,FALSE,"PERSONAL"}</definedName>
    <definedName name="cvcvxvxcvxcvxcv_2" hidden="1">{#N/A,#N/A,FALSE,"LLAVE";#N/A,#N/A,FALSE,"EERR";#N/A,#N/A,FALSE,"ESP";#N/A,#N/A,FALSE,"EOAF";#N/A,#N/A,FALSE,"CASH";#N/A,#N/A,FALSE,"FINANZAS";#N/A,#N/A,FALSE,"DEUDA";#N/A,#N/A,FALSE,"INVERSION";#N/A,#N/A,FALSE,"PERSONAL"}</definedName>
    <definedName name="CVDec">#REF!</definedName>
    <definedName name="CVFeb">#REF!</definedName>
    <definedName name="CVJan">#REF!</definedName>
    <definedName name="CVJul">#REF!</definedName>
    <definedName name="CVJun">#REF!</definedName>
    <definedName name="CVMar">#REF!</definedName>
    <definedName name="CVMay">#REF!</definedName>
    <definedName name="CVNApr">#REF!</definedName>
    <definedName name="CVNAug">#REF!</definedName>
    <definedName name="CVNDec">#REF!</definedName>
    <definedName name="CVNFeb">#REF!</definedName>
    <definedName name="CVNJan">#REF!</definedName>
    <definedName name="CVNJul">#REF!</definedName>
    <definedName name="CVNJun">#REF!</definedName>
    <definedName name="CVNMar">#REF!</definedName>
    <definedName name="CVNMay">#REF!</definedName>
    <definedName name="CVNNov">#REF!</definedName>
    <definedName name="CVNOct">#REF!</definedName>
    <definedName name="CVNov">#REF!</definedName>
    <definedName name="CVNSep">#REF!</definedName>
    <definedName name="CVNTot">#REF!</definedName>
    <definedName name="CVOct">#REF!</definedName>
    <definedName name="CVSep">#REF!</definedName>
    <definedName name="CVTot">#REF!</definedName>
    <definedName name="d" localSheetId="6" hidden="1">{#N/A,#N/A,FALSE,"ANEXO3 99 ERA";#N/A,#N/A,FALSE,"ANEXO3 99 UBÁ2";#N/A,#N/A,FALSE,"ANEXO3 99 DTU";#N/A,#N/A,FALSE,"ANEXO3 99 RDR";#N/A,#N/A,FALSE,"ANEXO3 99 UBÁ4";#N/A,#N/A,FALSE,"ANEXO3 99 UBÁ6"}</definedName>
    <definedName name="d" localSheetId="5" hidden="1">{#N/A,#N/A,FALSE,"ANEXO3 99 ERA";#N/A,#N/A,FALSE,"ANEXO3 99 UBÁ2";#N/A,#N/A,FALSE,"ANEXO3 99 DTU";#N/A,#N/A,FALSE,"ANEXO3 99 RDR";#N/A,#N/A,FALSE,"ANEXO3 99 UBÁ4";#N/A,#N/A,FALSE,"ANEXO3 99 UBÁ6"}</definedName>
    <definedName name="d" localSheetId="10" hidden="1">{#N/A,#N/A,FALSE,"ANEXO3 99 ERA";#N/A,#N/A,FALSE,"ANEXO3 99 UBÁ2";#N/A,#N/A,FALSE,"ANEXO3 99 DTU";#N/A,#N/A,FALSE,"ANEXO3 99 RDR";#N/A,#N/A,FALSE,"ANEXO3 99 UBÁ4";#N/A,#N/A,FALSE,"ANEXO3 99 UBÁ6"}</definedName>
    <definedName name="d" localSheetId="4" hidden="1">{#N/A,#N/A,FALSE,"ANEXO3 99 ERA";#N/A,#N/A,FALSE,"ANEXO3 99 UBÁ2";#N/A,#N/A,FALSE,"ANEXO3 99 DTU";#N/A,#N/A,FALSE,"ANEXO3 99 RDR";#N/A,#N/A,FALSE,"ANEXO3 99 UBÁ4";#N/A,#N/A,FALSE,"ANEXO3 99 UBÁ6"}</definedName>
    <definedName name="d" localSheetId="8" hidden="1">{#N/A,#N/A,FALSE,"ANEXO3 99 ERA";#N/A,#N/A,FALSE,"ANEXO3 99 UBÁ2";#N/A,#N/A,FALSE,"ANEXO3 99 DTU";#N/A,#N/A,FALSE,"ANEXO3 99 RDR";#N/A,#N/A,FALSE,"ANEXO3 99 UBÁ4";#N/A,#N/A,FALSE,"ANEXO3 99 UBÁ6"}</definedName>
    <definedName name="d" localSheetId="9" hidden="1">{#N/A,#N/A,FALSE,"ANEXO3 99 ERA";#N/A,#N/A,FALSE,"ANEXO3 99 UBÁ2";#N/A,#N/A,FALSE,"ANEXO3 99 DTU";#N/A,#N/A,FALSE,"ANEXO3 99 RDR";#N/A,#N/A,FALSE,"ANEXO3 99 UBÁ4";#N/A,#N/A,FALSE,"ANEXO3 99 UBÁ6"}</definedName>
    <definedName name="d" localSheetId="7" hidden="1">{#N/A,#N/A,FALSE,"ANEXO3 99 ERA";#N/A,#N/A,FALSE,"ANEXO3 99 UBÁ2";#N/A,#N/A,FALSE,"ANEXO3 99 DTU";#N/A,#N/A,FALSE,"ANEXO3 99 RDR";#N/A,#N/A,FALSE,"ANEXO3 99 UBÁ4";#N/A,#N/A,FALSE,"ANEXO3 99 UBÁ6"}</definedName>
    <definedName name="d" localSheetId="2" hidden="1">{#N/A,#N/A,FALSE,"ANEXO3 99 ERA";#N/A,#N/A,FALSE,"ANEXO3 99 UBÁ2";#N/A,#N/A,FALSE,"ANEXO3 99 DTU";#N/A,#N/A,FALSE,"ANEXO3 99 RDR";#N/A,#N/A,FALSE,"ANEXO3 99 UBÁ4";#N/A,#N/A,FALSE,"ANEXO3 99 UBÁ6"}</definedName>
    <definedName name="d" localSheetId="3" hidden="1">{#N/A,#N/A,FALSE,"ANEXO3 99 ERA";#N/A,#N/A,FALSE,"ANEXO3 99 UBÁ2";#N/A,#N/A,FALSE,"ANEXO3 99 DTU";#N/A,#N/A,FALSE,"ANEXO3 99 RDR";#N/A,#N/A,FALSE,"ANEXO3 99 UBÁ4";#N/A,#N/A,FALSE,"ANEXO3 99 UBÁ6"}</definedName>
    <definedName name="d" localSheetId="18" hidden="1">{#N/A,#N/A,FALSE,"ANEXO3 99 ERA";#N/A,#N/A,FALSE,"ANEXO3 99 UBÁ2";#N/A,#N/A,FALSE,"ANEXO3 99 DTU";#N/A,#N/A,FALSE,"ANEXO3 99 RDR";#N/A,#N/A,FALSE,"ANEXO3 99 UBÁ4";#N/A,#N/A,FALSE,"ANEXO3 99 UBÁ6"}</definedName>
    <definedName name="d" localSheetId="19" hidden="1">{#N/A,#N/A,FALSE,"ANEXO3 99 ERA";#N/A,#N/A,FALSE,"ANEXO3 99 UBÁ2";#N/A,#N/A,FALSE,"ANEXO3 99 DTU";#N/A,#N/A,FALSE,"ANEXO3 99 RDR";#N/A,#N/A,FALSE,"ANEXO3 99 UBÁ4";#N/A,#N/A,FALSE,"ANEXO3 99 UBÁ6"}</definedName>
    <definedName name="d" localSheetId="17" hidden="1">{#N/A,#N/A,FALSE,"ANEXO3 99 ERA";#N/A,#N/A,FALSE,"ANEXO3 99 UBÁ2";#N/A,#N/A,FALSE,"ANEXO3 99 DTU";#N/A,#N/A,FALSE,"ANEXO3 99 RDR";#N/A,#N/A,FALSE,"ANEXO3 99 UBÁ4";#N/A,#N/A,FALSE,"ANEXO3 99 UBÁ6"}</definedName>
    <definedName name="d" localSheetId="16" hidden="1">{#N/A,#N/A,FALSE,"ANEXO3 99 ERA";#N/A,#N/A,FALSE,"ANEXO3 99 UBÁ2";#N/A,#N/A,FALSE,"ANEXO3 99 DTU";#N/A,#N/A,FALSE,"ANEXO3 99 RDR";#N/A,#N/A,FALSE,"ANEXO3 99 UBÁ4";#N/A,#N/A,FALSE,"ANEXO3 99 UBÁ6"}</definedName>
    <definedName name="d" localSheetId="1" hidden="1">{#N/A,#N/A,FALSE,"ANEXO3 99 ERA";#N/A,#N/A,FALSE,"ANEXO3 99 UBÁ2";#N/A,#N/A,FALSE,"ANEXO3 99 DTU";#N/A,#N/A,FALSE,"ANEXO3 99 RDR";#N/A,#N/A,FALSE,"ANEXO3 99 UBÁ4";#N/A,#N/A,FALSE,"ANEXO3 99 UBÁ6"}</definedName>
    <definedName name="d" localSheetId="0" hidden="1">{#N/A,#N/A,FALSE,"ANEXO3 99 ERA";#N/A,#N/A,FALSE,"ANEXO3 99 UBÁ2";#N/A,#N/A,FALSE,"ANEXO3 99 DTU";#N/A,#N/A,FALSE,"ANEXO3 99 RDR";#N/A,#N/A,FALSE,"ANEXO3 99 UBÁ4";#N/A,#N/A,FALSE,"ANEXO3 99 UBÁ6"}</definedName>
    <definedName name="d" localSheetId="25" hidden="1">{#N/A,#N/A,FALSE,"ANEXO3 99 ERA";#N/A,#N/A,FALSE,"ANEXO3 99 UBÁ2";#N/A,#N/A,FALSE,"ANEXO3 99 DTU";#N/A,#N/A,FALSE,"ANEXO3 99 RDR";#N/A,#N/A,FALSE,"ANEXO3 99 UBÁ4";#N/A,#N/A,FALSE,"ANEXO3 99 UBÁ6"}</definedName>
    <definedName name="d" localSheetId="20" hidden="1">{#N/A,#N/A,FALSE,"ANEXO3 99 ERA";#N/A,#N/A,FALSE,"ANEXO3 99 UBÁ2";#N/A,#N/A,FALSE,"ANEXO3 99 DTU";#N/A,#N/A,FALSE,"ANEXO3 99 RDR";#N/A,#N/A,FALSE,"ANEXO3 99 UBÁ4";#N/A,#N/A,FALSE,"ANEXO3 99 UBÁ6"}</definedName>
    <definedName name="d" localSheetId="12" hidden="1">{#N/A,#N/A,FALSE,"ANEXO3 99 ERA";#N/A,#N/A,FALSE,"ANEXO3 99 UBÁ2";#N/A,#N/A,FALSE,"ANEXO3 99 DTU";#N/A,#N/A,FALSE,"ANEXO3 99 RDR";#N/A,#N/A,FALSE,"ANEXO3 99 UBÁ4";#N/A,#N/A,FALSE,"ANEXO3 99 UBÁ6"}</definedName>
    <definedName name="d" localSheetId="22" hidden="1">{#N/A,#N/A,FALSE,"ANEXO3 99 ERA";#N/A,#N/A,FALSE,"ANEXO3 99 UBÁ2";#N/A,#N/A,FALSE,"ANEXO3 99 DTU";#N/A,#N/A,FALSE,"ANEXO3 99 RDR";#N/A,#N/A,FALSE,"ANEXO3 99 UBÁ4";#N/A,#N/A,FALSE,"ANEXO3 99 UBÁ6"}</definedName>
    <definedName name="d" localSheetId="21" hidden="1">{#N/A,#N/A,FALSE,"ANEXO3 99 ERA";#N/A,#N/A,FALSE,"ANEXO3 99 UBÁ2";#N/A,#N/A,FALSE,"ANEXO3 99 DTU";#N/A,#N/A,FALSE,"ANEXO3 99 RDR";#N/A,#N/A,FALSE,"ANEXO3 99 UBÁ4";#N/A,#N/A,FALSE,"ANEXO3 99 UBÁ6"}</definedName>
    <definedName name="d" localSheetId="23" hidden="1">{#N/A,#N/A,FALSE,"ANEXO3 99 ERA";#N/A,#N/A,FALSE,"ANEXO3 99 UBÁ2";#N/A,#N/A,FALSE,"ANEXO3 99 DTU";#N/A,#N/A,FALSE,"ANEXO3 99 RDR";#N/A,#N/A,FALSE,"ANEXO3 99 UBÁ4";#N/A,#N/A,FALSE,"ANEXO3 99 UBÁ6"}</definedName>
    <definedName name="d" localSheetId="15" hidden="1">{#N/A,#N/A,FALSE,"ANEXO3 99 ERA";#N/A,#N/A,FALSE,"ANEXO3 99 UBÁ2";#N/A,#N/A,FALSE,"ANEXO3 99 DTU";#N/A,#N/A,FALSE,"ANEXO3 99 RDR";#N/A,#N/A,FALSE,"ANEXO3 99 UBÁ4";#N/A,#N/A,FALSE,"ANEXO3 99 UBÁ6"}</definedName>
    <definedName name="d" localSheetId="13" hidden="1">{#N/A,#N/A,FALSE,"ANEXO3 99 ERA";#N/A,#N/A,FALSE,"ANEXO3 99 UBÁ2";#N/A,#N/A,FALSE,"ANEXO3 99 DTU";#N/A,#N/A,FALSE,"ANEXO3 99 RDR";#N/A,#N/A,FALSE,"ANEXO3 99 UBÁ4";#N/A,#N/A,FALSE,"ANEXO3 99 UBÁ6"}</definedName>
    <definedName name="d" hidden="1">{#N/A,#N/A,FALSE,"ANEXO3 99 ERA";#N/A,#N/A,FALSE,"ANEXO3 99 UBÁ2";#N/A,#N/A,FALSE,"ANEXO3 99 DTU";#N/A,#N/A,FALSE,"ANEXO3 99 RDR";#N/A,#N/A,FALSE,"ANEXO3 99 UBÁ4";#N/A,#N/A,FALSE,"ANEXO3 99 UBÁ6"}</definedName>
    <definedName name="Dados" localSheetId="2">#REF!</definedName>
    <definedName name="Dados" localSheetId="3">#REF!</definedName>
    <definedName name="Dados" localSheetId="19">#REF!</definedName>
    <definedName name="Dados" localSheetId="24">#REF!</definedName>
    <definedName name="Dados" localSheetId="1">#REF!</definedName>
    <definedName name="Dados" localSheetId="25">#REF!</definedName>
    <definedName name="Dados" localSheetId="20">#REF!</definedName>
    <definedName name="Dados" localSheetId="12">#REF!</definedName>
    <definedName name="Dados" localSheetId="13">#REF!</definedName>
    <definedName name="Dados">#REF!</definedName>
    <definedName name="Dados_totais" localSheetId="13">#REF!</definedName>
    <definedName name="Dados_totais">#REF!</definedName>
    <definedName name="Data" localSheetId="13">#REF!</definedName>
    <definedName name="Data">#REF!</definedName>
    <definedName name="data_ano_anterior_mod">#REF!</definedName>
    <definedName name="data_ano_atual_mod">#REF!</definedName>
    <definedName name="data_historica">#REF!</definedName>
    <definedName name="data_projecao">#REF!</definedName>
    <definedName name="data_projecao_anos">#REF!</definedName>
    <definedName name="data_projecao_anual">#REF!</definedName>
    <definedName name="data_projecao_mensal">#REF!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07">#REF!</definedName>
    <definedName name="DATA108">#REF!</definedName>
    <definedName name="DATA109">#REF!</definedName>
    <definedName name="DATA11">#REF!</definedName>
    <definedName name="DATA110">#REF!</definedName>
    <definedName name="DATA111">#REF!</definedName>
    <definedName name="DATA112">#REF!</definedName>
    <definedName name="DATA113">#REF!</definedName>
    <definedName name="DATA114">#REF!</definedName>
    <definedName name="DATA115">#REF!</definedName>
    <definedName name="DATA116">#REF!</definedName>
    <definedName name="DATA117">#REF!</definedName>
    <definedName name="DATA118">#REF!</definedName>
    <definedName name="DATA119">#REF!</definedName>
    <definedName name="DATA12">#REF!</definedName>
    <definedName name="DATA120">#REF!</definedName>
    <definedName name="DATA121">#REF!</definedName>
    <definedName name="DATA122">#REF!</definedName>
    <definedName name="DATA123">#REF!</definedName>
    <definedName name="DATA124">#REF!</definedName>
    <definedName name="DATA125">#REF!</definedName>
    <definedName name="DATA126">#REF!</definedName>
    <definedName name="DATA127">#REF!</definedName>
    <definedName name="DATA128">#REF!</definedName>
    <definedName name="DATA129">#REF!</definedName>
    <definedName name="DATA13">#REF!</definedName>
    <definedName name="DATA130">#REF!</definedName>
    <definedName name="DATA131">#REF!</definedName>
    <definedName name="DATA132">#REF!</definedName>
    <definedName name="DATA133">#REF!</definedName>
    <definedName name="DATA134">#REF!</definedName>
    <definedName name="DATA135">#REF!</definedName>
    <definedName name="DATA136">#REF!</definedName>
    <definedName name="DATA137">#REF!</definedName>
    <definedName name="DATA138">#REF!</definedName>
    <definedName name="DATA139">#REF!</definedName>
    <definedName name="DATA14">#REF!</definedName>
    <definedName name="DATA140">#REF!</definedName>
    <definedName name="DATA141">#REF!</definedName>
    <definedName name="DATA142">#REF!</definedName>
    <definedName name="DATA143">#REF!</definedName>
    <definedName name="DATA144">#REF!</definedName>
    <definedName name="DATA145">#REF!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dataref" localSheetId="13">#REF!</definedName>
    <definedName name="dataref">#REF!</definedName>
    <definedName name="Datas_Invest" localSheetId="15">#REF!</definedName>
    <definedName name="Datas_Invest">#REF!</definedName>
    <definedName name="Datas_Invest3" localSheetId="2">#REF!</definedName>
    <definedName name="Datas_Invest3" localSheetId="3">#REF!</definedName>
    <definedName name="Datas_Invest3" localSheetId="1">#REF!</definedName>
    <definedName name="Datas_Invest3" localSheetId="25">#REF!</definedName>
    <definedName name="Datas_Invest3" localSheetId="20">#REF!</definedName>
    <definedName name="Datas_Invest3" localSheetId="22">#REF!</definedName>
    <definedName name="Datas_Invest3" localSheetId="21">#REF!</definedName>
    <definedName name="Datas_Invest3" localSheetId="23">#REF!</definedName>
    <definedName name="Datas_Invest3" localSheetId="15">#REF!</definedName>
    <definedName name="Datas_Invest3">#REF!</definedName>
    <definedName name="Datas_RAP" localSheetId="15">#REF!</definedName>
    <definedName name="Datas_RAP">#REF!</definedName>
    <definedName name="Datas_RAP3" localSheetId="2">#REF!</definedName>
    <definedName name="Datas_RAP3" localSheetId="3">#REF!</definedName>
    <definedName name="Datas_RAP3" localSheetId="1">#REF!</definedName>
    <definedName name="Datas_RAP3" localSheetId="25">#REF!</definedName>
    <definedName name="Datas_RAP3" localSheetId="20">#REF!</definedName>
    <definedName name="Datas_RAP3" localSheetId="22">#REF!</definedName>
    <definedName name="Datas_RAP3" localSheetId="21">#REF!</definedName>
    <definedName name="Datas_RAP3" localSheetId="23">#REF!</definedName>
    <definedName name="Datas_RAP3" localSheetId="15">#REF!</definedName>
    <definedName name="Datas_RAP3">#REF!</definedName>
    <definedName name="DBNAME1" localSheetId="2">#REF!</definedName>
    <definedName name="DBNAME1" localSheetId="3">#REF!</definedName>
    <definedName name="DBNAME1" localSheetId="19">#REF!</definedName>
    <definedName name="DBNAME1" localSheetId="24">#REF!</definedName>
    <definedName name="DBNAME1" localSheetId="1">#REF!</definedName>
    <definedName name="DBNAME1" localSheetId="25">#REF!</definedName>
    <definedName name="DBNAME1" localSheetId="12">#REF!</definedName>
    <definedName name="DBNAME1" localSheetId="13">#REF!</definedName>
    <definedName name="DBNAME1">#REF!</definedName>
    <definedName name="DBUSERNAME1" localSheetId="2">#REF!</definedName>
    <definedName name="DBUSERNAME1" localSheetId="3">#REF!</definedName>
    <definedName name="DBUSERNAME1" localSheetId="19">#REF!</definedName>
    <definedName name="DBUSERNAME1" localSheetId="24">#REF!</definedName>
    <definedName name="DBUSERNAME1" localSheetId="1">#REF!</definedName>
    <definedName name="DBUSERNAME1" localSheetId="25">#REF!</definedName>
    <definedName name="DBUSERNAME1" localSheetId="12">#REF!</definedName>
    <definedName name="DBUSERNAME1" localSheetId="23">#REF!</definedName>
    <definedName name="DBUSERNAME1" localSheetId="13">#REF!</definedName>
    <definedName name="DBUSERNAME1">#REF!</definedName>
    <definedName name="DCC" localSheetId="0" hidden="1">{#N/A,#N/A,FALSE,"CONTROLE"}</definedName>
    <definedName name="DCC" localSheetId="25" hidden="1">{#N/A,#N/A,FALSE,"CONTROLE"}</definedName>
    <definedName name="DCC" localSheetId="20" hidden="1">{#N/A,#N/A,FALSE,"CONTROLE"}</definedName>
    <definedName name="DCC" localSheetId="12" hidden="1">{#N/A,#N/A,FALSE,"CONTROLE"}</definedName>
    <definedName name="DCC" localSheetId="22" hidden="1">{#N/A,#N/A,FALSE,"CONTROLE"}</definedName>
    <definedName name="DCC" localSheetId="21" hidden="1">{#N/A,#N/A,FALSE,"CONTROLE"}</definedName>
    <definedName name="DCC" localSheetId="23" hidden="1">{#N/A,#N/A,FALSE,"CONTROLE"}</definedName>
    <definedName name="DCC" localSheetId="15" hidden="1">{#N/A,#N/A,FALSE,"CONTROLE"}</definedName>
    <definedName name="DCC" localSheetId="13" hidden="1">{#N/A,#N/A,FALSE,"CONTROLE"}</definedName>
    <definedName name="DCC" hidden="1">{#N/A,#N/A,FALSE,"CONTROLE"}</definedName>
    <definedName name="DCC_1" localSheetId="0" hidden="1">{#N/A,#N/A,FALSE,"CONTROLE"}</definedName>
    <definedName name="DCC_1" localSheetId="25" hidden="1">{#N/A,#N/A,FALSE,"CONTROLE"}</definedName>
    <definedName name="DCC_1" localSheetId="20" hidden="1">{#N/A,#N/A,FALSE,"CONTROLE"}</definedName>
    <definedName name="DCC_1" localSheetId="12" hidden="1">{#N/A,#N/A,FALSE,"CONTROLE"}</definedName>
    <definedName name="DCC_1" localSheetId="22" hidden="1">{#N/A,#N/A,FALSE,"CONTROLE"}</definedName>
    <definedName name="DCC_1" localSheetId="21" hidden="1">{#N/A,#N/A,FALSE,"CONTROLE"}</definedName>
    <definedName name="DCC_1" localSheetId="23" hidden="1">{#N/A,#N/A,FALSE,"CONTROLE"}</definedName>
    <definedName name="DCC_1" localSheetId="15" hidden="1">{#N/A,#N/A,FALSE,"CONTROLE"}</definedName>
    <definedName name="DCC_1" localSheetId="13" hidden="1">{#N/A,#N/A,FALSE,"CONTROLE"}</definedName>
    <definedName name="DCC_1" hidden="1">{#N/A,#N/A,FALSE,"CONTROLE"}</definedName>
    <definedName name="dd" hidden="1">#REF!</definedName>
    <definedName name="DDD" localSheetId="0" hidden="1">{"TotalGeralDespesasPorArea",#N/A,FALSE,"VinculosAccessEfetivo"}</definedName>
    <definedName name="DDD" localSheetId="25" hidden="1">{"TotalGeralDespesasPorArea",#N/A,FALSE,"VinculosAccessEfetivo"}</definedName>
    <definedName name="DDD" localSheetId="20" hidden="1">{"TotalGeralDespesasPorArea",#N/A,FALSE,"VinculosAccessEfetivo"}</definedName>
    <definedName name="DDD" localSheetId="12" hidden="1">{"TotalGeralDespesasPorArea",#N/A,FALSE,"VinculosAccessEfetivo"}</definedName>
    <definedName name="DDD" localSheetId="22" hidden="1">{"TotalGeralDespesasPorArea",#N/A,FALSE,"VinculosAccessEfetivo"}</definedName>
    <definedName name="DDD" localSheetId="21" hidden="1">{"TotalGeralDespesasPorArea",#N/A,FALSE,"VinculosAccessEfetivo"}</definedName>
    <definedName name="DDD" localSheetId="23" hidden="1">{"TotalGeralDespesasPorArea",#N/A,FALSE,"VinculosAccessEfetivo"}</definedName>
    <definedName name="DDD" localSheetId="15" hidden="1">{"TotalGeralDespesasPorArea",#N/A,FALSE,"VinculosAccessEfetivo"}</definedName>
    <definedName name="DDD" localSheetId="13" hidden="1">{"TotalGeralDespesasPorArea",#N/A,FALSE,"VinculosAccessEfetivo"}</definedName>
    <definedName name="DDD" hidden="1">{"TotalGeralDespesasPorArea",#N/A,FALSE,"VinculosAccessEfetivo"}</definedName>
    <definedName name="DDD_1" localSheetId="0" hidden="1">{"TotalGeralDespesasPorArea",#N/A,FALSE,"VinculosAccessEfetivo"}</definedName>
    <definedName name="DDD_1" localSheetId="25" hidden="1">{"TotalGeralDespesasPorArea",#N/A,FALSE,"VinculosAccessEfetivo"}</definedName>
    <definedName name="DDD_1" localSheetId="20" hidden="1">{"TotalGeralDespesasPorArea",#N/A,FALSE,"VinculosAccessEfetivo"}</definedName>
    <definedName name="DDD_1" localSheetId="12" hidden="1">{"TotalGeralDespesasPorArea",#N/A,FALSE,"VinculosAccessEfetivo"}</definedName>
    <definedName name="DDD_1" localSheetId="22" hidden="1">{"TotalGeralDespesasPorArea",#N/A,FALSE,"VinculosAccessEfetivo"}</definedName>
    <definedName name="DDD_1" localSheetId="21" hidden="1">{"TotalGeralDespesasPorArea",#N/A,FALSE,"VinculosAccessEfetivo"}</definedName>
    <definedName name="DDD_1" localSheetId="23" hidden="1">{"TotalGeralDespesasPorArea",#N/A,FALSE,"VinculosAccessEfetivo"}</definedName>
    <definedName name="DDD_1" localSheetId="15" hidden="1">{"TotalGeralDespesasPorArea",#N/A,FALSE,"VinculosAccessEfetivo"}</definedName>
    <definedName name="DDD_1" localSheetId="13" hidden="1">{"TotalGeralDespesasPorArea",#N/A,FALSE,"VinculosAccessEfetivo"}</definedName>
    <definedName name="DDD_1" hidden="1">{"TotalGeralDespesasPorArea",#N/A,FALSE,"VinculosAccessEfetivo"}</definedName>
    <definedName name="dddd" localSheetId="15" hidden="1">{#N/A,#N/A,FALSE,"CONTROLE";#N/A,#N/A,FALSE,"CONTROLE"}</definedName>
    <definedName name="dddd" localSheetId="13" hidden="1">{#N/A,#N/A,FALSE,"CONTROLE";#N/A,#N/A,FALSE,"CONTROLE"}</definedName>
    <definedName name="dddd" hidden="1">{#N/A,#N/A,FALSE,"CONTROLE";#N/A,#N/A,FALSE,"CONTROLE"}</definedName>
    <definedName name="dddddd">#REF!</definedName>
    <definedName name="ddsds" localSheetId="15" hidden="1">{#N/A,#N/A,FALSE,"CONTROLE"}</definedName>
    <definedName name="ddsds" localSheetId="13" hidden="1">{#N/A,#N/A,FALSE,"CONTROLE"}</definedName>
    <definedName name="ddsds" hidden="1">{#N/A,#N/A,FALSE,"CONTROLE"}</definedName>
    <definedName name="de" localSheetId="25">#REF!</definedName>
    <definedName name="de" localSheetId="20">#REF!</definedName>
    <definedName name="de" localSheetId="12">#REF!</definedName>
    <definedName name="de" localSheetId="22">#REF!</definedName>
    <definedName name="de" localSheetId="21">#REF!</definedName>
    <definedName name="de" localSheetId="23">#REF!</definedName>
    <definedName name="de" localSheetId="13">#REF!</definedName>
    <definedName name="de">#REF!</definedName>
    <definedName name="Dealpb" localSheetId="13" hidden="1">#REF!</definedName>
    <definedName name="Dealpb" hidden="1">#REF!</definedName>
    <definedName name="debt" localSheetId="13">#REF!</definedName>
    <definedName name="debt">#REF!</definedName>
    <definedName name="DEC_01" localSheetId="15">#REF!</definedName>
    <definedName name="DEC_01">#REF!</definedName>
    <definedName name="DEC_01B" localSheetId="15">#REF!</definedName>
    <definedName name="DEC_01B">#REF!</definedName>
    <definedName name="DEC_02" localSheetId="15">#REF!</definedName>
    <definedName name="DEC_02">#REF!</definedName>
    <definedName name="DEC_02B" localSheetId="15">#REF!</definedName>
    <definedName name="DEC_02B">#REF!</definedName>
    <definedName name="DEC_03" localSheetId="15">#REF!</definedName>
    <definedName name="DEC_03">#REF!</definedName>
    <definedName name="DEC_03B" localSheetId="15">#REF!</definedName>
    <definedName name="DEC_03B">#REF!</definedName>
    <definedName name="DEC_04" localSheetId="15">#REF!</definedName>
    <definedName name="DEC_04">#REF!</definedName>
    <definedName name="DEC_04B" localSheetId="15">#REF!</definedName>
    <definedName name="DEC_04B">#REF!</definedName>
    <definedName name="DEC_05" localSheetId="15">#REF!</definedName>
    <definedName name="DEC_05">#REF!</definedName>
    <definedName name="DEC_05B" localSheetId="15">#REF!</definedName>
    <definedName name="DEC_05B">#REF!</definedName>
    <definedName name="DEC_06" localSheetId="15">#REF!</definedName>
    <definedName name="DEC_06">#REF!</definedName>
    <definedName name="DEC_06B" localSheetId="15">#REF!</definedName>
    <definedName name="DEC_06B">#REF!</definedName>
    <definedName name="DEC_07" localSheetId="15">#REF!</definedName>
    <definedName name="DEC_07">#REF!</definedName>
    <definedName name="DEC_07B" localSheetId="15">#REF!</definedName>
    <definedName name="DEC_07B">#REF!</definedName>
    <definedName name="DEC_08" localSheetId="15">#REF!</definedName>
    <definedName name="DEC_08">#REF!</definedName>
    <definedName name="DEC_08B" localSheetId="15">#REF!</definedName>
    <definedName name="DEC_08B">#REF!</definedName>
    <definedName name="DEC_09" localSheetId="15">#REF!</definedName>
    <definedName name="DEC_09">#REF!</definedName>
    <definedName name="DEC_09B" localSheetId="15">#REF!</definedName>
    <definedName name="DEC_09B">#REF!</definedName>
    <definedName name="DEC_10" localSheetId="15">#REF!</definedName>
    <definedName name="DEC_10">#REF!</definedName>
    <definedName name="DEC_10B" localSheetId="15">#REF!</definedName>
    <definedName name="DEC_10B">#REF!</definedName>
    <definedName name="DEC_11" localSheetId="15">#REF!</definedName>
    <definedName name="DEC_11">#REF!</definedName>
    <definedName name="DEC_11B" localSheetId="15">#REF!</definedName>
    <definedName name="DEC_11B">#REF!</definedName>
    <definedName name="DEC_12" localSheetId="15">#REF!</definedName>
    <definedName name="DEC_12">#REF!</definedName>
    <definedName name="DEC_12B" localSheetId="15">#REF!</definedName>
    <definedName name="DEC_12B">#REF!</definedName>
    <definedName name="DEC_13" localSheetId="15">#REF!</definedName>
    <definedName name="DEC_13">#REF!</definedName>
    <definedName name="DEC_13B" localSheetId="15">#REF!</definedName>
    <definedName name="DEC_13B">#REF!</definedName>
    <definedName name="DEC_14" localSheetId="15">#REF!</definedName>
    <definedName name="DEC_14">#REF!</definedName>
    <definedName name="DEC_14B" localSheetId="15">#REF!</definedName>
    <definedName name="DEC_14B">#REF!</definedName>
    <definedName name="DEC_15" localSheetId="15">#REF!</definedName>
    <definedName name="DEC_15">#REF!</definedName>
    <definedName name="DEC_15B" localSheetId="15">#REF!</definedName>
    <definedName name="DEC_15B">#REF!</definedName>
    <definedName name="DEC_16" localSheetId="15">#REF!</definedName>
    <definedName name="DEC_16">#REF!</definedName>
    <definedName name="DEC_16B" localSheetId="15">#REF!</definedName>
    <definedName name="DEC_16B">#REF!</definedName>
    <definedName name="DEC_17" localSheetId="15">#REF!</definedName>
    <definedName name="DEC_17">#REF!</definedName>
    <definedName name="DEC_17B" localSheetId="15">#REF!</definedName>
    <definedName name="DEC_17B">#REF!</definedName>
    <definedName name="DEC_18" localSheetId="15">#REF!</definedName>
    <definedName name="DEC_18">#REF!</definedName>
    <definedName name="DEC_18B" localSheetId="15">#REF!</definedName>
    <definedName name="DEC_18B">#REF!</definedName>
    <definedName name="DEC_19" localSheetId="15">#REF!</definedName>
    <definedName name="DEC_19">#REF!</definedName>
    <definedName name="DEC_19B" localSheetId="15">#REF!</definedName>
    <definedName name="DEC_19B">#REF!</definedName>
    <definedName name="DEC_20" localSheetId="15">#REF!</definedName>
    <definedName name="DEC_20">#REF!</definedName>
    <definedName name="DEC_20B" localSheetId="15">#REF!</definedName>
    <definedName name="DEC_20B">#REF!</definedName>
    <definedName name="DEC_21" localSheetId="15">#REF!</definedName>
    <definedName name="DEC_21">#REF!</definedName>
    <definedName name="DEC_21B" localSheetId="15">#REF!</definedName>
    <definedName name="DEC_21B">#REF!</definedName>
    <definedName name="DEC_22" localSheetId="15">#REF!</definedName>
    <definedName name="DEC_22">#REF!</definedName>
    <definedName name="DEC_22B" localSheetId="15">#REF!</definedName>
    <definedName name="DEC_22B">#REF!</definedName>
    <definedName name="DEC_23" localSheetId="15">#REF!</definedName>
    <definedName name="DEC_23">#REF!</definedName>
    <definedName name="DEC_23B" localSheetId="15">#REF!</definedName>
    <definedName name="DEC_23B">#REF!</definedName>
    <definedName name="DEC_24" localSheetId="15">#REF!</definedName>
    <definedName name="DEC_24">#REF!</definedName>
    <definedName name="DEC_24B" localSheetId="15">#REF!</definedName>
    <definedName name="DEC_24B">#REF!</definedName>
    <definedName name="DEC_25" localSheetId="15">#REF!</definedName>
    <definedName name="DEC_25">#REF!</definedName>
    <definedName name="DEC_25B" localSheetId="15">#REF!</definedName>
    <definedName name="DEC_25B">#REF!</definedName>
    <definedName name="DEC_26" localSheetId="15">#REF!</definedName>
    <definedName name="DEC_26">#REF!</definedName>
    <definedName name="DEC_26B" localSheetId="15">#REF!</definedName>
    <definedName name="DEC_26B">#REF!</definedName>
    <definedName name="DEC_27" localSheetId="15">#REF!</definedName>
    <definedName name="DEC_27">#REF!</definedName>
    <definedName name="DEC_27B" localSheetId="15">#REF!</definedName>
    <definedName name="DEC_27B">#REF!</definedName>
    <definedName name="DEC_28" localSheetId="15">#REF!</definedName>
    <definedName name="DEC_28">#REF!</definedName>
    <definedName name="DEC_28B" localSheetId="15">#REF!</definedName>
    <definedName name="DEC_28B">#REF!</definedName>
    <definedName name="DEC_29" localSheetId="15">#REF!</definedName>
    <definedName name="DEC_29">#REF!</definedName>
    <definedName name="DEC_29B" localSheetId="15">#REF!</definedName>
    <definedName name="DEC_29B">#REF!</definedName>
    <definedName name="DEC_30" localSheetId="15">#REF!</definedName>
    <definedName name="DEC_30">#REF!</definedName>
    <definedName name="DEC_30B" localSheetId="15">#REF!</definedName>
    <definedName name="DEC_30B">#REF!</definedName>
    <definedName name="DEC_31" localSheetId="15">#REF!</definedName>
    <definedName name="DEC_31">#REF!</definedName>
    <definedName name="DEC_31B" localSheetId="15">#REF!</definedName>
    <definedName name="DEC_31B">#REF!</definedName>
    <definedName name="DEC_32" localSheetId="15">#REF!</definedName>
    <definedName name="DEC_32">#REF!</definedName>
    <definedName name="DEC_32B" localSheetId="15">#REF!</definedName>
    <definedName name="DEC_32B">#REF!</definedName>
    <definedName name="DEC_33" localSheetId="15">#REF!</definedName>
    <definedName name="DEC_33">#REF!</definedName>
    <definedName name="DEC_33B" localSheetId="15">#REF!</definedName>
    <definedName name="DEC_33B">#REF!</definedName>
    <definedName name="DEC_34" localSheetId="15">#REF!</definedName>
    <definedName name="DEC_34">#REF!</definedName>
    <definedName name="DEC_34B" localSheetId="15">#REF!</definedName>
    <definedName name="DEC_34B">#REF!</definedName>
    <definedName name="DEC_35" localSheetId="15">#REF!</definedName>
    <definedName name="DEC_35">#REF!</definedName>
    <definedName name="DEC_35B" localSheetId="15">#REF!</definedName>
    <definedName name="DEC_35B">#REF!</definedName>
    <definedName name="DEC_36" localSheetId="15">#REF!</definedName>
    <definedName name="DEC_36">#REF!</definedName>
    <definedName name="DEC_36B" localSheetId="15">#REF!</definedName>
    <definedName name="DEC_36B">#REF!</definedName>
    <definedName name="DEC_37" localSheetId="15">#REF!</definedName>
    <definedName name="DEC_37">#REF!</definedName>
    <definedName name="DEC_37B" localSheetId="15">#REF!</definedName>
    <definedName name="DEC_37B">#REF!</definedName>
    <definedName name="DEC_38" localSheetId="15">#REF!</definedName>
    <definedName name="DEC_38">#REF!</definedName>
    <definedName name="DEC_38B" localSheetId="15">#REF!</definedName>
    <definedName name="DEC_38B">#REF!</definedName>
    <definedName name="DEC_39" localSheetId="15">#REF!</definedName>
    <definedName name="DEC_39">#REF!</definedName>
    <definedName name="DEC_39B" localSheetId="15">#REF!</definedName>
    <definedName name="DEC_39B">#REF!</definedName>
    <definedName name="DEC_40" localSheetId="15">#REF!</definedName>
    <definedName name="DEC_40">#REF!</definedName>
    <definedName name="DEC_40B" localSheetId="15">#REF!</definedName>
    <definedName name="DEC_40B">#REF!</definedName>
    <definedName name="DEC_41" localSheetId="15">#REF!</definedName>
    <definedName name="DEC_41">#REF!</definedName>
    <definedName name="DEC_41B" localSheetId="15">#REF!</definedName>
    <definedName name="DEC_41B">#REF!</definedName>
    <definedName name="DEC_42" localSheetId="15">#REF!</definedName>
    <definedName name="DEC_42">#REF!</definedName>
    <definedName name="DEC_42B" localSheetId="15">#REF!</definedName>
    <definedName name="DEC_42B">#REF!</definedName>
    <definedName name="DEC_43" localSheetId="15">#REF!</definedName>
    <definedName name="DEC_43">#REF!</definedName>
    <definedName name="DEC_43B" localSheetId="15">#REF!</definedName>
    <definedName name="DEC_43B">#REF!</definedName>
    <definedName name="DEC_44" localSheetId="15">#REF!</definedName>
    <definedName name="DEC_44">#REF!</definedName>
    <definedName name="DEC_44B" localSheetId="15">#REF!</definedName>
    <definedName name="DEC_44B">#REF!</definedName>
    <definedName name="DEC_45" localSheetId="15">#REF!</definedName>
    <definedName name="DEC_45">#REF!</definedName>
    <definedName name="DEC_45B" localSheetId="15">#REF!</definedName>
    <definedName name="DEC_45B">#REF!</definedName>
    <definedName name="DEC_46" localSheetId="15">#REF!</definedName>
    <definedName name="DEC_46">#REF!</definedName>
    <definedName name="DEC_46B" localSheetId="15">#REF!</definedName>
    <definedName name="DEC_46B">#REF!</definedName>
    <definedName name="DEC_47" localSheetId="15">#REF!</definedName>
    <definedName name="DEC_47">#REF!</definedName>
    <definedName name="DEC_47B" localSheetId="15">#REF!</definedName>
    <definedName name="DEC_47B">#REF!</definedName>
    <definedName name="DEC_48" localSheetId="15">#REF!</definedName>
    <definedName name="DEC_48">#REF!</definedName>
    <definedName name="DEC_48B" localSheetId="15">#REF!</definedName>
    <definedName name="DEC_48B">#REF!</definedName>
    <definedName name="DEC_49" localSheetId="15">#REF!</definedName>
    <definedName name="DEC_49">#REF!</definedName>
    <definedName name="DEC_49B" localSheetId="15">#REF!</definedName>
    <definedName name="DEC_49B">#REF!</definedName>
    <definedName name="DEC_50" localSheetId="15">#REF!</definedName>
    <definedName name="DEC_50">#REF!</definedName>
    <definedName name="DEC_50B" localSheetId="15">#REF!</definedName>
    <definedName name="DEC_50B">#REF!</definedName>
    <definedName name="DEC_51" localSheetId="15">#REF!</definedName>
    <definedName name="DEC_51">#REF!</definedName>
    <definedName name="DEC_51B" localSheetId="15">#REF!</definedName>
    <definedName name="DEC_51B">#REF!</definedName>
    <definedName name="DEC_52" localSheetId="15">#REF!</definedName>
    <definedName name="DEC_52">#REF!</definedName>
    <definedName name="DEC_52B" localSheetId="15">#REF!</definedName>
    <definedName name="DEC_52B">#REF!</definedName>
    <definedName name="DEC_53" localSheetId="15">#REF!</definedName>
    <definedName name="DEC_53">#REF!</definedName>
    <definedName name="DEC_53B" localSheetId="15">#REF!</definedName>
    <definedName name="DEC_53B">#REF!</definedName>
    <definedName name="DEC_54" localSheetId="15">#REF!</definedName>
    <definedName name="DEC_54">#REF!</definedName>
    <definedName name="DEC_54B" localSheetId="15">#REF!</definedName>
    <definedName name="DEC_54B">#REF!</definedName>
    <definedName name="DEC_55" localSheetId="15">#REF!</definedName>
    <definedName name="DEC_55">#REF!</definedName>
    <definedName name="DEC_55B" localSheetId="15">#REF!</definedName>
    <definedName name="DEC_55B">#REF!</definedName>
    <definedName name="DEC_56" localSheetId="15">#REF!</definedName>
    <definedName name="DEC_56">#REF!</definedName>
    <definedName name="DEC_56B" localSheetId="15">#REF!</definedName>
    <definedName name="DEC_56B">#REF!</definedName>
    <definedName name="DEC_57" localSheetId="15">#REF!</definedName>
    <definedName name="DEC_57">#REF!</definedName>
    <definedName name="DEC_57B" localSheetId="15">#REF!</definedName>
    <definedName name="DEC_57B">#REF!</definedName>
    <definedName name="DEC_58" localSheetId="15">#REF!</definedName>
    <definedName name="DEC_58">#REF!</definedName>
    <definedName name="DEC_58B" localSheetId="15">#REF!</definedName>
    <definedName name="DEC_58B">#REF!</definedName>
    <definedName name="DEC_T" localSheetId="15">#REF!</definedName>
    <definedName name="DEC_T">#REF!</definedName>
    <definedName name="DEC_TB" localSheetId="15">#REF!</definedName>
    <definedName name="DEC_TB">#REF!</definedName>
    <definedName name="DecL3" localSheetId="13">#REF!</definedName>
    <definedName name="DecL3">#REF!</definedName>
    <definedName name="DecL4" localSheetId="13">#REF!</definedName>
    <definedName name="DecL4">#REF!</definedName>
    <definedName name="DecL5" localSheetId="13">#REF!</definedName>
    <definedName name="DecL5">#REF!</definedName>
    <definedName name="DecNI1">#REF!</definedName>
    <definedName name="DecNI2">#REF!</definedName>
    <definedName name="DecNI3">#REF!</definedName>
    <definedName name="DecNI4">#REF!</definedName>
    <definedName name="DecNI5">#REF!</definedName>
    <definedName name="defw" localSheetId="15" hidden="1">{#N/A,#N/A,FALSE,"CONTROLE";#N/A,#N/A,FALSE,"CONTROLE"}</definedName>
    <definedName name="defw" localSheetId="13" hidden="1">{#N/A,#N/A,FALSE,"CONTROLE";#N/A,#N/A,FALSE,"CONTROLE"}</definedName>
    <definedName name="defw" hidden="1">{#N/A,#N/A,FALSE,"CONTROLE";#N/A,#N/A,FALSE,"CONTROLE"}</definedName>
    <definedName name="DELETELOGICTYPE1" localSheetId="2">#REF!</definedName>
    <definedName name="DELETELOGICTYPE1" localSheetId="3">#REF!</definedName>
    <definedName name="DELETELOGICTYPE1" localSheetId="19">#REF!</definedName>
    <definedName name="DELETELOGICTYPE1" localSheetId="24">#REF!</definedName>
    <definedName name="DELETELOGICTYPE1" localSheetId="1">#REF!</definedName>
    <definedName name="DELETELOGICTYPE1" localSheetId="25">#REF!</definedName>
    <definedName name="DELETELOGICTYPE1" localSheetId="12">#REF!</definedName>
    <definedName name="DELETELOGICTYPE1" localSheetId="23">#REF!</definedName>
    <definedName name="DELETELOGICTYPE1" localSheetId="13">#REF!</definedName>
    <definedName name="DELETELOGICTYPE1">#REF!</definedName>
    <definedName name="DeleteRange" hidden="1">#N/A</definedName>
    <definedName name="DeleteTable" hidden="1">#N/A</definedName>
    <definedName name="demanda" localSheetId="13">#REF!</definedName>
    <definedName name="demanda">#REF!</definedName>
    <definedName name="demanda_cvrd" localSheetId="13">#REF!</definedName>
    <definedName name="demanda_cvrd">#REF!</definedName>
    <definedName name="demanda1" localSheetId="13">#REF!</definedName>
    <definedName name="demanda1">#REF!</definedName>
    <definedName name="demanda10">#REF!</definedName>
    <definedName name="demanda11">#REF!</definedName>
    <definedName name="demanda12">#REF!</definedName>
    <definedName name="demanda13">#REF!</definedName>
    <definedName name="demanda14">#REF!</definedName>
    <definedName name="demanda15">#REF!</definedName>
    <definedName name="demanda16">#REF!</definedName>
    <definedName name="demanda17">#REF!</definedName>
    <definedName name="demanda18">#REF!</definedName>
    <definedName name="demanda19">#REF!</definedName>
    <definedName name="demanda2">#REF!</definedName>
    <definedName name="demanda2_cvrd">#REF!</definedName>
    <definedName name="demanda3">#REF!</definedName>
    <definedName name="demanda3_cvrd">#REF!</definedName>
    <definedName name="demanda4">#REF!</definedName>
    <definedName name="demanda5">#REF!</definedName>
    <definedName name="demanda6">#REF!</definedName>
    <definedName name="demanda7">#REF!</definedName>
    <definedName name="demanda8">#REF!</definedName>
    <definedName name="demanda9">#REF!</definedName>
    <definedName name="DEMANDAkW" localSheetId="15">#REF!</definedName>
    <definedName name="DEMANDAkW">#REF!</definedName>
    <definedName name="DEMANDAVAL" localSheetId="13">#REF!</definedName>
    <definedName name="DEMANDAVAL">#REF!</definedName>
    <definedName name="DEP" localSheetId="13">#REF!</definedName>
    <definedName name="DEP">#REF!</definedName>
    <definedName name="departamentos" localSheetId="0" hidden="1">{#N/A,#N/A,FALSE,"CONTROLE";#N/A,#N/A,FALSE,"CONTROLE"}</definedName>
    <definedName name="departamentos" localSheetId="25" hidden="1">{#N/A,#N/A,FALSE,"CONTROLE";#N/A,#N/A,FALSE,"CONTROLE"}</definedName>
    <definedName name="departamentos" localSheetId="20" hidden="1">{#N/A,#N/A,FALSE,"CONTROLE";#N/A,#N/A,FALSE,"CONTROLE"}</definedName>
    <definedName name="departamentos" localSheetId="12" hidden="1">{#N/A,#N/A,FALSE,"CONTROLE";#N/A,#N/A,FALSE,"CONTROLE"}</definedName>
    <definedName name="departamentos" localSheetId="22" hidden="1">{#N/A,#N/A,FALSE,"CONTROLE";#N/A,#N/A,FALSE,"CONTROLE"}</definedName>
    <definedName name="departamentos" localSheetId="21" hidden="1">{#N/A,#N/A,FALSE,"CONTROLE";#N/A,#N/A,FALSE,"CONTROLE"}</definedName>
    <definedName name="departamentos" localSheetId="23" hidden="1">{#N/A,#N/A,FALSE,"CONTROLE";#N/A,#N/A,FALSE,"CONTROLE"}</definedName>
    <definedName name="departamentos" localSheetId="15" hidden="1">{#N/A,#N/A,FALSE,"CONTROLE";#N/A,#N/A,FALSE,"CONTROLE"}</definedName>
    <definedName name="departamentos" localSheetId="13" hidden="1">{#N/A,#N/A,FALSE,"CONTROLE";#N/A,#N/A,FALSE,"CONTROLE"}</definedName>
    <definedName name="departamentos" hidden="1">{#N/A,#N/A,FALSE,"CONTROLE";#N/A,#N/A,FALSE,"CONTROLE"}</definedName>
    <definedName name="departamentos_1" localSheetId="0" hidden="1">{#N/A,#N/A,FALSE,"CONTROLE";#N/A,#N/A,FALSE,"CONTROLE"}</definedName>
    <definedName name="departamentos_1" localSheetId="25" hidden="1">{#N/A,#N/A,FALSE,"CONTROLE";#N/A,#N/A,FALSE,"CONTROLE"}</definedName>
    <definedName name="departamentos_1" localSheetId="20" hidden="1">{#N/A,#N/A,FALSE,"CONTROLE";#N/A,#N/A,FALSE,"CONTROLE"}</definedName>
    <definedName name="departamentos_1" localSheetId="12" hidden="1">{#N/A,#N/A,FALSE,"CONTROLE";#N/A,#N/A,FALSE,"CONTROLE"}</definedName>
    <definedName name="departamentos_1" localSheetId="22" hidden="1">{#N/A,#N/A,FALSE,"CONTROLE";#N/A,#N/A,FALSE,"CONTROLE"}</definedName>
    <definedName name="departamentos_1" localSheetId="21" hidden="1">{#N/A,#N/A,FALSE,"CONTROLE";#N/A,#N/A,FALSE,"CONTROLE"}</definedName>
    <definedName name="departamentos_1" localSheetId="23" hidden="1">{#N/A,#N/A,FALSE,"CONTROLE";#N/A,#N/A,FALSE,"CONTROLE"}</definedName>
    <definedName name="departamentos_1" localSheetId="15" hidden="1">{#N/A,#N/A,FALSE,"CONTROLE";#N/A,#N/A,FALSE,"CONTROLE"}</definedName>
    <definedName name="departamentos_1" localSheetId="13" hidden="1">{#N/A,#N/A,FALSE,"CONTROLE";#N/A,#N/A,FALSE,"CONTROLE"}</definedName>
    <definedName name="departamentos_1" hidden="1">{#N/A,#N/A,FALSE,"CONTROLE";#N/A,#N/A,FALSE,"CONTROLE"}</definedName>
    <definedName name="depre_aceler">#REF!</definedName>
    <definedName name="deprec_linear">#REF!</definedName>
    <definedName name="depreciacao">#REF!</definedName>
    <definedName name="Depreciação">#REF!</definedName>
    <definedName name="DEPRECIATION">#REF!</definedName>
    <definedName name="DepreciationPB" hidden="1">#REF!</definedName>
    <definedName name="desag_epc">#REF!</definedName>
    <definedName name="desag_RAP">#REF!</definedName>
    <definedName name="desconto_agua_a_d" localSheetId="15">#REF!</definedName>
    <definedName name="desconto_agua_a_d">#REF!</definedName>
    <definedName name="desconto_agua_a_e" localSheetId="15">#REF!</definedName>
    <definedName name="desconto_agua_a_e">#REF!</definedName>
    <definedName name="desconto_agua_b_d" localSheetId="15">#REF!</definedName>
    <definedName name="desconto_agua_b_d">#REF!</definedName>
    <definedName name="desconto_agua_b_e" localSheetId="15">#REF!</definedName>
    <definedName name="desconto_agua_b_e">#REF!</definedName>
    <definedName name="desconto_rural_d" localSheetId="15">#REF!</definedName>
    <definedName name="desconto_rural_d">#REF!</definedName>
    <definedName name="desconto_rural_e" localSheetId="15">#REF!</definedName>
    <definedName name="desconto_rural_e">#REF!</definedName>
    <definedName name="DEZEMBRO" localSheetId="25">#REF!</definedName>
    <definedName name="DEZEMBRO" localSheetId="20">#REF!</definedName>
    <definedName name="DEZEMBRO" localSheetId="12">#REF!</definedName>
    <definedName name="DEZEMBRO" localSheetId="22">#REF!</definedName>
    <definedName name="DEZEMBRO" localSheetId="21">#REF!</definedName>
    <definedName name="DEZEMBRO" localSheetId="23">#REF!</definedName>
    <definedName name="DEZEMBRO" localSheetId="13">#REF!</definedName>
    <definedName name="DEZEMBRO">#REF!</definedName>
    <definedName name="df" localSheetId="0" hidden="1">{#N/A,#N/A,FALSE,"LLAVE";#N/A,#N/A,FALSE,"EERR";#N/A,#N/A,FALSE,"ESP";#N/A,#N/A,FALSE,"EOAF";#N/A,#N/A,FALSE,"CASH";#N/A,#N/A,FALSE,"FINANZAS";#N/A,#N/A,FALSE,"DEUDA";#N/A,#N/A,FALSE,"INVERSION";#N/A,#N/A,FALSE,"PERSONAL"}</definedName>
    <definedName name="df" localSheetId="25" hidden="1">{#N/A,#N/A,FALSE,"LLAVE";#N/A,#N/A,FALSE,"EERR";#N/A,#N/A,FALSE,"ESP";#N/A,#N/A,FALSE,"EOAF";#N/A,#N/A,FALSE,"CASH";#N/A,#N/A,FALSE,"FINANZAS";#N/A,#N/A,FALSE,"DEUDA";#N/A,#N/A,FALSE,"INVERSION";#N/A,#N/A,FALSE,"PERSONAL"}</definedName>
    <definedName name="df" localSheetId="20" hidden="1">{#N/A,#N/A,FALSE,"LLAVE";#N/A,#N/A,FALSE,"EERR";#N/A,#N/A,FALSE,"ESP";#N/A,#N/A,FALSE,"EOAF";#N/A,#N/A,FALSE,"CASH";#N/A,#N/A,FALSE,"FINANZAS";#N/A,#N/A,FALSE,"DEUDA";#N/A,#N/A,FALSE,"INVERSION";#N/A,#N/A,FALSE,"PERSONAL"}</definedName>
    <definedName name="df" localSheetId="12" hidden="1">{#N/A,#N/A,FALSE,"LLAVE";#N/A,#N/A,FALSE,"EERR";#N/A,#N/A,FALSE,"ESP";#N/A,#N/A,FALSE,"EOAF";#N/A,#N/A,FALSE,"CASH";#N/A,#N/A,FALSE,"FINANZAS";#N/A,#N/A,FALSE,"DEUDA";#N/A,#N/A,FALSE,"INVERSION";#N/A,#N/A,FALSE,"PERSONAL"}</definedName>
    <definedName name="df" localSheetId="22" hidden="1">{#N/A,#N/A,FALSE,"LLAVE";#N/A,#N/A,FALSE,"EERR";#N/A,#N/A,FALSE,"ESP";#N/A,#N/A,FALSE,"EOAF";#N/A,#N/A,FALSE,"CASH";#N/A,#N/A,FALSE,"FINANZAS";#N/A,#N/A,FALSE,"DEUDA";#N/A,#N/A,FALSE,"INVERSION";#N/A,#N/A,FALSE,"PERSONAL"}</definedName>
    <definedName name="df" localSheetId="21" hidden="1">{#N/A,#N/A,FALSE,"LLAVE";#N/A,#N/A,FALSE,"EERR";#N/A,#N/A,FALSE,"ESP";#N/A,#N/A,FALSE,"EOAF";#N/A,#N/A,FALSE,"CASH";#N/A,#N/A,FALSE,"FINANZAS";#N/A,#N/A,FALSE,"DEUDA";#N/A,#N/A,FALSE,"INVERSION";#N/A,#N/A,FALSE,"PERSONAL"}</definedName>
    <definedName name="df" localSheetId="23" hidden="1">{#N/A,#N/A,FALSE,"LLAVE";#N/A,#N/A,FALSE,"EERR";#N/A,#N/A,FALSE,"ESP";#N/A,#N/A,FALSE,"EOAF";#N/A,#N/A,FALSE,"CASH";#N/A,#N/A,FALSE,"FINANZAS";#N/A,#N/A,FALSE,"DEUDA";#N/A,#N/A,FALSE,"INVERSION";#N/A,#N/A,FALSE,"PERSONAL"}</definedName>
    <definedName name="df" localSheetId="15" hidden="1">{#N/A,#N/A,FALSE,"LLAVE";#N/A,#N/A,FALSE,"EERR";#N/A,#N/A,FALSE,"ESP";#N/A,#N/A,FALSE,"EOAF";#N/A,#N/A,FALSE,"CASH";#N/A,#N/A,FALSE,"FINANZAS";#N/A,#N/A,FALSE,"DEUDA";#N/A,#N/A,FALSE,"INVERSION";#N/A,#N/A,FALSE,"PERSONAL"}</definedName>
    <definedName name="df" localSheetId="13" hidden="1">{#N/A,#N/A,FALSE,"LLAVE";#N/A,#N/A,FALSE,"EERR";#N/A,#N/A,FALSE,"ESP";#N/A,#N/A,FALSE,"EOAF";#N/A,#N/A,FALSE,"CASH";#N/A,#N/A,FALSE,"FINANZAS";#N/A,#N/A,FALSE,"DEUDA";#N/A,#N/A,FALSE,"INVERSION";#N/A,#N/A,FALSE,"PERSONAL"}</definedName>
    <definedName name="df" hidden="1">{#N/A,#N/A,FALSE,"LLAVE";#N/A,#N/A,FALSE,"EERR";#N/A,#N/A,FALSE,"ESP";#N/A,#N/A,FALSE,"EOAF";#N/A,#N/A,FALSE,"CASH";#N/A,#N/A,FALSE,"FINANZAS";#N/A,#N/A,FALSE,"DEUDA";#N/A,#N/A,FALSE,"INVERSION";#N/A,#N/A,FALSE,"PERSONAL"}</definedName>
    <definedName name="df_1" localSheetId="0" hidden="1">{#N/A,#N/A,FALSE,"LLAVE";#N/A,#N/A,FALSE,"EERR";#N/A,#N/A,FALSE,"ESP";#N/A,#N/A,FALSE,"EOAF";#N/A,#N/A,FALSE,"CASH";#N/A,#N/A,FALSE,"FINANZAS";#N/A,#N/A,FALSE,"DEUDA";#N/A,#N/A,FALSE,"INVERSION";#N/A,#N/A,FALSE,"PERSONAL"}</definedName>
    <definedName name="df_1" localSheetId="25" hidden="1">{#N/A,#N/A,FALSE,"LLAVE";#N/A,#N/A,FALSE,"EERR";#N/A,#N/A,FALSE,"ESP";#N/A,#N/A,FALSE,"EOAF";#N/A,#N/A,FALSE,"CASH";#N/A,#N/A,FALSE,"FINANZAS";#N/A,#N/A,FALSE,"DEUDA";#N/A,#N/A,FALSE,"INVERSION";#N/A,#N/A,FALSE,"PERSONAL"}</definedName>
    <definedName name="df_1" localSheetId="20" hidden="1">{#N/A,#N/A,FALSE,"LLAVE";#N/A,#N/A,FALSE,"EERR";#N/A,#N/A,FALSE,"ESP";#N/A,#N/A,FALSE,"EOAF";#N/A,#N/A,FALSE,"CASH";#N/A,#N/A,FALSE,"FINANZAS";#N/A,#N/A,FALSE,"DEUDA";#N/A,#N/A,FALSE,"INVERSION";#N/A,#N/A,FALSE,"PERSONAL"}</definedName>
    <definedName name="df_1" localSheetId="12" hidden="1">{#N/A,#N/A,FALSE,"LLAVE";#N/A,#N/A,FALSE,"EERR";#N/A,#N/A,FALSE,"ESP";#N/A,#N/A,FALSE,"EOAF";#N/A,#N/A,FALSE,"CASH";#N/A,#N/A,FALSE,"FINANZAS";#N/A,#N/A,FALSE,"DEUDA";#N/A,#N/A,FALSE,"INVERSION";#N/A,#N/A,FALSE,"PERSONAL"}</definedName>
    <definedName name="df_1" localSheetId="22" hidden="1">{#N/A,#N/A,FALSE,"LLAVE";#N/A,#N/A,FALSE,"EERR";#N/A,#N/A,FALSE,"ESP";#N/A,#N/A,FALSE,"EOAF";#N/A,#N/A,FALSE,"CASH";#N/A,#N/A,FALSE,"FINANZAS";#N/A,#N/A,FALSE,"DEUDA";#N/A,#N/A,FALSE,"INVERSION";#N/A,#N/A,FALSE,"PERSONAL"}</definedName>
    <definedName name="df_1" localSheetId="21" hidden="1">{#N/A,#N/A,FALSE,"LLAVE";#N/A,#N/A,FALSE,"EERR";#N/A,#N/A,FALSE,"ESP";#N/A,#N/A,FALSE,"EOAF";#N/A,#N/A,FALSE,"CASH";#N/A,#N/A,FALSE,"FINANZAS";#N/A,#N/A,FALSE,"DEUDA";#N/A,#N/A,FALSE,"INVERSION";#N/A,#N/A,FALSE,"PERSONAL"}</definedName>
    <definedName name="df_1" localSheetId="23" hidden="1">{#N/A,#N/A,FALSE,"LLAVE";#N/A,#N/A,FALSE,"EERR";#N/A,#N/A,FALSE,"ESP";#N/A,#N/A,FALSE,"EOAF";#N/A,#N/A,FALSE,"CASH";#N/A,#N/A,FALSE,"FINANZAS";#N/A,#N/A,FALSE,"DEUDA";#N/A,#N/A,FALSE,"INVERSION";#N/A,#N/A,FALSE,"PERSONAL"}</definedName>
    <definedName name="df_1" localSheetId="15" hidden="1">{#N/A,#N/A,FALSE,"LLAVE";#N/A,#N/A,FALSE,"EERR";#N/A,#N/A,FALSE,"ESP";#N/A,#N/A,FALSE,"EOAF";#N/A,#N/A,FALSE,"CASH";#N/A,#N/A,FALSE,"FINANZAS";#N/A,#N/A,FALSE,"DEUDA";#N/A,#N/A,FALSE,"INVERSION";#N/A,#N/A,FALSE,"PERSONAL"}</definedName>
    <definedName name="df_1" localSheetId="13" hidden="1">{#N/A,#N/A,FALSE,"LLAVE";#N/A,#N/A,FALSE,"EERR";#N/A,#N/A,FALSE,"ESP";#N/A,#N/A,FALSE,"EOAF";#N/A,#N/A,FALSE,"CASH";#N/A,#N/A,FALSE,"FINANZAS";#N/A,#N/A,FALSE,"DEUDA";#N/A,#N/A,FALSE,"INVERSION";#N/A,#N/A,FALSE,"PERSONAL"}</definedName>
    <definedName name="df_1" hidden="1">{#N/A,#N/A,FALSE,"LLAVE";#N/A,#N/A,FALSE,"EERR";#N/A,#N/A,FALSE,"ESP";#N/A,#N/A,FALSE,"EOAF";#N/A,#N/A,FALSE,"CASH";#N/A,#N/A,FALSE,"FINANZAS";#N/A,#N/A,FALSE,"DEUDA";#N/A,#N/A,FALSE,"INVERSION";#N/A,#N/A,FALSE,"PERSONAL"}</definedName>
    <definedName name="df_1_1" localSheetId="0" hidden="1">{#N/A,#N/A,FALSE,"LLAVE";#N/A,#N/A,FALSE,"EERR";#N/A,#N/A,FALSE,"ESP";#N/A,#N/A,FALSE,"EOAF";#N/A,#N/A,FALSE,"CASH";#N/A,#N/A,FALSE,"FINANZAS";#N/A,#N/A,FALSE,"DEUDA";#N/A,#N/A,FALSE,"INVERSION";#N/A,#N/A,FALSE,"PERSONAL"}</definedName>
    <definedName name="df_1_1" localSheetId="25" hidden="1">{#N/A,#N/A,FALSE,"LLAVE";#N/A,#N/A,FALSE,"EERR";#N/A,#N/A,FALSE,"ESP";#N/A,#N/A,FALSE,"EOAF";#N/A,#N/A,FALSE,"CASH";#N/A,#N/A,FALSE,"FINANZAS";#N/A,#N/A,FALSE,"DEUDA";#N/A,#N/A,FALSE,"INVERSION";#N/A,#N/A,FALSE,"PERSONAL"}</definedName>
    <definedName name="df_1_1" localSheetId="20" hidden="1">{#N/A,#N/A,FALSE,"LLAVE";#N/A,#N/A,FALSE,"EERR";#N/A,#N/A,FALSE,"ESP";#N/A,#N/A,FALSE,"EOAF";#N/A,#N/A,FALSE,"CASH";#N/A,#N/A,FALSE,"FINANZAS";#N/A,#N/A,FALSE,"DEUDA";#N/A,#N/A,FALSE,"INVERSION";#N/A,#N/A,FALSE,"PERSONAL"}</definedName>
    <definedName name="df_1_1" localSheetId="12" hidden="1">{#N/A,#N/A,FALSE,"LLAVE";#N/A,#N/A,FALSE,"EERR";#N/A,#N/A,FALSE,"ESP";#N/A,#N/A,FALSE,"EOAF";#N/A,#N/A,FALSE,"CASH";#N/A,#N/A,FALSE,"FINANZAS";#N/A,#N/A,FALSE,"DEUDA";#N/A,#N/A,FALSE,"INVERSION";#N/A,#N/A,FALSE,"PERSONAL"}</definedName>
    <definedName name="df_1_1" localSheetId="22" hidden="1">{#N/A,#N/A,FALSE,"LLAVE";#N/A,#N/A,FALSE,"EERR";#N/A,#N/A,FALSE,"ESP";#N/A,#N/A,FALSE,"EOAF";#N/A,#N/A,FALSE,"CASH";#N/A,#N/A,FALSE,"FINANZAS";#N/A,#N/A,FALSE,"DEUDA";#N/A,#N/A,FALSE,"INVERSION";#N/A,#N/A,FALSE,"PERSONAL"}</definedName>
    <definedName name="df_1_1" localSheetId="21" hidden="1">{#N/A,#N/A,FALSE,"LLAVE";#N/A,#N/A,FALSE,"EERR";#N/A,#N/A,FALSE,"ESP";#N/A,#N/A,FALSE,"EOAF";#N/A,#N/A,FALSE,"CASH";#N/A,#N/A,FALSE,"FINANZAS";#N/A,#N/A,FALSE,"DEUDA";#N/A,#N/A,FALSE,"INVERSION";#N/A,#N/A,FALSE,"PERSONAL"}</definedName>
    <definedName name="df_1_1" localSheetId="23" hidden="1">{#N/A,#N/A,FALSE,"LLAVE";#N/A,#N/A,FALSE,"EERR";#N/A,#N/A,FALSE,"ESP";#N/A,#N/A,FALSE,"EOAF";#N/A,#N/A,FALSE,"CASH";#N/A,#N/A,FALSE,"FINANZAS";#N/A,#N/A,FALSE,"DEUDA";#N/A,#N/A,FALSE,"INVERSION";#N/A,#N/A,FALSE,"PERSONAL"}</definedName>
    <definedName name="df_1_1" localSheetId="15" hidden="1">{#N/A,#N/A,FALSE,"LLAVE";#N/A,#N/A,FALSE,"EERR";#N/A,#N/A,FALSE,"ESP";#N/A,#N/A,FALSE,"EOAF";#N/A,#N/A,FALSE,"CASH";#N/A,#N/A,FALSE,"FINANZAS";#N/A,#N/A,FALSE,"DEUDA";#N/A,#N/A,FALSE,"INVERSION";#N/A,#N/A,FALSE,"PERSONAL"}</definedName>
    <definedName name="df_1_1" localSheetId="13" hidden="1">{#N/A,#N/A,FALSE,"LLAVE";#N/A,#N/A,FALSE,"EERR";#N/A,#N/A,FALSE,"ESP";#N/A,#N/A,FALSE,"EOAF";#N/A,#N/A,FALSE,"CASH";#N/A,#N/A,FALSE,"FINANZAS";#N/A,#N/A,FALSE,"DEUDA";#N/A,#N/A,FALSE,"INVERSION";#N/A,#N/A,FALSE,"PERSONAL"}</definedName>
    <definedName name="df_1_1" hidden="1">{#N/A,#N/A,FALSE,"LLAVE";#N/A,#N/A,FALSE,"EERR";#N/A,#N/A,FALSE,"ESP";#N/A,#N/A,FALSE,"EOAF";#N/A,#N/A,FALSE,"CASH";#N/A,#N/A,FALSE,"FINANZAS";#N/A,#N/A,FALSE,"DEUDA";#N/A,#N/A,FALSE,"INVERSION";#N/A,#N/A,FALSE,"PERSONAL"}</definedName>
    <definedName name="df_2" localSheetId="0" hidden="1">{#N/A,#N/A,FALSE,"LLAVE";#N/A,#N/A,FALSE,"EERR";#N/A,#N/A,FALSE,"ESP";#N/A,#N/A,FALSE,"EOAF";#N/A,#N/A,FALSE,"CASH";#N/A,#N/A,FALSE,"FINANZAS";#N/A,#N/A,FALSE,"DEUDA";#N/A,#N/A,FALSE,"INVERSION";#N/A,#N/A,FALSE,"PERSONAL"}</definedName>
    <definedName name="df_2" localSheetId="25" hidden="1">{#N/A,#N/A,FALSE,"LLAVE";#N/A,#N/A,FALSE,"EERR";#N/A,#N/A,FALSE,"ESP";#N/A,#N/A,FALSE,"EOAF";#N/A,#N/A,FALSE,"CASH";#N/A,#N/A,FALSE,"FINANZAS";#N/A,#N/A,FALSE,"DEUDA";#N/A,#N/A,FALSE,"INVERSION";#N/A,#N/A,FALSE,"PERSONAL"}</definedName>
    <definedName name="df_2" localSheetId="20" hidden="1">{#N/A,#N/A,FALSE,"LLAVE";#N/A,#N/A,FALSE,"EERR";#N/A,#N/A,FALSE,"ESP";#N/A,#N/A,FALSE,"EOAF";#N/A,#N/A,FALSE,"CASH";#N/A,#N/A,FALSE,"FINANZAS";#N/A,#N/A,FALSE,"DEUDA";#N/A,#N/A,FALSE,"INVERSION";#N/A,#N/A,FALSE,"PERSONAL"}</definedName>
    <definedName name="df_2" localSheetId="12" hidden="1">{#N/A,#N/A,FALSE,"LLAVE";#N/A,#N/A,FALSE,"EERR";#N/A,#N/A,FALSE,"ESP";#N/A,#N/A,FALSE,"EOAF";#N/A,#N/A,FALSE,"CASH";#N/A,#N/A,FALSE,"FINANZAS";#N/A,#N/A,FALSE,"DEUDA";#N/A,#N/A,FALSE,"INVERSION";#N/A,#N/A,FALSE,"PERSONAL"}</definedName>
    <definedName name="df_2" localSheetId="22" hidden="1">{#N/A,#N/A,FALSE,"LLAVE";#N/A,#N/A,FALSE,"EERR";#N/A,#N/A,FALSE,"ESP";#N/A,#N/A,FALSE,"EOAF";#N/A,#N/A,FALSE,"CASH";#N/A,#N/A,FALSE,"FINANZAS";#N/A,#N/A,FALSE,"DEUDA";#N/A,#N/A,FALSE,"INVERSION";#N/A,#N/A,FALSE,"PERSONAL"}</definedName>
    <definedName name="df_2" localSheetId="21" hidden="1">{#N/A,#N/A,FALSE,"LLAVE";#N/A,#N/A,FALSE,"EERR";#N/A,#N/A,FALSE,"ESP";#N/A,#N/A,FALSE,"EOAF";#N/A,#N/A,FALSE,"CASH";#N/A,#N/A,FALSE,"FINANZAS";#N/A,#N/A,FALSE,"DEUDA";#N/A,#N/A,FALSE,"INVERSION";#N/A,#N/A,FALSE,"PERSONAL"}</definedName>
    <definedName name="df_2" localSheetId="23" hidden="1">{#N/A,#N/A,FALSE,"LLAVE";#N/A,#N/A,FALSE,"EERR";#N/A,#N/A,FALSE,"ESP";#N/A,#N/A,FALSE,"EOAF";#N/A,#N/A,FALSE,"CASH";#N/A,#N/A,FALSE,"FINANZAS";#N/A,#N/A,FALSE,"DEUDA";#N/A,#N/A,FALSE,"INVERSION";#N/A,#N/A,FALSE,"PERSONAL"}</definedName>
    <definedName name="df_2" localSheetId="15" hidden="1">{#N/A,#N/A,FALSE,"LLAVE";#N/A,#N/A,FALSE,"EERR";#N/A,#N/A,FALSE,"ESP";#N/A,#N/A,FALSE,"EOAF";#N/A,#N/A,FALSE,"CASH";#N/A,#N/A,FALSE,"FINANZAS";#N/A,#N/A,FALSE,"DEUDA";#N/A,#N/A,FALSE,"INVERSION";#N/A,#N/A,FALSE,"PERSONAL"}</definedName>
    <definedName name="df_2" localSheetId="13" hidden="1">{#N/A,#N/A,FALSE,"LLAVE";#N/A,#N/A,FALSE,"EERR";#N/A,#N/A,FALSE,"ESP";#N/A,#N/A,FALSE,"EOAF";#N/A,#N/A,FALSE,"CASH";#N/A,#N/A,FALSE,"FINANZAS";#N/A,#N/A,FALSE,"DEUDA";#N/A,#N/A,FALSE,"INVERSION";#N/A,#N/A,FALSE,"PERSONAL"}</definedName>
    <definedName name="df_2" hidden="1">{#N/A,#N/A,FALSE,"LLAVE";#N/A,#N/A,FALSE,"EERR";#N/A,#N/A,FALSE,"ESP";#N/A,#N/A,FALSE,"EOAF";#N/A,#N/A,FALSE,"CASH";#N/A,#N/A,FALSE,"FINANZAS";#N/A,#N/A,FALSE,"DEUDA";#N/A,#N/A,FALSE,"INVERSION";#N/A,#N/A,FALSE,"PERSONAL"}</definedName>
    <definedName name="dfasdfsdf" localSheetId="15" hidden="1">{#N/A,#N/A,FALSE,"Hip.Bas";#N/A,#N/A,FALSE,"ventas";#N/A,#N/A,FALSE,"ingre-Año";#N/A,#N/A,FALSE,"ventas-Año";#N/A,#N/A,FALSE,"Costepro";#N/A,#N/A,FALSE,"inversion";#N/A,#N/A,FALSE,"personal";#N/A,#N/A,FALSE,"Gastos-V";#N/A,#N/A,FALSE,"Circulante";#N/A,#N/A,FALSE,"CONSOLI";#N/A,#N/A,FALSE,"Es-Fin";#N/A,#N/A,FALSE,"Margen-P"}</definedName>
    <definedName name="dfasdfsdf" localSheetId="13" hidden="1">{#N/A,#N/A,FALSE,"Hip.Bas";#N/A,#N/A,FALSE,"ventas";#N/A,#N/A,FALSE,"ingre-Año";#N/A,#N/A,FALSE,"ventas-Año";#N/A,#N/A,FALSE,"Costepro";#N/A,#N/A,FALSE,"inversion";#N/A,#N/A,FALSE,"personal";#N/A,#N/A,FALSE,"Gastos-V";#N/A,#N/A,FALSE,"Circulante";#N/A,#N/A,FALSE,"CONSOLI";#N/A,#N/A,FALSE,"Es-Fin";#N/A,#N/A,FALSE,"Margen-P"}</definedName>
    <definedName name="dfasdfsdf" hidden="1">{#N/A,#N/A,FALSE,"Hip.Bas";#N/A,#N/A,FALSE,"ventas";#N/A,#N/A,FALSE,"ingre-Año";#N/A,#N/A,FALSE,"ventas-Año";#N/A,#N/A,FALSE,"Costepro";#N/A,#N/A,FALSE,"inversion";#N/A,#N/A,FALSE,"personal";#N/A,#N/A,FALSE,"Gastos-V";#N/A,#N/A,FALSE,"Circulante";#N/A,#N/A,FALSE,"CONSOLI";#N/A,#N/A,FALSE,"Es-Fin";#N/A,#N/A,FALSE,"Margen-P"}</definedName>
    <definedName name="dfdaf" hidden="1">15</definedName>
    <definedName name="dfsagasgdfagadfgdaf" localSheetId="0" hidden="1">{#N/A,#N/A,FALSE,"ENERGIA";#N/A,#N/A,FALSE,"PERDIDAS";#N/A,#N/A,FALSE,"CLIENTES";#N/A,#N/A,FALSE,"ESTADO";#N/A,#N/A,FALSE,"TECNICA"}</definedName>
    <definedName name="dfsagasgdfagadfgdaf" localSheetId="25" hidden="1">{#N/A,#N/A,FALSE,"ENERGIA";#N/A,#N/A,FALSE,"PERDIDAS";#N/A,#N/A,FALSE,"CLIENTES";#N/A,#N/A,FALSE,"ESTADO";#N/A,#N/A,FALSE,"TECNICA"}</definedName>
    <definedName name="dfsagasgdfagadfgdaf" localSheetId="20" hidden="1">{#N/A,#N/A,FALSE,"ENERGIA";#N/A,#N/A,FALSE,"PERDIDAS";#N/A,#N/A,FALSE,"CLIENTES";#N/A,#N/A,FALSE,"ESTADO";#N/A,#N/A,FALSE,"TECNICA"}</definedName>
    <definedName name="dfsagasgdfagadfgdaf" localSheetId="12" hidden="1">{#N/A,#N/A,FALSE,"ENERGIA";#N/A,#N/A,FALSE,"PERDIDAS";#N/A,#N/A,FALSE,"CLIENTES";#N/A,#N/A,FALSE,"ESTADO";#N/A,#N/A,FALSE,"TECNICA"}</definedName>
    <definedName name="dfsagasgdfagadfgdaf" localSheetId="22" hidden="1">{#N/A,#N/A,FALSE,"ENERGIA";#N/A,#N/A,FALSE,"PERDIDAS";#N/A,#N/A,FALSE,"CLIENTES";#N/A,#N/A,FALSE,"ESTADO";#N/A,#N/A,FALSE,"TECNICA"}</definedName>
    <definedName name="dfsagasgdfagadfgdaf" localSheetId="21" hidden="1">{#N/A,#N/A,FALSE,"ENERGIA";#N/A,#N/A,FALSE,"PERDIDAS";#N/A,#N/A,FALSE,"CLIENTES";#N/A,#N/A,FALSE,"ESTADO";#N/A,#N/A,FALSE,"TECNICA"}</definedName>
    <definedName name="dfsagasgdfagadfgdaf" localSheetId="23" hidden="1">{#N/A,#N/A,FALSE,"ENERGIA";#N/A,#N/A,FALSE,"PERDIDAS";#N/A,#N/A,FALSE,"CLIENTES";#N/A,#N/A,FALSE,"ESTADO";#N/A,#N/A,FALSE,"TECNICA"}</definedName>
    <definedName name="dfsagasgdfagadfgdaf" localSheetId="15" hidden="1">{#N/A,#N/A,FALSE,"ENERGIA";#N/A,#N/A,FALSE,"PERDIDAS";#N/A,#N/A,FALSE,"CLIENTES";#N/A,#N/A,FALSE,"ESTADO";#N/A,#N/A,FALSE,"TECNICA"}</definedName>
    <definedName name="dfsagasgdfagadfgdaf" localSheetId="13" hidden="1">{#N/A,#N/A,FALSE,"ENERGIA";#N/A,#N/A,FALSE,"PERDIDAS";#N/A,#N/A,FALSE,"CLIENTES";#N/A,#N/A,FALSE,"ESTADO";#N/A,#N/A,FALSE,"TECNICA"}</definedName>
    <definedName name="dfsagasgdfagadfgdaf" hidden="1">{#N/A,#N/A,FALSE,"ENERGIA";#N/A,#N/A,FALSE,"PERDIDAS";#N/A,#N/A,FALSE,"CLIENTES";#N/A,#N/A,FALSE,"ESTADO";#N/A,#N/A,FALSE,"TECNICA"}</definedName>
    <definedName name="dfsagasgdfagadfgdaf_1" localSheetId="0" hidden="1">{#N/A,#N/A,FALSE,"ENERGIA";#N/A,#N/A,FALSE,"PERDIDAS";#N/A,#N/A,FALSE,"CLIENTES";#N/A,#N/A,FALSE,"ESTADO";#N/A,#N/A,FALSE,"TECNICA"}</definedName>
    <definedName name="dfsagasgdfagadfgdaf_1" localSheetId="25" hidden="1">{#N/A,#N/A,FALSE,"ENERGIA";#N/A,#N/A,FALSE,"PERDIDAS";#N/A,#N/A,FALSE,"CLIENTES";#N/A,#N/A,FALSE,"ESTADO";#N/A,#N/A,FALSE,"TECNICA"}</definedName>
    <definedName name="dfsagasgdfagadfgdaf_1" localSheetId="20" hidden="1">{#N/A,#N/A,FALSE,"ENERGIA";#N/A,#N/A,FALSE,"PERDIDAS";#N/A,#N/A,FALSE,"CLIENTES";#N/A,#N/A,FALSE,"ESTADO";#N/A,#N/A,FALSE,"TECNICA"}</definedName>
    <definedName name="dfsagasgdfagadfgdaf_1" localSheetId="12" hidden="1">{#N/A,#N/A,FALSE,"ENERGIA";#N/A,#N/A,FALSE,"PERDIDAS";#N/A,#N/A,FALSE,"CLIENTES";#N/A,#N/A,FALSE,"ESTADO";#N/A,#N/A,FALSE,"TECNICA"}</definedName>
    <definedName name="dfsagasgdfagadfgdaf_1" localSheetId="22" hidden="1">{#N/A,#N/A,FALSE,"ENERGIA";#N/A,#N/A,FALSE,"PERDIDAS";#N/A,#N/A,FALSE,"CLIENTES";#N/A,#N/A,FALSE,"ESTADO";#N/A,#N/A,FALSE,"TECNICA"}</definedName>
    <definedName name="dfsagasgdfagadfgdaf_1" localSheetId="21" hidden="1">{#N/A,#N/A,FALSE,"ENERGIA";#N/A,#N/A,FALSE,"PERDIDAS";#N/A,#N/A,FALSE,"CLIENTES";#N/A,#N/A,FALSE,"ESTADO";#N/A,#N/A,FALSE,"TECNICA"}</definedName>
    <definedName name="dfsagasgdfagadfgdaf_1" localSheetId="23" hidden="1">{#N/A,#N/A,FALSE,"ENERGIA";#N/A,#N/A,FALSE,"PERDIDAS";#N/A,#N/A,FALSE,"CLIENTES";#N/A,#N/A,FALSE,"ESTADO";#N/A,#N/A,FALSE,"TECNICA"}</definedName>
    <definedName name="dfsagasgdfagadfgdaf_1" localSheetId="15" hidden="1">{#N/A,#N/A,FALSE,"ENERGIA";#N/A,#N/A,FALSE,"PERDIDAS";#N/A,#N/A,FALSE,"CLIENTES";#N/A,#N/A,FALSE,"ESTADO";#N/A,#N/A,FALSE,"TECNICA"}</definedName>
    <definedName name="dfsagasgdfagadfgdaf_1" localSheetId="13" hidden="1">{#N/A,#N/A,FALSE,"ENERGIA";#N/A,#N/A,FALSE,"PERDIDAS";#N/A,#N/A,FALSE,"CLIENTES";#N/A,#N/A,FALSE,"ESTADO";#N/A,#N/A,FALSE,"TECNICA"}</definedName>
    <definedName name="dfsagasgdfagadfgdaf_1" hidden="1">{#N/A,#N/A,FALSE,"ENERGIA";#N/A,#N/A,FALSE,"PERDIDAS";#N/A,#N/A,FALSE,"CLIENTES";#N/A,#N/A,FALSE,"ESTADO";#N/A,#N/A,FALSE,"TECNICA"}</definedName>
    <definedName name="dfsagasgdfagadfgdaf_1_1" localSheetId="0" hidden="1">{#N/A,#N/A,FALSE,"ENERGIA";#N/A,#N/A,FALSE,"PERDIDAS";#N/A,#N/A,FALSE,"CLIENTES";#N/A,#N/A,FALSE,"ESTADO";#N/A,#N/A,FALSE,"TECNICA"}</definedName>
    <definedName name="dfsagasgdfagadfgdaf_1_1" localSheetId="25" hidden="1">{#N/A,#N/A,FALSE,"ENERGIA";#N/A,#N/A,FALSE,"PERDIDAS";#N/A,#N/A,FALSE,"CLIENTES";#N/A,#N/A,FALSE,"ESTADO";#N/A,#N/A,FALSE,"TECNICA"}</definedName>
    <definedName name="dfsagasgdfagadfgdaf_1_1" localSheetId="20" hidden="1">{#N/A,#N/A,FALSE,"ENERGIA";#N/A,#N/A,FALSE,"PERDIDAS";#N/A,#N/A,FALSE,"CLIENTES";#N/A,#N/A,FALSE,"ESTADO";#N/A,#N/A,FALSE,"TECNICA"}</definedName>
    <definedName name="dfsagasgdfagadfgdaf_1_1" localSheetId="12" hidden="1">{#N/A,#N/A,FALSE,"ENERGIA";#N/A,#N/A,FALSE,"PERDIDAS";#N/A,#N/A,FALSE,"CLIENTES";#N/A,#N/A,FALSE,"ESTADO";#N/A,#N/A,FALSE,"TECNICA"}</definedName>
    <definedName name="dfsagasgdfagadfgdaf_1_1" localSheetId="22" hidden="1">{#N/A,#N/A,FALSE,"ENERGIA";#N/A,#N/A,FALSE,"PERDIDAS";#N/A,#N/A,FALSE,"CLIENTES";#N/A,#N/A,FALSE,"ESTADO";#N/A,#N/A,FALSE,"TECNICA"}</definedName>
    <definedName name="dfsagasgdfagadfgdaf_1_1" localSheetId="21" hidden="1">{#N/A,#N/A,FALSE,"ENERGIA";#N/A,#N/A,FALSE,"PERDIDAS";#N/A,#N/A,FALSE,"CLIENTES";#N/A,#N/A,FALSE,"ESTADO";#N/A,#N/A,FALSE,"TECNICA"}</definedName>
    <definedName name="dfsagasgdfagadfgdaf_1_1" localSheetId="23" hidden="1">{#N/A,#N/A,FALSE,"ENERGIA";#N/A,#N/A,FALSE,"PERDIDAS";#N/A,#N/A,FALSE,"CLIENTES";#N/A,#N/A,FALSE,"ESTADO";#N/A,#N/A,FALSE,"TECNICA"}</definedName>
    <definedName name="dfsagasgdfagadfgdaf_1_1" localSheetId="15" hidden="1">{#N/A,#N/A,FALSE,"ENERGIA";#N/A,#N/A,FALSE,"PERDIDAS";#N/A,#N/A,FALSE,"CLIENTES";#N/A,#N/A,FALSE,"ESTADO";#N/A,#N/A,FALSE,"TECNICA"}</definedName>
    <definedName name="dfsagasgdfagadfgdaf_1_1" localSheetId="13" hidden="1">{#N/A,#N/A,FALSE,"ENERGIA";#N/A,#N/A,FALSE,"PERDIDAS";#N/A,#N/A,FALSE,"CLIENTES";#N/A,#N/A,FALSE,"ESTADO";#N/A,#N/A,FALSE,"TECNICA"}</definedName>
    <definedName name="dfsagasgdfagadfgdaf_1_1" hidden="1">{#N/A,#N/A,FALSE,"ENERGIA";#N/A,#N/A,FALSE,"PERDIDAS";#N/A,#N/A,FALSE,"CLIENTES";#N/A,#N/A,FALSE,"ESTADO";#N/A,#N/A,FALSE,"TECNICA"}</definedName>
    <definedName name="dfsagasgdfagadfgdaf_2" localSheetId="0" hidden="1">{#N/A,#N/A,FALSE,"ENERGIA";#N/A,#N/A,FALSE,"PERDIDAS";#N/A,#N/A,FALSE,"CLIENTES";#N/A,#N/A,FALSE,"ESTADO";#N/A,#N/A,FALSE,"TECNICA"}</definedName>
    <definedName name="dfsagasgdfagadfgdaf_2" localSheetId="25" hidden="1">{#N/A,#N/A,FALSE,"ENERGIA";#N/A,#N/A,FALSE,"PERDIDAS";#N/A,#N/A,FALSE,"CLIENTES";#N/A,#N/A,FALSE,"ESTADO";#N/A,#N/A,FALSE,"TECNICA"}</definedName>
    <definedName name="dfsagasgdfagadfgdaf_2" localSheetId="20" hidden="1">{#N/A,#N/A,FALSE,"ENERGIA";#N/A,#N/A,FALSE,"PERDIDAS";#N/A,#N/A,FALSE,"CLIENTES";#N/A,#N/A,FALSE,"ESTADO";#N/A,#N/A,FALSE,"TECNICA"}</definedName>
    <definedName name="dfsagasgdfagadfgdaf_2" localSheetId="12" hidden="1">{#N/A,#N/A,FALSE,"ENERGIA";#N/A,#N/A,FALSE,"PERDIDAS";#N/A,#N/A,FALSE,"CLIENTES";#N/A,#N/A,FALSE,"ESTADO";#N/A,#N/A,FALSE,"TECNICA"}</definedName>
    <definedName name="dfsagasgdfagadfgdaf_2" localSheetId="22" hidden="1">{#N/A,#N/A,FALSE,"ENERGIA";#N/A,#N/A,FALSE,"PERDIDAS";#N/A,#N/A,FALSE,"CLIENTES";#N/A,#N/A,FALSE,"ESTADO";#N/A,#N/A,FALSE,"TECNICA"}</definedName>
    <definedName name="dfsagasgdfagadfgdaf_2" localSheetId="21" hidden="1">{#N/A,#N/A,FALSE,"ENERGIA";#N/A,#N/A,FALSE,"PERDIDAS";#N/A,#N/A,FALSE,"CLIENTES";#N/A,#N/A,FALSE,"ESTADO";#N/A,#N/A,FALSE,"TECNICA"}</definedName>
    <definedName name="dfsagasgdfagadfgdaf_2" localSheetId="23" hidden="1">{#N/A,#N/A,FALSE,"ENERGIA";#N/A,#N/A,FALSE,"PERDIDAS";#N/A,#N/A,FALSE,"CLIENTES";#N/A,#N/A,FALSE,"ESTADO";#N/A,#N/A,FALSE,"TECNICA"}</definedName>
    <definedName name="dfsagasgdfagadfgdaf_2" localSheetId="15" hidden="1">{#N/A,#N/A,FALSE,"ENERGIA";#N/A,#N/A,FALSE,"PERDIDAS";#N/A,#N/A,FALSE,"CLIENTES";#N/A,#N/A,FALSE,"ESTADO";#N/A,#N/A,FALSE,"TECNICA"}</definedName>
    <definedName name="dfsagasgdfagadfgdaf_2" localSheetId="13" hidden="1">{#N/A,#N/A,FALSE,"ENERGIA";#N/A,#N/A,FALSE,"PERDIDAS";#N/A,#N/A,FALSE,"CLIENTES";#N/A,#N/A,FALSE,"ESTADO";#N/A,#N/A,FALSE,"TECNICA"}</definedName>
    <definedName name="dfsagasgdfagadfgdaf_2" hidden="1">{#N/A,#N/A,FALSE,"ENERGIA";#N/A,#N/A,FALSE,"PERDIDAS";#N/A,#N/A,FALSE,"CLIENTES";#N/A,#N/A,FALSE,"ESTADO";#N/A,#N/A,FALSE,"TECNICA"}</definedName>
    <definedName name="dfsdfasdf" localSheetId="15" hidden="1">{#N/A,#N/A,FALSE,"Hip.Bas";#N/A,#N/A,FALSE,"ventas";#N/A,#N/A,FALSE,"ingre-Año";#N/A,#N/A,FALSE,"ventas-Año";#N/A,#N/A,FALSE,"Costepro";#N/A,#N/A,FALSE,"inversion";#N/A,#N/A,FALSE,"personal";#N/A,#N/A,FALSE,"Gastos-V";#N/A,#N/A,FALSE,"Circulante";#N/A,#N/A,FALSE,"CONSOLI";#N/A,#N/A,FALSE,"Es-Fin";#N/A,#N/A,FALSE,"Margen-P"}</definedName>
    <definedName name="dfsdfasdf" localSheetId="13" hidden="1">{#N/A,#N/A,FALSE,"Hip.Bas";#N/A,#N/A,FALSE,"ventas";#N/A,#N/A,FALSE,"ingre-Año";#N/A,#N/A,FALSE,"ventas-Año";#N/A,#N/A,FALSE,"Costepro";#N/A,#N/A,FALSE,"inversion";#N/A,#N/A,FALSE,"personal";#N/A,#N/A,FALSE,"Gastos-V";#N/A,#N/A,FALSE,"Circulante";#N/A,#N/A,FALSE,"CONSOLI";#N/A,#N/A,FALSE,"Es-Fin";#N/A,#N/A,FALSE,"Margen-P"}</definedName>
    <definedName name="dfsdfasdf" hidden="1">{#N/A,#N/A,FALSE,"Hip.Bas";#N/A,#N/A,FALSE,"ventas";#N/A,#N/A,FALSE,"ingre-Año";#N/A,#N/A,FALSE,"ventas-Año";#N/A,#N/A,FALSE,"Costepro";#N/A,#N/A,FALSE,"inversion";#N/A,#N/A,FALSE,"personal";#N/A,#N/A,FALSE,"Gastos-V";#N/A,#N/A,FALSE,"Circulante";#N/A,#N/A,FALSE,"CONSOLI";#N/A,#N/A,FALSE,"Es-Fin";#N/A,#N/A,FALSE,"Margen-P"}</definedName>
    <definedName name="Di" localSheetId="25">#REF!</definedName>
    <definedName name="Di" localSheetId="20">#REF!</definedName>
    <definedName name="Di" localSheetId="12">#REF!</definedName>
    <definedName name="Di" localSheetId="22">#REF!</definedName>
    <definedName name="Di" localSheetId="21">#REF!</definedName>
    <definedName name="Di" localSheetId="23">#REF!</definedName>
    <definedName name="Di" localSheetId="13">#REF!</definedName>
    <definedName name="Di">#REF!</definedName>
    <definedName name="Diag" localSheetId="13">#REF!</definedName>
    <definedName name="Diag">#REF!</definedName>
    <definedName name="dias">#N/A</definedName>
    <definedName name="DIRECTORY" localSheetId="13">#REF!</definedName>
    <definedName name="DIRECTORY">#REF!</definedName>
    <definedName name="distribuição" localSheetId="6" hidden="1">{#N/A,#N/A,FALSE,"ANEXO3 99 ERA";#N/A,#N/A,FALSE,"ANEXO3 99 UBÁ2";#N/A,#N/A,FALSE,"ANEXO3 99 DTU";#N/A,#N/A,FALSE,"ANEXO3 99 RDR";#N/A,#N/A,FALSE,"ANEXO3 99 UBÁ4";#N/A,#N/A,FALSE,"ANEXO3 99 UBÁ6"}</definedName>
    <definedName name="distribuição" localSheetId="5" hidden="1">{#N/A,#N/A,FALSE,"ANEXO3 99 ERA";#N/A,#N/A,FALSE,"ANEXO3 99 UBÁ2";#N/A,#N/A,FALSE,"ANEXO3 99 DTU";#N/A,#N/A,FALSE,"ANEXO3 99 RDR";#N/A,#N/A,FALSE,"ANEXO3 99 UBÁ4";#N/A,#N/A,FALSE,"ANEXO3 99 UBÁ6"}</definedName>
    <definedName name="distribuição" localSheetId="10" hidden="1">{#N/A,#N/A,FALSE,"ANEXO3 99 ERA";#N/A,#N/A,FALSE,"ANEXO3 99 UBÁ2";#N/A,#N/A,FALSE,"ANEXO3 99 DTU";#N/A,#N/A,FALSE,"ANEXO3 99 RDR";#N/A,#N/A,FALSE,"ANEXO3 99 UBÁ4";#N/A,#N/A,FALSE,"ANEXO3 99 UBÁ6"}</definedName>
    <definedName name="distribuição" localSheetId="4" hidden="1">{#N/A,#N/A,FALSE,"ANEXO3 99 ERA";#N/A,#N/A,FALSE,"ANEXO3 99 UBÁ2";#N/A,#N/A,FALSE,"ANEXO3 99 DTU";#N/A,#N/A,FALSE,"ANEXO3 99 RDR";#N/A,#N/A,FALSE,"ANEXO3 99 UBÁ4";#N/A,#N/A,FALSE,"ANEXO3 99 UBÁ6"}</definedName>
    <definedName name="distribuição" localSheetId="8" hidden="1">{#N/A,#N/A,FALSE,"ANEXO3 99 ERA";#N/A,#N/A,FALSE,"ANEXO3 99 UBÁ2";#N/A,#N/A,FALSE,"ANEXO3 99 DTU";#N/A,#N/A,FALSE,"ANEXO3 99 RDR";#N/A,#N/A,FALSE,"ANEXO3 99 UBÁ4";#N/A,#N/A,FALSE,"ANEXO3 99 UBÁ6"}</definedName>
    <definedName name="distribuição" localSheetId="9" hidden="1">{#N/A,#N/A,FALSE,"ANEXO3 99 ERA";#N/A,#N/A,FALSE,"ANEXO3 99 UBÁ2";#N/A,#N/A,FALSE,"ANEXO3 99 DTU";#N/A,#N/A,FALSE,"ANEXO3 99 RDR";#N/A,#N/A,FALSE,"ANEXO3 99 UBÁ4";#N/A,#N/A,FALSE,"ANEXO3 99 UBÁ6"}</definedName>
    <definedName name="distribuição" localSheetId="7" hidden="1">{#N/A,#N/A,FALSE,"ANEXO3 99 ERA";#N/A,#N/A,FALSE,"ANEXO3 99 UBÁ2";#N/A,#N/A,FALSE,"ANEXO3 99 DTU";#N/A,#N/A,FALSE,"ANEXO3 99 RDR";#N/A,#N/A,FALSE,"ANEXO3 99 UBÁ4";#N/A,#N/A,FALSE,"ANEXO3 99 UBÁ6"}</definedName>
    <definedName name="distribuição" localSheetId="2" hidden="1">{#N/A,#N/A,FALSE,"ANEXO3 99 ERA";#N/A,#N/A,FALSE,"ANEXO3 99 UBÁ2";#N/A,#N/A,FALSE,"ANEXO3 99 DTU";#N/A,#N/A,FALSE,"ANEXO3 99 RDR";#N/A,#N/A,FALSE,"ANEXO3 99 UBÁ4";#N/A,#N/A,FALSE,"ANEXO3 99 UBÁ6"}</definedName>
    <definedName name="distribuição" localSheetId="3" hidden="1">{#N/A,#N/A,FALSE,"ANEXO3 99 ERA";#N/A,#N/A,FALSE,"ANEXO3 99 UBÁ2";#N/A,#N/A,FALSE,"ANEXO3 99 DTU";#N/A,#N/A,FALSE,"ANEXO3 99 RDR";#N/A,#N/A,FALSE,"ANEXO3 99 UBÁ4";#N/A,#N/A,FALSE,"ANEXO3 99 UBÁ6"}</definedName>
    <definedName name="distribuição" localSheetId="18" hidden="1">{#N/A,#N/A,FALSE,"ANEXO3 99 ERA";#N/A,#N/A,FALSE,"ANEXO3 99 UBÁ2";#N/A,#N/A,FALSE,"ANEXO3 99 DTU";#N/A,#N/A,FALSE,"ANEXO3 99 RDR";#N/A,#N/A,FALSE,"ANEXO3 99 UBÁ4";#N/A,#N/A,FALSE,"ANEXO3 99 UBÁ6"}</definedName>
    <definedName name="distribuição" localSheetId="19" hidden="1">{#N/A,#N/A,FALSE,"ANEXO3 99 ERA";#N/A,#N/A,FALSE,"ANEXO3 99 UBÁ2";#N/A,#N/A,FALSE,"ANEXO3 99 DTU";#N/A,#N/A,FALSE,"ANEXO3 99 RDR";#N/A,#N/A,FALSE,"ANEXO3 99 UBÁ4";#N/A,#N/A,FALSE,"ANEXO3 99 UBÁ6"}</definedName>
    <definedName name="distribuição" localSheetId="17" hidden="1">{#N/A,#N/A,FALSE,"ANEXO3 99 ERA";#N/A,#N/A,FALSE,"ANEXO3 99 UBÁ2";#N/A,#N/A,FALSE,"ANEXO3 99 DTU";#N/A,#N/A,FALSE,"ANEXO3 99 RDR";#N/A,#N/A,FALSE,"ANEXO3 99 UBÁ4";#N/A,#N/A,FALSE,"ANEXO3 99 UBÁ6"}</definedName>
    <definedName name="distribuição" localSheetId="16" hidden="1">{#N/A,#N/A,FALSE,"ANEXO3 99 ERA";#N/A,#N/A,FALSE,"ANEXO3 99 UBÁ2";#N/A,#N/A,FALSE,"ANEXO3 99 DTU";#N/A,#N/A,FALSE,"ANEXO3 99 RDR";#N/A,#N/A,FALSE,"ANEXO3 99 UBÁ4";#N/A,#N/A,FALSE,"ANEXO3 99 UBÁ6"}</definedName>
    <definedName name="distribuição" localSheetId="1" hidden="1">{#N/A,#N/A,FALSE,"ANEXO3 99 ERA";#N/A,#N/A,FALSE,"ANEXO3 99 UBÁ2";#N/A,#N/A,FALSE,"ANEXO3 99 DTU";#N/A,#N/A,FALSE,"ANEXO3 99 RDR";#N/A,#N/A,FALSE,"ANEXO3 99 UBÁ4";#N/A,#N/A,FALSE,"ANEXO3 99 UBÁ6"}</definedName>
    <definedName name="distribuição" localSheetId="0" hidden="1">{#N/A,#N/A,FALSE,"ANEXO3 99 ERA";#N/A,#N/A,FALSE,"ANEXO3 99 UBÁ2";#N/A,#N/A,FALSE,"ANEXO3 99 DTU";#N/A,#N/A,FALSE,"ANEXO3 99 RDR";#N/A,#N/A,FALSE,"ANEXO3 99 UBÁ4";#N/A,#N/A,FALSE,"ANEXO3 99 UBÁ6"}</definedName>
    <definedName name="distribuição" localSheetId="25" hidden="1">{#N/A,#N/A,FALSE,"ANEXO3 99 ERA";#N/A,#N/A,FALSE,"ANEXO3 99 UBÁ2";#N/A,#N/A,FALSE,"ANEXO3 99 DTU";#N/A,#N/A,FALSE,"ANEXO3 99 RDR";#N/A,#N/A,FALSE,"ANEXO3 99 UBÁ4";#N/A,#N/A,FALSE,"ANEXO3 99 UBÁ6"}</definedName>
    <definedName name="distribuição" localSheetId="20" hidden="1">{#N/A,#N/A,FALSE,"ANEXO3 99 ERA";#N/A,#N/A,FALSE,"ANEXO3 99 UBÁ2";#N/A,#N/A,FALSE,"ANEXO3 99 DTU";#N/A,#N/A,FALSE,"ANEXO3 99 RDR";#N/A,#N/A,FALSE,"ANEXO3 99 UBÁ4";#N/A,#N/A,FALSE,"ANEXO3 99 UBÁ6"}</definedName>
    <definedName name="distribuição" localSheetId="12" hidden="1">{#N/A,#N/A,FALSE,"ANEXO3 99 ERA";#N/A,#N/A,FALSE,"ANEXO3 99 UBÁ2";#N/A,#N/A,FALSE,"ANEXO3 99 DTU";#N/A,#N/A,FALSE,"ANEXO3 99 RDR";#N/A,#N/A,FALSE,"ANEXO3 99 UBÁ4";#N/A,#N/A,FALSE,"ANEXO3 99 UBÁ6"}</definedName>
    <definedName name="distribuição" localSheetId="22" hidden="1">{#N/A,#N/A,FALSE,"ANEXO3 99 ERA";#N/A,#N/A,FALSE,"ANEXO3 99 UBÁ2";#N/A,#N/A,FALSE,"ANEXO3 99 DTU";#N/A,#N/A,FALSE,"ANEXO3 99 RDR";#N/A,#N/A,FALSE,"ANEXO3 99 UBÁ4";#N/A,#N/A,FALSE,"ANEXO3 99 UBÁ6"}</definedName>
    <definedName name="distribuição" localSheetId="21" hidden="1">{#N/A,#N/A,FALSE,"ANEXO3 99 ERA";#N/A,#N/A,FALSE,"ANEXO3 99 UBÁ2";#N/A,#N/A,FALSE,"ANEXO3 99 DTU";#N/A,#N/A,FALSE,"ANEXO3 99 RDR";#N/A,#N/A,FALSE,"ANEXO3 99 UBÁ4";#N/A,#N/A,FALSE,"ANEXO3 99 UBÁ6"}</definedName>
    <definedName name="distribuição" localSheetId="23" hidden="1">{#N/A,#N/A,FALSE,"ANEXO3 99 ERA";#N/A,#N/A,FALSE,"ANEXO3 99 UBÁ2";#N/A,#N/A,FALSE,"ANEXO3 99 DTU";#N/A,#N/A,FALSE,"ANEXO3 99 RDR";#N/A,#N/A,FALSE,"ANEXO3 99 UBÁ4";#N/A,#N/A,FALSE,"ANEXO3 99 UBÁ6"}</definedName>
    <definedName name="distribuição" localSheetId="15" hidden="1">{#N/A,#N/A,FALSE,"ANEXO3 99 ERA";#N/A,#N/A,FALSE,"ANEXO3 99 UBÁ2";#N/A,#N/A,FALSE,"ANEXO3 99 DTU";#N/A,#N/A,FALSE,"ANEXO3 99 RDR";#N/A,#N/A,FALSE,"ANEXO3 99 UBÁ4";#N/A,#N/A,FALSE,"ANEXO3 99 UBÁ6"}</definedName>
    <definedName name="distribuição" localSheetId="13" hidden="1">{#N/A,#N/A,FALSE,"ANEXO3 99 ERA";#N/A,#N/A,FALSE,"ANEXO3 99 UBÁ2";#N/A,#N/A,FALSE,"ANEXO3 99 DTU";#N/A,#N/A,FALSE,"ANEXO3 99 RDR";#N/A,#N/A,FALSE,"ANEXO3 99 UBÁ4";#N/A,#N/A,FALSE,"ANEXO3 99 UBÁ6"}</definedName>
    <definedName name="distribuição" hidden="1">{#N/A,#N/A,FALSE,"ANEXO3 99 ERA";#N/A,#N/A,FALSE,"ANEXO3 99 UBÁ2";#N/A,#N/A,FALSE,"ANEXO3 99 DTU";#N/A,#N/A,FALSE,"ANEXO3 99 RDR";#N/A,#N/A,FALSE,"ANEXO3 99 UBÁ4";#N/A,#N/A,FALSE,"ANEXO3 99 UBÁ6"}</definedName>
    <definedName name="distribuição_1" localSheetId="0" hidden="1">{#N/A,#N/A,FALSE,"ANEXO3 99 ERA";#N/A,#N/A,FALSE,"ANEXO3 99 UBÁ2";#N/A,#N/A,FALSE,"ANEXO3 99 DTU";#N/A,#N/A,FALSE,"ANEXO3 99 RDR";#N/A,#N/A,FALSE,"ANEXO3 99 UBÁ4";#N/A,#N/A,FALSE,"ANEXO3 99 UBÁ6"}</definedName>
    <definedName name="distribuição_1" localSheetId="25" hidden="1">{#N/A,#N/A,FALSE,"ANEXO3 99 ERA";#N/A,#N/A,FALSE,"ANEXO3 99 UBÁ2";#N/A,#N/A,FALSE,"ANEXO3 99 DTU";#N/A,#N/A,FALSE,"ANEXO3 99 RDR";#N/A,#N/A,FALSE,"ANEXO3 99 UBÁ4";#N/A,#N/A,FALSE,"ANEXO3 99 UBÁ6"}</definedName>
    <definedName name="distribuição_1" localSheetId="20" hidden="1">{#N/A,#N/A,FALSE,"ANEXO3 99 ERA";#N/A,#N/A,FALSE,"ANEXO3 99 UBÁ2";#N/A,#N/A,FALSE,"ANEXO3 99 DTU";#N/A,#N/A,FALSE,"ANEXO3 99 RDR";#N/A,#N/A,FALSE,"ANEXO3 99 UBÁ4";#N/A,#N/A,FALSE,"ANEXO3 99 UBÁ6"}</definedName>
    <definedName name="distribuição_1" localSheetId="12" hidden="1">{#N/A,#N/A,FALSE,"ANEXO3 99 ERA";#N/A,#N/A,FALSE,"ANEXO3 99 UBÁ2";#N/A,#N/A,FALSE,"ANEXO3 99 DTU";#N/A,#N/A,FALSE,"ANEXO3 99 RDR";#N/A,#N/A,FALSE,"ANEXO3 99 UBÁ4";#N/A,#N/A,FALSE,"ANEXO3 99 UBÁ6"}</definedName>
    <definedName name="distribuição_1" localSheetId="22" hidden="1">{#N/A,#N/A,FALSE,"ANEXO3 99 ERA";#N/A,#N/A,FALSE,"ANEXO3 99 UBÁ2";#N/A,#N/A,FALSE,"ANEXO3 99 DTU";#N/A,#N/A,FALSE,"ANEXO3 99 RDR";#N/A,#N/A,FALSE,"ANEXO3 99 UBÁ4";#N/A,#N/A,FALSE,"ANEXO3 99 UBÁ6"}</definedName>
    <definedName name="distribuição_1" localSheetId="21" hidden="1">{#N/A,#N/A,FALSE,"ANEXO3 99 ERA";#N/A,#N/A,FALSE,"ANEXO3 99 UBÁ2";#N/A,#N/A,FALSE,"ANEXO3 99 DTU";#N/A,#N/A,FALSE,"ANEXO3 99 RDR";#N/A,#N/A,FALSE,"ANEXO3 99 UBÁ4";#N/A,#N/A,FALSE,"ANEXO3 99 UBÁ6"}</definedName>
    <definedName name="distribuição_1" localSheetId="23" hidden="1">{#N/A,#N/A,FALSE,"ANEXO3 99 ERA";#N/A,#N/A,FALSE,"ANEXO3 99 UBÁ2";#N/A,#N/A,FALSE,"ANEXO3 99 DTU";#N/A,#N/A,FALSE,"ANEXO3 99 RDR";#N/A,#N/A,FALSE,"ANEXO3 99 UBÁ4";#N/A,#N/A,FALSE,"ANEXO3 99 UBÁ6"}</definedName>
    <definedName name="distribuição_1" localSheetId="15" hidden="1">{#N/A,#N/A,FALSE,"ANEXO3 99 ERA";#N/A,#N/A,FALSE,"ANEXO3 99 UBÁ2";#N/A,#N/A,FALSE,"ANEXO3 99 DTU";#N/A,#N/A,FALSE,"ANEXO3 99 RDR";#N/A,#N/A,FALSE,"ANEXO3 99 UBÁ4";#N/A,#N/A,FALSE,"ANEXO3 99 UBÁ6"}</definedName>
    <definedName name="distribuição_1" localSheetId="13" hidden="1">{#N/A,#N/A,FALSE,"ANEXO3 99 ERA";#N/A,#N/A,FALSE,"ANEXO3 99 UBÁ2";#N/A,#N/A,FALSE,"ANEXO3 99 DTU";#N/A,#N/A,FALSE,"ANEXO3 99 RDR";#N/A,#N/A,FALSE,"ANEXO3 99 UBÁ4";#N/A,#N/A,FALSE,"ANEXO3 99 UBÁ6"}</definedName>
    <definedName name="distribuição_1" hidden="1">{#N/A,#N/A,FALSE,"ANEXO3 99 ERA";#N/A,#N/A,FALSE,"ANEXO3 99 UBÁ2";#N/A,#N/A,FALSE,"ANEXO3 99 DTU";#N/A,#N/A,FALSE,"ANEXO3 99 RDR";#N/A,#N/A,FALSE,"ANEXO3 99 UBÁ4";#N/A,#N/A,FALSE,"ANEXO3 99 UBÁ6"}</definedName>
    <definedName name="div">#N/A</definedName>
    <definedName name="divcms" localSheetId="0" hidden="1">{"TotalGeralDespesasPorArea",#N/A,FALSE,"VinculosAccessEfetivo"}</definedName>
    <definedName name="divcms" localSheetId="25" hidden="1">{"TotalGeralDespesasPorArea",#N/A,FALSE,"VinculosAccessEfetivo"}</definedName>
    <definedName name="divcms" localSheetId="20" hidden="1">{"TotalGeralDespesasPorArea",#N/A,FALSE,"VinculosAccessEfetivo"}</definedName>
    <definedName name="divcms" localSheetId="12" hidden="1">{"TotalGeralDespesasPorArea",#N/A,FALSE,"VinculosAccessEfetivo"}</definedName>
    <definedName name="divcms" localSheetId="22" hidden="1">{"TotalGeralDespesasPorArea",#N/A,FALSE,"VinculosAccessEfetivo"}</definedName>
    <definedName name="divcms" localSheetId="21" hidden="1">{"TotalGeralDespesasPorArea",#N/A,FALSE,"VinculosAccessEfetivo"}</definedName>
    <definedName name="divcms" localSheetId="23" hidden="1">{"TotalGeralDespesasPorArea",#N/A,FALSE,"VinculosAccessEfetivo"}</definedName>
    <definedName name="divcms" localSheetId="15" hidden="1">{"TotalGeralDespesasPorArea",#N/A,FALSE,"VinculosAccessEfetivo"}</definedName>
    <definedName name="divcms" localSheetId="13" hidden="1">{"TotalGeralDespesasPorArea",#N/A,FALSE,"VinculosAccessEfetivo"}</definedName>
    <definedName name="divcms" hidden="1">{"TotalGeralDespesasPorArea",#N/A,FALSE,"VinculosAccessEfetivo"}</definedName>
    <definedName name="divcms_1" localSheetId="0" hidden="1">{"TotalGeralDespesasPorArea",#N/A,FALSE,"VinculosAccessEfetivo"}</definedName>
    <definedName name="divcms_1" localSheetId="25" hidden="1">{"TotalGeralDespesasPorArea",#N/A,FALSE,"VinculosAccessEfetivo"}</definedName>
    <definedName name="divcms_1" localSheetId="20" hidden="1">{"TotalGeralDespesasPorArea",#N/A,FALSE,"VinculosAccessEfetivo"}</definedName>
    <definedName name="divcms_1" localSheetId="12" hidden="1">{"TotalGeralDespesasPorArea",#N/A,FALSE,"VinculosAccessEfetivo"}</definedName>
    <definedName name="divcms_1" localSheetId="22" hidden="1">{"TotalGeralDespesasPorArea",#N/A,FALSE,"VinculosAccessEfetivo"}</definedName>
    <definedName name="divcms_1" localSheetId="21" hidden="1">{"TotalGeralDespesasPorArea",#N/A,FALSE,"VinculosAccessEfetivo"}</definedName>
    <definedName name="divcms_1" localSheetId="23" hidden="1">{"TotalGeralDespesasPorArea",#N/A,FALSE,"VinculosAccessEfetivo"}</definedName>
    <definedName name="divcms_1" localSheetId="15" hidden="1">{"TotalGeralDespesasPorArea",#N/A,FALSE,"VinculosAccessEfetivo"}</definedName>
    <definedName name="divcms_1" localSheetId="13" hidden="1">{"TotalGeralDespesasPorArea",#N/A,FALSE,"VinculosAccessEfetivo"}</definedName>
    <definedName name="divcms_1" hidden="1">{"TotalGeralDespesasPorArea",#N/A,FALSE,"VinculosAccessEfetivo"}</definedName>
    <definedName name="DIVGRAF1">#REF!</definedName>
    <definedName name="divliq">#REF!</definedName>
    <definedName name="dm" localSheetId="15">#REF!</definedName>
    <definedName name="dm">#REF!</definedName>
    <definedName name="DOISNOVE" localSheetId="15">#REF!</definedName>
    <definedName name="DOISNOVE">#REF!</definedName>
    <definedName name="DOLAR" localSheetId="25">#REF!</definedName>
    <definedName name="DOLAR" localSheetId="20">#REF!</definedName>
    <definedName name="DOLAR" localSheetId="12">#REF!</definedName>
    <definedName name="DOLAR" localSheetId="22">#REF!</definedName>
    <definedName name="DOLAR" localSheetId="21">#REF!</definedName>
    <definedName name="DOLAR" localSheetId="23">#REF!</definedName>
    <definedName name="DOLAR" localSheetId="13">#REF!</definedName>
    <definedName name="DOLAR">#REF!</definedName>
    <definedName name="DRA" localSheetId="15">#REF!</definedName>
    <definedName name="DRA">#REF!</definedName>
    <definedName name="dre_acumulado_mod" localSheetId="13">#REF!</definedName>
    <definedName name="dre_acumulado_mod">#REF!</definedName>
    <definedName name="DRP" localSheetId="15">#REF!</definedName>
    <definedName name="DRP">#REF!</definedName>
    <definedName name="dsfdsa" localSheetId="15" hidden="1">{#N/A,#N/A,FALSE,"Hip.Bas";#N/A,#N/A,FALSE,"ventas";#N/A,#N/A,FALSE,"ingre-Año";#N/A,#N/A,FALSE,"ventas-Año";#N/A,#N/A,FALSE,"Costepro";#N/A,#N/A,FALSE,"inversion";#N/A,#N/A,FALSE,"personal";#N/A,#N/A,FALSE,"Gastos-V";#N/A,#N/A,FALSE,"Circulante";#N/A,#N/A,FALSE,"CONSOLI";#N/A,#N/A,FALSE,"Es-Fin";#N/A,#N/A,FALSE,"Margen-P"}</definedName>
    <definedName name="dsfdsa" localSheetId="13" hidden="1">{#N/A,#N/A,FALSE,"Hip.Bas";#N/A,#N/A,FALSE,"ventas";#N/A,#N/A,FALSE,"ingre-Año";#N/A,#N/A,FALSE,"ventas-Año";#N/A,#N/A,FALSE,"Costepro";#N/A,#N/A,FALSE,"inversion";#N/A,#N/A,FALSE,"personal";#N/A,#N/A,FALSE,"Gastos-V";#N/A,#N/A,FALSE,"Circulante";#N/A,#N/A,FALSE,"CONSOLI";#N/A,#N/A,FALSE,"Es-Fin";#N/A,#N/A,FALSE,"Margen-P"}</definedName>
    <definedName name="dsfdsa" hidden="1">{#N/A,#N/A,FALSE,"Hip.Bas";#N/A,#N/A,FALSE,"ventas";#N/A,#N/A,FALSE,"ingre-Año";#N/A,#N/A,FALSE,"ventas-Año";#N/A,#N/A,FALSE,"Costepro";#N/A,#N/A,FALSE,"inversion";#N/A,#N/A,FALSE,"personal";#N/A,#N/A,FALSE,"Gastos-V";#N/A,#N/A,FALSE,"Circulante";#N/A,#N/A,FALSE,"CONSOLI";#N/A,#N/A,FALSE,"Es-Fin";#N/A,#N/A,FALSE,"Margen-P"}</definedName>
    <definedName name="dtVersão">#REF!</definedName>
    <definedName name="DURACAO" localSheetId="15">#REF!</definedName>
    <definedName name="DURACAO">#REF!</definedName>
    <definedName name="dwdwdw" localSheetId="13">#REF!</definedName>
    <definedName name="dwdwdw">#REF!</definedName>
    <definedName name="DX" localSheetId="25">#REF!</definedName>
    <definedName name="DX" localSheetId="20">#REF!</definedName>
    <definedName name="DX" localSheetId="12">#REF!</definedName>
    <definedName name="DX" localSheetId="13">#REF!</definedName>
    <definedName name="DX">#REF!</definedName>
    <definedName name="dxa" localSheetId="20">#REF!</definedName>
    <definedName name="dxa" localSheetId="12">#REF!</definedName>
    <definedName name="dxa" localSheetId="13">#REF!</definedName>
    <definedName name="dxa">#REF!</definedName>
    <definedName name="DZ.Main" hidden="1">#REF!</definedName>
    <definedName name="e" localSheetId="6" hidden="1">{#N/A,#N/A,FALSE,"ANEXO3 99 ERA";#N/A,#N/A,FALSE,"ANEXO3 99 UBÁ2";#N/A,#N/A,FALSE,"ANEXO3 99 DTU";#N/A,#N/A,FALSE,"ANEXO3 99 RDR";#N/A,#N/A,FALSE,"ANEXO3 99 UBÁ4";#N/A,#N/A,FALSE,"ANEXO3 99 UBÁ6"}</definedName>
    <definedName name="e" localSheetId="5" hidden="1">{#N/A,#N/A,FALSE,"ANEXO3 99 ERA";#N/A,#N/A,FALSE,"ANEXO3 99 UBÁ2";#N/A,#N/A,FALSE,"ANEXO3 99 DTU";#N/A,#N/A,FALSE,"ANEXO3 99 RDR";#N/A,#N/A,FALSE,"ANEXO3 99 UBÁ4";#N/A,#N/A,FALSE,"ANEXO3 99 UBÁ6"}</definedName>
    <definedName name="e" localSheetId="10" hidden="1">{#N/A,#N/A,FALSE,"ANEXO3 99 ERA";#N/A,#N/A,FALSE,"ANEXO3 99 UBÁ2";#N/A,#N/A,FALSE,"ANEXO3 99 DTU";#N/A,#N/A,FALSE,"ANEXO3 99 RDR";#N/A,#N/A,FALSE,"ANEXO3 99 UBÁ4";#N/A,#N/A,FALSE,"ANEXO3 99 UBÁ6"}</definedName>
    <definedName name="e" localSheetId="4" hidden="1">{#N/A,#N/A,FALSE,"ANEXO3 99 ERA";#N/A,#N/A,FALSE,"ANEXO3 99 UBÁ2";#N/A,#N/A,FALSE,"ANEXO3 99 DTU";#N/A,#N/A,FALSE,"ANEXO3 99 RDR";#N/A,#N/A,FALSE,"ANEXO3 99 UBÁ4";#N/A,#N/A,FALSE,"ANEXO3 99 UBÁ6"}</definedName>
    <definedName name="e" localSheetId="8" hidden="1">{#N/A,#N/A,FALSE,"ANEXO3 99 ERA";#N/A,#N/A,FALSE,"ANEXO3 99 UBÁ2";#N/A,#N/A,FALSE,"ANEXO3 99 DTU";#N/A,#N/A,FALSE,"ANEXO3 99 RDR";#N/A,#N/A,FALSE,"ANEXO3 99 UBÁ4";#N/A,#N/A,FALSE,"ANEXO3 99 UBÁ6"}</definedName>
    <definedName name="e" localSheetId="9" hidden="1">{#N/A,#N/A,FALSE,"ANEXO3 99 ERA";#N/A,#N/A,FALSE,"ANEXO3 99 UBÁ2";#N/A,#N/A,FALSE,"ANEXO3 99 DTU";#N/A,#N/A,FALSE,"ANEXO3 99 RDR";#N/A,#N/A,FALSE,"ANEXO3 99 UBÁ4";#N/A,#N/A,FALSE,"ANEXO3 99 UBÁ6"}</definedName>
    <definedName name="e" localSheetId="7" hidden="1">{#N/A,#N/A,FALSE,"ANEXO3 99 ERA";#N/A,#N/A,FALSE,"ANEXO3 99 UBÁ2";#N/A,#N/A,FALSE,"ANEXO3 99 DTU";#N/A,#N/A,FALSE,"ANEXO3 99 RDR";#N/A,#N/A,FALSE,"ANEXO3 99 UBÁ4";#N/A,#N/A,FALSE,"ANEXO3 99 UBÁ6"}</definedName>
    <definedName name="e" localSheetId="2" hidden="1">{#N/A,#N/A,FALSE,"ANEXO3 99 ERA";#N/A,#N/A,FALSE,"ANEXO3 99 UBÁ2";#N/A,#N/A,FALSE,"ANEXO3 99 DTU";#N/A,#N/A,FALSE,"ANEXO3 99 RDR";#N/A,#N/A,FALSE,"ANEXO3 99 UBÁ4";#N/A,#N/A,FALSE,"ANEXO3 99 UBÁ6"}</definedName>
    <definedName name="e" localSheetId="3" hidden="1">{#N/A,#N/A,FALSE,"ANEXO3 99 ERA";#N/A,#N/A,FALSE,"ANEXO3 99 UBÁ2";#N/A,#N/A,FALSE,"ANEXO3 99 DTU";#N/A,#N/A,FALSE,"ANEXO3 99 RDR";#N/A,#N/A,FALSE,"ANEXO3 99 UBÁ4";#N/A,#N/A,FALSE,"ANEXO3 99 UBÁ6"}</definedName>
    <definedName name="e" localSheetId="18" hidden="1">{#N/A,#N/A,FALSE,"ANEXO3 99 ERA";#N/A,#N/A,FALSE,"ANEXO3 99 UBÁ2";#N/A,#N/A,FALSE,"ANEXO3 99 DTU";#N/A,#N/A,FALSE,"ANEXO3 99 RDR";#N/A,#N/A,FALSE,"ANEXO3 99 UBÁ4";#N/A,#N/A,FALSE,"ANEXO3 99 UBÁ6"}</definedName>
    <definedName name="e" localSheetId="19" hidden="1">{#N/A,#N/A,FALSE,"ANEXO3 99 ERA";#N/A,#N/A,FALSE,"ANEXO3 99 UBÁ2";#N/A,#N/A,FALSE,"ANEXO3 99 DTU";#N/A,#N/A,FALSE,"ANEXO3 99 RDR";#N/A,#N/A,FALSE,"ANEXO3 99 UBÁ4";#N/A,#N/A,FALSE,"ANEXO3 99 UBÁ6"}</definedName>
    <definedName name="e" localSheetId="17" hidden="1">{#N/A,#N/A,FALSE,"ANEXO3 99 ERA";#N/A,#N/A,FALSE,"ANEXO3 99 UBÁ2";#N/A,#N/A,FALSE,"ANEXO3 99 DTU";#N/A,#N/A,FALSE,"ANEXO3 99 RDR";#N/A,#N/A,FALSE,"ANEXO3 99 UBÁ4";#N/A,#N/A,FALSE,"ANEXO3 99 UBÁ6"}</definedName>
    <definedName name="e" localSheetId="16" hidden="1">{#N/A,#N/A,FALSE,"ANEXO3 99 ERA";#N/A,#N/A,FALSE,"ANEXO3 99 UBÁ2";#N/A,#N/A,FALSE,"ANEXO3 99 DTU";#N/A,#N/A,FALSE,"ANEXO3 99 RDR";#N/A,#N/A,FALSE,"ANEXO3 99 UBÁ4";#N/A,#N/A,FALSE,"ANEXO3 99 UBÁ6"}</definedName>
    <definedName name="e" localSheetId="1" hidden="1">{#N/A,#N/A,FALSE,"ANEXO3 99 ERA";#N/A,#N/A,FALSE,"ANEXO3 99 UBÁ2";#N/A,#N/A,FALSE,"ANEXO3 99 DTU";#N/A,#N/A,FALSE,"ANEXO3 99 RDR";#N/A,#N/A,FALSE,"ANEXO3 99 UBÁ4";#N/A,#N/A,FALSE,"ANEXO3 99 UBÁ6"}</definedName>
    <definedName name="e" localSheetId="0" hidden="1">{#N/A,#N/A,FALSE,"ANEXO3 99 ERA";#N/A,#N/A,FALSE,"ANEXO3 99 UBÁ2";#N/A,#N/A,FALSE,"ANEXO3 99 DTU";#N/A,#N/A,FALSE,"ANEXO3 99 RDR";#N/A,#N/A,FALSE,"ANEXO3 99 UBÁ4";#N/A,#N/A,FALSE,"ANEXO3 99 UBÁ6"}</definedName>
    <definedName name="e" localSheetId="25" hidden="1">{#N/A,#N/A,FALSE,"ANEXO3 99 ERA";#N/A,#N/A,FALSE,"ANEXO3 99 UBÁ2";#N/A,#N/A,FALSE,"ANEXO3 99 DTU";#N/A,#N/A,FALSE,"ANEXO3 99 RDR";#N/A,#N/A,FALSE,"ANEXO3 99 UBÁ4";#N/A,#N/A,FALSE,"ANEXO3 99 UBÁ6"}</definedName>
    <definedName name="e" localSheetId="20" hidden="1">{#N/A,#N/A,FALSE,"ANEXO3 99 ERA";#N/A,#N/A,FALSE,"ANEXO3 99 UBÁ2";#N/A,#N/A,FALSE,"ANEXO3 99 DTU";#N/A,#N/A,FALSE,"ANEXO3 99 RDR";#N/A,#N/A,FALSE,"ANEXO3 99 UBÁ4";#N/A,#N/A,FALSE,"ANEXO3 99 UBÁ6"}</definedName>
    <definedName name="e" localSheetId="12" hidden="1">{#N/A,#N/A,FALSE,"ANEXO3 99 ERA";#N/A,#N/A,FALSE,"ANEXO3 99 UBÁ2";#N/A,#N/A,FALSE,"ANEXO3 99 DTU";#N/A,#N/A,FALSE,"ANEXO3 99 RDR";#N/A,#N/A,FALSE,"ANEXO3 99 UBÁ4";#N/A,#N/A,FALSE,"ANEXO3 99 UBÁ6"}</definedName>
    <definedName name="e" localSheetId="22" hidden="1">{#N/A,#N/A,FALSE,"ANEXO3 99 ERA";#N/A,#N/A,FALSE,"ANEXO3 99 UBÁ2";#N/A,#N/A,FALSE,"ANEXO3 99 DTU";#N/A,#N/A,FALSE,"ANEXO3 99 RDR";#N/A,#N/A,FALSE,"ANEXO3 99 UBÁ4";#N/A,#N/A,FALSE,"ANEXO3 99 UBÁ6"}</definedName>
    <definedName name="e" localSheetId="21" hidden="1">{#N/A,#N/A,FALSE,"ANEXO3 99 ERA";#N/A,#N/A,FALSE,"ANEXO3 99 UBÁ2";#N/A,#N/A,FALSE,"ANEXO3 99 DTU";#N/A,#N/A,FALSE,"ANEXO3 99 RDR";#N/A,#N/A,FALSE,"ANEXO3 99 UBÁ4";#N/A,#N/A,FALSE,"ANEXO3 99 UBÁ6"}</definedName>
    <definedName name="e" localSheetId="23" hidden="1">{#N/A,#N/A,FALSE,"ANEXO3 99 ERA";#N/A,#N/A,FALSE,"ANEXO3 99 UBÁ2";#N/A,#N/A,FALSE,"ANEXO3 99 DTU";#N/A,#N/A,FALSE,"ANEXO3 99 RDR";#N/A,#N/A,FALSE,"ANEXO3 99 UBÁ4";#N/A,#N/A,FALSE,"ANEXO3 99 UBÁ6"}</definedName>
    <definedName name="e" localSheetId="15" hidden="1">{#N/A,#N/A,FALSE,"ANEXO3 99 ERA";#N/A,#N/A,FALSE,"ANEXO3 99 UBÁ2";#N/A,#N/A,FALSE,"ANEXO3 99 DTU";#N/A,#N/A,FALSE,"ANEXO3 99 RDR";#N/A,#N/A,FALSE,"ANEXO3 99 UBÁ4";#N/A,#N/A,FALSE,"ANEXO3 99 UBÁ6"}</definedName>
    <definedName name="e" localSheetId="13" hidden="1">{#N/A,#N/A,FALSE,"ANEXO3 99 ERA";#N/A,#N/A,FALSE,"ANEXO3 99 UBÁ2";#N/A,#N/A,FALSE,"ANEXO3 99 DTU";#N/A,#N/A,FALSE,"ANEXO3 99 RDR";#N/A,#N/A,FALSE,"ANEXO3 99 UBÁ4";#N/A,#N/A,FALSE,"ANEXO3 99 UBÁ6"}</definedName>
    <definedName name="e" hidden="1">{#N/A,#N/A,FALSE,"ANEXO3 99 ERA";#N/A,#N/A,FALSE,"ANEXO3 99 UBÁ2";#N/A,#N/A,FALSE,"ANEXO3 99 DTU";#N/A,#N/A,FALSE,"ANEXO3 99 RDR";#N/A,#N/A,FALSE,"ANEXO3 99 UBÁ4";#N/A,#N/A,FALSE,"ANEXO3 99 UBÁ6"}</definedName>
    <definedName name="e_1" localSheetId="0" hidden="1">{#N/A,#N/A,FALSE,"ENERGIA";#N/A,#N/A,FALSE,"PERDIDAS";#N/A,#N/A,FALSE,"CLIENTES";#N/A,#N/A,FALSE,"ESTADO";#N/A,#N/A,FALSE,"TECNICA"}</definedName>
    <definedName name="e_1" localSheetId="25" hidden="1">{#N/A,#N/A,FALSE,"ENERGIA";#N/A,#N/A,FALSE,"PERDIDAS";#N/A,#N/A,FALSE,"CLIENTES";#N/A,#N/A,FALSE,"ESTADO";#N/A,#N/A,FALSE,"TECNICA"}</definedName>
    <definedName name="e_1" localSheetId="20" hidden="1">{#N/A,#N/A,FALSE,"ENERGIA";#N/A,#N/A,FALSE,"PERDIDAS";#N/A,#N/A,FALSE,"CLIENTES";#N/A,#N/A,FALSE,"ESTADO";#N/A,#N/A,FALSE,"TECNICA"}</definedName>
    <definedName name="e_1" localSheetId="12" hidden="1">{#N/A,#N/A,FALSE,"ENERGIA";#N/A,#N/A,FALSE,"PERDIDAS";#N/A,#N/A,FALSE,"CLIENTES";#N/A,#N/A,FALSE,"ESTADO";#N/A,#N/A,FALSE,"TECNICA"}</definedName>
    <definedName name="e_1" localSheetId="22" hidden="1">{#N/A,#N/A,FALSE,"ENERGIA";#N/A,#N/A,FALSE,"PERDIDAS";#N/A,#N/A,FALSE,"CLIENTES";#N/A,#N/A,FALSE,"ESTADO";#N/A,#N/A,FALSE,"TECNICA"}</definedName>
    <definedName name="e_1" localSheetId="21" hidden="1">{#N/A,#N/A,FALSE,"ENERGIA";#N/A,#N/A,FALSE,"PERDIDAS";#N/A,#N/A,FALSE,"CLIENTES";#N/A,#N/A,FALSE,"ESTADO";#N/A,#N/A,FALSE,"TECNICA"}</definedName>
    <definedName name="e_1" localSheetId="23" hidden="1">{#N/A,#N/A,FALSE,"ENERGIA";#N/A,#N/A,FALSE,"PERDIDAS";#N/A,#N/A,FALSE,"CLIENTES";#N/A,#N/A,FALSE,"ESTADO";#N/A,#N/A,FALSE,"TECNICA"}</definedName>
    <definedName name="e_1" localSheetId="15" hidden="1">{#N/A,#N/A,FALSE,"ENERGIA";#N/A,#N/A,FALSE,"PERDIDAS";#N/A,#N/A,FALSE,"CLIENTES";#N/A,#N/A,FALSE,"ESTADO";#N/A,#N/A,FALSE,"TECNICA"}</definedName>
    <definedName name="e_1" localSheetId="13" hidden="1">{#N/A,#N/A,FALSE,"ENERGIA";#N/A,#N/A,FALSE,"PERDIDAS";#N/A,#N/A,FALSE,"CLIENTES";#N/A,#N/A,FALSE,"ESTADO";#N/A,#N/A,FALSE,"TECNICA"}</definedName>
    <definedName name="e_1" hidden="1">{#N/A,#N/A,FALSE,"ENERGIA";#N/A,#N/A,FALSE,"PERDIDAS";#N/A,#N/A,FALSE,"CLIENTES";#N/A,#N/A,FALSE,"ESTADO";#N/A,#N/A,FALSE,"TECNICA"}</definedName>
    <definedName name="e_1_1" localSheetId="0" hidden="1">{#N/A,#N/A,FALSE,"ENERGIA";#N/A,#N/A,FALSE,"PERDIDAS";#N/A,#N/A,FALSE,"CLIENTES";#N/A,#N/A,FALSE,"ESTADO";#N/A,#N/A,FALSE,"TECNICA"}</definedName>
    <definedName name="e_1_1" localSheetId="25" hidden="1">{#N/A,#N/A,FALSE,"ENERGIA";#N/A,#N/A,FALSE,"PERDIDAS";#N/A,#N/A,FALSE,"CLIENTES";#N/A,#N/A,FALSE,"ESTADO";#N/A,#N/A,FALSE,"TECNICA"}</definedName>
    <definedName name="e_1_1" localSheetId="20" hidden="1">{#N/A,#N/A,FALSE,"ENERGIA";#N/A,#N/A,FALSE,"PERDIDAS";#N/A,#N/A,FALSE,"CLIENTES";#N/A,#N/A,FALSE,"ESTADO";#N/A,#N/A,FALSE,"TECNICA"}</definedName>
    <definedName name="e_1_1" localSheetId="12" hidden="1">{#N/A,#N/A,FALSE,"ENERGIA";#N/A,#N/A,FALSE,"PERDIDAS";#N/A,#N/A,FALSE,"CLIENTES";#N/A,#N/A,FALSE,"ESTADO";#N/A,#N/A,FALSE,"TECNICA"}</definedName>
    <definedName name="e_1_1" localSheetId="22" hidden="1">{#N/A,#N/A,FALSE,"ENERGIA";#N/A,#N/A,FALSE,"PERDIDAS";#N/A,#N/A,FALSE,"CLIENTES";#N/A,#N/A,FALSE,"ESTADO";#N/A,#N/A,FALSE,"TECNICA"}</definedName>
    <definedName name="e_1_1" localSheetId="21" hidden="1">{#N/A,#N/A,FALSE,"ENERGIA";#N/A,#N/A,FALSE,"PERDIDAS";#N/A,#N/A,FALSE,"CLIENTES";#N/A,#N/A,FALSE,"ESTADO";#N/A,#N/A,FALSE,"TECNICA"}</definedName>
    <definedName name="e_1_1" localSheetId="23" hidden="1">{#N/A,#N/A,FALSE,"ENERGIA";#N/A,#N/A,FALSE,"PERDIDAS";#N/A,#N/A,FALSE,"CLIENTES";#N/A,#N/A,FALSE,"ESTADO";#N/A,#N/A,FALSE,"TECNICA"}</definedName>
    <definedName name="e_1_1" localSheetId="15" hidden="1">{#N/A,#N/A,FALSE,"ENERGIA";#N/A,#N/A,FALSE,"PERDIDAS";#N/A,#N/A,FALSE,"CLIENTES";#N/A,#N/A,FALSE,"ESTADO";#N/A,#N/A,FALSE,"TECNICA"}</definedName>
    <definedName name="e_1_1" localSheetId="13" hidden="1">{#N/A,#N/A,FALSE,"ENERGIA";#N/A,#N/A,FALSE,"PERDIDAS";#N/A,#N/A,FALSE,"CLIENTES";#N/A,#N/A,FALSE,"ESTADO";#N/A,#N/A,FALSE,"TECNICA"}</definedName>
    <definedName name="e_1_1" hidden="1">{#N/A,#N/A,FALSE,"ENERGIA";#N/A,#N/A,FALSE,"PERDIDAS";#N/A,#N/A,FALSE,"CLIENTES";#N/A,#N/A,FALSE,"ESTADO";#N/A,#N/A,FALSE,"TECNICA"}</definedName>
    <definedName name="e_2" localSheetId="0" hidden="1">{#N/A,#N/A,FALSE,"ENERGIA";#N/A,#N/A,FALSE,"PERDIDAS";#N/A,#N/A,FALSE,"CLIENTES";#N/A,#N/A,FALSE,"ESTADO";#N/A,#N/A,FALSE,"TECNICA"}</definedName>
    <definedName name="e_2" localSheetId="25" hidden="1">{#N/A,#N/A,FALSE,"ENERGIA";#N/A,#N/A,FALSE,"PERDIDAS";#N/A,#N/A,FALSE,"CLIENTES";#N/A,#N/A,FALSE,"ESTADO";#N/A,#N/A,FALSE,"TECNICA"}</definedName>
    <definedName name="e_2" localSheetId="20" hidden="1">{#N/A,#N/A,FALSE,"ENERGIA";#N/A,#N/A,FALSE,"PERDIDAS";#N/A,#N/A,FALSE,"CLIENTES";#N/A,#N/A,FALSE,"ESTADO";#N/A,#N/A,FALSE,"TECNICA"}</definedName>
    <definedName name="e_2" localSheetId="12" hidden="1">{#N/A,#N/A,FALSE,"ENERGIA";#N/A,#N/A,FALSE,"PERDIDAS";#N/A,#N/A,FALSE,"CLIENTES";#N/A,#N/A,FALSE,"ESTADO";#N/A,#N/A,FALSE,"TECNICA"}</definedName>
    <definedName name="e_2" localSheetId="22" hidden="1">{#N/A,#N/A,FALSE,"ENERGIA";#N/A,#N/A,FALSE,"PERDIDAS";#N/A,#N/A,FALSE,"CLIENTES";#N/A,#N/A,FALSE,"ESTADO";#N/A,#N/A,FALSE,"TECNICA"}</definedName>
    <definedName name="e_2" localSheetId="21" hidden="1">{#N/A,#N/A,FALSE,"ENERGIA";#N/A,#N/A,FALSE,"PERDIDAS";#N/A,#N/A,FALSE,"CLIENTES";#N/A,#N/A,FALSE,"ESTADO";#N/A,#N/A,FALSE,"TECNICA"}</definedName>
    <definedName name="e_2" localSheetId="23" hidden="1">{#N/A,#N/A,FALSE,"ENERGIA";#N/A,#N/A,FALSE,"PERDIDAS";#N/A,#N/A,FALSE,"CLIENTES";#N/A,#N/A,FALSE,"ESTADO";#N/A,#N/A,FALSE,"TECNICA"}</definedName>
    <definedName name="e_2" localSheetId="15" hidden="1">{#N/A,#N/A,FALSE,"ENERGIA";#N/A,#N/A,FALSE,"PERDIDAS";#N/A,#N/A,FALSE,"CLIENTES";#N/A,#N/A,FALSE,"ESTADO";#N/A,#N/A,FALSE,"TECNICA"}</definedName>
    <definedName name="e_2" localSheetId="13" hidden="1">{#N/A,#N/A,FALSE,"ENERGIA";#N/A,#N/A,FALSE,"PERDIDAS";#N/A,#N/A,FALSE,"CLIENTES";#N/A,#N/A,FALSE,"ESTADO";#N/A,#N/A,FALSE,"TECNICA"}</definedName>
    <definedName name="e_2" hidden="1">{#N/A,#N/A,FALSE,"ENERGIA";#N/A,#N/A,FALSE,"PERDIDAS";#N/A,#N/A,FALSE,"CLIENTES";#N/A,#N/A,FALSE,"ESTADO";#N/A,#N/A,FALSE,"TECNICA"}</definedName>
    <definedName name="EAEEE" localSheetId="0" hidden="1">{#N/A,#N/A,FALSE,"CONTROLE";#N/A,#N/A,FALSE,"CONTROLE"}</definedName>
    <definedName name="EAEEE" localSheetId="25" hidden="1">{#N/A,#N/A,FALSE,"CONTROLE";#N/A,#N/A,FALSE,"CONTROLE"}</definedName>
    <definedName name="EAEEE" localSheetId="20" hidden="1">{#N/A,#N/A,FALSE,"CONTROLE";#N/A,#N/A,FALSE,"CONTROLE"}</definedName>
    <definedName name="EAEEE" localSheetId="12" hidden="1">{#N/A,#N/A,FALSE,"CONTROLE";#N/A,#N/A,FALSE,"CONTROLE"}</definedName>
    <definedName name="EAEEE" localSheetId="22" hidden="1">{#N/A,#N/A,FALSE,"CONTROLE";#N/A,#N/A,FALSE,"CONTROLE"}</definedName>
    <definedName name="EAEEE" localSheetId="21" hidden="1">{#N/A,#N/A,FALSE,"CONTROLE";#N/A,#N/A,FALSE,"CONTROLE"}</definedName>
    <definedName name="EAEEE" localSheetId="23" hidden="1">{#N/A,#N/A,FALSE,"CONTROLE";#N/A,#N/A,FALSE,"CONTROLE"}</definedName>
    <definedName name="EAEEE" localSheetId="15" hidden="1">{#N/A,#N/A,FALSE,"CONTROLE";#N/A,#N/A,FALSE,"CONTROLE"}</definedName>
    <definedName name="EAEEE" localSheetId="13" hidden="1">{#N/A,#N/A,FALSE,"CONTROLE";#N/A,#N/A,FALSE,"CONTROLE"}</definedName>
    <definedName name="EAEEE" hidden="1">{#N/A,#N/A,FALSE,"CONTROLE";#N/A,#N/A,FALSE,"CONTROLE"}</definedName>
    <definedName name="EAEEE_1" localSheetId="0" hidden="1">{#N/A,#N/A,FALSE,"CONTROLE";#N/A,#N/A,FALSE,"CONTROLE"}</definedName>
    <definedName name="EAEEE_1" localSheetId="25" hidden="1">{#N/A,#N/A,FALSE,"CONTROLE";#N/A,#N/A,FALSE,"CONTROLE"}</definedName>
    <definedName name="EAEEE_1" localSheetId="20" hidden="1">{#N/A,#N/A,FALSE,"CONTROLE";#N/A,#N/A,FALSE,"CONTROLE"}</definedName>
    <definedName name="EAEEE_1" localSheetId="12" hidden="1">{#N/A,#N/A,FALSE,"CONTROLE";#N/A,#N/A,FALSE,"CONTROLE"}</definedName>
    <definedName name="EAEEE_1" localSheetId="22" hidden="1">{#N/A,#N/A,FALSE,"CONTROLE";#N/A,#N/A,FALSE,"CONTROLE"}</definedName>
    <definedName name="EAEEE_1" localSheetId="21" hidden="1">{#N/A,#N/A,FALSE,"CONTROLE";#N/A,#N/A,FALSE,"CONTROLE"}</definedName>
    <definedName name="EAEEE_1" localSheetId="23" hidden="1">{#N/A,#N/A,FALSE,"CONTROLE";#N/A,#N/A,FALSE,"CONTROLE"}</definedName>
    <definedName name="EAEEE_1" localSheetId="15" hidden="1">{#N/A,#N/A,FALSE,"CONTROLE";#N/A,#N/A,FALSE,"CONTROLE"}</definedName>
    <definedName name="EAEEE_1" localSheetId="13" hidden="1">{#N/A,#N/A,FALSE,"CONTROLE";#N/A,#N/A,FALSE,"CONTROLE"}</definedName>
    <definedName name="EAEEE_1" hidden="1">{#N/A,#N/A,FALSE,"CONTROLE";#N/A,#N/A,FALSE,"CONTROLE"}</definedName>
    <definedName name="EAS_ABC" localSheetId="15">#REF!</definedName>
    <definedName name="EAS_ABC">#REF!</definedName>
    <definedName name="EAS_ACUM" localSheetId="15">#REF!</definedName>
    <definedName name="EAS_ACUM">#REF!</definedName>
    <definedName name="EAS_ANHEMBI" localSheetId="15">#REF!</definedName>
    <definedName name="EAS_ANHEMBI">#REF!</definedName>
    <definedName name="EAS_CENTRO" localSheetId="15">#REF!</definedName>
    <definedName name="EAS_CENTRO">#REF!</definedName>
    <definedName name="EAS_ELPA" localSheetId="15">#REF!</definedName>
    <definedName name="EAS_ELPA">#REF!</definedName>
    <definedName name="EAS_LESTE" localSheetId="15">#REF!</definedName>
    <definedName name="EAS_LESTE">#REF!</definedName>
    <definedName name="EAS_OESTE" localSheetId="15">#REF!</definedName>
    <definedName name="EAS_OESTE">#REF!</definedName>
    <definedName name="EAS_SUL" localSheetId="15">#REF!</definedName>
    <definedName name="EAS_SUL">#REF!</definedName>
    <definedName name="EC_01_TM_VL_ECON" localSheetId="13">#REF!</definedName>
    <definedName name="EC_01_TM_VL_ECON">#REF!</definedName>
    <definedName name="EC_02_TM_VL_ECON" localSheetId="13">#REF!</definedName>
    <definedName name="EC_02_TM_VL_ECON">#REF!</definedName>
    <definedName name="EC_03_TM_VL_ECON" localSheetId="13">#REF!</definedName>
    <definedName name="EC_03_TM_VL_ECON">#REF!</definedName>
    <definedName name="EC_04_DESP_VL_ECON">#REF!</definedName>
    <definedName name="EC_05_DESP_VL_ECON">#REF!</definedName>
    <definedName name="EC_06_DESP_VL_ECON">#REF!</definedName>
    <definedName name="EC_07_MERC_VL_ECON">#REF!</definedName>
    <definedName name="EC_08_MERC_VL_ECON">#REF!</definedName>
    <definedName name="EC_09_MERC_VL_ECON">#REF!</definedName>
    <definedName name="EC_10">#REF!</definedName>
    <definedName name="EC_11_DÓLAR">#REF!</definedName>
    <definedName name="econ_profit">#REF!</definedName>
    <definedName name="ECOPG1" localSheetId="25">#REF!</definedName>
    <definedName name="ECOPG1" localSheetId="20">#REF!</definedName>
    <definedName name="ECOPG1" localSheetId="22">#REF!</definedName>
    <definedName name="ECOPG1" localSheetId="21">#REF!</definedName>
    <definedName name="ECOPG1" localSheetId="23">#REF!</definedName>
    <definedName name="ECOPG1">#REF!</definedName>
    <definedName name="ECOPG2" localSheetId="25">#REF!</definedName>
    <definedName name="ECOPG2" localSheetId="20">#REF!</definedName>
    <definedName name="ECOPG2">#REF!</definedName>
    <definedName name="EE" localSheetId="0" hidden="1">{"TotalGeralDespesasPorArea",#N/A,FALSE,"VinculosAccessEfetivo"}</definedName>
    <definedName name="EE" localSheetId="25" hidden="1">{"TotalGeralDespesasPorArea",#N/A,FALSE,"VinculosAccessEfetivo"}</definedName>
    <definedName name="EE" localSheetId="20" hidden="1">{"TotalGeralDespesasPorArea",#N/A,FALSE,"VinculosAccessEfetivo"}</definedName>
    <definedName name="EE" localSheetId="12" hidden="1">{"TotalGeralDespesasPorArea",#N/A,FALSE,"VinculosAccessEfetivo"}</definedName>
    <definedName name="EE" localSheetId="22" hidden="1">{"TotalGeralDespesasPorArea",#N/A,FALSE,"VinculosAccessEfetivo"}</definedName>
    <definedName name="EE" localSheetId="21" hidden="1">{"TotalGeralDespesasPorArea",#N/A,FALSE,"VinculosAccessEfetivo"}</definedName>
    <definedName name="EE" localSheetId="23" hidden="1">{"TotalGeralDespesasPorArea",#N/A,FALSE,"VinculosAccessEfetivo"}</definedName>
    <definedName name="EE" localSheetId="15" hidden="1">{"TotalGeralDespesasPorArea",#N/A,FALSE,"VinculosAccessEfetivo"}</definedName>
    <definedName name="EE" localSheetId="13" hidden="1">{"TotalGeralDespesasPorArea",#N/A,FALSE,"VinculosAccessEfetivo"}</definedName>
    <definedName name="EE" hidden="1">{"TotalGeralDespesasPorArea",#N/A,FALSE,"VinculosAccessEfetivo"}</definedName>
    <definedName name="EE_1" localSheetId="0" hidden="1">{"TotalGeralDespesasPorArea",#N/A,FALSE,"VinculosAccessEfetivo"}</definedName>
    <definedName name="EE_1" localSheetId="25" hidden="1">{"TotalGeralDespesasPorArea",#N/A,FALSE,"VinculosAccessEfetivo"}</definedName>
    <definedName name="EE_1" localSheetId="20" hidden="1">{"TotalGeralDespesasPorArea",#N/A,FALSE,"VinculosAccessEfetivo"}</definedName>
    <definedName name="EE_1" localSheetId="12" hidden="1">{"TotalGeralDespesasPorArea",#N/A,FALSE,"VinculosAccessEfetivo"}</definedName>
    <definedName name="EE_1" localSheetId="22" hidden="1">{"TotalGeralDespesasPorArea",#N/A,FALSE,"VinculosAccessEfetivo"}</definedName>
    <definedName name="EE_1" localSheetId="21" hidden="1">{"TotalGeralDespesasPorArea",#N/A,FALSE,"VinculosAccessEfetivo"}</definedName>
    <definedName name="EE_1" localSheetId="23" hidden="1">{"TotalGeralDespesasPorArea",#N/A,FALSE,"VinculosAccessEfetivo"}</definedName>
    <definedName name="EE_1" localSheetId="15" hidden="1">{"TotalGeralDespesasPorArea",#N/A,FALSE,"VinculosAccessEfetivo"}</definedName>
    <definedName name="EE_1" localSheetId="13" hidden="1">{"TotalGeralDespesasPorArea",#N/A,FALSE,"VinculosAccessEfetivo"}</definedName>
    <definedName name="EE_1" hidden="1">{"TotalGeralDespesasPorArea",#N/A,FALSE,"VinculosAccessEfetivo"}</definedName>
    <definedName name="EEB">#REF!</definedName>
    <definedName name="eee" localSheetId="15" hidden="1">{#N/A,#N/A,FALSE,"Hip.Bas";#N/A,#N/A,FALSE,"ventas";#N/A,#N/A,FALSE,"ingre-Año";#N/A,#N/A,FALSE,"ventas-Año";#N/A,#N/A,FALSE,"Costepro";#N/A,#N/A,FALSE,"inversion";#N/A,#N/A,FALSE,"personal";#N/A,#N/A,FALSE,"Gastos-V";#N/A,#N/A,FALSE,"Circulante";#N/A,#N/A,FALSE,"CONSOLI";#N/A,#N/A,FALSE,"Es-Fin";#N/A,#N/A,FALSE,"Margen-P"}</definedName>
    <definedName name="eee" localSheetId="13" hidden="1">{#N/A,#N/A,FALSE,"Hip.Bas";#N/A,#N/A,FALSE,"ventas";#N/A,#N/A,FALSE,"ingre-Año";#N/A,#N/A,FALSE,"ventas-Año";#N/A,#N/A,FALSE,"Costepro";#N/A,#N/A,FALSE,"inversion";#N/A,#N/A,FALSE,"personal";#N/A,#N/A,FALSE,"Gastos-V";#N/A,#N/A,FALSE,"Circulante";#N/A,#N/A,FALSE,"CONSOLI";#N/A,#N/A,FALSE,"Es-Fin";#N/A,#N/A,FALSE,"Margen-P"}</definedName>
    <definedName name="eee" hidden="1">{#N/A,#N/A,FALSE,"Hip.Bas";#N/A,#N/A,FALSE,"ventas";#N/A,#N/A,FALSE,"ingre-Año";#N/A,#N/A,FALSE,"ventas-Año";#N/A,#N/A,FALSE,"Costepro";#N/A,#N/A,FALSE,"inversion";#N/A,#N/A,FALSE,"personal";#N/A,#N/A,FALSE,"Gastos-V";#N/A,#N/A,FALSE,"Circulante";#N/A,#N/A,FALSE,"CONSOLI";#N/A,#N/A,FALSE,"Es-Fin";#N/A,#N/A,FALSE,"Margen-P"}</definedName>
    <definedName name="EEEEE" localSheetId="15">#REF!</definedName>
    <definedName name="EEEEE">#REF!</definedName>
    <definedName name="eeeeeeeeeeee" localSheetId="6" hidden="1">#REF!</definedName>
    <definedName name="eeeeeeeeeeee" localSheetId="5" hidden="1">#REF!</definedName>
    <definedName name="eeeeeeeeeeee" localSheetId="4" hidden="1">#REF!</definedName>
    <definedName name="eeeeeeeeeeee" localSheetId="8" hidden="1">#REF!</definedName>
    <definedName name="eeeeeeeeeeee" localSheetId="2" hidden="1">#REF!</definedName>
    <definedName name="eeeeeeeeeeee" localSheetId="3" hidden="1">#REF!</definedName>
    <definedName name="eeeeeeeeeeee" localSheetId="25" hidden="1">#REF!</definedName>
    <definedName name="eeeeeeeeeeee" localSheetId="20" hidden="1">#REF!</definedName>
    <definedName name="eeeeeeeeeeee" localSheetId="12" hidden="1">#REF!</definedName>
    <definedName name="eeeeeeeeeeee" localSheetId="22" hidden="1">#REF!</definedName>
    <definedName name="eeeeeeeeeeee" localSheetId="21" hidden="1">#REF!</definedName>
    <definedName name="eeeeeeeeeeee" localSheetId="23" hidden="1">#REF!</definedName>
    <definedName name="eeeeeeeeeeee" localSheetId="15" hidden="1">#REF!</definedName>
    <definedName name="eeeeeeeeeeee" localSheetId="13" hidden="1">#REF!</definedName>
    <definedName name="eeeeeeeeeeee" hidden="1">#REF!</definedName>
    <definedName name="EEPV" localSheetId="13">#REF!</definedName>
    <definedName name="EEPV">#REF!</definedName>
    <definedName name="EEVP" localSheetId="13">#REF!</definedName>
    <definedName name="EEVP">#REF!</definedName>
    <definedName name="efi" localSheetId="0" hidden="1">{#N/A,#N/A,FALSE,"CONTROLE"}</definedName>
    <definedName name="efi" localSheetId="25" hidden="1">{#N/A,#N/A,FALSE,"CONTROLE"}</definedName>
    <definedName name="efi" localSheetId="20" hidden="1">{#N/A,#N/A,FALSE,"CONTROLE"}</definedName>
    <definedName name="efi" localSheetId="12" hidden="1">{#N/A,#N/A,FALSE,"CONTROLE"}</definedName>
    <definedName name="efi" localSheetId="22" hidden="1">{#N/A,#N/A,FALSE,"CONTROLE"}</definedName>
    <definedName name="efi" localSheetId="21" hidden="1">{#N/A,#N/A,FALSE,"CONTROLE"}</definedName>
    <definedName name="efi" localSheetId="23" hidden="1">{#N/A,#N/A,FALSE,"CONTROLE"}</definedName>
    <definedName name="efi" localSheetId="15" hidden="1">{#N/A,#N/A,FALSE,"CONTROLE"}</definedName>
    <definedName name="efi" localSheetId="13" hidden="1">{#N/A,#N/A,FALSE,"CONTROLE"}</definedName>
    <definedName name="efi" hidden="1">{#N/A,#N/A,FALSE,"CONTROLE"}</definedName>
    <definedName name="efi_1" localSheetId="0" hidden="1">{#N/A,#N/A,FALSE,"CONTROLE"}</definedName>
    <definedName name="efi_1" localSheetId="25" hidden="1">{#N/A,#N/A,FALSE,"CONTROLE"}</definedName>
    <definedName name="efi_1" localSheetId="20" hidden="1">{#N/A,#N/A,FALSE,"CONTROLE"}</definedName>
    <definedName name="efi_1" localSheetId="12" hidden="1">{#N/A,#N/A,FALSE,"CONTROLE"}</definedName>
    <definedName name="efi_1" localSheetId="22" hidden="1">{#N/A,#N/A,FALSE,"CONTROLE"}</definedName>
    <definedName name="efi_1" localSheetId="21" hidden="1">{#N/A,#N/A,FALSE,"CONTROLE"}</definedName>
    <definedName name="efi_1" localSheetId="23" hidden="1">{#N/A,#N/A,FALSE,"CONTROLE"}</definedName>
    <definedName name="efi_1" localSheetId="15" hidden="1">{#N/A,#N/A,FALSE,"CONTROLE"}</definedName>
    <definedName name="efi_1" localSheetId="13" hidden="1">{#N/A,#N/A,FALSE,"CONTROLE"}</definedName>
    <definedName name="efi_1" hidden="1">{#N/A,#N/A,FALSE,"CONTROLE"}</definedName>
    <definedName name="eficiencia" localSheetId="0" hidden="1">{#N/A,#N/A,FALSE,"CONTROLE"}</definedName>
    <definedName name="eficiencia" localSheetId="25" hidden="1">{#N/A,#N/A,FALSE,"CONTROLE"}</definedName>
    <definedName name="eficiencia" localSheetId="20" hidden="1">{#N/A,#N/A,FALSE,"CONTROLE"}</definedName>
    <definedName name="eficiencia" localSheetId="12" hidden="1">{#N/A,#N/A,FALSE,"CONTROLE"}</definedName>
    <definedName name="eficiencia" localSheetId="22" hidden="1">{#N/A,#N/A,FALSE,"CONTROLE"}</definedName>
    <definedName name="eficiencia" localSheetId="21" hidden="1">{#N/A,#N/A,FALSE,"CONTROLE"}</definedName>
    <definedName name="eficiencia" localSheetId="23" hidden="1">{#N/A,#N/A,FALSE,"CONTROLE"}</definedName>
    <definedName name="eficiencia" localSheetId="15" hidden="1">{#N/A,#N/A,FALSE,"CONTROLE"}</definedName>
    <definedName name="eficiencia" localSheetId="13" hidden="1">{#N/A,#N/A,FALSE,"CONTROLE"}</definedName>
    <definedName name="eficiencia" hidden="1">{#N/A,#N/A,FALSE,"CONTROLE"}</definedName>
    <definedName name="eficiencia_1" localSheetId="0" hidden="1">{#N/A,#N/A,FALSE,"CONTROLE"}</definedName>
    <definedName name="eficiencia_1" localSheetId="25" hidden="1">{#N/A,#N/A,FALSE,"CONTROLE"}</definedName>
    <definedName name="eficiencia_1" localSheetId="20" hidden="1">{#N/A,#N/A,FALSE,"CONTROLE"}</definedName>
    <definedName name="eficiencia_1" localSheetId="12" hidden="1">{#N/A,#N/A,FALSE,"CONTROLE"}</definedName>
    <definedName name="eficiencia_1" localSheetId="22" hidden="1">{#N/A,#N/A,FALSE,"CONTROLE"}</definedName>
    <definedName name="eficiencia_1" localSheetId="21" hidden="1">{#N/A,#N/A,FALSE,"CONTROLE"}</definedName>
    <definedName name="eficiencia_1" localSheetId="23" hidden="1">{#N/A,#N/A,FALSE,"CONTROLE"}</definedName>
    <definedName name="eficiencia_1" localSheetId="15" hidden="1">{#N/A,#N/A,FALSE,"CONTROLE"}</definedName>
    <definedName name="eficiencia_1" localSheetId="13" hidden="1">{#N/A,#N/A,FALSE,"CONTROLE"}</definedName>
    <definedName name="eficiencia_1" hidden="1">{#N/A,#N/A,FALSE,"CONTROLE"}</definedName>
    <definedName name="ELETROACRE" localSheetId="15">#REF!</definedName>
    <definedName name="ELETROACRE">#REF!</definedName>
    <definedName name="Eletrosul" localSheetId="25">#REF!</definedName>
    <definedName name="Eletrosul" localSheetId="20">#REF!</definedName>
    <definedName name="Eletrosul" localSheetId="12">#REF!</definedName>
    <definedName name="Eletrosul" localSheetId="22">#REF!</definedName>
    <definedName name="Eletrosul" localSheetId="21">#REF!</definedName>
    <definedName name="Eletrosul" localSheetId="23">#REF!</definedName>
    <definedName name="Eletrosul" localSheetId="13">#REF!</definedName>
    <definedName name="Eletrosul">#REF!</definedName>
    <definedName name="elias" localSheetId="15" hidden="1">{"Assumptions Page 1",#N/A,FALSE,"JUBA Value";"Assumptions Page 2",#N/A,FALSE,"JUBA Value";"Assumptions Page 3",#N/A,FALSE,"JUBA Value";"Assumptions Page 4",#N/A,FALSE,"JUBA Value"}</definedName>
    <definedName name="elias" localSheetId="13" hidden="1">{"Assumptions Page 1",#N/A,FALSE,"JUBA Value";"Assumptions Page 2",#N/A,FALSE,"JUBA Value";"Assumptions Page 3",#N/A,FALSE,"JUBA Value";"Assumptions Page 4",#N/A,FALSE,"JUBA Value"}</definedName>
    <definedName name="elias" hidden="1">{"Assumptions Page 1",#N/A,FALSE,"JUBA Value";"Assumptions Page 2",#N/A,FALSE,"JUBA Value";"Assumptions Page 3",#N/A,FALSE,"JUBA Value";"Assumptions Page 4",#N/A,FALSE,"JUBA Value"}</definedName>
    <definedName name="emergencial" localSheetId="15">#REF!</definedName>
    <definedName name="emergencial">#REF!</definedName>
    <definedName name="Empreendimento" localSheetId="2">#REF!</definedName>
    <definedName name="Empreendimento" localSheetId="3">#REF!</definedName>
    <definedName name="Empreendimento" localSheetId="1">#REF!</definedName>
    <definedName name="Empreendimento" localSheetId="25">#REF!</definedName>
    <definedName name="Empreendimento" localSheetId="20">#REF!</definedName>
    <definedName name="Empreendimento" localSheetId="22">#REF!</definedName>
    <definedName name="Empreendimento" localSheetId="21">#REF!</definedName>
    <definedName name="Empreendimento" localSheetId="23">#REF!</definedName>
    <definedName name="Empreendimento" localSheetId="15">#REF!</definedName>
    <definedName name="Empreendimento">#REF!</definedName>
    <definedName name="Empresa" localSheetId="15">#REF!</definedName>
    <definedName name="Empresa">#REF!</definedName>
    <definedName name="empresa_data" localSheetId="15">#REF!</definedName>
    <definedName name="empresa_data">#REF!</definedName>
    <definedName name="Empresas" localSheetId="13">#REF!</definedName>
    <definedName name="Empresas">#REF!</definedName>
    <definedName name="EN.C.2001" localSheetId="15">#REF!</definedName>
    <definedName name="EN.C.2001" localSheetId="13">#REF!</definedName>
    <definedName name="EN.C.2001">#REF!</definedName>
    <definedName name="EN.C.2002" localSheetId="15">#REF!</definedName>
    <definedName name="EN.C.2002" localSheetId="13">#REF!</definedName>
    <definedName name="EN.C.2002">#REF!</definedName>
    <definedName name="EN.C.2003" localSheetId="15">#REF!</definedName>
    <definedName name="EN.C.2003" localSheetId="13">#REF!</definedName>
    <definedName name="EN.C.2003">#REF!</definedName>
    <definedName name="EN.C.2004" localSheetId="15">#REF!</definedName>
    <definedName name="EN.C.2004" localSheetId="13">#REF!</definedName>
    <definedName name="EN.C.2004">#REF!</definedName>
    <definedName name="EN.C.2005" localSheetId="15">#REF!</definedName>
    <definedName name="EN.C.2005">#REF!</definedName>
    <definedName name="EN.EXCEDENTE" localSheetId="13">#REF!</definedName>
    <definedName name="EN.EXCEDENTE">#REF!</definedName>
    <definedName name="ENCARGOS98" localSheetId="13">#REF!</definedName>
    <definedName name="ENCARGOS98">#REF!</definedName>
    <definedName name="ENCARGOS99" localSheetId="13">#REF!</definedName>
    <definedName name="ENCARGOS99">#REF!</definedName>
    <definedName name="END_TARIFF_PERIOD" localSheetId="15">#REF!</definedName>
    <definedName name="END_TARIFF_PERIOD">#REF!</definedName>
    <definedName name="Energia_Comprada_2.000" localSheetId="13">#REF!</definedName>
    <definedName name="Energia_Comprada_2.000">#REF!</definedName>
    <definedName name="engenharia" localSheetId="13">#REF!</definedName>
    <definedName name="engenharia">#REF!</definedName>
    <definedName name="engenhariaPoder" localSheetId="13">#REF!</definedName>
    <definedName name="engenhariaPoder">#REF!</definedName>
    <definedName name="entradadadedados">#REF!</definedName>
    <definedName name="EPS">#REF!</definedName>
    <definedName name="EPSAPRACT">#REF!</definedName>
    <definedName name="EPSAPRBUD">#REF!</definedName>
    <definedName name="EPSAUGACT">#REF!</definedName>
    <definedName name="EPSAUGBUD">#REF!</definedName>
    <definedName name="EPSDECACT">#REF!</definedName>
    <definedName name="EPSDECBUD">#REF!</definedName>
    <definedName name="EPSFEBACT">#REF!</definedName>
    <definedName name="EPSFEBBUD">#REF!</definedName>
    <definedName name="EPSJANACT">#REF!</definedName>
    <definedName name="EPSJANBUD">#REF!</definedName>
    <definedName name="EPSJULACT">#REF!</definedName>
    <definedName name="EPSJULBUD">#REF!</definedName>
    <definedName name="EPSJUNACT">#REF!</definedName>
    <definedName name="EPSJUNBUD">#REF!</definedName>
    <definedName name="EPSMARACT">#REF!</definedName>
    <definedName name="EPSMARBUD">#REF!</definedName>
    <definedName name="EPSMAYACT">#REF!</definedName>
    <definedName name="EPSMAYBUD">#REF!</definedName>
    <definedName name="EPSNOVACT">#REF!</definedName>
    <definedName name="EPSNOVBUD">#REF!</definedName>
    <definedName name="EPSOCTACT">#REF!</definedName>
    <definedName name="EPSOCTBUD">#REF!</definedName>
    <definedName name="EPSSEPACT">#REF!</definedName>
    <definedName name="EPSSEPBUD">#REF!</definedName>
    <definedName name="EQMARBUD">#REF!</definedName>
    <definedName name="EQP_">#REF!</definedName>
    <definedName name="EqpPrincipal">#REF!</definedName>
    <definedName name="EQPT_">#REF!</definedName>
    <definedName name="EQSN" localSheetId="15">#REF!</definedName>
    <definedName name="EQSN">#REF!</definedName>
    <definedName name="Equipamento" localSheetId="13">#REF!</definedName>
    <definedName name="Equipamento">#REF!</definedName>
    <definedName name="equity" localSheetId="13">#REF!</definedName>
    <definedName name="equity">#REF!</definedName>
    <definedName name="erftt" localSheetId="13">#REF!</definedName>
    <definedName name="erftt">#REF!</definedName>
    <definedName name="Escala">#REF!</definedName>
    <definedName name="ESS" localSheetId="15">#REF!</definedName>
    <definedName name="ESS">#REF!</definedName>
    <definedName name="EssAliasTable">"Default"</definedName>
    <definedName name="EssLatest">"DEZ/2002"</definedName>
    <definedName name="EssOptions">"A2100000000111000011001101100_010010"</definedName>
    <definedName name="ESTADO">#REF!</definedName>
    <definedName name="ESTADO_">#REF!</definedName>
    <definedName name="ESTADOS" localSheetId="15">#REF!</definedName>
    <definedName name="ESTADOS">#REF!</definedName>
    <definedName name="estudosProjetoBasico" localSheetId="13">#REF!</definedName>
    <definedName name="estudosProjetoBasico">#REF!</definedName>
    <definedName name="estudosProjetoBasicoPoder" localSheetId="13">#REF!</definedName>
    <definedName name="estudosProjetoBasicoPoder">#REF!</definedName>
    <definedName name="ETN" localSheetId="19" hidden="1">{#N/A,#N/A,FALSE,"ANEXO3 99 ERA";#N/A,#N/A,FALSE,"ANEXO3 99 UBÁ2";#N/A,#N/A,FALSE,"ANEXO3 99 DTU";#N/A,#N/A,FALSE,"ANEXO3 99 RDR";#N/A,#N/A,FALSE,"ANEXO3 99 UBÁ4";#N/A,#N/A,FALSE,"ANEXO3 99 UBÁ6"}</definedName>
    <definedName name="ETN" localSheetId="0" hidden="1">{#N/A,#N/A,FALSE,"ANEXO3 99 ERA";#N/A,#N/A,FALSE,"ANEXO3 99 UBÁ2";#N/A,#N/A,FALSE,"ANEXO3 99 DTU";#N/A,#N/A,FALSE,"ANEXO3 99 RDR";#N/A,#N/A,FALSE,"ANEXO3 99 UBÁ4";#N/A,#N/A,FALSE,"ANEXO3 99 UBÁ6"}</definedName>
    <definedName name="ETN" localSheetId="25" hidden="1">{#N/A,#N/A,FALSE,"ANEXO3 99 ERA";#N/A,#N/A,FALSE,"ANEXO3 99 UBÁ2";#N/A,#N/A,FALSE,"ANEXO3 99 DTU";#N/A,#N/A,FALSE,"ANEXO3 99 RDR";#N/A,#N/A,FALSE,"ANEXO3 99 UBÁ4";#N/A,#N/A,FALSE,"ANEXO3 99 UBÁ6"}</definedName>
    <definedName name="ETN" localSheetId="20" hidden="1">{#N/A,#N/A,FALSE,"ANEXO3 99 ERA";#N/A,#N/A,FALSE,"ANEXO3 99 UBÁ2";#N/A,#N/A,FALSE,"ANEXO3 99 DTU";#N/A,#N/A,FALSE,"ANEXO3 99 RDR";#N/A,#N/A,FALSE,"ANEXO3 99 UBÁ4";#N/A,#N/A,FALSE,"ANEXO3 99 UBÁ6"}</definedName>
    <definedName name="ETN" localSheetId="12" hidden="1">{#N/A,#N/A,FALSE,"ANEXO3 99 ERA";#N/A,#N/A,FALSE,"ANEXO3 99 UBÁ2";#N/A,#N/A,FALSE,"ANEXO3 99 DTU";#N/A,#N/A,FALSE,"ANEXO3 99 RDR";#N/A,#N/A,FALSE,"ANEXO3 99 UBÁ4";#N/A,#N/A,FALSE,"ANEXO3 99 UBÁ6"}</definedName>
    <definedName name="ETN" localSheetId="22" hidden="1">{#N/A,#N/A,FALSE,"ANEXO3 99 ERA";#N/A,#N/A,FALSE,"ANEXO3 99 UBÁ2";#N/A,#N/A,FALSE,"ANEXO3 99 DTU";#N/A,#N/A,FALSE,"ANEXO3 99 RDR";#N/A,#N/A,FALSE,"ANEXO3 99 UBÁ4";#N/A,#N/A,FALSE,"ANEXO3 99 UBÁ6"}</definedName>
    <definedName name="ETN" localSheetId="21" hidden="1">{#N/A,#N/A,FALSE,"ANEXO3 99 ERA";#N/A,#N/A,FALSE,"ANEXO3 99 UBÁ2";#N/A,#N/A,FALSE,"ANEXO3 99 DTU";#N/A,#N/A,FALSE,"ANEXO3 99 RDR";#N/A,#N/A,FALSE,"ANEXO3 99 UBÁ4";#N/A,#N/A,FALSE,"ANEXO3 99 UBÁ6"}</definedName>
    <definedName name="ETN" localSheetId="23" hidden="1">{#N/A,#N/A,FALSE,"ANEXO3 99 ERA";#N/A,#N/A,FALSE,"ANEXO3 99 UBÁ2";#N/A,#N/A,FALSE,"ANEXO3 99 DTU";#N/A,#N/A,FALSE,"ANEXO3 99 RDR";#N/A,#N/A,FALSE,"ANEXO3 99 UBÁ4";#N/A,#N/A,FALSE,"ANEXO3 99 UBÁ6"}</definedName>
    <definedName name="ETN" localSheetId="15" hidden="1">{#N/A,#N/A,FALSE,"ANEXO3 99 ERA";#N/A,#N/A,FALSE,"ANEXO3 99 UBÁ2";#N/A,#N/A,FALSE,"ANEXO3 99 DTU";#N/A,#N/A,FALSE,"ANEXO3 99 RDR";#N/A,#N/A,FALSE,"ANEXO3 99 UBÁ4";#N/A,#N/A,FALSE,"ANEXO3 99 UBÁ6"}</definedName>
    <definedName name="ETN" localSheetId="13" hidden="1">{#N/A,#N/A,FALSE,"ANEXO3 99 ERA";#N/A,#N/A,FALSE,"ANEXO3 99 UBÁ2";#N/A,#N/A,FALSE,"ANEXO3 99 DTU";#N/A,#N/A,FALSE,"ANEXO3 99 RDR";#N/A,#N/A,FALSE,"ANEXO3 99 UBÁ4";#N/A,#N/A,FALSE,"ANEXO3 99 UBÁ6"}</definedName>
    <definedName name="ETN" hidden="1">{#N/A,#N/A,FALSE,"ANEXO3 99 ERA";#N/A,#N/A,FALSE,"ANEXO3 99 UBÁ2";#N/A,#N/A,FALSE,"ANEXO3 99 DTU";#N/A,#N/A,FALSE,"ANEXO3 99 RDR";#N/A,#N/A,FALSE,"ANEXO3 99 UBÁ4";#N/A,#N/A,FALSE,"ANEXO3 99 UBÁ6"}</definedName>
    <definedName name="etst">#REF!</definedName>
    <definedName name="EU" localSheetId="15">#REF!</definedName>
    <definedName name="EU">#REF!</definedName>
    <definedName name="EV" localSheetId="15">#REF!</definedName>
    <definedName name="EV">#REF!</definedName>
    <definedName name="ev.Calculation" hidden="1">-4135</definedName>
    <definedName name="ev.Initialized" hidden="1">FALSE</definedName>
    <definedName name="EVAccNApr">#REF!</definedName>
    <definedName name="EVAccNAug">#REF!</definedName>
    <definedName name="EVAccNDec">#REF!</definedName>
    <definedName name="EVAccNFeb">#REF!</definedName>
    <definedName name="EVAccNJan">#REF!</definedName>
    <definedName name="EVAccNJul">#REF!</definedName>
    <definedName name="EVAccNJun">#REF!</definedName>
    <definedName name="EVAccNMar">#REF!</definedName>
    <definedName name="EVAccNMay">#REF!</definedName>
    <definedName name="EVAccNNov">#REF!</definedName>
    <definedName name="EVAccNOct">#REF!</definedName>
    <definedName name="EVAccNSep">#REF!</definedName>
    <definedName name="EVAcctApr">#REF!</definedName>
    <definedName name="EVAcctAug">#REF!</definedName>
    <definedName name="EVAcctDec">#REF!</definedName>
    <definedName name="EVAcctFeb">#REF!</definedName>
    <definedName name="EVAcctJan">#REF!</definedName>
    <definedName name="EVAcctJul">#REF!</definedName>
    <definedName name="EVAcctJun">#REF!</definedName>
    <definedName name="EVAcctMar">#REF!</definedName>
    <definedName name="EVAcctMay">#REF!</definedName>
    <definedName name="EVAcctNov">#REF!</definedName>
    <definedName name="EVAcctOct">#REF!</definedName>
    <definedName name="EVAcctSep">#REF!</definedName>
    <definedName name="eventuais">#REF!</definedName>
    <definedName name="eventuaisPoder">#REF!</definedName>
    <definedName name="EVFXApr">#REF!</definedName>
    <definedName name="EVFXAug">#REF!</definedName>
    <definedName name="EVFXDec">#REF!</definedName>
    <definedName name="EVFXFeb">#REF!</definedName>
    <definedName name="EVFXJan">#REF!</definedName>
    <definedName name="EVFXJul">#REF!</definedName>
    <definedName name="EVFXJun">#REF!</definedName>
    <definedName name="EVFXMar">#REF!</definedName>
    <definedName name="EVFXMay">#REF!</definedName>
    <definedName name="EVFXNov">#REF!</definedName>
    <definedName name="EVFXOct">#REF!</definedName>
    <definedName name="EVFXSep">#REF!</definedName>
    <definedName name="EVInAug">#REF!</definedName>
    <definedName name="EVInDec">#REF!</definedName>
    <definedName name="EVInJul">#REF!</definedName>
    <definedName name="EVInJun">#REF!</definedName>
    <definedName name="EVInNApr">#REF!</definedName>
    <definedName name="EVInNAug">#REF!</definedName>
    <definedName name="EVInNDec">#REF!</definedName>
    <definedName name="EVInNFeb">#REF!</definedName>
    <definedName name="EVInNJan">#REF!</definedName>
    <definedName name="EVInNJul">#REF!</definedName>
    <definedName name="EVInNJun">#REF!</definedName>
    <definedName name="EVInNMar">#REF!</definedName>
    <definedName name="EVInNMay">#REF!</definedName>
    <definedName name="EVInNNov">#REF!</definedName>
    <definedName name="EVInNOct">#REF!</definedName>
    <definedName name="EVInNov">#REF!</definedName>
    <definedName name="EVInNSep">#REF!</definedName>
    <definedName name="EVInOct">#REF!</definedName>
    <definedName name="EVInSep">#REF!</definedName>
    <definedName name="EVIntApr">#REF!</definedName>
    <definedName name="EVIntFeb">#REF!</definedName>
    <definedName name="EVIntJan">#REF!</definedName>
    <definedName name="EVIntMar">#REF!</definedName>
    <definedName name="EVIntMay">#REF!</definedName>
    <definedName name="EVMPApr">#REF!</definedName>
    <definedName name="EVMPAug">#REF!</definedName>
    <definedName name="EVMPDec">#REF!</definedName>
    <definedName name="EVMPFeb">#REF!</definedName>
    <definedName name="EVMPJan">#REF!</definedName>
    <definedName name="EVMPJul">#REF!</definedName>
    <definedName name="EVMPJun">#REF!</definedName>
    <definedName name="EVMPMar">#REF!</definedName>
    <definedName name="EVMPMay">#REF!</definedName>
    <definedName name="EVMPNApr">#REF!</definedName>
    <definedName name="EVMPNAug">#REF!</definedName>
    <definedName name="EVMPNDec">#REF!</definedName>
    <definedName name="EVMPNFeb">#REF!</definedName>
    <definedName name="EVMPNJan">#REF!</definedName>
    <definedName name="EVMPNJul">#REF!</definedName>
    <definedName name="EVMPNJun">#REF!</definedName>
    <definedName name="EVMPNMar">#REF!</definedName>
    <definedName name="EVMPNMay">#REF!</definedName>
    <definedName name="EVMPNNov">#REF!</definedName>
    <definedName name="EVMPNOct">#REF!</definedName>
    <definedName name="EVMPNov">#REF!</definedName>
    <definedName name="EVMPNSep">#REF!</definedName>
    <definedName name="EVMPOct">#REF!</definedName>
    <definedName name="EVMPSep">#REF!</definedName>
    <definedName name="EVNFXApr">#REF!</definedName>
    <definedName name="EVNFXAug">#REF!</definedName>
    <definedName name="EVNFXDec">#REF!</definedName>
    <definedName name="EVNFXFeb">#REF!</definedName>
    <definedName name="EVNFXJan">#REF!</definedName>
    <definedName name="EVNFXJul">#REF!</definedName>
    <definedName name="EVNFXJun">#REF!</definedName>
    <definedName name="EVNFXMar">#REF!</definedName>
    <definedName name="EVNFXMay">#REF!</definedName>
    <definedName name="EVNFXNov">#REF!</definedName>
    <definedName name="EVNFXOct">#REF!</definedName>
    <definedName name="EVNFXSep">#REF!</definedName>
    <definedName name="EVTxApr">#REF!</definedName>
    <definedName name="EVTxAug">#REF!</definedName>
    <definedName name="EVTxDev">#REF!</definedName>
    <definedName name="EVTxFeb">#REF!</definedName>
    <definedName name="EVTxJan">#REF!</definedName>
    <definedName name="EVTxJul">#REF!</definedName>
    <definedName name="EVTxJun">#REF!</definedName>
    <definedName name="EVTxMar">#REF!</definedName>
    <definedName name="EVTxMay">#REF!</definedName>
    <definedName name="EVTxNApr">#REF!</definedName>
    <definedName name="EVTxNAug">#REF!</definedName>
    <definedName name="EVTxNDec">#REF!</definedName>
    <definedName name="EVTxNFeb">#REF!</definedName>
    <definedName name="EVTxNJan">#REF!</definedName>
    <definedName name="EVTxNJul">#REF!</definedName>
    <definedName name="EVTxNJun">#REF!</definedName>
    <definedName name="EVTxNMar">#REF!</definedName>
    <definedName name="EVTxNMay">#REF!</definedName>
    <definedName name="EVTxNNov">#REF!</definedName>
    <definedName name="EVTxNOct">#REF!</definedName>
    <definedName name="EVTxNov">#REF!</definedName>
    <definedName name="EVTxNSep">#REF!</definedName>
    <definedName name="EVTxOct">#REF!</definedName>
    <definedName name="EVTxSep">#REF!</definedName>
    <definedName name="ewrewre" localSheetId="15" hidden="1">{#N/A,#N/A,FALSE,"Hip.Bas";#N/A,#N/A,FALSE,"ventas";#N/A,#N/A,FALSE,"ingre-Año";#N/A,#N/A,FALSE,"ventas-Año";#N/A,#N/A,FALSE,"Costepro";#N/A,#N/A,FALSE,"inversion";#N/A,#N/A,FALSE,"personal";#N/A,#N/A,FALSE,"Gastos-V";#N/A,#N/A,FALSE,"Circulante";#N/A,#N/A,FALSE,"CONSOLI";#N/A,#N/A,FALSE,"Es-Fin";#N/A,#N/A,FALSE,"Margen-P"}</definedName>
    <definedName name="ewrewre" localSheetId="13" hidden="1">{#N/A,#N/A,FALSE,"Hip.Bas";#N/A,#N/A,FALSE,"ventas";#N/A,#N/A,FALSE,"ingre-Año";#N/A,#N/A,FALSE,"ventas-Año";#N/A,#N/A,FALSE,"Costepro";#N/A,#N/A,FALSE,"inversion";#N/A,#N/A,FALSE,"personal";#N/A,#N/A,FALSE,"Gastos-V";#N/A,#N/A,FALSE,"Circulante";#N/A,#N/A,FALSE,"CONSOLI";#N/A,#N/A,FALSE,"Es-Fin";#N/A,#N/A,FALSE,"Margen-P"}</definedName>
    <definedName name="ewrewre" hidden="1">{#N/A,#N/A,FALSE,"Hip.Bas";#N/A,#N/A,FALSE,"ventas";#N/A,#N/A,FALSE,"ingre-Año";#N/A,#N/A,FALSE,"ventas-Año";#N/A,#N/A,FALSE,"Costepro";#N/A,#N/A,FALSE,"inversion";#N/A,#N/A,FALSE,"personal";#N/A,#N/A,FALSE,"Gastos-V";#N/A,#N/A,FALSE,"Circulante";#N/A,#N/A,FALSE,"CONSOLI";#N/A,#N/A,FALSE,"Es-Fin";#N/A,#N/A,FALSE,"Margen-P"}</definedName>
    <definedName name="ewtrew" localSheetId="15" hidden="1">{#N/A,#N/A,FALSE,"CONTROLE";#N/A,#N/A,FALSE,"CONTROLE"}</definedName>
    <definedName name="ewtrew" localSheetId="13" hidden="1">{#N/A,#N/A,FALSE,"CONTROLE";#N/A,#N/A,FALSE,"CONTROLE"}</definedName>
    <definedName name="ewtrew" hidden="1">{#N/A,#N/A,FALSE,"CONTROLE";#N/A,#N/A,FALSE,"CONTROLE"}</definedName>
    <definedName name="exc00N">#REF!</definedName>
    <definedName name="exc00N2">#REF!</definedName>
    <definedName name="exc00S">#REF!</definedName>
    <definedName name="exc00S2">#REF!</definedName>
    <definedName name="exc01N">#REF!</definedName>
    <definedName name="exc01N2">#REF!</definedName>
    <definedName name="exc01S">#REF!</definedName>
    <definedName name="exc01S2">#REF!</definedName>
    <definedName name="exc02N">#REF!</definedName>
    <definedName name="exc02N2">#REF!</definedName>
    <definedName name="exc02S">#REF!</definedName>
    <definedName name="exc02S2">#REF!</definedName>
    <definedName name="exc03N">#REF!</definedName>
    <definedName name="exc03N2">#REF!</definedName>
    <definedName name="exc03S">#REF!</definedName>
    <definedName name="exc03S2">#REF!</definedName>
    <definedName name="exc04N">#REF!</definedName>
    <definedName name="exc04N2">#REF!</definedName>
    <definedName name="exc04S">#REF!</definedName>
    <definedName name="exc04S2">#REF!</definedName>
    <definedName name="exc05N">#REF!</definedName>
    <definedName name="exc05N2">#REF!</definedName>
    <definedName name="exc05S">#REF!</definedName>
    <definedName name="exc05S2">#REF!</definedName>
    <definedName name="exc06N">#REF!</definedName>
    <definedName name="exc06N2">#REF!</definedName>
    <definedName name="exc06S">#REF!</definedName>
    <definedName name="exc06S2">#REF!</definedName>
    <definedName name="exc07N">#REF!</definedName>
    <definedName name="exc07N2">#REF!</definedName>
    <definedName name="exc07S">#REF!</definedName>
    <definedName name="exc07S2">#REF!</definedName>
    <definedName name="exc08N">#REF!</definedName>
    <definedName name="exc08N2">#REF!</definedName>
    <definedName name="exc08S">#REF!</definedName>
    <definedName name="exc08S2">#REF!</definedName>
    <definedName name="exc09N">#REF!</definedName>
    <definedName name="exc09N2">#REF!</definedName>
    <definedName name="exc09S">#REF!</definedName>
    <definedName name="exc09S2">#REF!</definedName>
    <definedName name="Excel_BuiltIn_Criteria">#REF!</definedName>
    <definedName name="Excel_BuiltIn_Database">#REF!</definedName>
    <definedName name="Exec_Fora_Prazo_CE" localSheetId="15">#REF!</definedName>
    <definedName name="Exec_Fora_Prazo_CE">#REF!</definedName>
    <definedName name="Exec_Fora_Prazo_LN" localSheetId="15">#REF!</definedName>
    <definedName name="Exec_Fora_Prazo_LN">#REF!</definedName>
    <definedName name="Exec_Fora_Prazo_RL" localSheetId="15">#REF!</definedName>
    <definedName name="Exec_Fora_Prazo_RL">#REF!</definedName>
    <definedName name="Exec_Fora_Prazo_RLU" localSheetId="15">#REF!</definedName>
    <definedName name="Exec_Fora_Prazo_RLU">#REF!</definedName>
    <definedName name="Exec_Fora_Prazo_SE" localSheetId="15">#REF!</definedName>
    <definedName name="Exec_Fora_Prazo_SE">#REF!</definedName>
    <definedName name="ExecutarWord">#N/A</definedName>
    <definedName name="ExecutarWord_1">#N/A</definedName>
    <definedName name="ExecutarWord4" localSheetId="15">#REF!</definedName>
    <definedName name="ExecutarWord4">#REF!</definedName>
    <definedName name="Executivepb" localSheetId="13" hidden="1">#REF!</definedName>
    <definedName name="Executivepb" hidden="1">#REF!</definedName>
    <definedName name="EXIGÍVEL" localSheetId="13">#REF!</definedName>
    <definedName name="EXIGÍVEL">#REF!</definedName>
    <definedName name="EXISTL3" localSheetId="13">#REF!</definedName>
    <definedName name="EXISTL3">#REF!</definedName>
    <definedName name="EXISTL4">#REF!</definedName>
    <definedName name="EXISTL5">#REF!</definedName>
    <definedName name="ExportaExcel">#REF!</definedName>
    <definedName name="ExportaExcel_2">#REF!</definedName>
    <definedName name="f" localSheetId="6" hidden="1">{#N/A,#N/A,FALSE,"ANEXO3 99 ERA";#N/A,#N/A,FALSE,"ANEXO3 99 UBÁ2";#N/A,#N/A,FALSE,"ANEXO3 99 DTU";#N/A,#N/A,FALSE,"ANEXO3 99 RDR";#N/A,#N/A,FALSE,"ANEXO3 99 UBÁ4";#N/A,#N/A,FALSE,"ANEXO3 99 UBÁ6"}</definedName>
    <definedName name="f" localSheetId="5" hidden="1">{#N/A,#N/A,FALSE,"ANEXO3 99 ERA";#N/A,#N/A,FALSE,"ANEXO3 99 UBÁ2";#N/A,#N/A,FALSE,"ANEXO3 99 DTU";#N/A,#N/A,FALSE,"ANEXO3 99 RDR";#N/A,#N/A,FALSE,"ANEXO3 99 UBÁ4";#N/A,#N/A,FALSE,"ANEXO3 99 UBÁ6"}</definedName>
    <definedName name="f" localSheetId="10" hidden="1">{#N/A,#N/A,FALSE,"ANEXO3 99 ERA";#N/A,#N/A,FALSE,"ANEXO3 99 UBÁ2";#N/A,#N/A,FALSE,"ANEXO3 99 DTU";#N/A,#N/A,FALSE,"ANEXO3 99 RDR";#N/A,#N/A,FALSE,"ANEXO3 99 UBÁ4";#N/A,#N/A,FALSE,"ANEXO3 99 UBÁ6"}</definedName>
    <definedName name="f" localSheetId="4" hidden="1">{#N/A,#N/A,FALSE,"ANEXO3 99 ERA";#N/A,#N/A,FALSE,"ANEXO3 99 UBÁ2";#N/A,#N/A,FALSE,"ANEXO3 99 DTU";#N/A,#N/A,FALSE,"ANEXO3 99 RDR";#N/A,#N/A,FALSE,"ANEXO3 99 UBÁ4";#N/A,#N/A,FALSE,"ANEXO3 99 UBÁ6"}</definedName>
    <definedName name="f" localSheetId="8" hidden="1">{#N/A,#N/A,FALSE,"ANEXO3 99 ERA";#N/A,#N/A,FALSE,"ANEXO3 99 UBÁ2";#N/A,#N/A,FALSE,"ANEXO3 99 DTU";#N/A,#N/A,FALSE,"ANEXO3 99 RDR";#N/A,#N/A,FALSE,"ANEXO3 99 UBÁ4";#N/A,#N/A,FALSE,"ANEXO3 99 UBÁ6"}</definedName>
    <definedName name="f" localSheetId="9" hidden="1">{#N/A,#N/A,FALSE,"ANEXO3 99 ERA";#N/A,#N/A,FALSE,"ANEXO3 99 UBÁ2";#N/A,#N/A,FALSE,"ANEXO3 99 DTU";#N/A,#N/A,FALSE,"ANEXO3 99 RDR";#N/A,#N/A,FALSE,"ANEXO3 99 UBÁ4";#N/A,#N/A,FALSE,"ANEXO3 99 UBÁ6"}</definedName>
    <definedName name="f" localSheetId="7" hidden="1">{#N/A,#N/A,FALSE,"ANEXO3 99 ERA";#N/A,#N/A,FALSE,"ANEXO3 99 UBÁ2";#N/A,#N/A,FALSE,"ANEXO3 99 DTU";#N/A,#N/A,FALSE,"ANEXO3 99 RDR";#N/A,#N/A,FALSE,"ANEXO3 99 UBÁ4";#N/A,#N/A,FALSE,"ANEXO3 99 UBÁ6"}</definedName>
    <definedName name="f" localSheetId="2" hidden="1">{#N/A,#N/A,FALSE,"ANEXO3 99 ERA";#N/A,#N/A,FALSE,"ANEXO3 99 UBÁ2";#N/A,#N/A,FALSE,"ANEXO3 99 DTU";#N/A,#N/A,FALSE,"ANEXO3 99 RDR";#N/A,#N/A,FALSE,"ANEXO3 99 UBÁ4";#N/A,#N/A,FALSE,"ANEXO3 99 UBÁ6"}</definedName>
    <definedName name="f" localSheetId="3" hidden="1">{#N/A,#N/A,FALSE,"ANEXO3 99 ERA";#N/A,#N/A,FALSE,"ANEXO3 99 UBÁ2";#N/A,#N/A,FALSE,"ANEXO3 99 DTU";#N/A,#N/A,FALSE,"ANEXO3 99 RDR";#N/A,#N/A,FALSE,"ANEXO3 99 UBÁ4";#N/A,#N/A,FALSE,"ANEXO3 99 UBÁ6"}</definedName>
    <definedName name="f" localSheetId="18" hidden="1">{#N/A,#N/A,FALSE,"ANEXO3 99 ERA";#N/A,#N/A,FALSE,"ANEXO3 99 UBÁ2";#N/A,#N/A,FALSE,"ANEXO3 99 DTU";#N/A,#N/A,FALSE,"ANEXO3 99 RDR";#N/A,#N/A,FALSE,"ANEXO3 99 UBÁ4";#N/A,#N/A,FALSE,"ANEXO3 99 UBÁ6"}</definedName>
    <definedName name="f" localSheetId="19" hidden="1">{#N/A,#N/A,FALSE,"ANEXO3 99 ERA";#N/A,#N/A,FALSE,"ANEXO3 99 UBÁ2";#N/A,#N/A,FALSE,"ANEXO3 99 DTU";#N/A,#N/A,FALSE,"ANEXO3 99 RDR";#N/A,#N/A,FALSE,"ANEXO3 99 UBÁ4";#N/A,#N/A,FALSE,"ANEXO3 99 UBÁ6"}</definedName>
    <definedName name="f" localSheetId="17" hidden="1">{#N/A,#N/A,FALSE,"ANEXO3 99 ERA";#N/A,#N/A,FALSE,"ANEXO3 99 UBÁ2";#N/A,#N/A,FALSE,"ANEXO3 99 DTU";#N/A,#N/A,FALSE,"ANEXO3 99 RDR";#N/A,#N/A,FALSE,"ANEXO3 99 UBÁ4";#N/A,#N/A,FALSE,"ANEXO3 99 UBÁ6"}</definedName>
    <definedName name="f" localSheetId="16" hidden="1">{#N/A,#N/A,FALSE,"ANEXO3 99 ERA";#N/A,#N/A,FALSE,"ANEXO3 99 UBÁ2";#N/A,#N/A,FALSE,"ANEXO3 99 DTU";#N/A,#N/A,FALSE,"ANEXO3 99 RDR";#N/A,#N/A,FALSE,"ANEXO3 99 UBÁ4";#N/A,#N/A,FALSE,"ANEXO3 99 UBÁ6"}</definedName>
    <definedName name="f" localSheetId="1" hidden="1">{#N/A,#N/A,FALSE,"ANEXO3 99 ERA";#N/A,#N/A,FALSE,"ANEXO3 99 UBÁ2";#N/A,#N/A,FALSE,"ANEXO3 99 DTU";#N/A,#N/A,FALSE,"ANEXO3 99 RDR";#N/A,#N/A,FALSE,"ANEXO3 99 UBÁ4";#N/A,#N/A,FALSE,"ANEXO3 99 UBÁ6"}</definedName>
    <definedName name="f" localSheetId="0" hidden="1">{#N/A,#N/A,FALSE,"ANEXO3 99 ERA";#N/A,#N/A,FALSE,"ANEXO3 99 UBÁ2";#N/A,#N/A,FALSE,"ANEXO3 99 DTU";#N/A,#N/A,FALSE,"ANEXO3 99 RDR";#N/A,#N/A,FALSE,"ANEXO3 99 UBÁ4";#N/A,#N/A,FALSE,"ANEXO3 99 UBÁ6"}</definedName>
    <definedName name="f" localSheetId="25" hidden="1">{#N/A,#N/A,FALSE,"ANEXO3 99 ERA";#N/A,#N/A,FALSE,"ANEXO3 99 UBÁ2";#N/A,#N/A,FALSE,"ANEXO3 99 DTU";#N/A,#N/A,FALSE,"ANEXO3 99 RDR";#N/A,#N/A,FALSE,"ANEXO3 99 UBÁ4";#N/A,#N/A,FALSE,"ANEXO3 99 UBÁ6"}</definedName>
    <definedName name="f" localSheetId="20" hidden="1">{#N/A,#N/A,FALSE,"ANEXO3 99 ERA";#N/A,#N/A,FALSE,"ANEXO3 99 UBÁ2";#N/A,#N/A,FALSE,"ANEXO3 99 DTU";#N/A,#N/A,FALSE,"ANEXO3 99 RDR";#N/A,#N/A,FALSE,"ANEXO3 99 UBÁ4";#N/A,#N/A,FALSE,"ANEXO3 99 UBÁ6"}</definedName>
    <definedName name="f" localSheetId="12" hidden="1">{#N/A,#N/A,FALSE,"ANEXO3 99 ERA";#N/A,#N/A,FALSE,"ANEXO3 99 UBÁ2";#N/A,#N/A,FALSE,"ANEXO3 99 DTU";#N/A,#N/A,FALSE,"ANEXO3 99 RDR";#N/A,#N/A,FALSE,"ANEXO3 99 UBÁ4";#N/A,#N/A,FALSE,"ANEXO3 99 UBÁ6"}</definedName>
    <definedName name="f" localSheetId="22" hidden="1">{#N/A,#N/A,FALSE,"ANEXO3 99 ERA";#N/A,#N/A,FALSE,"ANEXO3 99 UBÁ2";#N/A,#N/A,FALSE,"ANEXO3 99 DTU";#N/A,#N/A,FALSE,"ANEXO3 99 RDR";#N/A,#N/A,FALSE,"ANEXO3 99 UBÁ4";#N/A,#N/A,FALSE,"ANEXO3 99 UBÁ6"}</definedName>
    <definedName name="f" localSheetId="21" hidden="1">{#N/A,#N/A,FALSE,"ANEXO3 99 ERA";#N/A,#N/A,FALSE,"ANEXO3 99 UBÁ2";#N/A,#N/A,FALSE,"ANEXO3 99 DTU";#N/A,#N/A,FALSE,"ANEXO3 99 RDR";#N/A,#N/A,FALSE,"ANEXO3 99 UBÁ4";#N/A,#N/A,FALSE,"ANEXO3 99 UBÁ6"}</definedName>
    <definedName name="f" localSheetId="23" hidden="1">{#N/A,#N/A,FALSE,"ANEXO3 99 ERA";#N/A,#N/A,FALSE,"ANEXO3 99 UBÁ2";#N/A,#N/A,FALSE,"ANEXO3 99 DTU";#N/A,#N/A,FALSE,"ANEXO3 99 RDR";#N/A,#N/A,FALSE,"ANEXO3 99 UBÁ4";#N/A,#N/A,FALSE,"ANEXO3 99 UBÁ6"}</definedName>
    <definedName name="f" localSheetId="15" hidden="1">{#N/A,#N/A,FALSE,"ANEXO3 99 ERA";#N/A,#N/A,FALSE,"ANEXO3 99 UBÁ2";#N/A,#N/A,FALSE,"ANEXO3 99 DTU";#N/A,#N/A,FALSE,"ANEXO3 99 RDR";#N/A,#N/A,FALSE,"ANEXO3 99 UBÁ4";#N/A,#N/A,FALSE,"ANEXO3 99 UBÁ6"}</definedName>
    <definedName name="f" localSheetId="13" hidden="1">{#N/A,#N/A,FALSE,"ANEXO3 99 ERA";#N/A,#N/A,FALSE,"ANEXO3 99 UBÁ2";#N/A,#N/A,FALSE,"ANEXO3 99 DTU";#N/A,#N/A,FALSE,"ANEXO3 99 RDR";#N/A,#N/A,FALSE,"ANEXO3 99 UBÁ4";#N/A,#N/A,FALSE,"ANEXO3 99 UBÁ6"}</definedName>
    <definedName name="f" hidden="1">{#N/A,#N/A,FALSE,"ANEXO3 99 ERA";#N/A,#N/A,FALSE,"ANEXO3 99 UBÁ2";#N/A,#N/A,FALSE,"ANEXO3 99 DTU";#N/A,#N/A,FALSE,"ANEXO3 99 RDR";#N/A,#N/A,FALSE,"ANEXO3 99 UBÁ4";#N/A,#N/A,FALSE,"ANEXO3 99 UBÁ6"}</definedName>
    <definedName name="f_1" localSheetId="0" hidden="1">{#N/A,#N/A,FALSE,"CONTROLE"}</definedName>
    <definedName name="f_1" localSheetId="25" hidden="1">{#N/A,#N/A,FALSE,"CONTROLE"}</definedName>
    <definedName name="f_1" localSheetId="20" hidden="1">{#N/A,#N/A,FALSE,"CONTROLE"}</definedName>
    <definedName name="f_1" localSheetId="12" hidden="1">{#N/A,#N/A,FALSE,"CONTROLE"}</definedName>
    <definedName name="f_1" localSheetId="22" hidden="1">{#N/A,#N/A,FALSE,"CONTROLE"}</definedName>
    <definedName name="f_1" localSheetId="21" hidden="1">{#N/A,#N/A,FALSE,"CONTROLE"}</definedName>
    <definedName name="f_1" localSheetId="23" hidden="1">{#N/A,#N/A,FALSE,"CONTROLE"}</definedName>
    <definedName name="f_1" localSheetId="15" hidden="1">{#N/A,#N/A,FALSE,"CONTROLE"}</definedName>
    <definedName name="f_1" localSheetId="13" hidden="1">{#N/A,#N/A,FALSE,"CONTROLE"}</definedName>
    <definedName name="f_1" hidden="1">{#N/A,#N/A,FALSE,"CONTROLE"}</definedName>
    <definedName name="F_BALANCE">#REF!</definedName>
    <definedName name="f_capital">#REF!</definedName>
    <definedName name="F_CASH">#REF!</definedName>
    <definedName name="f_econ_profit">#REF!</definedName>
    <definedName name="F_FINANCE">#REF!</definedName>
    <definedName name="f_free_cash_flow">#REF!</definedName>
    <definedName name="F_INCOME">#REF!</definedName>
    <definedName name="F_INVEST">#REF!</definedName>
    <definedName name="f_manual">#REF!</definedName>
    <definedName name="F_NOPLAT">#REF!</definedName>
    <definedName name="F_OPERATING">#REF!</definedName>
    <definedName name="f_ratios">#REF!</definedName>
    <definedName name="F_RESULTS">#REF!</definedName>
    <definedName name="f_roic">#REF!</definedName>
    <definedName name="F_SUP_CALC">#REF!</definedName>
    <definedName name="f_valuation">#REF!</definedName>
    <definedName name="fa" localSheetId="0" hidden="1">{#N/A,#N/A,FALSE,"CONTROLE"}</definedName>
    <definedName name="fa" localSheetId="25" hidden="1">{#N/A,#N/A,FALSE,"CONTROLE"}</definedName>
    <definedName name="fa" localSheetId="20" hidden="1">{#N/A,#N/A,FALSE,"CONTROLE"}</definedName>
    <definedName name="fa" localSheetId="12" hidden="1">{#N/A,#N/A,FALSE,"CONTROLE"}</definedName>
    <definedName name="fa" localSheetId="22" hidden="1">{#N/A,#N/A,FALSE,"CONTROLE"}</definedName>
    <definedName name="fa" localSheetId="21" hidden="1">{#N/A,#N/A,FALSE,"CONTROLE"}</definedName>
    <definedName name="fa" localSheetId="23" hidden="1">{#N/A,#N/A,FALSE,"CONTROLE"}</definedName>
    <definedName name="fa" localSheetId="15" hidden="1">{#N/A,#N/A,FALSE,"CONTROLE"}</definedName>
    <definedName name="fa" localSheetId="13" hidden="1">{#N/A,#N/A,FALSE,"CONTROLE"}</definedName>
    <definedName name="fa" hidden="1">{#N/A,#N/A,FALSE,"CONTROLE"}</definedName>
    <definedName name="fa_1" localSheetId="0" hidden="1">{#N/A,#N/A,FALSE,"CONTROLE"}</definedName>
    <definedName name="fa_1" localSheetId="25" hidden="1">{#N/A,#N/A,FALSE,"CONTROLE"}</definedName>
    <definedName name="fa_1" localSheetId="20" hidden="1">{#N/A,#N/A,FALSE,"CONTROLE"}</definedName>
    <definedName name="fa_1" localSheetId="12" hidden="1">{#N/A,#N/A,FALSE,"CONTROLE"}</definedName>
    <definedName name="fa_1" localSheetId="22" hidden="1">{#N/A,#N/A,FALSE,"CONTROLE"}</definedName>
    <definedName name="fa_1" localSheetId="21" hidden="1">{#N/A,#N/A,FALSE,"CONTROLE"}</definedName>
    <definedName name="fa_1" localSheetId="23" hidden="1">{#N/A,#N/A,FALSE,"CONTROLE"}</definedName>
    <definedName name="fa_1" localSheetId="15" hidden="1">{#N/A,#N/A,FALSE,"CONTROLE"}</definedName>
    <definedName name="fa_1" localSheetId="13" hidden="1">{#N/A,#N/A,FALSE,"CONTROLE"}</definedName>
    <definedName name="fa_1" hidden="1">{#N/A,#N/A,FALSE,"CONTROLE"}</definedName>
    <definedName name="Factpb" hidden="1">#REF!</definedName>
    <definedName name="Factpb2" hidden="1">#REF!</definedName>
    <definedName name="FAIXAS_COMPLETAS_Início">#REF!</definedName>
    <definedName name="far">#REF!</definedName>
    <definedName name="fasdf" hidden="1">#N/A</definedName>
    <definedName name="fat_2003" localSheetId="15">#REF!</definedName>
    <definedName name="fat_2003">#REF!</definedName>
    <definedName name="fat_2004" localSheetId="15">#REF!</definedName>
    <definedName name="fat_2004">#REF!</definedName>
    <definedName name="fat_2005" localSheetId="15">#REF!</definedName>
    <definedName name="fat_2005">#REF!</definedName>
    <definedName name="fatorconv" localSheetId="13">#REF!</definedName>
    <definedName name="fatorconv">#REF!</definedName>
    <definedName name="FATURAMENTO_ANUALIZADO_P_C.A_RECEBER" localSheetId="13">#REF!</definedName>
    <definedName name="FATURAMENTO_ANUALIZADO_P_C.A_RECEBER">#REF!</definedName>
    <definedName name="FBASE" localSheetId="13">#REF!</definedName>
    <definedName name="FBASE">#REF!</definedName>
    <definedName name="FC">#REF!</definedName>
    <definedName name="FCAPRACT">#REF!</definedName>
    <definedName name="FCAPRBUD">#REF!</definedName>
    <definedName name="FCASHTAX">#REF!</definedName>
    <definedName name="FCAUGACT">#REF!</definedName>
    <definedName name="FCAUGBUD">#REF!</definedName>
    <definedName name="FCDECACT">#REF!</definedName>
    <definedName name="FCDECBUD">#REF!</definedName>
    <definedName name="FCFEBACT">#REF!</definedName>
    <definedName name="FCFEBBUD">#REF!</definedName>
    <definedName name="FCJANACT">#REF!</definedName>
    <definedName name="FCJANBUD">#REF!</definedName>
    <definedName name="FCJULACT">#REF!</definedName>
    <definedName name="FCJULBUD">#REF!</definedName>
    <definedName name="FCJUNACT">#REF!</definedName>
    <definedName name="FCJUNBUD">#REF!</definedName>
    <definedName name="FCMARACT">#REF!</definedName>
    <definedName name="FCMARBUD">#REF!</definedName>
    <definedName name="FCMAYACT">#REF!</definedName>
    <definedName name="FCMAYBUD">#REF!</definedName>
    <definedName name="FCNOVACT">#REF!</definedName>
    <definedName name="FCNOVBUD">#REF!</definedName>
    <definedName name="FCOCTACT">#REF!</definedName>
    <definedName name="FCOCTBUD">#REF!</definedName>
    <definedName name="FCOGS">#REF!</definedName>
    <definedName name="FCONSTANT">#REF!</definedName>
    <definedName name="FCSEPACT">#REF!</definedName>
    <definedName name="FCSEPBUD">#REF!</definedName>
    <definedName name="fd">#REF!</definedName>
    <definedName name="FDEPRECIATION">#REF!</definedName>
    <definedName name="FDF" localSheetId="25">#REF!</definedName>
    <definedName name="FDF" localSheetId="20">#REF!</definedName>
    <definedName name="FDF" localSheetId="22">#REF!</definedName>
    <definedName name="FDF" localSheetId="21">#REF!</definedName>
    <definedName name="FDF" localSheetId="23">#REF!</definedName>
    <definedName name="FDF">#REF!</definedName>
    <definedName name="fds" localSheetId="15" hidden="1">{#N/A,#N/A,FALSE,"Hip.Bas";#N/A,#N/A,FALSE,"ventas";#N/A,#N/A,FALSE,"ingre-Año";#N/A,#N/A,FALSE,"ventas-Año";#N/A,#N/A,FALSE,"Costepro";#N/A,#N/A,FALSE,"inversion";#N/A,#N/A,FALSE,"personal";#N/A,#N/A,FALSE,"Gastos-V";#N/A,#N/A,FALSE,"Circulante";#N/A,#N/A,FALSE,"CONSOLI";#N/A,#N/A,FALSE,"Es-Fin";#N/A,#N/A,FALSE,"Margen-P"}</definedName>
    <definedName name="fds" localSheetId="13" hidden="1">{#N/A,#N/A,FALSE,"Hip.Bas";#N/A,#N/A,FALSE,"ventas";#N/A,#N/A,FALSE,"ingre-Año";#N/A,#N/A,FALSE,"ventas-Año";#N/A,#N/A,FALSE,"Costepro";#N/A,#N/A,FALSE,"inversion";#N/A,#N/A,FALSE,"personal";#N/A,#N/A,FALSE,"Gastos-V";#N/A,#N/A,FALSE,"Circulante";#N/A,#N/A,FALSE,"CONSOLI";#N/A,#N/A,FALSE,"Es-Fin";#N/A,#N/A,FALSE,"Margen-P"}</definedName>
    <definedName name="fds" hidden="1">{#N/A,#N/A,FALSE,"Hip.Bas";#N/A,#N/A,FALSE,"ventas";#N/A,#N/A,FALSE,"ingre-Año";#N/A,#N/A,FALSE,"ventas-Año";#N/A,#N/A,FALSE,"Costepro";#N/A,#N/A,FALSE,"inversion";#N/A,#N/A,FALSE,"personal";#N/A,#N/A,FALSE,"Gastos-V";#N/A,#N/A,FALSE,"Circulante";#N/A,#N/A,FALSE,"CONSOLI";#N/A,#N/A,FALSE,"Es-Fin";#N/A,#N/A,FALSE,"Margen-P"}</definedName>
    <definedName name="FebL3">#REF!</definedName>
    <definedName name="FebL4">#REF!</definedName>
    <definedName name="FebL5">#REF!</definedName>
    <definedName name="FebNI1">#REF!</definedName>
    <definedName name="FebNI2">#REF!</definedName>
    <definedName name="FebNI3">#REF!</definedName>
    <definedName name="FebNI4">#REF!</definedName>
    <definedName name="FebNI5">#REF!</definedName>
    <definedName name="FEC_01" localSheetId="15">#REF!</definedName>
    <definedName name="FEC_01">#REF!</definedName>
    <definedName name="FEC_01B" localSheetId="15">#REF!</definedName>
    <definedName name="FEC_01B">#REF!</definedName>
    <definedName name="FEC_02" localSheetId="15">#REF!</definedName>
    <definedName name="FEC_02">#REF!</definedName>
    <definedName name="FEC_02B" localSheetId="15">#REF!</definedName>
    <definedName name="FEC_02B">#REF!</definedName>
    <definedName name="FEC_03" localSheetId="15">#REF!</definedName>
    <definedName name="FEC_03">#REF!</definedName>
    <definedName name="FEC_03B" localSheetId="15">#REF!</definedName>
    <definedName name="FEC_03B">#REF!</definedName>
    <definedName name="FEC_04" localSheetId="15">#REF!</definedName>
    <definedName name="FEC_04">#REF!</definedName>
    <definedName name="FEC_04B" localSheetId="15">#REF!</definedName>
    <definedName name="FEC_04B">#REF!</definedName>
    <definedName name="FEC_05" localSheetId="15">#REF!</definedName>
    <definedName name="FEC_05">#REF!</definedName>
    <definedName name="FEC_05B" localSheetId="15">#REF!</definedName>
    <definedName name="FEC_05B">#REF!</definedName>
    <definedName name="FEC_06" localSheetId="15">#REF!</definedName>
    <definedName name="FEC_06">#REF!</definedName>
    <definedName name="FEC_06B" localSheetId="15">#REF!</definedName>
    <definedName name="FEC_06B">#REF!</definedName>
    <definedName name="FEC_07" localSheetId="15">#REF!</definedName>
    <definedName name="FEC_07">#REF!</definedName>
    <definedName name="FEC_07B" localSheetId="15">#REF!</definedName>
    <definedName name="FEC_07B">#REF!</definedName>
    <definedName name="FEC_08" localSheetId="15">#REF!</definedName>
    <definedName name="FEC_08">#REF!</definedName>
    <definedName name="FEC_08B" localSheetId="15">#REF!</definedName>
    <definedName name="FEC_08B">#REF!</definedName>
    <definedName name="FEC_09" localSheetId="15">#REF!</definedName>
    <definedName name="FEC_09">#REF!</definedName>
    <definedName name="FEC_09B" localSheetId="15">#REF!</definedName>
    <definedName name="FEC_09B">#REF!</definedName>
    <definedName name="FEC_10" localSheetId="15">#REF!</definedName>
    <definedName name="FEC_10">#REF!</definedName>
    <definedName name="FEC_10B" localSheetId="15">#REF!</definedName>
    <definedName name="FEC_10B">#REF!</definedName>
    <definedName name="FEC_11" localSheetId="15">#REF!</definedName>
    <definedName name="FEC_11">#REF!</definedName>
    <definedName name="FEC_11B" localSheetId="15">#REF!</definedName>
    <definedName name="FEC_11B">#REF!</definedName>
    <definedName name="FEC_12" localSheetId="15">#REF!</definedName>
    <definedName name="FEC_12">#REF!</definedName>
    <definedName name="FEC_12B" localSheetId="15">#REF!</definedName>
    <definedName name="FEC_12B">#REF!</definedName>
    <definedName name="FEC_13" localSheetId="15">#REF!</definedName>
    <definedName name="FEC_13">#REF!</definedName>
    <definedName name="FEC_13B" localSheetId="15">#REF!</definedName>
    <definedName name="FEC_13B">#REF!</definedName>
    <definedName name="FEC_14" localSheetId="15">#REF!</definedName>
    <definedName name="FEC_14">#REF!</definedName>
    <definedName name="FEC_14B" localSheetId="15">#REF!</definedName>
    <definedName name="FEC_14B">#REF!</definedName>
    <definedName name="FEC_15" localSheetId="15">#REF!</definedName>
    <definedName name="FEC_15">#REF!</definedName>
    <definedName name="FEC_15B" localSheetId="15">#REF!</definedName>
    <definedName name="FEC_15B">#REF!</definedName>
    <definedName name="FEC_16" localSheetId="15">#REF!</definedName>
    <definedName name="FEC_16">#REF!</definedName>
    <definedName name="FEC_16B" localSheetId="15">#REF!</definedName>
    <definedName name="FEC_16B">#REF!</definedName>
    <definedName name="FEC_17" localSheetId="15">#REF!</definedName>
    <definedName name="FEC_17">#REF!</definedName>
    <definedName name="FEC_17B" localSheetId="15">#REF!</definedName>
    <definedName name="FEC_17B">#REF!</definedName>
    <definedName name="FEC_18" localSheetId="15">#REF!</definedName>
    <definedName name="FEC_18">#REF!</definedName>
    <definedName name="FEC_18B" localSheetId="15">#REF!</definedName>
    <definedName name="FEC_18B">#REF!</definedName>
    <definedName name="FEC_19" localSheetId="15">#REF!</definedName>
    <definedName name="FEC_19">#REF!</definedName>
    <definedName name="FEC_19B" localSheetId="15">#REF!</definedName>
    <definedName name="FEC_19B">#REF!</definedName>
    <definedName name="FEC_20" localSheetId="15">#REF!</definedName>
    <definedName name="FEC_20">#REF!</definedName>
    <definedName name="FEC_20B" localSheetId="15">#REF!</definedName>
    <definedName name="FEC_20B">#REF!</definedName>
    <definedName name="FEC_21" localSheetId="15">#REF!</definedName>
    <definedName name="FEC_21">#REF!</definedName>
    <definedName name="FEC_21B" localSheetId="15">#REF!</definedName>
    <definedName name="FEC_21B">#REF!</definedName>
    <definedName name="FEC_22" localSheetId="15">#REF!</definedName>
    <definedName name="FEC_22">#REF!</definedName>
    <definedName name="FEC_22B" localSheetId="15">#REF!</definedName>
    <definedName name="FEC_22B">#REF!</definedName>
    <definedName name="FEC_23" localSheetId="15">#REF!</definedName>
    <definedName name="FEC_23">#REF!</definedName>
    <definedName name="FEC_23B" localSheetId="15">#REF!</definedName>
    <definedName name="FEC_23B">#REF!</definedName>
    <definedName name="FEC_24" localSheetId="15">#REF!</definedName>
    <definedName name="FEC_24">#REF!</definedName>
    <definedName name="FEC_24B" localSheetId="15">#REF!</definedName>
    <definedName name="FEC_24B">#REF!</definedName>
    <definedName name="FEC_25" localSheetId="15">#REF!</definedName>
    <definedName name="FEC_25">#REF!</definedName>
    <definedName name="FEC_25B" localSheetId="15">#REF!</definedName>
    <definedName name="FEC_25B">#REF!</definedName>
    <definedName name="FEC_26" localSheetId="15">#REF!</definedName>
    <definedName name="FEC_26">#REF!</definedName>
    <definedName name="FEC_26B" localSheetId="15">#REF!</definedName>
    <definedName name="FEC_26B">#REF!</definedName>
    <definedName name="FEC_27" localSheetId="15">#REF!</definedName>
    <definedName name="FEC_27">#REF!</definedName>
    <definedName name="FEC_27B" localSheetId="15">#REF!</definedName>
    <definedName name="FEC_27B">#REF!</definedName>
    <definedName name="FEC_28" localSheetId="15">#REF!</definedName>
    <definedName name="FEC_28">#REF!</definedName>
    <definedName name="FEC_28B" localSheetId="15">#REF!</definedName>
    <definedName name="FEC_28B">#REF!</definedName>
    <definedName name="FEC_29" localSheetId="15">#REF!</definedName>
    <definedName name="FEC_29">#REF!</definedName>
    <definedName name="FEC_29B" localSheetId="15">#REF!</definedName>
    <definedName name="FEC_29B">#REF!</definedName>
    <definedName name="FEC_30" localSheetId="15">#REF!</definedName>
    <definedName name="FEC_30">#REF!</definedName>
    <definedName name="FEC_30B" localSheetId="15">#REF!</definedName>
    <definedName name="FEC_30B">#REF!</definedName>
    <definedName name="FEC_31" localSheetId="15">#REF!</definedName>
    <definedName name="FEC_31">#REF!</definedName>
    <definedName name="FEC_31B" localSheetId="15">#REF!</definedName>
    <definedName name="FEC_31B">#REF!</definedName>
    <definedName name="FEC_32" localSheetId="15">#REF!</definedName>
    <definedName name="FEC_32">#REF!</definedName>
    <definedName name="FEC_32B" localSheetId="15">#REF!</definedName>
    <definedName name="FEC_32B">#REF!</definedName>
    <definedName name="FEC_33" localSheetId="15">#REF!</definedName>
    <definedName name="FEC_33">#REF!</definedName>
    <definedName name="FEC_33B" localSheetId="15">#REF!</definedName>
    <definedName name="FEC_33B">#REF!</definedName>
    <definedName name="FEC_34" localSheetId="15">#REF!</definedName>
    <definedName name="FEC_34">#REF!</definedName>
    <definedName name="FEC_34B" localSheetId="15">#REF!</definedName>
    <definedName name="FEC_34B">#REF!</definedName>
    <definedName name="FEC_35" localSheetId="15">#REF!</definedName>
    <definedName name="FEC_35">#REF!</definedName>
    <definedName name="FEC_35B" localSheetId="15">#REF!</definedName>
    <definedName name="FEC_35B">#REF!</definedName>
    <definedName name="FEC_36" localSheetId="15">#REF!</definedName>
    <definedName name="FEC_36">#REF!</definedName>
    <definedName name="FEC_36B" localSheetId="15">#REF!</definedName>
    <definedName name="FEC_36B">#REF!</definedName>
    <definedName name="FEC_37" localSheetId="15">#REF!</definedName>
    <definedName name="FEC_37">#REF!</definedName>
    <definedName name="FEC_37B" localSheetId="15">#REF!</definedName>
    <definedName name="FEC_37B">#REF!</definedName>
    <definedName name="FEC_38" localSheetId="15">#REF!</definedName>
    <definedName name="FEC_38">#REF!</definedName>
    <definedName name="FEC_38B" localSheetId="15">#REF!</definedName>
    <definedName name="FEC_38B">#REF!</definedName>
    <definedName name="FEC_39" localSheetId="15">#REF!</definedName>
    <definedName name="FEC_39">#REF!</definedName>
    <definedName name="FEC_39B" localSheetId="15">#REF!</definedName>
    <definedName name="FEC_39B">#REF!</definedName>
    <definedName name="FEC_40" localSheetId="15">#REF!</definedName>
    <definedName name="FEC_40">#REF!</definedName>
    <definedName name="FEC_40B" localSheetId="15">#REF!</definedName>
    <definedName name="FEC_40B">#REF!</definedName>
    <definedName name="FEC_41" localSheetId="15">#REF!</definedName>
    <definedName name="FEC_41">#REF!</definedName>
    <definedName name="FEC_41B" localSheetId="15">#REF!</definedName>
    <definedName name="FEC_41B">#REF!</definedName>
    <definedName name="FEC_42" localSheetId="15">#REF!</definedName>
    <definedName name="FEC_42">#REF!</definedName>
    <definedName name="FEC_42B" localSheetId="15">#REF!</definedName>
    <definedName name="FEC_42B">#REF!</definedName>
    <definedName name="FEC_43" localSheetId="15">#REF!</definedName>
    <definedName name="FEC_43">#REF!</definedName>
    <definedName name="FEC_43B" localSheetId="15">#REF!</definedName>
    <definedName name="FEC_43B">#REF!</definedName>
    <definedName name="FEC_44" localSheetId="15">#REF!</definedName>
    <definedName name="FEC_44">#REF!</definedName>
    <definedName name="FEC_44B" localSheetId="15">#REF!</definedName>
    <definedName name="FEC_44B">#REF!</definedName>
    <definedName name="FEC_45" localSheetId="15">#REF!</definedName>
    <definedName name="FEC_45">#REF!</definedName>
    <definedName name="FEC_45B" localSheetId="15">#REF!</definedName>
    <definedName name="FEC_45B">#REF!</definedName>
    <definedName name="FEC_46" localSheetId="15">#REF!</definedName>
    <definedName name="FEC_46">#REF!</definedName>
    <definedName name="FEC_46B" localSheetId="15">#REF!</definedName>
    <definedName name="FEC_46B">#REF!</definedName>
    <definedName name="FEC_47" localSheetId="15">#REF!</definedName>
    <definedName name="FEC_47">#REF!</definedName>
    <definedName name="FEC_47B" localSheetId="15">#REF!</definedName>
    <definedName name="FEC_47B">#REF!</definedName>
    <definedName name="FEC_48" localSheetId="15">#REF!</definedName>
    <definedName name="FEC_48">#REF!</definedName>
    <definedName name="FEC_48B" localSheetId="15">#REF!</definedName>
    <definedName name="FEC_48B">#REF!</definedName>
    <definedName name="FEC_49" localSheetId="15">#REF!</definedName>
    <definedName name="FEC_49">#REF!</definedName>
    <definedName name="FEC_49B" localSheetId="15">#REF!</definedName>
    <definedName name="FEC_49B">#REF!</definedName>
    <definedName name="FEC_50" localSheetId="15">#REF!</definedName>
    <definedName name="FEC_50">#REF!</definedName>
    <definedName name="FEC_50B" localSheetId="15">#REF!</definedName>
    <definedName name="FEC_50B">#REF!</definedName>
    <definedName name="FEC_51" localSheetId="15">#REF!</definedName>
    <definedName name="FEC_51">#REF!</definedName>
    <definedName name="FEC_51B" localSheetId="15">#REF!</definedName>
    <definedName name="FEC_51B">#REF!</definedName>
    <definedName name="FEC_52" localSheetId="15">#REF!</definedName>
    <definedName name="FEC_52">#REF!</definedName>
    <definedName name="FEC_52B" localSheetId="15">#REF!</definedName>
    <definedName name="FEC_52B">#REF!</definedName>
    <definedName name="FEC_53" localSheetId="15">#REF!</definedName>
    <definedName name="FEC_53">#REF!</definedName>
    <definedName name="FEC_53B" localSheetId="15">#REF!</definedName>
    <definedName name="FEC_53B">#REF!</definedName>
    <definedName name="FEC_54" localSheetId="15">#REF!</definedName>
    <definedName name="FEC_54">#REF!</definedName>
    <definedName name="FEC_54B" localSheetId="15">#REF!</definedName>
    <definedName name="FEC_54B">#REF!</definedName>
    <definedName name="FEC_55" localSheetId="15">#REF!</definedName>
    <definedName name="FEC_55">#REF!</definedName>
    <definedName name="FEC_55B" localSheetId="15">#REF!</definedName>
    <definedName name="FEC_55B">#REF!</definedName>
    <definedName name="FEC_56" localSheetId="15">#REF!</definedName>
    <definedName name="FEC_56">#REF!</definedName>
    <definedName name="FEC_56B" localSheetId="15">#REF!</definedName>
    <definedName name="FEC_56B">#REF!</definedName>
    <definedName name="FEC_57" localSheetId="15">#REF!</definedName>
    <definedName name="FEC_57">#REF!</definedName>
    <definedName name="FEC_57B" localSheetId="15">#REF!</definedName>
    <definedName name="FEC_57B">#REF!</definedName>
    <definedName name="FEC_58" localSheetId="15">#REF!</definedName>
    <definedName name="FEC_58">#REF!</definedName>
    <definedName name="FEC_58B" localSheetId="15">#REF!</definedName>
    <definedName name="FEC_58B">#REF!</definedName>
    <definedName name="FEC_T" localSheetId="15">#REF!</definedName>
    <definedName name="FEC_T">#REF!</definedName>
    <definedName name="FEC_TB" localSheetId="15">#REF!</definedName>
    <definedName name="FEC_TB">#REF!</definedName>
    <definedName name="Feriados">!$B$1:$B$14</definedName>
    <definedName name="fevcpflr" localSheetId="0" hidden="1">{#N/A,#N/A,FALSE,"CONTROLE";#N/A,#N/A,FALSE,"CONTROLE"}</definedName>
    <definedName name="fevcpflr" localSheetId="25" hidden="1">{#N/A,#N/A,FALSE,"CONTROLE";#N/A,#N/A,FALSE,"CONTROLE"}</definedName>
    <definedName name="fevcpflr" localSheetId="20" hidden="1">{#N/A,#N/A,FALSE,"CONTROLE";#N/A,#N/A,FALSE,"CONTROLE"}</definedName>
    <definedName name="fevcpflr" localSheetId="12" hidden="1">{#N/A,#N/A,FALSE,"CONTROLE";#N/A,#N/A,FALSE,"CONTROLE"}</definedName>
    <definedName name="fevcpflr" localSheetId="22" hidden="1">{#N/A,#N/A,FALSE,"CONTROLE";#N/A,#N/A,FALSE,"CONTROLE"}</definedName>
    <definedName name="fevcpflr" localSheetId="21" hidden="1">{#N/A,#N/A,FALSE,"CONTROLE";#N/A,#N/A,FALSE,"CONTROLE"}</definedName>
    <definedName name="fevcpflr" localSheetId="23" hidden="1">{#N/A,#N/A,FALSE,"CONTROLE";#N/A,#N/A,FALSE,"CONTROLE"}</definedName>
    <definedName name="fevcpflr" localSheetId="15" hidden="1">{#N/A,#N/A,FALSE,"CONTROLE";#N/A,#N/A,FALSE,"CONTROLE"}</definedName>
    <definedName name="fevcpflr" localSheetId="13" hidden="1">{#N/A,#N/A,FALSE,"CONTROLE";#N/A,#N/A,FALSE,"CONTROLE"}</definedName>
    <definedName name="fevcpflr" hidden="1">{#N/A,#N/A,FALSE,"CONTROLE";#N/A,#N/A,FALSE,"CONTROLE"}</definedName>
    <definedName name="fevcpflr_1" localSheetId="0" hidden="1">{#N/A,#N/A,FALSE,"CONTROLE";#N/A,#N/A,FALSE,"CONTROLE"}</definedName>
    <definedName name="fevcpflr_1" localSheetId="25" hidden="1">{#N/A,#N/A,FALSE,"CONTROLE";#N/A,#N/A,FALSE,"CONTROLE"}</definedName>
    <definedName name="fevcpflr_1" localSheetId="20" hidden="1">{#N/A,#N/A,FALSE,"CONTROLE";#N/A,#N/A,FALSE,"CONTROLE"}</definedName>
    <definedName name="fevcpflr_1" localSheetId="12" hidden="1">{#N/A,#N/A,FALSE,"CONTROLE";#N/A,#N/A,FALSE,"CONTROLE"}</definedName>
    <definedName name="fevcpflr_1" localSheetId="22" hidden="1">{#N/A,#N/A,FALSE,"CONTROLE";#N/A,#N/A,FALSE,"CONTROLE"}</definedName>
    <definedName name="fevcpflr_1" localSheetId="21" hidden="1">{#N/A,#N/A,FALSE,"CONTROLE";#N/A,#N/A,FALSE,"CONTROLE"}</definedName>
    <definedName name="fevcpflr_1" localSheetId="23" hidden="1">{#N/A,#N/A,FALSE,"CONTROLE";#N/A,#N/A,FALSE,"CONTROLE"}</definedName>
    <definedName name="fevcpflr_1" localSheetId="15" hidden="1">{#N/A,#N/A,FALSE,"CONTROLE";#N/A,#N/A,FALSE,"CONTROLE"}</definedName>
    <definedName name="fevcpflr_1" localSheetId="13" hidden="1">{#N/A,#N/A,FALSE,"CONTROLE";#N/A,#N/A,FALSE,"CONTROLE"}</definedName>
    <definedName name="fevcpflr_1" hidden="1">{#N/A,#N/A,FALSE,"CONTROLE";#N/A,#N/A,FALSE,"CONTROLE"}</definedName>
    <definedName name="Fevereiro">#N/A</definedName>
    <definedName name="ff" localSheetId="0" hidden="1">{#N/A,#N/A,FALSE,"ENERGIA";#N/A,#N/A,FALSE,"PERDIDAS";#N/A,#N/A,FALSE,"CLIENTES";#N/A,#N/A,FALSE,"ESTADO";#N/A,#N/A,FALSE,"TECNICA"}</definedName>
    <definedName name="ff" localSheetId="25" hidden="1">{#N/A,#N/A,FALSE,"ENERGIA";#N/A,#N/A,FALSE,"PERDIDAS";#N/A,#N/A,FALSE,"CLIENTES";#N/A,#N/A,FALSE,"ESTADO";#N/A,#N/A,FALSE,"TECNICA"}</definedName>
    <definedName name="ff" localSheetId="20" hidden="1">{#N/A,#N/A,FALSE,"ENERGIA";#N/A,#N/A,FALSE,"PERDIDAS";#N/A,#N/A,FALSE,"CLIENTES";#N/A,#N/A,FALSE,"ESTADO";#N/A,#N/A,FALSE,"TECNICA"}</definedName>
    <definedName name="ff" localSheetId="12" hidden="1">{#N/A,#N/A,FALSE,"ENERGIA";#N/A,#N/A,FALSE,"PERDIDAS";#N/A,#N/A,FALSE,"CLIENTES";#N/A,#N/A,FALSE,"ESTADO";#N/A,#N/A,FALSE,"TECNICA"}</definedName>
    <definedName name="ff" localSheetId="22" hidden="1">{#N/A,#N/A,FALSE,"ENERGIA";#N/A,#N/A,FALSE,"PERDIDAS";#N/A,#N/A,FALSE,"CLIENTES";#N/A,#N/A,FALSE,"ESTADO";#N/A,#N/A,FALSE,"TECNICA"}</definedName>
    <definedName name="ff" localSheetId="21" hidden="1">{#N/A,#N/A,FALSE,"ENERGIA";#N/A,#N/A,FALSE,"PERDIDAS";#N/A,#N/A,FALSE,"CLIENTES";#N/A,#N/A,FALSE,"ESTADO";#N/A,#N/A,FALSE,"TECNICA"}</definedName>
    <definedName name="ff" localSheetId="23" hidden="1">{#N/A,#N/A,FALSE,"ENERGIA";#N/A,#N/A,FALSE,"PERDIDAS";#N/A,#N/A,FALSE,"CLIENTES";#N/A,#N/A,FALSE,"ESTADO";#N/A,#N/A,FALSE,"TECNICA"}</definedName>
    <definedName name="ff" localSheetId="15" hidden="1">{#N/A,#N/A,FALSE,"ENERGIA";#N/A,#N/A,FALSE,"PERDIDAS";#N/A,#N/A,FALSE,"CLIENTES";#N/A,#N/A,FALSE,"ESTADO";#N/A,#N/A,FALSE,"TECNICA"}</definedName>
    <definedName name="ff" localSheetId="13" hidden="1">{#N/A,#N/A,FALSE,"ENERGIA";#N/A,#N/A,FALSE,"PERDIDAS";#N/A,#N/A,FALSE,"CLIENTES";#N/A,#N/A,FALSE,"ESTADO";#N/A,#N/A,FALSE,"TECNICA"}</definedName>
    <definedName name="ff" hidden="1">{#N/A,#N/A,FALSE,"ENERGIA";#N/A,#N/A,FALSE,"PERDIDAS";#N/A,#N/A,FALSE,"CLIENTES";#N/A,#N/A,FALSE,"ESTADO";#N/A,#N/A,FALSE,"TECNICA"}</definedName>
    <definedName name="ff_1" localSheetId="0" hidden="1">{#N/A,#N/A,FALSE,"ENERGIA";#N/A,#N/A,FALSE,"PERDIDAS";#N/A,#N/A,FALSE,"CLIENTES";#N/A,#N/A,FALSE,"ESTADO";#N/A,#N/A,FALSE,"TECNICA"}</definedName>
    <definedName name="ff_1" localSheetId="25" hidden="1">{#N/A,#N/A,FALSE,"ENERGIA";#N/A,#N/A,FALSE,"PERDIDAS";#N/A,#N/A,FALSE,"CLIENTES";#N/A,#N/A,FALSE,"ESTADO";#N/A,#N/A,FALSE,"TECNICA"}</definedName>
    <definedName name="ff_1" localSheetId="20" hidden="1">{#N/A,#N/A,FALSE,"ENERGIA";#N/A,#N/A,FALSE,"PERDIDAS";#N/A,#N/A,FALSE,"CLIENTES";#N/A,#N/A,FALSE,"ESTADO";#N/A,#N/A,FALSE,"TECNICA"}</definedName>
    <definedName name="ff_1" localSheetId="12" hidden="1">{#N/A,#N/A,FALSE,"ENERGIA";#N/A,#N/A,FALSE,"PERDIDAS";#N/A,#N/A,FALSE,"CLIENTES";#N/A,#N/A,FALSE,"ESTADO";#N/A,#N/A,FALSE,"TECNICA"}</definedName>
    <definedName name="ff_1" localSheetId="22" hidden="1">{#N/A,#N/A,FALSE,"ENERGIA";#N/A,#N/A,FALSE,"PERDIDAS";#N/A,#N/A,FALSE,"CLIENTES";#N/A,#N/A,FALSE,"ESTADO";#N/A,#N/A,FALSE,"TECNICA"}</definedName>
    <definedName name="ff_1" localSheetId="21" hidden="1">{#N/A,#N/A,FALSE,"ENERGIA";#N/A,#N/A,FALSE,"PERDIDAS";#N/A,#N/A,FALSE,"CLIENTES";#N/A,#N/A,FALSE,"ESTADO";#N/A,#N/A,FALSE,"TECNICA"}</definedName>
    <definedName name="ff_1" localSheetId="23" hidden="1">{#N/A,#N/A,FALSE,"ENERGIA";#N/A,#N/A,FALSE,"PERDIDAS";#N/A,#N/A,FALSE,"CLIENTES";#N/A,#N/A,FALSE,"ESTADO";#N/A,#N/A,FALSE,"TECNICA"}</definedName>
    <definedName name="ff_1" localSheetId="15" hidden="1">{#N/A,#N/A,FALSE,"ENERGIA";#N/A,#N/A,FALSE,"PERDIDAS";#N/A,#N/A,FALSE,"CLIENTES";#N/A,#N/A,FALSE,"ESTADO";#N/A,#N/A,FALSE,"TECNICA"}</definedName>
    <definedName name="ff_1" localSheetId="13" hidden="1">{#N/A,#N/A,FALSE,"ENERGIA";#N/A,#N/A,FALSE,"PERDIDAS";#N/A,#N/A,FALSE,"CLIENTES";#N/A,#N/A,FALSE,"ESTADO";#N/A,#N/A,FALSE,"TECNICA"}</definedName>
    <definedName name="ff_1" hidden="1">{#N/A,#N/A,FALSE,"ENERGIA";#N/A,#N/A,FALSE,"PERDIDAS";#N/A,#N/A,FALSE,"CLIENTES";#N/A,#N/A,FALSE,"ESTADO";#N/A,#N/A,FALSE,"TECNICA"}</definedName>
    <definedName name="ff_1_1" localSheetId="0" hidden="1">{#N/A,#N/A,FALSE,"ENERGIA";#N/A,#N/A,FALSE,"PERDIDAS";#N/A,#N/A,FALSE,"CLIENTES";#N/A,#N/A,FALSE,"ESTADO";#N/A,#N/A,FALSE,"TECNICA"}</definedName>
    <definedName name="ff_1_1" localSheetId="25" hidden="1">{#N/A,#N/A,FALSE,"ENERGIA";#N/A,#N/A,FALSE,"PERDIDAS";#N/A,#N/A,FALSE,"CLIENTES";#N/A,#N/A,FALSE,"ESTADO";#N/A,#N/A,FALSE,"TECNICA"}</definedName>
    <definedName name="ff_1_1" localSheetId="20" hidden="1">{#N/A,#N/A,FALSE,"ENERGIA";#N/A,#N/A,FALSE,"PERDIDAS";#N/A,#N/A,FALSE,"CLIENTES";#N/A,#N/A,FALSE,"ESTADO";#N/A,#N/A,FALSE,"TECNICA"}</definedName>
    <definedName name="ff_1_1" localSheetId="12" hidden="1">{#N/A,#N/A,FALSE,"ENERGIA";#N/A,#N/A,FALSE,"PERDIDAS";#N/A,#N/A,FALSE,"CLIENTES";#N/A,#N/A,FALSE,"ESTADO";#N/A,#N/A,FALSE,"TECNICA"}</definedName>
    <definedName name="ff_1_1" localSheetId="22" hidden="1">{#N/A,#N/A,FALSE,"ENERGIA";#N/A,#N/A,FALSE,"PERDIDAS";#N/A,#N/A,FALSE,"CLIENTES";#N/A,#N/A,FALSE,"ESTADO";#N/A,#N/A,FALSE,"TECNICA"}</definedName>
    <definedName name="ff_1_1" localSheetId="21" hidden="1">{#N/A,#N/A,FALSE,"ENERGIA";#N/A,#N/A,FALSE,"PERDIDAS";#N/A,#N/A,FALSE,"CLIENTES";#N/A,#N/A,FALSE,"ESTADO";#N/A,#N/A,FALSE,"TECNICA"}</definedName>
    <definedName name="ff_1_1" localSheetId="23" hidden="1">{#N/A,#N/A,FALSE,"ENERGIA";#N/A,#N/A,FALSE,"PERDIDAS";#N/A,#N/A,FALSE,"CLIENTES";#N/A,#N/A,FALSE,"ESTADO";#N/A,#N/A,FALSE,"TECNICA"}</definedName>
    <definedName name="ff_1_1" localSheetId="15" hidden="1">{#N/A,#N/A,FALSE,"ENERGIA";#N/A,#N/A,FALSE,"PERDIDAS";#N/A,#N/A,FALSE,"CLIENTES";#N/A,#N/A,FALSE,"ESTADO";#N/A,#N/A,FALSE,"TECNICA"}</definedName>
    <definedName name="ff_1_1" localSheetId="13" hidden="1">{#N/A,#N/A,FALSE,"ENERGIA";#N/A,#N/A,FALSE,"PERDIDAS";#N/A,#N/A,FALSE,"CLIENTES";#N/A,#N/A,FALSE,"ESTADO";#N/A,#N/A,FALSE,"TECNICA"}</definedName>
    <definedName name="ff_1_1" hidden="1">{#N/A,#N/A,FALSE,"ENERGIA";#N/A,#N/A,FALSE,"PERDIDAS";#N/A,#N/A,FALSE,"CLIENTES";#N/A,#N/A,FALSE,"ESTADO";#N/A,#N/A,FALSE,"TECNICA"}</definedName>
    <definedName name="ff_2" localSheetId="0" hidden="1">{#N/A,#N/A,FALSE,"ENERGIA";#N/A,#N/A,FALSE,"PERDIDAS";#N/A,#N/A,FALSE,"CLIENTES";#N/A,#N/A,FALSE,"ESTADO";#N/A,#N/A,FALSE,"TECNICA"}</definedName>
    <definedName name="ff_2" localSheetId="25" hidden="1">{#N/A,#N/A,FALSE,"ENERGIA";#N/A,#N/A,FALSE,"PERDIDAS";#N/A,#N/A,FALSE,"CLIENTES";#N/A,#N/A,FALSE,"ESTADO";#N/A,#N/A,FALSE,"TECNICA"}</definedName>
    <definedName name="ff_2" localSheetId="20" hidden="1">{#N/A,#N/A,FALSE,"ENERGIA";#N/A,#N/A,FALSE,"PERDIDAS";#N/A,#N/A,FALSE,"CLIENTES";#N/A,#N/A,FALSE,"ESTADO";#N/A,#N/A,FALSE,"TECNICA"}</definedName>
    <definedName name="ff_2" localSheetId="12" hidden="1">{#N/A,#N/A,FALSE,"ENERGIA";#N/A,#N/A,FALSE,"PERDIDAS";#N/A,#N/A,FALSE,"CLIENTES";#N/A,#N/A,FALSE,"ESTADO";#N/A,#N/A,FALSE,"TECNICA"}</definedName>
    <definedName name="ff_2" localSheetId="22" hidden="1">{#N/A,#N/A,FALSE,"ENERGIA";#N/A,#N/A,FALSE,"PERDIDAS";#N/A,#N/A,FALSE,"CLIENTES";#N/A,#N/A,FALSE,"ESTADO";#N/A,#N/A,FALSE,"TECNICA"}</definedName>
    <definedName name="ff_2" localSheetId="21" hidden="1">{#N/A,#N/A,FALSE,"ENERGIA";#N/A,#N/A,FALSE,"PERDIDAS";#N/A,#N/A,FALSE,"CLIENTES";#N/A,#N/A,FALSE,"ESTADO";#N/A,#N/A,FALSE,"TECNICA"}</definedName>
    <definedName name="ff_2" localSheetId="23" hidden="1">{#N/A,#N/A,FALSE,"ENERGIA";#N/A,#N/A,FALSE,"PERDIDAS";#N/A,#N/A,FALSE,"CLIENTES";#N/A,#N/A,FALSE,"ESTADO";#N/A,#N/A,FALSE,"TECNICA"}</definedName>
    <definedName name="ff_2" localSheetId="15" hidden="1">{#N/A,#N/A,FALSE,"ENERGIA";#N/A,#N/A,FALSE,"PERDIDAS";#N/A,#N/A,FALSE,"CLIENTES";#N/A,#N/A,FALSE,"ESTADO";#N/A,#N/A,FALSE,"TECNICA"}</definedName>
    <definedName name="ff_2" localSheetId="13" hidden="1">{#N/A,#N/A,FALSE,"ENERGIA";#N/A,#N/A,FALSE,"PERDIDAS";#N/A,#N/A,FALSE,"CLIENTES";#N/A,#N/A,FALSE,"ESTADO";#N/A,#N/A,FALSE,"TECNICA"}</definedName>
    <definedName name="ff_2" hidden="1">{#N/A,#N/A,FALSE,"ENERGIA";#N/A,#N/A,FALSE,"PERDIDAS";#N/A,#N/A,FALSE,"CLIENTES";#N/A,#N/A,FALSE,"ESTADO";#N/A,#N/A,FALSE,"TECNICA"}</definedName>
    <definedName name="FFAPPCOLNAME1_1" localSheetId="2">#REF!</definedName>
    <definedName name="FFAPPCOLNAME1_1" localSheetId="3">#REF!</definedName>
    <definedName name="FFAPPCOLNAME1_1" localSheetId="19">#REF!</definedName>
    <definedName name="FFAPPCOLNAME1_1" localSheetId="24">#REF!</definedName>
    <definedName name="FFAPPCOLNAME1_1" localSheetId="1">#REF!</definedName>
    <definedName name="FFAPPCOLNAME1_1" localSheetId="25">#REF!</definedName>
    <definedName name="FFAPPCOLNAME1_1" localSheetId="20">#REF!</definedName>
    <definedName name="FFAPPCOLNAME1_1" localSheetId="12">#REF!</definedName>
    <definedName name="FFAPPCOLNAME1_1" localSheetId="13">#REF!</definedName>
    <definedName name="FFAPPCOLNAME1_1">#REF!</definedName>
    <definedName name="FFAPPCOLNAME2_1" localSheetId="2">#REF!</definedName>
    <definedName name="FFAPPCOLNAME2_1" localSheetId="3">#REF!</definedName>
    <definedName name="FFAPPCOLNAME2_1" localSheetId="19">#REF!</definedName>
    <definedName name="FFAPPCOLNAME2_1" localSheetId="24">#REF!</definedName>
    <definedName name="FFAPPCOLNAME2_1" localSheetId="1">#REF!</definedName>
    <definedName name="FFAPPCOLNAME2_1" localSheetId="25">#REF!</definedName>
    <definedName name="FFAPPCOLNAME2_1" localSheetId="20">#REF!</definedName>
    <definedName name="FFAPPCOLNAME2_1" localSheetId="12">#REF!</definedName>
    <definedName name="FFAPPCOLNAME2_1" localSheetId="23">#REF!</definedName>
    <definedName name="FFAPPCOLNAME2_1" localSheetId="13">#REF!</definedName>
    <definedName name="FFAPPCOLNAME2_1">#REF!</definedName>
    <definedName name="FFAPPCOLNAME3_1" localSheetId="2">#REF!</definedName>
    <definedName name="FFAPPCOLNAME3_1" localSheetId="3">#REF!</definedName>
    <definedName name="FFAPPCOLNAME3_1" localSheetId="19">#REF!</definedName>
    <definedName name="FFAPPCOLNAME3_1" localSheetId="24">#REF!</definedName>
    <definedName name="FFAPPCOLNAME3_1" localSheetId="1">#REF!</definedName>
    <definedName name="FFAPPCOLNAME3_1" localSheetId="25">#REF!</definedName>
    <definedName name="FFAPPCOLNAME3_1" localSheetId="12">#REF!</definedName>
    <definedName name="FFAPPCOLNAME3_1" localSheetId="23">#REF!</definedName>
    <definedName name="FFAPPCOLNAME3_1" localSheetId="13">#REF!</definedName>
    <definedName name="FFAPPCOLNAME3_1">#REF!</definedName>
    <definedName name="FFAPPCOLNAME4_1" localSheetId="2">#REF!</definedName>
    <definedName name="FFAPPCOLNAME4_1" localSheetId="3">#REF!</definedName>
    <definedName name="FFAPPCOLNAME4_1" localSheetId="19">#REF!</definedName>
    <definedName name="FFAPPCOLNAME4_1" localSheetId="24">#REF!</definedName>
    <definedName name="FFAPPCOLNAME4_1" localSheetId="1">#REF!</definedName>
    <definedName name="FFAPPCOLNAME4_1" localSheetId="23">#REF!</definedName>
    <definedName name="FFAPPCOLNAME4_1">#REF!</definedName>
    <definedName name="FFAPPCOLNAME5_1" localSheetId="2">#REF!</definedName>
    <definedName name="FFAPPCOLNAME5_1" localSheetId="3">#REF!</definedName>
    <definedName name="FFAPPCOLNAME5_1" localSheetId="19">#REF!</definedName>
    <definedName name="FFAPPCOLNAME5_1" localSheetId="24">#REF!</definedName>
    <definedName name="FFAPPCOLNAME5_1" localSheetId="1">#REF!</definedName>
    <definedName name="FFAPPCOLNAME5_1" localSheetId="23">#REF!</definedName>
    <definedName name="FFAPPCOLNAME5_1">#REF!</definedName>
    <definedName name="FFAPPCOLNAME6_1" localSheetId="2">#REF!</definedName>
    <definedName name="FFAPPCOLNAME6_1" localSheetId="3">#REF!</definedName>
    <definedName name="FFAPPCOLNAME6_1" localSheetId="19">#REF!</definedName>
    <definedName name="FFAPPCOLNAME6_1" localSheetId="24">#REF!</definedName>
    <definedName name="FFAPPCOLNAME6_1" localSheetId="1">#REF!</definedName>
    <definedName name="FFAPPCOLNAME6_1" localSheetId="23">#REF!</definedName>
    <definedName name="FFAPPCOLNAME6_1">#REF!</definedName>
    <definedName name="FFAPPCOLNAME7_1" localSheetId="2">#REF!</definedName>
    <definedName name="FFAPPCOLNAME7_1" localSheetId="3">#REF!</definedName>
    <definedName name="FFAPPCOLNAME7_1" localSheetId="19">#REF!</definedName>
    <definedName name="FFAPPCOLNAME7_1" localSheetId="24">#REF!</definedName>
    <definedName name="FFAPPCOLNAME7_1" localSheetId="1">#REF!</definedName>
    <definedName name="FFAPPCOLNAME7_1" localSheetId="23">#REF!</definedName>
    <definedName name="FFAPPCOLNAME7_1">#REF!</definedName>
    <definedName name="FFAPPCOLNAME8_1" localSheetId="2">#REF!</definedName>
    <definedName name="FFAPPCOLNAME8_1" localSheetId="3">#REF!</definedName>
    <definedName name="FFAPPCOLNAME8_1" localSheetId="19">#REF!</definedName>
    <definedName name="FFAPPCOLNAME8_1" localSheetId="24">#REF!</definedName>
    <definedName name="FFAPPCOLNAME8_1" localSheetId="1">#REF!</definedName>
    <definedName name="FFAPPCOLNAME8_1" localSheetId="23">#REF!</definedName>
    <definedName name="FFAPPCOLNAME8_1">#REF!</definedName>
    <definedName name="fff" hidden="1">11</definedName>
    <definedName name="FFINANCE">#REF!</definedName>
    <definedName name="FFSEGMENT1_1" localSheetId="2">#REF!</definedName>
    <definedName name="FFSEGMENT1_1" localSheetId="3">#REF!</definedName>
    <definedName name="FFSEGMENT1_1" localSheetId="19">#REF!</definedName>
    <definedName name="FFSEGMENT1_1" localSheetId="24">#REF!</definedName>
    <definedName name="FFSEGMENT1_1" localSheetId="1">#REF!</definedName>
    <definedName name="FFSEGMENT1_1" localSheetId="25">#REF!</definedName>
    <definedName name="FFSEGMENT1_1" localSheetId="12">#REF!</definedName>
    <definedName name="FFSEGMENT1_1" localSheetId="23">#REF!</definedName>
    <definedName name="FFSEGMENT1_1" localSheetId="13">#REF!</definedName>
    <definedName name="FFSEGMENT1_1">#REF!</definedName>
    <definedName name="FFSEGMENT2_1" localSheetId="2">#REF!</definedName>
    <definedName name="FFSEGMENT2_1" localSheetId="3">#REF!</definedName>
    <definedName name="FFSEGMENT2_1" localSheetId="19">#REF!</definedName>
    <definedName name="FFSEGMENT2_1" localSheetId="24">#REF!</definedName>
    <definedName name="FFSEGMENT2_1" localSheetId="1">#REF!</definedName>
    <definedName name="FFSEGMENT2_1" localSheetId="25">#REF!</definedName>
    <definedName name="FFSEGMENT2_1" localSheetId="12">#REF!</definedName>
    <definedName name="FFSEGMENT2_1" localSheetId="23">#REF!</definedName>
    <definedName name="FFSEGMENT2_1" localSheetId="13">#REF!</definedName>
    <definedName name="FFSEGMENT2_1">#REF!</definedName>
    <definedName name="FFSEGMENT3_1" localSheetId="2">#REF!</definedName>
    <definedName name="FFSEGMENT3_1" localSheetId="3">#REF!</definedName>
    <definedName name="FFSEGMENT3_1" localSheetId="19">#REF!</definedName>
    <definedName name="FFSEGMENT3_1" localSheetId="24">#REF!</definedName>
    <definedName name="FFSEGMENT3_1" localSheetId="1">#REF!</definedName>
    <definedName name="FFSEGMENT3_1" localSheetId="25">#REF!</definedName>
    <definedName name="FFSEGMENT3_1" localSheetId="23">#REF!</definedName>
    <definedName name="FFSEGMENT3_1">#REF!</definedName>
    <definedName name="FFSEGMENT4_1" localSheetId="2">#REF!</definedName>
    <definedName name="FFSEGMENT4_1" localSheetId="3">#REF!</definedName>
    <definedName name="FFSEGMENT4_1" localSheetId="19">#REF!</definedName>
    <definedName name="FFSEGMENT4_1" localSheetId="24">#REF!</definedName>
    <definedName name="FFSEGMENT4_1" localSheetId="1">#REF!</definedName>
    <definedName name="FFSEGMENT4_1" localSheetId="23">#REF!</definedName>
    <definedName name="FFSEGMENT4_1">#REF!</definedName>
    <definedName name="FFSEGMENT5_1" localSheetId="2">#REF!</definedName>
    <definedName name="FFSEGMENT5_1" localSheetId="3">#REF!</definedName>
    <definedName name="FFSEGMENT5_1" localSheetId="19">#REF!</definedName>
    <definedName name="FFSEGMENT5_1" localSheetId="24">#REF!</definedName>
    <definedName name="FFSEGMENT5_1" localSheetId="1">#REF!</definedName>
    <definedName name="FFSEGMENT5_1" localSheetId="23">#REF!</definedName>
    <definedName name="FFSEGMENT5_1">#REF!</definedName>
    <definedName name="FFSEGMENT6_1" localSheetId="2">#REF!</definedName>
    <definedName name="FFSEGMENT6_1" localSheetId="3">#REF!</definedName>
    <definedName name="FFSEGMENT6_1" localSheetId="19">#REF!</definedName>
    <definedName name="FFSEGMENT6_1" localSheetId="24">#REF!</definedName>
    <definedName name="FFSEGMENT6_1" localSheetId="1">#REF!</definedName>
    <definedName name="FFSEGMENT6_1" localSheetId="23">#REF!</definedName>
    <definedName name="FFSEGMENT6_1">#REF!</definedName>
    <definedName name="FFSEGMENT7_1" localSheetId="2">#REF!</definedName>
    <definedName name="FFSEGMENT7_1" localSheetId="3">#REF!</definedName>
    <definedName name="FFSEGMENT7_1" localSheetId="19">#REF!</definedName>
    <definedName name="FFSEGMENT7_1" localSheetId="24">#REF!</definedName>
    <definedName name="FFSEGMENT7_1" localSheetId="1">#REF!</definedName>
    <definedName name="FFSEGMENT7_1" localSheetId="23">#REF!</definedName>
    <definedName name="FFSEGMENT7_1">#REF!</definedName>
    <definedName name="FFSEGMENT8_1" localSheetId="2">#REF!</definedName>
    <definedName name="FFSEGMENT8_1" localSheetId="3">#REF!</definedName>
    <definedName name="FFSEGMENT8_1" localSheetId="19">#REF!</definedName>
    <definedName name="FFSEGMENT8_1" localSheetId="24">#REF!</definedName>
    <definedName name="FFSEGMENT8_1" localSheetId="1">#REF!</definedName>
    <definedName name="FFSEGMENT8_1" localSheetId="23">#REF!</definedName>
    <definedName name="FFSEGMENT8_1">#REF!</definedName>
    <definedName name="FFSEGSEPARATOR1" localSheetId="2">#REF!</definedName>
    <definedName name="FFSEGSEPARATOR1" localSheetId="3">#REF!</definedName>
    <definedName name="FFSEGSEPARATOR1" localSheetId="19">#REF!</definedName>
    <definedName name="FFSEGSEPARATOR1" localSheetId="24">#REF!</definedName>
    <definedName name="FFSEGSEPARATOR1" localSheetId="1">#REF!</definedName>
    <definedName name="FFSEGSEPARATOR1" localSheetId="23">#REF!</definedName>
    <definedName name="FFSEGSEPARATOR1">#REF!</definedName>
    <definedName name="fgdfgdg" localSheetId="15" hidden="1">{#N/A,#N/A,FALSE,"CONTROLE"}</definedName>
    <definedName name="fgdfgdg" localSheetId="13" hidden="1">{#N/A,#N/A,FALSE,"CONTROLE"}</definedName>
    <definedName name="fgdfgdg" hidden="1">{#N/A,#N/A,FALSE,"CONTROLE"}</definedName>
    <definedName name="fgfghtfhjgh" localSheetId="0" hidden="1">{#N/A,#N/A,FALSE,"CONTROLE"}</definedName>
    <definedName name="fgfghtfhjgh" localSheetId="25" hidden="1">{#N/A,#N/A,FALSE,"CONTROLE"}</definedName>
    <definedName name="fgfghtfhjgh" localSheetId="20" hidden="1">{#N/A,#N/A,FALSE,"CONTROLE"}</definedName>
    <definedName name="fgfghtfhjgh" localSheetId="12" hidden="1">{#N/A,#N/A,FALSE,"CONTROLE"}</definedName>
    <definedName name="fgfghtfhjgh" localSheetId="22" hidden="1">{#N/A,#N/A,FALSE,"CONTROLE"}</definedName>
    <definedName name="fgfghtfhjgh" localSheetId="21" hidden="1">{#N/A,#N/A,FALSE,"CONTROLE"}</definedName>
    <definedName name="fgfghtfhjgh" localSheetId="23" hidden="1">{#N/A,#N/A,FALSE,"CONTROLE"}</definedName>
    <definedName name="fgfghtfhjgh" localSheetId="15" hidden="1">{#N/A,#N/A,FALSE,"CONTROLE"}</definedName>
    <definedName name="fgfghtfhjgh" localSheetId="13" hidden="1">{#N/A,#N/A,FALSE,"CONTROLE"}</definedName>
    <definedName name="fgfghtfhjgh" hidden="1">{#N/A,#N/A,FALSE,"CONTROLE"}</definedName>
    <definedName name="fgfghtfhjgh_1" localSheetId="0" hidden="1">{#N/A,#N/A,FALSE,"CONTROLE"}</definedName>
    <definedName name="fgfghtfhjgh_1" localSheetId="25" hidden="1">{#N/A,#N/A,FALSE,"CONTROLE"}</definedName>
    <definedName name="fgfghtfhjgh_1" localSheetId="20" hidden="1">{#N/A,#N/A,FALSE,"CONTROLE"}</definedName>
    <definedName name="fgfghtfhjgh_1" localSheetId="12" hidden="1">{#N/A,#N/A,FALSE,"CONTROLE"}</definedName>
    <definedName name="fgfghtfhjgh_1" localSheetId="22" hidden="1">{#N/A,#N/A,FALSE,"CONTROLE"}</definedName>
    <definedName name="fgfghtfhjgh_1" localSheetId="21" hidden="1">{#N/A,#N/A,FALSE,"CONTROLE"}</definedName>
    <definedName name="fgfghtfhjgh_1" localSheetId="23" hidden="1">{#N/A,#N/A,FALSE,"CONTROLE"}</definedName>
    <definedName name="fgfghtfhjgh_1" localSheetId="15" hidden="1">{#N/A,#N/A,FALSE,"CONTROLE"}</definedName>
    <definedName name="fgfghtfhjgh_1" localSheetId="13" hidden="1">{#N/A,#N/A,FALSE,"CONTROLE"}</definedName>
    <definedName name="fgfghtfhjgh_1" hidden="1">{#N/A,#N/A,FALSE,"CONTROLE"}</definedName>
    <definedName name="fgh"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ROWTH">#REF!</definedName>
    <definedName name="FIELDNAMECOLUMN1" localSheetId="2">#REF!</definedName>
    <definedName name="FIELDNAMECOLUMN1" localSheetId="3">#REF!</definedName>
    <definedName name="FIELDNAMECOLUMN1" localSheetId="19">#REF!</definedName>
    <definedName name="FIELDNAMECOLUMN1" localSheetId="24">#REF!</definedName>
    <definedName name="FIELDNAMECOLUMN1" localSheetId="1">#REF!</definedName>
    <definedName name="FIELDNAMECOLUMN1" localSheetId="25">#REF!</definedName>
    <definedName name="FIELDNAMECOLUMN1" localSheetId="12">#REF!</definedName>
    <definedName name="FIELDNAMECOLUMN1" localSheetId="23">#REF!</definedName>
    <definedName name="FIELDNAMECOLUMN1" localSheetId="13">#REF!</definedName>
    <definedName name="FIELDNAMECOLUMN1">#REF!</definedName>
    <definedName name="FIELDNAMEROW1" localSheetId="2">#REF!</definedName>
    <definedName name="FIELDNAMEROW1" localSheetId="3">#REF!</definedName>
    <definedName name="FIELDNAMEROW1" localSheetId="19">#REF!</definedName>
    <definedName name="FIELDNAMEROW1" localSheetId="24">#REF!</definedName>
    <definedName name="FIELDNAMEROW1" localSheetId="1">#REF!</definedName>
    <definedName name="FIELDNAMEROW1" localSheetId="25">#REF!</definedName>
    <definedName name="FIELDNAMEROW1" localSheetId="12">#REF!</definedName>
    <definedName name="FIELDNAMEROW1" localSheetId="23">#REF!</definedName>
    <definedName name="FIELDNAMEROW1" localSheetId="13">#REF!</definedName>
    <definedName name="FIELDNAMEROW1">#REF!</definedName>
    <definedName name="FILE">#REF!</definedName>
    <definedName name="Filtro" localSheetId="15">#REF!</definedName>
    <definedName name="Filtro">#REF!</definedName>
    <definedName name="fimcontrato_GP" localSheetId="15">#REF!</definedName>
    <definedName name="fimcontrato_GP">#REF!</definedName>
    <definedName name="fimpgtopa" localSheetId="15">#REF!</definedName>
    <definedName name="fimpgtopa">#REF!</definedName>
    <definedName name="Fin_Adicional_Covenant_Ebitda_Colar" localSheetId="13">#REF!</definedName>
    <definedName name="Fin_Adicional_Covenant_Ebitda_Colar">#REF!</definedName>
    <definedName name="Fin_Adicional_Covenant_Ebitda_Copiar" localSheetId="13">#REF!</definedName>
    <definedName name="Fin_Adicional_Covenant_Ebitda_Copiar">#REF!</definedName>
    <definedName name="Fin_Pgto_Covenant_Ebitda_Colar" localSheetId="13">#REF!</definedName>
    <definedName name="Fin_Pgto_Covenant_Ebitda_Colar">#REF!</definedName>
    <definedName name="Fin_Pgto_Covenant_Ebitda_Copiar">#REF!</definedName>
    <definedName name="FINAME1" localSheetId="15" hidden="1">{"Assumptions Page 1",#N/A,FALSE,"JUBA Value";"Assumptions Page 2",#N/A,FALSE,"JUBA Value";"Assumptions Page 3",#N/A,FALSE,"JUBA Value";"Assumptions Page 4",#N/A,FALSE,"JUBA Value"}</definedName>
    <definedName name="FINAME1" localSheetId="13" hidden="1">{"Assumptions Page 1",#N/A,FALSE,"JUBA Value";"Assumptions Page 2",#N/A,FALSE,"JUBA Value";"Assumptions Page 3",#N/A,FALSE,"JUBA Value";"Assumptions Page 4",#N/A,FALSE,"JUBA Value"}</definedName>
    <definedName name="FINAME1" hidden="1">{"Assumptions Page 1",#N/A,FALSE,"JUBA Value";"Assumptions Page 2",#N/A,FALSE,"JUBA Value";"Assumptions Page 3",#N/A,FALSE,"JUBA Value";"Assumptions Page 4",#N/A,FALSE,"JUBA Value"}</definedName>
    <definedName name="finame2" localSheetId="15" hidden="1">{"Assumptions Page 1",#N/A,FALSE,"JUBA Value";"Assumptions Page 2",#N/A,FALSE,"JUBA Value";"Assumptions Page 3",#N/A,FALSE,"JUBA Value";"Assumptions Page 4",#N/A,FALSE,"JUBA Value"}</definedName>
    <definedName name="finame2" localSheetId="13" hidden="1">{"Assumptions Page 1",#N/A,FALSE,"JUBA Value";"Assumptions Page 2",#N/A,FALSE,"JUBA Value";"Assumptions Page 3",#N/A,FALSE,"JUBA Value";"Assumptions Page 4",#N/A,FALSE,"JUBA Value"}</definedName>
    <definedName name="finame2" hidden="1">{"Assumptions Page 1",#N/A,FALSE,"JUBA Value";"Assumptions Page 2",#N/A,FALSE,"JUBA Value";"Assumptions Page 3",#N/A,FALSE,"JUBA Value";"Assumptions Page 4",#N/A,FALSE,"JUBA Value"}</definedName>
    <definedName name="FINANCE">#REF!</definedName>
    <definedName name="Financialpb" hidden="1">#REF!</definedName>
    <definedName name="Financialpb2" hidden="1">#REF!</definedName>
    <definedName name="FINCREASED">#REF!</definedName>
    <definedName name="FINETOTHER">#REF!</definedName>
    <definedName name="FINETPPE">#REF!</definedName>
    <definedName name="FINPG1" localSheetId="25">#REF!</definedName>
    <definedName name="FINPG1">#REF!</definedName>
    <definedName name="FINPG2">#REF!</definedName>
    <definedName name="FINTENSITY">#REF!</definedName>
    <definedName name="FINVESTMENT">#REF!</definedName>
    <definedName name="FINVESTYEARS">#REF!</definedName>
    <definedName name="FIRSTDATAROW1" localSheetId="2">#REF!</definedName>
    <definedName name="FIRSTDATAROW1" localSheetId="3">#REF!</definedName>
    <definedName name="FIRSTDATAROW1" localSheetId="19">#REF!</definedName>
    <definedName name="FIRSTDATAROW1" localSheetId="24">#REF!</definedName>
    <definedName name="FIRSTDATAROW1" localSheetId="1">#REF!</definedName>
    <definedName name="FIRSTDATAROW1" localSheetId="23">#REF!</definedName>
    <definedName name="FIRSTDATAROW1">#REF!</definedName>
    <definedName name="FISCAL_YEARS">#REF!</definedName>
    <definedName name="FisicoxJOA">#REF!</definedName>
    <definedName name="FIWORKING">#REF!</definedName>
    <definedName name="FLUXO1998">#REF!</definedName>
    <definedName name="FLUXO1999">#REF!</definedName>
    <definedName name="FLUXO98">#REF!</definedName>
    <definedName name="FLUXO99">#REF!</definedName>
    <definedName name="FMARGIN">#REF!</definedName>
    <definedName name="FNDNAM1" localSheetId="2">#REF!</definedName>
    <definedName name="FNDNAM1" localSheetId="3">#REF!</definedName>
    <definedName name="FNDNAM1" localSheetId="19">#REF!</definedName>
    <definedName name="FNDNAM1" localSheetId="24">#REF!</definedName>
    <definedName name="FNDNAM1" localSheetId="1">#REF!</definedName>
    <definedName name="FNDNAM1" localSheetId="23">#REF!</definedName>
    <definedName name="FNDNAM1">#REF!</definedName>
    <definedName name="FNDUSERID1" localSheetId="2">#REF!</definedName>
    <definedName name="FNDUSERID1" localSheetId="3">#REF!</definedName>
    <definedName name="FNDUSERID1" localSheetId="19">#REF!</definedName>
    <definedName name="FNDUSERID1" localSheetId="24">#REF!</definedName>
    <definedName name="FNDUSERID1" localSheetId="1">#REF!</definedName>
    <definedName name="FNDUSERID1" localSheetId="23">#REF!</definedName>
    <definedName name="FNDUSERID1">#REF!</definedName>
    <definedName name="FNETPPE">#REF!</definedName>
    <definedName name="FNOPLAT">#REF!</definedName>
    <definedName name="foha_3">#REF!</definedName>
    <definedName name="folha_2">#REF!</definedName>
    <definedName name="folha_4">#REF!</definedName>
    <definedName name="FOLHASE1" localSheetId="15">#REF!,#REF!,#REF!,#REF!,#REF!,#REF!,#REF!,#REF!</definedName>
    <definedName name="FOLHASE1">#REF!,#REF!,#REF!,#REF!,#REF!,#REF!,#REF!,#REF!</definedName>
    <definedName name="FOLHASE2" localSheetId="15">#REF!,#REF!,#REF!,#REF!</definedName>
    <definedName name="FOLHASE2">#REF!,#REF!,#REF!,#REF!</definedName>
    <definedName name="FOLHASUL" localSheetId="15">#REF!,#REF!,#REF!,#REF!,#REF!,#REF!</definedName>
    <definedName name="FOLHASUL">#REF!,#REF!,#REF!,#REF!,#REF!,#REF!</definedName>
    <definedName name="fontes" localSheetId="13">#REF!</definedName>
    <definedName name="fontes">#REF!</definedName>
    <definedName name="fontes2" localSheetId="15">#REF!</definedName>
    <definedName name="fontes2">#REF!</definedName>
    <definedName name="FOPERATING" localSheetId="13">#REF!</definedName>
    <definedName name="FOPERATING">#REF!</definedName>
    <definedName name="FORA_PRAZO" localSheetId="15">#REF!</definedName>
    <definedName name="FORA_PRAZO">#REF!</definedName>
    <definedName name="FORE_ALL" localSheetId="13">#REF!</definedName>
    <definedName name="FORE_ALL">#REF!</definedName>
    <definedName name="Formato" localSheetId="15">#REF!</definedName>
    <definedName name="Formato">#REF!</definedName>
    <definedName name="FORN_C_ESP_01_C_CP_JAN_JUN_VL_ECON" localSheetId="13">#REF!</definedName>
    <definedName name="FORN_C_ESP_01_C_CP_JAN_JUN_VL_ECON">#REF!</definedName>
    <definedName name="FORN_C_ESP_02_C_CP_JUL_DEZ_VL_ECON" localSheetId="13">#REF!</definedName>
    <definedName name="FORN_C_ESP_02_C_CP_JUL_DEZ_VL_ECON">#REF!</definedName>
    <definedName name="FORN_C_ESP_03_C_CP_VL_ECON" localSheetId="13">#REF!</definedName>
    <definedName name="FORN_C_ESP_03_C_CP_VL_ECON">#REF!</definedName>
    <definedName name="FORN_C_ESP_04_NT_C_CP_VL_ECON">#REF!</definedName>
    <definedName name="FORN_C_ESP_05_S_CP_JAN_JUN_VL_ECON">#REF!</definedName>
    <definedName name="FORN_C_ESP_06_S_CP_JUL_DEZ_VL_ECON">#REF!</definedName>
    <definedName name="FORN_C_ESP_07_S_CP_VL_ECON">#REF!</definedName>
    <definedName name="FORN_C_ESP_08_NT_S_CP_VL_ECON">#REF!</definedName>
    <definedName name="FORN_C_ESP_09_RES_JAN_JUN_VL_ECON">#REF!</definedName>
    <definedName name="FORN_C_ESP_10_RES_JUL_DEZ_VL_ECON">#REF!</definedName>
    <definedName name="FORN_C_ESP_11_RES_VL_ECON">#REF!</definedName>
    <definedName name="FORN_C_ESP_12_NT_RES_VL_ECON">#REF!</definedName>
    <definedName name="FORN_C_ESP_13_IND_JAN_JUN_VL_ECON">#REF!</definedName>
    <definedName name="FORN_C_ESP_14_IND_JUL_DEZ_VL_ECON">#REF!</definedName>
    <definedName name="FORN_C_ESP_15_IND_VL_ECON">#REF!</definedName>
    <definedName name="FORN_C_ESP_16_NT_IND_VL_ECON">#REF!</definedName>
    <definedName name="FORN_C_ESP_17_COM_JAN_JUL_VL_ECON">#REF!</definedName>
    <definedName name="FORN_C_ESP_18_COM_JUL_DEZ_VL_ECON">#REF!</definedName>
    <definedName name="FORN_C_ESP_19_COM_VL_ECON">#REF!</definedName>
    <definedName name="FORN_C_ESP_20_NT_COM_VL_ECON">#REF!</definedName>
    <definedName name="FORN_C_ESP_21_RUR_JAN_JUL_VL_ECON">#REF!</definedName>
    <definedName name="FORN_C_ESP_22_RUR_JUL_DEZ_VL_ECON">#REF!</definedName>
    <definedName name="FORN_C_ESP_23_RUR_VL_ECON">#REF!</definedName>
    <definedName name="FORN_C_ESP_24_NT_RUR_VL_ECON">#REF!</definedName>
    <definedName name="FORN_C_ESP_25_PP_JAN_JUN_VL_ECON">#REF!</definedName>
    <definedName name="FORN_C_ESP_26_PP_JUL_DEZ_VL_ECON">#REF!</definedName>
    <definedName name="FORN_C_ESP_27_PP_VL_ECON">#REF!</definedName>
    <definedName name="FORN_C_ESP_28_NT_PP_VL_ECON">#REF!</definedName>
    <definedName name="FORN_C_ESP_29_IP_JAN_JUN_VL_ECON">#REF!</definedName>
    <definedName name="FORN_C_ESP_30_IP_JUL_DEZ_VL_ECON">#REF!</definedName>
    <definedName name="FORN_C_ESP_31_IP_VL_ECON">#REF!</definedName>
    <definedName name="FORN_C_ESP_32_NT_IP_VL_ECON">#REF!</definedName>
    <definedName name="FORN_C_ESP_33_SP_JAN_JUN_VL_ECON">#REF!</definedName>
    <definedName name="FORN_C_ESP_34_SP_JUL_DEZ_VL_ECON">#REF!</definedName>
    <definedName name="FORN_C_ESP_35_SP_VL_ECON">#REF!</definedName>
    <definedName name="FORN_C_ESP_36_NT_SP_VL_ECON">#REF!</definedName>
    <definedName name="FORN_C_ESP_37_CP_JAN_JUN_VL_ECON">#REF!</definedName>
    <definedName name="FORN_C_ESP_38_CP_JUL_DEZ_VL_ECON">#REF!</definedName>
    <definedName name="FORN_C_ESP_39_CP_VL_ECON">#REF!</definedName>
    <definedName name="FORN_C_ESP_40_NT_CP_VL_ECON">#REF!</definedName>
    <definedName name="FORN_C_ESP_41_DEM_JAN_JUN_VL_ECON">#REF!</definedName>
    <definedName name="FORN_C_ESP_42_DEM_JUL_DEZ_VL_ECON">#REF!</definedName>
    <definedName name="FORN_C_ESP_43_DEM_VL_ECON">#REF!</definedName>
    <definedName name="FORN_C_ESP_44_NT_DEM_VL_ECON">#REF!</definedName>
    <definedName name="FORN_ESP_01_JAN_JUN_VL_ECON">#REF!</definedName>
    <definedName name="FORN_ESP_02_JUL_DEZ_VL_ECON">#REF!</definedName>
    <definedName name="FORN_ESP_03_VL_ECON">#REF!</definedName>
    <definedName name="FORN_ESP_04_IND_JAN_JUN_VL_ECON">#REF!</definedName>
    <definedName name="FORN_ESP_05_IND_JUL_DEZ_VL_ECON">#REF!</definedName>
    <definedName name="FORN_ESP_06_IND_VL_ECON">#REF!</definedName>
    <definedName name="FORN_ESP_07_COM_JAN_JUN_VL_ECON">#REF!</definedName>
    <definedName name="FORN_ESP_08_COM_JUL_DEZ_VL_ECON">#REF!</definedName>
    <definedName name="FORN_ESP_09_COM_VL_ECON">#REF!</definedName>
    <definedName name="FORN_ESP_10_RUR_JAN_JUN_VL_ECON">#REF!</definedName>
    <definedName name="FORN_ESP_11_RUR_JUL_DEZ_VL_ECON">#REF!</definedName>
    <definedName name="FORN_ESP_12_RUR_VL_ECON">#REF!</definedName>
    <definedName name="FORN_ESP_13_REC_MERC_TM_VL_ECON">#REF!</definedName>
    <definedName name="FORN_ESP_14_NT_VL_ECON">#REF!</definedName>
    <definedName name="FORN_S_ESP_01_C_CP_JAN_JUN_VL_ECON">#REF!</definedName>
    <definedName name="FORN_S_ESP_02_C_CP_JUL_DEZ_VL_ECON">#REF!</definedName>
    <definedName name="FORN_S_ESP_03_C_CP_VL_ECON">#REF!</definedName>
    <definedName name="FORN_S_ESP_04_NT_C_CP_VL_ECON">#REF!</definedName>
    <definedName name="FORN_S_ESP_05_S_CP_JAN_JUN_VL_ECON">#REF!</definedName>
    <definedName name="FORN_S_ESP_06_S_CP_VL_ECON">#REF!</definedName>
    <definedName name="FORN_S_ESP_07_S_CP_VL_ECON">#REF!</definedName>
    <definedName name="FORN_S_ESP_08_NT_S_CP_VL_ECON">#REF!</definedName>
    <definedName name="FORN_S_ESP_09_IND_JAN_JUN_VL_ECON">#REF!</definedName>
    <definedName name="FORN_S_ESP_10_IND_JUL_DEZ_VL_ECON">#REF!</definedName>
    <definedName name="FORN_S_ESP_11_IND_VL_ECON">#REF!</definedName>
    <definedName name="FORN_S_ESP_12_NT_IND_VL_ECON">#REF!</definedName>
    <definedName name="FORN_S_ESP_13_COM_JAN_JUN_VL_ECON">#REF!</definedName>
    <definedName name="FORN_S_ESP_14_COM_JUL_DEZ_VL_ECON">#REF!</definedName>
    <definedName name="FORN_S_ESP_15_COM_VL_ECON">#REF!</definedName>
    <definedName name="FORN_S_ESP_16_NT_COM_VL_ECON">#REF!</definedName>
    <definedName name="FORN_S_ESP_17_RUR_JAN_JUN_VL_ECON">#REF!</definedName>
    <definedName name="FORN_S_ESP_18_RUR_JUL_DEZ_VL_ECON">#REF!</definedName>
    <definedName name="FORN_S_ESP_19_RUR_VL_ECON">#REF!</definedName>
    <definedName name="FORN_S_ESP_20_NT_RUR_VL_ECON">#REF!</definedName>
    <definedName name="fornecimento" localSheetId="0" hidden="1">{#N/A,#N/A,FALSE,"CONTROLE"}</definedName>
    <definedName name="fornecimento" localSheetId="25" hidden="1">{#N/A,#N/A,FALSE,"CONTROLE"}</definedName>
    <definedName name="fornecimento" localSheetId="20" hidden="1">{#N/A,#N/A,FALSE,"CONTROLE"}</definedName>
    <definedName name="fornecimento" localSheetId="12" hidden="1">{#N/A,#N/A,FALSE,"CONTROLE"}</definedName>
    <definedName name="fornecimento" localSheetId="22" hidden="1">{#N/A,#N/A,FALSE,"CONTROLE"}</definedName>
    <definedName name="fornecimento" localSheetId="21" hidden="1">{#N/A,#N/A,FALSE,"CONTROLE"}</definedName>
    <definedName name="fornecimento" localSheetId="23" hidden="1">{#N/A,#N/A,FALSE,"CONTROLE"}</definedName>
    <definedName name="fornecimento" localSheetId="15" hidden="1">{#N/A,#N/A,FALSE,"CONTROLE"}</definedName>
    <definedName name="fornecimento" localSheetId="13" hidden="1">{#N/A,#N/A,FALSE,"CONTROLE"}</definedName>
    <definedName name="fornecimento" hidden="1">{#N/A,#N/A,FALSE,"CONTROLE"}</definedName>
    <definedName name="fornecimento_1" localSheetId="0" hidden="1">{#N/A,#N/A,FALSE,"CONTROLE"}</definedName>
    <definedName name="fornecimento_1" localSheetId="25" hidden="1">{#N/A,#N/A,FALSE,"CONTROLE"}</definedName>
    <definedName name="fornecimento_1" localSheetId="20" hidden="1">{#N/A,#N/A,FALSE,"CONTROLE"}</definedName>
    <definedName name="fornecimento_1" localSheetId="12" hidden="1">{#N/A,#N/A,FALSE,"CONTROLE"}</definedName>
    <definedName name="fornecimento_1" localSheetId="22" hidden="1">{#N/A,#N/A,FALSE,"CONTROLE"}</definedName>
    <definedName name="fornecimento_1" localSheetId="21" hidden="1">{#N/A,#N/A,FALSE,"CONTROLE"}</definedName>
    <definedName name="fornecimento_1" localSheetId="23" hidden="1">{#N/A,#N/A,FALSE,"CONTROLE"}</definedName>
    <definedName name="fornecimento_1" localSheetId="15" hidden="1">{#N/A,#N/A,FALSE,"CONTROLE"}</definedName>
    <definedName name="fornecimento_1" localSheetId="13" hidden="1">{#N/A,#N/A,FALSE,"CONTROLE"}</definedName>
    <definedName name="fornecimento_1" hidden="1">{#N/A,#N/A,FALSE,"CONTROLE"}</definedName>
    <definedName name="FOTHER">#REF!</definedName>
    <definedName name="FPREROIC">#REF!</definedName>
    <definedName name="free_cash_flow">#REF!</definedName>
    <definedName name="FROIC">#REF!</definedName>
    <definedName name="FROICYEARS">#REF!</definedName>
    <definedName name="frr" localSheetId="15" hidden="1">{#N/A,#N/A,FALSE,"CONTROLE"}</definedName>
    <definedName name="frr" localSheetId="13" hidden="1">{#N/A,#N/A,FALSE,"CONTROLE"}</definedName>
    <definedName name="frr" hidden="1">{#N/A,#N/A,FALSE,"CONTROLE"}</definedName>
    <definedName name="fsdfasdfa" localSheetId="15" hidden="1">{#N/A,#N/A,FALSE,"Hip.Bas";#N/A,#N/A,FALSE,"ventas";#N/A,#N/A,FALSE,"ingre-Año";#N/A,#N/A,FALSE,"ventas-Año";#N/A,#N/A,FALSE,"Costepro";#N/A,#N/A,FALSE,"inversion";#N/A,#N/A,FALSE,"personal";#N/A,#N/A,FALSE,"Gastos-V";#N/A,#N/A,FALSE,"Circulante";#N/A,#N/A,FALSE,"CONSOLI";#N/A,#N/A,FALSE,"Es-Fin";#N/A,#N/A,FALSE,"Margen-P"}</definedName>
    <definedName name="fsdfasdfa" localSheetId="13" hidden="1">{#N/A,#N/A,FALSE,"Hip.Bas";#N/A,#N/A,FALSE,"ventas";#N/A,#N/A,FALSE,"ingre-Año";#N/A,#N/A,FALSE,"ventas-Año";#N/A,#N/A,FALSE,"Costepro";#N/A,#N/A,FALSE,"inversion";#N/A,#N/A,FALSE,"personal";#N/A,#N/A,FALSE,"Gastos-V";#N/A,#N/A,FALSE,"Circulante";#N/A,#N/A,FALSE,"CONSOLI";#N/A,#N/A,FALSE,"Es-Fin";#N/A,#N/A,FALSE,"Margen-P"}</definedName>
    <definedName name="fsdfasdfa" hidden="1">{#N/A,#N/A,FALSE,"Hip.Bas";#N/A,#N/A,FALSE,"ventas";#N/A,#N/A,FALSE,"ingre-Año";#N/A,#N/A,FALSE,"ventas-Año";#N/A,#N/A,FALSE,"Costepro";#N/A,#N/A,FALSE,"inversion";#N/A,#N/A,FALSE,"personal";#N/A,#N/A,FALSE,"Gastos-V";#N/A,#N/A,FALSE,"Circulante";#N/A,#N/A,FALSE,"CONSOLI";#N/A,#N/A,FALSE,"Es-Fin";#N/A,#N/A,FALSE,"Margen-P"}</definedName>
    <definedName name="FSG_A">#REF!</definedName>
    <definedName name="FTURNOVER">#REF!</definedName>
    <definedName name="FUNCTIONALCURRENCY1" localSheetId="2">#REF!</definedName>
    <definedName name="FUNCTIONALCURRENCY1" localSheetId="3">#REF!</definedName>
    <definedName name="FUNCTIONALCURRENCY1" localSheetId="19">#REF!</definedName>
    <definedName name="FUNCTIONALCURRENCY1" localSheetId="24">#REF!</definedName>
    <definedName name="FUNCTIONALCURRENCY1" localSheetId="1">#REF!</definedName>
    <definedName name="FUNCTIONALCURRENCY1" localSheetId="25">#REF!</definedName>
    <definedName name="FUNCTIONALCURRENCY1" localSheetId="12">#REF!</definedName>
    <definedName name="FUNCTIONALCURRENCY1" localSheetId="23">#REF!</definedName>
    <definedName name="FUNCTIONALCURRENCY1" localSheetId="13">#REF!</definedName>
    <definedName name="FUNCTIONALCURRENCY1">#REF!</definedName>
    <definedName name="Fundo_P_D">#REF!</definedName>
    <definedName name="FWORKING">#REF!</definedName>
    <definedName name="fx" localSheetId="0" hidden="1">{#N/A,#N/A,FALSE,"ENERGIA";#N/A,#N/A,FALSE,"PERDIDAS";#N/A,#N/A,FALSE,"CLIENTES";#N/A,#N/A,FALSE,"ESTADO";#N/A,#N/A,FALSE,"TECNICA"}</definedName>
    <definedName name="fx" localSheetId="25" hidden="1">{#N/A,#N/A,FALSE,"ENERGIA";#N/A,#N/A,FALSE,"PERDIDAS";#N/A,#N/A,FALSE,"CLIENTES";#N/A,#N/A,FALSE,"ESTADO";#N/A,#N/A,FALSE,"TECNICA"}</definedName>
    <definedName name="fx" localSheetId="20" hidden="1">{#N/A,#N/A,FALSE,"ENERGIA";#N/A,#N/A,FALSE,"PERDIDAS";#N/A,#N/A,FALSE,"CLIENTES";#N/A,#N/A,FALSE,"ESTADO";#N/A,#N/A,FALSE,"TECNICA"}</definedName>
    <definedName name="fx" localSheetId="12" hidden="1">{#N/A,#N/A,FALSE,"ENERGIA";#N/A,#N/A,FALSE,"PERDIDAS";#N/A,#N/A,FALSE,"CLIENTES";#N/A,#N/A,FALSE,"ESTADO";#N/A,#N/A,FALSE,"TECNICA"}</definedName>
    <definedName name="fx" localSheetId="22" hidden="1">{#N/A,#N/A,FALSE,"ENERGIA";#N/A,#N/A,FALSE,"PERDIDAS";#N/A,#N/A,FALSE,"CLIENTES";#N/A,#N/A,FALSE,"ESTADO";#N/A,#N/A,FALSE,"TECNICA"}</definedName>
    <definedName name="fx" localSheetId="21" hidden="1">{#N/A,#N/A,FALSE,"ENERGIA";#N/A,#N/A,FALSE,"PERDIDAS";#N/A,#N/A,FALSE,"CLIENTES";#N/A,#N/A,FALSE,"ESTADO";#N/A,#N/A,FALSE,"TECNICA"}</definedName>
    <definedName name="fx" localSheetId="23" hidden="1">{#N/A,#N/A,FALSE,"ENERGIA";#N/A,#N/A,FALSE,"PERDIDAS";#N/A,#N/A,FALSE,"CLIENTES";#N/A,#N/A,FALSE,"ESTADO";#N/A,#N/A,FALSE,"TECNICA"}</definedName>
    <definedName name="fx" localSheetId="15" hidden="1">{#N/A,#N/A,FALSE,"ENERGIA";#N/A,#N/A,FALSE,"PERDIDAS";#N/A,#N/A,FALSE,"CLIENTES";#N/A,#N/A,FALSE,"ESTADO";#N/A,#N/A,FALSE,"TECNICA"}</definedName>
    <definedName name="fx" localSheetId="13" hidden="1">{#N/A,#N/A,FALSE,"ENERGIA";#N/A,#N/A,FALSE,"PERDIDAS";#N/A,#N/A,FALSE,"CLIENTES";#N/A,#N/A,FALSE,"ESTADO";#N/A,#N/A,FALSE,"TECNICA"}</definedName>
    <definedName name="fx" hidden="1">{#N/A,#N/A,FALSE,"ENERGIA";#N/A,#N/A,FALSE,"PERDIDAS";#N/A,#N/A,FALSE,"CLIENTES";#N/A,#N/A,FALSE,"ESTADO";#N/A,#N/A,FALSE,"TECNICA"}</definedName>
    <definedName name="fx_1" localSheetId="0" hidden="1">{#N/A,#N/A,FALSE,"ENERGIA";#N/A,#N/A,FALSE,"PERDIDAS";#N/A,#N/A,FALSE,"CLIENTES";#N/A,#N/A,FALSE,"ESTADO";#N/A,#N/A,FALSE,"TECNICA"}</definedName>
    <definedName name="fx_1" localSheetId="25" hidden="1">{#N/A,#N/A,FALSE,"ENERGIA";#N/A,#N/A,FALSE,"PERDIDAS";#N/A,#N/A,FALSE,"CLIENTES";#N/A,#N/A,FALSE,"ESTADO";#N/A,#N/A,FALSE,"TECNICA"}</definedName>
    <definedName name="fx_1" localSheetId="20" hidden="1">{#N/A,#N/A,FALSE,"ENERGIA";#N/A,#N/A,FALSE,"PERDIDAS";#N/A,#N/A,FALSE,"CLIENTES";#N/A,#N/A,FALSE,"ESTADO";#N/A,#N/A,FALSE,"TECNICA"}</definedName>
    <definedName name="fx_1" localSheetId="12" hidden="1">{#N/A,#N/A,FALSE,"ENERGIA";#N/A,#N/A,FALSE,"PERDIDAS";#N/A,#N/A,FALSE,"CLIENTES";#N/A,#N/A,FALSE,"ESTADO";#N/A,#N/A,FALSE,"TECNICA"}</definedName>
    <definedName name="fx_1" localSheetId="22" hidden="1">{#N/A,#N/A,FALSE,"ENERGIA";#N/A,#N/A,FALSE,"PERDIDAS";#N/A,#N/A,FALSE,"CLIENTES";#N/A,#N/A,FALSE,"ESTADO";#N/A,#N/A,FALSE,"TECNICA"}</definedName>
    <definedName name="fx_1" localSheetId="21" hidden="1">{#N/A,#N/A,FALSE,"ENERGIA";#N/A,#N/A,FALSE,"PERDIDAS";#N/A,#N/A,FALSE,"CLIENTES";#N/A,#N/A,FALSE,"ESTADO";#N/A,#N/A,FALSE,"TECNICA"}</definedName>
    <definedName name="fx_1" localSheetId="23" hidden="1">{#N/A,#N/A,FALSE,"ENERGIA";#N/A,#N/A,FALSE,"PERDIDAS";#N/A,#N/A,FALSE,"CLIENTES";#N/A,#N/A,FALSE,"ESTADO";#N/A,#N/A,FALSE,"TECNICA"}</definedName>
    <definedName name="fx_1" localSheetId="15" hidden="1">{#N/A,#N/A,FALSE,"ENERGIA";#N/A,#N/A,FALSE,"PERDIDAS";#N/A,#N/A,FALSE,"CLIENTES";#N/A,#N/A,FALSE,"ESTADO";#N/A,#N/A,FALSE,"TECNICA"}</definedName>
    <definedName name="fx_1" localSheetId="13" hidden="1">{#N/A,#N/A,FALSE,"ENERGIA";#N/A,#N/A,FALSE,"PERDIDAS";#N/A,#N/A,FALSE,"CLIENTES";#N/A,#N/A,FALSE,"ESTADO";#N/A,#N/A,FALSE,"TECNICA"}</definedName>
    <definedName name="fx_1" hidden="1">{#N/A,#N/A,FALSE,"ENERGIA";#N/A,#N/A,FALSE,"PERDIDAS";#N/A,#N/A,FALSE,"CLIENTES";#N/A,#N/A,FALSE,"ESTADO";#N/A,#N/A,FALSE,"TECNICA"}</definedName>
    <definedName name="fx_1_1" localSheetId="0" hidden="1">{#N/A,#N/A,FALSE,"ENERGIA";#N/A,#N/A,FALSE,"PERDIDAS";#N/A,#N/A,FALSE,"CLIENTES";#N/A,#N/A,FALSE,"ESTADO";#N/A,#N/A,FALSE,"TECNICA"}</definedName>
    <definedName name="fx_1_1" localSheetId="25" hidden="1">{#N/A,#N/A,FALSE,"ENERGIA";#N/A,#N/A,FALSE,"PERDIDAS";#N/A,#N/A,FALSE,"CLIENTES";#N/A,#N/A,FALSE,"ESTADO";#N/A,#N/A,FALSE,"TECNICA"}</definedName>
    <definedName name="fx_1_1" localSheetId="20" hidden="1">{#N/A,#N/A,FALSE,"ENERGIA";#N/A,#N/A,FALSE,"PERDIDAS";#N/A,#N/A,FALSE,"CLIENTES";#N/A,#N/A,FALSE,"ESTADO";#N/A,#N/A,FALSE,"TECNICA"}</definedName>
    <definedName name="fx_1_1" localSheetId="12" hidden="1">{#N/A,#N/A,FALSE,"ENERGIA";#N/A,#N/A,FALSE,"PERDIDAS";#N/A,#N/A,FALSE,"CLIENTES";#N/A,#N/A,FALSE,"ESTADO";#N/A,#N/A,FALSE,"TECNICA"}</definedName>
    <definedName name="fx_1_1" localSheetId="22" hidden="1">{#N/A,#N/A,FALSE,"ENERGIA";#N/A,#N/A,FALSE,"PERDIDAS";#N/A,#N/A,FALSE,"CLIENTES";#N/A,#N/A,FALSE,"ESTADO";#N/A,#N/A,FALSE,"TECNICA"}</definedName>
    <definedName name="fx_1_1" localSheetId="21" hidden="1">{#N/A,#N/A,FALSE,"ENERGIA";#N/A,#N/A,FALSE,"PERDIDAS";#N/A,#N/A,FALSE,"CLIENTES";#N/A,#N/A,FALSE,"ESTADO";#N/A,#N/A,FALSE,"TECNICA"}</definedName>
    <definedName name="fx_1_1" localSheetId="23" hidden="1">{#N/A,#N/A,FALSE,"ENERGIA";#N/A,#N/A,FALSE,"PERDIDAS";#N/A,#N/A,FALSE,"CLIENTES";#N/A,#N/A,FALSE,"ESTADO";#N/A,#N/A,FALSE,"TECNICA"}</definedName>
    <definedName name="fx_1_1" localSheetId="15" hidden="1">{#N/A,#N/A,FALSE,"ENERGIA";#N/A,#N/A,FALSE,"PERDIDAS";#N/A,#N/A,FALSE,"CLIENTES";#N/A,#N/A,FALSE,"ESTADO";#N/A,#N/A,FALSE,"TECNICA"}</definedName>
    <definedName name="fx_1_1" localSheetId="13" hidden="1">{#N/A,#N/A,FALSE,"ENERGIA";#N/A,#N/A,FALSE,"PERDIDAS";#N/A,#N/A,FALSE,"CLIENTES";#N/A,#N/A,FALSE,"ESTADO";#N/A,#N/A,FALSE,"TECNICA"}</definedName>
    <definedName name="fx_1_1" hidden="1">{#N/A,#N/A,FALSE,"ENERGIA";#N/A,#N/A,FALSE,"PERDIDAS";#N/A,#N/A,FALSE,"CLIENTES";#N/A,#N/A,FALSE,"ESTADO";#N/A,#N/A,FALSE,"TECNICA"}</definedName>
    <definedName name="fx_2" localSheetId="0" hidden="1">{#N/A,#N/A,FALSE,"ENERGIA";#N/A,#N/A,FALSE,"PERDIDAS";#N/A,#N/A,FALSE,"CLIENTES";#N/A,#N/A,FALSE,"ESTADO";#N/A,#N/A,FALSE,"TECNICA"}</definedName>
    <definedName name="fx_2" localSheetId="25" hidden="1">{#N/A,#N/A,FALSE,"ENERGIA";#N/A,#N/A,FALSE,"PERDIDAS";#N/A,#N/A,FALSE,"CLIENTES";#N/A,#N/A,FALSE,"ESTADO";#N/A,#N/A,FALSE,"TECNICA"}</definedName>
    <definedName name="fx_2" localSheetId="20" hidden="1">{#N/A,#N/A,FALSE,"ENERGIA";#N/A,#N/A,FALSE,"PERDIDAS";#N/A,#N/A,FALSE,"CLIENTES";#N/A,#N/A,FALSE,"ESTADO";#N/A,#N/A,FALSE,"TECNICA"}</definedName>
    <definedName name="fx_2" localSheetId="12" hidden="1">{#N/A,#N/A,FALSE,"ENERGIA";#N/A,#N/A,FALSE,"PERDIDAS";#N/A,#N/A,FALSE,"CLIENTES";#N/A,#N/A,FALSE,"ESTADO";#N/A,#N/A,FALSE,"TECNICA"}</definedName>
    <definedName name="fx_2" localSheetId="22" hidden="1">{#N/A,#N/A,FALSE,"ENERGIA";#N/A,#N/A,FALSE,"PERDIDAS";#N/A,#N/A,FALSE,"CLIENTES";#N/A,#N/A,FALSE,"ESTADO";#N/A,#N/A,FALSE,"TECNICA"}</definedName>
    <definedName name="fx_2" localSheetId="21" hidden="1">{#N/A,#N/A,FALSE,"ENERGIA";#N/A,#N/A,FALSE,"PERDIDAS";#N/A,#N/A,FALSE,"CLIENTES";#N/A,#N/A,FALSE,"ESTADO";#N/A,#N/A,FALSE,"TECNICA"}</definedName>
    <definedName name="fx_2" localSheetId="23" hidden="1">{#N/A,#N/A,FALSE,"ENERGIA";#N/A,#N/A,FALSE,"PERDIDAS";#N/A,#N/A,FALSE,"CLIENTES";#N/A,#N/A,FALSE,"ESTADO";#N/A,#N/A,FALSE,"TECNICA"}</definedName>
    <definedName name="fx_2" localSheetId="15" hidden="1">{#N/A,#N/A,FALSE,"ENERGIA";#N/A,#N/A,FALSE,"PERDIDAS";#N/A,#N/A,FALSE,"CLIENTES";#N/A,#N/A,FALSE,"ESTADO";#N/A,#N/A,FALSE,"TECNICA"}</definedName>
    <definedName name="fx_2" localSheetId="13" hidden="1">{#N/A,#N/A,FALSE,"ENERGIA";#N/A,#N/A,FALSE,"PERDIDAS";#N/A,#N/A,FALSE,"CLIENTES";#N/A,#N/A,FALSE,"ESTADO";#N/A,#N/A,FALSE,"TECNICA"}</definedName>
    <definedName name="fx_2" hidden="1">{#N/A,#N/A,FALSE,"ENERGIA";#N/A,#N/A,FALSE,"PERDIDAS";#N/A,#N/A,FALSE,"CLIENTES";#N/A,#N/A,FALSE,"ESTADO";#N/A,#N/A,FALSE,"TECNICA"}</definedName>
    <definedName name="FXNTot">#REF!</definedName>
    <definedName name="FXTot">#REF!</definedName>
    <definedName name="g" localSheetId="6" hidden="1">{#N/A,#N/A,FALSE,"ANEXO3 99 ERA";#N/A,#N/A,FALSE,"ANEXO3 99 UBÁ2";#N/A,#N/A,FALSE,"ANEXO3 99 DTU";#N/A,#N/A,FALSE,"ANEXO3 99 RDR";#N/A,#N/A,FALSE,"ANEXO3 99 UBÁ4";#N/A,#N/A,FALSE,"ANEXO3 99 UBÁ6"}</definedName>
    <definedName name="g" localSheetId="5" hidden="1">{#N/A,#N/A,FALSE,"ANEXO3 99 ERA";#N/A,#N/A,FALSE,"ANEXO3 99 UBÁ2";#N/A,#N/A,FALSE,"ANEXO3 99 DTU";#N/A,#N/A,FALSE,"ANEXO3 99 RDR";#N/A,#N/A,FALSE,"ANEXO3 99 UBÁ4";#N/A,#N/A,FALSE,"ANEXO3 99 UBÁ6"}</definedName>
    <definedName name="g" localSheetId="10" hidden="1">{#N/A,#N/A,FALSE,"ANEXO3 99 ERA";#N/A,#N/A,FALSE,"ANEXO3 99 UBÁ2";#N/A,#N/A,FALSE,"ANEXO3 99 DTU";#N/A,#N/A,FALSE,"ANEXO3 99 RDR";#N/A,#N/A,FALSE,"ANEXO3 99 UBÁ4";#N/A,#N/A,FALSE,"ANEXO3 99 UBÁ6"}</definedName>
    <definedName name="g" localSheetId="4" hidden="1">{#N/A,#N/A,FALSE,"ANEXO3 99 ERA";#N/A,#N/A,FALSE,"ANEXO3 99 UBÁ2";#N/A,#N/A,FALSE,"ANEXO3 99 DTU";#N/A,#N/A,FALSE,"ANEXO3 99 RDR";#N/A,#N/A,FALSE,"ANEXO3 99 UBÁ4";#N/A,#N/A,FALSE,"ANEXO3 99 UBÁ6"}</definedName>
    <definedName name="g" localSheetId="8" hidden="1">{#N/A,#N/A,FALSE,"ANEXO3 99 ERA";#N/A,#N/A,FALSE,"ANEXO3 99 UBÁ2";#N/A,#N/A,FALSE,"ANEXO3 99 DTU";#N/A,#N/A,FALSE,"ANEXO3 99 RDR";#N/A,#N/A,FALSE,"ANEXO3 99 UBÁ4";#N/A,#N/A,FALSE,"ANEXO3 99 UBÁ6"}</definedName>
    <definedName name="g" localSheetId="9" hidden="1">{#N/A,#N/A,FALSE,"ANEXO3 99 ERA";#N/A,#N/A,FALSE,"ANEXO3 99 UBÁ2";#N/A,#N/A,FALSE,"ANEXO3 99 DTU";#N/A,#N/A,FALSE,"ANEXO3 99 RDR";#N/A,#N/A,FALSE,"ANEXO3 99 UBÁ4";#N/A,#N/A,FALSE,"ANEXO3 99 UBÁ6"}</definedName>
    <definedName name="g" localSheetId="7" hidden="1">{#N/A,#N/A,FALSE,"ANEXO3 99 ERA";#N/A,#N/A,FALSE,"ANEXO3 99 UBÁ2";#N/A,#N/A,FALSE,"ANEXO3 99 DTU";#N/A,#N/A,FALSE,"ANEXO3 99 RDR";#N/A,#N/A,FALSE,"ANEXO3 99 UBÁ4";#N/A,#N/A,FALSE,"ANEXO3 99 UBÁ6"}</definedName>
    <definedName name="g" localSheetId="2" hidden="1">{#N/A,#N/A,FALSE,"ANEXO3 99 ERA";#N/A,#N/A,FALSE,"ANEXO3 99 UBÁ2";#N/A,#N/A,FALSE,"ANEXO3 99 DTU";#N/A,#N/A,FALSE,"ANEXO3 99 RDR";#N/A,#N/A,FALSE,"ANEXO3 99 UBÁ4";#N/A,#N/A,FALSE,"ANEXO3 99 UBÁ6"}</definedName>
    <definedName name="g" localSheetId="3" hidden="1">{#N/A,#N/A,FALSE,"ANEXO3 99 ERA";#N/A,#N/A,FALSE,"ANEXO3 99 UBÁ2";#N/A,#N/A,FALSE,"ANEXO3 99 DTU";#N/A,#N/A,FALSE,"ANEXO3 99 RDR";#N/A,#N/A,FALSE,"ANEXO3 99 UBÁ4";#N/A,#N/A,FALSE,"ANEXO3 99 UBÁ6"}</definedName>
    <definedName name="g" localSheetId="18" hidden="1">{#N/A,#N/A,FALSE,"ANEXO3 99 ERA";#N/A,#N/A,FALSE,"ANEXO3 99 UBÁ2";#N/A,#N/A,FALSE,"ANEXO3 99 DTU";#N/A,#N/A,FALSE,"ANEXO3 99 RDR";#N/A,#N/A,FALSE,"ANEXO3 99 UBÁ4";#N/A,#N/A,FALSE,"ANEXO3 99 UBÁ6"}</definedName>
    <definedName name="g" localSheetId="19" hidden="1">{#N/A,#N/A,FALSE,"ANEXO3 99 ERA";#N/A,#N/A,FALSE,"ANEXO3 99 UBÁ2";#N/A,#N/A,FALSE,"ANEXO3 99 DTU";#N/A,#N/A,FALSE,"ANEXO3 99 RDR";#N/A,#N/A,FALSE,"ANEXO3 99 UBÁ4";#N/A,#N/A,FALSE,"ANEXO3 99 UBÁ6"}</definedName>
    <definedName name="g" localSheetId="17" hidden="1">{#N/A,#N/A,FALSE,"ANEXO3 99 ERA";#N/A,#N/A,FALSE,"ANEXO3 99 UBÁ2";#N/A,#N/A,FALSE,"ANEXO3 99 DTU";#N/A,#N/A,FALSE,"ANEXO3 99 RDR";#N/A,#N/A,FALSE,"ANEXO3 99 UBÁ4";#N/A,#N/A,FALSE,"ANEXO3 99 UBÁ6"}</definedName>
    <definedName name="g" localSheetId="16" hidden="1">{#N/A,#N/A,FALSE,"ANEXO3 99 ERA";#N/A,#N/A,FALSE,"ANEXO3 99 UBÁ2";#N/A,#N/A,FALSE,"ANEXO3 99 DTU";#N/A,#N/A,FALSE,"ANEXO3 99 RDR";#N/A,#N/A,FALSE,"ANEXO3 99 UBÁ4";#N/A,#N/A,FALSE,"ANEXO3 99 UBÁ6"}</definedName>
    <definedName name="g" localSheetId="1" hidden="1">{#N/A,#N/A,FALSE,"ANEXO3 99 ERA";#N/A,#N/A,FALSE,"ANEXO3 99 UBÁ2";#N/A,#N/A,FALSE,"ANEXO3 99 DTU";#N/A,#N/A,FALSE,"ANEXO3 99 RDR";#N/A,#N/A,FALSE,"ANEXO3 99 UBÁ4";#N/A,#N/A,FALSE,"ANEXO3 99 UBÁ6"}</definedName>
    <definedName name="g" localSheetId="0" hidden="1">{#N/A,#N/A,FALSE,"ANEXO3 99 ERA";#N/A,#N/A,FALSE,"ANEXO3 99 UBÁ2";#N/A,#N/A,FALSE,"ANEXO3 99 DTU";#N/A,#N/A,FALSE,"ANEXO3 99 RDR";#N/A,#N/A,FALSE,"ANEXO3 99 UBÁ4";#N/A,#N/A,FALSE,"ANEXO3 99 UBÁ6"}</definedName>
    <definedName name="g" localSheetId="25" hidden="1">{#N/A,#N/A,FALSE,"ANEXO3 99 ERA";#N/A,#N/A,FALSE,"ANEXO3 99 UBÁ2";#N/A,#N/A,FALSE,"ANEXO3 99 DTU";#N/A,#N/A,FALSE,"ANEXO3 99 RDR";#N/A,#N/A,FALSE,"ANEXO3 99 UBÁ4";#N/A,#N/A,FALSE,"ANEXO3 99 UBÁ6"}</definedName>
    <definedName name="g" localSheetId="20" hidden="1">{#N/A,#N/A,FALSE,"ANEXO3 99 ERA";#N/A,#N/A,FALSE,"ANEXO3 99 UBÁ2";#N/A,#N/A,FALSE,"ANEXO3 99 DTU";#N/A,#N/A,FALSE,"ANEXO3 99 RDR";#N/A,#N/A,FALSE,"ANEXO3 99 UBÁ4";#N/A,#N/A,FALSE,"ANEXO3 99 UBÁ6"}</definedName>
    <definedName name="g" localSheetId="12" hidden="1">{#N/A,#N/A,FALSE,"ANEXO3 99 ERA";#N/A,#N/A,FALSE,"ANEXO3 99 UBÁ2";#N/A,#N/A,FALSE,"ANEXO3 99 DTU";#N/A,#N/A,FALSE,"ANEXO3 99 RDR";#N/A,#N/A,FALSE,"ANEXO3 99 UBÁ4";#N/A,#N/A,FALSE,"ANEXO3 99 UBÁ6"}</definedName>
    <definedName name="g" localSheetId="22" hidden="1">{#N/A,#N/A,FALSE,"ANEXO3 99 ERA";#N/A,#N/A,FALSE,"ANEXO3 99 UBÁ2";#N/A,#N/A,FALSE,"ANEXO3 99 DTU";#N/A,#N/A,FALSE,"ANEXO3 99 RDR";#N/A,#N/A,FALSE,"ANEXO3 99 UBÁ4";#N/A,#N/A,FALSE,"ANEXO3 99 UBÁ6"}</definedName>
    <definedName name="g" localSheetId="21" hidden="1">{#N/A,#N/A,FALSE,"ANEXO3 99 ERA";#N/A,#N/A,FALSE,"ANEXO3 99 UBÁ2";#N/A,#N/A,FALSE,"ANEXO3 99 DTU";#N/A,#N/A,FALSE,"ANEXO3 99 RDR";#N/A,#N/A,FALSE,"ANEXO3 99 UBÁ4";#N/A,#N/A,FALSE,"ANEXO3 99 UBÁ6"}</definedName>
    <definedName name="g" localSheetId="23" hidden="1">{#N/A,#N/A,FALSE,"ANEXO3 99 ERA";#N/A,#N/A,FALSE,"ANEXO3 99 UBÁ2";#N/A,#N/A,FALSE,"ANEXO3 99 DTU";#N/A,#N/A,FALSE,"ANEXO3 99 RDR";#N/A,#N/A,FALSE,"ANEXO3 99 UBÁ4";#N/A,#N/A,FALSE,"ANEXO3 99 UBÁ6"}</definedName>
    <definedName name="g" localSheetId="15" hidden="1">{#N/A,#N/A,FALSE,"ANEXO3 99 ERA";#N/A,#N/A,FALSE,"ANEXO3 99 UBÁ2";#N/A,#N/A,FALSE,"ANEXO3 99 DTU";#N/A,#N/A,FALSE,"ANEXO3 99 RDR";#N/A,#N/A,FALSE,"ANEXO3 99 UBÁ4";#N/A,#N/A,FALSE,"ANEXO3 99 UBÁ6"}</definedName>
    <definedName name="g" localSheetId="13" hidden="1">{#N/A,#N/A,FALSE,"ANEXO3 99 ERA";#N/A,#N/A,FALSE,"ANEXO3 99 UBÁ2";#N/A,#N/A,FALSE,"ANEXO3 99 DTU";#N/A,#N/A,FALSE,"ANEXO3 99 RDR";#N/A,#N/A,FALSE,"ANEXO3 99 UBÁ4";#N/A,#N/A,FALSE,"ANEXO3 99 UBÁ6"}</definedName>
    <definedName name="g" hidden="1">{#N/A,#N/A,FALSE,"ANEXO3 99 ERA";#N/A,#N/A,FALSE,"ANEXO3 99 UBÁ2";#N/A,#N/A,FALSE,"ANEXO3 99 DTU";#N/A,#N/A,FALSE,"ANEXO3 99 RDR";#N/A,#N/A,FALSE,"ANEXO3 99 UBÁ4";#N/A,#N/A,FALSE,"ANEXO3 99 UBÁ6"}</definedName>
    <definedName name="G_Pagina_11">#REF!</definedName>
    <definedName name="G_Pagina_13">#REF!</definedName>
    <definedName name="G_Pagina_15">#REF!</definedName>
    <definedName name="G_Pagina_16">#REF!</definedName>
    <definedName name="G_Pagina_18">#REF!</definedName>
    <definedName name="gagae" localSheetId="25">#REF!</definedName>
    <definedName name="gagae" localSheetId="20">#REF!</definedName>
    <definedName name="gagae" localSheetId="22">#REF!</definedName>
    <definedName name="gagae" localSheetId="21">#REF!</definedName>
    <definedName name="gagae" localSheetId="23">#REF!</definedName>
    <definedName name="gagae">#REF!</definedName>
    <definedName name="GBALANCE">#REF!</definedName>
    <definedName name="GCAP_INVEST">#REF!</definedName>
    <definedName name="gdp00esp">#REF!</definedName>
    <definedName name="gdp01esp">#REF!</definedName>
    <definedName name="gdp02esp">#REF!</definedName>
    <definedName name="gdp03esp">#REF!</definedName>
    <definedName name="gdp04esp">#REF!</definedName>
    <definedName name="gdp05esp">#REF!</definedName>
    <definedName name="gdp06esp">#REF!</definedName>
    <definedName name="gdp07esp">#REF!</definedName>
    <definedName name="gdp08esp">#REF!</definedName>
    <definedName name="gdp09esp">#REF!</definedName>
    <definedName name="GE">#REF!</definedName>
    <definedName name="GEO" hidden="1">#REF!</definedName>
    <definedName name="geologiaSondagem">#REF!</definedName>
    <definedName name="geologiaSondagemPoder">#REF!</definedName>
    <definedName name="ger" localSheetId="0" hidden="1">{#N/A,#N/A,FALSE,"CONTROLE"}</definedName>
    <definedName name="ger" localSheetId="25" hidden="1">{#N/A,#N/A,FALSE,"CONTROLE"}</definedName>
    <definedName name="ger" localSheetId="20" hidden="1">{#N/A,#N/A,FALSE,"CONTROLE"}</definedName>
    <definedName name="ger" localSheetId="12" hidden="1">{#N/A,#N/A,FALSE,"CONTROLE"}</definedName>
    <definedName name="ger" localSheetId="22" hidden="1">{#N/A,#N/A,FALSE,"CONTROLE"}</definedName>
    <definedName name="ger" localSheetId="21" hidden="1">{#N/A,#N/A,FALSE,"CONTROLE"}</definedName>
    <definedName name="ger" localSheetId="23" hidden="1">{#N/A,#N/A,FALSE,"CONTROLE"}</definedName>
    <definedName name="ger" localSheetId="15" hidden="1">{#N/A,#N/A,FALSE,"CONTROLE"}</definedName>
    <definedName name="ger" localSheetId="13" hidden="1">{#N/A,#N/A,FALSE,"CONTROLE"}</definedName>
    <definedName name="ger" hidden="1">{#N/A,#N/A,FALSE,"CONTROLE"}</definedName>
    <definedName name="ger_1" localSheetId="0" hidden="1">{#N/A,#N/A,FALSE,"CONTROLE"}</definedName>
    <definedName name="ger_1" localSheetId="25" hidden="1">{#N/A,#N/A,FALSE,"CONTROLE"}</definedName>
    <definedName name="ger_1" localSheetId="20" hidden="1">{#N/A,#N/A,FALSE,"CONTROLE"}</definedName>
    <definedName name="ger_1" localSheetId="12" hidden="1">{#N/A,#N/A,FALSE,"CONTROLE"}</definedName>
    <definedName name="ger_1" localSheetId="22" hidden="1">{#N/A,#N/A,FALSE,"CONTROLE"}</definedName>
    <definedName name="ger_1" localSheetId="21" hidden="1">{#N/A,#N/A,FALSE,"CONTROLE"}</definedName>
    <definedName name="ger_1" localSheetId="23" hidden="1">{#N/A,#N/A,FALSE,"CONTROLE"}</definedName>
    <definedName name="ger_1" localSheetId="15" hidden="1">{#N/A,#N/A,FALSE,"CONTROLE"}</definedName>
    <definedName name="ger_1" localSheetId="13" hidden="1">{#N/A,#N/A,FALSE,"CONTROLE"}</definedName>
    <definedName name="ger_1" hidden="1">{#N/A,#N/A,FALSE,"CONTROLE"}</definedName>
    <definedName name="ger_a1d" localSheetId="15">#REF!</definedName>
    <definedName name="ger_a1d">#REF!</definedName>
    <definedName name="ger_a2d" localSheetId="15">#REF!</definedName>
    <definedName name="ger_a2d">#REF!</definedName>
    <definedName name="ger_a3ad" localSheetId="15">#REF!</definedName>
    <definedName name="ger_a3ad">#REF!</definedName>
    <definedName name="ger_a3d" localSheetId="15">#REF!</definedName>
    <definedName name="ger_a3d">#REF!</definedName>
    <definedName name="ger_a4d" localSheetId="15">#REF!</definedName>
    <definedName name="ger_a4d">#REF!</definedName>
    <definedName name="geração" localSheetId="6" hidden="1">{#N/A,#N/A,FALSE,"ANEXO3 99 ERA";#N/A,#N/A,FALSE,"ANEXO3 99 UBÁ2";#N/A,#N/A,FALSE,"ANEXO3 99 DTU";#N/A,#N/A,FALSE,"ANEXO3 99 RDR";#N/A,#N/A,FALSE,"ANEXO3 99 UBÁ4";#N/A,#N/A,FALSE,"ANEXO3 99 UBÁ6"}</definedName>
    <definedName name="geração" localSheetId="5" hidden="1">{#N/A,#N/A,FALSE,"ANEXO3 99 ERA";#N/A,#N/A,FALSE,"ANEXO3 99 UBÁ2";#N/A,#N/A,FALSE,"ANEXO3 99 DTU";#N/A,#N/A,FALSE,"ANEXO3 99 RDR";#N/A,#N/A,FALSE,"ANEXO3 99 UBÁ4";#N/A,#N/A,FALSE,"ANEXO3 99 UBÁ6"}</definedName>
    <definedName name="geração" localSheetId="10" hidden="1">{#N/A,#N/A,FALSE,"ANEXO3 99 ERA";#N/A,#N/A,FALSE,"ANEXO3 99 UBÁ2";#N/A,#N/A,FALSE,"ANEXO3 99 DTU";#N/A,#N/A,FALSE,"ANEXO3 99 RDR";#N/A,#N/A,FALSE,"ANEXO3 99 UBÁ4";#N/A,#N/A,FALSE,"ANEXO3 99 UBÁ6"}</definedName>
    <definedName name="geração" localSheetId="4" hidden="1">{#N/A,#N/A,FALSE,"ANEXO3 99 ERA";#N/A,#N/A,FALSE,"ANEXO3 99 UBÁ2";#N/A,#N/A,FALSE,"ANEXO3 99 DTU";#N/A,#N/A,FALSE,"ANEXO3 99 RDR";#N/A,#N/A,FALSE,"ANEXO3 99 UBÁ4";#N/A,#N/A,FALSE,"ANEXO3 99 UBÁ6"}</definedName>
    <definedName name="geração" localSheetId="8" hidden="1">{#N/A,#N/A,FALSE,"ANEXO3 99 ERA";#N/A,#N/A,FALSE,"ANEXO3 99 UBÁ2";#N/A,#N/A,FALSE,"ANEXO3 99 DTU";#N/A,#N/A,FALSE,"ANEXO3 99 RDR";#N/A,#N/A,FALSE,"ANEXO3 99 UBÁ4";#N/A,#N/A,FALSE,"ANEXO3 99 UBÁ6"}</definedName>
    <definedName name="geração" localSheetId="9" hidden="1">{#N/A,#N/A,FALSE,"ANEXO3 99 ERA";#N/A,#N/A,FALSE,"ANEXO3 99 UBÁ2";#N/A,#N/A,FALSE,"ANEXO3 99 DTU";#N/A,#N/A,FALSE,"ANEXO3 99 RDR";#N/A,#N/A,FALSE,"ANEXO3 99 UBÁ4";#N/A,#N/A,FALSE,"ANEXO3 99 UBÁ6"}</definedName>
    <definedName name="geração" localSheetId="7" hidden="1">{#N/A,#N/A,FALSE,"ANEXO3 99 ERA";#N/A,#N/A,FALSE,"ANEXO3 99 UBÁ2";#N/A,#N/A,FALSE,"ANEXO3 99 DTU";#N/A,#N/A,FALSE,"ANEXO3 99 RDR";#N/A,#N/A,FALSE,"ANEXO3 99 UBÁ4";#N/A,#N/A,FALSE,"ANEXO3 99 UBÁ6"}</definedName>
    <definedName name="geração" localSheetId="2" hidden="1">{#N/A,#N/A,FALSE,"ANEXO3 99 ERA";#N/A,#N/A,FALSE,"ANEXO3 99 UBÁ2";#N/A,#N/A,FALSE,"ANEXO3 99 DTU";#N/A,#N/A,FALSE,"ANEXO3 99 RDR";#N/A,#N/A,FALSE,"ANEXO3 99 UBÁ4";#N/A,#N/A,FALSE,"ANEXO3 99 UBÁ6"}</definedName>
    <definedName name="geração" localSheetId="3" hidden="1">{#N/A,#N/A,FALSE,"ANEXO3 99 ERA";#N/A,#N/A,FALSE,"ANEXO3 99 UBÁ2";#N/A,#N/A,FALSE,"ANEXO3 99 DTU";#N/A,#N/A,FALSE,"ANEXO3 99 RDR";#N/A,#N/A,FALSE,"ANEXO3 99 UBÁ4";#N/A,#N/A,FALSE,"ANEXO3 99 UBÁ6"}</definedName>
    <definedName name="geração" localSheetId="18" hidden="1">{#N/A,#N/A,FALSE,"ANEXO3 99 ERA";#N/A,#N/A,FALSE,"ANEXO3 99 UBÁ2";#N/A,#N/A,FALSE,"ANEXO3 99 DTU";#N/A,#N/A,FALSE,"ANEXO3 99 RDR";#N/A,#N/A,FALSE,"ANEXO3 99 UBÁ4";#N/A,#N/A,FALSE,"ANEXO3 99 UBÁ6"}</definedName>
    <definedName name="geração" localSheetId="19" hidden="1">{#N/A,#N/A,FALSE,"ANEXO3 99 ERA";#N/A,#N/A,FALSE,"ANEXO3 99 UBÁ2";#N/A,#N/A,FALSE,"ANEXO3 99 DTU";#N/A,#N/A,FALSE,"ANEXO3 99 RDR";#N/A,#N/A,FALSE,"ANEXO3 99 UBÁ4";#N/A,#N/A,FALSE,"ANEXO3 99 UBÁ6"}</definedName>
    <definedName name="geração" localSheetId="17" hidden="1">{#N/A,#N/A,FALSE,"ANEXO3 99 ERA";#N/A,#N/A,FALSE,"ANEXO3 99 UBÁ2";#N/A,#N/A,FALSE,"ANEXO3 99 DTU";#N/A,#N/A,FALSE,"ANEXO3 99 RDR";#N/A,#N/A,FALSE,"ANEXO3 99 UBÁ4";#N/A,#N/A,FALSE,"ANEXO3 99 UBÁ6"}</definedName>
    <definedName name="geração" localSheetId="16" hidden="1">{#N/A,#N/A,FALSE,"ANEXO3 99 ERA";#N/A,#N/A,FALSE,"ANEXO3 99 UBÁ2";#N/A,#N/A,FALSE,"ANEXO3 99 DTU";#N/A,#N/A,FALSE,"ANEXO3 99 RDR";#N/A,#N/A,FALSE,"ANEXO3 99 UBÁ4";#N/A,#N/A,FALSE,"ANEXO3 99 UBÁ6"}</definedName>
    <definedName name="geração" localSheetId="1" hidden="1">{#N/A,#N/A,FALSE,"ANEXO3 99 ERA";#N/A,#N/A,FALSE,"ANEXO3 99 UBÁ2";#N/A,#N/A,FALSE,"ANEXO3 99 DTU";#N/A,#N/A,FALSE,"ANEXO3 99 RDR";#N/A,#N/A,FALSE,"ANEXO3 99 UBÁ4";#N/A,#N/A,FALSE,"ANEXO3 99 UBÁ6"}</definedName>
    <definedName name="geração" localSheetId="0" hidden="1">{#N/A,#N/A,FALSE,"ANEXO3 99 ERA";#N/A,#N/A,FALSE,"ANEXO3 99 UBÁ2";#N/A,#N/A,FALSE,"ANEXO3 99 DTU";#N/A,#N/A,FALSE,"ANEXO3 99 RDR";#N/A,#N/A,FALSE,"ANEXO3 99 UBÁ4";#N/A,#N/A,FALSE,"ANEXO3 99 UBÁ6"}</definedName>
    <definedName name="geração" localSheetId="25" hidden="1">{#N/A,#N/A,FALSE,"ANEXO3 99 ERA";#N/A,#N/A,FALSE,"ANEXO3 99 UBÁ2";#N/A,#N/A,FALSE,"ANEXO3 99 DTU";#N/A,#N/A,FALSE,"ANEXO3 99 RDR";#N/A,#N/A,FALSE,"ANEXO3 99 UBÁ4";#N/A,#N/A,FALSE,"ANEXO3 99 UBÁ6"}</definedName>
    <definedName name="geração" localSheetId="20" hidden="1">{#N/A,#N/A,FALSE,"ANEXO3 99 ERA";#N/A,#N/A,FALSE,"ANEXO3 99 UBÁ2";#N/A,#N/A,FALSE,"ANEXO3 99 DTU";#N/A,#N/A,FALSE,"ANEXO3 99 RDR";#N/A,#N/A,FALSE,"ANEXO3 99 UBÁ4";#N/A,#N/A,FALSE,"ANEXO3 99 UBÁ6"}</definedName>
    <definedName name="geração" localSheetId="12" hidden="1">{#N/A,#N/A,FALSE,"ANEXO3 99 ERA";#N/A,#N/A,FALSE,"ANEXO3 99 UBÁ2";#N/A,#N/A,FALSE,"ANEXO3 99 DTU";#N/A,#N/A,FALSE,"ANEXO3 99 RDR";#N/A,#N/A,FALSE,"ANEXO3 99 UBÁ4";#N/A,#N/A,FALSE,"ANEXO3 99 UBÁ6"}</definedName>
    <definedName name="geração" localSheetId="22" hidden="1">{#N/A,#N/A,FALSE,"ANEXO3 99 ERA";#N/A,#N/A,FALSE,"ANEXO3 99 UBÁ2";#N/A,#N/A,FALSE,"ANEXO3 99 DTU";#N/A,#N/A,FALSE,"ANEXO3 99 RDR";#N/A,#N/A,FALSE,"ANEXO3 99 UBÁ4";#N/A,#N/A,FALSE,"ANEXO3 99 UBÁ6"}</definedName>
    <definedName name="geração" localSheetId="21" hidden="1">{#N/A,#N/A,FALSE,"ANEXO3 99 ERA";#N/A,#N/A,FALSE,"ANEXO3 99 UBÁ2";#N/A,#N/A,FALSE,"ANEXO3 99 DTU";#N/A,#N/A,FALSE,"ANEXO3 99 RDR";#N/A,#N/A,FALSE,"ANEXO3 99 UBÁ4";#N/A,#N/A,FALSE,"ANEXO3 99 UBÁ6"}</definedName>
    <definedName name="geração" localSheetId="23" hidden="1">{#N/A,#N/A,FALSE,"ANEXO3 99 ERA";#N/A,#N/A,FALSE,"ANEXO3 99 UBÁ2";#N/A,#N/A,FALSE,"ANEXO3 99 DTU";#N/A,#N/A,FALSE,"ANEXO3 99 RDR";#N/A,#N/A,FALSE,"ANEXO3 99 UBÁ4";#N/A,#N/A,FALSE,"ANEXO3 99 UBÁ6"}</definedName>
    <definedName name="geração" localSheetId="15" hidden="1">{#N/A,#N/A,FALSE,"ANEXO3 99 ERA";#N/A,#N/A,FALSE,"ANEXO3 99 UBÁ2";#N/A,#N/A,FALSE,"ANEXO3 99 DTU";#N/A,#N/A,FALSE,"ANEXO3 99 RDR";#N/A,#N/A,FALSE,"ANEXO3 99 UBÁ4";#N/A,#N/A,FALSE,"ANEXO3 99 UBÁ6"}</definedName>
    <definedName name="geração" localSheetId="13" hidden="1">{#N/A,#N/A,FALSE,"ANEXO3 99 ERA";#N/A,#N/A,FALSE,"ANEXO3 99 UBÁ2";#N/A,#N/A,FALSE,"ANEXO3 99 DTU";#N/A,#N/A,FALSE,"ANEXO3 99 RDR";#N/A,#N/A,FALSE,"ANEXO3 99 UBÁ4";#N/A,#N/A,FALSE,"ANEXO3 99 UBÁ6"}</definedName>
    <definedName name="geração" hidden="1">{#N/A,#N/A,FALSE,"ANEXO3 99 ERA";#N/A,#N/A,FALSE,"ANEXO3 99 UBÁ2";#N/A,#N/A,FALSE,"ANEXO3 99 DTU";#N/A,#N/A,FALSE,"ANEXO3 99 RDR";#N/A,#N/A,FALSE,"ANEXO3 99 UBÁ4";#N/A,#N/A,FALSE,"ANEXO3 99 UBÁ6"}</definedName>
    <definedName name="geração_1" localSheetId="0" hidden="1">{#N/A,#N/A,FALSE,"ANEXO3 99 ERA";#N/A,#N/A,FALSE,"ANEXO3 99 UBÁ2";#N/A,#N/A,FALSE,"ANEXO3 99 DTU";#N/A,#N/A,FALSE,"ANEXO3 99 RDR";#N/A,#N/A,FALSE,"ANEXO3 99 UBÁ4";#N/A,#N/A,FALSE,"ANEXO3 99 UBÁ6"}</definedName>
    <definedName name="geração_1" localSheetId="25" hidden="1">{#N/A,#N/A,FALSE,"ANEXO3 99 ERA";#N/A,#N/A,FALSE,"ANEXO3 99 UBÁ2";#N/A,#N/A,FALSE,"ANEXO3 99 DTU";#N/A,#N/A,FALSE,"ANEXO3 99 RDR";#N/A,#N/A,FALSE,"ANEXO3 99 UBÁ4";#N/A,#N/A,FALSE,"ANEXO3 99 UBÁ6"}</definedName>
    <definedName name="geração_1" localSheetId="20" hidden="1">{#N/A,#N/A,FALSE,"ANEXO3 99 ERA";#N/A,#N/A,FALSE,"ANEXO3 99 UBÁ2";#N/A,#N/A,FALSE,"ANEXO3 99 DTU";#N/A,#N/A,FALSE,"ANEXO3 99 RDR";#N/A,#N/A,FALSE,"ANEXO3 99 UBÁ4";#N/A,#N/A,FALSE,"ANEXO3 99 UBÁ6"}</definedName>
    <definedName name="geração_1" localSheetId="12" hidden="1">{#N/A,#N/A,FALSE,"ANEXO3 99 ERA";#N/A,#N/A,FALSE,"ANEXO3 99 UBÁ2";#N/A,#N/A,FALSE,"ANEXO3 99 DTU";#N/A,#N/A,FALSE,"ANEXO3 99 RDR";#N/A,#N/A,FALSE,"ANEXO3 99 UBÁ4";#N/A,#N/A,FALSE,"ANEXO3 99 UBÁ6"}</definedName>
    <definedName name="geração_1" localSheetId="22" hidden="1">{#N/A,#N/A,FALSE,"ANEXO3 99 ERA";#N/A,#N/A,FALSE,"ANEXO3 99 UBÁ2";#N/A,#N/A,FALSE,"ANEXO3 99 DTU";#N/A,#N/A,FALSE,"ANEXO3 99 RDR";#N/A,#N/A,FALSE,"ANEXO3 99 UBÁ4";#N/A,#N/A,FALSE,"ANEXO3 99 UBÁ6"}</definedName>
    <definedName name="geração_1" localSheetId="21" hidden="1">{#N/A,#N/A,FALSE,"ANEXO3 99 ERA";#N/A,#N/A,FALSE,"ANEXO3 99 UBÁ2";#N/A,#N/A,FALSE,"ANEXO3 99 DTU";#N/A,#N/A,FALSE,"ANEXO3 99 RDR";#N/A,#N/A,FALSE,"ANEXO3 99 UBÁ4";#N/A,#N/A,FALSE,"ANEXO3 99 UBÁ6"}</definedName>
    <definedName name="geração_1" localSheetId="23" hidden="1">{#N/A,#N/A,FALSE,"ANEXO3 99 ERA";#N/A,#N/A,FALSE,"ANEXO3 99 UBÁ2";#N/A,#N/A,FALSE,"ANEXO3 99 DTU";#N/A,#N/A,FALSE,"ANEXO3 99 RDR";#N/A,#N/A,FALSE,"ANEXO3 99 UBÁ4";#N/A,#N/A,FALSE,"ANEXO3 99 UBÁ6"}</definedName>
    <definedName name="geração_1" localSheetId="15" hidden="1">{#N/A,#N/A,FALSE,"ANEXO3 99 ERA";#N/A,#N/A,FALSE,"ANEXO3 99 UBÁ2";#N/A,#N/A,FALSE,"ANEXO3 99 DTU";#N/A,#N/A,FALSE,"ANEXO3 99 RDR";#N/A,#N/A,FALSE,"ANEXO3 99 UBÁ4";#N/A,#N/A,FALSE,"ANEXO3 99 UBÁ6"}</definedName>
    <definedName name="geração_1" localSheetId="13" hidden="1">{#N/A,#N/A,FALSE,"ANEXO3 99 ERA";#N/A,#N/A,FALSE,"ANEXO3 99 UBÁ2";#N/A,#N/A,FALSE,"ANEXO3 99 DTU";#N/A,#N/A,FALSE,"ANEXO3 99 RDR";#N/A,#N/A,FALSE,"ANEXO3 99 UBÁ4";#N/A,#N/A,FALSE,"ANEXO3 99 UBÁ6"}</definedName>
    <definedName name="geração_1" hidden="1">{#N/A,#N/A,FALSE,"ANEXO3 99 ERA";#N/A,#N/A,FALSE,"ANEXO3 99 UBÁ2";#N/A,#N/A,FALSE,"ANEXO3 99 DTU";#N/A,#N/A,FALSE,"ANEXO3 99 RDR";#N/A,#N/A,FALSE,"ANEXO3 99 UBÁ4";#N/A,#N/A,FALSE,"ANEXO3 99 UBÁ6"}</definedName>
    <definedName name="gerencial" localSheetId="0" hidden="1">{#N/A,#N/A,FALSE,"CONTROLE"}</definedName>
    <definedName name="gerencial" localSheetId="25" hidden="1">{#N/A,#N/A,FALSE,"CONTROLE"}</definedName>
    <definedName name="gerencial" localSheetId="20" hidden="1">{#N/A,#N/A,FALSE,"CONTROLE"}</definedName>
    <definedName name="gerencial" localSheetId="12" hidden="1">{#N/A,#N/A,FALSE,"CONTROLE"}</definedName>
    <definedName name="gerencial" localSheetId="22" hidden="1">{#N/A,#N/A,FALSE,"CONTROLE"}</definedName>
    <definedName name="gerencial" localSheetId="21" hidden="1">{#N/A,#N/A,FALSE,"CONTROLE"}</definedName>
    <definedName name="gerencial" localSheetId="23" hidden="1">{#N/A,#N/A,FALSE,"CONTROLE"}</definedName>
    <definedName name="gerencial" localSheetId="15" hidden="1">{#N/A,#N/A,FALSE,"CONTROLE"}</definedName>
    <definedName name="gerencial" localSheetId="13" hidden="1">{#N/A,#N/A,FALSE,"CONTROLE"}</definedName>
    <definedName name="gerencial" hidden="1">{#N/A,#N/A,FALSE,"CONTROLE"}</definedName>
    <definedName name="gerencial_1" localSheetId="0" hidden="1">{#N/A,#N/A,FALSE,"CONTROLE"}</definedName>
    <definedName name="gerencial_1" localSheetId="25" hidden="1">{#N/A,#N/A,FALSE,"CONTROLE"}</definedName>
    <definedName name="gerencial_1" localSheetId="20" hidden="1">{#N/A,#N/A,FALSE,"CONTROLE"}</definedName>
    <definedName name="gerencial_1" localSheetId="12" hidden="1">{#N/A,#N/A,FALSE,"CONTROLE"}</definedName>
    <definedName name="gerencial_1" localSheetId="22" hidden="1">{#N/A,#N/A,FALSE,"CONTROLE"}</definedName>
    <definedName name="gerencial_1" localSheetId="21" hidden="1">{#N/A,#N/A,FALSE,"CONTROLE"}</definedName>
    <definedName name="gerencial_1" localSheetId="23" hidden="1">{#N/A,#N/A,FALSE,"CONTROLE"}</definedName>
    <definedName name="gerencial_1" localSheetId="15" hidden="1">{#N/A,#N/A,FALSE,"CONTROLE"}</definedName>
    <definedName name="gerencial_1" localSheetId="13" hidden="1">{#N/A,#N/A,FALSE,"CONTROLE"}</definedName>
    <definedName name="gerencial_1" hidden="1">{#N/A,#N/A,FALSE,"CONTROLE"}</definedName>
    <definedName name="GFINANCE">#REF!</definedName>
    <definedName name="GFORECAST">#REF!</definedName>
    <definedName name="GFREE_CASH">#REF!</definedName>
    <definedName name="gg" localSheetId="0" hidden="1">{#N/A,#N/A,FALSE,"ANEXO3 99 ERA";#N/A,#N/A,FALSE,"ANEXO3 99 UBÁ2";#N/A,#N/A,FALSE,"ANEXO3 99 DTU";#N/A,#N/A,FALSE,"ANEXO3 99 RDR";#N/A,#N/A,FALSE,"ANEXO3 99 UBÁ4";#N/A,#N/A,FALSE,"ANEXO3 99 UBÁ6"}</definedName>
    <definedName name="gg" localSheetId="25" hidden="1">{#N/A,#N/A,FALSE,"ANEXO3 99 ERA";#N/A,#N/A,FALSE,"ANEXO3 99 UBÁ2";#N/A,#N/A,FALSE,"ANEXO3 99 DTU";#N/A,#N/A,FALSE,"ANEXO3 99 RDR";#N/A,#N/A,FALSE,"ANEXO3 99 UBÁ4";#N/A,#N/A,FALSE,"ANEXO3 99 UBÁ6"}</definedName>
    <definedName name="gg" localSheetId="20" hidden="1">{#N/A,#N/A,FALSE,"ANEXO3 99 ERA";#N/A,#N/A,FALSE,"ANEXO3 99 UBÁ2";#N/A,#N/A,FALSE,"ANEXO3 99 DTU";#N/A,#N/A,FALSE,"ANEXO3 99 RDR";#N/A,#N/A,FALSE,"ANEXO3 99 UBÁ4";#N/A,#N/A,FALSE,"ANEXO3 99 UBÁ6"}</definedName>
    <definedName name="gg" localSheetId="12" hidden="1">{#N/A,#N/A,FALSE,"ANEXO3 99 ERA";#N/A,#N/A,FALSE,"ANEXO3 99 UBÁ2";#N/A,#N/A,FALSE,"ANEXO3 99 DTU";#N/A,#N/A,FALSE,"ANEXO3 99 RDR";#N/A,#N/A,FALSE,"ANEXO3 99 UBÁ4";#N/A,#N/A,FALSE,"ANEXO3 99 UBÁ6"}</definedName>
    <definedName name="gg" localSheetId="22" hidden="1">{#N/A,#N/A,FALSE,"ANEXO3 99 ERA";#N/A,#N/A,FALSE,"ANEXO3 99 UBÁ2";#N/A,#N/A,FALSE,"ANEXO3 99 DTU";#N/A,#N/A,FALSE,"ANEXO3 99 RDR";#N/A,#N/A,FALSE,"ANEXO3 99 UBÁ4";#N/A,#N/A,FALSE,"ANEXO3 99 UBÁ6"}</definedName>
    <definedName name="gg" localSheetId="21" hidden="1">{#N/A,#N/A,FALSE,"ANEXO3 99 ERA";#N/A,#N/A,FALSE,"ANEXO3 99 UBÁ2";#N/A,#N/A,FALSE,"ANEXO3 99 DTU";#N/A,#N/A,FALSE,"ANEXO3 99 RDR";#N/A,#N/A,FALSE,"ANEXO3 99 UBÁ4";#N/A,#N/A,FALSE,"ANEXO3 99 UBÁ6"}</definedName>
    <definedName name="gg" localSheetId="23" hidden="1">{#N/A,#N/A,FALSE,"ANEXO3 99 ERA";#N/A,#N/A,FALSE,"ANEXO3 99 UBÁ2";#N/A,#N/A,FALSE,"ANEXO3 99 DTU";#N/A,#N/A,FALSE,"ANEXO3 99 RDR";#N/A,#N/A,FALSE,"ANEXO3 99 UBÁ4";#N/A,#N/A,FALSE,"ANEXO3 99 UBÁ6"}</definedName>
    <definedName name="gg" localSheetId="15" hidden="1">{#N/A,#N/A,FALSE,"ANEXO3 99 ERA";#N/A,#N/A,FALSE,"ANEXO3 99 UBÁ2";#N/A,#N/A,FALSE,"ANEXO3 99 DTU";#N/A,#N/A,FALSE,"ANEXO3 99 RDR";#N/A,#N/A,FALSE,"ANEXO3 99 UBÁ4";#N/A,#N/A,FALSE,"ANEXO3 99 UBÁ6"}</definedName>
    <definedName name="gg" localSheetId="13" hidden="1">{#N/A,#N/A,FALSE,"ANEXO3 99 ERA";#N/A,#N/A,FALSE,"ANEXO3 99 UBÁ2";#N/A,#N/A,FALSE,"ANEXO3 99 DTU";#N/A,#N/A,FALSE,"ANEXO3 99 RDR";#N/A,#N/A,FALSE,"ANEXO3 99 UBÁ4";#N/A,#N/A,FALSE,"ANEXO3 99 UBÁ6"}</definedName>
    <definedName name="gg" hidden="1">{#N/A,#N/A,FALSE,"ANEXO3 99 ERA";#N/A,#N/A,FALSE,"ANEXO3 99 UBÁ2";#N/A,#N/A,FALSE,"ANEXO3 99 DTU";#N/A,#N/A,FALSE,"ANEXO3 99 RDR";#N/A,#N/A,FALSE,"ANEXO3 99 UBÁ4";#N/A,#N/A,FALSE,"ANEXO3 99 UBÁ6"}</definedName>
    <definedName name="gg_1" localSheetId="0" hidden="1">{"TotalGeralDespesasPorArea",#N/A,FALSE,"VinculosAccessEfetivo"}</definedName>
    <definedName name="gg_1" localSheetId="25" hidden="1">{"TotalGeralDespesasPorArea",#N/A,FALSE,"VinculosAccessEfetivo"}</definedName>
    <definedName name="gg_1" localSheetId="20" hidden="1">{"TotalGeralDespesasPorArea",#N/A,FALSE,"VinculosAccessEfetivo"}</definedName>
    <definedName name="gg_1" localSheetId="12" hidden="1">{"TotalGeralDespesasPorArea",#N/A,FALSE,"VinculosAccessEfetivo"}</definedName>
    <definedName name="gg_1" localSheetId="22" hidden="1">{"TotalGeralDespesasPorArea",#N/A,FALSE,"VinculosAccessEfetivo"}</definedName>
    <definedName name="gg_1" localSheetId="21" hidden="1">{"TotalGeralDespesasPorArea",#N/A,FALSE,"VinculosAccessEfetivo"}</definedName>
    <definedName name="gg_1" localSheetId="23" hidden="1">{"TotalGeralDespesasPorArea",#N/A,FALSE,"VinculosAccessEfetivo"}</definedName>
    <definedName name="gg_1" localSheetId="15" hidden="1">{"TotalGeralDespesasPorArea",#N/A,FALSE,"VinculosAccessEfetivo"}</definedName>
    <definedName name="gg_1" localSheetId="13" hidden="1">{"TotalGeralDespesasPorArea",#N/A,FALSE,"VinculosAccessEfetivo"}</definedName>
    <definedName name="gg_1" hidden="1">{"TotalGeralDespesasPorArea",#N/A,FALSE,"VinculosAccessEfetivo"}</definedName>
    <definedName name="GGG" localSheetId="0" hidden="1">{#N/A,#N/A,FALSE,"CONTROLE"}</definedName>
    <definedName name="GGG" localSheetId="25" hidden="1">{#N/A,#N/A,FALSE,"CONTROLE"}</definedName>
    <definedName name="GGG" localSheetId="20" hidden="1">{#N/A,#N/A,FALSE,"CONTROLE"}</definedName>
    <definedName name="GGG" localSheetId="12" hidden="1">{#N/A,#N/A,FALSE,"CONTROLE"}</definedName>
    <definedName name="GGG" localSheetId="22" hidden="1">{#N/A,#N/A,FALSE,"CONTROLE"}</definedName>
    <definedName name="GGG" localSheetId="21" hidden="1">{#N/A,#N/A,FALSE,"CONTROLE"}</definedName>
    <definedName name="GGG" localSheetId="23" hidden="1">{#N/A,#N/A,FALSE,"CONTROLE"}</definedName>
    <definedName name="GGG" localSheetId="15" hidden="1">{#N/A,#N/A,FALSE,"CONTROLE"}</definedName>
    <definedName name="GGG" localSheetId="13" hidden="1">{#N/A,#N/A,FALSE,"CONTROLE"}</definedName>
    <definedName name="GGG" hidden="1">{#N/A,#N/A,FALSE,"CONTROLE"}</definedName>
    <definedName name="GGG_1" localSheetId="0" hidden="1">{#N/A,#N/A,FALSE,"CONTROLE"}</definedName>
    <definedName name="GGG_1" localSheetId="25" hidden="1">{#N/A,#N/A,FALSE,"CONTROLE"}</definedName>
    <definedName name="GGG_1" localSheetId="20" hidden="1">{#N/A,#N/A,FALSE,"CONTROLE"}</definedName>
    <definedName name="GGG_1" localSheetId="12" hidden="1">{#N/A,#N/A,FALSE,"CONTROLE"}</definedName>
    <definedName name="GGG_1" localSheetId="22" hidden="1">{#N/A,#N/A,FALSE,"CONTROLE"}</definedName>
    <definedName name="GGG_1" localSheetId="21" hidden="1">{#N/A,#N/A,FALSE,"CONTROLE"}</definedName>
    <definedName name="GGG_1" localSheetId="23" hidden="1">{#N/A,#N/A,FALSE,"CONTROLE"}</definedName>
    <definedName name="GGG_1" localSheetId="15" hidden="1">{#N/A,#N/A,FALSE,"CONTROLE"}</definedName>
    <definedName name="GGG_1" localSheetId="13" hidden="1">{#N/A,#N/A,FALSE,"CONTROLE"}</definedName>
    <definedName name="GGG_1" hidden="1">{#N/A,#N/A,FALSE,"CONTROLE"}</definedName>
    <definedName name="GINCOME">#REF!</definedName>
    <definedName name="GINPUT">#REF!</definedName>
    <definedName name="gjhyd" localSheetId="15" hidden="1">{#N/A,#N/A,FALSE,"CONTROLE"}</definedName>
    <definedName name="gjhyd" localSheetId="13" hidden="1">{#N/A,#N/A,FALSE,"CONTROLE"}</definedName>
    <definedName name="gjhyd" hidden="1">{#N/A,#N/A,FALSE,"CONTROLE"}</definedName>
    <definedName name="GK_RESULTS">#REF!</definedName>
    <definedName name="gkjf" localSheetId="15" hidden="1">{#N/A,#N/A,FALSE,"CONTROLE"}</definedName>
    <definedName name="gkjf" localSheetId="13" hidden="1">{#N/A,#N/A,FALSE,"CONTROLE"}</definedName>
    <definedName name="gkjf" hidden="1">{#N/A,#N/A,FALSE,"CONTROLE"}</definedName>
    <definedName name="GLOB" localSheetId="15">#REF!</definedName>
    <definedName name="GLOB">#REF!</definedName>
    <definedName name="GLOB2" localSheetId="15">#REF!</definedName>
    <definedName name="GLOB2">#REF!</definedName>
    <definedName name="GNOPLAT" localSheetId="13">#REF!</definedName>
    <definedName name="GNOPLAT">#REF!</definedName>
    <definedName name="GOIAPRACT" localSheetId="13">#REF!</definedName>
    <definedName name="GOIAPRACT">#REF!</definedName>
    <definedName name="GOIAPRBUD" localSheetId="13">#REF!</definedName>
    <definedName name="GOIAPRBUD">#REF!</definedName>
    <definedName name="GOIAUGACT">#REF!</definedName>
    <definedName name="GOIAUGBUD">#REF!</definedName>
    <definedName name="GOIDECACT">#REF!</definedName>
    <definedName name="GOIDECBUD">#REF!</definedName>
    <definedName name="GOIFEBACT">#REF!</definedName>
    <definedName name="GOIFEBBUD">#REF!</definedName>
    <definedName name="GOIJANACT">#REF!</definedName>
    <definedName name="GOIJANBUD">#REF!</definedName>
    <definedName name="GOIJULACT">#REF!</definedName>
    <definedName name="GOIJULBUD">#REF!</definedName>
    <definedName name="GOIJUNACT">#REF!</definedName>
    <definedName name="GOIJUNBUD">#REF!</definedName>
    <definedName name="GOIMARACT">#REF!</definedName>
    <definedName name="GOIMARBUD">#REF!</definedName>
    <definedName name="GOIMAYACT">#REF!</definedName>
    <definedName name="GOIMAYBUD">#REF!</definedName>
    <definedName name="GOINOVACT">#REF!</definedName>
    <definedName name="GOINOVBUD">#REF!</definedName>
    <definedName name="GOIOCTACT">#REF!</definedName>
    <definedName name="GOIOCTBUD">#REF!</definedName>
    <definedName name="GOISEPACT">#REF!</definedName>
    <definedName name="GOISEPBUD">#REF!</definedName>
    <definedName name="GOPERATING">#REF!</definedName>
    <definedName name="Grafico" localSheetId="0" hidden="1">{#N/A,#N/A,FALSE,"CONTROLE"}</definedName>
    <definedName name="Grafico" localSheetId="25" hidden="1">{#N/A,#N/A,FALSE,"CONTROLE"}</definedName>
    <definedName name="Grafico" localSheetId="20" hidden="1">{#N/A,#N/A,FALSE,"CONTROLE"}</definedName>
    <definedName name="Grafico" localSheetId="12" hidden="1">{#N/A,#N/A,FALSE,"CONTROLE"}</definedName>
    <definedName name="Grafico" localSheetId="22" hidden="1">{#N/A,#N/A,FALSE,"CONTROLE"}</definedName>
    <definedName name="Grafico" localSheetId="21" hidden="1">{#N/A,#N/A,FALSE,"CONTROLE"}</definedName>
    <definedName name="Grafico" localSheetId="23" hidden="1">{#N/A,#N/A,FALSE,"CONTROLE"}</definedName>
    <definedName name="Grafico" localSheetId="15" hidden="1">{#N/A,#N/A,FALSE,"CONTROLE"}</definedName>
    <definedName name="Grafico" localSheetId="13" hidden="1">{#N/A,#N/A,FALSE,"CONTROLE"}</definedName>
    <definedName name="Grafico" hidden="1">{#N/A,#N/A,FALSE,"CONTROLE"}</definedName>
    <definedName name="Grafico_1" localSheetId="0" hidden="1">{#N/A,#N/A,FALSE,"CONTROLE"}</definedName>
    <definedName name="Grafico_1" localSheetId="25" hidden="1">{#N/A,#N/A,FALSE,"CONTROLE"}</definedName>
    <definedName name="Grafico_1" localSheetId="20" hidden="1">{#N/A,#N/A,FALSE,"CONTROLE"}</definedName>
    <definedName name="Grafico_1" localSheetId="12" hidden="1">{#N/A,#N/A,FALSE,"CONTROLE"}</definedName>
    <definedName name="Grafico_1" localSheetId="22" hidden="1">{#N/A,#N/A,FALSE,"CONTROLE"}</definedName>
    <definedName name="Grafico_1" localSheetId="21" hidden="1">{#N/A,#N/A,FALSE,"CONTROLE"}</definedName>
    <definedName name="Grafico_1" localSheetId="23" hidden="1">{#N/A,#N/A,FALSE,"CONTROLE"}</definedName>
    <definedName name="Grafico_1" localSheetId="15" hidden="1">{#N/A,#N/A,FALSE,"CONTROLE"}</definedName>
    <definedName name="Grafico_1" localSheetId="13" hidden="1">{#N/A,#N/A,FALSE,"CONTROLE"}</definedName>
    <definedName name="Grafico_1" hidden="1">{#N/A,#N/A,FALSE,"CONTROLE"}</definedName>
    <definedName name="_xlnm.Recorder" localSheetId="13">#REF!</definedName>
    <definedName name="_xlnm.Recorder">#REF!</definedName>
    <definedName name="grfgsd" localSheetId="24">Main.SAPF4Help()</definedName>
    <definedName name="grfgsd" localSheetId="15">Main.SAPF4Help()</definedName>
    <definedName name="grfgsd" localSheetId="13">Main.SAPF4Help()</definedName>
    <definedName name="grfgsd">Main.SAPF4Help()</definedName>
    <definedName name="Growth" localSheetId="13" hidden="1">#REF!</definedName>
    <definedName name="Growth" hidden="1">#REF!</definedName>
    <definedName name="growth2" localSheetId="15" hidden="1">{#N/A,#N/A,FALSE,"Hip.Bas";#N/A,#N/A,FALSE,"ventas";#N/A,#N/A,FALSE,"ingre-Año";#N/A,#N/A,FALSE,"ventas-Año";#N/A,#N/A,FALSE,"Costepro";#N/A,#N/A,FALSE,"inversion";#N/A,#N/A,FALSE,"personal";#N/A,#N/A,FALSE,"Gastos-V";#N/A,#N/A,FALSE,"Circulante";#N/A,#N/A,FALSE,"CONSOLI";#N/A,#N/A,FALSE,"Es-Fin";#N/A,#N/A,FALSE,"Margen-P"}</definedName>
    <definedName name="growth2" localSheetId="13" hidden="1">{#N/A,#N/A,FALSE,"Hip.Bas";#N/A,#N/A,FALSE,"ventas";#N/A,#N/A,FALSE,"ingre-Año";#N/A,#N/A,FALSE,"ventas-Año";#N/A,#N/A,FALSE,"Costepro";#N/A,#N/A,FALSE,"inversion";#N/A,#N/A,FALSE,"personal";#N/A,#N/A,FALSE,"Gastos-V";#N/A,#N/A,FALSE,"Circulante";#N/A,#N/A,FALSE,"CONSOLI";#N/A,#N/A,FALSE,"Es-Fin";#N/A,#N/A,FALSE,"Margen-P"}</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localSheetId="15" hidden="1">{#N/A,#N/A,FALSE,"Hip.Bas";#N/A,#N/A,FALSE,"ventas";#N/A,#N/A,FALSE,"ingre-Año";#N/A,#N/A,FALSE,"ventas-Año";#N/A,#N/A,FALSE,"Costepro";#N/A,#N/A,FALSE,"inversion";#N/A,#N/A,FALSE,"personal";#N/A,#N/A,FALSE,"Gastos-V";#N/A,#N/A,FALSE,"Circulante";#N/A,#N/A,FALSE,"CONSOLI";#N/A,#N/A,FALSE,"Es-Fin";#N/A,#N/A,FALSE,"Margen-P"}</definedName>
    <definedName name="growth20" localSheetId="13"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localSheetId="15" hidden="1">{#N/A,#N/A,FALSE,"Hip.Bas";#N/A,#N/A,FALSE,"ventas";#N/A,#N/A,FALSE,"ingre-Año";#N/A,#N/A,FALSE,"ventas-Año";#N/A,#N/A,FALSE,"Costepro";#N/A,#N/A,FALSE,"inversion";#N/A,#N/A,FALSE,"personal";#N/A,#N/A,FALSE,"Gastos-V";#N/A,#N/A,FALSE,"Circulante";#N/A,#N/A,FALSE,"CONSOLI";#N/A,#N/A,FALSE,"Es-Fin";#N/A,#N/A,FALSE,"Margen-P"}</definedName>
    <definedName name="growth3" localSheetId="13"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upo2">#REF!</definedName>
    <definedName name="grwoth" localSheetId="15" hidden="1">{#N/A,#N/A,FALSE,"Hip.Bas";#N/A,#N/A,FALSE,"ventas";#N/A,#N/A,FALSE,"ingre-Año";#N/A,#N/A,FALSE,"ventas-Año";#N/A,#N/A,FALSE,"Costepro";#N/A,#N/A,FALSE,"inversion";#N/A,#N/A,FALSE,"personal";#N/A,#N/A,FALSE,"Gastos-V";#N/A,#N/A,FALSE,"Circulante";#N/A,#N/A,FALSE,"CONSOLI";#N/A,#N/A,FALSE,"Es-Fin";#N/A,#N/A,FALSE,"Margen-P"}</definedName>
    <definedName name="grwoth" localSheetId="13" hidden="1">{#N/A,#N/A,FALSE,"Hip.Bas";#N/A,#N/A,FALSE,"ventas";#N/A,#N/A,FALSE,"ingre-Año";#N/A,#N/A,FALSE,"ventas-Año";#N/A,#N/A,FALSE,"Costepro";#N/A,#N/A,FALSE,"inversion";#N/A,#N/A,FALSE,"personal";#N/A,#N/A,FALSE,"Gastos-V";#N/A,#N/A,FALSE,"Circulante";#N/A,#N/A,FALSE,"CONSOLI";#N/A,#N/A,FALSE,"Es-Fin";#N/A,#N/A,FALSE,"Margen-P"}</definedName>
    <definedName name="grwoth" hidden="1">{#N/A,#N/A,FALSE,"Hip.Bas";#N/A,#N/A,FALSE,"ventas";#N/A,#N/A,FALSE,"ingre-Año";#N/A,#N/A,FALSE,"ventas-Año";#N/A,#N/A,FALSE,"Costepro";#N/A,#N/A,FALSE,"inversion";#N/A,#N/A,FALSE,"personal";#N/A,#N/A,FALSE,"Gastos-V";#N/A,#N/A,FALSE,"Circulante";#N/A,#N/A,FALSE,"CONSOLI";#N/A,#N/A,FALSE,"Es-Fin";#N/A,#N/A,FALSE,"Margen-P"}</definedName>
    <definedName name="grwoth3" localSheetId="15" hidden="1">{#N/A,#N/A,FALSE,"Hip.Bas";#N/A,#N/A,FALSE,"ventas";#N/A,#N/A,FALSE,"ingre-Año";#N/A,#N/A,FALSE,"ventas-Año";#N/A,#N/A,FALSE,"Costepro";#N/A,#N/A,FALSE,"inversion";#N/A,#N/A,FALSE,"personal";#N/A,#N/A,FALSE,"Gastos-V";#N/A,#N/A,FALSE,"Circulante";#N/A,#N/A,FALSE,"CONSOLI";#N/A,#N/A,FALSE,"Es-Fin";#N/A,#N/A,FALSE,"Margen-P"}</definedName>
    <definedName name="grwoth3" localSheetId="13" hidden="1">{#N/A,#N/A,FALSE,"Hip.Bas";#N/A,#N/A,FALSE,"ventas";#N/A,#N/A,FALSE,"ingre-Año";#N/A,#N/A,FALSE,"ventas-Año";#N/A,#N/A,FALSE,"Costepro";#N/A,#N/A,FALSE,"inversion";#N/A,#N/A,FALSE,"personal";#N/A,#N/A,FALSE,"Gastos-V";#N/A,#N/A,FALSE,"Circulante";#N/A,#N/A,FALSE,"CONSOLI";#N/A,#N/A,FALSE,"Es-Fin";#N/A,#N/A,FALSE,"Margen-P"}</definedName>
    <definedName name="grwoth3" hidden="1">{#N/A,#N/A,FALSE,"Hip.Bas";#N/A,#N/A,FALSE,"ventas";#N/A,#N/A,FALSE,"ingre-Año";#N/A,#N/A,FALSE,"ventas-Año";#N/A,#N/A,FALSE,"Costepro";#N/A,#N/A,FALSE,"inversion";#N/A,#N/A,FALSE,"personal";#N/A,#N/A,FALSE,"Gastos-V";#N/A,#N/A,FALSE,"Circulante";#N/A,#N/A,FALSE,"CONSOLI";#N/A,#N/A,FALSE,"Es-Fin";#N/A,#N/A,FALSE,"Margen-P"}</definedName>
    <definedName name="GSUP_CALC">#REF!</definedName>
    <definedName name="gunther" localSheetId="25" hidden="1">#REF!</definedName>
    <definedName name="gunther" localSheetId="20" hidden="1">#REF!</definedName>
    <definedName name="gunther" localSheetId="12" hidden="1">#REF!</definedName>
    <definedName name="gunther" localSheetId="22" hidden="1">#REF!</definedName>
    <definedName name="gunther" localSheetId="21" hidden="1">#REF!</definedName>
    <definedName name="gunther" localSheetId="23" hidden="1">#REF!</definedName>
    <definedName name="gunther" localSheetId="15" hidden="1">#REF!</definedName>
    <definedName name="gunther" localSheetId="13" hidden="1">#REF!</definedName>
    <definedName name="gunther" hidden="1">#REF!</definedName>
    <definedName name="GVALUE" localSheetId="13">#REF!</definedName>
    <definedName name="GVALUE">#REF!</definedName>
    <definedName name="GWYUID1" localSheetId="2">#REF!</definedName>
    <definedName name="GWYUID1" localSheetId="3">#REF!</definedName>
    <definedName name="GWYUID1" localSheetId="19">#REF!</definedName>
    <definedName name="GWYUID1" localSheetId="24">#REF!</definedName>
    <definedName name="GWYUID1" localSheetId="1">#REF!</definedName>
    <definedName name="GWYUID1" localSheetId="25">#REF!</definedName>
    <definedName name="GWYUID1" localSheetId="20">#REF!</definedName>
    <definedName name="GWYUID1" localSheetId="12">#REF!</definedName>
    <definedName name="GWYUID1" localSheetId="13">#REF!</definedName>
    <definedName name="GWYUID1">#REF!</definedName>
    <definedName name="h" localSheetId="6" hidden="1">{#N/A,#N/A,FALSE,"ANEXO3 99 ERA";#N/A,#N/A,FALSE,"ANEXO3 99 UBÁ2";#N/A,#N/A,FALSE,"ANEXO3 99 DTU";#N/A,#N/A,FALSE,"ANEXO3 99 RDR";#N/A,#N/A,FALSE,"ANEXO3 99 UBÁ4";#N/A,#N/A,FALSE,"ANEXO3 99 UBÁ6"}</definedName>
    <definedName name="h" localSheetId="5" hidden="1">{#N/A,#N/A,FALSE,"ANEXO3 99 ERA";#N/A,#N/A,FALSE,"ANEXO3 99 UBÁ2";#N/A,#N/A,FALSE,"ANEXO3 99 DTU";#N/A,#N/A,FALSE,"ANEXO3 99 RDR";#N/A,#N/A,FALSE,"ANEXO3 99 UBÁ4";#N/A,#N/A,FALSE,"ANEXO3 99 UBÁ6"}</definedName>
    <definedName name="h" localSheetId="10" hidden="1">{#N/A,#N/A,FALSE,"ANEXO3 99 ERA";#N/A,#N/A,FALSE,"ANEXO3 99 UBÁ2";#N/A,#N/A,FALSE,"ANEXO3 99 DTU";#N/A,#N/A,FALSE,"ANEXO3 99 RDR";#N/A,#N/A,FALSE,"ANEXO3 99 UBÁ4";#N/A,#N/A,FALSE,"ANEXO3 99 UBÁ6"}</definedName>
    <definedName name="h" localSheetId="4" hidden="1">{#N/A,#N/A,FALSE,"ANEXO3 99 ERA";#N/A,#N/A,FALSE,"ANEXO3 99 UBÁ2";#N/A,#N/A,FALSE,"ANEXO3 99 DTU";#N/A,#N/A,FALSE,"ANEXO3 99 RDR";#N/A,#N/A,FALSE,"ANEXO3 99 UBÁ4";#N/A,#N/A,FALSE,"ANEXO3 99 UBÁ6"}</definedName>
    <definedName name="h" localSheetId="8" hidden="1">{#N/A,#N/A,FALSE,"ANEXO3 99 ERA";#N/A,#N/A,FALSE,"ANEXO3 99 UBÁ2";#N/A,#N/A,FALSE,"ANEXO3 99 DTU";#N/A,#N/A,FALSE,"ANEXO3 99 RDR";#N/A,#N/A,FALSE,"ANEXO3 99 UBÁ4";#N/A,#N/A,FALSE,"ANEXO3 99 UBÁ6"}</definedName>
    <definedName name="h" localSheetId="9" hidden="1">{#N/A,#N/A,FALSE,"ANEXO3 99 ERA";#N/A,#N/A,FALSE,"ANEXO3 99 UBÁ2";#N/A,#N/A,FALSE,"ANEXO3 99 DTU";#N/A,#N/A,FALSE,"ANEXO3 99 RDR";#N/A,#N/A,FALSE,"ANEXO3 99 UBÁ4";#N/A,#N/A,FALSE,"ANEXO3 99 UBÁ6"}</definedName>
    <definedName name="h" localSheetId="7" hidden="1">{#N/A,#N/A,FALSE,"ANEXO3 99 ERA";#N/A,#N/A,FALSE,"ANEXO3 99 UBÁ2";#N/A,#N/A,FALSE,"ANEXO3 99 DTU";#N/A,#N/A,FALSE,"ANEXO3 99 RDR";#N/A,#N/A,FALSE,"ANEXO3 99 UBÁ4";#N/A,#N/A,FALSE,"ANEXO3 99 UBÁ6"}</definedName>
    <definedName name="h" localSheetId="2" hidden="1">{#N/A,#N/A,FALSE,"ANEXO3 99 ERA";#N/A,#N/A,FALSE,"ANEXO3 99 UBÁ2";#N/A,#N/A,FALSE,"ANEXO3 99 DTU";#N/A,#N/A,FALSE,"ANEXO3 99 RDR";#N/A,#N/A,FALSE,"ANEXO3 99 UBÁ4";#N/A,#N/A,FALSE,"ANEXO3 99 UBÁ6"}</definedName>
    <definedName name="h" localSheetId="3" hidden="1">{#N/A,#N/A,FALSE,"ANEXO3 99 ERA";#N/A,#N/A,FALSE,"ANEXO3 99 UBÁ2";#N/A,#N/A,FALSE,"ANEXO3 99 DTU";#N/A,#N/A,FALSE,"ANEXO3 99 RDR";#N/A,#N/A,FALSE,"ANEXO3 99 UBÁ4";#N/A,#N/A,FALSE,"ANEXO3 99 UBÁ6"}</definedName>
    <definedName name="h" localSheetId="18" hidden="1">{#N/A,#N/A,FALSE,"ANEXO3 99 ERA";#N/A,#N/A,FALSE,"ANEXO3 99 UBÁ2";#N/A,#N/A,FALSE,"ANEXO3 99 DTU";#N/A,#N/A,FALSE,"ANEXO3 99 RDR";#N/A,#N/A,FALSE,"ANEXO3 99 UBÁ4";#N/A,#N/A,FALSE,"ANEXO3 99 UBÁ6"}</definedName>
    <definedName name="h" localSheetId="19" hidden="1">{#N/A,#N/A,FALSE,"ANEXO3 99 ERA";#N/A,#N/A,FALSE,"ANEXO3 99 UBÁ2";#N/A,#N/A,FALSE,"ANEXO3 99 DTU";#N/A,#N/A,FALSE,"ANEXO3 99 RDR";#N/A,#N/A,FALSE,"ANEXO3 99 UBÁ4";#N/A,#N/A,FALSE,"ANEXO3 99 UBÁ6"}</definedName>
    <definedName name="h" localSheetId="17" hidden="1">{#N/A,#N/A,FALSE,"ANEXO3 99 ERA";#N/A,#N/A,FALSE,"ANEXO3 99 UBÁ2";#N/A,#N/A,FALSE,"ANEXO3 99 DTU";#N/A,#N/A,FALSE,"ANEXO3 99 RDR";#N/A,#N/A,FALSE,"ANEXO3 99 UBÁ4";#N/A,#N/A,FALSE,"ANEXO3 99 UBÁ6"}</definedName>
    <definedName name="h" localSheetId="16" hidden="1">{#N/A,#N/A,FALSE,"ANEXO3 99 ERA";#N/A,#N/A,FALSE,"ANEXO3 99 UBÁ2";#N/A,#N/A,FALSE,"ANEXO3 99 DTU";#N/A,#N/A,FALSE,"ANEXO3 99 RDR";#N/A,#N/A,FALSE,"ANEXO3 99 UBÁ4";#N/A,#N/A,FALSE,"ANEXO3 99 UBÁ6"}</definedName>
    <definedName name="h" localSheetId="1" hidden="1">{#N/A,#N/A,FALSE,"ANEXO3 99 ERA";#N/A,#N/A,FALSE,"ANEXO3 99 UBÁ2";#N/A,#N/A,FALSE,"ANEXO3 99 DTU";#N/A,#N/A,FALSE,"ANEXO3 99 RDR";#N/A,#N/A,FALSE,"ANEXO3 99 UBÁ4";#N/A,#N/A,FALSE,"ANEXO3 99 UBÁ6"}</definedName>
    <definedName name="h" localSheetId="0" hidden="1">{#N/A,#N/A,FALSE,"ANEXO3 99 ERA";#N/A,#N/A,FALSE,"ANEXO3 99 UBÁ2";#N/A,#N/A,FALSE,"ANEXO3 99 DTU";#N/A,#N/A,FALSE,"ANEXO3 99 RDR";#N/A,#N/A,FALSE,"ANEXO3 99 UBÁ4";#N/A,#N/A,FALSE,"ANEXO3 99 UBÁ6"}</definedName>
    <definedName name="h" localSheetId="25" hidden="1">{#N/A,#N/A,FALSE,"ANEXO3 99 ERA";#N/A,#N/A,FALSE,"ANEXO3 99 UBÁ2";#N/A,#N/A,FALSE,"ANEXO3 99 DTU";#N/A,#N/A,FALSE,"ANEXO3 99 RDR";#N/A,#N/A,FALSE,"ANEXO3 99 UBÁ4";#N/A,#N/A,FALSE,"ANEXO3 99 UBÁ6"}</definedName>
    <definedName name="h" localSheetId="20" hidden="1">{#N/A,#N/A,FALSE,"ANEXO3 99 ERA";#N/A,#N/A,FALSE,"ANEXO3 99 UBÁ2";#N/A,#N/A,FALSE,"ANEXO3 99 DTU";#N/A,#N/A,FALSE,"ANEXO3 99 RDR";#N/A,#N/A,FALSE,"ANEXO3 99 UBÁ4";#N/A,#N/A,FALSE,"ANEXO3 99 UBÁ6"}</definedName>
    <definedName name="h" localSheetId="12" hidden="1">{#N/A,#N/A,FALSE,"ANEXO3 99 ERA";#N/A,#N/A,FALSE,"ANEXO3 99 UBÁ2";#N/A,#N/A,FALSE,"ANEXO3 99 DTU";#N/A,#N/A,FALSE,"ANEXO3 99 RDR";#N/A,#N/A,FALSE,"ANEXO3 99 UBÁ4";#N/A,#N/A,FALSE,"ANEXO3 99 UBÁ6"}</definedName>
    <definedName name="h" localSheetId="22" hidden="1">{#N/A,#N/A,FALSE,"ANEXO3 99 ERA";#N/A,#N/A,FALSE,"ANEXO3 99 UBÁ2";#N/A,#N/A,FALSE,"ANEXO3 99 DTU";#N/A,#N/A,FALSE,"ANEXO3 99 RDR";#N/A,#N/A,FALSE,"ANEXO3 99 UBÁ4";#N/A,#N/A,FALSE,"ANEXO3 99 UBÁ6"}</definedName>
    <definedName name="h" localSheetId="21" hidden="1">{#N/A,#N/A,FALSE,"ANEXO3 99 ERA";#N/A,#N/A,FALSE,"ANEXO3 99 UBÁ2";#N/A,#N/A,FALSE,"ANEXO3 99 DTU";#N/A,#N/A,FALSE,"ANEXO3 99 RDR";#N/A,#N/A,FALSE,"ANEXO3 99 UBÁ4";#N/A,#N/A,FALSE,"ANEXO3 99 UBÁ6"}</definedName>
    <definedName name="h" localSheetId="23" hidden="1">{#N/A,#N/A,FALSE,"ANEXO3 99 ERA";#N/A,#N/A,FALSE,"ANEXO3 99 UBÁ2";#N/A,#N/A,FALSE,"ANEXO3 99 DTU";#N/A,#N/A,FALSE,"ANEXO3 99 RDR";#N/A,#N/A,FALSE,"ANEXO3 99 UBÁ4";#N/A,#N/A,FALSE,"ANEXO3 99 UBÁ6"}</definedName>
    <definedName name="h" localSheetId="15" hidden="1">{#N/A,#N/A,FALSE,"ANEXO3 99 ERA";#N/A,#N/A,FALSE,"ANEXO3 99 UBÁ2";#N/A,#N/A,FALSE,"ANEXO3 99 DTU";#N/A,#N/A,FALSE,"ANEXO3 99 RDR";#N/A,#N/A,FALSE,"ANEXO3 99 UBÁ4";#N/A,#N/A,FALSE,"ANEXO3 99 UBÁ6"}</definedName>
    <definedName name="h" localSheetId="13" hidden="1">{#N/A,#N/A,FALSE,"ANEXO3 99 ERA";#N/A,#N/A,FALSE,"ANEXO3 99 UBÁ2";#N/A,#N/A,FALSE,"ANEXO3 99 DTU";#N/A,#N/A,FALSE,"ANEXO3 99 RDR";#N/A,#N/A,FALSE,"ANEXO3 99 UBÁ4";#N/A,#N/A,FALSE,"ANEXO3 99 UBÁ6"}</definedName>
    <definedName name="h" hidden="1">{#N/A,#N/A,FALSE,"ANEXO3 99 ERA";#N/A,#N/A,FALSE,"ANEXO3 99 UBÁ2";#N/A,#N/A,FALSE,"ANEXO3 99 DTU";#N/A,#N/A,FALSE,"ANEXO3 99 RDR";#N/A,#N/A,FALSE,"ANEXO3 99 UBÁ4";#N/A,#N/A,FALSE,"ANEXO3 99 UBÁ6"}</definedName>
    <definedName name="h_1" localSheetId="0" hidden="1">{#N/A,#N/A,FALSE,"ANEXO3 99 ERA";#N/A,#N/A,FALSE,"ANEXO3 99 UBÁ2";#N/A,#N/A,FALSE,"ANEXO3 99 DTU";#N/A,#N/A,FALSE,"ANEXO3 99 RDR";#N/A,#N/A,FALSE,"ANEXO3 99 UBÁ4";#N/A,#N/A,FALSE,"ANEXO3 99 UBÁ6"}</definedName>
    <definedName name="h_1" localSheetId="25" hidden="1">{#N/A,#N/A,FALSE,"ANEXO3 99 ERA";#N/A,#N/A,FALSE,"ANEXO3 99 UBÁ2";#N/A,#N/A,FALSE,"ANEXO3 99 DTU";#N/A,#N/A,FALSE,"ANEXO3 99 RDR";#N/A,#N/A,FALSE,"ANEXO3 99 UBÁ4";#N/A,#N/A,FALSE,"ANEXO3 99 UBÁ6"}</definedName>
    <definedName name="h_1" localSheetId="20" hidden="1">{#N/A,#N/A,FALSE,"ANEXO3 99 ERA";#N/A,#N/A,FALSE,"ANEXO3 99 UBÁ2";#N/A,#N/A,FALSE,"ANEXO3 99 DTU";#N/A,#N/A,FALSE,"ANEXO3 99 RDR";#N/A,#N/A,FALSE,"ANEXO3 99 UBÁ4";#N/A,#N/A,FALSE,"ANEXO3 99 UBÁ6"}</definedName>
    <definedName name="h_1" localSheetId="12" hidden="1">{#N/A,#N/A,FALSE,"ANEXO3 99 ERA";#N/A,#N/A,FALSE,"ANEXO3 99 UBÁ2";#N/A,#N/A,FALSE,"ANEXO3 99 DTU";#N/A,#N/A,FALSE,"ANEXO3 99 RDR";#N/A,#N/A,FALSE,"ANEXO3 99 UBÁ4";#N/A,#N/A,FALSE,"ANEXO3 99 UBÁ6"}</definedName>
    <definedName name="h_1" localSheetId="22" hidden="1">{#N/A,#N/A,FALSE,"ANEXO3 99 ERA";#N/A,#N/A,FALSE,"ANEXO3 99 UBÁ2";#N/A,#N/A,FALSE,"ANEXO3 99 DTU";#N/A,#N/A,FALSE,"ANEXO3 99 RDR";#N/A,#N/A,FALSE,"ANEXO3 99 UBÁ4";#N/A,#N/A,FALSE,"ANEXO3 99 UBÁ6"}</definedName>
    <definedName name="h_1" localSheetId="21" hidden="1">{#N/A,#N/A,FALSE,"ANEXO3 99 ERA";#N/A,#N/A,FALSE,"ANEXO3 99 UBÁ2";#N/A,#N/A,FALSE,"ANEXO3 99 DTU";#N/A,#N/A,FALSE,"ANEXO3 99 RDR";#N/A,#N/A,FALSE,"ANEXO3 99 UBÁ4";#N/A,#N/A,FALSE,"ANEXO3 99 UBÁ6"}</definedName>
    <definedName name="h_1" localSheetId="23" hidden="1">{#N/A,#N/A,FALSE,"ANEXO3 99 ERA";#N/A,#N/A,FALSE,"ANEXO3 99 UBÁ2";#N/A,#N/A,FALSE,"ANEXO3 99 DTU";#N/A,#N/A,FALSE,"ANEXO3 99 RDR";#N/A,#N/A,FALSE,"ANEXO3 99 UBÁ4";#N/A,#N/A,FALSE,"ANEXO3 99 UBÁ6"}</definedName>
    <definedName name="h_1" localSheetId="15" hidden="1">{#N/A,#N/A,FALSE,"ANEXO3 99 ERA";#N/A,#N/A,FALSE,"ANEXO3 99 UBÁ2";#N/A,#N/A,FALSE,"ANEXO3 99 DTU";#N/A,#N/A,FALSE,"ANEXO3 99 RDR";#N/A,#N/A,FALSE,"ANEXO3 99 UBÁ4";#N/A,#N/A,FALSE,"ANEXO3 99 UBÁ6"}</definedName>
    <definedName name="h_1" localSheetId="13" hidden="1">{#N/A,#N/A,FALSE,"ANEXO3 99 ERA";#N/A,#N/A,FALSE,"ANEXO3 99 UBÁ2";#N/A,#N/A,FALSE,"ANEXO3 99 DTU";#N/A,#N/A,FALSE,"ANEXO3 99 RDR";#N/A,#N/A,FALSE,"ANEXO3 99 UBÁ4";#N/A,#N/A,FALSE,"ANEXO3 99 UBÁ6"}</definedName>
    <definedName name="h_1" hidden="1">{#N/A,#N/A,FALSE,"ANEXO3 99 ERA";#N/A,#N/A,FALSE,"ANEXO3 99 UBÁ2";#N/A,#N/A,FALSE,"ANEXO3 99 DTU";#N/A,#N/A,FALSE,"ANEXO3 99 RDR";#N/A,#N/A,FALSE,"ANEXO3 99 UBÁ4";#N/A,#N/A,FALSE,"ANEXO3 99 UBÁ6"}</definedName>
    <definedName name="H_INCOME">#REF!</definedName>
    <definedName name="haaeha" localSheetId="25">#REF!</definedName>
    <definedName name="haaeha" localSheetId="20">#REF!</definedName>
    <definedName name="haaeha" localSheetId="12">#REF!</definedName>
    <definedName name="haaeha" localSheetId="22">#REF!</definedName>
    <definedName name="haaeha" localSheetId="21">#REF!</definedName>
    <definedName name="haaeha" localSheetId="23">#REF!</definedName>
    <definedName name="haaeha" localSheetId="13">#REF!</definedName>
    <definedName name="haaeha">#REF!</definedName>
    <definedName name="HB" localSheetId="25">#REF!</definedName>
    <definedName name="HB" localSheetId="20">#REF!</definedName>
    <definedName name="HB" localSheetId="12">#REF!</definedName>
    <definedName name="HB" localSheetId="22">#REF!</definedName>
    <definedName name="HB" localSheetId="21">#REF!</definedName>
    <definedName name="HB" localSheetId="23">#REF!</definedName>
    <definedName name="HB" localSheetId="15">#REF!</definedName>
    <definedName name="HB" localSheetId="13">#REF!</definedName>
    <definedName name="HB">#REF!</definedName>
    <definedName name="HBALANCE" localSheetId="13">#REF!</definedName>
    <definedName name="HBALANCE">#REF!</definedName>
    <definedName name="HCAP_INVEST" localSheetId="13">#REF!</definedName>
    <definedName name="HCAP_INVEST">#REF!</definedName>
    <definedName name="HFINANCE" localSheetId="13">#REF!</definedName>
    <definedName name="HFINANCE">#REF!</definedName>
    <definedName name="HFREE_CASH">#REF!</definedName>
    <definedName name="hghjhhgj" localSheetId="15" hidden="1">{#N/A,#N/A,FALSE,"CONTROLE";#N/A,#N/A,FALSE,"CONTROLE"}</definedName>
    <definedName name="hghjhhgj" localSheetId="13" hidden="1">{#N/A,#N/A,FALSE,"CONTROLE";#N/A,#N/A,FALSE,"CONTROLE"}</definedName>
    <definedName name="hghjhhgj" hidden="1">{#N/A,#N/A,FALSE,"CONTROLE";#N/A,#N/A,FALSE,"CONTROLE"}</definedName>
    <definedName name="HH">#REF!</definedName>
    <definedName name="HHHH" localSheetId="0" hidden="1">{"TotalGeralDespesasPorArea",#N/A,FALSE,"VinculosAccessEfetivo"}</definedName>
    <definedName name="HHHH" localSheetId="25" hidden="1">{"TotalGeralDespesasPorArea",#N/A,FALSE,"VinculosAccessEfetivo"}</definedName>
    <definedName name="HHHH" localSheetId="20" hidden="1">{"TotalGeralDespesasPorArea",#N/A,FALSE,"VinculosAccessEfetivo"}</definedName>
    <definedName name="HHHH" localSheetId="12" hidden="1">{"TotalGeralDespesasPorArea",#N/A,FALSE,"VinculosAccessEfetivo"}</definedName>
    <definedName name="HHHH" localSheetId="22" hidden="1">{"TotalGeralDespesasPorArea",#N/A,FALSE,"VinculosAccessEfetivo"}</definedName>
    <definedName name="HHHH" localSheetId="21" hidden="1">{"TotalGeralDespesasPorArea",#N/A,FALSE,"VinculosAccessEfetivo"}</definedName>
    <definedName name="HHHH" localSheetId="23" hidden="1">{"TotalGeralDespesasPorArea",#N/A,FALSE,"VinculosAccessEfetivo"}</definedName>
    <definedName name="HHHH" localSheetId="15" hidden="1">{"TotalGeralDespesasPorArea",#N/A,FALSE,"VinculosAccessEfetivo"}</definedName>
    <definedName name="HHHH" localSheetId="13" hidden="1">{"TotalGeralDespesasPorArea",#N/A,FALSE,"VinculosAccessEfetivo"}</definedName>
    <definedName name="HHHH" hidden="1">{"TotalGeralDespesasPorArea",#N/A,FALSE,"VinculosAccessEfetivo"}</definedName>
    <definedName name="HHHH_1" localSheetId="0" hidden="1">{"TotalGeralDespesasPorArea",#N/A,FALSE,"VinculosAccessEfetivo"}</definedName>
    <definedName name="HHHH_1" localSheetId="25" hidden="1">{"TotalGeralDespesasPorArea",#N/A,FALSE,"VinculosAccessEfetivo"}</definedName>
    <definedName name="HHHH_1" localSheetId="20" hidden="1">{"TotalGeralDespesasPorArea",#N/A,FALSE,"VinculosAccessEfetivo"}</definedName>
    <definedName name="HHHH_1" localSheetId="12" hidden="1">{"TotalGeralDespesasPorArea",#N/A,FALSE,"VinculosAccessEfetivo"}</definedName>
    <definedName name="HHHH_1" localSheetId="22" hidden="1">{"TotalGeralDespesasPorArea",#N/A,FALSE,"VinculosAccessEfetivo"}</definedName>
    <definedName name="HHHH_1" localSheetId="21" hidden="1">{"TotalGeralDespesasPorArea",#N/A,FALSE,"VinculosAccessEfetivo"}</definedName>
    <definedName name="HHHH_1" localSheetId="23" hidden="1">{"TotalGeralDespesasPorArea",#N/A,FALSE,"VinculosAccessEfetivo"}</definedName>
    <definedName name="HHHH_1" localSheetId="15" hidden="1">{"TotalGeralDespesasPorArea",#N/A,FALSE,"VinculosAccessEfetivo"}</definedName>
    <definedName name="HHHH_1" localSheetId="13" hidden="1">{"TotalGeralDespesasPorArea",#N/A,FALSE,"VinculosAccessEfetivo"}</definedName>
    <definedName name="HHHH_1" hidden="1">{"TotalGeralDespesasPorArea",#N/A,FALSE,"VinculosAccessEfetivo"}</definedName>
    <definedName name="hhhhh" localSheetId="0" hidden="1">{#N/A,#N/A,FALSE,"CONTROLE"}</definedName>
    <definedName name="hhhhh" localSheetId="25" hidden="1">{#N/A,#N/A,FALSE,"CONTROLE"}</definedName>
    <definedName name="hhhhh" localSheetId="20" hidden="1">{#N/A,#N/A,FALSE,"CONTROLE"}</definedName>
    <definedName name="hhhhh" localSheetId="12" hidden="1">{#N/A,#N/A,FALSE,"CONTROLE"}</definedName>
    <definedName name="hhhhh" localSheetId="22" hidden="1">{#N/A,#N/A,FALSE,"CONTROLE"}</definedName>
    <definedName name="hhhhh" localSheetId="21" hidden="1">{#N/A,#N/A,FALSE,"CONTROLE"}</definedName>
    <definedName name="hhhhh" localSheetId="23" hidden="1">{#N/A,#N/A,FALSE,"CONTROLE"}</definedName>
    <definedName name="hhhhh" localSheetId="15" hidden="1">{#N/A,#N/A,FALSE,"CONTROLE"}</definedName>
    <definedName name="hhhhh" localSheetId="13" hidden="1">{#N/A,#N/A,FALSE,"CONTROLE"}</definedName>
    <definedName name="hhhhh" hidden="1">{#N/A,#N/A,FALSE,"CONTROLE"}</definedName>
    <definedName name="hhhhh_1" localSheetId="0" hidden="1">{#N/A,#N/A,FALSE,"CONTROLE"}</definedName>
    <definedName name="hhhhh_1" localSheetId="25" hidden="1">{#N/A,#N/A,FALSE,"CONTROLE"}</definedName>
    <definedName name="hhhhh_1" localSheetId="20" hidden="1">{#N/A,#N/A,FALSE,"CONTROLE"}</definedName>
    <definedName name="hhhhh_1" localSheetId="12" hidden="1">{#N/A,#N/A,FALSE,"CONTROLE"}</definedName>
    <definedName name="hhhhh_1" localSheetId="22" hidden="1">{#N/A,#N/A,FALSE,"CONTROLE"}</definedName>
    <definedName name="hhhhh_1" localSheetId="21" hidden="1">{#N/A,#N/A,FALSE,"CONTROLE"}</definedName>
    <definedName name="hhhhh_1" localSheetId="23" hidden="1">{#N/A,#N/A,FALSE,"CONTROLE"}</definedName>
    <definedName name="hhhhh_1" localSheetId="15" hidden="1">{#N/A,#N/A,FALSE,"CONTROLE"}</definedName>
    <definedName name="hhhhh_1" localSheetId="13" hidden="1">{#N/A,#N/A,FALSE,"CONTROLE"}</definedName>
    <definedName name="hhhhh_1" hidden="1">{#N/A,#N/A,FALSE,"CONTROLE"}</definedName>
    <definedName name="hhhhhhhh" localSheetId="0" hidden="1">{#N/A,#N/A,FALSE,"CONTROLE"}</definedName>
    <definedName name="hhhhhhhh" localSheetId="25" hidden="1">{#N/A,#N/A,FALSE,"CONTROLE"}</definedName>
    <definedName name="hhhhhhhh" localSheetId="20" hidden="1">{#N/A,#N/A,FALSE,"CONTROLE"}</definedName>
    <definedName name="hhhhhhhh" localSheetId="12" hidden="1">{#N/A,#N/A,FALSE,"CONTROLE"}</definedName>
    <definedName name="hhhhhhhh" localSheetId="22" hidden="1">{#N/A,#N/A,FALSE,"CONTROLE"}</definedName>
    <definedName name="hhhhhhhh" localSheetId="21" hidden="1">{#N/A,#N/A,FALSE,"CONTROLE"}</definedName>
    <definedName name="hhhhhhhh" localSheetId="23" hidden="1">{#N/A,#N/A,FALSE,"CONTROLE"}</definedName>
    <definedName name="hhhhhhhh" localSheetId="15" hidden="1">{#N/A,#N/A,FALSE,"CONTROLE"}</definedName>
    <definedName name="hhhhhhhh" localSheetId="13" hidden="1">{#N/A,#N/A,FALSE,"CONTROLE"}</definedName>
    <definedName name="hhhhhhhh" hidden="1">{#N/A,#N/A,FALSE,"CONTROLE"}</definedName>
    <definedName name="hhhhhhhh_1" localSheetId="0" hidden="1">{#N/A,#N/A,FALSE,"CONTROLE"}</definedName>
    <definedName name="hhhhhhhh_1" localSheetId="25" hidden="1">{#N/A,#N/A,FALSE,"CONTROLE"}</definedName>
    <definedName name="hhhhhhhh_1" localSheetId="20" hidden="1">{#N/A,#N/A,FALSE,"CONTROLE"}</definedName>
    <definedName name="hhhhhhhh_1" localSheetId="12" hidden="1">{#N/A,#N/A,FALSE,"CONTROLE"}</definedName>
    <definedName name="hhhhhhhh_1" localSheetId="22" hidden="1">{#N/A,#N/A,FALSE,"CONTROLE"}</definedName>
    <definedName name="hhhhhhhh_1" localSheetId="21" hidden="1">{#N/A,#N/A,FALSE,"CONTROLE"}</definedName>
    <definedName name="hhhhhhhh_1" localSheetId="23" hidden="1">{#N/A,#N/A,FALSE,"CONTROLE"}</definedName>
    <definedName name="hhhhhhhh_1" localSheetId="15" hidden="1">{#N/A,#N/A,FALSE,"CONTROLE"}</definedName>
    <definedName name="hhhhhhhh_1" localSheetId="13" hidden="1">{#N/A,#N/A,FALSE,"CONTROLE"}</definedName>
    <definedName name="hhhhhhhh_1" hidden="1">{#N/A,#N/A,FALSE,"CONTROLE"}</definedName>
    <definedName name="hhhhhhhhh" localSheetId="0" hidden="1">{#N/A,#N/A,FALSE,"CONTROLE"}</definedName>
    <definedName name="hhhhhhhhh" localSheetId="25" hidden="1">{#N/A,#N/A,FALSE,"CONTROLE"}</definedName>
    <definedName name="hhhhhhhhh" localSheetId="20" hidden="1">{#N/A,#N/A,FALSE,"CONTROLE"}</definedName>
    <definedName name="hhhhhhhhh" localSheetId="12" hidden="1">{#N/A,#N/A,FALSE,"CONTROLE"}</definedName>
    <definedName name="hhhhhhhhh" localSheetId="22" hidden="1">{#N/A,#N/A,FALSE,"CONTROLE"}</definedName>
    <definedName name="hhhhhhhhh" localSheetId="21" hidden="1">{#N/A,#N/A,FALSE,"CONTROLE"}</definedName>
    <definedName name="hhhhhhhhh" localSheetId="23" hidden="1">{#N/A,#N/A,FALSE,"CONTROLE"}</definedName>
    <definedName name="hhhhhhhhh" localSheetId="15" hidden="1">{#N/A,#N/A,FALSE,"CONTROLE"}</definedName>
    <definedName name="hhhhhhhhh" localSheetId="13" hidden="1">{#N/A,#N/A,FALSE,"CONTROLE"}</definedName>
    <definedName name="hhhhhhhhh" hidden="1">{#N/A,#N/A,FALSE,"CONTROLE"}</definedName>
    <definedName name="hhhhhhhhh_1" localSheetId="0" hidden="1">{#N/A,#N/A,FALSE,"CONTROLE"}</definedName>
    <definedName name="hhhhhhhhh_1" localSheetId="25" hidden="1">{#N/A,#N/A,FALSE,"CONTROLE"}</definedName>
    <definedName name="hhhhhhhhh_1" localSheetId="20" hidden="1">{#N/A,#N/A,FALSE,"CONTROLE"}</definedName>
    <definedName name="hhhhhhhhh_1" localSheetId="12" hidden="1">{#N/A,#N/A,FALSE,"CONTROLE"}</definedName>
    <definedName name="hhhhhhhhh_1" localSheetId="22" hidden="1">{#N/A,#N/A,FALSE,"CONTROLE"}</definedName>
    <definedName name="hhhhhhhhh_1" localSheetId="21" hidden="1">{#N/A,#N/A,FALSE,"CONTROLE"}</definedName>
    <definedName name="hhhhhhhhh_1" localSheetId="23" hidden="1">{#N/A,#N/A,FALSE,"CONTROLE"}</definedName>
    <definedName name="hhhhhhhhh_1" localSheetId="15" hidden="1">{#N/A,#N/A,FALSE,"CONTROLE"}</definedName>
    <definedName name="hhhhhhhhh_1" localSheetId="13" hidden="1">{#N/A,#N/A,FALSE,"CONTROLE"}</definedName>
    <definedName name="hhhhhhhhh_1" hidden="1">{#N/A,#N/A,FALSE,"CONTROLE"}</definedName>
    <definedName name="HI" localSheetId="25">#REF!</definedName>
    <definedName name="HI" localSheetId="20">#REF!</definedName>
    <definedName name="HI" localSheetId="12">#REF!</definedName>
    <definedName name="HI" localSheetId="22">#REF!</definedName>
    <definedName name="HI" localSheetId="21">#REF!</definedName>
    <definedName name="HI" localSheetId="23">#REF!</definedName>
    <definedName name="HI" localSheetId="13">#REF!</definedName>
    <definedName name="HI">#REF!</definedName>
    <definedName name="HIST_ALL" localSheetId="13">#REF!</definedName>
    <definedName name="HIST_ALL">#REF!</definedName>
    <definedName name="hist_desp_ano_atual" localSheetId="13">#REF!</definedName>
    <definedName name="hist_desp_ano_atual">#REF!</definedName>
    <definedName name="HisYear_0" hidden="1">#REF!</definedName>
    <definedName name="HisYear_1" hidden="1">#REF!</definedName>
    <definedName name="HisYear_2" hidden="1">#REF!</definedName>
    <definedName name="HisYear_3" hidden="1">#REF!</definedName>
    <definedName name="HJ" localSheetId="25">#REF!</definedName>
    <definedName name="HJ" localSheetId="20">#REF!</definedName>
    <definedName name="HJ" localSheetId="22">#REF!</definedName>
    <definedName name="HJ" localSheetId="21">#REF!</definedName>
    <definedName name="HJ" localSheetId="23">#REF!</definedName>
    <definedName name="HJ">#REF!</definedName>
    <definedName name="hjawt" localSheetId="15" hidden="1">{#N/A,#N/A,FALSE,"CONTROLE"}</definedName>
    <definedName name="hjawt" localSheetId="13" hidden="1">{#N/A,#N/A,FALSE,"CONTROLE"}</definedName>
    <definedName name="hjawt" hidden="1">{#N/A,#N/A,FALSE,"CONTROLE"}</definedName>
    <definedName name="hjk"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K" localSheetId="25">#REF!</definedName>
    <definedName name="HK" localSheetId="20">#REF!</definedName>
    <definedName name="HK" localSheetId="12">#REF!</definedName>
    <definedName name="HK" localSheetId="22">#REF!</definedName>
    <definedName name="HK" localSheetId="21">#REF!</definedName>
    <definedName name="HK" localSheetId="23">#REF!</definedName>
    <definedName name="HK" localSheetId="13">#REF!</definedName>
    <definedName name="HK">#REF!</definedName>
    <definedName name="HK_RESULT" localSheetId="13">#REF!</definedName>
    <definedName name="HK_RESULT">#REF!</definedName>
    <definedName name="HL" localSheetId="25">#REF!</definedName>
    <definedName name="HL" localSheetId="20">#REF!</definedName>
    <definedName name="HL" localSheetId="12">#REF!</definedName>
    <definedName name="HL" localSheetId="22">#REF!</definedName>
    <definedName name="HL" localSheetId="21">#REF!</definedName>
    <definedName name="HL" localSheetId="23">#REF!</definedName>
    <definedName name="HL" localSheetId="13">#REF!</definedName>
    <definedName name="HL">#REF!</definedName>
    <definedName name="HM" localSheetId="25">#REF!</definedName>
    <definedName name="HM" localSheetId="20">#REF!</definedName>
    <definedName name="HM" localSheetId="22">#REF!</definedName>
    <definedName name="HM" localSheetId="21">#REF!</definedName>
    <definedName name="HM" localSheetId="23">#REF!</definedName>
    <definedName name="HM">#REF!</definedName>
    <definedName name="HN">#REF!</definedName>
    <definedName name="hn.ExtDb" hidden="1">FALSE</definedName>
    <definedName name="hn.ModelType" hidden="1">"DEAL"</definedName>
    <definedName name="hn.ModelVersion" hidden="1">1</definedName>
    <definedName name="hn.NoUpload" hidden="1">0</definedName>
    <definedName name="hn.YearLabel" hidden="1">#REF!</definedName>
    <definedName name="HNOPLAT">#REF!</definedName>
    <definedName name="homo3" localSheetId="15">#REF!</definedName>
    <definedName name="homo3">#REF!</definedName>
    <definedName name="homo4" localSheetId="15">#REF!</definedName>
    <definedName name="homo4">#REF!</definedName>
    <definedName name="HOPERATING" localSheetId="13">#REF!</definedName>
    <definedName name="HOPERATING">#REF!</definedName>
    <definedName name="horas_fora_ponta_mes" localSheetId="15">#REF!</definedName>
    <definedName name="horas_fora_ponta_mes">#REF!</definedName>
    <definedName name="horas_fora_ponta_per_seco" localSheetId="15">#REF!</definedName>
    <definedName name="horas_fora_ponta_per_seco">#REF!</definedName>
    <definedName name="horas_fora_ponta_per_umido" localSheetId="15">#REF!</definedName>
    <definedName name="horas_fora_ponta_per_umido">#REF!</definedName>
    <definedName name="horas_ponta_mes" localSheetId="15">#REF!</definedName>
    <definedName name="horas_ponta_mes">#REF!</definedName>
    <definedName name="horas_ponta_per_seco" localSheetId="15">#REF!</definedName>
    <definedName name="horas_ponta_per_seco">#REF!</definedName>
    <definedName name="horas_ponta_per_umido" localSheetId="15">#REF!</definedName>
    <definedName name="horas_ponta_per_umido">#REF!</definedName>
    <definedName name="Horizonte_Ação" localSheetId="13">#REF!</definedName>
    <definedName name="Horizonte_Ação">#REF!</definedName>
    <definedName name="HSUP_CALC" localSheetId="13">#REF!</definedName>
    <definedName name="HSUP_CALC">#REF!</definedName>
    <definedName name="ht" localSheetId="0" hidden="1">{"'DEC ou FEC'!$A$1:$O$132"}</definedName>
    <definedName name="ht" localSheetId="25" hidden="1">{"'DEC ou FEC'!$A$1:$O$132"}</definedName>
    <definedName name="ht" localSheetId="20" hidden="1">{"'DEC ou FEC'!$A$1:$O$132"}</definedName>
    <definedName name="ht" localSheetId="12" hidden="1">{"'DEC ou FEC'!$A$1:$O$132"}</definedName>
    <definedName name="ht" localSheetId="22" hidden="1">{"'DEC ou FEC'!$A$1:$O$132"}</definedName>
    <definedName name="ht" localSheetId="21" hidden="1">{"'DEC ou FEC'!$A$1:$O$132"}</definedName>
    <definedName name="ht" localSheetId="23" hidden="1">{"'DEC ou FEC'!$A$1:$O$132"}</definedName>
    <definedName name="ht" localSheetId="15" hidden="1">{"'DEC ou FEC'!$A$1:$O$132"}</definedName>
    <definedName name="ht" localSheetId="13" hidden="1">{"'DEC ou FEC'!$A$1:$O$132"}</definedName>
    <definedName name="ht" hidden="1">{"'DEC ou FEC'!$A$1:$O$132"}</definedName>
    <definedName name="ht_1" localSheetId="0" hidden="1">{"'DEC ou FEC'!$A$1:$O$132"}</definedName>
    <definedName name="ht_1" localSheetId="25" hidden="1">{"'DEC ou FEC'!$A$1:$O$132"}</definedName>
    <definedName name="ht_1" localSheetId="20" hidden="1">{"'DEC ou FEC'!$A$1:$O$132"}</definedName>
    <definedName name="ht_1" localSheetId="12" hidden="1">{"'DEC ou FEC'!$A$1:$O$132"}</definedName>
    <definedName name="ht_1" localSheetId="22" hidden="1">{"'DEC ou FEC'!$A$1:$O$132"}</definedName>
    <definedName name="ht_1" localSheetId="21" hidden="1">{"'DEC ou FEC'!$A$1:$O$132"}</definedName>
    <definedName name="ht_1" localSheetId="23" hidden="1">{"'DEC ou FEC'!$A$1:$O$132"}</definedName>
    <definedName name="ht_1" localSheetId="15" hidden="1">{"'DEC ou FEC'!$A$1:$O$132"}</definedName>
    <definedName name="ht_1" localSheetId="13" hidden="1">{"'DEC ou FEC'!$A$1:$O$132"}</definedName>
    <definedName name="ht_1" hidden="1">{"'DEC ou FEC'!$A$1:$O$132"}</definedName>
    <definedName name="HTML_1">#REF!</definedName>
    <definedName name="HTML_2">#REF!</definedName>
    <definedName name="HTML_3">#REF!</definedName>
    <definedName name="HTML_all">#REF!</definedName>
    <definedName name="HTML_CodePage" hidden="1">1252</definedName>
    <definedName name="HTML_Control" localSheetId="6" hidden="1">{"'RR'!$A$2:$E$81"}</definedName>
    <definedName name="HTML_Control" localSheetId="5" hidden="1">{"'RR'!$A$2:$E$81"}</definedName>
    <definedName name="HTML_Control" localSheetId="10" hidden="1">{"'RR'!$A$2:$E$81"}</definedName>
    <definedName name="HTML_Control" localSheetId="4" hidden="1">{"'RR'!$A$2:$E$81"}</definedName>
    <definedName name="HTML_Control" localSheetId="8" hidden="1">{"'RR'!$A$2:$E$81"}</definedName>
    <definedName name="HTML_Control" localSheetId="9" hidden="1">{"'RR'!$A$2:$E$81"}</definedName>
    <definedName name="HTML_Control" localSheetId="7" hidden="1">{"'RR'!$A$2:$E$81"}</definedName>
    <definedName name="HTML_Control" localSheetId="2" hidden="1">{"'RR'!$A$2:$E$81"}</definedName>
    <definedName name="HTML_Control" localSheetId="3" hidden="1">{"'RR'!$A$2:$E$81"}</definedName>
    <definedName name="HTML_Control" localSheetId="18" hidden="1">{"'RR'!$A$2:$E$81"}</definedName>
    <definedName name="HTML_Control" localSheetId="19" hidden="1">{"'RR'!$A$2:$E$81"}</definedName>
    <definedName name="HTML_Control" localSheetId="17" hidden="1">{"'RR'!$A$2:$E$81"}</definedName>
    <definedName name="HTML_Control" localSheetId="16" hidden="1">{"'RR'!$A$2:$E$81"}</definedName>
    <definedName name="HTML_Control" localSheetId="1" hidden="1">{"'RR'!$A$2:$E$81"}</definedName>
    <definedName name="HTML_Control" localSheetId="0" hidden="1">{"'RR'!$A$2:$E$81"}</definedName>
    <definedName name="HTML_Control" localSheetId="25" hidden="1">{"'RR'!$A$2:$E$81"}</definedName>
    <definedName name="HTML_Control" localSheetId="20" hidden="1">{"'RR'!$A$2:$E$81"}</definedName>
    <definedName name="HTML_Control" localSheetId="12" hidden="1">{"'RR'!$A$2:$E$81"}</definedName>
    <definedName name="HTML_Control" localSheetId="22" hidden="1">{"'RR'!$A$2:$E$81"}</definedName>
    <definedName name="HTML_Control" localSheetId="21" hidden="1">{"'RR'!$A$2:$E$81"}</definedName>
    <definedName name="HTML_Control" localSheetId="23" hidden="1">{"'RR'!$A$2:$E$81"}</definedName>
    <definedName name="HTML_Control" localSheetId="15" hidden="1">{"'RR'!$A$2:$E$81"}</definedName>
    <definedName name="HTML_Control" localSheetId="13" hidden="1">{"'RR'!$A$2:$E$81"}</definedName>
    <definedName name="HTML_Control" hidden="1">{"'RR'!$A$2:$E$81"}</definedName>
    <definedName name="HTML_Control_1" localSheetId="0" hidden="1">{"'1998'!$B$2:$O$16"}</definedName>
    <definedName name="HTML_Control_1" localSheetId="25" hidden="1">{"'1998'!$B$2:$O$16"}</definedName>
    <definedName name="HTML_Control_1" localSheetId="20" hidden="1">{"'1998'!$B$2:$O$16"}</definedName>
    <definedName name="HTML_Control_1" localSheetId="12" hidden="1">{"'1998'!$B$2:$O$16"}</definedName>
    <definedName name="HTML_Control_1" localSheetId="22" hidden="1">{"'1998'!$B$2:$O$16"}</definedName>
    <definedName name="HTML_Control_1" localSheetId="21" hidden="1">{"'1998'!$B$2:$O$16"}</definedName>
    <definedName name="HTML_Control_1" localSheetId="23" hidden="1">{"'1998'!$B$2:$O$16"}</definedName>
    <definedName name="HTML_Control_1" localSheetId="15" hidden="1">{"'1998'!$B$2:$O$16"}</definedName>
    <definedName name="HTML_Control_1" localSheetId="13" hidden="1">{"'1998'!$B$2:$O$16"}</definedName>
    <definedName name="HTML_Control_1" hidden="1">{"'1998'!$B$2:$O$16"}</definedName>
    <definedName name="HTML_Control_1_1" localSheetId="0" hidden="1">{"'1998'!$B$2:$O$16"}</definedName>
    <definedName name="HTML_Control_1_1" localSheetId="25" hidden="1">{"'1998'!$B$2:$O$16"}</definedName>
    <definedName name="HTML_Control_1_1" localSheetId="20" hidden="1">{"'1998'!$B$2:$O$16"}</definedName>
    <definedName name="HTML_Control_1_1" localSheetId="12" hidden="1">{"'1998'!$B$2:$O$16"}</definedName>
    <definedName name="HTML_Control_1_1" localSheetId="22" hidden="1">{"'1998'!$B$2:$O$16"}</definedName>
    <definedName name="HTML_Control_1_1" localSheetId="21" hidden="1">{"'1998'!$B$2:$O$16"}</definedName>
    <definedName name="HTML_Control_1_1" localSheetId="23" hidden="1">{"'1998'!$B$2:$O$16"}</definedName>
    <definedName name="HTML_Control_1_1" localSheetId="15" hidden="1">{"'1998'!$B$2:$O$16"}</definedName>
    <definedName name="HTML_Control_1_1" localSheetId="13" hidden="1">{"'1998'!$B$2:$O$16"}</definedName>
    <definedName name="HTML_Control_1_1" hidden="1">{"'1998'!$B$2:$O$16"}</definedName>
    <definedName name="HTML_Control_2" localSheetId="0" hidden="1">{"'DEC ou FEC'!$A$1:$O$132"}</definedName>
    <definedName name="HTML_Control_2" localSheetId="25" hidden="1">{"'DEC ou FEC'!$A$1:$O$132"}</definedName>
    <definedName name="HTML_Control_2" localSheetId="20" hidden="1">{"'DEC ou FEC'!$A$1:$O$132"}</definedName>
    <definedName name="HTML_Control_2" localSheetId="12" hidden="1">{"'DEC ou FEC'!$A$1:$O$132"}</definedName>
    <definedName name="HTML_Control_2" localSheetId="22" hidden="1">{"'DEC ou FEC'!$A$1:$O$132"}</definedName>
    <definedName name="HTML_Control_2" localSheetId="21" hidden="1">{"'DEC ou FEC'!$A$1:$O$132"}</definedName>
    <definedName name="HTML_Control_2" localSheetId="23" hidden="1">{"'DEC ou FEC'!$A$1:$O$132"}</definedName>
    <definedName name="HTML_Control_2" localSheetId="15" hidden="1">{"'DEC ou FEC'!$A$1:$O$132"}</definedName>
    <definedName name="HTML_Control_2" localSheetId="13" hidden="1">{"'DEC ou FEC'!$A$1:$O$132"}</definedName>
    <definedName name="HTML_Control_2" hidden="1">{"'DEC ou FEC'!$A$1:$O$132"}</definedName>
    <definedName name="HTML_Control1" localSheetId="15" hidden="1">{"'Sheet1'!$A$1:$G$85"}</definedName>
    <definedName name="HTML_Control1" localSheetId="13" hidden="1">{"'Sheet1'!$A$1:$G$85"}</definedName>
    <definedName name="HTML_Control1" hidden="1">{"'Sheet1'!$A$1:$G$85"}</definedName>
    <definedName name="HTML_Control2" localSheetId="0" hidden="1">{"'DEC ou FEC'!$A$1:$O$132"}</definedName>
    <definedName name="HTML_Control2" localSheetId="25" hidden="1">{"'DEC ou FEC'!$A$1:$O$132"}</definedName>
    <definedName name="HTML_Control2" localSheetId="20" hidden="1">{"'DEC ou FEC'!$A$1:$O$132"}</definedName>
    <definedName name="HTML_Control2" localSheetId="12" hidden="1">{"'DEC ou FEC'!$A$1:$O$132"}</definedName>
    <definedName name="HTML_Control2" localSheetId="22" hidden="1">{"'DEC ou FEC'!$A$1:$O$132"}</definedName>
    <definedName name="HTML_Control2" localSheetId="21" hidden="1">{"'DEC ou FEC'!$A$1:$O$132"}</definedName>
    <definedName name="HTML_Control2" localSheetId="23" hidden="1">{"'DEC ou FEC'!$A$1:$O$132"}</definedName>
    <definedName name="HTML_Control2" localSheetId="15" hidden="1">{"'DEC ou FEC'!$A$1:$O$132"}</definedName>
    <definedName name="HTML_Control2" localSheetId="13" hidden="1">{"'DEC ou FEC'!$A$1:$O$132"}</definedName>
    <definedName name="HTML_Control2" hidden="1">{"'DEC ou FEC'!$A$1:$O$132"}</definedName>
    <definedName name="HTML_Control2_1" localSheetId="0" hidden="1">{"'DEC ou FEC'!$A$1:$O$132"}</definedName>
    <definedName name="HTML_Control2_1" localSheetId="25" hidden="1">{"'DEC ou FEC'!$A$1:$O$132"}</definedName>
    <definedName name="HTML_Control2_1" localSheetId="20" hidden="1">{"'DEC ou FEC'!$A$1:$O$132"}</definedName>
    <definedName name="HTML_Control2_1" localSheetId="12" hidden="1">{"'DEC ou FEC'!$A$1:$O$132"}</definedName>
    <definedName name="HTML_Control2_1" localSheetId="22" hidden="1">{"'DEC ou FEC'!$A$1:$O$132"}</definedName>
    <definedName name="HTML_Control2_1" localSheetId="21" hidden="1">{"'DEC ou FEC'!$A$1:$O$132"}</definedName>
    <definedName name="HTML_Control2_1" localSheetId="23" hidden="1">{"'DEC ou FEC'!$A$1:$O$132"}</definedName>
    <definedName name="HTML_Control2_1" localSheetId="15" hidden="1">{"'DEC ou FEC'!$A$1:$O$132"}</definedName>
    <definedName name="HTML_Control2_1" localSheetId="13" hidden="1">{"'DEC ou FEC'!$A$1:$O$132"}</definedName>
    <definedName name="HTML_Control2_1" hidden="1">{"'DEC ou FEC'!$A$1:$O$132"}</definedName>
    <definedName name="HTML_Control3" localSheetId="0" hidden="1">{"'DEC ou FEC'!$A$1:$O$132"}</definedName>
    <definedName name="HTML_Control3" localSheetId="25" hidden="1">{"'DEC ou FEC'!$A$1:$O$132"}</definedName>
    <definedName name="HTML_Control3" localSheetId="20" hidden="1">{"'DEC ou FEC'!$A$1:$O$132"}</definedName>
    <definedName name="HTML_Control3" localSheetId="12" hidden="1">{"'DEC ou FEC'!$A$1:$O$132"}</definedName>
    <definedName name="HTML_Control3" localSheetId="22" hidden="1">{"'DEC ou FEC'!$A$1:$O$132"}</definedName>
    <definedName name="HTML_Control3" localSheetId="21" hidden="1">{"'DEC ou FEC'!$A$1:$O$132"}</definedName>
    <definedName name="HTML_Control3" localSheetId="23" hidden="1">{"'DEC ou FEC'!$A$1:$O$132"}</definedName>
    <definedName name="HTML_Control3" localSheetId="15" hidden="1">{"'DEC ou FEC'!$A$1:$O$132"}</definedName>
    <definedName name="HTML_Control3" localSheetId="13" hidden="1">{"'DEC ou FEC'!$A$1:$O$132"}</definedName>
    <definedName name="HTML_Control3" hidden="1">{"'DEC ou FEC'!$A$1:$O$132"}</definedName>
    <definedName name="HTML_Control3_1" localSheetId="0" hidden="1">{"'DEC ou FEC'!$A$1:$O$132"}</definedName>
    <definedName name="HTML_Control3_1" localSheetId="25" hidden="1">{"'DEC ou FEC'!$A$1:$O$132"}</definedName>
    <definedName name="HTML_Control3_1" localSheetId="20" hidden="1">{"'DEC ou FEC'!$A$1:$O$132"}</definedName>
    <definedName name="HTML_Control3_1" localSheetId="12" hidden="1">{"'DEC ou FEC'!$A$1:$O$132"}</definedName>
    <definedName name="HTML_Control3_1" localSheetId="22" hidden="1">{"'DEC ou FEC'!$A$1:$O$132"}</definedName>
    <definedName name="HTML_Control3_1" localSheetId="21" hidden="1">{"'DEC ou FEC'!$A$1:$O$132"}</definedName>
    <definedName name="HTML_Control3_1" localSheetId="23" hidden="1">{"'DEC ou FEC'!$A$1:$O$132"}</definedName>
    <definedName name="HTML_Control3_1" localSheetId="15" hidden="1">{"'DEC ou FEC'!$A$1:$O$132"}</definedName>
    <definedName name="HTML_Control3_1" localSheetId="13" hidden="1">{"'DEC ou FEC'!$A$1:$O$132"}</definedName>
    <definedName name="HTML_Control3_1" hidden="1">{"'DEC ou FEC'!$A$1:$O$132"}</definedName>
    <definedName name="HTML_Control4" localSheetId="0" hidden="1">{"'DEC ou FEC'!$A$1:$O$132"}</definedName>
    <definedName name="HTML_Control4" localSheetId="25" hidden="1">{"'DEC ou FEC'!$A$1:$O$132"}</definedName>
    <definedName name="HTML_Control4" localSheetId="20" hidden="1">{"'DEC ou FEC'!$A$1:$O$132"}</definedName>
    <definedName name="HTML_Control4" localSheetId="12" hidden="1">{"'DEC ou FEC'!$A$1:$O$132"}</definedName>
    <definedName name="HTML_Control4" localSheetId="22" hidden="1">{"'DEC ou FEC'!$A$1:$O$132"}</definedName>
    <definedName name="HTML_Control4" localSheetId="21" hidden="1">{"'DEC ou FEC'!$A$1:$O$132"}</definedName>
    <definedName name="HTML_Control4" localSheetId="23" hidden="1">{"'DEC ou FEC'!$A$1:$O$132"}</definedName>
    <definedName name="HTML_Control4" localSheetId="15" hidden="1">{"'DEC ou FEC'!$A$1:$O$132"}</definedName>
    <definedName name="HTML_Control4" localSheetId="13" hidden="1">{"'DEC ou FEC'!$A$1:$O$132"}</definedName>
    <definedName name="HTML_Control4" hidden="1">{"'DEC ou FEC'!$A$1:$O$132"}</definedName>
    <definedName name="HTML_Control4_1" localSheetId="0" hidden="1">{"'DEC ou FEC'!$A$1:$O$132"}</definedName>
    <definedName name="HTML_Control4_1" localSheetId="25" hidden="1">{"'DEC ou FEC'!$A$1:$O$132"}</definedName>
    <definedName name="HTML_Control4_1" localSheetId="20" hidden="1">{"'DEC ou FEC'!$A$1:$O$132"}</definedName>
    <definedName name="HTML_Control4_1" localSheetId="12" hidden="1">{"'DEC ou FEC'!$A$1:$O$132"}</definedName>
    <definedName name="HTML_Control4_1" localSheetId="22" hidden="1">{"'DEC ou FEC'!$A$1:$O$132"}</definedName>
    <definedName name="HTML_Control4_1" localSheetId="21" hidden="1">{"'DEC ou FEC'!$A$1:$O$132"}</definedName>
    <definedName name="HTML_Control4_1" localSheetId="23" hidden="1">{"'DEC ou FEC'!$A$1:$O$132"}</definedName>
    <definedName name="HTML_Control4_1" localSheetId="15" hidden="1">{"'DEC ou FEC'!$A$1:$O$132"}</definedName>
    <definedName name="HTML_Control4_1" localSheetId="13" hidden="1">{"'DEC ou FEC'!$A$1:$O$132"}</definedName>
    <definedName name="HTML_Control4_1" hidden="1">{"'DEC ou FEC'!$A$1:$O$132"}</definedName>
    <definedName name="HTML_Control5" localSheetId="0" hidden="1">{"'DEC ou FEC'!$A$1:$O$132"}</definedName>
    <definedName name="HTML_Control5" localSheetId="25" hidden="1">{"'DEC ou FEC'!$A$1:$O$132"}</definedName>
    <definedName name="HTML_Control5" localSheetId="20" hidden="1">{"'DEC ou FEC'!$A$1:$O$132"}</definedName>
    <definedName name="HTML_Control5" localSheetId="12" hidden="1">{"'DEC ou FEC'!$A$1:$O$132"}</definedName>
    <definedName name="HTML_Control5" localSheetId="22" hidden="1">{"'DEC ou FEC'!$A$1:$O$132"}</definedName>
    <definedName name="HTML_Control5" localSheetId="21" hidden="1">{"'DEC ou FEC'!$A$1:$O$132"}</definedName>
    <definedName name="HTML_Control5" localSheetId="23" hidden="1">{"'DEC ou FEC'!$A$1:$O$132"}</definedName>
    <definedName name="HTML_Control5" localSheetId="15" hidden="1">{"'DEC ou FEC'!$A$1:$O$132"}</definedName>
    <definedName name="HTML_Control5" localSheetId="13" hidden="1">{"'DEC ou FEC'!$A$1:$O$132"}</definedName>
    <definedName name="HTML_Control5" hidden="1">{"'DEC ou FEC'!$A$1:$O$132"}</definedName>
    <definedName name="HTML_Control5_1" localSheetId="0" hidden="1">{"'DEC ou FEC'!$A$1:$O$132"}</definedName>
    <definedName name="HTML_Control5_1" localSheetId="25" hidden="1">{"'DEC ou FEC'!$A$1:$O$132"}</definedName>
    <definedName name="HTML_Control5_1" localSheetId="20" hidden="1">{"'DEC ou FEC'!$A$1:$O$132"}</definedName>
    <definedName name="HTML_Control5_1" localSheetId="12" hidden="1">{"'DEC ou FEC'!$A$1:$O$132"}</definedName>
    <definedName name="HTML_Control5_1" localSheetId="22" hidden="1">{"'DEC ou FEC'!$A$1:$O$132"}</definedName>
    <definedName name="HTML_Control5_1" localSheetId="21" hidden="1">{"'DEC ou FEC'!$A$1:$O$132"}</definedName>
    <definedName name="HTML_Control5_1" localSheetId="23" hidden="1">{"'DEC ou FEC'!$A$1:$O$132"}</definedName>
    <definedName name="HTML_Control5_1" localSheetId="15" hidden="1">{"'DEC ou FEC'!$A$1:$O$132"}</definedName>
    <definedName name="HTML_Control5_1" localSheetId="13" hidden="1">{"'DEC ou FEC'!$A$1:$O$132"}</definedName>
    <definedName name="HTML_Control5_1" hidden="1">{"'DEC ou FEC'!$A$1:$O$132"}</definedName>
    <definedName name="HTML_Control6" localSheetId="0" hidden="1">{"'DEC ou FEC'!$A$1:$O$132"}</definedName>
    <definedName name="HTML_Control6" localSheetId="25" hidden="1">{"'DEC ou FEC'!$A$1:$O$132"}</definedName>
    <definedName name="HTML_Control6" localSheetId="20" hidden="1">{"'DEC ou FEC'!$A$1:$O$132"}</definedName>
    <definedName name="HTML_Control6" localSheetId="12" hidden="1">{"'DEC ou FEC'!$A$1:$O$132"}</definedName>
    <definedName name="HTML_Control6" localSheetId="22" hidden="1">{"'DEC ou FEC'!$A$1:$O$132"}</definedName>
    <definedName name="HTML_Control6" localSheetId="21" hidden="1">{"'DEC ou FEC'!$A$1:$O$132"}</definedName>
    <definedName name="HTML_Control6" localSheetId="23" hidden="1">{"'DEC ou FEC'!$A$1:$O$132"}</definedName>
    <definedName name="HTML_Control6" localSheetId="15" hidden="1">{"'DEC ou FEC'!$A$1:$O$132"}</definedName>
    <definedName name="HTML_Control6" localSheetId="13" hidden="1">{"'DEC ou FEC'!$A$1:$O$132"}</definedName>
    <definedName name="HTML_Control6" hidden="1">{"'DEC ou FEC'!$A$1:$O$132"}</definedName>
    <definedName name="HTML_Control6_1" localSheetId="0" hidden="1">{"'DEC ou FEC'!$A$1:$O$132"}</definedName>
    <definedName name="HTML_Control6_1" localSheetId="25" hidden="1">{"'DEC ou FEC'!$A$1:$O$132"}</definedName>
    <definedName name="HTML_Control6_1" localSheetId="20" hidden="1">{"'DEC ou FEC'!$A$1:$O$132"}</definedName>
    <definedName name="HTML_Control6_1" localSheetId="12" hidden="1">{"'DEC ou FEC'!$A$1:$O$132"}</definedName>
    <definedName name="HTML_Control6_1" localSheetId="22" hidden="1">{"'DEC ou FEC'!$A$1:$O$132"}</definedName>
    <definedName name="HTML_Control6_1" localSheetId="21" hidden="1">{"'DEC ou FEC'!$A$1:$O$132"}</definedName>
    <definedName name="HTML_Control6_1" localSheetId="23" hidden="1">{"'DEC ou FEC'!$A$1:$O$132"}</definedName>
    <definedName name="HTML_Control6_1" localSheetId="15" hidden="1">{"'DEC ou FEC'!$A$1:$O$132"}</definedName>
    <definedName name="HTML_Control6_1" localSheetId="13" hidden="1">{"'DEC ou FEC'!$A$1:$O$132"}</definedName>
    <definedName name="HTML_Control6_1" hidden="1">{"'DEC ou FEC'!$A$1:$O$132"}</definedName>
    <definedName name="HTML_Control7" localSheetId="0" hidden="1">{"'DEC ou FEC'!$A$1:$O$132"}</definedName>
    <definedName name="HTML_Control7" localSheetId="25" hidden="1">{"'DEC ou FEC'!$A$1:$O$132"}</definedName>
    <definedName name="HTML_Control7" localSheetId="20" hidden="1">{"'DEC ou FEC'!$A$1:$O$132"}</definedName>
    <definedName name="HTML_Control7" localSheetId="12" hidden="1">{"'DEC ou FEC'!$A$1:$O$132"}</definedName>
    <definedName name="HTML_Control7" localSheetId="22" hidden="1">{"'DEC ou FEC'!$A$1:$O$132"}</definedName>
    <definedName name="HTML_Control7" localSheetId="21" hidden="1">{"'DEC ou FEC'!$A$1:$O$132"}</definedName>
    <definedName name="HTML_Control7" localSheetId="23" hidden="1">{"'DEC ou FEC'!$A$1:$O$132"}</definedName>
    <definedName name="HTML_Control7" localSheetId="15" hidden="1">{"'DEC ou FEC'!$A$1:$O$132"}</definedName>
    <definedName name="HTML_Control7" localSheetId="13" hidden="1">{"'DEC ou FEC'!$A$1:$O$132"}</definedName>
    <definedName name="HTML_Control7" hidden="1">{"'DEC ou FEC'!$A$1:$O$132"}</definedName>
    <definedName name="HTML_Control7_1" localSheetId="0" hidden="1">{"'DEC ou FEC'!$A$1:$O$132"}</definedName>
    <definedName name="HTML_Control7_1" localSheetId="25" hidden="1">{"'DEC ou FEC'!$A$1:$O$132"}</definedName>
    <definedName name="HTML_Control7_1" localSheetId="20" hidden="1">{"'DEC ou FEC'!$A$1:$O$132"}</definedName>
    <definedName name="HTML_Control7_1" localSheetId="12" hidden="1">{"'DEC ou FEC'!$A$1:$O$132"}</definedName>
    <definedName name="HTML_Control7_1" localSheetId="22" hidden="1">{"'DEC ou FEC'!$A$1:$O$132"}</definedName>
    <definedName name="HTML_Control7_1" localSheetId="21" hidden="1">{"'DEC ou FEC'!$A$1:$O$132"}</definedName>
    <definedName name="HTML_Control7_1" localSheetId="23" hidden="1">{"'DEC ou FEC'!$A$1:$O$132"}</definedName>
    <definedName name="HTML_Control7_1" localSheetId="15" hidden="1">{"'DEC ou FEC'!$A$1:$O$132"}</definedName>
    <definedName name="HTML_Control7_1" localSheetId="13" hidden="1">{"'DEC ou FEC'!$A$1:$O$132"}</definedName>
    <definedName name="HTML_Control7_1" hidden="1">{"'DEC ou FEC'!$A$1:$O$132"}</definedName>
    <definedName name="HTML_Control8" localSheetId="0" hidden="1">{"'DEC ou FEC'!$A$1:$O$132"}</definedName>
    <definedName name="HTML_Control8" localSheetId="25" hidden="1">{"'DEC ou FEC'!$A$1:$O$132"}</definedName>
    <definedName name="HTML_Control8" localSheetId="20" hidden="1">{"'DEC ou FEC'!$A$1:$O$132"}</definedName>
    <definedName name="HTML_Control8" localSheetId="12" hidden="1">{"'DEC ou FEC'!$A$1:$O$132"}</definedName>
    <definedName name="HTML_Control8" localSheetId="22" hidden="1">{"'DEC ou FEC'!$A$1:$O$132"}</definedName>
    <definedName name="HTML_Control8" localSheetId="21" hidden="1">{"'DEC ou FEC'!$A$1:$O$132"}</definedName>
    <definedName name="HTML_Control8" localSheetId="23" hidden="1">{"'DEC ou FEC'!$A$1:$O$132"}</definedName>
    <definedName name="HTML_Control8" localSheetId="15" hidden="1">{"'DEC ou FEC'!$A$1:$O$132"}</definedName>
    <definedName name="HTML_Control8" localSheetId="13" hidden="1">{"'DEC ou FEC'!$A$1:$O$132"}</definedName>
    <definedName name="HTML_Control8" hidden="1">{"'DEC ou FEC'!$A$1:$O$132"}</definedName>
    <definedName name="HTML_Control8_1" localSheetId="0" hidden="1">{"'DEC ou FEC'!$A$1:$O$132"}</definedName>
    <definedName name="HTML_Control8_1" localSheetId="25" hidden="1">{"'DEC ou FEC'!$A$1:$O$132"}</definedName>
    <definedName name="HTML_Control8_1" localSheetId="20" hidden="1">{"'DEC ou FEC'!$A$1:$O$132"}</definedName>
    <definedName name="HTML_Control8_1" localSheetId="12" hidden="1">{"'DEC ou FEC'!$A$1:$O$132"}</definedName>
    <definedName name="HTML_Control8_1" localSheetId="22" hidden="1">{"'DEC ou FEC'!$A$1:$O$132"}</definedName>
    <definedName name="HTML_Control8_1" localSheetId="21" hidden="1">{"'DEC ou FEC'!$A$1:$O$132"}</definedName>
    <definedName name="HTML_Control8_1" localSheetId="23" hidden="1">{"'DEC ou FEC'!$A$1:$O$132"}</definedName>
    <definedName name="HTML_Control8_1" localSheetId="15" hidden="1">{"'DEC ou FEC'!$A$1:$O$132"}</definedName>
    <definedName name="HTML_Control8_1" localSheetId="13" hidden="1">{"'DEC ou FEC'!$A$1:$O$132"}</definedName>
    <definedName name="HTML_Control8_1" hidden="1">{"'DEC ou FEC'!$A$1:$O$132"}</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After_1" hidden="1">FALSE</definedName>
    <definedName name="HTML_LineBefore" hidden="1">FALSE</definedName>
    <definedName name="HTML_LineBefore_1"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PathFileMac" hidden="1">"Macintosh HD:HomePageStuff:New_Home_Page:datafile:ctryprem.html"</definedName>
    <definedName name="HTML_PathFileMac_1" hidden="1">"Macintosh HD:HomePageStuff:New_Home_Page:datafile:ctryprem.html"</definedName>
    <definedName name="HTML_tables">#REF!</definedName>
    <definedName name="HTML_Title" hidden="1">"Regional 4 SET99"</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15">#REF!</definedName>
    <definedName name="i">#REF!</definedName>
    <definedName name="IASE" localSheetId="13">#REF!</definedName>
    <definedName name="IASE">#REF!</definedName>
    <definedName name="IC" localSheetId="13">#REF!</definedName>
    <definedName name="IC">#REF!</definedName>
    <definedName name="ICB" localSheetId="13">#REF!</definedName>
    <definedName name="ICB">#REF!</definedName>
    <definedName name="ID_dados">#REF!</definedName>
    <definedName name="IdeRCT" localSheetId="15">#REF!</definedName>
    <definedName name="IdeRCT">#REF!</definedName>
    <definedName name="IdeRctAtivo_Antigo" localSheetId="13">#REF!</definedName>
    <definedName name="IdeRctAtivo_Antigo">#REF!</definedName>
    <definedName name="IdeRctPrevista_Antigo" localSheetId="13">#REF!</definedName>
    <definedName name="IdeRctPrevista_Antigo">#REF!</definedName>
    <definedName name="ig" localSheetId="13">#REF!</definedName>
    <definedName name="ig">#REF!</definedName>
    <definedName name="IGPM">#REF!</definedName>
    <definedName name="IGPM_1">#REF!</definedName>
    <definedName name="IGPM_VN" localSheetId="15">#REF!</definedName>
    <definedName name="IGPM_VN">#REF!</definedName>
    <definedName name="II" localSheetId="0" hidden="1">{"TotalGeralDespesasPorArea",#N/A,FALSE,"VinculosAccessEfetivo"}</definedName>
    <definedName name="II" localSheetId="25" hidden="1">{"TotalGeralDespesasPorArea",#N/A,FALSE,"VinculosAccessEfetivo"}</definedName>
    <definedName name="II" localSheetId="20" hidden="1">{"TotalGeralDespesasPorArea",#N/A,FALSE,"VinculosAccessEfetivo"}</definedName>
    <definedName name="II" localSheetId="12" hidden="1">{"TotalGeralDespesasPorArea",#N/A,FALSE,"VinculosAccessEfetivo"}</definedName>
    <definedName name="II" localSheetId="22" hidden="1">{"TotalGeralDespesasPorArea",#N/A,FALSE,"VinculosAccessEfetivo"}</definedName>
    <definedName name="II" localSheetId="21" hidden="1">{"TotalGeralDespesasPorArea",#N/A,FALSE,"VinculosAccessEfetivo"}</definedName>
    <definedName name="II" localSheetId="23" hidden="1">{"TotalGeralDespesasPorArea",#N/A,FALSE,"VinculosAccessEfetivo"}</definedName>
    <definedName name="II" localSheetId="15" hidden="1">{"TotalGeralDespesasPorArea",#N/A,FALSE,"VinculosAccessEfetivo"}</definedName>
    <definedName name="II" localSheetId="13" hidden="1">{"TotalGeralDespesasPorArea",#N/A,FALSE,"VinculosAccessEfetivo"}</definedName>
    <definedName name="II" hidden="1">{"TotalGeralDespesasPorArea",#N/A,FALSE,"VinculosAccessEfetivo"}</definedName>
    <definedName name="II_1" localSheetId="0" hidden="1">{"TotalGeralDespesasPorArea",#N/A,FALSE,"VinculosAccessEfetivo"}</definedName>
    <definedName name="II_1" localSheetId="25" hidden="1">{"TotalGeralDespesasPorArea",#N/A,FALSE,"VinculosAccessEfetivo"}</definedName>
    <definedName name="II_1" localSheetId="20" hidden="1">{"TotalGeralDespesasPorArea",#N/A,FALSE,"VinculosAccessEfetivo"}</definedName>
    <definedName name="II_1" localSheetId="12" hidden="1">{"TotalGeralDespesasPorArea",#N/A,FALSE,"VinculosAccessEfetivo"}</definedName>
    <definedName name="II_1" localSheetId="22" hidden="1">{"TotalGeralDespesasPorArea",#N/A,FALSE,"VinculosAccessEfetivo"}</definedName>
    <definedName name="II_1" localSheetId="21" hidden="1">{"TotalGeralDespesasPorArea",#N/A,FALSE,"VinculosAccessEfetivo"}</definedName>
    <definedName name="II_1" localSheetId="23" hidden="1">{"TotalGeralDespesasPorArea",#N/A,FALSE,"VinculosAccessEfetivo"}</definedName>
    <definedName name="II_1" localSheetId="15" hidden="1">{"TotalGeralDespesasPorArea",#N/A,FALSE,"VinculosAccessEfetivo"}</definedName>
    <definedName name="II_1" localSheetId="13" hidden="1">{"TotalGeralDespesasPorArea",#N/A,FALSE,"VinculosAccessEfetivo"}</definedName>
    <definedName name="II_1" hidden="1">{"TotalGeralDespesasPorArea",#N/A,FALSE,"VinculosAccessEfetivo"}</definedName>
    <definedName name="ikui">#N/A</definedName>
    <definedName name="iLUMINAÇÃO" localSheetId="6" hidden="1">{#N/A,#N/A,FALSE,"ANEXO3 99 ERA";#N/A,#N/A,FALSE,"ANEXO3 99 UBÁ2";#N/A,#N/A,FALSE,"ANEXO3 99 DTU";#N/A,#N/A,FALSE,"ANEXO3 99 RDR";#N/A,#N/A,FALSE,"ANEXO3 99 UBÁ4";#N/A,#N/A,FALSE,"ANEXO3 99 UBÁ6"}</definedName>
    <definedName name="iLUMINAÇÃO" localSheetId="5" hidden="1">{#N/A,#N/A,FALSE,"ANEXO3 99 ERA";#N/A,#N/A,FALSE,"ANEXO3 99 UBÁ2";#N/A,#N/A,FALSE,"ANEXO3 99 DTU";#N/A,#N/A,FALSE,"ANEXO3 99 RDR";#N/A,#N/A,FALSE,"ANEXO3 99 UBÁ4";#N/A,#N/A,FALSE,"ANEXO3 99 UBÁ6"}</definedName>
    <definedName name="iLUMINAÇÃO" localSheetId="10" hidden="1">{#N/A,#N/A,FALSE,"ANEXO3 99 ERA";#N/A,#N/A,FALSE,"ANEXO3 99 UBÁ2";#N/A,#N/A,FALSE,"ANEXO3 99 DTU";#N/A,#N/A,FALSE,"ANEXO3 99 RDR";#N/A,#N/A,FALSE,"ANEXO3 99 UBÁ4";#N/A,#N/A,FALSE,"ANEXO3 99 UBÁ6"}</definedName>
    <definedName name="iLUMINAÇÃO" localSheetId="4" hidden="1">{#N/A,#N/A,FALSE,"ANEXO3 99 ERA";#N/A,#N/A,FALSE,"ANEXO3 99 UBÁ2";#N/A,#N/A,FALSE,"ANEXO3 99 DTU";#N/A,#N/A,FALSE,"ANEXO3 99 RDR";#N/A,#N/A,FALSE,"ANEXO3 99 UBÁ4";#N/A,#N/A,FALSE,"ANEXO3 99 UBÁ6"}</definedName>
    <definedName name="iLUMINAÇÃO" localSheetId="8" hidden="1">{#N/A,#N/A,FALSE,"ANEXO3 99 ERA";#N/A,#N/A,FALSE,"ANEXO3 99 UBÁ2";#N/A,#N/A,FALSE,"ANEXO3 99 DTU";#N/A,#N/A,FALSE,"ANEXO3 99 RDR";#N/A,#N/A,FALSE,"ANEXO3 99 UBÁ4";#N/A,#N/A,FALSE,"ANEXO3 99 UBÁ6"}</definedName>
    <definedName name="iLUMINAÇÃO" localSheetId="9" hidden="1">{#N/A,#N/A,FALSE,"ANEXO3 99 ERA";#N/A,#N/A,FALSE,"ANEXO3 99 UBÁ2";#N/A,#N/A,FALSE,"ANEXO3 99 DTU";#N/A,#N/A,FALSE,"ANEXO3 99 RDR";#N/A,#N/A,FALSE,"ANEXO3 99 UBÁ4";#N/A,#N/A,FALSE,"ANEXO3 99 UBÁ6"}</definedName>
    <definedName name="iLUMINAÇÃO" localSheetId="7" hidden="1">{#N/A,#N/A,FALSE,"ANEXO3 99 ERA";#N/A,#N/A,FALSE,"ANEXO3 99 UBÁ2";#N/A,#N/A,FALSE,"ANEXO3 99 DTU";#N/A,#N/A,FALSE,"ANEXO3 99 RDR";#N/A,#N/A,FALSE,"ANEXO3 99 UBÁ4";#N/A,#N/A,FALSE,"ANEXO3 99 UBÁ6"}</definedName>
    <definedName name="iLUMINAÇÃO" localSheetId="2" hidden="1">{#N/A,#N/A,FALSE,"ANEXO3 99 ERA";#N/A,#N/A,FALSE,"ANEXO3 99 UBÁ2";#N/A,#N/A,FALSE,"ANEXO3 99 DTU";#N/A,#N/A,FALSE,"ANEXO3 99 RDR";#N/A,#N/A,FALSE,"ANEXO3 99 UBÁ4";#N/A,#N/A,FALSE,"ANEXO3 99 UBÁ6"}</definedName>
    <definedName name="iLUMINAÇÃO" localSheetId="3" hidden="1">{#N/A,#N/A,FALSE,"ANEXO3 99 ERA";#N/A,#N/A,FALSE,"ANEXO3 99 UBÁ2";#N/A,#N/A,FALSE,"ANEXO3 99 DTU";#N/A,#N/A,FALSE,"ANEXO3 99 RDR";#N/A,#N/A,FALSE,"ANEXO3 99 UBÁ4";#N/A,#N/A,FALSE,"ANEXO3 99 UBÁ6"}</definedName>
    <definedName name="iLUMINAÇÃO" localSheetId="18" hidden="1">{#N/A,#N/A,FALSE,"ANEXO3 99 ERA";#N/A,#N/A,FALSE,"ANEXO3 99 UBÁ2";#N/A,#N/A,FALSE,"ANEXO3 99 DTU";#N/A,#N/A,FALSE,"ANEXO3 99 RDR";#N/A,#N/A,FALSE,"ANEXO3 99 UBÁ4";#N/A,#N/A,FALSE,"ANEXO3 99 UBÁ6"}</definedName>
    <definedName name="iLUMINAÇÃO" localSheetId="19" hidden="1">{#N/A,#N/A,FALSE,"ANEXO3 99 ERA";#N/A,#N/A,FALSE,"ANEXO3 99 UBÁ2";#N/A,#N/A,FALSE,"ANEXO3 99 DTU";#N/A,#N/A,FALSE,"ANEXO3 99 RDR";#N/A,#N/A,FALSE,"ANEXO3 99 UBÁ4";#N/A,#N/A,FALSE,"ANEXO3 99 UBÁ6"}</definedName>
    <definedName name="iLUMINAÇÃO" localSheetId="17" hidden="1">{#N/A,#N/A,FALSE,"ANEXO3 99 ERA";#N/A,#N/A,FALSE,"ANEXO3 99 UBÁ2";#N/A,#N/A,FALSE,"ANEXO3 99 DTU";#N/A,#N/A,FALSE,"ANEXO3 99 RDR";#N/A,#N/A,FALSE,"ANEXO3 99 UBÁ4";#N/A,#N/A,FALSE,"ANEXO3 99 UBÁ6"}</definedName>
    <definedName name="iLUMINAÇÃO" localSheetId="16" hidden="1">{#N/A,#N/A,FALSE,"ANEXO3 99 ERA";#N/A,#N/A,FALSE,"ANEXO3 99 UBÁ2";#N/A,#N/A,FALSE,"ANEXO3 99 DTU";#N/A,#N/A,FALSE,"ANEXO3 99 RDR";#N/A,#N/A,FALSE,"ANEXO3 99 UBÁ4";#N/A,#N/A,FALSE,"ANEXO3 99 UBÁ6"}</definedName>
    <definedName name="iLUMINAÇÃO" localSheetId="1" hidden="1">{#N/A,#N/A,FALSE,"ANEXO3 99 ERA";#N/A,#N/A,FALSE,"ANEXO3 99 UBÁ2";#N/A,#N/A,FALSE,"ANEXO3 99 DTU";#N/A,#N/A,FALSE,"ANEXO3 99 RDR";#N/A,#N/A,FALSE,"ANEXO3 99 UBÁ4";#N/A,#N/A,FALSE,"ANEXO3 99 UBÁ6"}</definedName>
    <definedName name="iLUMINAÇÃO" localSheetId="0" hidden="1">{#N/A,#N/A,FALSE,"ANEXO3 99 ERA";#N/A,#N/A,FALSE,"ANEXO3 99 UBÁ2";#N/A,#N/A,FALSE,"ANEXO3 99 DTU";#N/A,#N/A,FALSE,"ANEXO3 99 RDR";#N/A,#N/A,FALSE,"ANEXO3 99 UBÁ4";#N/A,#N/A,FALSE,"ANEXO3 99 UBÁ6"}</definedName>
    <definedName name="iLUMINAÇÃO" localSheetId="25" hidden="1">{#N/A,#N/A,FALSE,"ANEXO3 99 ERA";#N/A,#N/A,FALSE,"ANEXO3 99 UBÁ2";#N/A,#N/A,FALSE,"ANEXO3 99 DTU";#N/A,#N/A,FALSE,"ANEXO3 99 RDR";#N/A,#N/A,FALSE,"ANEXO3 99 UBÁ4";#N/A,#N/A,FALSE,"ANEXO3 99 UBÁ6"}</definedName>
    <definedName name="iLUMINAÇÃO" localSheetId="20" hidden="1">{#N/A,#N/A,FALSE,"ANEXO3 99 ERA";#N/A,#N/A,FALSE,"ANEXO3 99 UBÁ2";#N/A,#N/A,FALSE,"ANEXO3 99 DTU";#N/A,#N/A,FALSE,"ANEXO3 99 RDR";#N/A,#N/A,FALSE,"ANEXO3 99 UBÁ4";#N/A,#N/A,FALSE,"ANEXO3 99 UBÁ6"}</definedName>
    <definedName name="iLUMINAÇÃO" localSheetId="12" hidden="1">{#N/A,#N/A,FALSE,"ANEXO3 99 ERA";#N/A,#N/A,FALSE,"ANEXO3 99 UBÁ2";#N/A,#N/A,FALSE,"ANEXO3 99 DTU";#N/A,#N/A,FALSE,"ANEXO3 99 RDR";#N/A,#N/A,FALSE,"ANEXO3 99 UBÁ4";#N/A,#N/A,FALSE,"ANEXO3 99 UBÁ6"}</definedName>
    <definedName name="iLUMINAÇÃO" localSheetId="22" hidden="1">{#N/A,#N/A,FALSE,"ANEXO3 99 ERA";#N/A,#N/A,FALSE,"ANEXO3 99 UBÁ2";#N/A,#N/A,FALSE,"ANEXO3 99 DTU";#N/A,#N/A,FALSE,"ANEXO3 99 RDR";#N/A,#N/A,FALSE,"ANEXO3 99 UBÁ4";#N/A,#N/A,FALSE,"ANEXO3 99 UBÁ6"}</definedName>
    <definedName name="iLUMINAÇÃO" localSheetId="21" hidden="1">{#N/A,#N/A,FALSE,"ANEXO3 99 ERA";#N/A,#N/A,FALSE,"ANEXO3 99 UBÁ2";#N/A,#N/A,FALSE,"ANEXO3 99 DTU";#N/A,#N/A,FALSE,"ANEXO3 99 RDR";#N/A,#N/A,FALSE,"ANEXO3 99 UBÁ4";#N/A,#N/A,FALSE,"ANEXO3 99 UBÁ6"}</definedName>
    <definedName name="iLUMINAÇÃO" localSheetId="23" hidden="1">{#N/A,#N/A,FALSE,"ANEXO3 99 ERA";#N/A,#N/A,FALSE,"ANEXO3 99 UBÁ2";#N/A,#N/A,FALSE,"ANEXO3 99 DTU";#N/A,#N/A,FALSE,"ANEXO3 99 RDR";#N/A,#N/A,FALSE,"ANEXO3 99 UBÁ4";#N/A,#N/A,FALSE,"ANEXO3 99 UBÁ6"}</definedName>
    <definedName name="iLUMINAÇÃO" localSheetId="15" hidden="1">{#N/A,#N/A,FALSE,"ANEXO3 99 ERA";#N/A,#N/A,FALSE,"ANEXO3 99 UBÁ2";#N/A,#N/A,FALSE,"ANEXO3 99 DTU";#N/A,#N/A,FALSE,"ANEXO3 99 RDR";#N/A,#N/A,FALSE,"ANEXO3 99 UBÁ4";#N/A,#N/A,FALSE,"ANEXO3 99 UBÁ6"}</definedName>
    <definedName name="iLUMINAÇÃO" localSheetId="13" hidden="1">{#N/A,#N/A,FALSE,"ANEXO3 99 ERA";#N/A,#N/A,FALSE,"ANEXO3 99 UBÁ2";#N/A,#N/A,FALSE,"ANEXO3 99 DTU";#N/A,#N/A,FALSE,"ANEXO3 99 RDR";#N/A,#N/A,FALSE,"ANEXO3 99 UBÁ4";#N/A,#N/A,FALSE,"ANEXO3 99 UBÁ6"}</definedName>
    <definedName name="iLUMINAÇÃO" hidden="1">{#N/A,#N/A,FALSE,"ANEXO3 99 ERA";#N/A,#N/A,FALSE,"ANEXO3 99 UBÁ2";#N/A,#N/A,FALSE,"ANEXO3 99 DTU";#N/A,#N/A,FALSE,"ANEXO3 99 RDR";#N/A,#N/A,FALSE,"ANEXO3 99 UBÁ4";#N/A,#N/A,FALSE,"ANEXO3 99 UBÁ6"}</definedName>
    <definedName name="iLUMINAÇÃO_1" localSheetId="0" hidden="1">{#N/A,#N/A,FALSE,"ANEXO3 99 ERA";#N/A,#N/A,FALSE,"ANEXO3 99 UBÁ2";#N/A,#N/A,FALSE,"ANEXO3 99 DTU";#N/A,#N/A,FALSE,"ANEXO3 99 RDR";#N/A,#N/A,FALSE,"ANEXO3 99 UBÁ4";#N/A,#N/A,FALSE,"ANEXO3 99 UBÁ6"}</definedName>
    <definedName name="iLUMINAÇÃO_1" localSheetId="25" hidden="1">{#N/A,#N/A,FALSE,"ANEXO3 99 ERA";#N/A,#N/A,FALSE,"ANEXO3 99 UBÁ2";#N/A,#N/A,FALSE,"ANEXO3 99 DTU";#N/A,#N/A,FALSE,"ANEXO3 99 RDR";#N/A,#N/A,FALSE,"ANEXO3 99 UBÁ4";#N/A,#N/A,FALSE,"ANEXO3 99 UBÁ6"}</definedName>
    <definedName name="iLUMINAÇÃO_1" localSheetId="20" hidden="1">{#N/A,#N/A,FALSE,"ANEXO3 99 ERA";#N/A,#N/A,FALSE,"ANEXO3 99 UBÁ2";#N/A,#N/A,FALSE,"ANEXO3 99 DTU";#N/A,#N/A,FALSE,"ANEXO3 99 RDR";#N/A,#N/A,FALSE,"ANEXO3 99 UBÁ4";#N/A,#N/A,FALSE,"ANEXO3 99 UBÁ6"}</definedName>
    <definedName name="iLUMINAÇÃO_1" localSheetId="12" hidden="1">{#N/A,#N/A,FALSE,"ANEXO3 99 ERA";#N/A,#N/A,FALSE,"ANEXO3 99 UBÁ2";#N/A,#N/A,FALSE,"ANEXO3 99 DTU";#N/A,#N/A,FALSE,"ANEXO3 99 RDR";#N/A,#N/A,FALSE,"ANEXO3 99 UBÁ4";#N/A,#N/A,FALSE,"ANEXO3 99 UBÁ6"}</definedName>
    <definedName name="iLUMINAÇÃO_1" localSheetId="22" hidden="1">{#N/A,#N/A,FALSE,"ANEXO3 99 ERA";#N/A,#N/A,FALSE,"ANEXO3 99 UBÁ2";#N/A,#N/A,FALSE,"ANEXO3 99 DTU";#N/A,#N/A,FALSE,"ANEXO3 99 RDR";#N/A,#N/A,FALSE,"ANEXO3 99 UBÁ4";#N/A,#N/A,FALSE,"ANEXO3 99 UBÁ6"}</definedName>
    <definedName name="iLUMINAÇÃO_1" localSheetId="21" hidden="1">{#N/A,#N/A,FALSE,"ANEXO3 99 ERA";#N/A,#N/A,FALSE,"ANEXO3 99 UBÁ2";#N/A,#N/A,FALSE,"ANEXO3 99 DTU";#N/A,#N/A,FALSE,"ANEXO3 99 RDR";#N/A,#N/A,FALSE,"ANEXO3 99 UBÁ4";#N/A,#N/A,FALSE,"ANEXO3 99 UBÁ6"}</definedName>
    <definedName name="iLUMINAÇÃO_1" localSheetId="23" hidden="1">{#N/A,#N/A,FALSE,"ANEXO3 99 ERA";#N/A,#N/A,FALSE,"ANEXO3 99 UBÁ2";#N/A,#N/A,FALSE,"ANEXO3 99 DTU";#N/A,#N/A,FALSE,"ANEXO3 99 RDR";#N/A,#N/A,FALSE,"ANEXO3 99 UBÁ4";#N/A,#N/A,FALSE,"ANEXO3 99 UBÁ6"}</definedName>
    <definedName name="iLUMINAÇÃO_1" localSheetId="15" hidden="1">{#N/A,#N/A,FALSE,"ANEXO3 99 ERA";#N/A,#N/A,FALSE,"ANEXO3 99 UBÁ2";#N/A,#N/A,FALSE,"ANEXO3 99 DTU";#N/A,#N/A,FALSE,"ANEXO3 99 RDR";#N/A,#N/A,FALSE,"ANEXO3 99 UBÁ4";#N/A,#N/A,FALSE,"ANEXO3 99 UBÁ6"}</definedName>
    <definedName name="iLUMINAÇÃO_1" localSheetId="13" hidden="1">{#N/A,#N/A,FALSE,"ANEXO3 99 ERA";#N/A,#N/A,FALSE,"ANEXO3 99 UBÁ2";#N/A,#N/A,FALSE,"ANEXO3 99 DTU";#N/A,#N/A,FALSE,"ANEXO3 99 RDR";#N/A,#N/A,FALSE,"ANEXO3 99 UBÁ4";#N/A,#N/A,FALSE,"ANEXO3 99 UBÁ6"}</definedName>
    <definedName name="iLUMINAÇÃO_1" hidden="1">{#N/A,#N/A,FALSE,"ANEXO3 99 ERA";#N/A,#N/A,FALSE,"ANEXO3 99 UBÁ2";#N/A,#N/A,FALSE,"ANEXO3 99 DTU";#N/A,#N/A,FALSE,"ANEXO3 99 RDR";#N/A,#N/A,FALSE,"ANEXO3 99 UBÁ4";#N/A,#N/A,FALSE,"ANEXO3 99 UBÁ6"}</definedName>
    <definedName name="im" localSheetId="0" hidden="1">{#N/A,#N/A,FALSE,"ENERGIA";#N/A,#N/A,FALSE,"PERDIDAS";#N/A,#N/A,FALSE,"CLIENTES";#N/A,#N/A,FALSE,"ESTADO";#N/A,#N/A,FALSE,"TECNICA"}</definedName>
    <definedName name="im" localSheetId="25" hidden="1">{#N/A,#N/A,FALSE,"ENERGIA";#N/A,#N/A,FALSE,"PERDIDAS";#N/A,#N/A,FALSE,"CLIENTES";#N/A,#N/A,FALSE,"ESTADO";#N/A,#N/A,FALSE,"TECNICA"}</definedName>
    <definedName name="im" localSheetId="20" hidden="1">{#N/A,#N/A,FALSE,"ENERGIA";#N/A,#N/A,FALSE,"PERDIDAS";#N/A,#N/A,FALSE,"CLIENTES";#N/A,#N/A,FALSE,"ESTADO";#N/A,#N/A,FALSE,"TECNICA"}</definedName>
    <definedName name="im" localSheetId="12" hidden="1">{#N/A,#N/A,FALSE,"ENERGIA";#N/A,#N/A,FALSE,"PERDIDAS";#N/A,#N/A,FALSE,"CLIENTES";#N/A,#N/A,FALSE,"ESTADO";#N/A,#N/A,FALSE,"TECNICA"}</definedName>
    <definedName name="im" localSheetId="22" hidden="1">{#N/A,#N/A,FALSE,"ENERGIA";#N/A,#N/A,FALSE,"PERDIDAS";#N/A,#N/A,FALSE,"CLIENTES";#N/A,#N/A,FALSE,"ESTADO";#N/A,#N/A,FALSE,"TECNICA"}</definedName>
    <definedName name="im" localSheetId="21" hidden="1">{#N/A,#N/A,FALSE,"ENERGIA";#N/A,#N/A,FALSE,"PERDIDAS";#N/A,#N/A,FALSE,"CLIENTES";#N/A,#N/A,FALSE,"ESTADO";#N/A,#N/A,FALSE,"TECNICA"}</definedName>
    <definedName name="im" localSheetId="23" hidden="1">{#N/A,#N/A,FALSE,"ENERGIA";#N/A,#N/A,FALSE,"PERDIDAS";#N/A,#N/A,FALSE,"CLIENTES";#N/A,#N/A,FALSE,"ESTADO";#N/A,#N/A,FALSE,"TECNICA"}</definedName>
    <definedName name="im" localSheetId="15" hidden="1">{#N/A,#N/A,FALSE,"ENERGIA";#N/A,#N/A,FALSE,"PERDIDAS";#N/A,#N/A,FALSE,"CLIENTES";#N/A,#N/A,FALSE,"ESTADO";#N/A,#N/A,FALSE,"TECNICA"}</definedName>
    <definedName name="im" localSheetId="13" hidden="1">{#N/A,#N/A,FALSE,"ENERGIA";#N/A,#N/A,FALSE,"PERDIDAS";#N/A,#N/A,FALSE,"CLIENTES";#N/A,#N/A,FALSE,"ESTADO";#N/A,#N/A,FALSE,"TECNICA"}</definedName>
    <definedName name="im" hidden="1">{#N/A,#N/A,FALSE,"ENERGIA";#N/A,#N/A,FALSE,"PERDIDAS";#N/A,#N/A,FALSE,"CLIENTES";#N/A,#N/A,FALSE,"ESTADO";#N/A,#N/A,FALSE,"TECNICA"}</definedName>
    <definedName name="im_1" localSheetId="0" hidden="1">{#N/A,#N/A,FALSE,"ENERGIA";#N/A,#N/A,FALSE,"PERDIDAS";#N/A,#N/A,FALSE,"CLIENTES";#N/A,#N/A,FALSE,"ESTADO";#N/A,#N/A,FALSE,"TECNICA"}</definedName>
    <definedName name="im_1" localSheetId="25" hidden="1">{#N/A,#N/A,FALSE,"ENERGIA";#N/A,#N/A,FALSE,"PERDIDAS";#N/A,#N/A,FALSE,"CLIENTES";#N/A,#N/A,FALSE,"ESTADO";#N/A,#N/A,FALSE,"TECNICA"}</definedName>
    <definedName name="im_1" localSheetId="20" hidden="1">{#N/A,#N/A,FALSE,"ENERGIA";#N/A,#N/A,FALSE,"PERDIDAS";#N/A,#N/A,FALSE,"CLIENTES";#N/A,#N/A,FALSE,"ESTADO";#N/A,#N/A,FALSE,"TECNICA"}</definedName>
    <definedName name="im_1" localSheetId="12" hidden="1">{#N/A,#N/A,FALSE,"ENERGIA";#N/A,#N/A,FALSE,"PERDIDAS";#N/A,#N/A,FALSE,"CLIENTES";#N/A,#N/A,FALSE,"ESTADO";#N/A,#N/A,FALSE,"TECNICA"}</definedName>
    <definedName name="im_1" localSheetId="22" hidden="1">{#N/A,#N/A,FALSE,"ENERGIA";#N/A,#N/A,FALSE,"PERDIDAS";#N/A,#N/A,FALSE,"CLIENTES";#N/A,#N/A,FALSE,"ESTADO";#N/A,#N/A,FALSE,"TECNICA"}</definedName>
    <definedName name="im_1" localSheetId="21" hidden="1">{#N/A,#N/A,FALSE,"ENERGIA";#N/A,#N/A,FALSE,"PERDIDAS";#N/A,#N/A,FALSE,"CLIENTES";#N/A,#N/A,FALSE,"ESTADO";#N/A,#N/A,FALSE,"TECNICA"}</definedName>
    <definedName name="im_1" localSheetId="23" hidden="1">{#N/A,#N/A,FALSE,"ENERGIA";#N/A,#N/A,FALSE,"PERDIDAS";#N/A,#N/A,FALSE,"CLIENTES";#N/A,#N/A,FALSE,"ESTADO";#N/A,#N/A,FALSE,"TECNICA"}</definedName>
    <definedName name="im_1" localSheetId="15" hidden="1">{#N/A,#N/A,FALSE,"ENERGIA";#N/A,#N/A,FALSE,"PERDIDAS";#N/A,#N/A,FALSE,"CLIENTES";#N/A,#N/A,FALSE,"ESTADO";#N/A,#N/A,FALSE,"TECNICA"}</definedName>
    <definedName name="im_1" localSheetId="13" hidden="1">{#N/A,#N/A,FALSE,"ENERGIA";#N/A,#N/A,FALSE,"PERDIDAS";#N/A,#N/A,FALSE,"CLIENTES";#N/A,#N/A,FALSE,"ESTADO";#N/A,#N/A,FALSE,"TECNICA"}</definedName>
    <definedName name="im_1" hidden="1">{#N/A,#N/A,FALSE,"ENERGIA";#N/A,#N/A,FALSE,"PERDIDAS";#N/A,#N/A,FALSE,"CLIENTES";#N/A,#N/A,FALSE,"ESTADO";#N/A,#N/A,FALSE,"TECNICA"}</definedName>
    <definedName name="im_1_1" localSheetId="0" hidden="1">{#N/A,#N/A,FALSE,"ENERGIA";#N/A,#N/A,FALSE,"PERDIDAS";#N/A,#N/A,FALSE,"CLIENTES";#N/A,#N/A,FALSE,"ESTADO";#N/A,#N/A,FALSE,"TECNICA"}</definedName>
    <definedName name="im_1_1" localSheetId="25" hidden="1">{#N/A,#N/A,FALSE,"ENERGIA";#N/A,#N/A,FALSE,"PERDIDAS";#N/A,#N/A,FALSE,"CLIENTES";#N/A,#N/A,FALSE,"ESTADO";#N/A,#N/A,FALSE,"TECNICA"}</definedName>
    <definedName name="im_1_1" localSheetId="20" hidden="1">{#N/A,#N/A,FALSE,"ENERGIA";#N/A,#N/A,FALSE,"PERDIDAS";#N/A,#N/A,FALSE,"CLIENTES";#N/A,#N/A,FALSE,"ESTADO";#N/A,#N/A,FALSE,"TECNICA"}</definedName>
    <definedName name="im_1_1" localSheetId="12" hidden="1">{#N/A,#N/A,FALSE,"ENERGIA";#N/A,#N/A,FALSE,"PERDIDAS";#N/A,#N/A,FALSE,"CLIENTES";#N/A,#N/A,FALSE,"ESTADO";#N/A,#N/A,FALSE,"TECNICA"}</definedName>
    <definedName name="im_1_1" localSheetId="22" hidden="1">{#N/A,#N/A,FALSE,"ENERGIA";#N/A,#N/A,FALSE,"PERDIDAS";#N/A,#N/A,FALSE,"CLIENTES";#N/A,#N/A,FALSE,"ESTADO";#N/A,#N/A,FALSE,"TECNICA"}</definedName>
    <definedName name="im_1_1" localSheetId="21" hidden="1">{#N/A,#N/A,FALSE,"ENERGIA";#N/A,#N/A,FALSE,"PERDIDAS";#N/A,#N/A,FALSE,"CLIENTES";#N/A,#N/A,FALSE,"ESTADO";#N/A,#N/A,FALSE,"TECNICA"}</definedName>
    <definedName name="im_1_1" localSheetId="23" hidden="1">{#N/A,#N/A,FALSE,"ENERGIA";#N/A,#N/A,FALSE,"PERDIDAS";#N/A,#N/A,FALSE,"CLIENTES";#N/A,#N/A,FALSE,"ESTADO";#N/A,#N/A,FALSE,"TECNICA"}</definedName>
    <definedName name="im_1_1" localSheetId="15" hidden="1">{#N/A,#N/A,FALSE,"ENERGIA";#N/A,#N/A,FALSE,"PERDIDAS";#N/A,#N/A,FALSE,"CLIENTES";#N/A,#N/A,FALSE,"ESTADO";#N/A,#N/A,FALSE,"TECNICA"}</definedName>
    <definedName name="im_1_1" localSheetId="13" hidden="1">{#N/A,#N/A,FALSE,"ENERGIA";#N/A,#N/A,FALSE,"PERDIDAS";#N/A,#N/A,FALSE,"CLIENTES";#N/A,#N/A,FALSE,"ESTADO";#N/A,#N/A,FALSE,"TECNICA"}</definedName>
    <definedName name="im_1_1" hidden="1">{#N/A,#N/A,FALSE,"ENERGIA";#N/A,#N/A,FALSE,"PERDIDAS";#N/A,#N/A,FALSE,"CLIENTES";#N/A,#N/A,FALSE,"ESTADO";#N/A,#N/A,FALSE,"TECNICA"}</definedName>
    <definedName name="im_2" localSheetId="0" hidden="1">{#N/A,#N/A,FALSE,"ENERGIA";#N/A,#N/A,FALSE,"PERDIDAS";#N/A,#N/A,FALSE,"CLIENTES";#N/A,#N/A,FALSE,"ESTADO";#N/A,#N/A,FALSE,"TECNICA"}</definedName>
    <definedName name="im_2" localSheetId="25" hidden="1">{#N/A,#N/A,FALSE,"ENERGIA";#N/A,#N/A,FALSE,"PERDIDAS";#N/A,#N/A,FALSE,"CLIENTES";#N/A,#N/A,FALSE,"ESTADO";#N/A,#N/A,FALSE,"TECNICA"}</definedName>
    <definedName name="im_2" localSheetId="20" hidden="1">{#N/A,#N/A,FALSE,"ENERGIA";#N/A,#N/A,FALSE,"PERDIDAS";#N/A,#N/A,FALSE,"CLIENTES";#N/A,#N/A,FALSE,"ESTADO";#N/A,#N/A,FALSE,"TECNICA"}</definedName>
    <definedName name="im_2" localSheetId="12" hidden="1">{#N/A,#N/A,FALSE,"ENERGIA";#N/A,#N/A,FALSE,"PERDIDAS";#N/A,#N/A,FALSE,"CLIENTES";#N/A,#N/A,FALSE,"ESTADO";#N/A,#N/A,FALSE,"TECNICA"}</definedName>
    <definedName name="im_2" localSheetId="22" hidden="1">{#N/A,#N/A,FALSE,"ENERGIA";#N/A,#N/A,FALSE,"PERDIDAS";#N/A,#N/A,FALSE,"CLIENTES";#N/A,#N/A,FALSE,"ESTADO";#N/A,#N/A,FALSE,"TECNICA"}</definedName>
    <definedName name="im_2" localSheetId="21" hidden="1">{#N/A,#N/A,FALSE,"ENERGIA";#N/A,#N/A,FALSE,"PERDIDAS";#N/A,#N/A,FALSE,"CLIENTES";#N/A,#N/A,FALSE,"ESTADO";#N/A,#N/A,FALSE,"TECNICA"}</definedName>
    <definedName name="im_2" localSheetId="23" hidden="1">{#N/A,#N/A,FALSE,"ENERGIA";#N/A,#N/A,FALSE,"PERDIDAS";#N/A,#N/A,FALSE,"CLIENTES";#N/A,#N/A,FALSE,"ESTADO";#N/A,#N/A,FALSE,"TECNICA"}</definedName>
    <definedName name="im_2" localSheetId="15" hidden="1">{#N/A,#N/A,FALSE,"ENERGIA";#N/A,#N/A,FALSE,"PERDIDAS";#N/A,#N/A,FALSE,"CLIENTES";#N/A,#N/A,FALSE,"ESTADO";#N/A,#N/A,FALSE,"TECNICA"}</definedName>
    <definedName name="im_2" localSheetId="13" hidden="1">{#N/A,#N/A,FALSE,"ENERGIA";#N/A,#N/A,FALSE,"PERDIDAS";#N/A,#N/A,FALSE,"CLIENTES";#N/A,#N/A,FALSE,"ESTADO";#N/A,#N/A,FALSE,"TECNICA"}</definedName>
    <definedName name="im_2" hidden="1">{#N/A,#N/A,FALSE,"ENERGIA";#N/A,#N/A,FALSE,"PERDIDAS";#N/A,#N/A,FALSE,"CLIENTES";#N/A,#N/A,FALSE,"ESTADO";#N/A,#N/A,FALSE,"TECNICA"}</definedName>
    <definedName name="imagen1" localSheetId="15">#REF!</definedName>
    <definedName name="imagen1">#REF!</definedName>
    <definedName name="imagen2" localSheetId="15">#REF!</definedName>
    <definedName name="imagen2">#REF!</definedName>
    <definedName name="ime" localSheetId="0" hidden="1">{#N/A,#N/A,FALSE,"LLAVE";#N/A,#N/A,FALSE,"EERR";#N/A,#N/A,FALSE,"ESP";#N/A,#N/A,FALSE,"EOAF";#N/A,#N/A,FALSE,"CASH";#N/A,#N/A,FALSE,"FINANZAS";#N/A,#N/A,FALSE,"DEUDA";#N/A,#N/A,FALSE,"INVERSION";#N/A,#N/A,FALSE,"PERSONAL"}</definedName>
    <definedName name="ime" localSheetId="25" hidden="1">{#N/A,#N/A,FALSE,"LLAVE";#N/A,#N/A,FALSE,"EERR";#N/A,#N/A,FALSE,"ESP";#N/A,#N/A,FALSE,"EOAF";#N/A,#N/A,FALSE,"CASH";#N/A,#N/A,FALSE,"FINANZAS";#N/A,#N/A,FALSE,"DEUDA";#N/A,#N/A,FALSE,"INVERSION";#N/A,#N/A,FALSE,"PERSONAL"}</definedName>
    <definedName name="ime" localSheetId="20" hidden="1">{#N/A,#N/A,FALSE,"LLAVE";#N/A,#N/A,FALSE,"EERR";#N/A,#N/A,FALSE,"ESP";#N/A,#N/A,FALSE,"EOAF";#N/A,#N/A,FALSE,"CASH";#N/A,#N/A,FALSE,"FINANZAS";#N/A,#N/A,FALSE,"DEUDA";#N/A,#N/A,FALSE,"INVERSION";#N/A,#N/A,FALSE,"PERSONAL"}</definedName>
    <definedName name="ime" localSheetId="12" hidden="1">{#N/A,#N/A,FALSE,"LLAVE";#N/A,#N/A,FALSE,"EERR";#N/A,#N/A,FALSE,"ESP";#N/A,#N/A,FALSE,"EOAF";#N/A,#N/A,FALSE,"CASH";#N/A,#N/A,FALSE,"FINANZAS";#N/A,#N/A,FALSE,"DEUDA";#N/A,#N/A,FALSE,"INVERSION";#N/A,#N/A,FALSE,"PERSONAL"}</definedName>
    <definedName name="ime" localSheetId="22" hidden="1">{#N/A,#N/A,FALSE,"LLAVE";#N/A,#N/A,FALSE,"EERR";#N/A,#N/A,FALSE,"ESP";#N/A,#N/A,FALSE,"EOAF";#N/A,#N/A,FALSE,"CASH";#N/A,#N/A,FALSE,"FINANZAS";#N/A,#N/A,FALSE,"DEUDA";#N/A,#N/A,FALSE,"INVERSION";#N/A,#N/A,FALSE,"PERSONAL"}</definedName>
    <definedName name="ime" localSheetId="21" hidden="1">{#N/A,#N/A,FALSE,"LLAVE";#N/A,#N/A,FALSE,"EERR";#N/A,#N/A,FALSE,"ESP";#N/A,#N/A,FALSE,"EOAF";#N/A,#N/A,FALSE,"CASH";#N/A,#N/A,FALSE,"FINANZAS";#N/A,#N/A,FALSE,"DEUDA";#N/A,#N/A,FALSE,"INVERSION";#N/A,#N/A,FALSE,"PERSONAL"}</definedName>
    <definedName name="ime" localSheetId="23" hidden="1">{#N/A,#N/A,FALSE,"LLAVE";#N/A,#N/A,FALSE,"EERR";#N/A,#N/A,FALSE,"ESP";#N/A,#N/A,FALSE,"EOAF";#N/A,#N/A,FALSE,"CASH";#N/A,#N/A,FALSE,"FINANZAS";#N/A,#N/A,FALSE,"DEUDA";#N/A,#N/A,FALSE,"INVERSION";#N/A,#N/A,FALSE,"PERSONAL"}</definedName>
    <definedName name="ime" localSheetId="15" hidden="1">{#N/A,#N/A,FALSE,"LLAVE";#N/A,#N/A,FALSE,"EERR";#N/A,#N/A,FALSE,"ESP";#N/A,#N/A,FALSE,"EOAF";#N/A,#N/A,FALSE,"CASH";#N/A,#N/A,FALSE,"FINANZAS";#N/A,#N/A,FALSE,"DEUDA";#N/A,#N/A,FALSE,"INVERSION";#N/A,#N/A,FALSE,"PERSONAL"}</definedName>
    <definedName name="ime" localSheetId="13"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me_1" localSheetId="0" hidden="1">{#N/A,#N/A,FALSE,"LLAVE";#N/A,#N/A,FALSE,"EERR";#N/A,#N/A,FALSE,"ESP";#N/A,#N/A,FALSE,"EOAF";#N/A,#N/A,FALSE,"CASH";#N/A,#N/A,FALSE,"FINANZAS";#N/A,#N/A,FALSE,"DEUDA";#N/A,#N/A,FALSE,"INVERSION";#N/A,#N/A,FALSE,"PERSONAL"}</definedName>
    <definedName name="ime_1" localSheetId="25" hidden="1">{#N/A,#N/A,FALSE,"LLAVE";#N/A,#N/A,FALSE,"EERR";#N/A,#N/A,FALSE,"ESP";#N/A,#N/A,FALSE,"EOAF";#N/A,#N/A,FALSE,"CASH";#N/A,#N/A,FALSE,"FINANZAS";#N/A,#N/A,FALSE,"DEUDA";#N/A,#N/A,FALSE,"INVERSION";#N/A,#N/A,FALSE,"PERSONAL"}</definedName>
    <definedName name="ime_1" localSheetId="20" hidden="1">{#N/A,#N/A,FALSE,"LLAVE";#N/A,#N/A,FALSE,"EERR";#N/A,#N/A,FALSE,"ESP";#N/A,#N/A,FALSE,"EOAF";#N/A,#N/A,FALSE,"CASH";#N/A,#N/A,FALSE,"FINANZAS";#N/A,#N/A,FALSE,"DEUDA";#N/A,#N/A,FALSE,"INVERSION";#N/A,#N/A,FALSE,"PERSONAL"}</definedName>
    <definedName name="ime_1" localSheetId="12" hidden="1">{#N/A,#N/A,FALSE,"LLAVE";#N/A,#N/A,FALSE,"EERR";#N/A,#N/A,FALSE,"ESP";#N/A,#N/A,FALSE,"EOAF";#N/A,#N/A,FALSE,"CASH";#N/A,#N/A,FALSE,"FINANZAS";#N/A,#N/A,FALSE,"DEUDA";#N/A,#N/A,FALSE,"INVERSION";#N/A,#N/A,FALSE,"PERSONAL"}</definedName>
    <definedName name="ime_1" localSheetId="22" hidden="1">{#N/A,#N/A,FALSE,"LLAVE";#N/A,#N/A,FALSE,"EERR";#N/A,#N/A,FALSE,"ESP";#N/A,#N/A,FALSE,"EOAF";#N/A,#N/A,FALSE,"CASH";#N/A,#N/A,FALSE,"FINANZAS";#N/A,#N/A,FALSE,"DEUDA";#N/A,#N/A,FALSE,"INVERSION";#N/A,#N/A,FALSE,"PERSONAL"}</definedName>
    <definedName name="ime_1" localSheetId="21" hidden="1">{#N/A,#N/A,FALSE,"LLAVE";#N/A,#N/A,FALSE,"EERR";#N/A,#N/A,FALSE,"ESP";#N/A,#N/A,FALSE,"EOAF";#N/A,#N/A,FALSE,"CASH";#N/A,#N/A,FALSE,"FINANZAS";#N/A,#N/A,FALSE,"DEUDA";#N/A,#N/A,FALSE,"INVERSION";#N/A,#N/A,FALSE,"PERSONAL"}</definedName>
    <definedName name="ime_1" localSheetId="23" hidden="1">{#N/A,#N/A,FALSE,"LLAVE";#N/A,#N/A,FALSE,"EERR";#N/A,#N/A,FALSE,"ESP";#N/A,#N/A,FALSE,"EOAF";#N/A,#N/A,FALSE,"CASH";#N/A,#N/A,FALSE,"FINANZAS";#N/A,#N/A,FALSE,"DEUDA";#N/A,#N/A,FALSE,"INVERSION";#N/A,#N/A,FALSE,"PERSONAL"}</definedName>
    <definedName name="ime_1" localSheetId="15" hidden="1">{#N/A,#N/A,FALSE,"LLAVE";#N/A,#N/A,FALSE,"EERR";#N/A,#N/A,FALSE,"ESP";#N/A,#N/A,FALSE,"EOAF";#N/A,#N/A,FALSE,"CASH";#N/A,#N/A,FALSE,"FINANZAS";#N/A,#N/A,FALSE,"DEUDA";#N/A,#N/A,FALSE,"INVERSION";#N/A,#N/A,FALSE,"PERSONAL"}</definedName>
    <definedName name="ime_1" localSheetId="13" hidden="1">{#N/A,#N/A,FALSE,"LLAVE";#N/A,#N/A,FALSE,"EERR";#N/A,#N/A,FALSE,"ESP";#N/A,#N/A,FALSE,"EOAF";#N/A,#N/A,FALSE,"CASH";#N/A,#N/A,FALSE,"FINANZAS";#N/A,#N/A,FALSE,"DEUDA";#N/A,#N/A,FALSE,"INVERSION";#N/A,#N/A,FALSE,"PERSONAL"}</definedName>
    <definedName name="ime_1" hidden="1">{#N/A,#N/A,FALSE,"LLAVE";#N/A,#N/A,FALSE,"EERR";#N/A,#N/A,FALSE,"ESP";#N/A,#N/A,FALSE,"EOAF";#N/A,#N/A,FALSE,"CASH";#N/A,#N/A,FALSE,"FINANZAS";#N/A,#N/A,FALSE,"DEUDA";#N/A,#N/A,FALSE,"INVERSION";#N/A,#N/A,FALSE,"PERSONAL"}</definedName>
    <definedName name="ime_1_1" localSheetId="0" hidden="1">{#N/A,#N/A,FALSE,"LLAVE";#N/A,#N/A,FALSE,"EERR";#N/A,#N/A,FALSE,"ESP";#N/A,#N/A,FALSE,"EOAF";#N/A,#N/A,FALSE,"CASH";#N/A,#N/A,FALSE,"FINANZAS";#N/A,#N/A,FALSE,"DEUDA";#N/A,#N/A,FALSE,"INVERSION";#N/A,#N/A,FALSE,"PERSONAL"}</definedName>
    <definedName name="ime_1_1" localSheetId="25" hidden="1">{#N/A,#N/A,FALSE,"LLAVE";#N/A,#N/A,FALSE,"EERR";#N/A,#N/A,FALSE,"ESP";#N/A,#N/A,FALSE,"EOAF";#N/A,#N/A,FALSE,"CASH";#N/A,#N/A,FALSE,"FINANZAS";#N/A,#N/A,FALSE,"DEUDA";#N/A,#N/A,FALSE,"INVERSION";#N/A,#N/A,FALSE,"PERSONAL"}</definedName>
    <definedName name="ime_1_1" localSheetId="20" hidden="1">{#N/A,#N/A,FALSE,"LLAVE";#N/A,#N/A,FALSE,"EERR";#N/A,#N/A,FALSE,"ESP";#N/A,#N/A,FALSE,"EOAF";#N/A,#N/A,FALSE,"CASH";#N/A,#N/A,FALSE,"FINANZAS";#N/A,#N/A,FALSE,"DEUDA";#N/A,#N/A,FALSE,"INVERSION";#N/A,#N/A,FALSE,"PERSONAL"}</definedName>
    <definedName name="ime_1_1" localSheetId="12" hidden="1">{#N/A,#N/A,FALSE,"LLAVE";#N/A,#N/A,FALSE,"EERR";#N/A,#N/A,FALSE,"ESP";#N/A,#N/A,FALSE,"EOAF";#N/A,#N/A,FALSE,"CASH";#N/A,#N/A,FALSE,"FINANZAS";#N/A,#N/A,FALSE,"DEUDA";#N/A,#N/A,FALSE,"INVERSION";#N/A,#N/A,FALSE,"PERSONAL"}</definedName>
    <definedName name="ime_1_1" localSheetId="22" hidden="1">{#N/A,#N/A,FALSE,"LLAVE";#N/A,#N/A,FALSE,"EERR";#N/A,#N/A,FALSE,"ESP";#N/A,#N/A,FALSE,"EOAF";#N/A,#N/A,FALSE,"CASH";#N/A,#N/A,FALSE,"FINANZAS";#N/A,#N/A,FALSE,"DEUDA";#N/A,#N/A,FALSE,"INVERSION";#N/A,#N/A,FALSE,"PERSONAL"}</definedName>
    <definedName name="ime_1_1" localSheetId="21" hidden="1">{#N/A,#N/A,FALSE,"LLAVE";#N/A,#N/A,FALSE,"EERR";#N/A,#N/A,FALSE,"ESP";#N/A,#N/A,FALSE,"EOAF";#N/A,#N/A,FALSE,"CASH";#N/A,#N/A,FALSE,"FINANZAS";#N/A,#N/A,FALSE,"DEUDA";#N/A,#N/A,FALSE,"INVERSION";#N/A,#N/A,FALSE,"PERSONAL"}</definedName>
    <definedName name="ime_1_1" localSheetId="23" hidden="1">{#N/A,#N/A,FALSE,"LLAVE";#N/A,#N/A,FALSE,"EERR";#N/A,#N/A,FALSE,"ESP";#N/A,#N/A,FALSE,"EOAF";#N/A,#N/A,FALSE,"CASH";#N/A,#N/A,FALSE,"FINANZAS";#N/A,#N/A,FALSE,"DEUDA";#N/A,#N/A,FALSE,"INVERSION";#N/A,#N/A,FALSE,"PERSONAL"}</definedName>
    <definedName name="ime_1_1" localSheetId="15" hidden="1">{#N/A,#N/A,FALSE,"LLAVE";#N/A,#N/A,FALSE,"EERR";#N/A,#N/A,FALSE,"ESP";#N/A,#N/A,FALSE,"EOAF";#N/A,#N/A,FALSE,"CASH";#N/A,#N/A,FALSE,"FINANZAS";#N/A,#N/A,FALSE,"DEUDA";#N/A,#N/A,FALSE,"INVERSION";#N/A,#N/A,FALSE,"PERSONAL"}</definedName>
    <definedName name="ime_1_1" localSheetId="13" hidden="1">{#N/A,#N/A,FALSE,"LLAVE";#N/A,#N/A,FALSE,"EERR";#N/A,#N/A,FALSE,"ESP";#N/A,#N/A,FALSE,"EOAF";#N/A,#N/A,FALSE,"CASH";#N/A,#N/A,FALSE,"FINANZAS";#N/A,#N/A,FALSE,"DEUDA";#N/A,#N/A,FALSE,"INVERSION";#N/A,#N/A,FALSE,"PERSONAL"}</definedName>
    <definedName name="ime_1_1" hidden="1">{#N/A,#N/A,FALSE,"LLAVE";#N/A,#N/A,FALSE,"EERR";#N/A,#N/A,FALSE,"ESP";#N/A,#N/A,FALSE,"EOAF";#N/A,#N/A,FALSE,"CASH";#N/A,#N/A,FALSE,"FINANZAS";#N/A,#N/A,FALSE,"DEUDA";#N/A,#N/A,FALSE,"INVERSION";#N/A,#N/A,FALSE,"PERSONAL"}</definedName>
    <definedName name="ime_2" localSheetId="0" hidden="1">{#N/A,#N/A,FALSE,"LLAVE";#N/A,#N/A,FALSE,"EERR";#N/A,#N/A,FALSE,"ESP";#N/A,#N/A,FALSE,"EOAF";#N/A,#N/A,FALSE,"CASH";#N/A,#N/A,FALSE,"FINANZAS";#N/A,#N/A,FALSE,"DEUDA";#N/A,#N/A,FALSE,"INVERSION";#N/A,#N/A,FALSE,"PERSONAL"}</definedName>
    <definedName name="ime_2" localSheetId="25" hidden="1">{#N/A,#N/A,FALSE,"LLAVE";#N/A,#N/A,FALSE,"EERR";#N/A,#N/A,FALSE,"ESP";#N/A,#N/A,FALSE,"EOAF";#N/A,#N/A,FALSE,"CASH";#N/A,#N/A,FALSE,"FINANZAS";#N/A,#N/A,FALSE,"DEUDA";#N/A,#N/A,FALSE,"INVERSION";#N/A,#N/A,FALSE,"PERSONAL"}</definedName>
    <definedName name="ime_2" localSheetId="20" hidden="1">{#N/A,#N/A,FALSE,"LLAVE";#N/A,#N/A,FALSE,"EERR";#N/A,#N/A,FALSE,"ESP";#N/A,#N/A,FALSE,"EOAF";#N/A,#N/A,FALSE,"CASH";#N/A,#N/A,FALSE,"FINANZAS";#N/A,#N/A,FALSE,"DEUDA";#N/A,#N/A,FALSE,"INVERSION";#N/A,#N/A,FALSE,"PERSONAL"}</definedName>
    <definedName name="ime_2" localSheetId="12" hidden="1">{#N/A,#N/A,FALSE,"LLAVE";#N/A,#N/A,FALSE,"EERR";#N/A,#N/A,FALSE,"ESP";#N/A,#N/A,FALSE,"EOAF";#N/A,#N/A,FALSE,"CASH";#N/A,#N/A,FALSE,"FINANZAS";#N/A,#N/A,FALSE,"DEUDA";#N/A,#N/A,FALSE,"INVERSION";#N/A,#N/A,FALSE,"PERSONAL"}</definedName>
    <definedName name="ime_2" localSheetId="22" hidden="1">{#N/A,#N/A,FALSE,"LLAVE";#N/A,#N/A,FALSE,"EERR";#N/A,#N/A,FALSE,"ESP";#N/A,#N/A,FALSE,"EOAF";#N/A,#N/A,FALSE,"CASH";#N/A,#N/A,FALSE,"FINANZAS";#N/A,#N/A,FALSE,"DEUDA";#N/A,#N/A,FALSE,"INVERSION";#N/A,#N/A,FALSE,"PERSONAL"}</definedName>
    <definedName name="ime_2" localSheetId="21" hidden="1">{#N/A,#N/A,FALSE,"LLAVE";#N/A,#N/A,FALSE,"EERR";#N/A,#N/A,FALSE,"ESP";#N/A,#N/A,FALSE,"EOAF";#N/A,#N/A,FALSE,"CASH";#N/A,#N/A,FALSE,"FINANZAS";#N/A,#N/A,FALSE,"DEUDA";#N/A,#N/A,FALSE,"INVERSION";#N/A,#N/A,FALSE,"PERSONAL"}</definedName>
    <definedName name="ime_2" localSheetId="23" hidden="1">{#N/A,#N/A,FALSE,"LLAVE";#N/A,#N/A,FALSE,"EERR";#N/A,#N/A,FALSE,"ESP";#N/A,#N/A,FALSE,"EOAF";#N/A,#N/A,FALSE,"CASH";#N/A,#N/A,FALSE,"FINANZAS";#N/A,#N/A,FALSE,"DEUDA";#N/A,#N/A,FALSE,"INVERSION";#N/A,#N/A,FALSE,"PERSONAL"}</definedName>
    <definedName name="ime_2" localSheetId="15" hidden="1">{#N/A,#N/A,FALSE,"LLAVE";#N/A,#N/A,FALSE,"EERR";#N/A,#N/A,FALSE,"ESP";#N/A,#N/A,FALSE,"EOAF";#N/A,#N/A,FALSE,"CASH";#N/A,#N/A,FALSE,"FINANZAS";#N/A,#N/A,FALSE,"DEUDA";#N/A,#N/A,FALSE,"INVERSION";#N/A,#N/A,FALSE,"PERSONAL"}</definedName>
    <definedName name="ime_2" localSheetId="13" hidden="1">{#N/A,#N/A,FALSE,"LLAVE";#N/A,#N/A,FALSE,"EERR";#N/A,#N/A,FALSE,"ESP";#N/A,#N/A,FALSE,"EOAF";#N/A,#N/A,FALSE,"CASH";#N/A,#N/A,FALSE,"FINANZAS";#N/A,#N/A,FALSE,"DEUDA";#N/A,#N/A,FALSE,"INVERSION";#N/A,#N/A,FALSE,"PERSONAL"}</definedName>
    <definedName name="ime_2" hidden="1">{#N/A,#N/A,FALSE,"LLAVE";#N/A,#N/A,FALSE,"EERR";#N/A,#N/A,FALSE,"ESP";#N/A,#N/A,FALSE,"EOAF";#N/A,#N/A,FALSE,"CASH";#N/A,#N/A,FALSE,"FINANZAS";#N/A,#N/A,FALSE,"DEUDA";#N/A,#N/A,FALSE,"INVERSION";#N/A,#N/A,FALSE,"PERSONAL"}</definedName>
    <definedName name="imob">#REF!</definedName>
    <definedName name="imob2">#REF!</definedName>
    <definedName name="Imp_PDGFC" localSheetId="15">#REF!</definedName>
    <definedName name="Imp_PDGFC">#REF!</definedName>
    <definedName name="Imp_PDGFF" localSheetId="15">#REF!</definedName>
    <definedName name="Imp_PDGFF">#REF!</definedName>
    <definedName name="ImpactoResultado" localSheetId="13">#REF!</definedName>
    <definedName name="ImpactoResultado">#REF!</definedName>
    <definedName name="IMPORT" localSheetId="15" hidden="1">{"Assumptions Page 1",#N/A,FALSE,"JUBA Value";"Assumptions Page 2",#N/A,FALSE,"JUBA Value";"Assumptions Page 3",#N/A,FALSE,"JUBA Value";"Assumptions Page 4",#N/A,FALSE,"JUBA Value"}</definedName>
    <definedName name="IMPORT" localSheetId="13" hidden="1">{"Assumptions Page 1",#N/A,FALSE,"JUBA Value";"Assumptions Page 2",#N/A,FALSE,"JUBA Value";"Assumptions Page 3",#N/A,FALSE,"JUBA Value";"Assumptions Page 4",#N/A,FALSE,"JUBA Value"}</definedName>
    <definedName name="IMPORT" hidden="1">{"Assumptions Page 1",#N/A,FALSE,"JUBA Value";"Assumptions Page 2",#N/A,FALSE,"JUBA Value";"Assumptions Page 3",#N/A,FALSE,"JUBA Value";"Assumptions Page 4",#N/A,FALSE,"JUBA Value"}</definedName>
    <definedName name="IMPORTDFF1" localSheetId="2">#REF!</definedName>
    <definedName name="IMPORTDFF1" localSheetId="3">#REF!</definedName>
    <definedName name="IMPORTDFF1" localSheetId="19">#REF!</definedName>
    <definedName name="IMPORTDFF1" localSheetId="24">#REF!</definedName>
    <definedName name="IMPORTDFF1" localSheetId="1">#REF!</definedName>
    <definedName name="IMPORTDFF1" localSheetId="25">#REF!</definedName>
    <definedName name="IMPORTDFF1" localSheetId="20">#REF!</definedName>
    <definedName name="IMPORTDFF1" localSheetId="12">#REF!</definedName>
    <definedName name="IMPORTDFF1" localSheetId="13">#REF!</definedName>
    <definedName name="IMPORTDFF1">#REF!</definedName>
    <definedName name="Impostos" localSheetId="13">#REF!</definedName>
    <definedName name="Impostos">#REF!</definedName>
    <definedName name="Imprimir_Fluxo_Caixa" localSheetId="13">#REF!</definedName>
    <definedName name="Imprimir_Fluxo_Caixa">#REF!</definedName>
    <definedName name="Imprimir_Fluxo_Fundos">#REF!</definedName>
    <definedName name="Inad" hidden="1">49</definedName>
    <definedName name="INCOME">#REF!</definedName>
    <definedName name="Incomepb" hidden="1">#REF!</definedName>
    <definedName name="INCREASED">#REF!</definedName>
    <definedName name="IndA1" localSheetId="15">#REF!</definedName>
    <definedName name="IndA1">#REF!</definedName>
    <definedName name="INDECO" localSheetId="15">#REF!</definedName>
    <definedName name="INDECO">#REF!</definedName>
    <definedName name="indeniz_GP" localSheetId="15">#REF!</definedName>
    <definedName name="indeniz_GP">#REF!</definedName>
    <definedName name="INDICADORES01" localSheetId="15">#REF!</definedName>
    <definedName name="INDICADORES01">#REF!</definedName>
    <definedName name="Indice" localSheetId="13">#REF!</definedName>
    <definedName name="Indice">#REF!</definedName>
    <definedName name="indice_abr" localSheetId="15">#REF!</definedName>
    <definedName name="indice_abr">#REF!</definedName>
    <definedName name="Indice_Ano_Ant" localSheetId="15">#REF!</definedName>
    <definedName name="Indice_Ano_Ant">#REF!</definedName>
    <definedName name="Indice_Ante" localSheetId="15">#REF!</definedName>
    <definedName name="Indice_Ante">#REF!</definedName>
    <definedName name="Indice_Mes" localSheetId="15">#REF!</definedName>
    <definedName name="Indice_Mes">#REF!</definedName>
    <definedName name="INETOTHER" localSheetId="13">#REF!</definedName>
    <definedName name="INETOTHER">#REF!</definedName>
    <definedName name="INETPPE" localSheetId="13">#REF!</definedName>
    <definedName name="INETPPE">#REF!</definedName>
    <definedName name="info_projetos" localSheetId="13">#REF!</definedName>
    <definedName name="info_projetos">#REF!</definedName>
    <definedName name="ingr">#REF!</definedName>
    <definedName name="INI_COMPL_NEWAVE" localSheetId="15">#REF!</definedName>
    <definedName name="INI_COMPL_NEWAVE">#REF!</definedName>
    <definedName name="InicioFluxo" localSheetId="15">#REF!</definedName>
    <definedName name="InicioFluxo">#REF!</definedName>
    <definedName name="inpgtorap" localSheetId="15">#REF!</definedName>
    <definedName name="inpgtorap">#REF!</definedName>
    <definedName name="input1" localSheetId="13">#REF!</definedName>
    <definedName name="input1">#REF!</definedName>
    <definedName name="input10" localSheetId="13">#REF!</definedName>
    <definedName name="input10">#REF!</definedName>
    <definedName name="input11" localSheetId="13">#REF!</definedName>
    <definedName name="input11">#REF!</definedName>
    <definedName name="input12">#REF!</definedName>
    <definedName name="input13">#REF!</definedName>
    <definedName name="input14">#REF!</definedName>
    <definedName name="input15">#REF!</definedName>
    <definedName name="input16">#REF!</definedName>
    <definedName name="input17">#REF!</definedName>
    <definedName name="input2">#REF!</definedName>
    <definedName name="input3">#REF!</definedName>
    <definedName name="input4">#REF!</definedName>
    <definedName name="input5">#REF!</definedName>
    <definedName name="input6">#REF!</definedName>
    <definedName name="input7">#REF!</definedName>
    <definedName name="input8">#REF!</definedName>
    <definedName name="input9">#REF!</definedName>
    <definedName name="Inputs_Usinas_Ger" localSheetId="15">#REF!</definedName>
    <definedName name="Inputs_Usinas_Ger">#REF!</definedName>
    <definedName name="INSP_META" localSheetId="15">#REF!</definedName>
    <definedName name="INSP_META">#REF!</definedName>
    <definedName name="INSP_REAL" localSheetId="15">#REF!</definedName>
    <definedName name="INSP_REAL">#REF!</definedName>
    <definedName name="inspecao" localSheetId="13">#REF!</definedName>
    <definedName name="inspecao">#REF!</definedName>
    <definedName name="inspecaoPoder" localSheetId="13">#REF!</definedName>
    <definedName name="inspecaoPoder">#REF!</definedName>
    <definedName name="instalacaoAterramento" localSheetId="13">#REF!</definedName>
    <definedName name="instalacaoAterramento">#REF!</definedName>
    <definedName name="instalacaoAterramentoPoder">#REF!</definedName>
    <definedName name="instalacaoCaboCondutor">#REF!</definedName>
    <definedName name="instalacaoCaboCondutorPoder">#REF!</definedName>
    <definedName name="instalacaoCaboParaRaioConv">#REF!</definedName>
    <definedName name="instalacaoCaboParaRaioConvPoder">#REF!</definedName>
    <definedName name="instalacaoCaboParaRaioOptico">#REF!</definedName>
    <definedName name="instalacaoCaboParaRaioOpticoPoder">#REF!</definedName>
    <definedName name="INTERLIGADO" localSheetId="15">#REF!</definedName>
    <definedName name="INTERLIGADO">#REF!</definedName>
    <definedName name="intro1" localSheetId="13">#REF!</definedName>
    <definedName name="intro1">#REF!</definedName>
    <definedName name="Inv">#N/A</definedName>
    <definedName name="InvComReidi" localSheetId="13">#REF!</definedName>
    <definedName name="InvComReidi">#REF!</definedName>
    <definedName name="INVEST" localSheetId="13">#REF!</definedName>
    <definedName name="INVEST">#REF!</definedName>
    <definedName name="Invest_Futuro" localSheetId="2">#REF!</definedName>
    <definedName name="Invest_Futuro" localSheetId="3">#REF!</definedName>
    <definedName name="Invest_Futuro" localSheetId="1">#REF!</definedName>
    <definedName name="Invest_Futuro" localSheetId="25">#REF!</definedName>
    <definedName name="Invest_Futuro" localSheetId="20">#REF!</definedName>
    <definedName name="Invest_Futuro" localSheetId="22">#REF!</definedName>
    <definedName name="Invest_Futuro" localSheetId="21">#REF!</definedName>
    <definedName name="Invest_Futuro" localSheetId="23">#REF!</definedName>
    <definedName name="Invest_Futuro" localSheetId="15">#REF!</definedName>
    <definedName name="Invest_Futuro">#REF!</definedName>
    <definedName name="Invest_Renov" localSheetId="15">#REF!</definedName>
    <definedName name="Invest_Renov">#REF!</definedName>
    <definedName name="Investimento" localSheetId="13">#REF!</definedName>
    <definedName name="Investimento">#REF!</definedName>
    <definedName name="Investimento_Inicial" localSheetId="13">#REF!</definedName>
    <definedName name="Investimento_Inicial">#REF!</definedName>
    <definedName name="InvJOA_GP" localSheetId="15">#REF!</definedName>
    <definedName name="InvJOA_GP">#REF!</definedName>
    <definedName name="InvJOA_PP" localSheetId="15">#REF!</definedName>
    <definedName name="InvJOA_PP">#REF!</definedName>
    <definedName name="IPCA" localSheetId="15">#REF!</definedName>
    <definedName name="IPCA">#REF!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40388.4088310185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#REF!</definedName>
    <definedName name="IR_Adicional">#REF!</definedName>
    <definedName name="ir_antes">#REF!</definedName>
    <definedName name="ir_antes_2003">#REF!</definedName>
    <definedName name="ir_apos">#REF!</definedName>
    <definedName name="ir_apos_2003">#REF!</definedName>
    <definedName name="ir_depois">#REF!</definedName>
    <definedName name="IR_Normal">#REF!</definedName>
    <definedName name="IRA">#REF!</definedName>
    <definedName name="IRCS">-0.34</definedName>
    <definedName name="IRN">#REF!</definedName>
    <definedName name="IRNTot">#REF!</definedName>
    <definedName name="IRTot">#REF!</definedName>
    <definedName name="IsColHidden" hidden="1">FALSE</definedName>
    <definedName name="IsDate">#REF!</definedName>
    <definedName name="ise">#REF!</definedName>
    <definedName name="IsLTMColHidden" hidden="1">FALSE</definedName>
    <definedName name="ISOLADO" localSheetId="15">#REF!</definedName>
    <definedName name="ISOLADO">#REF!</definedName>
    <definedName name="isoladores" localSheetId="13">#REF!</definedName>
    <definedName name="isoladores">#REF!</definedName>
    <definedName name="isoladoresPoder" localSheetId="13">#REF!</definedName>
    <definedName name="isoladoresPoder">#REF!</definedName>
    <definedName name="IsSecureRevolver" localSheetId="13" hidden="1">#REF!</definedName>
    <definedName name="IsSecureRevolver" hidden="1">#REF!</definedName>
    <definedName name="IsSecureSenior1" hidden="1">#REF!</definedName>
    <definedName name="IsSecureSenior2" hidden="1">#REF!</definedName>
    <definedName name="IsSecureSenior3" hidden="1">#REF!</definedName>
    <definedName name="IsSecureSenior4" hidden="1">#REF!</definedName>
    <definedName name="IsSecureSenior5" hidden="1">#REF!</definedName>
    <definedName name="IsSecureSenior6" hidden="1">#REF!</definedName>
    <definedName name="IsSecureSenior7" hidden="1">#REF!</definedName>
    <definedName name="itr" localSheetId="15" hidden="1">{#N/A,#N/A,FALSE,"ENERGIA";#N/A,#N/A,FALSE,"PERDIDAS";#N/A,#N/A,FALSE,"CLIENTES";#N/A,#N/A,FALSE,"ESTADO";#N/A,#N/A,FALSE,"TECNICA"}</definedName>
    <definedName name="itr" localSheetId="13" hidden="1">{#N/A,#N/A,FALSE,"ENERGIA";#N/A,#N/A,FALSE,"PERDIDAS";#N/A,#N/A,FALSE,"CLIENTES";#N/A,#N/A,FALSE,"ESTADO";#N/A,#N/A,FALSE,"TECNICA"}</definedName>
    <definedName name="itr" hidden="1">{#N/A,#N/A,FALSE,"ENERGIA";#N/A,#N/A,FALSE,"PERDIDAS";#N/A,#N/A,FALSE,"CLIENTES";#N/A,#N/A,FALSE,"ESTADO";#N/A,#N/A,FALSE,"TECNICA"}</definedName>
    <definedName name="ITREE">#REF!</definedName>
    <definedName name="iukiikii" localSheetId="15" hidden="1">{#N/A,#N/A,FALSE,"CONTROLE"}</definedName>
    <definedName name="iukiikii" localSheetId="13" hidden="1">{#N/A,#N/A,FALSE,"CONTROLE"}</definedName>
    <definedName name="iukiikii" hidden="1">{#N/A,#N/A,FALSE,"CONTROLE"}</definedName>
    <definedName name="iuy" localSheetId="15" hidden="1">{"Assumptions Page 1",#N/A,FALSE,"JUBA Value";"Assumptions Page 2",#N/A,FALSE,"JUBA Value";"Assumptions Page 3",#N/A,FALSE,"JUBA Value";"Assumptions Page 4",#N/A,FALSE,"JUBA Value"}</definedName>
    <definedName name="iuy" localSheetId="13" hidden="1">{"Assumptions Page 1",#N/A,FALSE,"JUBA Value";"Assumptions Page 2",#N/A,FALSE,"JUBA Value";"Assumptions Page 3",#N/A,FALSE,"JUBA Value";"Assumptions Page 4",#N/A,FALSE,"JUBA Value"}</definedName>
    <definedName name="iuy" hidden="1">{"Assumptions Page 1",#N/A,FALSE,"JUBA Value";"Assumptions Page 2",#N/A,FALSE,"JUBA Value";"Assumptions Page 3",#N/A,FALSE,"JUBA Value";"Assumptions Page 4",#N/A,FALSE,"JUBA Value"}</definedName>
    <definedName name="IWORKING">#REF!</definedName>
    <definedName name="J" localSheetId="25">#REF!</definedName>
    <definedName name="J" localSheetId="20">#REF!</definedName>
    <definedName name="J" localSheetId="22">#REF!</definedName>
    <definedName name="J" localSheetId="21">#REF!</definedName>
    <definedName name="J" localSheetId="23">#REF!</definedName>
    <definedName name="J" localSheetId="15">#REF!</definedName>
    <definedName name="J">#REF!</definedName>
    <definedName name="j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ANCFACT">#REF!</definedName>
    <definedName name="JanL3">#REF!</definedName>
    <definedName name="JanL4">#REF!</definedName>
    <definedName name="JanL5">#REF!</definedName>
    <definedName name="JanNI1">#REF!</definedName>
    <definedName name="JanNI2">#REF!</definedName>
    <definedName name="JanNI3">#REF!</definedName>
    <definedName name="JanNI4">#REF!</definedName>
    <definedName name="JanNI5">#REF!</definedName>
    <definedName name="jd" localSheetId="15" hidden="1">{#N/A,#N/A,FALSE,"CONTROLE"}</definedName>
    <definedName name="jd" localSheetId="13" hidden="1">{#N/A,#N/A,FALSE,"CONTROLE"}</definedName>
    <definedName name="jd" hidden="1">{#N/A,#N/A,FALSE,"CONTROLE"}</definedName>
    <definedName name="jhhgj" localSheetId="15" hidden="1">{#N/A,#N/A,FALSE,"CONTROLE"}</definedName>
    <definedName name="jhhgj" localSheetId="13" hidden="1">{#N/A,#N/A,FALSE,"CONTROLE"}</definedName>
    <definedName name="jhhgj" hidden="1">{#N/A,#N/A,FALSE,"CONTROLE"}</definedName>
    <definedName name="JJ">#REF!</definedName>
    <definedName name="JJH">#REF!</definedName>
    <definedName name="JJJ"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j">#N/A</definedName>
    <definedName name="jkl">#N/A</definedName>
    <definedName name="JOA_LT" localSheetId="15">#REF!</definedName>
    <definedName name="JOA_LT">#REF!</definedName>
    <definedName name="Joa_Proporcional" localSheetId="13">#REF!</definedName>
    <definedName name="Joa_Proporcional">#REF!</definedName>
    <definedName name="JOA_SE" localSheetId="15">#REF!</definedName>
    <definedName name="JOA_SE">#REF!</definedName>
    <definedName name="jr" localSheetId="15">#REF!</definedName>
    <definedName name="jr">#REF!</definedName>
    <definedName name="JulL3" localSheetId="13">#REF!</definedName>
    <definedName name="JulL3">#REF!</definedName>
    <definedName name="JulL4" localSheetId="13">#REF!</definedName>
    <definedName name="JulL4">#REF!</definedName>
    <definedName name="JulL5" localSheetId="13">#REF!</definedName>
    <definedName name="JulL5">#REF!</definedName>
    <definedName name="JulNI1">#REF!</definedName>
    <definedName name="JulNI2">#REF!</definedName>
    <definedName name="JulNI3">#REF!</definedName>
    <definedName name="JulNI4">#REF!</definedName>
    <definedName name="JulNI5">#REF!</definedName>
    <definedName name="JUNHO" localSheetId="25">#REF!</definedName>
    <definedName name="JUNHO" localSheetId="20">#REF!</definedName>
    <definedName name="JUNHO" localSheetId="22">#REF!</definedName>
    <definedName name="JUNHO" localSheetId="21">#REF!</definedName>
    <definedName name="JUNHO" localSheetId="23">#REF!</definedName>
    <definedName name="JUNHO">#REF!</definedName>
    <definedName name="JunL3">#REF!</definedName>
    <definedName name="JunL4">#REF!</definedName>
    <definedName name="JunL5">#REF!</definedName>
    <definedName name="JunNI1">#REF!</definedName>
    <definedName name="JunNI2">#REF!</definedName>
    <definedName name="JunNI3">#REF!</definedName>
    <definedName name="JunNI4">#REF!</definedName>
    <definedName name="JunNI5">#REF!</definedName>
    <definedName name="juu" localSheetId="15" hidden="1">{#N/A,#N/A,FALSE,"CONTROLE"}</definedName>
    <definedName name="juu" localSheetId="13" hidden="1">{#N/A,#N/A,FALSE,"CONTROLE"}</definedName>
    <definedName name="juu" hidden="1">{#N/A,#N/A,FALSE,"CONTROLE"}</definedName>
    <definedName name="jyd" localSheetId="15" hidden="1">{#N/A,#N/A,FALSE,"CONTROLE"}</definedName>
    <definedName name="jyd" localSheetId="13" hidden="1">{#N/A,#N/A,FALSE,"CONTROLE"}</definedName>
    <definedName name="jyd" hidden="1">{#N/A,#N/A,FALSE,"CONTROLE"}</definedName>
    <definedName name="K">#REF!</definedName>
    <definedName name="key" hidden="1">#REF!</definedName>
    <definedName name="kico" localSheetId="0" hidden="1">{#N/A,#N/A,FALSE,"CONTROLE";#N/A,#N/A,FALSE,"CONTROLE"}</definedName>
    <definedName name="kico" localSheetId="25" hidden="1">{#N/A,#N/A,FALSE,"CONTROLE";#N/A,#N/A,FALSE,"CONTROLE"}</definedName>
    <definedName name="kico" localSheetId="20" hidden="1">{#N/A,#N/A,FALSE,"CONTROLE";#N/A,#N/A,FALSE,"CONTROLE"}</definedName>
    <definedName name="kico" localSheetId="12" hidden="1">{#N/A,#N/A,FALSE,"CONTROLE";#N/A,#N/A,FALSE,"CONTROLE"}</definedName>
    <definedName name="kico" localSheetId="22" hidden="1">{#N/A,#N/A,FALSE,"CONTROLE";#N/A,#N/A,FALSE,"CONTROLE"}</definedName>
    <definedName name="kico" localSheetId="21" hidden="1">{#N/A,#N/A,FALSE,"CONTROLE";#N/A,#N/A,FALSE,"CONTROLE"}</definedName>
    <definedName name="kico" localSheetId="23" hidden="1">{#N/A,#N/A,FALSE,"CONTROLE";#N/A,#N/A,FALSE,"CONTROLE"}</definedName>
    <definedName name="kico" localSheetId="15" hidden="1">{#N/A,#N/A,FALSE,"CONTROLE";#N/A,#N/A,FALSE,"CONTROLE"}</definedName>
    <definedName name="kico" localSheetId="13" hidden="1">{#N/A,#N/A,FALSE,"CONTROLE";#N/A,#N/A,FALSE,"CONTROLE"}</definedName>
    <definedName name="kico" hidden="1">{#N/A,#N/A,FALSE,"CONTROLE";#N/A,#N/A,FALSE,"CONTROLE"}</definedName>
    <definedName name="kico_1" localSheetId="0" hidden="1">{#N/A,#N/A,FALSE,"CONTROLE";#N/A,#N/A,FALSE,"CONTROLE"}</definedName>
    <definedName name="kico_1" localSheetId="25" hidden="1">{#N/A,#N/A,FALSE,"CONTROLE";#N/A,#N/A,FALSE,"CONTROLE"}</definedName>
    <definedName name="kico_1" localSheetId="20" hidden="1">{#N/A,#N/A,FALSE,"CONTROLE";#N/A,#N/A,FALSE,"CONTROLE"}</definedName>
    <definedName name="kico_1" localSheetId="12" hidden="1">{#N/A,#N/A,FALSE,"CONTROLE";#N/A,#N/A,FALSE,"CONTROLE"}</definedName>
    <definedName name="kico_1" localSheetId="22" hidden="1">{#N/A,#N/A,FALSE,"CONTROLE";#N/A,#N/A,FALSE,"CONTROLE"}</definedName>
    <definedName name="kico_1" localSheetId="21" hidden="1">{#N/A,#N/A,FALSE,"CONTROLE";#N/A,#N/A,FALSE,"CONTROLE"}</definedName>
    <definedName name="kico_1" localSheetId="23" hidden="1">{#N/A,#N/A,FALSE,"CONTROLE";#N/A,#N/A,FALSE,"CONTROLE"}</definedName>
    <definedName name="kico_1" localSheetId="15" hidden="1">{#N/A,#N/A,FALSE,"CONTROLE";#N/A,#N/A,FALSE,"CONTROLE"}</definedName>
    <definedName name="kico_1" localSheetId="13" hidden="1">{#N/A,#N/A,FALSE,"CONTROLE";#N/A,#N/A,FALSE,"CONTROLE"}</definedName>
    <definedName name="kico_1" hidden="1">{#N/A,#N/A,FALSE,"CONTROLE";#N/A,#N/A,FALSE,"CONTROLE"}</definedName>
    <definedName name="kiko" localSheetId="0" hidden="1">{#N/A,#N/A,FALSE,"CONTROLE";#N/A,#N/A,FALSE,"CONTROLE"}</definedName>
    <definedName name="kiko" localSheetId="25" hidden="1">{#N/A,#N/A,FALSE,"CONTROLE";#N/A,#N/A,FALSE,"CONTROLE"}</definedName>
    <definedName name="kiko" localSheetId="20" hidden="1">{#N/A,#N/A,FALSE,"CONTROLE";#N/A,#N/A,FALSE,"CONTROLE"}</definedName>
    <definedName name="kiko" localSheetId="12" hidden="1">{#N/A,#N/A,FALSE,"CONTROLE";#N/A,#N/A,FALSE,"CONTROLE"}</definedName>
    <definedName name="kiko" localSheetId="22" hidden="1">{#N/A,#N/A,FALSE,"CONTROLE";#N/A,#N/A,FALSE,"CONTROLE"}</definedName>
    <definedName name="kiko" localSheetId="21" hidden="1">{#N/A,#N/A,FALSE,"CONTROLE";#N/A,#N/A,FALSE,"CONTROLE"}</definedName>
    <definedName name="kiko" localSheetId="23" hidden="1">{#N/A,#N/A,FALSE,"CONTROLE";#N/A,#N/A,FALSE,"CONTROLE"}</definedName>
    <definedName name="kiko" localSheetId="15" hidden="1">{#N/A,#N/A,FALSE,"CONTROLE";#N/A,#N/A,FALSE,"CONTROLE"}</definedName>
    <definedName name="kiko" localSheetId="13" hidden="1">{#N/A,#N/A,FALSE,"CONTROLE";#N/A,#N/A,FALSE,"CONTROLE"}</definedName>
    <definedName name="kiko" hidden="1">{#N/A,#N/A,FALSE,"CONTROLE";#N/A,#N/A,FALSE,"CONTROLE"}</definedName>
    <definedName name="kiko_1" localSheetId="0" hidden="1">{#N/A,#N/A,FALSE,"CONTROLE";#N/A,#N/A,FALSE,"CONTROLE"}</definedName>
    <definedName name="kiko_1" localSheetId="25" hidden="1">{#N/A,#N/A,FALSE,"CONTROLE";#N/A,#N/A,FALSE,"CONTROLE"}</definedName>
    <definedName name="kiko_1" localSheetId="20" hidden="1">{#N/A,#N/A,FALSE,"CONTROLE";#N/A,#N/A,FALSE,"CONTROLE"}</definedName>
    <definedName name="kiko_1" localSheetId="12" hidden="1">{#N/A,#N/A,FALSE,"CONTROLE";#N/A,#N/A,FALSE,"CONTROLE"}</definedName>
    <definedName name="kiko_1" localSheetId="22" hidden="1">{#N/A,#N/A,FALSE,"CONTROLE";#N/A,#N/A,FALSE,"CONTROLE"}</definedName>
    <definedName name="kiko_1" localSheetId="21" hidden="1">{#N/A,#N/A,FALSE,"CONTROLE";#N/A,#N/A,FALSE,"CONTROLE"}</definedName>
    <definedName name="kiko_1" localSheetId="23" hidden="1">{#N/A,#N/A,FALSE,"CONTROLE";#N/A,#N/A,FALSE,"CONTROLE"}</definedName>
    <definedName name="kiko_1" localSheetId="15" hidden="1">{#N/A,#N/A,FALSE,"CONTROLE";#N/A,#N/A,FALSE,"CONTROLE"}</definedName>
    <definedName name="kiko_1" localSheetId="13" hidden="1">{#N/A,#N/A,FALSE,"CONTROLE";#N/A,#N/A,FALSE,"CONTROLE"}</definedName>
    <definedName name="kiko_1" hidden="1">{#N/A,#N/A,FALSE,"CONTROLE";#N/A,#N/A,FALSE,"CONTROLE"}</definedName>
    <definedName name="kiy" localSheetId="15" hidden="1">{#N/A,#N/A,FALSE,"CONTROLE"}</definedName>
    <definedName name="kiy" localSheetId="13" hidden="1">{#N/A,#N/A,FALSE,"CONTROLE"}</definedName>
    <definedName name="kiy" hidden="1">{#N/A,#N/A,FALSE,"CONTROLE"}</definedName>
    <definedName name="kjfhgjfj" localSheetId="15" hidden="1">{#N/A,#N/A,FALSE,"CONTROLE";#N/A,#N/A,FALSE,"CONTROLE"}</definedName>
    <definedName name="kjfhgjfj" localSheetId="13" hidden="1">{#N/A,#N/A,FALSE,"CONTROLE";#N/A,#N/A,FALSE,"CONTROLE"}</definedName>
    <definedName name="kjfhgjfj" hidden="1">{#N/A,#N/A,FALSE,"CONTROLE";#N/A,#N/A,FALSE,"CONTROLE"}</definedName>
    <definedName name="KK">#REF!</definedName>
    <definedName name="kl" hidden="1">#REF!</definedName>
    <definedName name="klkalkakwswwq1">#REF!</definedName>
    <definedName name="L_" localSheetId="15">#REF!</definedName>
    <definedName name="L_">#REF!</definedName>
    <definedName name="LABELTEXTCOLUMN1" localSheetId="2">#REF!</definedName>
    <definedName name="LABELTEXTCOLUMN1" localSheetId="3">#REF!</definedName>
    <definedName name="LABELTEXTCOLUMN1" localSheetId="19">#REF!</definedName>
    <definedName name="LABELTEXTCOLUMN1" localSheetId="24">#REF!</definedName>
    <definedName name="LABELTEXTCOLUMN1" localSheetId="1">#REF!</definedName>
    <definedName name="LABELTEXTCOLUMN1" localSheetId="25">#REF!</definedName>
    <definedName name="LABELTEXTCOLUMN1" localSheetId="12">#REF!</definedName>
    <definedName name="LABELTEXTCOLUMN1" localSheetId="13">#REF!</definedName>
    <definedName name="LABELTEXTCOLUMN1">#REF!</definedName>
    <definedName name="LABELTEXTROW1" localSheetId="2">#REF!</definedName>
    <definedName name="LABELTEXTROW1" localSheetId="3">#REF!</definedName>
    <definedName name="LABELTEXTROW1" localSheetId="19">#REF!</definedName>
    <definedName name="LABELTEXTROW1" localSheetId="24">#REF!</definedName>
    <definedName name="LABELTEXTROW1" localSheetId="1">#REF!</definedName>
    <definedName name="LABELTEXTROW1" localSheetId="25">#REF!</definedName>
    <definedName name="LABELTEXTROW1" localSheetId="12">#REF!</definedName>
    <definedName name="LABELTEXTROW1" localSheetId="23">#REF!</definedName>
    <definedName name="LABELTEXTROW1" localSheetId="13">#REF!</definedName>
    <definedName name="LABELTEXTROW1">#REF!</definedName>
    <definedName name="lalau">#N/A</definedName>
    <definedName name="lau">#N/A</definedName>
    <definedName name="LCT" localSheetId="13">#REF!</definedName>
    <definedName name="LCT">#REF!</definedName>
    <definedName name="Left_Header" localSheetId="13" hidden="1">#REF!</definedName>
    <definedName name="Left_Header" hidden="1">#REF!</definedName>
    <definedName name="LEILÂO" localSheetId="15">#REF!</definedName>
    <definedName name="LEILÂO">#REF!</definedName>
    <definedName name="LEILÃOI" localSheetId="15">#REF!</definedName>
    <definedName name="LEILÃOI">#REF!</definedName>
    <definedName name="lia">#N/A</definedName>
    <definedName name="LIAB_PEN">#REF!</definedName>
    <definedName name="LIB" localSheetId="15" hidden="1">{"CEMAT Tariff",#N/A,FALSE,"JUBAMWH";"BNDES A Summary",#N/A,FALSE,"BNDES A";"BNDES B Summary",#N/A,FALSE,"BNDES B";"FINAME Summary",#N/A,FALSE,"FINAME"}</definedName>
    <definedName name="LIB" localSheetId="13" hidden="1">{"CEMAT Tariff",#N/A,FALSE,"JUBAMWH";"BNDES A Summary",#N/A,FALSE,"BNDES A";"BNDES B Summary",#N/A,FALSE,"BNDES B";"FINAME Summary",#N/A,FALSE,"FINAME"}</definedName>
    <definedName name="LIB" hidden="1">{"CEMAT Tariff",#N/A,FALSE,"JUBAMWH";"BNDES A Summary",#N/A,FALSE,"BNDES A";"BNDES B Summary",#N/A,FALSE,"BNDES B";"FINAME Summary",#N/A,FALSE,"FINAME"}</definedName>
    <definedName name="Light_Report_Company_Value" localSheetId="15">#REF!</definedName>
    <definedName name="Light_Report_Company_Value">#REF!</definedName>
    <definedName name="Light_Report_Consolidated_Cash_Flow_Forecast" localSheetId="15">#REF!</definedName>
    <definedName name="Light_Report_Consolidated_Cash_Flow_Forecast">#REF!</definedName>
    <definedName name="Light_Report_Consolidated_Net_Debt" localSheetId="15">#REF!</definedName>
    <definedName name="Light_Report_Consolidated_Net_Debt">#REF!</definedName>
    <definedName name="Lim_RCP" localSheetId="13">#REF!</definedName>
    <definedName name="Lim_RCP">#REF!</definedName>
    <definedName name="limcount" hidden="1">1</definedName>
    <definedName name="lin" localSheetId="15" hidden="1">{#N/A,#N/A,FALSE,"Hip.Bas";#N/A,#N/A,FALSE,"ventas";#N/A,#N/A,FALSE,"ingre-Año";#N/A,#N/A,FALSE,"ventas-Año";#N/A,#N/A,FALSE,"Costepro";#N/A,#N/A,FALSE,"inversion";#N/A,#N/A,FALSE,"personal";#N/A,#N/A,FALSE,"Gastos-V";#N/A,#N/A,FALSE,"Circulante";#N/A,#N/A,FALSE,"CONSOLI";#N/A,#N/A,FALSE,"Es-Fin";#N/A,#N/A,FALSE,"Margen-P"}</definedName>
    <definedName name="lin" localSheetId="13" hidden="1">{#N/A,#N/A,FALSE,"Hip.Bas";#N/A,#N/A,FALSE,"ventas";#N/A,#N/A,FALSE,"ingre-Año";#N/A,#N/A,FALSE,"ventas-Año";#N/A,#N/A,FALSE,"Costepro";#N/A,#N/A,FALSE,"inversion";#N/A,#N/A,FALSE,"personal";#N/A,#N/A,FALSE,"Gastos-V";#N/A,#N/A,FALSE,"Circulante";#N/A,#N/A,FALSE,"CONSOLI";#N/A,#N/A,FALSE,"Es-Fin";#N/A,#N/A,FALSE,"Margen-P"}</definedName>
    <definedName name="lin" hidden="1">{#N/A,#N/A,FALSE,"Hip.Bas";#N/A,#N/A,FALSE,"ventas";#N/A,#N/A,FALSE,"ingre-Año";#N/A,#N/A,FALSE,"ventas-Año";#N/A,#N/A,FALSE,"Costepro";#N/A,#N/A,FALSE,"inversion";#N/A,#N/A,FALSE,"personal";#N/A,#N/A,FALSE,"Gastos-V";#N/A,#N/A,FALSE,"Circulante";#N/A,#N/A,FALSE,"CONSOLI";#N/A,#N/A,FALSE,"Es-Fin";#N/A,#N/A,FALSE,"Margen-P"}</definedName>
    <definedName name="Linhas">#REF!</definedName>
    <definedName name="Lisa" localSheetId="15" hidden="1">{#N/A,#N/A,FALSE,"Hip.Bas";#N/A,#N/A,FALSE,"ventas";#N/A,#N/A,FALSE,"ingre-Año";#N/A,#N/A,FALSE,"ventas-Año";#N/A,#N/A,FALSE,"Costepro";#N/A,#N/A,FALSE,"inversion";#N/A,#N/A,FALSE,"personal";#N/A,#N/A,FALSE,"Gastos-V";#N/A,#N/A,FALSE,"Circulante";#N/A,#N/A,FALSE,"CONSOLI";#N/A,#N/A,FALSE,"Es-Fin";#N/A,#N/A,FALSE,"Margen-P"}</definedName>
    <definedName name="Lisa" localSheetId="13" hidden="1">{#N/A,#N/A,FALSE,"Hip.Bas";#N/A,#N/A,FALSE,"ventas";#N/A,#N/A,FALSE,"ingre-Año";#N/A,#N/A,FALSE,"ventas-Año";#N/A,#N/A,FALSE,"Costepro";#N/A,#N/A,FALSE,"inversion";#N/A,#N/A,FALSE,"personal";#N/A,#N/A,FALSE,"Gastos-V";#N/A,#N/A,FALSE,"Circulante";#N/A,#N/A,FALSE,"CONSOLI";#N/A,#N/A,FALSE,"Es-Fin";#N/A,#N/A,FALSE,"Margen-P"}</definedName>
    <definedName name="Lisa" hidden="1">{#N/A,#N/A,FALSE,"Hip.Bas";#N/A,#N/A,FALSE,"ventas";#N/A,#N/A,FALSE,"ingre-Año";#N/A,#N/A,FALSE,"ventas-Año";#N/A,#N/A,FALSE,"Costepro";#N/A,#N/A,FALSE,"inversion";#N/A,#N/A,FALSE,"personal";#N/A,#N/A,FALSE,"Gastos-V";#N/A,#N/A,FALSE,"Circulante";#N/A,#N/A,FALSE,"CONSOLI";#N/A,#N/A,FALSE,"Es-Fin";#N/A,#N/A,FALSE,"Margen-P"}</definedName>
    <definedName name="Lista0" localSheetId="15">#REF!</definedName>
    <definedName name="Lista0">#REF!</definedName>
    <definedName name="lista1" localSheetId="15">#REF!</definedName>
    <definedName name="lista1">#REF!</definedName>
    <definedName name="LIVRE">#N/A</definedName>
    <definedName name="LIVRE_1">#N/A</definedName>
    <definedName name="livre_a1dfp" localSheetId="15">#REF!</definedName>
    <definedName name="livre_a1dfp">#REF!</definedName>
    <definedName name="livre_a1dp" localSheetId="15">#REF!</definedName>
    <definedName name="livre_a1dp">#REF!</definedName>
    <definedName name="livre_a1e" localSheetId="15">#REF!</definedName>
    <definedName name="livre_a1e">#REF!</definedName>
    <definedName name="livre_a2dfp" localSheetId="15">#REF!</definedName>
    <definedName name="livre_a2dfp">#REF!</definedName>
    <definedName name="livre_a2dp" localSheetId="15">#REF!</definedName>
    <definedName name="livre_a2dp">#REF!</definedName>
    <definedName name="livre_a2e" localSheetId="15">#REF!</definedName>
    <definedName name="livre_a2e">#REF!</definedName>
    <definedName name="livre_a3adfp" localSheetId="15">#REF!</definedName>
    <definedName name="livre_a3adfp">#REF!</definedName>
    <definedName name="livre_a3adp" localSheetId="15">#REF!</definedName>
    <definedName name="livre_a3adp">#REF!</definedName>
    <definedName name="livre_a3ae" localSheetId="15">#REF!</definedName>
    <definedName name="livre_a3ae">#REF!</definedName>
    <definedName name="livre_a3dfp" localSheetId="15">#REF!</definedName>
    <definedName name="livre_a3dfp">#REF!</definedName>
    <definedName name="livre_a3dp" localSheetId="15">#REF!</definedName>
    <definedName name="livre_a3dp">#REF!</definedName>
    <definedName name="livre_a3e" localSheetId="15">#REF!</definedName>
    <definedName name="livre_a3e">#REF!</definedName>
    <definedName name="livre_a4dfp" localSheetId="15">#REF!</definedName>
    <definedName name="livre_a4dfp">#REF!</definedName>
    <definedName name="livre_a4dp" localSheetId="15">#REF!</definedName>
    <definedName name="livre_a4dp">#REF!</definedName>
    <definedName name="livre_a4e" localSheetId="15">#REF!</definedName>
    <definedName name="livre_a4e">#REF!</definedName>
    <definedName name="livre_asdfp" localSheetId="15">#REF!</definedName>
    <definedName name="livre_asdfp">#REF!</definedName>
    <definedName name="livre_asdp" localSheetId="15">#REF!</definedName>
    <definedName name="livre_asdp">#REF!</definedName>
    <definedName name="livre_ase" localSheetId="15">#REF!</definedName>
    <definedName name="livre_ase">#REF!</definedName>
    <definedName name="livre_btdfp" localSheetId="15">#REF!</definedName>
    <definedName name="livre_btdfp">#REF!</definedName>
    <definedName name="livre_btdp" localSheetId="15">#REF!</definedName>
    <definedName name="livre_btdp">#REF!</definedName>
    <definedName name="livre_bte" localSheetId="15">#REF!</definedName>
    <definedName name="livre_bte">#REF!</definedName>
    <definedName name="Livres" localSheetId="0" hidden="1">{#N/A,#N/A,FALSE,"CONTROLE"}</definedName>
    <definedName name="Livres" localSheetId="25" hidden="1">{#N/A,#N/A,FALSE,"CONTROLE"}</definedName>
    <definedName name="Livres" localSheetId="20" hidden="1">{#N/A,#N/A,FALSE,"CONTROLE"}</definedName>
    <definedName name="Livres" localSheetId="12" hidden="1">{#N/A,#N/A,FALSE,"CONTROLE"}</definedName>
    <definedName name="Livres" localSheetId="22" hidden="1">{#N/A,#N/A,FALSE,"CONTROLE"}</definedName>
    <definedName name="Livres" localSheetId="21" hidden="1">{#N/A,#N/A,FALSE,"CONTROLE"}</definedName>
    <definedName name="Livres" localSheetId="23" hidden="1">{#N/A,#N/A,FALSE,"CONTROLE"}</definedName>
    <definedName name="Livres" localSheetId="15" hidden="1">{#N/A,#N/A,FALSE,"CONTROLE"}</definedName>
    <definedName name="Livres" localSheetId="13" hidden="1">{#N/A,#N/A,FALSE,"CONTROLE"}</definedName>
    <definedName name="Livres" hidden="1">{#N/A,#N/A,FALSE,"CONTROLE"}</definedName>
    <definedName name="Livres_1" localSheetId="0" hidden="1">{#N/A,#N/A,FALSE,"CONTROLE"}</definedName>
    <definedName name="Livres_1" localSheetId="25" hidden="1">{#N/A,#N/A,FALSE,"CONTROLE"}</definedName>
    <definedName name="Livres_1" localSheetId="20" hidden="1">{#N/A,#N/A,FALSE,"CONTROLE"}</definedName>
    <definedName name="Livres_1" localSheetId="12" hidden="1">{#N/A,#N/A,FALSE,"CONTROLE"}</definedName>
    <definedName name="Livres_1" localSheetId="22" hidden="1">{#N/A,#N/A,FALSE,"CONTROLE"}</definedName>
    <definedName name="Livres_1" localSheetId="21" hidden="1">{#N/A,#N/A,FALSE,"CONTROLE"}</definedName>
    <definedName name="Livres_1" localSheetId="23" hidden="1">{#N/A,#N/A,FALSE,"CONTROLE"}</definedName>
    <definedName name="Livres_1" localSheetId="15" hidden="1">{#N/A,#N/A,FALSE,"CONTROLE"}</definedName>
    <definedName name="Livres_1" localSheetId="13" hidden="1">{#N/A,#N/A,FALSE,"CONTROLE"}</definedName>
    <definedName name="Livres_1" hidden="1">{#N/A,#N/A,FALSE,"CONTROLE"}</definedName>
    <definedName name="lkj">#N/A</definedName>
    <definedName name="lkjhyiuoyiugjhg" localSheetId="0" hidden="1">{"'DEC ou FEC'!$A$1:$O$132"}</definedName>
    <definedName name="lkjhyiuoyiugjhg" localSheetId="25" hidden="1">{"'DEC ou FEC'!$A$1:$O$132"}</definedName>
    <definedName name="lkjhyiuoyiugjhg" localSheetId="20" hidden="1">{"'DEC ou FEC'!$A$1:$O$132"}</definedName>
    <definedName name="lkjhyiuoyiugjhg" localSheetId="12" hidden="1">{"'DEC ou FEC'!$A$1:$O$132"}</definedName>
    <definedName name="lkjhyiuoyiugjhg" localSheetId="22" hidden="1">{"'DEC ou FEC'!$A$1:$O$132"}</definedName>
    <definedName name="lkjhyiuoyiugjhg" localSheetId="21" hidden="1">{"'DEC ou FEC'!$A$1:$O$132"}</definedName>
    <definedName name="lkjhyiuoyiugjhg" localSheetId="23" hidden="1">{"'DEC ou FEC'!$A$1:$O$132"}</definedName>
    <definedName name="lkjhyiuoyiugjhg" localSheetId="15" hidden="1">{"'DEC ou FEC'!$A$1:$O$132"}</definedName>
    <definedName name="lkjhyiuoyiugjhg" localSheetId="13" hidden="1">{"'DEC ou FEC'!$A$1:$O$132"}</definedName>
    <definedName name="lkjhyiuoyiugjhg" hidden="1">{"'DEC ou FEC'!$A$1:$O$132"}</definedName>
    <definedName name="lkjhyiuoyiugjhg_1" localSheetId="0" hidden="1">{"'DEC ou FEC'!$A$1:$O$132"}</definedName>
    <definedName name="lkjhyiuoyiugjhg_1" localSheetId="25" hidden="1">{"'DEC ou FEC'!$A$1:$O$132"}</definedName>
    <definedName name="lkjhyiuoyiugjhg_1" localSheetId="20" hidden="1">{"'DEC ou FEC'!$A$1:$O$132"}</definedName>
    <definedName name="lkjhyiuoyiugjhg_1" localSheetId="12" hidden="1">{"'DEC ou FEC'!$A$1:$O$132"}</definedName>
    <definedName name="lkjhyiuoyiugjhg_1" localSheetId="22" hidden="1">{"'DEC ou FEC'!$A$1:$O$132"}</definedName>
    <definedName name="lkjhyiuoyiugjhg_1" localSheetId="21" hidden="1">{"'DEC ou FEC'!$A$1:$O$132"}</definedName>
    <definedName name="lkjhyiuoyiugjhg_1" localSheetId="23" hidden="1">{"'DEC ou FEC'!$A$1:$O$132"}</definedName>
    <definedName name="lkjhyiuoyiugjhg_1" localSheetId="15" hidden="1">{"'DEC ou FEC'!$A$1:$O$132"}</definedName>
    <definedName name="lkjhyiuoyiugjhg_1" localSheetId="13" hidden="1">{"'DEC ou FEC'!$A$1:$O$132"}</definedName>
    <definedName name="lkjhyiuoyiugjhg_1" hidden="1">{"'DEC ou FEC'!$A$1:$O$132"}</definedName>
    <definedName name="ll"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#REF!</definedName>
    <definedName name="ll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l" localSheetId="15" hidden="1">{#N/A,#N/A,FALSE,"Hip.Bas";#N/A,#N/A,FALSE,"ventas";#N/A,#N/A,FALSE,"ingre-Año";#N/A,#N/A,FALSE,"ventas-Año";#N/A,#N/A,FALSE,"Costepro";#N/A,#N/A,FALSE,"inversion";#N/A,#N/A,FALSE,"personal";#N/A,#N/A,FALSE,"Gastos-V";#N/A,#N/A,FALSE,"Circulante";#N/A,#N/A,FALSE,"CONSOLI";#N/A,#N/A,FALSE,"Es-Fin";#N/A,#N/A,FALSE,"Margen-P"}</definedName>
    <definedName name="lll" localSheetId="13" hidden="1">{#N/A,#N/A,FALSE,"Hip.Bas";#N/A,#N/A,FALSE,"ventas";#N/A,#N/A,FALSE,"ingre-Año";#N/A,#N/A,FALSE,"ventas-Año";#N/A,#N/A,FALSE,"Costepro";#N/A,#N/A,FALSE,"inversion";#N/A,#N/A,FALSE,"personal";#N/A,#N/A,FALSE,"Gastos-V";#N/A,#N/A,FALSE,"Circulante";#N/A,#N/A,FALSE,"CONSOLI";#N/A,#N/A,FALSE,"Es-Fin";#N/A,#N/A,FALSE,"Margen-P"}</definedName>
    <definedName name="lll" hidden="1">{#N/A,#N/A,FALSE,"Hip.Bas";#N/A,#N/A,FALSE,"ventas";#N/A,#N/A,FALSE,"ingre-Año";#N/A,#N/A,FALSE,"ventas-Año";#N/A,#N/A,FALSE,"Costepro";#N/A,#N/A,FALSE,"inversion";#N/A,#N/A,FALSE,"personal";#N/A,#N/A,FALSE,"Gastos-V";#N/A,#N/A,FALSE,"Circulante";#N/A,#N/A,FALSE,"CONSOLI";#N/A,#N/A,FALSE,"Es-Fin";#N/A,#N/A,FALSE,"Margen-P"}</definedName>
    <definedName name="LLLL" localSheetId="25" hidden="1">{#N/A,#N/A,FALSE,"CONTROLE"}</definedName>
    <definedName name="LLLL" localSheetId="20" hidden="1">{#N/A,#N/A,FALSE,"CONTROLE"}</definedName>
    <definedName name="LLLL" localSheetId="12" hidden="1">{#N/A,#N/A,FALSE,"CONTROLE"}</definedName>
    <definedName name="LLLL" localSheetId="22" hidden="1">{#N/A,#N/A,FALSE,"CONTROLE"}</definedName>
    <definedName name="LLLL" localSheetId="21" hidden="1">{#N/A,#N/A,FALSE,"CONTROLE"}</definedName>
    <definedName name="LLLL" localSheetId="23" hidden="1">{#N/A,#N/A,FALSE,"CONTROLE"}</definedName>
    <definedName name="LLLL" localSheetId="15" hidden="1">{#N/A,#N/A,FALSE,"CONTROLE"}</definedName>
    <definedName name="LLLL" localSheetId="13" hidden="1">{#N/A,#N/A,FALSE,"CONTROLE"}</definedName>
    <definedName name="LLLL" hidden="1">{#N/A,#N/A,FALSE,"CONTROLE"}</definedName>
    <definedName name="LLLL_1" localSheetId="0" hidden="1">{#N/A,#N/A,FALSE,"CONTROLE"}</definedName>
    <definedName name="LLLL_1" localSheetId="25" hidden="1">{#N/A,#N/A,FALSE,"CONTROLE"}</definedName>
    <definedName name="LLLL_1" localSheetId="20" hidden="1">{#N/A,#N/A,FALSE,"CONTROLE"}</definedName>
    <definedName name="LLLL_1" localSheetId="12" hidden="1">{#N/A,#N/A,FALSE,"CONTROLE"}</definedName>
    <definedName name="LLLL_1" localSheetId="22" hidden="1">{#N/A,#N/A,FALSE,"CONTROLE"}</definedName>
    <definedName name="LLLL_1" localSheetId="21" hidden="1">{#N/A,#N/A,FALSE,"CONTROLE"}</definedName>
    <definedName name="LLLL_1" localSheetId="23" hidden="1">{#N/A,#N/A,FALSE,"CONTROLE"}</definedName>
    <definedName name="LLLL_1" localSheetId="15" hidden="1">{#N/A,#N/A,FALSE,"CONTROLE"}</definedName>
    <definedName name="LLLL_1" localSheetId="13" hidden="1">{#N/A,#N/A,FALSE,"CONTROLE"}</definedName>
    <definedName name="LLLL_1" hidden="1">{#N/A,#N/A,FALSE,"CONTROLE"}</definedName>
    <definedName name="lllll" localSheetId="15" hidden="1">{#N/A,#N/A,FALSE,"Hip.Bas";#N/A,#N/A,FALSE,"ventas";#N/A,#N/A,FALSE,"ingre-Año";#N/A,#N/A,FALSE,"ventas-Año";#N/A,#N/A,FALSE,"Costepro";#N/A,#N/A,FALSE,"inversion";#N/A,#N/A,FALSE,"personal";#N/A,#N/A,FALSE,"Gastos-V";#N/A,#N/A,FALSE,"Circulante";#N/A,#N/A,FALSE,"CONSOLI";#N/A,#N/A,FALSE,"Es-Fin";#N/A,#N/A,FALSE,"Margen-P"}</definedName>
    <definedName name="lllll" localSheetId="13" hidden="1">{#N/A,#N/A,FALSE,"Hip.Bas";#N/A,#N/A,FALSE,"ventas";#N/A,#N/A,FALSE,"ingre-Año";#N/A,#N/A,FALSE,"ventas-Año";#N/A,#N/A,FALSE,"Costepro";#N/A,#N/A,FALSE,"inversion";#N/A,#N/A,FALSE,"personal";#N/A,#N/A,FALSE,"Gastos-V";#N/A,#N/A,FALSE,"Circulante";#N/A,#N/A,FALSE,"CONSOLI";#N/A,#N/A,FALSE,"Es-Fin";#N/A,#N/A,FALSE,"Margen-P"}</definedName>
    <definedName name="lllll" hidden="1">{#N/A,#N/A,FALSE,"Hip.Bas";#N/A,#N/A,FALSE,"ventas";#N/A,#N/A,FALSE,"ingre-Año";#N/A,#N/A,FALSE,"ventas-Año";#N/A,#N/A,FALSE,"Costepro";#N/A,#N/A,FALSE,"inversion";#N/A,#N/A,FALSE,"personal";#N/A,#N/A,FALSE,"Gastos-V";#N/A,#N/A,FALSE,"Circulante";#N/A,#N/A,FALSE,"CONSOLI";#N/A,#N/A,FALSE,"Es-Fin";#N/A,#N/A,FALSE,"Margen-P"}</definedName>
    <definedName name="LnkTxtIGPMFatorX" localSheetId="15">#REF!</definedName>
    <definedName name="LnkTxtIGPMFatorX">#REF!</definedName>
    <definedName name="lo">#N/A</definedName>
    <definedName name="LOCAL">#REF!</definedName>
    <definedName name="LOCAL_">#REF!</definedName>
    <definedName name="Localidade">#REF!</definedName>
    <definedName name="lstNomeEmpreendimento" localSheetId="15">#REF!</definedName>
    <definedName name="lstNomeEmpreendimento">#REF!</definedName>
    <definedName name="LT" localSheetId="13">#REF!</definedName>
    <definedName name="LT">#REF!</definedName>
    <definedName name="LTCelpe" localSheetId="13">#REF!</definedName>
    <definedName name="LTCelpe">#REF!</definedName>
    <definedName name="m">#N/A</definedName>
    <definedName name="MAAPRCAP" localSheetId="13">#REF!</definedName>
    <definedName name="MAAPRCAP">#REF!</definedName>
    <definedName name="MAAPRCO" localSheetId="13">#REF!</definedName>
    <definedName name="MAAPRCO">#REF!</definedName>
    <definedName name="MAAPRCOAL" localSheetId="13">#REF!</definedName>
    <definedName name="MAAPRCOAL">#REF!</definedName>
    <definedName name="MAAPRDA">#REF!</definedName>
    <definedName name="MAAPRDEP">#REF!</definedName>
    <definedName name="MAAPREOS">#REF!</definedName>
    <definedName name="MAAPREQ">#REF!</definedName>
    <definedName name="MAAPRIAT">#REF!</definedName>
    <definedName name="MAAPRIBIT">#REF!</definedName>
    <definedName name="MAAPRINT">#REF!</definedName>
    <definedName name="MAAPRISN">#REF!</definedName>
    <definedName name="MAAPRNETCONT">#REF!</definedName>
    <definedName name="MAAPRSTEAM">#REF!</definedName>
    <definedName name="MAAPRTAX">#REF!</definedName>
    <definedName name="MAAPRTO">#REF!</definedName>
    <definedName name="MAAPRWHEEL">#REF!</definedName>
    <definedName name="MAAUGCAP">#REF!</definedName>
    <definedName name="MAAUGCO">#REF!</definedName>
    <definedName name="MAAUGCOAL">#REF!</definedName>
    <definedName name="MAAUGDA">#REF!</definedName>
    <definedName name="MAAUGDEP">#REF!</definedName>
    <definedName name="MAAUGEOS">#REF!</definedName>
    <definedName name="MAAUGEQ">#REF!</definedName>
    <definedName name="MAAUGIAT">#REF!</definedName>
    <definedName name="MAAUGIBIT">#REF!</definedName>
    <definedName name="MAAUGINT">#REF!</definedName>
    <definedName name="MAAUGISN">#REF!</definedName>
    <definedName name="MAAUGNETCONT">#REF!</definedName>
    <definedName name="MAAUGSTEAM">#REF!</definedName>
    <definedName name="MAAUGTAX">#REF!</definedName>
    <definedName name="MAAUGTO">#REF!</definedName>
    <definedName name="MAAUGWHEEL">#REF!</definedName>
    <definedName name="MAAUTIAT">#REF!</definedName>
    <definedName name="MACROS" localSheetId="15">#REF!</definedName>
    <definedName name="MACROS">#REF!</definedName>
    <definedName name="MADECCAP" localSheetId="13">#REF!</definedName>
    <definedName name="MADECCAP">#REF!</definedName>
    <definedName name="MADECCO" localSheetId="13">#REF!</definedName>
    <definedName name="MADECCO">#REF!</definedName>
    <definedName name="MADECCOAL" localSheetId="13">#REF!</definedName>
    <definedName name="MADECCOAL">#REF!</definedName>
    <definedName name="MADECDA">#REF!</definedName>
    <definedName name="MADECDEP">#REF!</definedName>
    <definedName name="MADECEOS">#REF!</definedName>
    <definedName name="MADECEQ">#REF!</definedName>
    <definedName name="MADECIAT">#REF!</definedName>
    <definedName name="MADECIBIT">#REF!</definedName>
    <definedName name="MADECINT">#REF!</definedName>
    <definedName name="MADECISN">#REF!</definedName>
    <definedName name="MADECNETCONT">#REF!</definedName>
    <definedName name="MADECSTEAM">#REF!</definedName>
    <definedName name="MADECTAX">#REF!</definedName>
    <definedName name="MADECTO">#REF!</definedName>
    <definedName name="MADECWHEEL">#REF!</definedName>
    <definedName name="MAFEBCAP">#REF!</definedName>
    <definedName name="MAFEBCO">#REF!</definedName>
    <definedName name="MAFEBCOAL">#REF!</definedName>
    <definedName name="MAFEBDA">#REF!</definedName>
    <definedName name="MAFEBDEP">#REF!</definedName>
    <definedName name="MAFEBEOS">#REF!</definedName>
    <definedName name="MAFEBEQ">#REF!</definedName>
    <definedName name="MAFEBIAT">#REF!</definedName>
    <definedName name="MAFEBIBIT">#REF!</definedName>
    <definedName name="MAFEBINT">#REF!</definedName>
    <definedName name="MAFEBISN">#REF!</definedName>
    <definedName name="MAFEBNETCONT">#REF!</definedName>
    <definedName name="MAFEBSTEAM">#REF!</definedName>
    <definedName name="MAFEBTAX">#REF!</definedName>
    <definedName name="MAFEBTO">#REF!</definedName>
    <definedName name="MAFEBWHEEL">#REF!</definedName>
    <definedName name="MAGWAPR">#REF!</definedName>
    <definedName name="MAGWAUG">#REF!</definedName>
    <definedName name="MAGWFEB">#REF!</definedName>
    <definedName name="MAGWJAN">#REF!</definedName>
    <definedName name="MAGWJUL">#REF!</definedName>
    <definedName name="MAGWJUN">#REF!</definedName>
    <definedName name="MAGWMAR">#REF!</definedName>
    <definedName name="MAGWMAY">#REF!</definedName>
    <definedName name="MAIBITJUL">#REF!</definedName>
    <definedName name="MAIBITJUN">#REF!</definedName>
    <definedName name="MAIBITMAY">#REF!</definedName>
    <definedName name="MAIN">#REF!</definedName>
    <definedName name="MAISNAPR">#REF!</definedName>
    <definedName name="MAISNFEB">#REF!</definedName>
    <definedName name="MAISNJAN">#REF!</definedName>
    <definedName name="MAISNJUL">#REF!</definedName>
    <definedName name="MAISNJUN">#REF!</definedName>
    <definedName name="MAISNMAR">#REF!</definedName>
    <definedName name="MAISNMAY">#REF!</definedName>
    <definedName name="MAJANCAP">#REF!</definedName>
    <definedName name="MAJANCO">#REF!</definedName>
    <definedName name="MAJANCOAL">#REF!</definedName>
    <definedName name="MAJANDA">#REF!</definedName>
    <definedName name="MAJANDEP">#REF!</definedName>
    <definedName name="MAJANEOS">#REF!</definedName>
    <definedName name="MAJANEQ">#REF!</definedName>
    <definedName name="MAJANIAT">#REF!</definedName>
    <definedName name="MAJANIBIT">#REF!</definedName>
    <definedName name="MAJANINT">#REF!</definedName>
    <definedName name="MAJANISN">#REF!</definedName>
    <definedName name="MAJANNETCONT">#REF!</definedName>
    <definedName name="MAJANSTEAM">#REF!</definedName>
    <definedName name="MAJANTAX">#REF!</definedName>
    <definedName name="MAJANTO">#REF!</definedName>
    <definedName name="MAJANWHEEL">#REF!</definedName>
    <definedName name="MAJULCAP">#REF!</definedName>
    <definedName name="MAJULCO">#REF!</definedName>
    <definedName name="MAJULCOAL">#REF!</definedName>
    <definedName name="MAJULDA">#REF!</definedName>
    <definedName name="MAJULDEP">#REF!</definedName>
    <definedName name="MAJULEOS">#REF!</definedName>
    <definedName name="MAJULEQ">#REF!</definedName>
    <definedName name="MAJULIAT">#REF!</definedName>
    <definedName name="MAJULINT">#REF!</definedName>
    <definedName name="MAJULISN">#REF!</definedName>
    <definedName name="MAJULNETCONT">#REF!</definedName>
    <definedName name="MAJULSTEAM">#REF!</definedName>
    <definedName name="MAJULTAX">#REF!</definedName>
    <definedName name="MAJULTO">#REF!</definedName>
    <definedName name="MAJULWHEEL">#REF!</definedName>
    <definedName name="MAJUNCAP">#REF!</definedName>
    <definedName name="MAJUNCO">#REF!</definedName>
    <definedName name="MAJUNCOAL">#REF!</definedName>
    <definedName name="MAJUNDA">#REF!</definedName>
    <definedName name="MAJUNDEP">#REF!</definedName>
    <definedName name="MAJUNEOS">#REF!</definedName>
    <definedName name="MAJUNEQ">#REF!</definedName>
    <definedName name="MAJUNIAT">#REF!</definedName>
    <definedName name="MAJUNIBIT">#REF!</definedName>
    <definedName name="MAJUNINT">#REF!</definedName>
    <definedName name="MAJUNISN">#REF!</definedName>
    <definedName name="MAJUNNETCONT">#REF!</definedName>
    <definedName name="MAJUNSTEAM">#REF!</definedName>
    <definedName name="MAJUNTAX">#REF!</definedName>
    <definedName name="MAJUNTO">#REF!</definedName>
    <definedName name="MAJUNWHEEL">#REF!</definedName>
    <definedName name="MAMARCAP">#REF!</definedName>
    <definedName name="MAMARCO">#REF!</definedName>
    <definedName name="MAMARCOAL">#REF!</definedName>
    <definedName name="MAMARDA">#REF!</definedName>
    <definedName name="MAMARDEP">#REF!</definedName>
    <definedName name="MAMAREOS">#REF!</definedName>
    <definedName name="MAMAREQ">#REF!</definedName>
    <definedName name="MAMARIAT">#REF!</definedName>
    <definedName name="MAMARIBIT">#REF!</definedName>
    <definedName name="MAMARINT">#REF!</definedName>
    <definedName name="MAMARISN">#REF!</definedName>
    <definedName name="MAMARNETCONT">#REF!</definedName>
    <definedName name="MAMARSTEAM">#REF!</definedName>
    <definedName name="MAMARTAX">#REF!</definedName>
    <definedName name="MAMARTO">#REF!</definedName>
    <definedName name="MAMARWHEEL">#REF!</definedName>
    <definedName name="MAMAYCAP">#REF!</definedName>
    <definedName name="MAMAYCO">#REF!</definedName>
    <definedName name="MAMAYCOAL">#REF!</definedName>
    <definedName name="MAMAYDA">#REF!</definedName>
    <definedName name="MAMAYDEP">#REF!</definedName>
    <definedName name="MAMAYEOS">#REF!</definedName>
    <definedName name="MAMAYEQ">#REF!</definedName>
    <definedName name="MAMAYIAT">#REF!</definedName>
    <definedName name="MAMAYIBIT">#REF!</definedName>
    <definedName name="MAMAYINT">#REF!</definedName>
    <definedName name="MAMAYISN">#REF!</definedName>
    <definedName name="MAMAYNETCONT">#REF!</definedName>
    <definedName name="MAMAYSTEAM">#REF!</definedName>
    <definedName name="MAMAYTAX">#REF!</definedName>
    <definedName name="MAMAYTO">#REF!</definedName>
    <definedName name="MAMAYWHEEL">#REF!</definedName>
    <definedName name="MAMIAPR">#REF!</definedName>
    <definedName name="MAMIAUG">#REF!</definedName>
    <definedName name="MAMIDEC">#REF!</definedName>
    <definedName name="MAMIFEB">#REF!</definedName>
    <definedName name="MAMIJAN">#REF!</definedName>
    <definedName name="MAMIJUL">#REF!</definedName>
    <definedName name="MAMIJUN">#REF!</definedName>
    <definedName name="MAMIMAR">#REF!</definedName>
    <definedName name="MAMIMAY">#REF!</definedName>
    <definedName name="MAMINOV">#REF!</definedName>
    <definedName name="MAMIOCT">#REF!</definedName>
    <definedName name="MAMISEP">#REF!</definedName>
    <definedName name="MAND" localSheetId="15">#REF!</definedName>
    <definedName name="MAND">#REF!</definedName>
    <definedName name="MANÉ" localSheetId="15" hidden="1">{"Assumptions Page 1",#N/A,FALSE,"JUBA Value";"Assumptions Page 2",#N/A,FALSE,"JUBA Value";"Assumptions Page 3",#N/A,FALSE,"JUBA Value";"Assumptions Page 4",#N/A,FALSE,"JUBA Value"}</definedName>
    <definedName name="MANÉ" localSheetId="13" hidden="1">{"Assumptions Page 1",#N/A,FALSE,"JUBA Value";"Assumptions Page 2",#N/A,FALSE,"JUBA Value";"Assumptions Page 3",#N/A,FALSE,"JUBA Value";"Assumptions Page 4",#N/A,FALSE,"JUBA Value"}</definedName>
    <definedName name="MANÉ" hidden="1">{"Assumptions Page 1",#N/A,FALSE,"JUBA Value";"Assumptions Page 2",#N/A,FALSE,"JUBA Value";"Assumptions Page 3",#N/A,FALSE,"JUBA Value";"Assumptions Page 4",#N/A,FALSE,"JUBA Value"}</definedName>
    <definedName name="Manobra">#REF!</definedName>
    <definedName name="MANOBRA_">#REF!</definedName>
    <definedName name="MANOVCAP">#REF!</definedName>
    <definedName name="MANOVCO">#REF!</definedName>
    <definedName name="MANOVCOAL">#REF!</definedName>
    <definedName name="MANOVDA">#REF!</definedName>
    <definedName name="MANOVDEP">#REF!</definedName>
    <definedName name="MANOVEOS">#REF!</definedName>
    <definedName name="MANOVEQ">#REF!</definedName>
    <definedName name="MANOVIAT">#REF!</definedName>
    <definedName name="MANOVIBIT">#REF!</definedName>
    <definedName name="MANOVINT">#REF!</definedName>
    <definedName name="MANOVISN">#REF!</definedName>
    <definedName name="MANOVNETCONT">#REF!</definedName>
    <definedName name="MANOVSTEAM">#REF!</definedName>
    <definedName name="MANOVTAX">#REF!</definedName>
    <definedName name="MANOVTO">#REF!</definedName>
    <definedName name="MANOVWHEEL">#REF!</definedName>
    <definedName name="Manter">#REF!</definedName>
    <definedName name="MANUAL">#REF!</definedName>
    <definedName name="MAOCTCAP">#REF!</definedName>
    <definedName name="MAOCTCO">#REF!</definedName>
    <definedName name="MAOCTCOAL">#REF!</definedName>
    <definedName name="MAOCTDA">#REF!</definedName>
    <definedName name="MAOCTDEP">#REF!</definedName>
    <definedName name="MAOCTEOS">#REF!</definedName>
    <definedName name="MAOCTEQ">#REF!</definedName>
    <definedName name="MAOCTIAT">#REF!</definedName>
    <definedName name="MAOCTIBIT">#REF!</definedName>
    <definedName name="MAOCTINT">#REF!</definedName>
    <definedName name="MAOCTISN">#REF!</definedName>
    <definedName name="MAOCTNETCONT">#REF!</definedName>
    <definedName name="MAOCTSTEAM">#REF!</definedName>
    <definedName name="MAOCTTAX">#REF!</definedName>
    <definedName name="MAOCTTO">#REF!</definedName>
    <definedName name="MAOCTWHEEL">#REF!</definedName>
    <definedName name="margem_ct">#REF!</definedName>
    <definedName name="MARGIN">#REF!</definedName>
    <definedName name="MarL3">#REF!</definedName>
    <definedName name="MarL4">#REF!</definedName>
    <definedName name="MarL5">#REF!</definedName>
    <definedName name="MARLI">#REF!</definedName>
    <definedName name="MarNI1">#REF!</definedName>
    <definedName name="MarNI2">#REF!</definedName>
    <definedName name="MarNI3">#REF!</definedName>
    <definedName name="MarNI4">#REF!</definedName>
    <definedName name="MarNI5">#REF!</definedName>
    <definedName name="MASEPCAP">#REF!</definedName>
    <definedName name="MASEPCO">#REF!</definedName>
    <definedName name="MASEPCOAL">#REF!</definedName>
    <definedName name="MASEPDA">#REF!</definedName>
    <definedName name="MASEPDEP">#REF!</definedName>
    <definedName name="MASEPEOS">#REF!</definedName>
    <definedName name="MASEPEQ">#REF!</definedName>
    <definedName name="MASEPIAT">#REF!</definedName>
    <definedName name="MASEPIBIT">#REF!</definedName>
    <definedName name="MASEPINT">#REF!</definedName>
    <definedName name="MASEPISN">#REF!</definedName>
    <definedName name="MASEPNETCONT">#REF!</definedName>
    <definedName name="MASEPSTEAM">#REF!</definedName>
    <definedName name="MASEPTAX">#REF!</definedName>
    <definedName name="MASEPTO">#REF!</definedName>
    <definedName name="MASEPWHEEL">#REF!</definedName>
    <definedName name="MatrizPlantekW">#REF!</definedName>
    <definedName name="MatrizPlanteMWh">#REF!</definedName>
    <definedName name="Max_0_40">#REF!</definedName>
    <definedName name="Max_40_60">#REF!</definedName>
    <definedName name="Max_60_80">#REF!</definedName>
    <definedName name="Max_80_100">#REF!</definedName>
    <definedName name="maximo">#REF!</definedName>
    <definedName name="MayL3">#REF!</definedName>
    <definedName name="MayL4">#REF!</definedName>
    <definedName name="MayL5">#REF!</definedName>
    <definedName name="MayNI1">#REF!</definedName>
    <definedName name="MayNI2">#REF!</definedName>
    <definedName name="MayNI3">#REF!</definedName>
    <definedName name="MayNI4">#REF!</definedName>
    <definedName name="MayNI5">#REF!</definedName>
    <definedName name="MAYREVBUD">#REF!</definedName>
    <definedName name="MBAPRBANKINT">#REF!</definedName>
    <definedName name="MBAPRCAP">#REF!</definedName>
    <definedName name="MBAPRCO">#REF!</definedName>
    <definedName name="MBAPRCOAL">#REF!</definedName>
    <definedName name="MBAPRDA">#REF!</definedName>
    <definedName name="MBAPRDEP">#REF!</definedName>
    <definedName name="MBAPREOS">#REF!</definedName>
    <definedName name="MBAPREQ">#REF!</definedName>
    <definedName name="MBAPRIAT">#REF!</definedName>
    <definedName name="MBAPRIBIT">#REF!</definedName>
    <definedName name="MBAPRINT">#REF!</definedName>
    <definedName name="MBAPRNETCONT">#REF!</definedName>
    <definedName name="MBAPRSTEAM">#REF!</definedName>
    <definedName name="MBAPRTAX">#REF!</definedName>
    <definedName name="MBAPRTO">#REF!</definedName>
    <definedName name="MBAPRWHEEL">#REF!</definedName>
    <definedName name="MBASE">#REF!</definedName>
    <definedName name="MBAUGBANKINT">#REF!</definedName>
    <definedName name="MBAUGCAP">#REF!</definedName>
    <definedName name="MBAUGCO">#REF!</definedName>
    <definedName name="MBAUGCOAL">#REF!</definedName>
    <definedName name="MBAUGDA">#REF!</definedName>
    <definedName name="MBAUGDEP">#REF!</definedName>
    <definedName name="MBAUGEOS">#REF!</definedName>
    <definedName name="MBAUGEQ">#REF!</definedName>
    <definedName name="MBAUGIAT">#REF!</definedName>
    <definedName name="MBAUGIBIT">#REF!</definedName>
    <definedName name="MBAUGINT">#REF!</definedName>
    <definedName name="MBAUGNETCONT">#REF!</definedName>
    <definedName name="MBAUGSTEAM">#REF!</definedName>
    <definedName name="MBAUGTAX">#REF!</definedName>
    <definedName name="MBAUGTO">#REF!</definedName>
    <definedName name="MBAUGWHEEL">#REF!</definedName>
    <definedName name="MBDECBANKINT">#REF!</definedName>
    <definedName name="MBDECCAP">#REF!</definedName>
    <definedName name="MBDECCO">#REF!</definedName>
    <definedName name="MBDECCOAL">#REF!</definedName>
    <definedName name="MBDECDA">#REF!</definedName>
    <definedName name="MBDECDEP">#REF!</definedName>
    <definedName name="MBDECEOS">#REF!</definedName>
    <definedName name="MBDECEQ">#REF!</definedName>
    <definedName name="MBDECIAT">#REF!</definedName>
    <definedName name="MBDECIBIT">#REF!</definedName>
    <definedName name="MBDECINT">#REF!</definedName>
    <definedName name="MBDECNETCONT">#REF!</definedName>
    <definedName name="MBDECSTEAM">#REF!</definedName>
    <definedName name="MBDECTAX">#REF!</definedName>
    <definedName name="MBDECTO">#REF!</definedName>
    <definedName name="MBDECWHEEL">#REF!</definedName>
    <definedName name="MBFEBBANKINT">#REF!</definedName>
    <definedName name="MBFEBCAP">#REF!</definedName>
    <definedName name="MBFEBCO">#REF!</definedName>
    <definedName name="MBFEBCOAL">#REF!</definedName>
    <definedName name="MBFEBDA">#REF!</definedName>
    <definedName name="MBFEBDEP">#REF!</definedName>
    <definedName name="MBFEBEOS">#REF!</definedName>
    <definedName name="MBFEBEQ">#REF!</definedName>
    <definedName name="MBFEBIAT">#REF!</definedName>
    <definedName name="MBFEBIBIT">#REF!</definedName>
    <definedName name="MBFEBINT">#REF!</definedName>
    <definedName name="MBFEBNETCONT">#REF!</definedName>
    <definedName name="MBFEBSTEAM">#REF!</definedName>
    <definedName name="MBFEBTAX">#REF!</definedName>
    <definedName name="MBFEBTO">#REF!</definedName>
    <definedName name="MBFEBWHEEL">#REF!</definedName>
    <definedName name="MBISNAPR">#REF!</definedName>
    <definedName name="MBISNAUG">#REF!</definedName>
    <definedName name="MBISNDEC">#REF!</definedName>
    <definedName name="MBISNFEB">#REF!</definedName>
    <definedName name="MBISNJAN">#REF!</definedName>
    <definedName name="MBISNJUL">#REF!</definedName>
    <definedName name="MBISNJUN">#REF!</definedName>
    <definedName name="MBISNMAR">#REF!</definedName>
    <definedName name="MBISNMAY">#REF!</definedName>
    <definedName name="MBISNNOV">#REF!</definedName>
    <definedName name="MBISNOCT">#REF!</definedName>
    <definedName name="MBISNSEP">#REF!</definedName>
    <definedName name="MBJANBANKINT">#REF!</definedName>
    <definedName name="MBJANCAP">#REF!</definedName>
    <definedName name="MBJANCO">#REF!</definedName>
    <definedName name="MBJANCOAL">#REF!</definedName>
    <definedName name="MBJANDA">#REF!</definedName>
    <definedName name="MBJANDEP">#REF!</definedName>
    <definedName name="MBJANEOS">#REF!</definedName>
    <definedName name="MBJANEQ">#REF!</definedName>
    <definedName name="MBJANIAT">#REF!</definedName>
    <definedName name="MBJANIBIT">#REF!</definedName>
    <definedName name="MBJANINT">#REF!</definedName>
    <definedName name="MBJANNETCONT">#REF!</definedName>
    <definedName name="MBJANSTEAM">#REF!</definedName>
    <definedName name="MBJANTAX">#REF!</definedName>
    <definedName name="MBJANWHEEL">#REF!</definedName>
    <definedName name="MBJULBANKINT">#REF!</definedName>
    <definedName name="MBJULCAP">#REF!</definedName>
    <definedName name="MBJULCO">#REF!</definedName>
    <definedName name="MBJULCOAL">#REF!</definedName>
    <definedName name="MBJULDA">#REF!</definedName>
    <definedName name="MBJULDEP">#REF!</definedName>
    <definedName name="MBJULEOS">#REF!</definedName>
    <definedName name="MBJULEQ">#REF!</definedName>
    <definedName name="MBJULIAT">#REF!</definedName>
    <definedName name="MBJULIBIT">#REF!</definedName>
    <definedName name="MBJULINT">#REF!</definedName>
    <definedName name="MBJULNETCONT">#REF!</definedName>
    <definedName name="MBJULSTEAM">#REF!</definedName>
    <definedName name="MBJULTAX">#REF!</definedName>
    <definedName name="MBJULTO">#REF!</definedName>
    <definedName name="MBJULWHEEL">#REF!</definedName>
    <definedName name="MBJUNBANKINT">#REF!</definedName>
    <definedName name="MBJUNCAP">#REF!</definedName>
    <definedName name="MBJUNCO">#REF!</definedName>
    <definedName name="MBJUNCOAL">#REF!</definedName>
    <definedName name="MBJUNDA">#REF!</definedName>
    <definedName name="MBJUNDEP">#REF!</definedName>
    <definedName name="MBJUNEOS">#REF!</definedName>
    <definedName name="MBJUNEQ">#REF!</definedName>
    <definedName name="MBJUNIAT">#REF!</definedName>
    <definedName name="MBJUNIBIT">#REF!</definedName>
    <definedName name="MBJUNINT">#REF!</definedName>
    <definedName name="MBJUNNETCONT">#REF!</definedName>
    <definedName name="MBJUNSTEAM">#REF!</definedName>
    <definedName name="MBJUNTAX">#REF!</definedName>
    <definedName name="MBJUNTO">#REF!</definedName>
    <definedName name="MBJUNWHEEL">#REF!</definedName>
    <definedName name="MBMARBANKINT">#REF!</definedName>
    <definedName name="MBMARCAP">#REF!</definedName>
    <definedName name="MBMARCO">#REF!</definedName>
    <definedName name="MBMARCOAL">#REF!</definedName>
    <definedName name="MBMARDA">#REF!</definedName>
    <definedName name="MBMARDEP">#REF!</definedName>
    <definedName name="MBMAREOS">#REF!</definedName>
    <definedName name="MBMAREQ">#REF!</definedName>
    <definedName name="MBMARIAT">#REF!</definedName>
    <definedName name="MBMARIBIT">#REF!</definedName>
    <definedName name="MBMARINT">#REF!</definedName>
    <definedName name="MBMARNETCONT">#REF!</definedName>
    <definedName name="MBMARSTEAM">#REF!</definedName>
    <definedName name="MBMARTAX">#REF!</definedName>
    <definedName name="MBMARTO">#REF!</definedName>
    <definedName name="MBMARWHEEL">#REF!</definedName>
    <definedName name="MBMAYBANKINT">#REF!</definedName>
    <definedName name="MBMAYCAP">#REF!</definedName>
    <definedName name="MBMAYCO">#REF!</definedName>
    <definedName name="MBMAYCOAL">#REF!</definedName>
    <definedName name="MBMAYDA">#REF!</definedName>
    <definedName name="MBMAYDEP">#REF!</definedName>
    <definedName name="MBMAYEOS">#REF!</definedName>
    <definedName name="MBMAYEQ">#REF!</definedName>
    <definedName name="MBMAYIAT">#REF!</definedName>
    <definedName name="MBMAYIBIT">#REF!</definedName>
    <definedName name="MBMAYINT">#REF!</definedName>
    <definedName name="MBMAYNETCONT">#REF!</definedName>
    <definedName name="MBMAYSTEAM">#REF!</definedName>
    <definedName name="MBMAYTAX">#REF!</definedName>
    <definedName name="MBMAYTO">#REF!</definedName>
    <definedName name="MBMAYWHEEL">#REF!</definedName>
    <definedName name="MBMIAPR">#REF!</definedName>
    <definedName name="MBMIAUG">#REF!</definedName>
    <definedName name="MBMIDEC">#REF!</definedName>
    <definedName name="MBMIFEB">#REF!</definedName>
    <definedName name="MBMIJAN">#REF!</definedName>
    <definedName name="MBMIJUL">#REF!</definedName>
    <definedName name="MBMIJUN">#REF!</definedName>
    <definedName name="MBMIMAR">#REF!</definedName>
    <definedName name="MBMIMAY">#REF!</definedName>
    <definedName name="MBMINOV">#REF!</definedName>
    <definedName name="MBMIOCT">#REF!</definedName>
    <definedName name="MBMISEP">#REF!</definedName>
    <definedName name="MBNOVBANKINT">#REF!</definedName>
    <definedName name="MBNOVCAP">#REF!</definedName>
    <definedName name="MBNOVCO">#REF!</definedName>
    <definedName name="MBNOVCOAL">#REF!</definedName>
    <definedName name="MBNOVDA">#REF!</definedName>
    <definedName name="MBNOVDEP">#REF!</definedName>
    <definedName name="MBNOVEOS">#REF!</definedName>
    <definedName name="MBNOVEQ">#REF!</definedName>
    <definedName name="MBNOVIAT">#REF!</definedName>
    <definedName name="MBNOVIBIT">#REF!</definedName>
    <definedName name="MBNOVINT">#REF!</definedName>
    <definedName name="MBNOVNETCONT">#REF!</definedName>
    <definedName name="MBNOVSTEAM">#REF!</definedName>
    <definedName name="MBNOVTAX">#REF!</definedName>
    <definedName name="MBNOVTO">#REF!</definedName>
    <definedName name="MBNOVWHEEL">#REF!</definedName>
    <definedName name="MBOCTBANKINT">#REF!</definedName>
    <definedName name="MBOCTCAP">#REF!</definedName>
    <definedName name="MBOCTCO">#REF!</definedName>
    <definedName name="MBOCTCOAL">#REF!</definedName>
    <definedName name="MBOCTDA">#REF!</definedName>
    <definedName name="MBOCTDEP">#REF!</definedName>
    <definedName name="MBOCTEOS">#REF!</definedName>
    <definedName name="MBOCTEQ">#REF!</definedName>
    <definedName name="MBOCTIAT">#REF!</definedName>
    <definedName name="MBOCTIBIT">#REF!</definedName>
    <definedName name="MBOCTINT">#REF!</definedName>
    <definedName name="MBOCTNETCONT">#REF!</definedName>
    <definedName name="MBOCTSTEAM">#REF!</definedName>
    <definedName name="MBOCTTAX">#REF!</definedName>
    <definedName name="MBOCTTO">#REF!</definedName>
    <definedName name="MBOCTWHEEL">#REF!</definedName>
    <definedName name="MBSEPBANKINT">#REF!</definedName>
    <definedName name="MBSEPCAP">#REF!</definedName>
    <definedName name="MBSEPCO">#REF!</definedName>
    <definedName name="MBSEPCOAL">#REF!</definedName>
    <definedName name="MBSEPDA">#REF!</definedName>
    <definedName name="MBSEPDEP">#REF!</definedName>
    <definedName name="MBSEPEOS">#REF!</definedName>
    <definedName name="MBSEPEQ">#REF!</definedName>
    <definedName name="MBSEPIAT">#REF!</definedName>
    <definedName name="MBSEPIBIT">#REF!</definedName>
    <definedName name="MBSEPINT">#REF!</definedName>
    <definedName name="MBSEPNETCONT">#REF!</definedName>
    <definedName name="MBSEPSTEAM">#REF!</definedName>
    <definedName name="MBSEPTAX">#REF!</definedName>
    <definedName name="MBSEPTO">#REF!</definedName>
    <definedName name="MBSEPWHEEL">#REF!</definedName>
    <definedName name="MCASHTAX">#REF!</definedName>
    <definedName name="MCOGS">#REF!</definedName>
    <definedName name="MCON" localSheetId="15">#REF!</definedName>
    <definedName name="MCON">#REF!</definedName>
    <definedName name="MCONSTANT" localSheetId="13">#REF!</definedName>
    <definedName name="MCONSTANT">#REF!</definedName>
    <definedName name="MCOST_CAP" localSheetId="13">#REF!</definedName>
    <definedName name="MCOST_CAP">#REF!</definedName>
    <definedName name="MDATA_FILE" localSheetId="13">#REF!</definedName>
    <definedName name="MDATA_FILE">#REF!</definedName>
    <definedName name="MDEPRECIATION">#REF!</definedName>
    <definedName name="MEDIDORES_CENTRO_OESTE">#REF!</definedName>
    <definedName name="mel" localSheetId="15" hidden="1">{#N/A,#N/A,FALSE,"Hip.Bas";#N/A,#N/A,FALSE,"ventas";#N/A,#N/A,FALSE,"ingre-Año";#N/A,#N/A,FALSE,"ventas-Año";#N/A,#N/A,FALSE,"Costepro";#N/A,#N/A,FALSE,"inversion";#N/A,#N/A,FALSE,"personal";#N/A,#N/A,FALSE,"Gastos-V";#N/A,#N/A,FALSE,"Circulante";#N/A,#N/A,FALSE,"CONSOLI";#N/A,#N/A,FALSE,"Es-Fin";#N/A,#N/A,FALSE,"Margen-P"}</definedName>
    <definedName name="mel" localSheetId="13" hidden="1">{#N/A,#N/A,FALSE,"Hip.Bas";#N/A,#N/A,FALSE,"ventas";#N/A,#N/A,FALSE,"ingre-Año";#N/A,#N/A,FALSE,"ventas-Año";#N/A,#N/A,FALSE,"Costepro";#N/A,#N/A,FALSE,"inversion";#N/A,#N/A,FALSE,"personal";#N/A,#N/A,FALSE,"Gastos-V";#N/A,#N/A,FALSE,"Circulante";#N/A,#N/A,FALSE,"CONSOLI";#N/A,#N/A,FALSE,"Es-Fin";#N/A,#N/A,FALSE,"Margen-P"}</definedName>
    <definedName name="mel" hidden="1">{#N/A,#N/A,FALSE,"Hip.Bas";#N/A,#N/A,FALSE,"ventas";#N/A,#N/A,FALSE,"ingre-Año";#N/A,#N/A,FALSE,"ventas-Año";#N/A,#N/A,FALSE,"Costepro";#N/A,#N/A,FALSE,"inversion";#N/A,#N/A,FALSE,"personal";#N/A,#N/A,FALSE,"Gastos-V";#N/A,#N/A,FALSE,"Circulante";#N/A,#N/A,FALSE,"CONSOLI";#N/A,#N/A,FALSE,"Es-Fin";#N/A,#N/A,FALSE,"Margen-P"}</definedName>
    <definedName name="men" localSheetId="0" hidden="1">{#N/A,#N/A,FALSE,"LLAVE";#N/A,#N/A,FALSE,"EERR";#N/A,#N/A,FALSE,"ESP";#N/A,#N/A,FALSE,"EOAF";#N/A,#N/A,FALSE,"CASH";#N/A,#N/A,FALSE,"FINANZAS";#N/A,#N/A,FALSE,"DEUDA";#N/A,#N/A,FALSE,"INVERSION";#N/A,#N/A,FALSE,"PERSONAL"}</definedName>
    <definedName name="men" localSheetId="25" hidden="1">{#N/A,#N/A,FALSE,"LLAVE";#N/A,#N/A,FALSE,"EERR";#N/A,#N/A,FALSE,"ESP";#N/A,#N/A,FALSE,"EOAF";#N/A,#N/A,FALSE,"CASH";#N/A,#N/A,FALSE,"FINANZAS";#N/A,#N/A,FALSE,"DEUDA";#N/A,#N/A,FALSE,"INVERSION";#N/A,#N/A,FALSE,"PERSONAL"}</definedName>
    <definedName name="men" localSheetId="20" hidden="1">{#N/A,#N/A,FALSE,"LLAVE";#N/A,#N/A,FALSE,"EERR";#N/A,#N/A,FALSE,"ESP";#N/A,#N/A,FALSE,"EOAF";#N/A,#N/A,FALSE,"CASH";#N/A,#N/A,FALSE,"FINANZAS";#N/A,#N/A,FALSE,"DEUDA";#N/A,#N/A,FALSE,"INVERSION";#N/A,#N/A,FALSE,"PERSONAL"}</definedName>
    <definedName name="men" localSheetId="12" hidden="1">{#N/A,#N/A,FALSE,"LLAVE";#N/A,#N/A,FALSE,"EERR";#N/A,#N/A,FALSE,"ESP";#N/A,#N/A,FALSE,"EOAF";#N/A,#N/A,FALSE,"CASH";#N/A,#N/A,FALSE,"FINANZAS";#N/A,#N/A,FALSE,"DEUDA";#N/A,#N/A,FALSE,"INVERSION";#N/A,#N/A,FALSE,"PERSONAL"}</definedName>
    <definedName name="men" localSheetId="22" hidden="1">{#N/A,#N/A,FALSE,"LLAVE";#N/A,#N/A,FALSE,"EERR";#N/A,#N/A,FALSE,"ESP";#N/A,#N/A,FALSE,"EOAF";#N/A,#N/A,FALSE,"CASH";#N/A,#N/A,FALSE,"FINANZAS";#N/A,#N/A,FALSE,"DEUDA";#N/A,#N/A,FALSE,"INVERSION";#N/A,#N/A,FALSE,"PERSONAL"}</definedName>
    <definedName name="men" localSheetId="21" hidden="1">{#N/A,#N/A,FALSE,"LLAVE";#N/A,#N/A,FALSE,"EERR";#N/A,#N/A,FALSE,"ESP";#N/A,#N/A,FALSE,"EOAF";#N/A,#N/A,FALSE,"CASH";#N/A,#N/A,FALSE,"FINANZAS";#N/A,#N/A,FALSE,"DEUDA";#N/A,#N/A,FALSE,"INVERSION";#N/A,#N/A,FALSE,"PERSONAL"}</definedName>
    <definedName name="men" localSheetId="23" hidden="1">{#N/A,#N/A,FALSE,"LLAVE";#N/A,#N/A,FALSE,"EERR";#N/A,#N/A,FALSE,"ESP";#N/A,#N/A,FALSE,"EOAF";#N/A,#N/A,FALSE,"CASH";#N/A,#N/A,FALSE,"FINANZAS";#N/A,#N/A,FALSE,"DEUDA";#N/A,#N/A,FALSE,"INVERSION";#N/A,#N/A,FALSE,"PERSONAL"}</definedName>
    <definedName name="men" localSheetId="15" hidden="1">{#N/A,#N/A,FALSE,"LLAVE";#N/A,#N/A,FALSE,"EERR";#N/A,#N/A,FALSE,"ESP";#N/A,#N/A,FALSE,"EOAF";#N/A,#N/A,FALSE,"CASH";#N/A,#N/A,FALSE,"FINANZAS";#N/A,#N/A,FALSE,"DEUDA";#N/A,#N/A,FALSE,"INVERSION";#N/A,#N/A,FALSE,"PERSONAL"}</definedName>
    <definedName name="men" localSheetId="13"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men_1" localSheetId="0" hidden="1">{#N/A,#N/A,FALSE,"LLAVE";#N/A,#N/A,FALSE,"EERR";#N/A,#N/A,FALSE,"ESP";#N/A,#N/A,FALSE,"EOAF";#N/A,#N/A,FALSE,"CASH";#N/A,#N/A,FALSE,"FINANZAS";#N/A,#N/A,FALSE,"DEUDA";#N/A,#N/A,FALSE,"INVERSION";#N/A,#N/A,FALSE,"PERSONAL"}</definedName>
    <definedName name="men_1" localSheetId="25" hidden="1">{#N/A,#N/A,FALSE,"LLAVE";#N/A,#N/A,FALSE,"EERR";#N/A,#N/A,FALSE,"ESP";#N/A,#N/A,FALSE,"EOAF";#N/A,#N/A,FALSE,"CASH";#N/A,#N/A,FALSE,"FINANZAS";#N/A,#N/A,FALSE,"DEUDA";#N/A,#N/A,FALSE,"INVERSION";#N/A,#N/A,FALSE,"PERSONAL"}</definedName>
    <definedName name="men_1" localSheetId="20" hidden="1">{#N/A,#N/A,FALSE,"LLAVE";#N/A,#N/A,FALSE,"EERR";#N/A,#N/A,FALSE,"ESP";#N/A,#N/A,FALSE,"EOAF";#N/A,#N/A,FALSE,"CASH";#N/A,#N/A,FALSE,"FINANZAS";#N/A,#N/A,FALSE,"DEUDA";#N/A,#N/A,FALSE,"INVERSION";#N/A,#N/A,FALSE,"PERSONAL"}</definedName>
    <definedName name="men_1" localSheetId="12" hidden="1">{#N/A,#N/A,FALSE,"LLAVE";#N/A,#N/A,FALSE,"EERR";#N/A,#N/A,FALSE,"ESP";#N/A,#N/A,FALSE,"EOAF";#N/A,#N/A,FALSE,"CASH";#N/A,#N/A,FALSE,"FINANZAS";#N/A,#N/A,FALSE,"DEUDA";#N/A,#N/A,FALSE,"INVERSION";#N/A,#N/A,FALSE,"PERSONAL"}</definedName>
    <definedName name="men_1" localSheetId="22" hidden="1">{#N/A,#N/A,FALSE,"LLAVE";#N/A,#N/A,FALSE,"EERR";#N/A,#N/A,FALSE,"ESP";#N/A,#N/A,FALSE,"EOAF";#N/A,#N/A,FALSE,"CASH";#N/A,#N/A,FALSE,"FINANZAS";#N/A,#N/A,FALSE,"DEUDA";#N/A,#N/A,FALSE,"INVERSION";#N/A,#N/A,FALSE,"PERSONAL"}</definedName>
    <definedName name="men_1" localSheetId="21" hidden="1">{#N/A,#N/A,FALSE,"LLAVE";#N/A,#N/A,FALSE,"EERR";#N/A,#N/A,FALSE,"ESP";#N/A,#N/A,FALSE,"EOAF";#N/A,#N/A,FALSE,"CASH";#N/A,#N/A,FALSE,"FINANZAS";#N/A,#N/A,FALSE,"DEUDA";#N/A,#N/A,FALSE,"INVERSION";#N/A,#N/A,FALSE,"PERSONAL"}</definedName>
    <definedName name="men_1" localSheetId="23" hidden="1">{#N/A,#N/A,FALSE,"LLAVE";#N/A,#N/A,FALSE,"EERR";#N/A,#N/A,FALSE,"ESP";#N/A,#N/A,FALSE,"EOAF";#N/A,#N/A,FALSE,"CASH";#N/A,#N/A,FALSE,"FINANZAS";#N/A,#N/A,FALSE,"DEUDA";#N/A,#N/A,FALSE,"INVERSION";#N/A,#N/A,FALSE,"PERSONAL"}</definedName>
    <definedName name="men_1" localSheetId="15" hidden="1">{#N/A,#N/A,FALSE,"LLAVE";#N/A,#N/A,FALSE,"EERR";#N/A,#N/A,FALSE,"ESP";#N/A,#N/A,FALSE,"EOAF";#N/A,#N/A,FALSE,"CASH";#N/A,#N/A,FALSE,"FINANZAS";#N/A,#N/A,FALSE,"DEUDA";#N/A,#N/A,FALSE,"INVERSION";#N/A,#N/A,FALSE,"PERSONAL"}</definedName>
    <definedName name="men_1" localSheetId="13" hidden="1">{#N/A,#N/A,FALSE,"LLAVE";#N/A,#N/A,FALSE,"EERR";#N/A,#N/A,FALSE,"ESP";#N/A,#N/A,FALSE,"EOAF";#N/A,#N/A,FALSE,"CASH";#N/A,#N/A,FALSE,"FINANZAS";#N/A,#N/A,FALSE,"DEUDA";#N/A,#N/A,FALSE,"INVERSION";#N/A,#N/A,FALSE,"PERSONAL"}</definedName>
    <definedName name="men_1" hidden="1">{#N/A,#N/A,FALSE,"LLAVE";#N/A,#N/A,FALSE,"EERR";#N/A,#N/A,FALSE,"ESP";#N/A,#N/A,FALSE,"EOAF";#N/A,#N/A,FALSE,"CASH";#N/A,#N/A,FALSE,"FINANZAS";#N/A,#N/A,FALSE,"DEUDA";#N/A,#N/A,FALSE,"INVERSION";#N/A,#N/A,FALSE,"PERSONAL"}</definedName>
    <definedName name="men_1_1" localSheetId="0" hidden="1">{#N/A,#N/A,FALSE,"LLAVE";#N/A,#N/A,FALSE,"EERR";#N/A,#N/A,FALSE,"ESP";#N/A,#N/A,FALSE,"EOAF";#N/A,#N/A,FALSE,"CASH";#N/A,#N/A,FALSE,"FINANZAS";#N/A,#N/A,FALSE,"DEUDA";#N/A,#N/A,FALSE,"INVERSION";#N/A,#N/A,FALSE,"PERSONAL"}</definedName>
    <definedName name="men_1_1" localSheetId="25" hidden="1">{#N/A,#N/A,FALSE,"LLAVE";#N/A,#N/A,FALSE,"EERR";#N/A,#N/A,FALSE,"ESP";#N/A,#N/A,FALSE,"EOAF";#N/A,#N/A,FALSE,"CASH";#N/A,#N/A,FALSE,"FINANZAS";#N/A,#N/A,FALSE,"DEUDA";#N/A,#N/A,FALSE,"INVERSION";#N/A,#N/A,FALSE,"PERSONAL"}</definedName>
    <definedName name="men_1_1" localSheetId="20" hidden="1">{#N/A,#N/A,FALSE,"LLAVE";#N/A,#N/A,FALSE,"EERR";#N/A,#N/A,FALSE,"ESP";#N/A,#N/A,FALSE,"EOAF";#N/A,#N/A,FALSE,"CASH";#N/A,#N/A,FALSE,"FINANZAS";#N/A,#N/A,FALSE,"DEUDA";#N/A,#N/A,FALSE,"INVERSION";#N/A,#N/A,FALSE,"PERSONAL"}</definedName>
    <definedName name="men_1_1" localSheetId="12" hidden="1">{#N/A,#N/A,FALSE,"LLAVE";#N/A,#N/A,FALSE,"EERR";#N/A,#N/A,FALSE,"ESP";#N/A,#N/A,FALSE,"EOAF";#N/A,#N/A,FALSE,"CASH";#N/A,#N/A,FALSE,"FINANZAS";#N/A,#N/A,FALSE,"DEUDA";#N/A,#N/A,FALSE,"INVERSION";#N/A,#N/A,FALSE,"PERSONAL"}</definedName>
    <definedName name="men_1_1" localSheetId="22" hidden="1">{#N/A,#N/A,FALSE,"LLAVE";#N/A,#N/A,FALSE,"EERR";#N/A,#N/A,FALSE,"ESP";#N/A,#N/A,FALSE,"EOAF";#N/A,#N/A,FALSE,"CASH";#N/A,#N/A,FALSE,"FINANZAS";#N/A,#N/A,FALSE,"DEUDA";#N/A,#N/A,FALSE,"INVERSION";#N/A,#N/A,FALSE,"PERSONAL"}</definedName>
    <definedName name="men_1_1" localSheetId="21" hidden="1">{#N/A,#N/A,FALSE,"LLAVE";#N/A,#N/A,FALSE,"EERR";#N/A,#N/A,FALSE,"ESP";#N/A,#N/A,FALSE,"EOAF";#N/A,#N/A,FALSE,"CASH";#N/A,#N/A,FALSE,"FINANZAS";#N/A,#N/A,FALSE,"DEUDA";#N/A,#N/A,FALSE,"INVERSION";#N/A,#N/A,FALSE,"PERSONAL"}</definedName>
    <definedName name="men_1_1" localSheetId="23" hidden="1">{#N/A,#N/A,FALSE,"LLAVE";#N/A,#N/A,FALSE,"EERR";#N/A,#N/A,FALSE,"ESP";#N/A,#N/A,FALSE,"EOAF";#N/A,#N/A,FALSE,"CASH";#N/A,#N/A,FALSE,"FINANZAS";#N/A,#N/A,FALSE,"DEUDA";#N/A,#N/A,FALSE,"INVERSION";#N/A,#N/A,FALSE,"PERSONAL"}</definedName>
    <definedName name="men_1_1" localSheetId="15" hidden="1">{#N/A,#N/A,FALSE,"LLAVE";#N/A,#N/A,FALSE,"EERR";#N/A,#N/A,FALSE,"ESP";#N/A,#N/A,FALSE,"EOAF";#N/A,#N/A,FALSE,"CASH";#N/A,#N/A,FALSE,"FINANZAS";#N/A,#N/A,FALSE,"DEUDA";#N/A,#N/A,FALSE,"INVERSION";#N/A,#N/A,FALSE,"PERSONAL"}</definedName>
    <definedName name="men_1_1" localSheetId="13" hidden="1">{#N/A,#N/A,FALSE,"LLAVE";#N/A,#N/A,FALSE,"EERR";#N/A,#N/A,FALSE,"ESP";#N/A,#N/A,FALSE,"EOAF";#N/A,#N/A,FALSE,"CASH";#N/A,#N/A,FALSE,"FINANZAS";#N/A,#N/A,FALSE,"DEUDA";#N/A,#N/A,FALSE,"INVERSION";#N/A,#N/A,FALSE,"PERSONAL"}</definedName>
    <definedName name="men_1_1" hidden="1">{#N/A,#N/A,FALSE,"LLAVE";#N/A,#N/A,FALSE,"EERR";#N/A,#N/A,FALSE,"ESP";#N/A,#N/A,FALSE,"EOAF";#N/A,#N/A,FALSE,"CASH";#N/A,#N/A,FALSE,"FINANZAS";#N/A,#N/A,FALSE,"DEUDA";#N/A,#N/A,FALSE,"INVERSION";#N/A,#N/A,FALSE,"PERSONAL"}</definedName>
    <definedName name="men_2" localSheetId="0" hidden="1">{#N/A,#N/A,FALSE,"LLAVE";#N/A,#N/A,FALSE,"EERR";#N/A,#N/A,FALSE,"ESP";#N/A,#N/A,FALSE,"EOAF";#N/A,#N/A,FALSE,"CASH";#N/A,#N/A,FALSE,"FINANZAS";#N/A,#N/A,FALSE,"DEUDA";#N/A,#N/A,FALSE,"INVERSION";#N/A,#N/A,FALSE,"PERSONAL"}</definedName>
    <definedName name="men_2" localSheetId="25" hidden="1">{#N/A,#N/A,FALSE,"LLAVE";#N/A,#N/A,FALSE,"EERR";#N/A,#N/A,FALSE,"ESP";#N/A,#N/A,FALSE,"EOAF";#N/A,#N/A,FALSE,"CASH";#N/A,#N/A,FALSE,"FINANZAS";#N/A,#N/A,FALSE,"DEUDA";#N/A,#N/A,FALSE,"INVERSION";#N/A,#N/A,FALSE,"PERSONAL"}</definedName>
    <definedName name="men_2" localSheetId="20" hidden="1">{#N/A,#N/A,FALSE,"LLAVE";#N/A,#N/A,FALSE,"EERR";#N/A,#N/A,FALSE,"ESP";#N/A,#N/A,FALSE,"EOAF";#N/A,#N/A,FALSE,"CASH";#N/A,#N/A,FALSE,"FINANZAS";#N/A,#N/A,FALSE,"DEUDA";#N/A,#N/A,FALSE,"INVERSION";#N/A,#N/A,FALSE,"PERSONAL"}</definedName>
    <definedName name="men_2" localSheetId="12" hidden="1">{#N/A,#N/A,FALSE,"LLAVE";#N/A,#N/A,FALSE,"EERR";#N/A,#N/A,FALSE,"ESP";#N/A,#N/A,FALSE,"EOAF";#N/A,#N/A,FALSE,"CASH";#N/A,#N/A,FALSE,"FINANZAS";#N/A,#N/A,FALSE,"DEUDA";#N/A,#N/A,FALSE,"INVERSION";#N/A,#N/A,FALSE,"PERSONAL"}</definedName>
    <definedName name="men_2" localSheetId="22" hidden="1">{#N/A,#N/A,FALSE,"LLAVE";#N/A,#N/A,FALSE,"EERR";#N/A,#N/A,FALSE,"ESP";#N/A,#N/A,FALSE,"EOAF";#N/A,#N/A,FALSE,"CASH";#N/A,#N/A,FALSE,"FINANZAS";#N/A,#N/A,FALSE,"DEUDA";#N/A,#N/A,FALSE,"INVERSION";#N/A,#N/A,FALSE,"PERSONAL"}</definedName>
    <definedName name="men_2" localSheetId="21" hidden="1">{#N/A,#N/A,FALSE,"LLAVE";#N/A,#N/A,FALSE,"EERR";#N/A,#N/A,FALSE,"ESP";#N/A,#N/A,FALSE,"EOAF";#N/A,#N/A,FALSE,"CASH";#N/A,#N/A,FALSE,"FINANZAS";#N/A,#N/A,FALSE,"DEUDA";#N/A,#N/A,FALSE,"INVERSION";#N/A,#N/A,FALSE,"PERSONAL"}</definedName>
    <definedName name="men_2" localSheetId="23" hidden="1">{#N/A,#N/A,FALSE,"LLAVE";#N/A,#N/A,FALSE,"EERR";#N/A,#N/A,FALSE,"ESP";#N/A,#N/A,FALSE,"EOAF";#N/A,#N/A,FALSE,"CASH";#N/A,#N/A,FALSE,"FINANZAS";#N/A,#N/A,FALSE,"DEUDA";#N/A,#N/A,FALSE,"INVERSION";#N/A,#N/A,FALSE,"PERSONAL"}</definedName>
    <definedName name="men_2" localSheetId="15" hidden="1">{#N/A,#N/A,FALSE,"LLAVE";#N/A,#N/A,FALSE,"EERR";#N/A,#N/A,FALSE,"ESP";#N/A,#N/A,FALSE,"EOAF";#N/A,#N/A,FALSE,"CASH";#N/A,#N/A,FALSE,"FINANZAS";#N/A,#N/A,FALSE,"DEUDA";#N/A,#N/A,FALSE,"INVERSION";#N/A,#N/A,FALSE,"PERSONAL"}</definedName>
    <definedName name="men_2" localSheetId="13" hidden="1">{#N/A,#N/A,FALSE,"LLAVE";#N/A,#N/A,FALSE,"EERR";#N/A,#N/A,FALSE,"ESP";#N/A,#N/A,FALSE,"EOAF";#N/A,#N/A,FALSE,"CASH";#N/A,#N/A,FALSE,"FINANZAS";#N/A,#N/A,FALSE,"DEUDA";#N/A,#N/A,FALSE,"INVERSION";#N/A,#N/A,FALSE,"PERSONAL"}</definedName>
    <definedName name="men_2" hidden="1">{#N/A,#N/A,FALSE,"LLAVE";#N/A,#N/A,FALSE,"EERR";#N/A,#N/A,FALSE,"ESP";#N/A,#N/A,FALSE,"EOAF";#N/A,#N/A,FALSE,"CASH";#N/A,#N/A,FALSE,"FINANZAS";#N/A,#N/A,FALSE,"DEUDA";#N/A,#N/A,FALSE,"INVERSION";#N/A,#N/A,FALSE,"PERSONAL"}</definedName>
    <definedName name="MENU" localSheetId="15">#REF!</definedName>
    <definedName name="MENU">#REF!</definedName>
    <definedName name="MENU1" localSheetId="15">#REF!</definedName>
    <definedName name="MENU1">#REF!</definedName>
    <definedName name="MERC" localSheetId="13">#REF!</definedName>
    <definedName name="MERC">#REF!</definedName>
    <definedName name="MERCADO_DE_ENERGIA_ENERGIA_Lista" localSheetId="13">#REF!</definedName>
    <definedName name="MERCADO_DE_ENERGIA_ENERGIA_Lista">#REF!</definedName>
    <definedName name="mercado2" localSheetId="13">#REF!</definedName>
    <definedName name="mercado2">#REF!</definedName>
    <definedName name="MERCPOND" localSheetId="15">#REF!</definedName>
    <definedName name="MERCPOND">#REF!</definedName>
    <definedName name="MerrillPrintIt" hidden="1">#N/A</definedName>
    <definedName name="MES" localSheetId="15">#REF!</definedName>
    <definedName name="MES">#REF!</definedName>
    <definedName name="mês" localSheetId="2">#REF!</definedName>
    <definedName name="mês" localSheetId="3">#REF!</definedName>
    <definedName name="mês" localSheetId="19">#REF!</definedName>
    <definedName name="mês" localSheetId="24">#REF!</definedName>
    <definedName name="mês" localSheetId="1">#REF!</definedName>
    <definedName name="mês" localSheetId="25">#REF!</definedName>
    <definedName name="mês" localSheetId="20">#REF!</definedName>
    <definedName name="mês" localSheetId="12">#REF!</definedName>
    <definedName name="mês" localSheetId="23">#REF!</definedName>
    <definedName name="mês" localSheetId="13">#REF!</definedName>
    <definedName name="mês">#REF!</definedName>
    <definedName name="MES_FIM" localSheetId="15">#REF!</definedName>
    <definedName name="MES_FIM">#REF!</definedName>
    <definedName name="MES_INI" localSheetId="15">#REF!</definedName>
    <definedName name="MES_INI">#REF!</definedName>
    <definedName name="MES_INICIO_CMARG" localSheetId="15">#REF!</definedName>
    <definedName name="MES_INICIO_CMARG">#REF!</definedName>
    <definedName name="MES_REF" localSheetId="15">#REF!</definedName>
    <definedName name="MES_REF">#REF!</definedName>
    <definedName name="MESES" localSheetId="15">#REF!</definedName>
    <definedName name="MESES">#REF!</definedName>
    <definedName name="Meta_" localSheetId="15">#REF!</definedName>
    <definedName name="Meta_">#REF!</definedName>
    <definedName name="Meta_IRC" localSheetId="15">#REF!</definedName>
    <definedName name="Meta_IRC">#REF!</definedName>
    <definedName name="Meta_Refat" localSheetId="15">#REF!</definedName>
    <definedName name="Meta_Refat">#REF!</definedName>
    <definedName name="Meta_Refaturamento" localSheetId="15">#REF!</definedName>
    <definedName name="Meta_Refaturamento">#REF!</definedName>
    <definedName name="Metropolitano" localSheetId="13">#REF!</definedName>
    <definedName name="Metropolitano">#REF!</definedName>
    <definedName name="MEXC" localSheetId="15">#REF!</definedName>
    <definedName name="MEXC">#REF!</definedName>
    <definedName name="MFORECAST" localSheetId="13">#REF!</definedName>
    <definedName name="MFORECAST">#REF!</definedName>
    <definedName name="MGOTO" localSheetId="13">#REF!</definedName>
    <definedName name="MGOTO">#REF!</definedName>
    <definedName name="MGRATIOS" localSheetId="13">#REF!</definedName>
    <definedName name="MGRATIOS">#REF!</definedName>
    <definedName name="MGROWTH">#REF!</definedName>
    <definedName name="MHELP">#REF!</definedName>
    <definedName name="MHIST_RATIOS">#REF!</definedName>
    <definedName name="MHISTORICAL">#REF!</definedName>
    <definedName name="MIG">#REF!</definedName>
    <definedName name="MIG_">#REF!</definedName>
    <definedName name="MIG_AREA">#REF!</definedName>
    <definedName name="MIG_AREA_">#REF!</definedName>
    <definedName name="MIGA">#REF!</definedName>
    <definedName name="MIGA_">#REF!</definedName>
    <definedName name="MIM">#REF!</definedName>
    <definedName name="MIM_">#REF!</definedName>
    <definedName name="mimtotoct">#REF!</definedName>
    <definedName name="Min_0_40">#REF!</definedName>
    <definedName name="Min_40_60">#REF!</definedName>
    <definedName name="Min_60_80">#REF!</definedName>
    <definedName name="Min_80_100">#REF!</definedName>
    <definedName name="MINCREASED">#REF!</definedName>
    <definedName name="MINETOTHER">#REF!</definedName>
    <definedName name="MINETPPE">#REF!</definedName>
    <definedName name="MINIT">#REF!</definedName>
    <definedName name="MINPUT">#REF!</definedName>
    <definedName name="MINTENSITY">#REF!</definedName>
    <definedName name="mintitnov">#REF!</definedName>
    <definedName name="mintotapr">#REF!</definedName>
    <definedName name="mintotaug">#REF!</definedName>
    <definedName name="mintotdec">#REF!</definedName>
    <definedName name="mintotfeb">#REF!</definedName>
    <definedName name="mintotjan">#REF!</definedName>
    <definedName name="mintotjul">#REF!</definedName>
    <definedName name="mintotjun">#REF!</definedName>
    <definedName name="mintotmar">#REF!</definedName>
    <definedName name="mintotmay">#REF!</definedName>
    <definedName name="mintotsep">#REF!</definedName>
    <definedName name="mintottot">#REF!</definedName>
    <definedName name="MINVESTMENT">#REF!</definedName>
    <definedName name="MINVESTYEARS">#REF!</definedName>
    <definedName name="MIWORKING">#REF!</definedName>
    <definedName name="MIX">#REF!</definedName>
    <definedName name="MKT_COMP">#REF!</definedName>
    <definedName name="MKT_DEBT">#REF!</definedName>
    <definedName name="mm" localSheetId="25" hidden="1">{"TotalGeralDespesasPorArea",#N/A,FALSE,"VinculosAccessEfetivo"}</definedName>
    <definedName name="mm" localSheetId="20" hidden="1">{"TotalGeralDespesasPorArea",#N/A,FALSE,"VinculosAccessEfetivo"}</definedName>
    <definedName name="mm" localSheetId="12" hidden="1">{"TotalGeralDespesasPorArea",#N/A,FALSE,"VinculosAccessEfetivo"}</definedName>
    <definedName name="mm" localSheetId="22" hidden="1">{"TotalGeralDespesasPorArea",#N/A,FALSE,"VinculosAccessEfetivo"}</definedName>
    <definedName name="mm" localSheetId="21" hidden="1">{"TotalGeralDespesasPorArea",#N/A,FALSE,"VinculosAccessEfetivo"}</definedName>
    <definedName name="mm" localSheetId="23" hidden="1">{"TotalGeralDespesasPorArea",#N/A,FALSE,"VinculosAccessEfetivo"}</definedName>
    <definedName name="mm" localSheetId="15" hidden="1">{"TotalGeralDespesasPorArea",#N/A,FALSE,"VinculosAccessEfetivo"}</definedName>
    <definedName name="mm" localSheetId="13" hidden="1">{"TotalGeralDespesasPorArea",#N/A,FALSE,"VinculosAccessEfetivo"}</definedName>
    <definedName name="mm" hidden="1">{"TotalGeralDespesasPorArea",#N/A,FALSE,"VinculosAccessEfetivo"}</definedName>
    <definedName name="mm_1" localSheetId="0" hidden="1">{"TotalGeralDespesasPorArea",#N/A,FALSE,"VinculosAccessEfetivo"}</definedName>
    <definedName name="mm_1" localSheetId="25" hidden="1">{"TotalGeralDespesasPorArea",#N/A,FALSE,"VinculosAccessEfetivo"}</definedName>
    <definedName name="mm_1" localSheetId="20" hidden="1">{"TotalGeralDespesasPorArea",#N/A,FALSE,"VinculosAccessEfetivo"}</definedName>
    <definedName name="mm_1" localSheetId="12" hidden="1">{"TotalGeralDespesasPorArea",#N/A,FALSE,"VinculosAccessEfetivo"}</definedName>
    <definedName name="mm_1" localSheetId="22" hidden="1">{"TotalGeralDespesasPorArea",#N/A,FALSE,"VinculosAccessEfetivo"}</definedName>
    <definedName name="mm_1" localSheetId="21" hidden="1">{"TotalGeralDespesasPorArea",#N/A,FALSE,"VinculosAccessEfetivo"}</definedName>
    <definedName name="mm_1" localSheetId="23" hidden="1">{"TotalGeralDespesasPorArea",#N/A,FALSE,"VinculosAccessEfetivo"}</definedName>
    <definedName name="mm_1" localSheetId="15" hidden="1">{"TotalGeralDespesasPorArea",#N/A,FALSE,"VinculosAccessEfetivo"}</definedName>
    <definedName name="mm_1" localSheetId="13" hidden="1">{"TotalGeralDespesasPorArea",#N/A,FALSE,"VinculosAccessEfetivo"}</definedName>
    <definedName name="mm_1" hidden="1">{"TotalGeralDespesasPorArea",#N/A,FALSE,"VinculosAccessEfetivo"}</definedName>
    <definedName name="MMAIN">#REF!</definedName>
    <definedName name="MMARGIN">#REF!</definedName>
    <definedName name="mmm">#REF!</definedName>
    <definedName name="MMMM">#REF!</definedName>
    <definedName name="mmmmmmm">#REF!</definedName>
    <definedName name="MNETPPE">#REF!</definedName>
    <definedName name="MNOPLAT">#REF!</definedName>
    <definedName name="MOD_JOI">#REF!</definedName>
    <definedName name="MODULOS">#N/A</definedName>
    <definedName name="MOGOTO">#REF!</definedName>
    <definedName name="montagemEstruturas">#REF!</definedName>
    <definedName name="montagemEstruturasPoder">#REF!</definedName>
    <definedName name="MONTH">#REF!</definedName>
    <definedName name="MOTHER">#REF!</definedName>
    <definedName name="MOTIVO">#REF!</definedName>
    <definedName name="mov_ac" hidden="1">#REF!</definedName>
    <definedName name="MPEN" localSheetId="15">#REF!</definedName>
    <definedName name="MPEN">#REF!</definedName>
    <definedName name="MPNTot" localSheetId="13">#REF!</definedName>
    <definedName name="MPNTot">#REF!</definedName>
    <definedName name="MPREROIC" localSheetId="13">#REF!</definedName>
    <definedName name="MPREROIC">#REF!</definedName>
    <definedName name="MPRG" localSheetId="15">#REF!</definedName>
    <definedName name="MPRG">#REF!</definedName>
    <definedName name="MPRINT" localSheetId="13">#REF!</definedName>
    <definedName name="MPRINT">#REF!</definedName>
    <definedName name="MPTot" localSheetId="13">#REF!</definedName>
    <definedName name="MPTot">#REF!</definedName>
    <definedName name="MROIC" localSheetId="13">#REF!</definedName>
    <definedName name="MROIC">#REF!</definedName>
    <definedName name="MROICYEARS">#REF!</definedName>
    <definedName name="MRP" localSheetId="15">#REF!</definedName>
    <definedName name="MRP">#REF!</definedName>
    <definedName name="MRTREE" localSheetId="13">#REF!</definedName>
    <definedName name="MRTREE">#REF!</definedName>
    <definedName name="MS" localSheetId="13">#REF!</definedName>
    <definedName name="MS">#REF!</definedName>
    <definedName name="MSEL" localSheetId="15">#REF!</definedName>
    <definedName name="MSEL">#REF!</definedName>
    <definedName name="MSG_A" localSheetId="13">#REF!</definedName>
    <definedName name="MSG_A">#REF!</definedName>
    <definedName name="mso" localSheetId="0" hidden="1">{#N/A,#N/A,FALSE,"CONTROLE"}</definedName>
    <definedName name="mso" localSheetId="25" hidden="1">{#N/A,#N/A,FALSE,"CONTROLE"}</definedName>
    <definedName name="mso" localSheetId="20" hidden="1">{#N/A,#N/A,FALSE,"CONTROLE"}</definedName>
    <definedName name="mso" localSheetId="12" hidden="1">{#N/A,#N/A,FALSE,"CONTROLE"}</definedName>
    <definedName name="mso" localSheetId="22" hidden="1">{#N/A,#N/A,FALSE,"CONTROLE"}</definedName>
    <definedName name="mso" localSheetId="21" hidden="1">{#N/A,#N/A,FALSE,"CONTROLE"}</definedName>
    <definedName name="mso" localSheetId="23" hidden="1">{#N/A,#N/A,FALSE,"CONTROLE"}</definedName>
    <definedName name="mso" localSheetId="15" hidden="1">{#N/A,#N/A,FALSE,"CONTROLE"}</definedName>
    <definedName name="mso" localSheetId="13" hidden="1">{#N/A,#N/A,FALSE,"CONTROLE"}</definedName>
    <definedName name="mso" hidden="1">{#N/A,#N/A,FALSE,"CONTROLE"}</definedName>
    <definedName name="mso_1" localSheetId="0" hidden="1">{#N/A,#N/A,FALSE,"CONTROLE"}</definedName>
    <definedName name="mso_1" localSheetId="25" hidden="1">{#N/A,#N/A,FALSE,"CONTROLE"}</definedName>
    <definedName name="mso_1" localSheetId="20" hidden="1">{#N/A,#N/A,FALSE,"CONTROLE"}</definedName>
    <definedName name="mso_1" localSheetId="12" hidden="1">{#N/A,#N/A,FALSE,"CONTROLE"}</definedName>
    <definedName name="mso_1" localSheetId="22" hidden="1">{#N/A,#N/A,FALSE,"CONTROLE"}</definedName>
    <definedName name="mso_1" localSheetId="21" hidden="1">{#N/A,#N/A,FALSE,"CONTROLE"}</definedName>
    <definedName name="mso_1" localSheetId="23" hidden="1">{#N/A,#N/A,FALSE,"CONTROLE"}</definedName>
    <definedName name="mso_1" localSheetId="15" hidden="1">{#N/A,#N/A,FALSE,"CONTROLE"}</definedName>
    <definedName name="mso_1" localSheetId="13" hidden="1">{#N/A,#N/A,FALSE,"CONTROLE"}</definedName>
    <definedName name="mso_1" hidden="1">{#N/A,#N/A,FALSE,"CONTROLE"}</definedName>
    <definedName name="MTREE_INVEST">#REF!</definedName>
    <definedName name="MTURNOVER">#REF!</definedName>
    <definedName name="municipios2003">#REF!</definedName>
    <definedName name="MUTUO" localSheetId="15" hidden="1">{"Assumptions Page 1",#N/A,FALSE,"JUBA Value";"Assumptions Page 2",#N/A,FALSE,"JUBA Value";"Assumptions Page 3",#N/A,FALSE,"JUBA Value";"Assumptions Page 4",#N/A,FALSE,"JUBA Value"}</definedName>
    <definedName name="MUTUO" localSheetId="13" hidden="1">{"Assumptions Page 1",#N/A,FALSE,"JUBA Value";"Assumptions Page 2",#N/A,FALSE,"JUBA Value";"Assumptions Page 3",#N/A,FALSE,"JUBA Value";"Assumptions Page 4",#N/A,FALSE,"JUBA Value"}</definedName>
    <definedName name="MUTUO" hidden="1">{"Assumptions Page 1",#N/A,FALSE,"JUBA Value";"Assumptions Page 2",#N/A,FALSE,"JUBA Value";"Assumptions Page 3",#N/A,FALSE,"JUBA Value";"Assumptions Page 4",#N/A,FALSE,"JUBA Value"}</definedName>
    <definedName name="MutXPL">#REF!</definedName>
    <definedName name="MutXPLMil">#REF!</definedName>
    <definedName name="MVALUE">#REF!</definedName>
    <definedName name="MWACC">#REF!</definedName>
    <definedName name="mwh_fat" localSheetId="15">#REF!</definedName>
    <definedName name="mwh_fat">#REF!</definedName>
    <definedName name="MWINDOW" localSheetId="13">#REF!</definedName>
    <definedName name="MWINDOW">#REF!</definedName>
    <definedName name="MWM" localSheetId="13">#REF!</definedName>
    <definedName name="MWM">#REF!</definedName>
    <definedName name="MWMEDIO" localSheetId="15">#REF!</definedName>
    <definedName name="MWMEDIO">#REF!</definedName>
    <definedName name="MWORKING" localSheetId="13">#REF!</definedName>
    <definedName name="MWORKING">#REF!</definedName>
    <definedName name="N" localSheetId="15">#REF!</definedName>
    <definedName name="N" localSheetId="13">#REF!</definedName>
    <definedName name="N">#REF!</definedName>
    <definedName name="N_SERIES_CMARG" localSheetId="15">#REF!</definedName>
    <definedName name="N_SERIES_CMARG">#REF!</definedName>
    <definedName name="nb" localSheetId="0" hidden="1">{"TotalGeralDespesasPorArea",#N/A,FALSE,"VinculosAccessEfetivo"}</definedName>
    <definedName name="nb" localSheetId="25" hidden="1">{"TotalGeralDespesasPorArea",#N/A,FALSE,"VinculosAccessEfetivo"}</definedName>
    <definedName name="nb" localSheetId="20" hidden="1">{"TotalGeralDespesasPorArea",#N/A,FALSE,"VinculosAccessEfetivo"}</definedName>
    <definedName name="nb" localSheetId="12" hidden="1">{"TotalGeralDespesasPorArea",#N/A,FALSE,"VinculosAccessEfetivo"}</definedName>
    <definedName name="nb" localSheetId="22" hidden="1">{"TotalGeralDespesasPorArea",#N/A,FALSE,"VinculosAccessEfetivo"}</definedName>
    <definedName name="nb" localSheetId="21" hidden="1">{"TotalGeralDespesasPorArea",#N/A,FALSE,"VinculosAccessEfetivo"}</definedName>
    <definedName name="nb" localSheetId="23" hidden="1">{"TotalGeralDespesasPorArea",#N/A,FALSE,"VinculosAccessEfetivo"}</definedName>
    <definedName name="nb" localSheetId="15" hidden="1">{"TotalGeralDespesasPorArea",#N/A,FALSE,"VinculosAccessEfetivo"}</definedName>
    <definedName name="nb" localSheetId="13" hidden="1">{"TotalGeralDespesasPorArea",#N/A,FALSE,"VinculosAccessEfetivo"}</definedName>
    <definedName name="nb" hidden="1">{"TotalGeralDespesasPorArea",#N/A,FALSE,"VinculosAccessEfetivo"}</definedName>
    <definedName name="nb_1" localSheetId="0" hidden="1">{"TotalGeralDespesasPorArea",#N/A,FALSE,"VinculosAccessEfetivo"}</definedName>
    <definedName name="nb_1" localSheetId="25" hidden="1">{"TotalGeralDespesasPorArea",#N/A,FALSE,"VinculosAccessEfetivo"}</definedName>
    <definedName name="nb_1" localSheetId="20" hidden="1">{"TotalGeralDespesasPorArea",#N/A,FALSE,"VinculosAccessEfetivo"}</definedName>
    <definedName name="nb_1" localSheetId="12" hidden="1">{"TotalGeralDespesasPorArea",#N/A,FALSE,"VinculosAccessEfetivo"}</definedName>
    <definedName name="nb_1" localSheetId="22" hidden="1">{"TotalGeralDespesasPorArea",#N/A,FALSE,"VinculosAccessEfetivo"}</definedName>
    <definedName name="nb_1" localSheetId="21" hidden="1">{"TotalGeralDespesasPorArea",#N/A,FALSE,"VinculosAccessEfetivo"}</definedName>
    <definedName name="nb_1" localSheetId="23" hidden="1">{"TotalGeralDespesasPorArea",#N/A,FALSE,"VinculosAccessEfetivo"}</definedName>
    <definedName name="nb_1" localSheetId="15" hidden="1">{"TotalGeralDespesasPorArea",#N/A,FALSE,"VinculosAccessEfetivo"}</definedName>
    <definedName name="nb_1" localSheetId="13" hidden="1">{"TotalGeralDespesasPorArea",#N/A,FALSE,"VinculosAccessEfetivo"}</definedName>
    <definedName name="nb_1" hidden="1">{"TotalGeralDespesasPorArea",#N/A,FALSE,"VinculosAccessEfetivo"}</definedName>
    <definedName name="neleg">#REF!</definedName>
    <definedName name="net" localSheetId="15">#REF!</definedName>
    <definedName name="net">#REF!</definedName>
    <definedName name="NETPPE" localSheetId="13">#REF!</definedName>
    <definedName name="NETPPE">#REF!</definedName>
    <definedName name="NEW_INVESTMENT" localSheetId="13">#REF!</definedName>
    <definedName name="NEW_INVESTMENT">#REF!</definedName>
    <definedName name="NewRange" hidden="1">#N/A</definedName>
    <definedName name="NN" localSheetId="13">#REF!</definedName>
    <definedName name="NN">#REF!</definedName>
    <definedName name="NNOPLAT" localSheetId="13">#REF!</definedName>
    <definedName name="NNOPLAT">#REF!</definedName>
    <definedName name="Nome" localSheetId="13">#REF!</definedName>
    <definedName name="Nome">#REF!</definedName>
    <definedName name="nomes_resumotaxas">#REF!</definedName>
    <definedName name="NOOFFFSEGMENTS1" localSheetId="2">#REF!</definedName>
    <definedName name="NOOFFFSEGMENTS1" localSheetId="3">#REF!</definedName>
    <definedName name="NOOFFFSEGMENTS1" localSheetId="19">#REF!</definedName>
    <definedName name="NOOFFFSEGMENTS1" localSheetId="24">#REF!</definedName>
    <definedName name="NOOFFFSEGMENTS1" localSheetId="1">#REF!</definedName>
    <definedName name="NOOFFFSEGMENTS1" localSheetId="25">#REF!</definedName>
    <definedName name="NOOFFFSEGMENTS1" localSheetId="23">#REF!</definedName>
    <definedName name="NOOFFFSEGMENTS1">#REF!</definedName>
    <definedName name="NOPLAT">#REF!</definedName>
    <definedName name="NOPLATP">#REF!</definedName>
    <definedName name="Nova" localSheetId="25">#REF!</definedName>
    <definedName name="Nova" localSheetId="20">#REF!</definedName>
    <definedName name="Nova" localSheetId="22">#REF!</definedName>
    <definedName name="Nova" localSheetId="21">#REF!</definedName>
    <definedName name="Nova" localSheetId="23">#REF!</definedName>
    <definedName name="Nova" localSheetId="15">#REF!</definedName>
    <definedName name="Nova">#REF!</definedName>
    <definedName name="novatarifa" localSheetId="15">#REF!</definedName>
    <definedName name="novatarifa">#REF!</definedName>
    <definedName name="novembro" localSheetId="2">#REF!</definedName>
    <definedName name="novembro" localSheetId="3">#REF!</definedName>
    <definedName name="novembro" localSheetId="19">#REF!</definedName>
    <definedName name="novembro" localSheetId="24">#REF!</definedName>
    <definedName name="novembro" localSheetId="1">#REF!</definedName>
    <definedName name="novembro" localSheetId="25">#REF!</definedName>
    <definedName name="novembro" localSheetId="12">#REF!</definedName>
    <definedName name="novembro" localSheetId="23">#REF!</definedName>
    <definedName name="novembro" localSheetId="13">#REF!</definedName>
    <definedName name="novembro">#REF!</definedName>
    <definedName name="NovL3" localSheetId="13">#REF!</definedName>
    <definedName name="NovL3">#REF!</definedName>
    <definedName name="NovL4" localSheetId="13">#REF!</definedName>
    <definedName name="NovL4">#REF!</definedName>
    <definedName name="NovL5">#REF!</definedName>
    <definedName name="NovNI1">#REF!</definedName>
    <definedName name="NovNI2">#REF!</definedName>
    <definedName name="NovNI3">#REF!</definedName>
    <definedName name="NovNI4">#REF!</definedName>
    <definedName name="NovNI5">#REF!</definedName>
    <definedName name="novo" localSheetId="25">#REF!</definedName>
    <definedName name="novo">#REF!</definedName>
    <definedName name="NR_ABC" localSheetId="15">#REF!</definedName>
    <definedName name="NR_ABC">#REF!</definedName>
    <definedName name="NR_ACUM" localSheetId="15">#REF!</definedName>
    <definedName name="NR_ACUM">#REF!</definedName>
    <definedName name="NR_ANHEMBI" localSheetId="15">#REF!</definedName>
    <definedName name="NR_ANHEMBI">#REF!</definedName>
    <definedName name="NR_CENTRO" localSheetId="15">#REF!</definedName>
    <definedName name="NR_CENTRO">#REF!</definedName>
    <definedName name="NR_ELPA" localSheetId="15">#REF!</definedName>
    <definedName name="NR_ELPA">#REF!</definedName>
    <definedName name="NR_LESTE" localSheetId="15">#REF!</definedName>
    <definedName name="NR_LESTE">#REF!</definedName>
    <definedName name="NR_OESTE" localSheetId="15">#REF!</definedName>
    <definedName name="NR_OESTE">#REF!</definedName>
    <definedName name="NR_SUL" localSheetId="15">#REF!</definedName>
    <definedName name="NR_SUL">#REF!</definedName>
    <definedName name="nsei" localSheetId="25" hidden="1">#REF!</definedName>
    <definedName name="nsei" localSheetId="20" hidden="1">#REF!</definedName>
    <definedName name="nsei" localSheetId="12" hidden="1">#REF!</definedName>
    <definedName name="nsei" localSheetId="22" hidden="1">#REF!</definedName>
    <definedName name="nsei" localSheetId="21" hidden="1">#REF!</definedName>
    <definedName name="nsei" localSheetId="23" hidden="1">#REF!</definedName>
    <definedName name="nsei" localSheetId="15" hidden="1">#REF!</definedName>
    <definedName name="nsei" localSheetId="13" hidden="1">#REF!</definedName>
    <definedName name="nsei" hidden="1">#REF!</definedName>
    <definedName name="NUMBEROFDETAILFIELDS1" localSheetId="2">#REF!</definedName>
    <definedName name="NUMBEROFDETAILFIELDS1" localSheetId="3">#REF!</definedName>
    <definedName name="NUMBEROFDETAILFIELDS1" localSheetId="19">#REF!</definedName>
    <definedName name="NUMBEROFDETAILFIELDS1" localSheetId="24">#REF!</definedName>
    <definedName name="NUMBEROFDETAILFIELDS1" localSheetId="1">#REF!</definedName>
    <definedName name="NUMBEROFDETAILFIELDS1" localSheetId="25">#REF!</definedName>
    <definedName name="NUMBEROFDETAILFIELDS1" localSheetId="12">#REF!</definedName>
    <definedName name="NUMBEROFDETAILFIELDS1" localSheetId="23">#REF!</definedName>
    <definedName name="NUMBEROFDETAILFIELDS1" localSheetId="13">#REF!</definedName>
    <definedName name="NUMBEROFDETAILFIELDS1">#REF!</definedName>
    <definedName name="NUMBEROFHEADERFIELDS1" localSheetId="2">#REF!</definedName>
    <definedName name="NUMBEROFHEADERFIELDS1" localSheetId="3">#REF!</definedName>
    <definedName name="NUMBEROFHEADERFIELDS1" localSheetId="19">#REF!</definedName>
    <definedName name="NUMBEROFHEADERFIELDS1" localSheetId="24">#REF!</definedName>
    <definedName name="NUMBEROFHEADERFIELDS1" localSheetId="1">#REF!</definedName>
    <definedName name="NUMBEROFHEADERFIELDS1" localSheetId="25">#REF!</definedName>
    <definedName name="NUMBEROFHEADERFIELDS1" localSheetId="12">#REF!</definedName>
    <definedName name="NUMBEROFHEADERFIELDS1" localSheetId="23">#REF!</definedName>
    <definedName name="NUMBEROFHEADERFIELDS1" localSheetId="13">#REF!</definedName>
    <definedName name="NUMBEROFHEADERFIELDS1">#REF!</definedName>
    <definedName name="o" localSheetId="24">Main.SAPF4Help()</definedName>
    <definedName name="o" localSheetId="15">Main.SAPF4Help()</definedName>
    <definedName name="o" localSheetId="13">Main.SAPF4Help()</definedName>
    <definedName name="o">Main.SAPF4Help()</definedName>
    <definedName name="oa" localSheetId="15" hidden="1">{#N/A,#N/A,FALSE,"Hip.Bas";#N/A,#N/A,FALSE,"ventas";#N/A,#N/A,FALSE,"ingre-Año";#N/A,#N/A,FALSE,"ventas-Año";#N/A,#N/A,FALSE,"Costepro";#N/A,#N/A,FALSE,"inversion";#N/A,#N/A,FALSE,"personal";#N/A,#N/A,FALSE,"Gastos-V";#N/A,#N/A,FALSE,"Circulante";#N/A,#N/A,FALSE,"CONSOLI";#N/A,#N/A,FALSE,"Es-Fin";#N/A,#N/A,FALSE,"Margen-P"}</definedName>
    <definedName name="oa" localSheetId="13" hidden="1">{#N/A,#N/A,FALSE,"Hip.Bas";#N/A,#N/A,FALSE,"ventas";#N/A,#N/A,FALSE,"ingre-Año";#N/A,#N/A,FALSE,"ventas-Año";#N/A,#N/A,FALSE,"Costepro";#N/A,#N/A,FALSE,"inversion";#N/A,#N/A,FALSE,"personal";#N/A,#N/A,FALSE,"Gastos-V";#N/A,#N/A,FALSE,"Circulante";#N/A,#N/A,FALSE,"CONSOLI";#N/A,#N/A,FALSE,"Es-Fin";#N/A,#N/A,FALSE,"Margen-P"}</definedName>
    <definedName name="oa" hidden="1">{#N/A,#N/A,FALSE,"Hip.Bas";#N/A,#N/A,FALSE,"ventas";#N/A,#N/A,FALSE,"ingre-Año";#N/A,#N/A,FALSE,"ventas-Año";#N/A,#N/A,FALSE,"Costepro";#N/A,#N/A,FALSE,"inversion";#N/A,#N/A,FALSE,"personal";#N/A,#N/A,FALSE,"Gastos-V";#N/A,#N/A,FALSE,"Circulante";#N/A,#N/A,FALSE,"CONSOLI";#N/A,#N/A,FALSE,"Es-Fin";#N/A,#N/A,FALSE,"Margen-P"}</definedName>
    <definedName name="Obj.Corp." localSheetId="15">#REF!</definedName>
    <definedName name="Obj.Corp.">#REF!</definedName>
    <definedName name="OBS" localSheetId="13">#REF!</definedName>
    <definedName name="OBS">#REF!</definedName>
    <definedName name="OBS_Data_Col" localSheetId="13" hidden="1">#REF!</definedName>
    <definedName name="OBS_Data_Col" hidden="1">#REF!</definedName>
    <definedName name="oc" localSheetId="13">#REF!</definedName>
    <definedName name="oc">#REF!</definedName>
    <definedName name="OctL3">#REF!</definedName>
    <definedName name="OctL4">#REF!</definedName>
    <definedName name="OctL5">#REF!</definedName>
    <definedName name="OctNI1">#REF!</definedName>
    <definedName name="OctNI2">#REF!</definedName>
    <definedName name="OctNI3">#REF!</definedName>
    <definedName name="OctNI4">#REF!</definedName>
    <definedName name="OctNI5">#REF!</definedName>
    <definedName name="oferta">#REF!</definedName>
    <definedName name="oferta_cvrd">#REF!</definedName>
    <definedName name="oferta00NNE">#REF!</definedName>
    <definedName name="oferta00SSECO">#REF!</definedName>
    <definedName name="oferta1">#REF!</definedName>
    <definedName name="oferta10">#REF!</definedName>
    <definedName name="oferta11">#REF!</definedName>
    <definedName name="oferta12">#REF!</definedName>
    <definedName name="oferta13">#REF!</definedName>
    <definedName name="oferta14">#REF!</definedName>
    <definedName name="oferta15">#REF!</definedName>
    <definedName name="oferta16">#REF!</definedName>
    <definedName name="oferta17">#REF!</definedName>
    <definedName name="oferta18">#REF!</definedName>
    <definedName name="oferta19">#REF!</definedName>
    <definedName name="oferta2">#REF!</definedName>
    <definedName name="oferta3">#REF!</definedName>
    <definedName name="oferta4">#REF!</definedName>
    <definedName name="oferta5">#REF!</definedName>
    <definedName name="oferta6">#REF!</definedName>
    <definedName name="oferta7">#REF!</definedName>
    <definedName name="oferta8">#REF!</definedName>
    <definedName name="oferta9">#REF!</definedName>
    <definedName name="ofertacvrd">#REF!</definedName>
    <definedName name="OI" localSheetId="2">#REF!</definedName>
    <definedName name="OI" localSheetId="3">#REF!</definedName>
    <definedName name="OI" localSheetId="19">#REF!</definedName>
    <definedName name="OI" localSheetId="1">#REF!</definedName>
    <definedName name="OI" localSheetId="25">#REF!</definedName>
    <definedName name="OI" localSheetId="20">#REF!</definedName>
    <definedName name="OI" localSheetId="12">#REF!</definedName>
    <definedName name="OI" localSheetId="22">#REF!</definedName>
    <definedName name="OI" localSheetId="21">#REF!</definedName>
    <definedName name="OI" localSheetId="23">#REF!</definedName>
    <definedName name="OI" localSheetId="15">#REF!</definedName>
    <definedName name="OI" localSheetId="13">#REF!</definedName>
    <definedName name="OI">#REF!</definedName>
    <definedName name="oiio" localSheetId="15" hidden="1">{#N/A,#N/A,FALSE,"CONTROLE"}</definedName>
    <definedName name="oiio" localSheetId="13" hidden="1">{#N/A,#N/A,FALSE,"CONTROLE"}</definedName>
    <definedName name="oiio" hidden="1">{#N/A,#N/A,FALSE,"CONTROLE"}</definedName>
    <definedName name="oiuy" localSheetId="15" hidden="1">{"Assumptions Page 1",#N/A,FALSE,"JUBA Value";"Assumptions Page 2",#N/A,FALSE,"JUBA Value";"Assumptions Page 3",#N/A,FALSE,"JUBA Value";"Assumptions Page 4",#N/A,FALSE,"JUBA Value"}</definedName>
    <definedName name="oiuy" localSheetId="13" hidden="1">{"Assumptions Page 1",#N/A,FALSE,"JUBA Value";"Assumptions Page 2",#N/A,FALSE,"JUBA Value";"Assumptions Page 3",#N/A,FALSE,"JUBA Value";"Assumptions Page 4",#N/A,FALSE,"JUBA Value"}</definedName>
    <definedName name="oiuy" hidden="1">{"Assumptions Page 1",#N/A,FALSE,"JUBA Value";"Assumptions Page 2",#N/A,FALSE,"JUBA Value";"Assumptions Page 3",#N/A,FALSE,"JUBA Value";"Assumptions Page 4",#N/A,FALSE,"JUBA Value"}</definedName>
    <definedName name="oiuyt" localSheetId="15" hidden="1">{"Assumptions Page 1",#N/A,FALSE,"JUBA Value";"Assumptions Page 2",#N/A,FALSE,"JUBA Value";"Assumptions Page 3",#N/A,FALSE,"JUBA Value";"Assumptions Page 4",#N/A,FALSE,"JUBA Value"}</definedName>
    <definedName name="oiuyt" localSheetId="13" hidden="1">{"Assumptions Page 1",#N/A,FALSE,"JUBA Value";"Assumptions Page 2",#N/A,FALSE,"JUBA Value";"Assumptions Page 3",#N/A,FALSE,"JUBA Value";"Assumptions Page 4",#N/A,FALSE,"JUBA Value"}</definedName>
    <definedName name="oiuyt" hidden="1">{"Assumptions Page 1",#N/A,FALSE,"JUBA Value";"Assumptions Page 2",#N/A,FALSE,"JUBA Value";"Assumptions Page 3",#N/A,FALSE,"JUBA Value";"Assumptions Page 4",#N/A,FALSE,"JUBA Value"}</definedName>
    <definedName name="OLE_LINK1">#REF!</definedName>
    <definedName name="om">#REF!</definedName>
    <definedName name="OM_Futuras" localSheetId="2">#REF!</definedName>
    <definedName name="OM_Futuras" localSheetId="3">#REF!</definedName>
    <definedName name="OM_Futuras" localSheetId="1">#REF!</definedName>
    <definedName name="OM_Futuras" localSheetId="25">#REF!</definedName>
    <definedName name="OM_Futuras" localSheetId="20">#REF!</definedName>
    <definedName name="OM_Futuras" localSheetId="22">#REF!</definedName>
    <definedName name="OM_Futuras" localSheetId="21">#REF!</definedName>
    <definedName name="OM_Futuras" localSheetId="23">#REF!</definedName>
    <definedName name="OM_Futuras" localSheetId="15">#REF!</definedName>
    <definedName name="OM_Futuras">#REF!</definedName>
    <definedName name="OM_Renov" localSheetId="15">#REF!</definedName>
    <definedName name="OM_Renov">#REF!</definedName>
    <definedName name="OO" localSheetId="0" hidden="1">{"TotalGeralDespesasPorArea",#N/A,FALSE,"VinculosAccessEfetivo"}</definedName>
    <definedName name="OO" localSheetId="25" hidden="1">{"TotalGeralDespesasPorArea",#N/A,FALSE,"VinculosAccessEfetivo"}</definedName>
    <definedName name="OO" localSheetId="20" hidden="1">{"TotalGeralDespesasPorArea",#N/A,FALSE,"VinculosAccessEfetivo"}</definedName>
    <definedName name="OO" localSheetId="12" hidden="1">{"TotalGeralDespesasPorArea",#N/A,FALSE,"VinculosAccessEfetivo"}</definedName>
    <definedName name="OO" localSheetId="22" hidden="1">{"TotalGeralDespesasPorArea",#N/A,FALSE,"VinculosAccessEfetivo"}</definedName>
    <definedName name="OO" localSheetId="21" hidden="1">{"TotalGeralDespesasPorArea",#N/A,FALSE,"VinculosAccessEfetivo"}</definedName>
    <definedName name="OO" localSheetId="23" hidden="1">{"TotalGeralDespesasPorArea",#N/A,FALSE,"VinculosAccessEfetivo"}</definedName>
    <definedName name="OO" localSheetId="15" hidden="1">{"TotalGeralDespesasPorArea",#N/A,FALSE,"VinculosAccessEfetivo"}</definedName>
    <definedName name="OO" localSheetId="13" hidden="1">{"TotalGeralDespesasPorArea",#N/A,FALSE,"VinculosAccessEfetivo"}</definedName>
    <definedName name="OO" hidden="1">{"TotalGeralDespesasPorArea",#N/A,FALSE,"VinculosAccessEfetivo"}</definedName>
    <definedName name="OO_1" localSheetId="0" hidden="1">{"TotalGeralDespesasPorArea",#N/A,FALSE,"VinculosAccessEfetivo"}</definedName>
    <definedName name="OO_1" localSheetId="25" hidden="1">{"TotalGeralDespesasPorArea",#N/A,FALSE,"VinculosAccessEfetivo"}</definedName>
    <definedName name="OO_1" localSheetId="20" hidden="1">{"TotalGeralDespesasPorArea",#N/A,FALSE,"VinculosAccessEfetivo"}</definedName>
    <definedName name="OO_1" localSheetId="12" hidden="1">{"TotalGeralDespesasPorArea",#N/A,FALSE,"VinculosAccessEfetivo"}</definedName>
    <definedName name="OO_1" localSheetId="22" hidden="1">{"TotalGeralDespesasPorArea",#N/A,FALSE,"VinculosAccessEfetivo"}</definedName>
    <definedName name="OO_1" localSheetId="21" hidden="1">{"TotalGeralDespesasPorArea",#N/A,FALSE,"VinculosAccessEfetivo"}</definedName>
    <definedName name="OO_1" localSheetId="23" hidden="1">{"TotalGeralDespesasPorArea",#N/A,FALSE,"VinculosAccessEfetivo"}</definedName>
    <definedName name="OO_1" localSheetId="15" hidden="1">{"TotalGeralDespesasPorArea",#N/A,FALSE,"VinculosAccessEfetivo"}</definedName>
    <definedName name="OO_1" localSheetId="13" hidden="1">{"TotalGeralDespesasPorArea",#N/A,FALSE,"VinculosAccessEfetivo"}</definedName>
    <definedName name="OO_1" hidden="1">{"TotalGeralDespesasPorArea",#N/A,FALSE,"VinculosAccessEfetivo"}</definedName>
    <definedName name="ooooo" localSheetId="24">Main.SAPF4Help()</definedName>
    <definedName name="ooooo" localSheetId="15">Main.SAPF4Help()</definedName>
    <definedName name="ooooo" localSheetId="13">Main.SAPF4Help()</definedName>
    <definedName name="ooooo">Main.SAPF4Help()</definedName>
    <definedName name="oooooooo" localSheetId="13">#REF!</definedName>
    <definedName name="oooooooo">#REF!</definedName>
    <definedName name="ooooooooooooo" localSheetId="15" hidden="1">{"Assumptions Page 1",#N/A,FALSE,"JUBA Value";"Assumptions Page 2",#N/A,FALSE,"JUBA Value";"Assumptions Page 3",#N/A,FALSE,"JUBA Value";"Assumptions Page 4",#N/A,FALSE,"JUBA Value"}</definedName>
    <definedName name="ooooooooooooo" localSheetId="13" hidden="1">{"Assumptions Page 1",#N/A,FALSE,"JUBA Value";"Assumptions Page 2",#N/A,FALSE,"JUBA Value";"Assumptions Page 3",#N/A,FALSE,"JUBA Value";"Assumptions Page 4",#N/A,FALSE,"JUBA Value"}</definedName>
    <definedName name="ooooooooooooo" hidden="1">{"Assumptions Page 1",#N/A,FALSE,"JUBA Value";"Assumptions Page 2",#N/A,FALSE,"JUBA Value";"Assumptions Page 3",#N/A,FALSE,"JUBA Value";"Assumptions Page 4",#N/A,FALSE,"JUBA Value"}</definedName>
    <definedName name="opcao_projecao_receita">#REF!</definedName>
    <definedName name="OpçãoDPCA">#REF!</definedName>
    <definedName name="opcomercial_GP" localSheetId="15">#REF!</definedName>
    <definedName name="opcomercial_GP">#REF!</definedName>
    <definedName name="Openingpb" localSheetId="13" hidden="1">#REF!</definedName>
    <definedName name="Openingpb" hidden="1">#REF!</definedName>
    <definedName name="Operação" localSheetId="6" hidden="1">{#N/A,#N/A,FALSE,"ANEXO3 99 ERA";#N/A,#N/A,FALSE,"ANEXO3 99 UBÁ2";#N/A,#N/A,FALSE,"ANEXO3 99 DTU";#N/A,#N/A,FALSE,"ANEXO3 99 RDR";#N/A,#N/A,FALSE,"ANEXO3 99 UBÁ4";#N/A,#N/A,FALSE,"ANEXO3 99 UBÁ6"}</definedName>
    <definedName name="Operação" localSheetId="5" hidden="1">{#N/A,#N/A,FALSE,"ANEXO3 99 ERA";#N/A,#N/A,FALSE,"ANEXO3 99 UBÁ2";#N/A,#N/A,FALSE,"ANEXO3 99 DTU";#N/A,#N/A,FALSE,"ANEXO3 99 RDR";#N/A,#N/A,FALSE,"ANEXO3 99 UBÁ4";#N/A,#N/A,FALSE,"ANEXO3 99 UBÁ6"}</definedName>
    <definedName name="Operação" localSheetId="10" hidden="1">{#N/A,#N/A,FALSE,"ANEXO3 99 ERA";#N/A,#N/A,FALSE,"ANEXO3 99 UBÁ2";#N/A,#N/A,FALSE,"ANEXO3 99 DTU";#N/A,#N/A,FALSE,"ANEXO3 99 RDR";#N/A,#N/A,FALSE,"ANEXO3 99 UBÁ4";#N/A,#N/A,FALSE,"ANEXO3 99 UBÁ6"}</definedName>
    <definedName name="Operação" localSheetId="4" hidden="1">{#N/A,#N/A,FALSE,"ANEXO3 99 ERA";#N/A,#N/A,FALSE,"ANEXO3 99 UBÁ2";#N/A,#N/A,FALSE,"ANEXO3 99 DTU";#N/A,#N/A,FALSE,"ANEXO3 99 RDR";#N/A,#N/A,FALSE,"ANEXO3 99 UBÁ4";#N/A,#N/A,FALSE,"ANEXO3 99 UBÁ6"}</definedName>
    <definedName name="Operação" localSheetId="8" hidden="1">{#N/A,#N/A,FALSE,"ANEXO3 99 ERA";#N/A,#N/A,FALSE,"ANEXO3 99 UBÁ2";#N/A,#N/A,FALSE,"ANEXO3 99 DTU";#N/A,#N/A,FALSE,"ANEXO3 99 RDR";#N/A,#N/A,FALSE,"ANEXO3 99 UBÁ4";#N/A,#N/A,FALSE,"ANEXO3 99 UBÁ6"}</definedName>
    <definedName name="Operação" localSheetId="9" hidden="1">{#N/A,#N/A,FALSE,"ANEXO3 99 ERA";#N/A,#N/A,FALSE,"ANEXO3 99 UBÁ2";#N/A,#N/A,FALSE,"ANEXO3 99 DTU";#N/A,#N/A,FALSE,"ANEXO3 99 RDR";#N/A,#N/A,FALSE,"ANEXO3 99 UBÁ4";#N/A,#N/A,FALSE,"ANEXO3 99 UBÁ6"}</definedName>
    <definedName name="Operação" localSheetId="7" hidden="1">{#N/A,#N/A,FALSE,"ANEXO3 99 ERA";#N/A,#N/A,FALSE,"ANEXO3 99 UBÁ2";#N/A,#N/A,FALSE,"ANEXO3 99 DTU";#N/A,#N/A,FALSE,"ANEXO3 99 RDR";#N/A,#N/A,FALSE,"ANEXO3 99 UBÁ4";#N/A,#N/A,FALSE,"ANEXO3 99 UBÁ6"}</definedName>
    <definedName name="Operação" localSheetId="2" hidden="1">{#N/A,#N/A,FALSE,"ANEXO3 99 ERA";#N/A,#N/A,FALSE,"ANEXO3 99 UBÁ2";#N/A,#N/A,FALSE,"ANEXO3 99 DTU";#N/A,#N/A,FALSE,"ANEXO3 99 RDR";#N/A,#N/A,FALSE,"ANEXO3 99 UBÁ4";#N/A,#N/A,FALSE,"ANEXO3 99 UBÁ6"}</definedName>
    <definedName name="Operação" localSheetId="3" hidden="1">{#N/A,#N/A,FALSE,"ANEXO3 99 ERA";#N/A,#N/A,FALSE,"ANEXO3 99 UBÁ2";#N/A,#N/A,FALSE,"ANEXO3 99 DTU";#N/A,#N/A,FALSE,"ANEXO3 99 RDR";#N/A,#N/A,FALSE,"ANEXO3 99 UBÁ4";#N/A,#N/A,FALSE,"ANEXO3 99 UBÁ6"}</definedName>
    <definedName name="Operação" localSheetId="18" hidden="1">{#N/A,#N/A,FALSE,"ANEXO3 99 ERA";#N/A,#N/A,FALSE,"ANEXO3 99 UBÁ2";#N/A,#N/A,FALSE,"ANEXO3 99 DTU";#N/A,#N/A,FALSE,"ANEXO3 99 RDR";#N/A,#N/A,FALSE,"ANEXO3 99 UBÁ4";#N/A,#N/A,FALSE,"ANEXO3 99 UBÁ6"}</definedName>
    <definedName name="Operação" localSheetId="19" hidden="1">{#N/A,#N/A,FALSE,"ANEXO3 99 ERA";#N/A,#N/A,FALSE,"ANEXO3 99 UBÁ2";#N/A,#N/A,FALSE,"ANEXO3 99 DTU";#N/A,#N/A,FALSE,"ANEXO3 99 RDR";#N/A,#N/A,FALSE,"ANEXO3 99 UBÁ4";#N/A,#N/A,FALSE,"ANEXO3 99 UBÁ6"}</definedName>
    <definedName name="Operação" localSheetId="17" hidden="1">{#N/A,#N/A,FALSE,"ANEXO3 99 ERA";#N/A,#N/A,FALSE,"ANEXO3 99 UBÁ2";#N/A,#N/A,FALSE,"ANEXO3 99 DTU";#N/A,#N/A,FALSE,"ANEXO3 99 RDR";#N/A,#N/A,FALSE,"ANEXO3 99 UBÁ4";#N/A,#N/A,FALSE,"ANEXO3 99 UBÁ6"}</definedName>
    <definedName name="Operação" localSheetId="16" hidden="1">{#N/A,#N/A,FALSE,"ANEXO3 99 ERA";#N/A,#N/A,FALSE,"ANEXO3 99 UBÁ2";#N/A,#N/A,FALSE,"ANEXO3 99 DTU";#N/A,#N/A,FALSE,"ANEXO3 99 RDR";#N/A,#N/A,FALSE,"ANEXO3 99 UBÁ4";#N/A,#N/A,FALSE,"ANEXO3 99 UBÁ6"}</definedName>
    <definedName name="Operação" localSheetId="1" hidden="1">{#N/A,#N/A,FALSE,"ANEXO3 99 ERA";#N/A,#N/A,FALSE,"ANEXO3 99 UBÁ2";#N/A,#N/A,FALSE,"ANEXO3 99 DTU";#N/A,#N/A,FALSE,"ANEXO3 99 RDR";#N/A,#N/A,FALSE,"ANEXO3 99 UBÁ4";#N/A,#N/A,FALSE,"ANEXO3 99 UBÁ6"}</definedName>
    <definedName name="Operação" localSheetId="0" hidden="1">{#N/A,#N/A,FALSE,"ANEXO3 99 ERA";#N/A,#N/A,FALSE,"ANEXO3 99 UBÁ2";#N/A,#N/A,FALSE,"ANEXO3 99 DTU";#N/A,#N/A,FALSE,"ANEXO3 99 RDR";#N/A,#N/A,FALSE,"ANEXO3 99 UBÁ4";#N/A,#N/A,FALSE,"ANEXO3 99 UBÁ6"}</definedName>
    <definedName name="Operação" localSheetId="25" hidden="1">{#N/A,#N/A,FALSE,"ANEXO3 99 ERA";#N/A,#N/A,FALSE,"ANEXO3 99 UBÁ2";#N/A,#N/A,FALSE,"ANEXO3 99 DTU";#N/A,#N/A,FALSE,"ANEXO3 99 RDR";#N/A,#N/A,FALSE,"ANEXO3 99 UBÁ4";#N/A,#N/A,FALSE,"ANEXO3 99 UBÁ6"}</definedName>
    <definedName name="Operação" localSheetId="20" hidden="1">{#N/A,#N/A,FALSE,"ANEXO3 99 ERA";#N/A,#N/A,FALSE,"ANEXO3 99 UBÁ2";#N/A,#N/A,FALSE,"ANEXO3 99 DTU";#N/A,#N/A,FALSE,"ANEXO3 99 RDR";#N/A,#N/A,FALSE,"ANEXO3 99 UBÁ4";#N/A,#N/A,FALSE,"ANEXO3 99 UBÁ6"}</definedName>
    <definedName name="Operação" localSheetId="12" hidden="1">{#N/A,#N/A,FALSE,"ANEXO3 99 ERA";#N/A,#N/A,FALSE,"ANEXO3 99 UBÁ2";#N/A,#N/A,FALSE,"ANEXO3 99 DTU";#N/A,#N/A,FALSE,"ANEXO3 99 RDR";#N/A,#N/A,FALSE,"ANEXO3 99 UBÁ4";#N/A,#N/A,FALSE,"ANEXO3 99 UBÁ6"}</definedName>
    <definedName name="Operação" localSheetId="22" hidden="1">{#N/A,#N/A,FALSE,"ANEXO3 99 ERA";#N/A,#N/A,FALSE,"ANEXO3 99 UBÁ2";#N/A,#N/A,FALSE,"ANEXO3 99 DTU";#N/A,#N/A,FALSE,"ANEXO3 99 RDR";#N/A,#N/A,FALSE,"ANEXO3 99 UBÁ4";#N/A,#N/A,FALSE,"ANEXO3 99 UBÁ6"}</definedName>
    <definedName name="Operação" localSheetId="21" hidden="1">{#N/A,#N/A,FALSE,"ANEXO3 99 ERA";#N/A,#N/A,FALSE,"ANEXO3 99 UBÁ2";#N/A,#N/A,FALSE,"ANEXO3 99 DTU";#N/A,#N/A,FALSE,"ANEXO3 99 RDR";#N/A,#N/A,FALSE,"ANEXO3 99 UBÁ4";#N/A,#N/A,FALSE,"ANEXO3 99 UBÁ6"}</definedName>
    <definedName name="Operação" localSheetId="23" hidden="1">{#N/A,#N/A,FALSE,"ANEXO3 99 ERA";#N/A,#N/A,FALSE,"ANEXO3 99 UBÁ2";#N/A,#N/A,FALSE,"ANEXO3 99 DTU";#N/A,#N/A,FALSE,"ANEXO3 99 RDR";#N/A,#N/A,FALSE,"ANEXO3 99 UBÁ4";#N/A,#N/A,FALSE,"ANEXO3 99 UBÁ6"}</definedName>
    <definedName name="Operação" localSheetId="15" hidden="1">{#N/A,#N/A,FALSE,"ANEXO3 99 ERA";#N/A,#N/A,FALSE,"ANEXO3 99 UBÁ2";#N/A,#N/A,FALSE,"ANEXO3 99 DTU";#N/A,#N/A,FALSE,"ANEXO3 99 RDR";#N/A,#N/A,FALSE,"ANEXO3 99 UBÁ4";#N/A,#N/A,FALSE,"ANEXO3 99 UBÁ6"}</definedName>
    <definedName name="Operação" localSheetId="13" hidden="1">{#N/A,#N/A,FALSE,"ANEXO3 99 ERA";#N/A,#N/A,FALSE,"ANEXO3 99 UBÁ2";#N/A,#N/A,FALSE,"ANEXO3 99 DTU";#N/A,#N/A,FALSE,"ANEXO3 99 RDR";#N/A,#N/A,FALSE,"ANEXO3 99 UBÁ4";#N/A,#N/A,FALSE,"ANEXO3 99 UBÁ6"}</definedName>
    <definedName name="Operação" hidden="1">{#N/A,#N/A,FALSE,"ANEXO3 99 ERA";#N/A,#N/A,FALSE,"ANEXO3 99 UBÁ2";#N/A,#N/A,FALSE,"ANEXO3 99 DTU";#N/A,#N/A,FALSE,"ANEXO3 99 RDR";#N/A,#N/A,FALSE,"ANEXO3 99 UBÁ4";#N/A,#N/A,FALSE,"ANEXO3 99 UBÁ6"}</definedName>
    <definedName name="operação_1" localSheetId="0" hidden="1">{#N/A,#N/A,FALSE,"CONTROLE"}</definedName>
    <definedName name="operação_1" localSheetId="25" hidden="1">{#N/A,#N/A,FALSE,"CONTROLE"}</definedName>
    <definedName name="operação_1" localSheetId="20" hidden="1">{#N/A,#N/A,FALSE,"CONTROLE"}</definedName>
    <definedName name="operação_1" localSheetId="12" hidden="1">{#N/A,#N/A,FALSE,"CONTROLE"}</definedName>
    <definedName name="operação_1" localSheetId="22" hidden="1">{#N/A,#N/A,FALSE,"CONTROLE"}</definedName>
    <definedName name="operação_1" localSheetId="21" hidden="1">{#N/A,#N/A,FALSE,"CONTROLE"}</definedName>
    <definedName name="operação_1" localSheetId="23" hidden="1">{#N/A,#N/A,FALSE,"CONTROLE"}</definedName>
    <definedName name="operação_1" localSheetId="15" hidden="1">{#N/A,#N/A,FALSE,"CONTROLE"}</definedName>
    <definedName name="operação_1" localSheetId="13" hidden="1">{#N/A,#N/A,FALSE,"CONTROLE"}</definedName>
    <definedName name="operação_1" hidden="1">{#N/A,#N/A,FALSE,"CONTROLE"}</definedName>
    <definedName name="Operação_e_Manutenção">#REF!</definedName>
    <definedName name="OPERATING">#REF!</definedName>
    <definedName name="operção" localSheetId="6" hidden="1">{#N/A,#N/A,FALSE,"ANEXO3 99 ERA";#N/A,#N/A,FALSE,"ANEXO3 99 UBÁ2";#N/A,#N/A,FALSE,"ANEXO3 99 DTU";#N/A,#N/A,FALSE,"ANEXO3 99 RDR";#N/A,#N/A,FALSE,"ANEXO3 99 UBÁ4";#N/A,#N/A,FALSE,"ANEXO3 99 UBÁ6"}</definedName>
    <definedName name="operção" localSheetId="5" hidden="1">{#N/A,#N/A,FALSE,"ANEXO3 99 ERA";#N/A,#N/A,FALSE,"ANEXO3 99 UBÁ2";#N/A,#N/A,FALSE,"ANEXO3 99 DTU";#N/A,#N/A,FALSE,"ANEXO3 99 RDR";#N/A,#N/A,FALSE,"ANEXO3 99 UBÁ4";#N/A,#N/A,FALSE,"ANEXO3 99 UBÁ6"}</definedName>
    <definedName name="operção" localSheetId="10" hidden="1">{#N/A,#N/A,FALSE,"ANEXO3 99 ERA";#N/A,#N/A,FALSE,"ANEXO3 99 UBÁ2";#N/A,#N/A,FALSE,"ANEXO3 99 DTU";#N/A,#N/A,FALSE,"ANEXO3 99 RDR";#N/A,#N/A,FALSE,"ANEXO3 99 UBÁ4";#N/A,#N/A,FALSE,"ANEXO3 99 UBÁ6"}</definedName>
    <definedName name="operção" localSheetId="4" hidden="1">{#N/A,#N/A,FALSE,"ANEXO3 99 ERA";#N/A,#N/A,FALSE,"ANEXO3 99 UBÁ2";#N/A,#N/A,FALSE,"ANEXO3 99 DTU";#N/A,#N/A,FALSE,"ANEXO3 99 RDR";#N/A,#N/A,FALSE,"ANEXO3 99 UBÁ4";#N/A,#N/A,FALSE,"ANEXO3 99 UBÁ6"}</definedName>
    <definedName name="operção" localSheetId="8" hidden="1">{#N/A,#N/A,FALSE,"ANEXO3 99 ERA";#N/A,#N/A,FALSE,"ANEXO3 99 UBÁ2";#N/A,#N/A,FALSE,"ANEXO3 99 DTU";#N/A,#N/A,FALSE,"ANEXO3 99 RDR";#N/A,#N/A,FALSE,"ANEXO3 99 UBÁ4";#N/A,#N/A,FALSE,"ANEXO3 99 UBÁ6"}</definedName>
    <definedName name="operção" localSheetId="9" hidden="1">{#N/A,#N/A,FALSE,"ANEXO3 99 ERA";#N/A,#N/A,FALSE,"ANEXO3 99 UBÁ2";#N/A,#N/A,FALSE,"ANEXO3 99 DTU";#N/A,#N/A,FALSE,"ANEXO3 99 RDR";#N/A,#N/A,FALSE,"ANEXO3 99 UBÁ4";#N/A,#N/A,FALSE,"ANEXO3 99 UBÁ6"}</definedName>
    <definedName name="operção" localSheetId="7" hidden="1">{#N/A,#N/A,FALSE,"ANEXO3 99 ERA";#N/A,#N/A,FALSE,"ANEXO3 99 UBÁ2";#N/A,#N/A,FALSE,"ANEXO3 99 DTU";#N/A,#N/A,FALSE,"ANEXO3 99 RDR";#N/A,#N/A,FALSE,"ANEXO3 99 UBÁ4";#N/A,#N/A,FALSE,"ANEXO3 99 UBÁ6"}</definedName>
    <definedName name="operção" localSheetId="2" hidden="1">{#N/A,#N/A,FALSE,"ANEXO3 99 ERA";#N/A,#N/A,FALSE,"ANEXO3 99 UBÁ2";#N/A,#N/A,FALSE,"ANEXO3 99 DTU";#N/A,#N/A,FALSE,"ANEXO3 99 RDR";#N/A,#N/A,FALSE,"ANEXO3 99 UBÁ4";#N/A,#N/A,FALSE,"ANEXO3 99 UBÁ6"}</definedName>
    <definedName name="operção" localSheetId="3" hidden="1">{#N/A,#N/A,FALSE,"ANEXO3 99 ERA";#N/A,#N/A,FALSE,"ANEXO3 99 UBÁ2";#N/A,#N/A,FALSE,"ANEXO3 99 DTU";#N/A,#N/A,FALSE,"ANEXO3 99 RDR";#N/A,#N/A,FALSE,"ANEXO3 99 UBÁ4";#N/A,#N/A,FALSE,"ANEXO3 99 UBÁ6"}</definedName>
    <definedName name="operção" localSheetId="18" hidden="1">{#N/A,#N/A,FALSE,"ANEXO3 99 ERA";#N/A,#N/A,FALSE,"ANEXO3 99 UBÁ2";#N/A,#N/A,FALSE,"ANEXO3 99 DTU";#N/A,#N/A,FALSE,"ANEXO3 99 RDR";#N/A,#N/A,FALSE,"ANEXO3 99 UBÁ4";#N/A,#N/A,FALSE,"ANEXO3 99 UBÁ6"}</definedName>
    <definedName name="operção" localSheetId="19" hidden="1">{#N/A,#N/A,FALSE,"ANEXO3 99 ERA";#N/A,#N/A,FALSE,"ANEXO3 99 UBÁ2";#N/A,#N/A,FALSE,"ANEXO3 99 DTU";#N/A,#N/A,FALSE,"ANEXO3 99 RDR";#N/A,#N/A,FALSE,"ANEXO3 99 UBÁ4";#N/A,#N/A,FALSE,"ANEXO3 99 UBÁ6"}</definedName>
    <definedName name="operção" localSheetId="17" hidden="1">{#N/A,#N/A,FALSE,"ANEXO3 99 ERA";#N/A,#N/A,FALSE,"ANEXO3 99 UBÁ2";#N/A,#N/A,FALSE,"ANEXO3 99 DTU";#N/A,#N/A,FALSE,"ANEXO3 99 RDR";#N/A,#N/A,FALSE,"ANEXO3 99 UBÁ4";#N/A,#N/A,FALSE,"ANEXO3 99 UBÁ6"}</definedName>
    <definedName name="operção" localSheetId="16" hidden="1">{#N/A,#N/A,FALSE,"ANEXO3 99 ERA";#N/A,#N/A,FALSE,"ANEXO3 99 UBÁ2";#N/A,#N/A,FALSE,"ANEXO3 99 DTU";#N/A,#N/A,FALSE,"ANEXO3 99 RDR";#N/A,#N/A,FALSE,"ANEXO3 99 UBÁ4";#N/A,#N/A,FALSE,"ANEXO3 99 UBÁ6"}</definedName>
    <definedName name="operção" localSheetId="1" hidden="1">{#N/A,#N/A,FALSE,"ANEXO3 99 ERA";#N/A,#N/A,FALSE,"ANEXO3 99 UBÁ2";#N/A,#N/A,FALSE,"ANEXO3 99 DTU";#N/A,#N/A,FALSE,"ANEXO3 99 RDR";#N/A,#N/A,FALSE,"ANEXO3 99 UBÁ4";#N/A,#N/A,FALSE,"ANEXO3 99 UBÁ6"}</definedName>
    <definedName name="operção" localSheetId="0" hidden="1">{#N/A,#N/A,FALSE,"ANEXO3 99 ERA";#N/A,#N/A,FALSE,"ANEXO3 99 UBÁ2";#N/A,#N/A,FALSE,"ANEXO3 99 DTU";#N/A,#N/A,FALSE,"ANEXO3 99 RDR";#N/A,#N/A,FALSE,"ANEXO3 99 UBÁ4";#N/A,#N/A,FALSE,"ANEXO3 99 UBÁ6"}</definedName>
    <definedName name="operção" localSheetId="25" hidden="1">{#N/A,#N/A,FALSE,"ANEXO3 99 ERA";#N/A,#N/A,FALSE,"ANEXO3 99 UBÁ2";#N/A,#N/A,FALSE,"ANEXO3 99 DTU";#N/A,#N/A,FALSE,"ANEXO3 99 RDR";#N/A,#N/A,FALSE,"ANEXO3 99 UBÁ4";#N/A,#N/A,FALSE,"ANEXO3 99 UBÁ6"}</definedName>
    <definedName name="operção" localSheetId="20" hidden="1">{#N/A,#N/A,FALSE,"ANEXO3 99 ERA";#N/A,#N/A,FALSE,"ANEXO3 99 UBÁ2";#N/A,#N/A,FALSE,"ANEXO3 99 DTU";#N/A,#N/A,FALSE,"ANEXO3 99 RDR";#N/A,#N/A,FALSE,"ANEXO3 99 UBÁ4";#N/A,#N/A,FALSE,"ANEXO3 99 UBÁ6"}</definedName>
    <definedName name="operção" localSheetId="12" hidden="1">{#N/A,#N/A,FALSE,"ANEXO3 99 ERA";#N/A,#N/A,FALSE,"ANEXO3 99 UBÁ2";#N/A,#N/A,FALSE,"ANEXO3 99 DTU";#N/A,#N/A,FALSE,"ANEXO3 99 RDR";#N/A,#N/A,FALSE,"ANEXO3 99 UBÁ4";#N/A,#N/A,FALSE,"ANEXO3 99 UBÁ6"}</definedName>
    <definedName name="operção" localSheetId="22" hidden="1">{#N/A,#N/A,FALSE,"ANEXO3 99 ERA";#N/A,#N/A,FALSE,"ANEXO3 99 UBÁ2";#N/A,#N/A,FALSE,"ANEXO3 99 DTU";#N/A,#N/A,FALSE,"ANEXO3 99 RDR";#N/A,#N/A,FALSE,"ANEXO3 99 UBÁ4";#N/A,#N/A,FALSE,"ANEXO3 99 UBÁ6"}</definedName>
    <definedName name="operção" localSheetId="21" hidden="1">{#N/A,#N/A,FALSE,"ANEXO3 99 ERA";#N/A,#N/A,FALSE,"ANEXO3 99 UBÁ2";#N/A,#N/A,FALSE,"ANEXO3 99 DTU";#N/A,#N/A,FALSE,"ANEXO3 99 RDR";#N/A,#N/A,FALSE,"ANEXO3 99 UBÁ4";#N/A,#N/A,FALSE,"ANEXO3 99 UBÁ6"}</definedName>
    <definedName name="operção" localSheetId="23" hidden="1">{#N/A,#N/A,FALSE,"ANEXO3 99 ERA";#N/A,#N/A,FALSE,"ANEXO3 99 UBÁ2";#N/A,#N/A,FALSE,"ANEXO3 99 DTU";#N/A,#N/A,FALSE,"ANEXO3 99 RDR";#N/A,#N/A,FALSE,"ANEXO3 99 UBÁ4";#N/A,#N/A,FALSE,"ANEXO3 99 UBÁ6"}</definedName>
    <definedName name="operção" localSheetId="15" hidden="1">{#N/A,#N/A,FALSE,"ANEXO3 99 ERA";#N/A,#N/A,FALSE,"ANEXO3 99 UBÁ2";#N/A,#N/A,FALSE,"ANEXO3 99 DTU";#N/A,#N/A,FALSE,"ANEXO3 99 RDR";#N/A,#N/A,FALSE,"ANEXO3 99 UBÁ4";#N/A,#N/A,FALSE,"ANEXO3 99 UBÁ6"}</definedName>
    <definedName name="operção" localSheetId="13" hidden="1">{#N/A,#N/A,FALSE,"ANEXO3 99 ERA";#N/A,#N/A,FALSE,"ANEXO3 99 UBÁ2";#N/A,#N/A,FALSE,"ANEXO3 99 DTU";#N/A,#N/A,FALSE,"ANEXO3 99 RDR";#N/A,#N/A,FALSE,"ANEXO3 99 UBÁ4";#N/A,#N/A,FALSE,"ANEXO3 99 UBÁ6"}</definedName>
    <definedName name="operção" hidden="1">{#N/A,#N/A,FALSE,"ANEXO3 99 ERA";#N/A,#N/A,FALSE,"ANEXO3 99 UBÁ2";#N/A,#N/A,FALSE,"ANEXO3 99 DTU";#N/A,#N/A,FALSE,"ANEXO3 99 RDR";#N/A,#N/A,FALSE,"ANEXO3 99 UBÁ4";#N/A,#N/A,FALSE,"ANEXO3 99 UBÁ6"}</definedName>
    <definedName name="operção_1" localSheetId="0" hidden="1">{#N/A,#N/A,FALSE,"ANEXO3 99 ERA";#N/A,#N/A,FALSE,"ANEXO3 99 UBÁ2";#N/A,#N/A,FALSE,"ANEXO3 99 DTU";#N/A,#N/A,FALSE,"ANEXO3 99 RDR";#N/A,#N/A,FALSE,"ANEXO3 99 UBÁ4";#N/A,#N/A,FALSE,"ANEXO3 99 UBÁ6"}</definedName>
    <definedName name="operção_1" localSheetId="25" hidden="1">{#N/A,#N/A,FALSE,"ANEXO3 99 ERA";#N/A,#N/A,FALSE,"ANEXO3 99 UBÁ2";#N/A,#N/A,FALSE,"ANEXO3 99 DTU";#N/A,#N/A,FALSE,"ANEXO3 99 RDR";#N/A,#N/A,FALSE,"ANEXO3 99 UBÁ4";#N/A,#N/A,FALSE,"ANEXO3 99 UBÁ6"}</definedName>
    <definedName name="operção_1" localSheetId="20" hidden="1">{#N/A,#N/A,FALSE,"ANEXO3 99 ERA";#N/A,#N/A,FALSE,"ANEXO3 99 UBÁ2";#N/A,#N/A,FALSE,"ANEXO3 99 DTU";#N/A,#N/A,FALSE,"ANEXO3 99 RDR";#N/A,#N/A,FALSE,"ANEXO3 99 UBÁ4";#N/A,#N/A,FALSE,"ANEXO3 99 UBÁ6"}</definedName>
    <definedName name="operção_1" localSheetId="12" hidden="1">{#N/A,#N/A,FALSE,"ANEXO3 99 ERA";#N/A,#N/A,FALSE,"ANEXO3 99 UBÁ2";#N/A,#N/A,FALSE,"ANEXO3 99 DTU";#N/A,#N/A,FALSE,"ANEXO3 99 RDR";#N/A,#N/A,FALSE,"ANEXO3 99 UBÁ4";#N/A,#N/A,FALSE,"ANEXO3 99 UBÁ6"}</definedName>
    <definedName name="operção_1" localSheetId="22" hidden="1">{#N/A,#N/A,FALSE,"ANEXO3 99 ERA";#N/A,#N/A,FALSE,"ANEXO3 99 UBÁ2";#N/A,#N/A,FALSE,"ANEXO3 99 DTU";#N/A,#N/A,FALSE,"ANEXO3 99 RDR";#N/A,#N/A,FALSE,"ANEXO3 99 UBÁ4";#N/A,#N/A,FALSE,"ANEXO3 99 UBÁ6"}</definedName>
    <definedName name="operção_1" localSheetId="21" hidden="1">{#N/A,#N/A,FALSE,"ANEXO3 99 ERA";#N/A,#N/A,FALSE,"ANEXO3 99 UBÁ2";#N/A,#N/A,FALSE,"ANEXO3 99 DTU";#N/A,#N/A,FALSE,"ANEXO3 99 RDR";#N/A,#N/A,FALSE,"ANEXO3 99 UBÁ4";#N/A,#N/A,FALSE,"ANEXO3 99 UBÁ6"}</definedName>
    <definedName name="operção_1" localSheetId="23" hidden="1">{#N/A,#N/A,FALSE,"ANEXO3 99 ERA";#N/A,#N/A,FALSE,"ANEXO3 99 UBÁ2";#N/A,#N/A,FALSE,"ANEXO3 99 DTU";#N/A,#N/A,FALSE,"ANEXO3 99 RDR";#N/A,#N/A,FALSE,"ANEXO3 99 UBÁ4";#N/A,#N/A,FALSE,"ANEXO3 99 UBÁ6"}</definedName>
    <definedName name="operção_1" localSheetId="15" hidden="1">{#N/A,#N/A,FALSE,"ANEXO3 99 ERA";#N/A,#N/A,FALSE,"ANEXO3 99 UBÁ2";#N/A,#N/A,FALSE,"ANEXO3 99 DTU";#N/A,#N/A,FALSE,"ANEXO3 99 RDR";#N/A,#N/A,FALSE,"ANEXO3 99 UBÁ4";#N/A,#N/A,FALSE,"ANEXO3 99 UBÁ6"}</definedName>
    <definedName name="operção_1" localSheetId="13" hidden="1">{#N/A,#N/A,FALSE,"ANEXO3 99 ERA";#N/A,#N/A,FALSE,"ANEXO3 99 UBÁ2";#N/A,#N/A,FALSE,"ANEXO3 99 DTU";#N/A,#N/A,FALSE,"ANEXO3 99 RDR";#N/A,#N/A,FALSE,"ANEXO3 99 UBÁ4";#N/A,#N/A,FALSE,"ANEXO3 99 UBÁ6"}</definedName>
    <definedName name="operção_1" hidden="1">{#N/A,#N/A,FALSE,"ANEXO3 99 ERA";#N/A,#N/A,FALSE,"ANEXO3 99 UBÁ2";#N/A,#N/A,FALSE,"ANEXO3 99 DTU";#N/A,#N/A,FALSE,"ANEXO3 99 RDR";#N/A,#N/A,FALSE,"ANEXO3 99 UBÁ4";#N/A,#N/A,FALSE,"ANEXO3 99 UBÁ6"}</definedName>
    <definedName name="OpMan">#REF!</definedName>
    <definedName name="OpPastas">#REF!</definedName>
    <definedName name="OpPastasFTP">#REF!</definedName>
    <definedName name="OTHER">#REF!</definedName>
    <definedName name="out" localSheetId="24">Main.SAPF4Help()</definedName>
    <definedName name="out" localSheetId="15">Main.SAPF4Help()</definedName>
    <definedName name="out" localSheetId="13">Main.SAPF4Help()</definedName>
    <definedName name="out">Main.SAPF4Help()</definedName>
    <definedName name="outo" localSheetId="13">#REF!</definedName>
    <definedName name="outo">#REF!</definedName>
    <definedName name="OUTRASRECEITAS2" localSheetId="15">#REF!</definedName>
    <definedName name="OUTRASRECEITAS2" localSheetId="13">#REF!</definedName>
    <definedName name="OUTRASRECEITAS2">#REF!</definedName>
    <definedName name="outros" localSheetId="13">#REF!</definedName>
    <definedName name="outros">#REF!</definedName>
    <definedName name="outrosPoder" localSheetId="13">#REF!</definedName>
    <definedName name="outrosPoder">#REF!</definedName>
    <definedName name="Outubro" localSheetId="2">#REF!</definedName>
    <definedName name="Outubro" localSheetId="3">#REF!</definedName>
    <definedName name="Outubro" localSheetId="19">#REF!</definedName>
    <definedName name="Outubro" localSheetId="24">#REF!</definedName>
    <definedName name="Outubro" localSheetId="1">#REF!</definedName>
    <definedName name="Outubro" localSheetId="25">#REF!</definedName>
    <definedName name="Outubro" localSheetId="20">#REF!</definedName>
    <definedName name="Outubro" localSheetId="12">#REF!</definedName>
    <definedName name="Outubro" localSheetId="13">#REF!</definedName>
    <definedName name="Outubro">#REF!</definedName>
    <definedName name="OWNER" hidden="1">#REF!</definedName>
    <definedName name="oy" localSheetId="15" hidden="1">{#N/A,#N/A,FALSE,"CONTROLE";#N/A,#N/A,FALSE,"CONTROLE"}</definedName>
    <definedName name="oy" localSheetId="13" hidden="1">{#N/A,#N/A,FALSE,"CONTROLE";#N/A,#N/A,FALSE,"CONTROLE"}</definedName>
    <definedName name="oy" hidden="1">{#N/A,#N/A,FALSE,"CONTROLE";#N/A,#N/A,FALSE,"CONTROLE"}</definedName>
    <definedName name="P" localSheetId="15">#REF!</definedName>
    <definedName name="P">#REF!</definedName>
    <definedName name="p.BS" localSheetId="13" hidden="1">#REF!</definedName>
    <definedName name="p.BS" hidden="1">#REF!</definedName>
    <definedName name="p.BSAssumptions" localSheetId="13" hidden="1">#REF!</definedName>
    <definedName name="p.BSAssumptions" hidden="1">#REF!</definedName>
    <definedName name="p.CapStructure" localSheetId="13" hidden="1">#REF!</definedName>
    <definedName name="p.CapStructure" hidden="1">#REF!</definedName>
    <definedName name="p.CashFlow" hidden="1">#REF!</definedName>
    <definedName name="p.Cover" hidden="1">#REF!</definedName>
    <definedName name="p.Depreciation" hidden="1">#REF!</definedName>
    <definedName name="p.Executive" hidden="1">#REF!</definedName>
    <definedName name="p.FactSheet" hidden="1">#REF!</definedName>
    <definedName name="p.IS" hidden="1">#REF!</definedName>
    <definedName name="p.ISAssumptions" hidden="1">#REF!</definedName>
    <definedName name="p.OpeningBS" hidden="1">#REF!</definedName>
    <definedName name="p.TaxCalculation" hidden="1">#REF!</definedName>
    <definedName name="P_BAR_AIS" localSheetId="25">#REF!</definedName>
    <definedName name="P_BAR_AIS" localSheetId="20">#REF!</definedName>
    <definedName name="P_BAR_AIS" localSheetId="12">#REF!</definedName>
    <definedName name="P_BAR_AIS" localSheetId="22">#REF!</definedName>
    <definedName name="P_BAR_AIS" localSheetId="21">#REF!</definedName>
    <definedName name="P_BAR_AIS" localSheetId="23">#REF!</definedName>
    <definedName name="P_BAR_AIS" localSheetId="15">#REF!</definedName>
    <definedName name="P_BAR_AIS" localSheetId="13">#REF!</definedName>
    <definedName name="P_BAR_AIS">#REF!</definedName>
    <definedName name="P_D" localSheetId="13">#REF!</definedName>
    <definedName name="P_D">#REF!</definedName>
    <definedName name="P_Data_Base_Laudos" localSheetId="25">#REF!</definedName>
    <definedName name="P_Data_Base_Laudos" localSheetId="20">#REF!</definedName>
    <definedName name="P_Data_Base_Laudos" localSheetId="12">#REF!</definedName>
    <definedName name="P_Data_Base_Laudos" localSheetId="22">#REF!</definedName>
    <definedName name="P_Data_Base_Laudos" localSheetId="21">#REF!</definedName>
    <definedName name="P_Data_Base_Laudos" localSheetId="23">#REF!</definedName>
    <definedName name="P_Data_Base_Laudos" localSheetId="15">#REF!</definedName>
    <definedName name="P_Data_Base_Laudos" localSheetId="13">#REF!</definedName>
    <definedName name="P_Data_Base_Laudos">#REF!</definedName>
    <definedName name="P_Data_Referência_Revisão" localSheetId="25">#REF!</definedName>
    <definedName name="P_Data_Referência_Revisão" localSheetId="20">#REF!</definedName>
    <definedName name="P_Data_Referência_Revisão" localSheetId="12">#REF!</definedName>
    <definedName name="P_Data_Referência_Revisão" localSheetId="22">#REF!</definedName>
    <definedName name="P_Data_Referência_Revisão" localSheetId="21">#REF!</definedName>
    <definedName name="P_Data_Referência_Revisão" localSheetId="23">#REF!</definedName>
    <definedName name="P_Data_Referência_Revisão" localSheetId="15">#REF!</definedName>
    <definedName name="P_Data_Referência_Revisão" localSheetId="13">#REF!</definedName>
    <definedName name="P_Data_Referência_Revisão">#REF!</definedName>
    <definedName name="P_F_CAI" localSheetId="25">#REF!</definedName>
    <definedName name="P_F_CAI" localSheetId="20">#REF!</definedName>
    <definedName name="P_F_CAI" localSheetId="12">#REF!</definedName>
    <definedName name="P_F_CAI" localSheetId="22">#REF!</definedName>
    <definedName name="P_F_CAI" localSheetId="21">#REF!</definedName>
    <definedName name="P_F_CAI" localSheetId="23">#REF!</definedName>
    <definedName name="P_F_CAI" localSheetId="15">#REF!</definedName>
    <definedName name="P_F_CAI" localSheetId="13">#REF!</definedName>
    <definedName name="P_F_CAI">#REF!</definedName>
    <definedName name="P_F_CAIMI" localSheetId="25">#REF!</definedName>
    <definedName name="P_F_CAIMI" localSheetId="20">#REF!</definedName>
    <definedName name="P_F_CAIMI" localSheetId="12">#REF!</definedName>
    <definedName name="P_F_CAIMI" localSheetId="22">#REF!</definedName>
    <definedName name="P_F_CAIMI" localSheetId="21">#REF!</definedName>
    <definedName name="P_F_CAIMI" localSheetId="23">#REF!</definedName>
    <definedName name="P_F_CAIMI" localSheetId="15">#REF!</definedName>
    <definedName name="P_F_CAIMI" localSheetId="13">#REF!</definedName>
    <definedName name="P_F_CAIMI">#REF!</definedName>
    <definedName name="P_F_CAL" localSheetId="25">#REF!</definedName>
    <definedName name="P_F_CAL" localSheetId="20">#REF!</definedName>
    <definedName name="P_F_CAL" localSheetId="12">#REF!</definedName>
    <definedName name="P_F_CAL" localSheetId="22">#REF!</definedName>
    <definedName name="P_F_CAL" localSheetId="21">#REF!</definedName>
    <definedName name="P_F_CAL" localSheetId="23">#REF!</definedName>
    <definedName name="P_F_CAL" localSheetId="15">#REF!</definedName>
    <definedName name="P_F_CAL" localSheetId="13">#REF!</definedName>
    <definedName name="P_F_CAL">#REF!</definedName>
    <definedName name="P_F_CAV" localSheetId="25">#REF!</definedName>
    <definedName name="P_F_CAV" localSheetId="20">#REF!</definedName>
    <definedName name="P_F_CAV" localSheetId="12">#REF!</definedName>
    <definedName name="P_F_CAV" localSheetId="22">#REF!</definedName>
    <definedName name="P_F_CAV" localSheetId="21">#REF!</definedName>
    <definedName name="P_F_CAV" localSheetId="23">#REF!</definedName>
    <definedName name="P_F_CAV" localSheetId="15">#REF!</definedName>
    <definedName name="P_F_CAV" localSheetId="13">#REF!</definedName>
    <definedName name="P_F_CAV">#REF!</definedName>
    <definedName name="P_Fim_Período_Revisão" localSheetId="25">#REF!</definedName>
    <definedName name="P_Fim_Período_Revisão" localSheetId="20">#REF!</definedName>
    <definedName name="P_Fim_Período_Revisão" localSheetId="12">#REF!</definedName>
    <definedName name="P_Fim_Período_Revisão" localSheetId="22">#REF!</definedName>
    <definedName name="P_Fim_Período_Revisão" localSheetId="21">#REF!</definedName>
    <definedName name="P_Fim_Período_Revisão" localSheetId="23">#REF!</definedName>
    <definedName name="P_Fim_Período_Revisão" localSheetId="15">#REF!</definedName>
    <definedName name="P_Fim_Período_Revisão" localSheetId="13">#REF!</definedName>
    <definedName name="P_Fim_Período_Revisão">#REF!</definedName>
    <definedName name="P_Início_Período_Revisão" localSheetId="25">#REF!</definedName>
    <definedName name="P_Início_Período_Revisão" localSheetId="20">#REF!</definedName>
    <definedName name="P_Início_Período_Revisão" localSheetId="12">#REF!</definedName>
    <definedName name="P_Início_Período_Revisão" localSheetId="22">#REF!</definedName>
    <definedName name="P_Início_Período_Revisão" localSheetId="21">#REF!</definedName>
    <definedName name="P_Início_Período_Revisão" localSheetId="23">#REF!</definedName>
    <definedName name="P_Início_Período_Revisão" localSheetId="15">#REF!</definedName>
    <definedName name="P_Início_Período_Revisão" localSheetId="13">#REF!</definedName>
    <definedName name="P_Início_Período_Revisão">#REF!</definedName>
    <definedName name="P_Início_Pgto_Postergação" localSheetId="25">#REF!</definedName>
    <definedName name="P_Início_Pgto_Postergação" localSheetId="20">#REF!</definedName>
    <definedName name="P_Início_Pgto_Postergação" localSheetId="12">#REF!</definedName>
    <definedName name="P_Início_Pgto_Postergação" localSheetId="22">#REF!</definedName>
    <definedName name="P_Início_Pgto_Postergação" localSheetId="21">#REF!</definedName>
    <definedName name="P_Início_Pgto_Postergação" localSheetId="23">#REF!</definedName>
    <definedName name="P_Início_Pgto_Postergação" localSheetId="15">#REF!</definedName>
    <definedName name="P_Início_Pgto_Postergação" localSheetId="13">#REF!</definedName>
    <definedName name="P_Início_Pgto_Postergação">#REF!</definedName>
    <definedName name="P_IPCA_Laudo_Revisão" localSheetId="25">#REF!</definedName>
    <definedName name="P_IPCA_Laudo_Revisão" localSheetId="20">#REF!</definedName>
    <definedName name="P_IPCA_Laudo_Revisão" localSheetId="12">#REF!</definedName>
    <definedName name="P_IPCA_Laudo_Revisão" localSheetId="22">#REF!</definedName>
    <definedName name="P_IPCA_Laudo_Revisão" localSheetId="21">#REF!</definedName>
    <definedName name="P_IPCA_Laudo_Revisão" localSheetId="23">#REF!</definedName>
    <definedName name="P_IPCA_Laudo_Revisão" localSheetId="15">#REF!</definedName>
    <definedName name="P_IPCA_Laudo_Revisão" localSheetId="13">#REF!</definedName>
    <definedName name="P_IPCA_Laudo_Revisão">#REF!</definedName>
    <definedName name="P_LIMITADOR" localSheetId="15">#REF!</definedName>
    <definedName name="P_LIMITADOR">#REF!</definedName>
    <definedName name="P_OeM_BI" localSheetId="25">#REF!</definedName>
    <definedName name="P_OeM_BI" localSheetId="20">#REF!</definedName>
    <definedName name="P_OeM_BI" localSheetId="12">#REF!</definedName>
    <definedName name="P_OeM_BI" localSheetId="22">#REF!</definedName>
    <definedName name="P_OeM_BI" localSheetId="21">#REF!</definedName>
    <definedName name="P_OeM_BI" localSheetId="23">#REF!</definedName>
    <definedName name="P_OeM_BI" localSheetId="15">#REF!</definedName>
    <definedName name="P_OeM_BI" localSheetId="13">#REF!</definedName>
    <definedName name="P_OeM_BI">#REF!</definedName>
    <definedName name="P_P_BARa" localSheetId="25">#REF!</definedName>
    <definedName name="P_P_BARa" localSheetId="20">#REF!</definedName>
    <definedName name="P_P_BARa" localSheetId="12">#REF!</definedName>
    <definedName name="P_P_BARa" localSheetId="22">#REF!</definedName>
    <definedName name="P_P_BARa" localSheetId="21">#REF!</definedName>
    <definedName name="P_P_BARa" localSheetId="23">#REF!</definedName>
    <definedName name="P_P_BARa" localSheetId="15">#REF!</definedName>
    <definedName name="P_P_BARa" localSheetId="13">#REF!</definedName>
    <definedName name="P_P_BARa">#REF!</definedName>
    <definedName name="P_P_BARi" localSheetId="25">#REF!</definedName>
    <definedName name="P_P_BARi" localSheetId="20">#REF!</definedName>
    <definedName name="P_P_BARi" localSheetId="12">#REF!</definedName>
    <definedName name="P_P_BARi" localSheetId="22">#REF!</definedName>
    <definedName name="P_P_BARi" localSheetId="21">#REF!</definedName>
    <definedName name="P_P_BARi" localSheetId="23">#REF!</definedName>
    <definedName name="P_P_BARi" localSheetId="15">#REF!</definedName>
    <definedName name="P_P_BARi" localSheetId="13">#REF!</definedName>
    <definedName name="P_P_BARi">#REF!</definedName>
    <definedName name="P_P_BARv" localSheetId="25">#REF!</definedName>
    <definedName name="P_P_BARv" localSheetId="20">#REF!</definedName>
    <definedName name="P_P_BARv" localSheetId="12">#REF!</definedName>
    <definedName name="P_P_BARv" localSheetId="22">#REF!</definedName>
    <definedName name="P_P_BARv" localSheetId="21">#REF!</definedName>
    <definedName name="P_P_BARv" localSheetId="23">#REF!</definedName>
    <definedName name="P_P_BARv" localSheetId="15">#REF!</definedName>
    <definedName name="P_P_BARv" localSheetId="13">#REF!</definedName>
    <definedName name="P_P_BARv">#REF!</definedName>
    <definedName name="P_P_Capital_Próprio" localSheetId="25">#REF!</definedName>
    <definedName name="P_P_Capital_Próprio" localSheetId="20">#REF!</definedName>
    <definedName name="P_P_Capital_Próprio" localSheetId="12">#REF!</definedName>
    <definedName name="P_P_Capital_Próprio" localSheetId="22">#REF!</definedName>
    <definedName name="P_P_Capital_Próprio" localSheetId="21">#REF!</definedName>
    <definedName name="P_P_Capital_Próprio" localSheetId="23">#REF!</definedName>
    <definedName name="P_P_Capital_Próprio" localSheetId="15">#REF!</definedName>
    <definedName name="P_P_Capital_Próprio" localSheetId="13">#REF!</definedName>
    <definedName name="P_P_Capital_Próprio">#REF!</definedName>
    <definedName name="P_PeD" localSheetId="25">#REF!</definedName>
    <definedName name="P_PeD" localSheetId="20">#REF!</definedName>
    <definedName name="P_PeD" localSheetId="12">#REF!</definedName>
    <definedName name="P_PeD" localSheetId="22">#REF!</definedName>
    <definedName name="P_PeD" localSheetId="21">#REF!</definedName>
    <definedName name="P_PeD" localSheetId="23">#REF!</definedName>
    <definedName name="P_PeD" localSheetId="15">#REF!</definedName>
    <definedName name="P_PeD" localSheetId="13">#REF!</definedName>
    <definedName name="P_PeD">#REF!</definedName>
    <definedName name="P_PIS_COFINS" localSheetId="25">#REF!</definedName>
    <definedName name="P_PIS_COFINS" localSheetId="20">#REF!</definedName>
    <definedName name="P_PIS_COFINS" localSheetId="12">#REF!</definedName>
    <definedName name="P_PIS_COFINS" localSheetId="22">#REF!</definedName>
    <definedName name="P_PIS_COFINS" localSheetId="21">#REF!</definedName>
    <definedName name="P_PIS_COFINS" localSheetId="23">#REF!</definedName>
    <definedName name="P_PIS_COFINS" localSheetId="15">#REF!</definedName>
    <definedName name="P_PIS_COFINS" localSheetId="13">#REF!</definedName>
    <definedName name="P_PIS_COFINS">#REF!</definedName>
    <definedName name="P_PRN" localSheetId="25">#REF!</definedName>
    <definedName name="P_PRN" localSheetId="20">#REF!</definedName>
    <definedName name="P_PRN" localSheetId="12">#REF!</definedName>
    <definedName name="P_PRN" localSheetId="22">#REF!</definedName>
    <definedName name="P_PRN" localSheetId="21">#REF!</definedName>
    <definedName name="P_PRN" localSheetId="23">#REF!</definedName>
    <definedName name="P_PRN" localSheetId="15">#REF!</definedName>
    <definedName name="P_PRN" localSheetId="13">#REF!</definedName>
    <definedName name="P_PRN">#REF!</definedName>
    <definedName name="P_PRP" localSheetId="25">#REF!</definedName>
    <definedName name="P_PRP" localSheetId="20">#REF!</definedName>
    <definedName name="P_PRP" localSheetId="12">#REF!</definedName>
    <definedName name="P_PRP" localSheetId="22">#REF!</definedName>
    <definedName name="P_PRP" localSheetId="21">#REF!</definedName>
    <definedName name="P_PRP" localSheetId="23">#REF!</definedName>
    <definedName name="P_PRP" localSheetId="15">#REF!</definedName>
    <definedName name="P_PRP" localSheetId="13">#REF!</definedName>
    <definedName name="P_PRP">#REF!</definedName>
    <definedName name="P_RGR" localSheetId="25">#REF!</definedName>
    <definedName name="P_RGR" localSheetId="20">#REF!</definedName>
    <definedName name="P_RGR" localSheetId="12">#REF!</definedName>
    <definedName name="P_RGR" localSheetId="22">#REF!</definedName>
    <definedName name="P_RGR" localSheetId="21">#REF!</definedName>
    <definedName name="P_RGR" localSheetId="23">#REF!</definedName>
    <definedName name="P_RGR" localSheetId="15">#REF!</definedName>
    <definedName name="P_RGR" localSheetId="13">#REF!</definedName>
    <definedName name="P_RGR">#REF!</definedName>
    <definedName name="P_T" localSheetId="25">#REF!</definedName>
    <definedName name="P_T" localSheetId="20">#REF!</definedName>
    <definedName name="P_T" localSheetId="12">#REF!</definedName>
    <definedName name="P_T" localSheetId="22">#REF!</definedName>
    <definedName name="P_T" localSheetId="21">#REF!</definedName>
    <definedName name="P_T" localSheetId="23">#REF!</definedName>
    <definedName name="P_T" localSheetId="15">#REF!</definedName>
    <definedName name="P_T" localSheetId="13">#REF!</definedName>
    <definedName name="P_T">#REF!</definedName>
    <definedName name="P_TFSEE" localSheetId="25">#REF!</definedName>
    <definedName name="P_TFSEE" localSheetId="20">#REF!</definedName>
    <definedName name="P_TFSEE" localSheetId="12">#REF!</definedName>
    <definedName name="P_TFSEE" localSheetId="22">#REF!</definedName>
    <definedName name="P_TFSEE" localSheetId="21">#REF!</definedName>
    <definedName name="P_TFSEE" localSheetId="23">#REF!</definedName>
    <definedName name="P_TFSEE" localSheetId="15">#REF!</definedName>
    <definedName name="P_TFSEE" localSheetId="13">#REF!</definedName>
    <definedName name="P_TFSEE">#REF!</definedName>
    <definedName name="P_Total_Encargos" localSheetId="25">#REF!</definedName>
    <definedName name="P_Total_Encargos" localSheetId="20">#REF!</definedName>
    <definedName name="P_Total_Encargos" localSheetId="12">#REF!</definedName>
    <definedName name="P_Total_Encargos" localSheetId="22">#REF!</definedName>
    <definedName name="P_Total_Encargos" localSheetId="21">#REF!</definedName>
    <definedName name="P_Total_Encargos" localSheetId="23">#REF!</definedName>
    <definedName name="P_Total_Encargos" localSheetId="15">#REF!</definedName>
    <definedName name="P_Total_Encargos" localSheetId="13">#REF!</definedName>
    <definedName name="P_Total_Encargos">#REF!</definedName>
    <definedName name="P_VUa" localSheetId="25">#REF!</definedName>
    <definedName name="P_VUa" localSheetId="20">#REF!</definedName>
    <definedName name="P_VUa" localSheetId="12">#REF!</definedName>
    <definedName name="P_VUa" localSheetId="22">#REF!</definedName>
    <definedName name="P_VUa" localSheetId="21">#REF!</definedName>
    <definedName name="P_VUa" localSheetId="23">#REF!</definedName>
    <definedName name="P_VUa" localSheetId="15">#REF!</definedName>
    <definedName name="P_VUa" localSheetId="13">#REF!</definedName>
    <definedName name="P_VUa">#REF!</definedName>
    <definedName name="P_VUi" localSheetId="25">#REF!</definedName>
    <definedName name="P_VUi" localSheetId="20">#REF!</definedName>
    <definedName name="P_VUi" localSheetId="12">#REF!</definedName>
    <definedName name="P_VUi" localSheetId="22">#REF!</definedName>
    <definedName name="P_VUi" localSheetId="21">#REF!</definedName>
    <definedName name="P_VUi" localSheetId="23">#REF!</definedName>
    <definedName name="P_VUi" localSheetId="15">#REF!</definedName>
    <definedName name="P_VUi" localSheetId="13">#REF!</definedName>
    <definedName name="P_VUi">#REF!</definedName>
    <definedName name="P_VUv" localSheetId="25">#REF!</definedName>
    <definedName name="P_VUv" localSheetId="20">#REF!</definedName>
    <definedName name="P_VUv" localSheetId="12">#REF!</definedName>
    <definedName name="P_VUv" localSheetId="22">#REF!</definedName>
    <definedName name="P_VUv" localSheetId="21">#REF!</definedName>
    <definedName name="P_VUv" localSheetId="23">#REF!</definedName>
    <definedName name="P_VUv" localSheetId="15">#REF!</definedName>
    <definedName name="P_VUv" localSheetId="13">#REF!</definedName>
    <definedName name="P_VUv">#REF!</definedName>
    <definedName name="P_WACC_antes_de_Impostos" localSheetId="25">#REF!</definedName>
    <definedName name="P_WACC_antes_de_Impostos" localSheetId="20">#REF!</definedName>
    <definedName name="P_WACC_antes_de_Impostos" localSheetId="12">#REF!</definedName>
    <definedName name="P_WACC_antes_de_Impostos" localSheetId="22">#REF!</definedName>
    <definedName name="P_WACC_antes_de_Impostos" localSheetId="21">#REF!</definedName>
    <definedName name="P_WACC_antes_de_Impostos" localSheetId="23">#REF!</definedName>
    <definedName name="P_WACC_antes_de_Impostos" localSheetId="15">#REF!</definedName>
    <definedName name="P_WACC_antes_de_Impostos" localSheetId="13">#REF!</definedName>
    <definedName name="P_WACC_antes_de_Impostos">#REF!</definedName>
    <definedName name="p15a" localSheetId="13">#REF!</definedName>
    <definedName name="p15a">#REF!</definedName>
    <definedName name="PARAN" localSheetId="15">#REF!</definedName>
    <definedName name="PARAN">#REF!</definedName>
    <definedName name="Parc_Dívida" localSheetId="13">#REF!</definedName>
    <definedName name="Parc_Dívida">#REF!</definedName>
    <definedName name="Parc_Próprio" localSheetId="13">#REF!</definedName>
    <definedName name="Parc_Próprio">#REF!</definedName>
    <definedName name="PASSIVO" localSheetId="13">#REF!</definedName>
    <definedName name="PASSIVO">#REF!</definedName>
    <definedName name="passivo_mod">#REF!</definedName>
    <definedName name="PATAMAR" localSheetId="15">#REF!</definedName>
    <definedName name="PATAMAR">#REF!</definedName>
    <definedName name="PATAMARES" localSheetId="15">#REF!</definedName>
    <definedName name="PATAMARES">#REF!</definedName>
    <definedName name="PauFerroRP" localSheetId="15">#REF!</definedName>
    <definedName name="PauFerroRP">#REF!</definedName>
    <definedName name="PBASE" localSheetId="13">#REF!</definedName>
    <definedName name="PBASE">#REF!</definedName>
    <definedName name="PCASHTAX" localSheetId="13">#REF!</definedName>
    <definedName name="PCASHTAX">#REF!</definedName>
    <definedName name="PCOGS" localSheetId="13">#REF!</definedName>
    <definedName name="PCOGS">#REF!</definedName>
    <definedName name="PCONSTANT">#REF!</definedName>
    <definedName name="pd">#REF!</definedName>
    <definedName name="PDDE" localSheetId="15">#REF!</definedName>
    <definedName name="PDDE">#REF!</definedName>
    <definedName name="pddois" localSheetId="13">#REF!</definedName>
    <definedName name="pddois">#REF!</definedName>
    <definedName name="PDEPRECIATION" localSheetId="13">#REF!</definedName>
    <definedName name="PDEPRECIATION">#REF!</definedName>
    <definedName name="PEDRO" localSheetId="0" hidden="1">{#N/A,#N/A,FALSE,"CONTROLE"}</definedName>
    <definedName name="PEDRO" localSheetId="25" hidden="1">{#N/A,#N/A,FALSE,"CONTROLE"}</definedName>
    <definedName name="PEDRO" localSheetId="20" hidden="1">{#N/A,#N/A,FALSE,"CONTROLE"}</definedName>
    <definedName name="PEDRO" localSheetId="12" hidden="1">{#N/A,#N/A,FALSE,"CONTROLE"}</definedName>
    <definedName name="PEDRO" localSheetId="22" hidden="1">{#N/A,#N/A,FALSE,"CONTROLE"}</definedName>
    <definedName name="PEDRO" localSheetId="21" hidden="1">{#N/A,#N/A,FALSE,"CONTROLE"}</definedName>
    <definedName name="PEDRO" localSheetId="23" hidden="1">{#N/A,#N/A,FALSE,"CONTROLE"}</definedName>
    <definedName name="PEDRO" localSheetId="15" hidden="1">{#N/A,#N/A,FALSE,"CONTROLE"}</definedName>
    <definedName name="PEDRO" localSheetId="13" hidden="1">{#N/A,#N/A,FALSE,"CONTROLE"}</definedName>
    <definedName name="PEDRO" hidden="1">{#N/A,#N/A,FALSE,"CONTROLE"}</definedName>
    <definedName name="PEDRO_1" localSheetId="0" hidden="1">{#N/A,#N/A,FALSE,"CONTROLE"}</definedName>
    <definedName name="PEDRO_1" localSheetId="25" hidden="1">{#N/A,#N/A,FALSE,"CONTROLE"}</definedName>
    <definedName name="PEDRO_1" localSheetId="20" hidden="1">{#N/A,#N/A,FALSE,"CONTROLE"}</definedName>
    <definedName name="PEDRO_1" localSheetId="12" hidden="1">{#N/A,#N/A,FALSE,"CONTROLE"}</definedName>
    <definedName name="PEDRO_1" localSheetId="22" hidden="1">{#N/A,#N/A,FALSE,"CONTROLE"}</definedName>
    <definedName name="PEDRO_1" localSheetId="21" hidden="1">{#N/A,#N/A,FALSE,"CONTROLE"}</definedName>
    <definedName name="PEDRO_1" localSheetId="23" hidden="1">{#N/A,#N/A,FALSE,"CONTROLE"}</definedName>
    <definedName name="PEDRO_1" localSheetId="15" hidden="1">{#N/A,#N/A,FALSE,"CONTROLE"}</definedName>
    <definedName name="PEDRO_1" localSheetId="13" hidden="1">{#N/A,#N/A,FALSE,"CONTROLE"}</definedName>
    <definedName name="PEDRO_1" hidden="1">{#N/A,#N/A,FALSE,"CONTROLE"}</definedName>
    <definedName name="PERC_CAPITAL_TERCEIRO" localSheetId="15">#REF!</definedName>
    <definedName name="PERC_CAPITAL_TERCEIRO">#REF!</definedName>
    <definedName name="percent" localSheetId="13">#REF!</definedName>
    <definedName name="percent">#REF!</definedName>
    <definedName name="PERCENT_DO_RAG" localSheetId="15">#REF!</definedName>
    <definedName name="PERCENT_DO_RAG">#REF!</definedName>
    <definedName name="percentual_eq" localSheetId="13">#REF!</definedName>
    <definedName name="percentual_eq">#REF!</definedName>
    <definedName name="perda" localSheetId="13">#REF!</definedName>
    <definedName name="perda">#REF!</definedName>
    <definedName name="perdas" localSheetId="13">#REF!</definedName>
    <definedName name="perdas">#REF!</definedName>
    <definedName name="Perdas_Percent" localSheetId="15">#REF!</definedName>
    <definedName name="Perdas_Percent">#REF!</definedName>
    <definedName name="PERIDO_AJUSTE" localSheetId="13">#REF!</definedName>
    <definedName name="PERIDO_AJUSTE">#REF!</definedName>
    <definedName name="PERIOD" localSheetId="13">#REF!</definedName>
    <definedName name="PERIOD">#REF!</definedName>
    <definedName name="periodicidade" localSheetId="15">#REF!</definedName>
    <definedName name="periodicidade">#REF!</definedName>
    <definedName name="Periodo" localSheetId="13">#REF!</definedName>
    <definedName name="Periodo">#REF!</definedName>
    <definedName name="PERIODSETNAME1" localSheetId="2">#REF!</definedName>
    <definedName name="PERIODSETNAME1" localSheetId="3">#REF!</definedName>
    <definedName name="PERIODSETNAME1" localSheetId="19">#REF!</definedName>
    <definedName name="PERIODSETNAME1" localSheetId="24">#REF!</definedName>
    <definedName name="PERIODSETNAME1" localSheetId="1">#REF!</definedName>
    <definedName name="PERIODSETNAME1" localSheetId="25">#REF!</definedName>
    <definedName name="PERIODSETNAME1" localSheetId="20">#REF!</definedName>
    <definedName name="PERIODSETNAME1" localSheetId="12">#REF!</definedName>
    <definedName name="PERIODSETNAME1" localSheetId="23">#REF!</definedName>
    <definedName name="PERIODSETNAME1" localSheetId="13">#REF!</definedName>
    <definedName name="PERIODSETNAME1">#REF!</definedName>
    <definedName name="peter" localSheetId="15" hidden="1">{#N/A,#N/A,FALSE,"Hip.Bas";#N/A,#N/A,FALSE,"ventas";#N/A,#N/A,FALSE,"ingre-Año";#N/A,#N/A,FALSE,"ventas-Año";#N/A,#N/A,FALSE,"Costepro";#N/A,#N/A,FALSE,"inversion";#N/A,#N/A,FALSE,"personal";#N/A,#N/A,FALSE,"Gastos-V";#N/A,#N/A,FALSE,"Circulante";#N/A,#N/A,FALSE,"CONSOLI";#N/A,#N/A,FALSE,"Es-Fin";#N/A,#N/A,FALSE,"Margen-P"}</definedName>
    <definedName name="peter" localSheetId="13" hidden="1">{#N/A,#N/A,FALSE,"Hip.Bas";#N/A,#N/A,FALSE,"ventas";#N/A,#N/A,FALSE,"ingre-Año";#N/A,#N/A,FALSE,"ventas-Año";#N/A,#N/A,FALSE,"Costepro";#N/A,#N/A,FALSE,"inversion";#N/A,#N/A,FALSE,"personal";#N/A,#N/A,FALSE,"Gastos-V";#N/A,#N/A,FALSE,"Circulante";#N/A,#N/A,FALSE,"CONSOLI";#N/A,#N/A,FALSE,"Es-Fin";#N/A,#N/A,FALSE,"Margen-P"}</definedName>
    <definedName name="peter" hidden="1">{#N/A,#N/A,FALSE,"Hip.Bas";#N/A,#N/A,FALSE,"ventas";#N/A,#N/A,FALSE,"ingre-Año";#N/A,#N/A,FALSE,"ventas-Año";#N/A,#N/A,FALSE,"Costepro";#N/A,#N/A,FALSE,"inversion";#N/A,#N/A,FALSE,"personal";#N/A,#N/A,FALSE,"Gastos-V";#N/A,#N/A,FALSE,"Circulante";#N/A,#N/A,FALSE,"CONSOLI";#N/A,#N/A,FALSE,"Es-Fin";#N/A,#N/A,FALSE,"Margen-P"}</definedName>
    <definedName name="PEVA">#REF!</definedName>
    <definedName name="PGROWTH">#REF!</definedName>
    <definedName name="PHISTORICAL">#REF!</definedName>
    <definedName name="PINCREASED">#REF!</definedName>
    <definedName name="PINETOTHER">#REF!</definedName>
    <definedName name="PINETPPE">#REF!</definedName>
    <definedName name="PINTENSITY">#REF!</definedName>
    <definedName name="PINVESTMENT">#REF!</definedName>
    <definedName name="PINVESTYEARS">#REF!</definedName>
    <definedName name="PIPO"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PO" localSheetId="1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PO"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ratininga" localSheetId="0" hidden="1">{#N/A,#N/A,FALSE,"CONTROLE"}</definedName>
    <definedName name="Piratininga" localSheetId="25" hidden="1">{#N/A,#N/A,FALSE,"CONTROLE"}</definedName>
    <definedName name="Piratininga" localSheetId="20" hidden="1">{#N/A,#N/A,FALSE,"CONTROLE"}</definedName>
    <definedName name="Piratininga" localSheetId="12" hidden="1">{#N/A,#N/A,FALSE,"CONTROLE"}</definedName>
    <definedName name="Piratininga" localSheetId="22" hidden="1">{#N/A,#N/A,FALSE,"CONTROLE"}</definedName>
    <definedName name="Piratininga" localSheetId="21" hidden="1">{#N/A,#N/A,FALSE,"CONTROLE"}</definedName>
    <definedName name="Piratininga" localSheetId="23" hidden="1">{#N/A,#N/A,FALSE,"CONTROLE"}</definedName>
    <definedName name="Piratininga" localSheetId="15" hidden="1">{#N/A,#N/A,FALSE,"CONTROLE"}</definedName>
    <definedName name="Piratininga" localSheetId="13" hidden="1">{#N/A,#N/A,FALSE,"CONTROLE"}</definedName>
    <definedName name="Piratininga" hidden="1">{#N/A,#N/A,FALSE,"CONTROLE"}</definedName>
    <definedName name="Piratininga_1" localSheetId="0" hidden="1">{#N/A,#N/A,FALSE,"CONTROLE"}</definedName>
    <definedName name="Piratininga_1" localSheetId="25" hidden="1">{#N/A,#N/A,FALSE,"CONTROLE"}</definedName>
    <definedName name="Piratininga_1" localSheetId="20" hidden="1">{#N/A,#N/A,FALSE,"CONTROLE"}</definedName>
    <definedName name="Piratininga_1" localSheetId="12" hidden="1">{#N/A,#N/A,FALSE,"CONTROLE"}</definedName>
    <definedName name="Piratininga_1" localSheetId="22" hidden="1">{#N/A,#N/A,FALSE,"CONTROLE"}</definedName>
    <definedName name="Piratininga_1" localSheetId="21" hidden="1">{#N/A,#N/A,FALSE,"CONTROLE"}</definedName>
    <definedName name="Piratininga_1" localSheetId="23" hidden="1">{#N/A,#N/A,FALSE,"CONTROLE"}</definedName>
    <definedName name="Piratininga_1" localSheetId="15" hidden="1">{#N/A,#N/A,FALSE,"CONTROLE"}</definedName>
    <definedName name="Piratininga_1" localSheetId="13" hidden="1">{#N/A,#N/A,FALSE,"CONTROLE"}</definedName>
    <definedName name="Piratininga_1" hidden="1">{#N/A,#N/A,FALSE,"CONTROLE"}</definedName>
    <definedName name="PIRATININGAV2" localSheetId="0" hidden="1">{#N/A,#N/A,FALSE,"CONTROLE"}</definedName>
    <definedName name="PIRATININGAV2" localSheetId="25" hidden="1">{#N/A,#N/A,FALSE,"CONTROLE"}</definedName>
    <definedName name="PIRATININGAV2" localSheetId="20" hidden="1">{#N/A,#N/A,FALSE,"CONTROLE"}</definedName>
    <definedName name="PIRATININGAV2" localSheetId="12" hidden="1">{#N/A,#N/A,FALSE,"CONTROLE"}</definedName>
    <definedName name="PIRATININGAV2" localSheetId="22" hidden="1">{#N/A,#N/A,FALSE,"CONTROLE"}</definedName>
    <definedName name="PIRATININGAV2" localSheetId="21" hidden="1">{#N/A,#N/A,FALSE,"CONTROLE"}</definedName>
    <definedName name="PIRATININGAV2" localSheetId="23" hidden="1">{#N/A,#N/A,FALSE,"CONTROLE"}</definedName>
    <definedName name="PIRATININGAV2" localSheetId="15" hidden="1">{#N/A,#N/A,FALSE,"CONTROLE"}</definedName>
    <definedName name="PIRATININGAV2" localSheetId="13" hidden="1">{#N/A,#N/A,FALSE,"CONTROLE"}</definedName>
    <definedName name="PIRATININGAV2" hidden="1">{#N/A,#N/A,FALSE,"CONTROLE"}</definedName>
    <definedName name="PIRATININGAV2_1" localSheetId="0" hidden="1">{#N/A,#N/A,FALSE,"CONTROLE"}</definedName>
    <definedName name="PIRATININGAV2_1" localSheetId="25" hidden="1">{#N/A,#N/A,FALSE,"CONTROLE"}</definedName>
    <definedName name="PIRATININGAV2_1" localSheetId="20" hidden="1">{#N/A,#N/A,FALSE,"CONTROLE"}</definedName>
    <definedName name="PIRATININGAV2_1" localSheetId="12" hidden="1">{#N/A,#N/A,FALSE,"CONTROLE"}</definedName>
    <definedName name="PIRATININGAV2_1" localSheetId="22" hidden="1">{#N/A,#N/A,FALSE,"CONTROLE"}</definedName>
    <definedName name="PIRATININGAV2_1" localSheetId="21" hidden="1">{#N/A,#N/A,FALSE,"CONTROLE"}</definedName>
    <definedName name="PIRATININGAV2_1" localSheetId="23" hidden="1">{#N/A,#N/A,FALSE,"CONTROLE"}</definedName>
    <definedName name="PIRATININGAV2_1" localSheetId="15" hidden="1">{#N/A,#N/A,FALSE,"CONTROLE"}</definedName>
    <definedName name="PIRATININGAV2_1" localSheetId="13" hidden="1">{#N/A,#N/A,FALSE,"CONTROLE"}</definedName>
    <definedName name="PIRATININGAV2_1" hidden="1">{#N/A,#N/A,FALSE,"CONTROLE"}</definedName>
    <definedName name="PIS">#REF!</definedName>
    <definedName name="PIS_1">#REF!</definedName>
    <definedName name="PIS_COFINS" localSheetId="15">#REF!</definedName>
    <definedName name="PIS_COFINS">#REF!</definedName>
    <definedName name="pis_reg" localSheetId="13">#REF!</definedName>
    <definedName name="pis_reg">#REF!</definedName>
    <definedName name="piscofins" localSheetId="13">#REF!</definedName>
    <definedName name="piscofins">#REF!</definedName>
    <definedName name="pisdois" localSheetId="13">#REF!</definedName>
    <definedName name="pisdois">#REF!</definedName>
    <definedName name="PIWORKING">#REF!</definedName>
    <definedName name="pl"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AN" localSheetId="15">#REF!</definedName>
    <definedName name="PLAN">#REF!</definedName>
    <definedName name="Plan_Rel_Capex" localSheetId="15">#REF!</definedName>
    <definedName name="Plan_Rel_Capex">#REF!</definedName>
    <definedName name="Plan_Rel_Opex" localSheetId="15">#REF!</definedName>
    <definedName name="Plan_Rel_Opex">#REF!</definedName>
    <definedName name="Planejado" localSheetId="15">#REF!</definedName>
    <definedName name="Planejado">#REF!</definedName>
    <definedName name="planejamento" localSheetId="6" hidden="1">{#N/A,#N/A,FALSE,"ANEXO3 99 ERA";#N/A,#N/A,FALSE,"ANEXO3 99 UBÁ2";#N/A,#N/A,FALSE,"ANEXO3 99 DTU";#N/A,#N/A,FALSE,"ANEXO3 99 RDR";#N/A,#N/A,FALSE,"ANEXO3 99 UBÁ4";#N/A,#N/A,FALSE,"ANEXO3 99 UBÁ6"}</definedName>
    <definedName name="planejamento" localSheetId="5" hidden="1">{#N/A,#N/A,FALSE,"ANEXO3 99 ERA";#N/A,#N/A,FALSE,"ANEXO3 99 UBÁ2";#N/A,#N/A,FALSE,"ANEXO3 99 DTU";#N/A,#N/A,FALSE,"ANEXO3 99 RDR";#N/A,#N/A,FALSE,"ANEXO3 99 UBÁ4";#N/A,#N/A,FALSE,"ANEXO3 99 UBÁ6"}</definedName>
    <definedName name="planejamento" localSheetId="10" hidden="1">{#N/A,#N/A,FALSE,"ANEXO3 99 ERA";#N/A,#N/A,FALSE,"ANEXO3 99 UBÁ2";#N/A,#N/A,FALSE,"ANEXO3 99 DTU";#N/A,#N/A,FALSE,"ANEXO3 99 RDR";#N/A,#N/A,FALSE,"ANEXO3 99 UBÁ4";#N/A,#N/A,FALSE,"ANEXO3 99 UBÁ6"}</definedName>
    <definedName name="planejamento" localSheetId="4" hidden="1">{#N/A,#N/A,FALSE,"ANEXO3 99 ERA";#N/A,#N/A,FALSE,"ANEXO3 99 UBÁ2";#N/A,#N/A,FALSE,"ANEXO3 99 DTU";#N/A,#N/A,FALSE,"ANEXO3 99 RDR";#N/A,#N/A,FALSE,"ANEXO3 99 UBÁ4";#N/A,#N/A,FALSE,"ANEXO3 99 UBÁ6"}</definedName>
    <definedName name="planejamento" localSheetId="8" hidden="1">{#N/A,#N/A,FALSE,"ANEXO3 99 ERA";#N/A,#N/A,FALSE,"ANEXO3 99 UBÁ2";#N/A,#N/A,FALSE,"ANEXO3 99 DTU";#N/A,#N/A,FALSE,"ANEXO3 99 RDR";#N/A,#N/A,FALSE,"ANEXO3 99 UBÁ4";#N/A,#N/A,FALSE,"ANEXO3 99 UBÁ6"}</definedName>
    <definedName name="planejamento" localSheetId="9" hidden="1">{#N/A,#N/A,FALSE,"ANEXO3 99 ERA";#N/A,#N/A,FALSE,"ANEXO3 99 UBÁ2";#N/A,#N/A,FALSE,"ANEXO3 99 DTU";#N/A,#N/A,FALSE,"ANEXO3 99 RDR";#N/A,#N/A,FALSE,"ANEXO3 99 UBÁ4";#N/A,#N/A,FALSE,"ANEXO3 99 UBÁ6"}</definedName>
    <definedName name="planejamento" localSheetId="7" hidden="1">{#N/A,#N/A,FALSE,"ANEXO3 99 ERA";#N/A,#N/A,FALSE,"ANEXO3 99 UBÁ2";#N/A,#N/A,FALSE,"ANEXO3 99 DTU";#N/A,#N/A,FALSE,"ANEXO3 99 RDR";#N/A,#N/A,FALSE,"ANEXO3 99 UBÁ4";#N/A,#N/A,FALSE,"ANEXO3 99 UBÁ6"}</definedName>
    <definedName name="planejamento" localSheetId="2" hidden="1">{#N/A,#N/A,FALSE,"ANEXO3 99 ERA";#N/A,#N/A,FALSE,"ANEXO3 99 UBÁ2";#N/A,#N/A,FALSE,"ANEXO3 99 DTU";#N/A,#N/A,FALSE,"ANEXO3 99 RDR";#N/A,#N/A,FALSE,"ANEXO3 99 UBÁ4";#N/A,#N/A,FALSE,"ANEXO3 99 UBÁ6"}</definedName>
    <definedName name="planejamento" localSheetId="3" hidden="1">{#N/A,#N/A,FALSE,"ANEXO3 99 ERA";#N/A,#N/A,FALSE,"ANEXO3 99 UBÁ2";#N/A,#N/A,FALSE,"ANEXO3 99 DTU";#N/A,#N/A,FALSE,"ANEXO3 99 RDR";#N/A,#N/A,FALSE,"ANEXO3 99 UBÁ4";#N/A,#N/A,FALSE,"ANEXO3 99 UBÁ6"}</definedName>
    <definedName name="planejamento" localSheetId="18" hidden="1">{#N/A,#N/A,FALSE,"ANEXO3 99 ERA";#N/A,#N/A,FALSE,"ANEXO3 99 UBÁ2";#N/A,#N/A,FALSE,"ANEXO3 99 DTU";#N/A,#N/A,FALSE,"ANEXO3 99 RDR";#N/A,#N/A,FALSE,"ANEXO3 99 UBÁ4";#N/A,#N/A,FALSE,"ANEXO3 99 UBÁ6"}</definedName>
    <definedName name="planejamento" localSheetId="19" hidden="1">{#N/A,#N/A,FALSE,"ANEXO3 99 ERA";#N/A,#N/A,FALSE,"ANEXO3 99 UBÁ2";#N/A,#N/A,FALSE,"ANEXO3 99 DTU";#N/A,#N/A,FALSE,"ANEXO3 99 RDR";#N/A,#N/A,FALSE,"ANEXO3 99 UBÁ4";#N/A,#N/A,FALSE,"ANEXO3 99 UBÁ6"}</definedName>
    <definedName name="planejamento" localSheetId="17" hidden="1">{#N/A,#N/A,FALSE,"ANEXO3 99 ERA";#N/A,#N/A,FALSE,"ANEXO3 99 UBÁ2";#N/A,#N/A,FALSE,"ANEXO3 99 DTU";#N/A,#N/A,FALSE,"ANEXO3 99 RDR";#N/A,#N/A,FALSE,"ANEXO3 99 UBÁ4";#N/A,#N/A,FALSE,"ANEXO3 99 UBÁ6"}</definedName>
    <definedName name="planejamento" localSheetId="16" hidden="1">{#N/A,#N/A,FALSE,"ANEXO3 99 ERA";#N/A,#N/A,FALSE,"ANEXO3 99 UBÁ2";#N/A,#N/A,FALSE,"ANEXO3 99 DTU";#N/A,#N/A,FALSE,"ANEXO3 99 RDR";#N/A,#N/A,FALSE,"ANEXO3 99 UBÁ4";#N/A,#N/A,FALSE,"ANEXO3 99 UBÁ6"}</definedName>
    <definedName name="planejamento" localSheetId="1" hidden="1">{#N/A,#N/A,FALSE,"ANEXO3 99 ERA";#N/A,#N/A,FALSE,"ANEXO3 99 UBÁ2";#N/A,#N/A,FALSE,"ANEXO3 99 DTU";#N/A,#N/A,FALSE,"ANEXO3 99 RDR";#N/A,#N/A,FALSE,"ANEXO3 99 UBÁ4";#N/A,#N/A,FALSE,"ANEXO3 99 UBÁ6"}</definedName>
    <definedName name="planejamento" localSheetId="0" hidden="1">{#N/A,#N/A,FALSE,"ANEXO3 99 ERA";#N/A,#N/A,FALSE,"ANEXO3 99 UBÁ2";#N/A,#N/A,FALSE,"ANEXO3 99 DTU";#N/A,#N/A,FALSE,"ANEXO3 99 RDR";#N/A,#N/A,FALSE,"ANEXO3 99 UBÁ4";#N/A,#N/A,FALSE,"ANEXO3 99 UBÁ6"}</definedName>
    <definedName name="planejamento" localSheetId="25" hidden="1">{#N/A,#N/A,FALSE,"ANEXO3 99 ERA";#N/A,#N/A,FALSE,"ANEXO3 99 UBÁ2";#N/A,#N/A,FALSE,"ANEXO3 99 DTU";#N/A,#N/A,FALSE,"ANEXO3 99 RDR";#N/A,#N/A,FALSE,"ANEXO3 99 UBÁ4";#N/A,#N/A,FALSE,"ANEXO3 99 UBÁ6"}</definedName>
    <definedName name="planejamento" localSheetId="20" hidden="1">{#N/A,#N/A,FALSE,"ANEXO3 99 ERA";#N/A,#N/A,FALSE,"ANEXO3 99 UBÁ2";#N/A,#N/A,FALSE,"ANEXO3 99 DTU";#N/A,#N/A,FALSE,"ANEXO3 99 RDR";#N/A,#N/A,FALSE,"ANEXO3 99 UBÁ4";#N/A,#N/A,FALSE,"ANEXO3 99 UBÁ6"}</definedName>
    <definedName name="planejamento" localSheetId="12" hidden="1">{#N/A,#N/A,FALSE,"ANEXO3 99 ERA";#N/A,#N/A,FALSE,"ANEXO3 99 UBÁ2";#N/A,#N/A,FALSE,"ANEXO3 99 DTU";#N/A,#N/A,FALSE,"ANEXO3 99 RDR";#N/A,#N/A,FALSE,"ANEXO3 99 UBÁ4";#N/A,#N/A,FALSE,"ANEXO3 99 UBÁ6"}</definedName>
    <definedName name="planejamento" localSheetId="22" hidden="1">{#N/A,#N/A,FALSE,"ANEXO3 99 ERA";#N/A,#N/A,FALSE,"ANEXO3 99 UBÁ2";#N/A,#N/A,FALSE,"ANEXO3 99 DTU";#N/A,#N/A,FALSE,"ANEXO3 99 RDR";#N/A,#N/A,FALSE,"ANEXO3 99 UBÁ4";#N/A,#N/A,FALSE,"ANEXO3 99 UBÁ6"}</definedName>
    <definedName name="planejamento" localSheetId="21" hidden="1">{#N/A,#N/A,FALSE,"ANEXO3 99 ERA";#N/A,#N/A,FALSE,"ANEXO3 99 UBÁ2";#N/A,#N/A,FALSE,"ANEXO3 99 DTU";#N/A,#N/A,FALSE,"ANEXO3 99 RDR";#N/A,#N/A,FALSE,"ANEXO3 99 UBÁ4";#N/A,#N/A,FALSE,"ANEXO3 99 UBÁ6"}</definedName>
    <definedName name="planejamento" localSheetId="23" hidden="1">{#N/A,#N/A,FALSE,"ANEXO3 99 ERA";#N/A,#N/A,FALSE,"ANEXO3 99 UBÁ2";#N/A,#N/A,FALSE,"ANEXO3 99 DTU";#N/A,#N/A,FALSE,"ANEXO3 99 RDR";#N/A,#N/A,FALSE,"ANEXO3 99 UBÁ4";#N/A,#N/A,FALSE,"ANEXO3 99 UBÁ6"}</definedName>
    <definedName name="planejamento" localSheetId="15" hidden="1">{#N/A,#N/A,FALSE,"ANEXO3 99 ERA";#N/A,#N/A,FALSE,"ANEXO3 99 UBÁ2";#N/A,#N/A,FALSE,"ANEXO3 99 DTU";#N/A,#N/A,FALSE,"ANEXO3 99 RDR";#N/A,#N/A,FALSE,"ANEXO3 99 UBÁ4";#N/A,#N/A,FALSE,"ANEXO3 99 UBÁ6"}</definedName>
    <definedName name="planejamento" localSheetId="13" hidden="1">{#N/A,#N/A,FALSE,"ANEXO3 99 ERA";#N/A,#N/A,FALSE,"ANEXO3 99 UBÁ2";#N/A,#N/A,FALSE,"ANEXO3 99 DTU";#N/A,#N/A,FALSE,"ANEXO3 99 RDR";#N/A,#N/A,FALSE,"ANEXO3 99 UBÁ4";#N/A,#N/A,FALSE,"ANEXO3 99 UBÁ6"}</definedName>
    <definedName name="planejamento" hidden="1">{#N/A,#N/A,FALSE,"ANEXO3 99 ERA";#N/A,#N/A,FALSE,"ANEXO3 99 UBÁ2";#N/A,#N/A,FALSE,"ANEXO3 99 DTU";#N/A,#N/A,FALSE,"ANEXO3 99 RDR";#N/A,#N/A,FALSE,"ANEXO3 99 UBÁ4";#N/A,#N/A,FALSE,"ANEXO3 99 UBÁ6"}</definedName>
    <definedName name="planejamento_1" localSheetId="0" hidden="1">{#N/A,#N/A,FALSE,"ANEXO3 99 ERA";#N/A,#N/A,FALSE,"ANEXO3 99 UBÁ2";#N/A,#N/A,FALSE,"ANEXO3 99 DTU";#N/A,#N/A,FALSE,"ANEXO3 99 RDR";#N/A,#N/A,FALSE,"ANEXO3 99 UBÁ4";#N/A,#N/A,FALSE,"ANEXO3 99 UBÁ6"}</definedName>
    <definedName name="planejamento_1" localSheetId="25" hidden="1">{#N/A,#N/A,FALSE,"ANEXO3 99 ERA";#N/A,#N/A,FALSE,"ANEXO3 99 UBÁ2";#N/A,#N/A,FALSE,"ANEXO3 99 DTU";#N/A,#N/A,FALSE,"ANEXO3 99 RDR";#N/A,#N/A,FALSE,"ANEXO3 99 UBÁ4";#N/A,#N/A,FALSE,"ANEXO3 99 UBÁ6"}</definedName>
    <definedName name="planejamento_1" localSheetId="20" hidden="1">{#N/A,#N/A,FALSE,"ANEXO3 99 ERA";#N/A,#N/A,FALSE,"ANEXO3 99 UBÁ2";#N/A,#N/A,FALSE,"ANEXO3 99 DTU";#N/A,#N/A,FALSE,"ANEXO3 99 RDR";#N/A,#N/A,FALSE,"ANEXO3 99 UBÁ4";#N/A,#N/A,FALSE,"ANEXO3 99 UBÁ6"}</definedName>
    <definedName name="planejamento_1" localSheetId="12" hidden="1">{#N/A,#N/A,FALSE,"ANEXO3 99 ERA";#N/A,#N/A,FALSE,"ANEXO3 99 UBÁ2";#N/A,#N/A,FALSE,"ANEXO3 99 DTU";#N/A,#N/A,FALSE,"ANEXO3 99 RDR";#N/A,#N/A,FALSE,"ANEXO3 99 UBÁ4";#N/A,#N/A,FALSE,"ANEXO3 99 UBÁ6"}</definedName>
    <definedName name="planejamento_1" localSheetId="22" hidden="1">{#N/A,#N/A,FALSE,"ANEXO3 99 ERA";#N/A,#N/A,FALSE,"ANEXO3 99 UBÁ2";#N/A,#N/A,FALSE,"ANEXO3 99 DTU";#N/A,#N/A,FALSE,"ANEXO3 99 RDR";#N/A,#N/A,FALSE,"ANEXO3 99 UBÁ4";#N/A,#N/A,FALSE,"ANEXO3 99 UBÁ6"}</definedName>
    <definedName name="planejamento_1" localSheetId="21" hidden="1">{#N/A,#N/A,FALSE,"ANEXO3 99 ERA";#N/A,#N/A,FALSE,"ANEXO3 99 UBÁ2";#N/A,#N/A,FALSE,"ANEXO3 99 DTU";#N/A,#N/A,FALSE,"ANEXO3 99 RDR";#N/A,#N/A,FALSE,"ANEXO3 99 UBÁ4";#N/A,#N/A,FALSE,"ANEXO3 99 UBÁ6"}</definedName>
    <definedName name="planejamento_1" localSheetId="23" hidden="1">{#N/A,#N/A,FALSE,"ANEXO3 99 ERA";#N/A,#N/A,FALSE,"ANEXO3 99 UBÁ2";#N/A,#N/A,FALSE,"ANEXO3 99 DTU";#N/A,#N/A,FALSE,"ANEXO3 99 RDR";#N/A,#N/A,FALSE,"ANEXO3 99 UBÁ4";#N/A,#N/A,FALSE,"ANEXO3 99 UBÁ6"}</definedName>
    <definedName name="planejamento_1" localSheetId="15" hidden="1">{#N/A,#N/A,FALSE,"ANEXO3 99 ERA";#N/A,#N/A,FALSE,"ANEXO3 99 UBÁ2";#N/A,#N/A,FALSE,"ANEXO3 99 DTU";#N/A,#N/A,FALSE,"ANEXO3 99 RDR";#N/A,#N/A,FALSE,"ANEXO3 99 UBÁ4";#N/A,#N/A,FALSE,"ANEXO3 99 UBÁ6"}</definedName>
    <definedName name="planejamento_1" localSheetId="13" hidden="1">{#N/A,#N/A,FALSE,"ANEXO3 99 ERA";#N/A,#N/A,FALSE,"ANEXO3 99 UBÁ2";#N/A,#N/A,FALSE,"ANEXO3 99 DTU";#N/A,#N/A,FALSE,"ANEXO3 99 RDR";#N/A,#N/A,FALSE,"ANEXO3 99 UBÁ4";#N/A,#N/A,FALSE,"ANEXO3 99 UBÁ6"}</definedName>
    <definedName name="planejamento_1" hidden="1">{#N/A,#N/A,FALSE,"ANEXO3 99 ERA";#N/A,#N/A,FALSE,"ANEXO3 99 UBÁ2";#N/A,#N/A,FALSE,"ANEXO3 99 DTU";#N/A,#N/A,FALSE,"ANEXO3 99 RDR";#N/A,#N/A,FALSE,"ANEXO3 99 UBÁ4";#N/A,#N/A,FALSE,"ANEXO3 99 UBÁ6"}</definedName>
    <definedName name="planilha">#REF!</definedName>
    <definedName name="PLD_MAX" localSheetId="15">#REF!</definedName>
    <definedName name="PLD_MAX">#REF!</definedName>
    <definedName name="PLD_MED_S1_A1" localSheetId="15">#REF!</definedName>
    <definedName name="PLD_MED_S1_A1">#REF!</definedName>
    <definedName name="PLD_MED_S1_A2" localSheetId="15">#REF!</definedName>
    <definedName name="PLD_MED_S1_A2">#REF!</definedName>
    <definedName name="PLD_MED_S1_A3" localSheetId="15">#REF!</definedName>
    <definedName name="PLD_MED_S1_A3">#REF!</definedName>
    <definedName name="PLD_MED_S1_A4" localSheetId="15">#REF!</definedName>
    <definedName name="PLD_MED_S1_A4">#REF!</definedName>
    <definedName name="PLD_MED_S1_A5" localSheetId="15">#REF!</definedName>
    <definedName name="PLD_MED_S1_A5">#REF!</definedName>
    <definedName name="PLD_MED_S2_A1" localSheetId="15">#REF!</definedName>
    <definedName name="PLD_MED_S2_A1">#REF!</definedName>
    <definedName name="PLD_MED_S2_A2" localSheetId="15">#REF!</definedName>
    <definedName name="PLD_MED_S2_A2">#REF!</definedName>
    <definedName name="PLD_MED_S2_A3" localSheetId="15">#REF!</definedName>
    <definedName name="PLD_MED_S2_A3">#REF!</definedName>
    <definedName name="PLD_MED_S2_A4" localSheetId="15">#REF!</definedName>
    <definedName name="PLD_MED_S2_A4">#REF!</definedName>
    <definedName name="PLD_MED_S2_A5" localSheetId="15">#REF!</definedName>
    <definedName name="PLD_MED_S2_A5">#REF!</definedName>
    <definedName name="PLD_MED_S3_A1" localSheetId="15">#REF!</definedName>
    <definedName name="PLD_MED_S3_A1">#REF!</definedName>
    <definedName name="PLD_MED_S3_A2" localSheetId="15">#REF!</definedName>
    <definedName name="PLD_MED_S3_A2">#REF!</definedName>
    <definedName name="PLD_MED_S3_A3" localSheetId="15">#REF!</definedName>
    <definedName name="PLD_MED_S3_A3">#REF!</definedName>
    <definedName name="PLD_MED_S3_A4" localSheetId="15">#REF!</definedName>
    <definedName name="PLD_MED_S3_A4">#REF!</definedName>
    <definedName name="PLD_MED_S3_A5" localSheetId="15">#REF!</definedName>
    <definedName name="PLD_MED_S3_A5">#REF!</definedName>
    <definedName name="PLD_MED_S4_A1" localSheetId="15">#REF!</definedName>
    <definedName name="PLD_MED_S4_A1">#REF!</definedName>
    <definedName name="PLD_MED_S4_A2" localSheetId="15">#REF!</definedName>
    <definedName name="PLD_MED_S4_A2">#REF!</definedName>
    <definedName name="PLD_MED_S4_A3" localSheetId="15">#REF!</definedName>
    <definedName name="PLD_MED_S4_A3">#REF!</definedName>
    <definedName name="PLD_MED_S4_A4" localSheetId="15">#REF!</definedName>
    <definedName name="PLD_MED_S4_A4">#REF!</definedName>
    <definedName name="PLD_MED_S4_A5" localSheetId="15">#REF!</definedName>
    <definedName name="PLD_MED_S4_A5">#REF!</definedName>
    <definedName name="PLD_MIN" localSheetId="15">#REF!</definedName>
    <definedName name="PLD_MIN">#REF!</definedName>
    <definedName name="PLUG" localSheetId="13" hidden="1">#REF!</definedName>
    <definedName name="PLUG" hidden="1">#REF!</definedName>
    <definedName name="PMARGIN" localSheetId="13">#REF!</definedName>
    <definedName name="PMARGIN">#REF!</definedName>
    <definedName name="PMAX_GRAF_P1" localSheetId="15">#REF!</definedName>
    <definedName name="PMAX_GRAF_P1">#REF!</definedName>
    <definedName name="PMAX_GRAF_P2" localSheetId="15">#REF!</definedName>
    <definedName name="PMAX_GRAF_P2">#REF!</definedName>
    <definedName name="PMAX_GRAF_P3" localSheetId="15">#REF!</definedName>
    <definedName name="PMAX_GRAF_P3">#REF!</definedName>
    <definedName name="PMED1_GRAF" localSheetId="15">#REF!</definedName>
    <definedName name="PMED1_GRAF">#REF!</definedName>
    <definedName name="PMED2_GRAF" localSheetId="15">#REF!</definedName>
    <definedName name="PMED2_GRAF">#REF!</definedName>
    <definedName name="PMED3_GRAF" localSheetId="15">#REF!</definedName>
    <definedName name="PMED3_GRAF">#REF!</definedName>
    <definedName name="PMED4_GRAF" localSheetId="15">#REF!</definedName>
    <definedName name="PMED4_GRAF">#REF!</definedName>
    <definedName name="PNETPPE" localSheetId="13">#REF!</definedName>
    <definedName name="PNETPPE">#REF!</definedName>
    <definedName name="PNOPLAT" localSheetId="13">#REF!</definedName>
    <definedName name="PNOPLAT">#REF!</definedName>
    <definedName name="poiu" localSheetId="15" hidden="1">{#N/A,#N/A,FALSE,"CONTROLE";#N/A,#N/A,FALSE,"CONTROLE"}</definedName>
    <definedName name="poiu" localSheetId="13" hidden="1">{#N/A,#N/A,FALSE,"CONTROLE";#N/A,#N/A,FALSE,"CONTROLE"}</definedName>
    <definedName name="poiu" hidden="1">{#N/A,#N/A,FALSE,"CONTROLE";#N/A,#N/A,FALSE,"CONTROLE"}</definedName>
    <definedName name="poiuy" localSheetId="15" hidden="1">{#N/A,#N/A,FALSE,"CONTROLE";#N/A,#N/A,FALSE,"CONTROLE"}</definedName>
    <definedName name="poiuy" localSheetId="13" hidden="1">{#N/A,#N/A,FALSE,"CONTROLE";#N/A,#N/A,FALSE,"CONTROLE"}</definedName>
    <definedName name="poiuy" hidden="1">{#N/A,#N/A,FALSE,"CONTROLE";#N/A,#N/A,FALSE,"CONTROLE"}</definedName>
    <definedName name="POS_REF_P1" localSheetId="15">#REF!</definedName>
    <definedName name="POS_REF_P1">#REF!</definedName>
    <definedName name="POS_REF_P2" localSheetId="15">#REF!</definedName>
    <definedName name="POS_REF_P2">#REF!</definedName>
    <definedName name="POSTERRORSTOSUSP1" localSheetId="2">#REF!</definedName>
    <definedName name="POSTERRORSTOSUSP1" localSheetId="3">#REF!</definedName>
    <definedName name="POSTERRORSTOSUSP1" localSheetId="19">#REF!</definedName>
    <definedName name="POSTERRORSTOSUSP1" localSheetId="24">#REF!</definedName>
    <definedName name="POSTERRORSTOSUSP1" localSheetId="1">#REF!</definedName>
    <definedName name="POSTERRORSTOSUSP1" localSheetId="25">#REF!</definedName>
    <definedName name="POSTERRORSTOSUSP1" localSheetId="20">#REF!</definedName>
    <definedName name="POSTERRORSTOSUSP1" localSheetId="12">#REF!</definedName>
    <definedName name="POSTERRORSTOSUSP1" localSheetId="13">#REF!</definedName>
    <definedName name="POSTERRORSTOSUSP1">#REF!</definedName>
    <definedName name="POTHER" localSheetId="13">#REF!</definedName>
    <definedName name="POTHER">#REF!</definedName>
    <definedName name="pp" localSheetId="0" hidden="1">{#N/A,#N/A,FALSE,"ENERGIA";#N/A,#N/A,FALSE,"PERDIDAS";#N/A,#N/A,FALSE,"CLIENTES";#N/A,#N/A,FALSE,"ESTADO";#N/A,#N/A,FALSE,"TECNICA"}</definedName>
    <definedName name="pp" localSheetId="25" hidden="1">{#N/A,#N/A,FALSE,"ENERGIA";#N/A,#N/A,FALSE,"PERDIDAS";#N/A,#N/A,FALSE,"CLIENTES";#N/A,#N/A,FALSE,"ESTADO";#N/A,#N/A,FALSE,"TECNICA"}</definedName>
    <definedName name="pp" localSheetId="20" hidden="1">{#N/A,#N/A,FALSE,"ENERGIA";#N/A,#N/A,FALSE,"PERDIDAS";#N/A,#N/A,FALSE,"CLIENTES";#N/A,#N/A,FALSE,"ESTADO";#N/A,#N/A,FALSE,"TECNICA"}</definedName>
    <definedName name="pp" localSheetId="12" hidden="1">{#N/A,#N/A,FALSE,"ENERGIA";#N/A,#N/A,FALSE,"PERDIDAS";#N/A,#N/A,FALSE,"CLIENTES";#N/A,#N/A,FALSE,"ESTADO";#N/A,#N/A,FALSE,"TECNICA"}</definedName>
    <definedName name="pp" localSheetId="22" hidden="1">{#N/A,#N/A,FALSE,"ENERGIA";#N/A,#N/A,FALSE,"PERDIDAS";#N/A,#N/A,FALSE,"CLIENTES";#N/A,#N/A,FALSE,"ESTADO";#N/A,#N/A,FALSE,"TECNICA"}</definedName>
    <definedName name="pp" localSheetId="21" hidden="1">{#N/A,#N/A,FALSE,"ENERGIA";#N/A,#N/A,FALSE,"PERDIDAS";#N/A,#N/A,FALSE,"CLIENTES";#N/A,#N/A,FALSE,"ESTADO";#N/A,#N/A,FALSE,"TECNICA"}</definedName>
    <definedName name="pp" localSheetId="23" hidden="1">{#N/A,#N/A,FALSE,"ENERGIA";#N/A,#N/A,FALSE,"PERDIDAS";#N/A,#N/A,FALSE,"CLIENTES";#N/A,#N/A,FALSE,"ESTADO";#N/A,#N/A,FALSE,"TECNICA"}</definedName>
    <definedName name="pp" localSheetId="15" hidden="1">{#N/A,#N/A,FALSE,"ENERGIA";#N/A,#N/A,FALSE,"PERDIDAS";#N/A,#N/A,FALSE,"CLIENTES";#N/A,#N/A,FALSE,"ESTADO";#N/A,#N/A,FALSE,"TECNICA"}</definedName>
    <definedName name="pp" localSheetId="13" hidden="1">{#N/A,#N/A,FALSE,"ENERGIA";#N/A,#N/A,FALSE,"PERDIDAS";#N/A,#N/A,FALSE,"CLIENTES";#N/A,#N/A,FALSE,"ESTADO";#N/A,#N/A,FALSE,"TECNICA"}</definedName>
    <definedName name="pp" hidden="1">{#N/A,#N/A,FALSE,"ENERGIA";#N/A,#N/A,FALSE,"PERDIDAS";#N/A,#N/A,FALSE,"CLIENTES";#N/A,#N/A,FALSE,"ESTADO";#N/A,#N/A,FALSE,"TECNICA"}</definedName>
    <definedName name="pp_1" localSheetId="0" hidden="1">{#N/A,#N/A,FALSE,"ENERGIA";#N/A,#N/A,FALSE,"PERDIDAS";#N/A,#N/A,FALSE,"CLIENTES";#N/A,#N/A,FALSE,"ESTADO";#N/A,#N/A,FALSE,"TECNICA"}</definedName>
    <definedName name="pp_1" localSheetId="25" hidden="1">{#N/A,#N/A,FALSE,"ENERGIA";#N/A,#N/A,FALSE,"PERDIDAS";#N/A,#N/A,FALSE,"CLIENTES";#N/A,#N/A,FALSE,"ESTADO";#N/A,#N/A,FALSE,"TECNICA"}</definedName>
    <definedName name="pp_1" localSheetId="20" hidden="1">{#N/A,#N/A,FALSE,"ENERGIA";#N/A,#N/A,FALSE,"PERDIDAS";#N/A,#N/A,FALSE,"CLIENTES";#N/A,#N/A,FALSE,"ESTADO";#N/A,#N/A,FALSE,"TECNICA"}</definedName>
    <definedName name="pp_1" localSheetId="12" hidden="1">{#N/A,#N/A,FALSE,"ENERGIA";#N/A,#N/A,FALSE,"PERDIDAS";#N/A,#N/A,FALSE,"CLIENTES";#N/A,#N/A,FALSE,"ESTADO";#N/A,#N/A,FALSE,"TECNICA"}</definedName>
    <definedName name="pp_1" localSheetId="22" hidden="1">{#N/A,#N/A,FALSE,"ENERGIA";#N/A,#N/A,FALSE,"PERDIDAS";#N/A,#N/A,FALSE,"CLIENTES";#N/A,#N/A,FALSE,"ESTADO";#N/A,#N/A,FALSE,"TECNICA"}</definedName>
    <definedName name="pp_1" localSheetId="21" hidden="1">{#N/A,#N/A,FALSE,"ENERGIA";#N/A,#N/A,FALSE,"PERDIDAS";#N/A,#N/A,FALSE,"CLIENTES";#N/A,#N/A,FALSE,"ESTADO";#N/A,#N/A,FALSE,"TECNICA"}</definedName>
    <definedName name="pp_1" localSheetId="23" hidden="1">{#N/A,#N/A,FALSE,"ENERGIA";#N/A,#N/A,FALSE,"PERDIDAS";#N/A,#N/A,FALSE,"CLIENTES";#N/A,#N/A,FALSE,"ESTADO";#N/A,#N/A,FALSE,"TECNICA"}</definedName>
    <definedName name="pp_1" localSheetId="15" hidden="1">{#N/A,#N/A,FALSE,"ENERGIA";#N/A,#N/A,FALSE,"PERDIDAS";#N/A,#N/A,FALSE,"CLIENTES";#N/A,#N/A,FALSE,"ESTADO";#N/A,#N/A,FALSE,"TECNICA"}</definedName>
    <definedName name="pp_1" localSheetId="13" hidden="1">{#N/A,#N/A,FALSE,"ENERGIA";#N/A,#N/A,FALSE,"PERDIDAS";#N/A,#N/A,FALSE,"CLIENTES";#N/A,#N/A,FALSE,"ESTADO";#N/A,#N/A,FALSE,"TECNICA"}</definedName>
    <definedName name="pp_1" hidden="1">{#N/A,#N/A,FALSE,"ENERGIA";#N/A,#N/A,FALSE,"PERDIDAS";#N/A,#N/A,FALSE,"CLIENTES";#N/A,#N/A,FALSE,"ESTADO";#N/A,#N/A,FALSE,"TECNICA"}</definedName>
    <definedName name="pp_1_1" localSheetId="0" hidden="1">{#N/A,#N/A,FALSE,"ENERGIA";#N/A,#N/A,FALSE,"PERDIDAS";#N/A,#N/A,FALSE,"CLIENTES";#N/A,#N/A,FALSE,"ESTADO";#N/A,#N/A,FALSE,"TECNICA"}</definedName>
    <definedName name="pp_1_1" localSheetId="25" hidden="1">{#N/A,#N/A,FALSE,"ENERGIA";#N/A,#N/A,FALSE,"PERDIDAS";#N/A,#N/A,FALSE,"CLIENTES";#N/A,#N/A,FALSE,"ESTADO";#N/A,#N/A,FALSE,"TECNICA"}</definedName>
    <definedName name="pp_1_1" localSheetId="20" hidden="1">{#N/A,#N/A,FALSE,"ENERGIA";#N/A,#N/A,FALSE,"PERDIDAS";#N/A,#N/A,FALSE,"CLIENTES";#N/A,#N/A,FALSE,"ESTADO";#N/A,#N/A,FALSE,"TECNICA"}</definedName>
    <definedName name="pp_1_1" localSheetId="12" hidden="1">{#N/A,#N/A,FALSE,"ENERGIA";#N/A,#N/A,FALSE,"PERDIDAS";#N/A,#N/A,FALSE,"CLIENTES";#N/A,#N/A,FALSE,"ESTADO";#N/A,#N/A,FALSE,"TECNICA"}</definedName>
    <definedName name="pp_1_1" localSheetId="22" hidden="1">{#N/A,#N/A,FALSE,"ENERGIA";#N/A,#N/A,FALSE,"PERDIDAS";#N/A,#N/A,FALSE,"CLIENTES";#N/A,#N/A,FALSE,"ESTADO";#N/A,#N/A,FALSE,"TECNICA"}</definedName>
    <definedName name="pp_1_1" localSheetId="21" hidden="1">{#N/A,#N/A,FALSE,"ENERGIA";#N/A,#N/A,FALSE,"PERDIDAS";#N/A,#N/A,FALSE,"CLIENTES";#N/A,#N/A,FALSE,"ESTADO";#N/A,#N/A,FALSE,"TECNICA"}</definedName>
    <definedName name="pp_1_1" localSheetId="23" hidden="1">{#N/A,#N/A,FALSE,"ENERGIA";#N/A,#N/A,FALSE,"PERDIDAS";#N/A,#N/A,FALSE,"CLIENTES";#N/A,#N/A,FALSE,"ESTADO";#N/A,#N/A,FALSE,"TECNICA"}</definedName>
    <definedName name="pp_1_1" localSheetId="15" hidden="1">{#N/A,#N/A,FALSE,"ENERGIA";#N/A,#N/A,FALSE,"PERDIDAS";#N/A,#N/A,FALSE,"CLIENTES";#N/A,#N/A,FALSE,"ESTADO";#N/A,#N/A,FALSE,"TECNICA"}</definedName>
    <definedName name="pp_1_1" localSheetId="13" hidden="1">{#N/A,#N/A,FALSE,"ENERGIA";#N/A,#N/A,FALSE,"PERDIDAS";#N/A,#N/A,FALSE,"CLIENTES";#N/A,#N/A,FALSE,"ESTADO";#N/A,#N/A,FALSE,"TECNICA"}</definedName>
    <definedName name="pp_1_1" hidden="1">{#N/A,#N/A,FALSE,"ENERGIA";#N/A,#N/A,FALSE,"PERDIDAS";#N/A,#N/A,FALSE,"CLIENTES";#N/A,#N/A,FALSE,"ESTADO";#N/A,#N/A,FALSE,"TECNICA"}</definedName>
    <definedName name="pp_2" localSheetId="0" hidden="1">{#N/A,#N/A,FALSE,"ENERGIA";#N/A,#N/A,FALSE,"PERDIDAS";#N/A,#N/A,FALSE,"CLIENTES";#N/A,#N/A,FALSE,"ESTADO";#N/A,#N/A,FALSE,"TECNICA"}</definedName>
    <definedName name="pp_2" localSheetId="25" hidden="1">{#N/A,#N/A,FALSE,"ENERGIA";#N/A,#N/A,FALSE,"PERDIDAS";#N/A,#N/A,FALSE,"CLIENTES";#N/A,#N/A,FALSE,"ESTADO";#N/A,#N/A,FALSE,"TECNICA"}</definedName>
    <definedName name="pp_2" localSheetId="20" hidden="1">{#N/A,#N/A,FALSE,"ENERGIA";#N/A,#N/A,FALSE,"PERDIDAS";#N/A,#N/A,FALSE,"CLIENTES";#N/A,#N/A,FALSE,"ESTADO";#N/A,#N/A,FALSE,"TECNICA"}</definedName>
    <definedName name="pp_2" localSheetId="12" hidden="1">{#N/A,#N/A,FALSE,"ENERGIA";#N/A,#N/A,FALSE,"PERDIDAS";#N/A,#N/A,FALSE,"CLIENTES";#N/A,#N/A,FALSE,"ESTADO";#N/A,#N/A,FALSE,"TECNICA"}</definedName>
    <definedName name="pp_2" localSheetId="22" hidden="1">{#N/A,#N/A,FALSE,"ENERGIA";#N/A,#N/A,FALSE,"PERDIDAS";#N/A,#N/A,FALSE,"CLIENTES";#N/A,#N/A,FALSE,"ESTADO";#N/A,#N/A,FALSE,"TECNICA"}</definedName>
    <definedName name="pp_2" localSheetId="21" hidden="1">{#N/A,#N/A,FALSE,"ENERGIA";#N/A,#N/A,FALSE,"PERDIDAS";#N/A,#N/A,FALSE,"CLIENTES";#N/A,#N/A,FALSE,"ESTADO";#N/A,#N/A,FALSE,"TECNICA"}</definedName>
    <definedName name="pp_2" localSheetId="23" hidden="1">{#N/A,#N/A,FALSE,"ENERGIA";#N/A,#N/A,FALSE,"PERDIDAS";#N/A,#N/A,FALSE,"CLIENTES";#N/A,#N/A,FALSE,"ESTADO";#N/A,#N/A,FALSE,"TECNICA"}</definedName>
    <definedName name="pp_2" localSheetId="15" hidden="1">{#N/A,#N/A,FALSE,"ENERGIA";#N/A,#N/A,FALSE,"PERDIDAS";#N/A,#N/A,FALSE,"CLIENTES";#N/A,#N/A,FALSE,"ESTADO";#N/A,#N/A,FALSE,"TECNICA"}</definedName>
    <definedName name="pp_2" localSheetId="13" hidden="1">{#N/A,#N/A,FALSE,"ENERGIA";#N/A,#N/A,FALSE,"PERDIDAS";#N/A,#N/A,FALSE,"CLIENTES";#N/A,#N/A,FALSE,"ESTADO";#N/A,#N/A,FALSE,"TECNICA"}</definedName>
    <definedName name="pp_2" hidden="1">{#N/A,#N/A,FALSE,"ENERGIA";#N/A,#N/A,FALSE,"PERDIDAS";#N/A,#N/A,FALSE,"CLIENTES";#N/A,#N/A,FALSE,"ESTADO";#N/A,#N/A,FALSE,"TECNICA"}</definedName>
    <definedName name="pppp" localSheetId="24">Main.SAPF4Help()</definedName>
    <definedName name="pppp" localSheetId="15">Main.SAPF4Help()</definedName>
    <definedName name="pppp" localSheetId="13">Main.SAPF4Help()</definedName>
    <definedName name="pppp">Main.SAPF4Help()</definedName>
    <definedName name="ppppp" localSheetId="24">Main.SAPF4Help()</definedName>
    <definedName name="ppppp" localSheetId="15">Main.SAPF4Help()</definedName>
    <definedName name="ppppp" localSheetId="13">Main.SAPF4Help()</definedName>
    <definedName name="ppppp">Main.SAPF4Help()</definedName>
    <definedName name="ppppppppppppppp" localSheetId="15" hidden="1">{"Assumptions Page 1",#N/A,FALSE,"JUBA Value";"Assumptions Page 2",#N/A,FALSE,"JUBA Value";"Assumptions Page 3",#N/A,FALSE,"JUBA Value";"Assumptions Page 4",#N/A,FALSE,"JUBA Value"}</definedName>
    <definedName name="ppppppppppppppp" localSheetId="13" hidden="1">{"Assumptions Page 1",#N/A,FALSE,"JUBA Value";"Assumptions Page 2",#N/A,FALSE,"JUBA Value";"Assumptions Page 3",#N/A,FALSE,"JUBA Value";"Assumptions Page 4",#N/A,FALSE,"JUBA Value"}</definedName>
    <definedName name="ppppppppppppppp" hidden="1">{"Assumptions Page 1",#N/A,FALSE,"JUBA Value";"Assumptions Page 2",#N/A,FALSE,"JUBA Value";"Assumptions Page 3",#N/A,FALSE,"JUBA Value";"Assumptions Page 4",#N/A,FALSE,"JUBA Value"}</definedName>
    <definedName name="PPREROIC">#REF!</definedName>
    <definedName name="PR_AC" localSheetId="15">#REF!</definedName>
    <definedName name="PR_AC">#REF!</definedName>
    <definedName name="PR_LM" localSheetId="15">#REF!</definedName>
    <definedName name="PR_LM">#REF!</definedName>
    <definedName name="prajuste" localSheetId="13">#REF!</definedName>
    <definedName name="prajuste">#REF!</definedName>
    <definedName name="PRANG" localSheetId="15">F_INCOME,F_BALANCE,f_free_cash_flow,f_ratios,f_valuation</definedName>
    <definedName name="PRANG" localSheetId="13">F_INCOME,F_BALANCE,f_free_cash_flow,f_ratios,f_valuation</definedName>
    <definedName name="PRANG">F_INCOME,F_BALANCE,f_free_cash_flow,f_ratios,f_valuation</definedName>
    <definedName name="prange" localSheetId="15">F_INCOME,F_BALANCE,f_free_cash_flow,f_ratios,f_valuation</definedName>
    <definedName name="prange" localSheetId="13">F_INCOME,F_BALANCE,f_free_cash_flow,f_ratios,f_valuation</definedName>
    <definedName name="prange">F_INCOME,F_BALANCE,f_free_cash_flow,f_ratios,f_valuation</definedName>
    <definedName name="PRE" localSheetId="13">#REF!</definedName>
    <definedName name="PRE">#REF!</definedName>
    <definedName name="PreçoMAE" localSheetId="13">#REF!</definedName>
    <definedName name="PreçoMAE">#REF!</definedName>
    <definedName name="PRECOS_CANDLES" localSheetId="15">#REF!</definedName>
    <definedName name="PRECOS_CANDLES">#REF!</definedName>
    <definedName name="PRECOS_CL_N" localSheetId="15">#REF!</definedName>
    <definedName name="PRECOS_CL_N">#REF!</definedName>
    <definedName name="PRECOS_CL_NE" localSheetId="15">#REF!</definedName>
    <definedName name="PRECOS_CL_NE">#REF!</definedName>
    <definedName name="PRECOS_CL_S" localSheetId="15">#REF!</definedName>
    <definedName name="PRECOS_CL_S">#REF!</definedName>
    <definedName name="PRECOS_CL_SE" localSheetId="15">#REF!</definedName>
    <definedName name="PRECOS_CL_SE">#REF!</definedName>
    <definedName name="PRECOS_CNDL_X" localSheetId="15">#REF!</definedName>
    <definedName name="PRECOS_CNDL_X">#REF!</definedName>
    <definedName name="PRECOS_HI_N" localSheetId="15">#REF!</definedName>
    <definedName name="PRECOS_HI_N">#REF!</definedName>
    <definedName name="PRECOS_HI_NE" localSheetId="15">#REF!</definedName>
    <definedName name="PRECOS_HI_NE">#REF!</definedName>
    <definedName name="PRECOS_HI_S" localSheetId="15">#REF!</definedName>
    <definedName name="PRECOS_HI_S">#REF!</definedName>
    <definedName name="PRECOS_HI_SE" localSheetId="15">#REF!</definedName>
    <definedName name="PRECOS_HI_SE">#REF!</definedName>
    <definedName name="PRECOS_LO_N" localSheetId="15">#REF!</definedName>
    <definedName name="PRECOS_LO_N">#REF!</definedName>
    <definedName name="PRECOS_LO_NE" localSheetId="15">#REF!</definedName>
    <definedName name="PRECOS_LO_NE">#REF!</definedName>
    <definedName name="PRECOS_LO_S" localSheetId="15">#REF!</definedName>
    <definedName name="PRECOS_LO_S">#REF!</definedName>
    <definedName name="PRECOS_LO_SE" localSheetId="15">#REF!</definedName>
    <definedName name="PRECOS_LO_SE">#REF!</definedName>
    <definedName name="PRECOS_ME_S1" localSheetId="15">#REF!</definedName>
    <definedName name="PRECOS_ME_S1">#REF!</definedName>
    <definedName name="PRECOS_ME_S2" localSheetId="15">#REF!</definedName>
    <definedName name="PRECOS_ME_S2">#REF!</definedName>
    <definedName name="PRECOS_ME_S3" localSheetId="15">#REF!</definedName>
    <definedName name="PRECOS_ME_S3">#REF!</definedName>
    <definedName name="PRECOS_ME_S4" localSheetId="15">#REF!</definedName>
    <definedName name="PRECOS_ME_S4">#REF!</definedName>
    <definedName name="PRECOS_OP_N" localSheetId="15">#REF!</definedName>
    <definedName name="PRECOS_OP_N">#REF!</definedName>
    <definedName name="PRECOS_OP_NE" localSheetId="15">#REF!</definedName>
    <definedName name="PRECOS_OP_NE">#REF!</definedName>
    <definedName name="PRECOS_OP_S" localSheetId="15">#REF!</definedName>
    <definedName name="PRECOS_OP_S">#REF!</definedName>
    <definedName name="PRECOS_OP_SE" localSheetId="15">#REF!</definedName>
    <definedName name="PRECOS_OP_SE">#REF!</definedName>
    <definedName name="PRECOS1" localSheetId="15">#REF!</definedName>
    <definedName name="PRECOS1">#REF!</definedName>
    <definedName name="PRECOS1_GRAF_L" localSheetId="15">#REF!</definedName>
    <definedName name="PRECOS1_GRAF_L">#REF!</definedName>
    <definedName name="PRECOS1_GRAF_M" localSheetId="15">#REF!</definedName>
    <definedName name="PRECOS1_GRAF_M">#REF!</definedName>
    <definedName name="PRECOS1_GRAF_P" localSheetId="15">#REF!</definedName>
    <definedName name="PRECOS1_GRAF_P">#REF!</definedName>
    <definedName name="PRECOS2" localSheetId="15">#REF!</definedName>
    <definedName name="PRECOS2">#REF!</definedName>
    <definedName name="PRECOS2_GRAF_L" localSheetId="15">#REF!</definedName>
    <definedName name="PRECOS2_GRAF_L">#REF!</definedName>
    <definedName name="PRECOS2_GRAF_M" localSheetId="15">#REF!</definedName>
    <definedName name="PRECOS2_GRAF_M">#REF!</definedName>
    <definedName name="PRECOS2_GRAF_P" localSheetId="15">#REF!</definedName>
    <definedName name="PRECOS2_GRAF_P">#REF!</definedName>
    <definedName name="PRECOS3" localSheetId="15">#REF!</definedName>
    <definedName name="PRECOS3">#REF!</definedName>
    <definedName name="PRECOS3_GRAF_L" localSheetId="15">#REF!</definedName>
    <definedName name="PRECOS3_GRAF_L">#REF!</definedName>
    <definedName name="PRECOS3_GRAF_M" localSheetId="15">#REF!</definedName>
    <definedName name="PRECOS3_GRAF_M">#REF!</definedName>
    <definedName name="PRECOS3_GRAF_P" localSheetId="15">#REF!</definedName>
    <definedName name="PRECOS3_GRAF_P">#REF!</definedName>
    <definedName name="PRECOS4" localSheetId="15">#REF!</definedName>
    <definedName name="PRECOS4">#REF!</definedName>
    <definedName name="PRECOS4_GRAF_L" localSheetId="15">#REF!</definedName>
    <definedName name="PRECOS4_GRAF_L">#REF!</definedName>
    <definedName name="PRECOS4_GRAF_M" localSheetId="15">#REF!</definedName>
    <definedName name="PRECOS4_GRAF_M">#REF!</definedName>
    <definedName name="PRECOS4_GRAF_P" localSheetId="15">#REF!</definedName>
    <definedName name="PRECOS4_GRAF_P">#REF!</definedName>
    <definedName name="PREROIC" localSheetId="13">#REF!</definedName>
    <definedName name="PREROIC">#REF!</definedName>
    <definedName name="pressões" localSheetId="13">#REF!</definedName>
    <definedName name="pressões">#REF!</definedName>
    <definedName name="PREV" localSheetId="13">#REF!</definedName>
    <definedName name="PREV">#REF!</definedName>
    <definedName name="PREV2001" localSheetId="15">#REF!</definedName>
    <definedName name="PREV2001">#REF!</definedName>
    <definedName name="PREV7" localSheetId="13">#REF!</definedName>
    <definedName name="PREV7">#REF!</definedName>
    <definedName name="PREV8" localSheetId="13">#REF!</definedName>
    <definedName name="PREV8">#REF!</definedName>
    <definedName name="PREV97" localSheetId="15">#REF!</definedName>
    <definedName name="PREV97">#REF!</definedName>
    <definedName name="PREV98" localSheetId="15">#REF!</definedName>
    <definedName name="PREV98">#REF!</definedName>
    <definedName name="previs" localSheetId="13">#REF!</definedName>
    <definedName name="previs">#REF!</definedName>
    <definedName name="previsão" localSheetId="13">#REF!</definedName>
    <definedName name="previsão">#REF!</definedName>
    <definedName name="Previsão_Clientes_1999" localSheetId="13">#REF!</definedName>
    <definedName name="Previsão_Clientes_1999">#REF!</definedName>
    <definedName name="Previsão_Clientes_2000">#REF!</definedName>
    <definedName name="Previsão_Consumo_2000">#REF!</definedName>
    <definedName name="PREVREAL">#REF!</definedName>
    <definedName name="PREVREAL97" localSheetId="15">#REF!</definedName>
    <definedName name="PREVREAL97">#REF!</definedName>
    <definedName name="PRICE" localSheetId="13">#REF!</definedName>
    <definedName name="PRICE">#REF!</definedName>
    <definedName name="PRIENC98" localSheetId="13">#REF!</definedName>
    <definedName name="PRIENC98">#REF!</definedName>
    <definedName name="PRIMEIRA" localSheetId="13">#REF!</definedName>
    <definedName name="PRIMEIRA">#REF!</definedName>
    <definedName name="primeirarev_GP" localSheetId="15">#REF!</definedName>
    <definedName name="primeirarev_GP">#REF!</definedName>
    <definedName name="PRINCIPAL98" localSheetId="13">#REF!</definedName>
    <definedName name="PRINCIPAL98">#REF!</definedName>
    <definedName name="PRINCIPAL99" localSheetId="13">#REF!</definedName>
    <definedName name="PRINCIPAL99">#REF!</definedName>
    <definedName name="PRINENC99" localSheetId="13">#REF!</definedName>
    <definedName name="PRINENC99">#REF!</definedName>
    <definedName name="Print">#REF!</definedName>
    <definedName name="print_">#REF!</definedName>
    <definedName name="Print_Area_MI" localSheetId="2">#REF!</definedName>
    <definedName name="Print_Area_MI" localSheetId="3">#REF!</definedName>
    <definedName name="Print_Area_MI" localSheetId="19">#REF!</definedName>
    <definedName name="Print_Area_MI" localSheetId="1">#REF!</definedName>
    <definedName name="Print_Area_MI" localSheetId="25">#REF!</definedName>
    <definedName name="Print_Area_MI" localSheetId="20">#REF!</definedName>
    <definedName name="Print_Area_MI" localSheetId="12">#REF!</definedName>
    <definedName name="Print_Area_MI" localSheetId="22">#REF!</definedName>
    <definedName name="Print_Area_MI" localSheetId="21">#REF!</definedName>
    <definedName name="Print_Area_MI" localSheetId="23">#REF!</definedName>
    <definedName name="Print_Area_MI" localSheetId="15">#REF!</definedName>
    <definedName name="Print_Area_MI" localSheetId="13">#REF!</definedName>
    <definedName name="Print_Area_MI">#REF!</definedName>
    <definedName name="Print_Titles_MI" localSheetId="13">#REF!,#REF!</definedName>
    <definedName name="Print_Titles_MI">#REF!,#REF!</definedName>
    <definedName name="PrintEnd" localSheetId="13" hidden="1">#REF!</definedName>
    <definedName name="PrintEnd" hidden="1">#REF!</definedName>
    <definedName name="PrintStart" localSheetId="13" hidden="1">#REF!</definedName>
    <definedName name="PrintStart" hidden="1">#REF!</definedName>
    <definedName name="PRN">#N/A</definedName>
    <definedName name="PROIC" localSheetId="13">#REF!</definedName>
    <definedName name="PROIC">#REF!</definedName>
    <definedName name="PROICF">#REF!</definedName>
    <definedName name="PROICYEARS">#REF!</definedName>
    <definedName name="proj_ativo_2anos">#REF!</definedName>
    <definedName name="proj_dre_2anos">#REF!</definedName>
    <definedName name="proj_fcd_2anos">#REF!</definedName>
    <definedName name="proj_passivo_2anos">#REF!</definedName>
    <definedName name="proj00N">#REF!</definedName>
    <definedName name="proj00N2">#REF!</definedName>
    <definedName name="proj00S">#REF!</definedName>
    <definedName name="proj01N">#REF!</definedName>
    <definedName name="proj01S">#REF!</definedName>
    <definedName name="proj02N">#REF!</definedName>
    <definedName name="proj02S">#REF!</definedName>
    <definedName name="proj03N">#REF!</definedName>
    <definedName name="proj03N2">#REF!</definedName>
    <definedName name="proj03S">#REF!</definedName>
    <definedName name="proj04N">#REF!</definedName>
    <definedName name="proj04N2">#REF!</definedName>
    <definedName name="proj04S">#REF!</definedName>
    <definedName name="proj05N">#REF!</definedName>
    <definedName name="proj05S">#REF!</definedName>
    <definedName name="proj06N">#REF!</definedName>
    <definedName name="proj06S">#REF!</definedName>
    <definedName name="proj07N">#REF!</definedName>
    <definedName name="proj07S">#REF!</definedName>
    <definedName name="proj08N">#REF!</definedName>
    <definedName name="proj08S">#REF!</definedName>
    <definedName name="proj09N">#REF!</definedName>
    <definedName name="proj09S">#REF!</definedName>
    <definedName name="PROJEÇÃO">#REF!</definedName>
    <definedName name="PROJEÇÃO97" localSheetId="15">#REF!</definedName>
    <definedName name="PROJEÇÃO97">#REF!</definedName>
    <definedName name="Projetar_Ate" localSheetId="13">#REF!</definedName>
    <definedName name="Projetar_Ate">#REF!</definedName>
    <definedName name="projetoExecutivo" localSheetId="13">#REF!</definedName>
    <definedName name="projetoExecutivo">#REF!</definedName>
    <definedName name="projetoExecutivoPoder" localSheetId="13">#REF!</definedName>
    <definedName name="projetoExecutivoPoder">#REF!</definedName>
    <definedName name="projetos">#REF!</definedName>
    <definedName name="projetos_cvrd">#REF!</definedName>
    <definedName name="projetos2_cvrd">#REF!</definedName>
    <definedName name="projetos3_cvrd">#REF!</definedName>
    <definedName name="projetos4_cvrd">#REF!</definedName>
    <definedName name="Proprio">#REF!</definedName>
    <definedName name="PS_fc">#REF!</definedName>
    <definedName name="PS_ic">#REF!</definedName>
    <definedName name="PSG_A">#REF!</definedName>
    <definedName name="PTURNOVER">#REF!</definedName>
    <definedName name="PUBLICO" localSheetId="15">#REF!</definedName>
    <definedName name="PUBLICO">#REF!</definedName>
    <definedName name="PWORKING" localSheetId="13">#REF!</definedName>
    <definedName name="PWORKING">#REF!</definedName>
    <definedName name="q" localSheetId="0" hidden="1">{#N/A,#N/A,FALSE,"ANEXO3 99 ERA";#N/A,#N/A,FALSE,"ANEXO3 99 UBÁ2";#N/A,#N/A,FALSE,"ANEXO3 99 DTU";#N/A,#N/A,FALSE,"ANEXO3 99 RDR";#N/A,#N/A,FALSE,"ANEXO3 99 UBÁ4";#N/A,#N/A,FALSE,"ANEXO3 99 UBÁ6"}</definedName>
    <definedName name="q" localSheetId="25" hidden="1">{#N/A,#N/A,FALSE,"ANEXO3 99 ERA";#N/A,#N/A,FALSE,"ANEXO3 99 UBÁ2";#N/A,#N/A,FALSE,"ANEXO3 99 DTU";#N/A,#N/A,FALSE,"ANEXO3 99 RDR";#N/A,#N/A,FALSE,"ANEXO3 99 UBÁ4";#N/A,#N/A,FALSE,"ANEXO3 99 UBÁ6"}</definedName>
    <definedName name="q" localSheetId="20" hidden="1">{#N/A,#N/A,FALSE,"ANEXO3 99 ERA";#N/A,#N/A,FALSE,"ANEXO3 99 UBÁ2";#N/A,#N/A,FALSE,"ANEXO3 99 DTU";#N/A,#N/A,FALSE,"ANEXO3 99 RDR";#N/A,#N/A,FALSE,"ANEXO3 99 UBÁ4";#N/A,#N/A,FALSE,"ANEXO3 99 UBÁ6"}</definedName>
    <definedName name="q" localSheetId="12" hidden="1">{#N/A,#N/A,FALSE,"ANEXO3 99 ERA";#N/A,#N/A,FALSE,"ANEXO3 99 UBÁ2";#N/A,#N/A,FALSE,"ANEXO3 99 DTU";#N/A,#N/A,FALSE,"ANEXO3 99 RDR";#N/A,#N/A,FALSE,"ANEXO3 99 UBÁ4";#N/A,#N/A,FALSE,"ANEXO3 99 UBÁ6"}</definedName>
    <definedName name="q" localSheetId="22" hidden="1">{#N/A,#N/A,FALSE,"ANEXO3 99 ERA";#N/A,#N/A,FALSE,"ANEXO3 99 UBÁ2";#N/A,#N/A,FALSE,"ANEXO3 99 DTU";#N/A,#N/A,FALSE,"ANEXO3 99 RDR";#N/A,#N/A,FALSE,"ANEXO3 99 UBÁ4";#N/A,#N/A,FALSE,"ANEXO3 99 UBÁ6"}</definedName>
    <definedName name="q" localSheetId="21" hidden="1">{#N/A,#N/A,FALSE,"ANEXO3 99 ERA";#N/A,#N/A,FALSE,"ANEXO3 99 UBÁ2";#N/A,#N/A,FALSE,"ANEXO3 99 DTU";#N/A,#N/A,FALSE,"ANEXO3 99 RDR";#N/A,#N/A,FALSE,"ANEXO3 99 UBÁ4";#N/A,#N/A,FALSE,"ANEXO3 99 UBÁ6"}</definedName>
    <definedName name="q" localSheetId="23" hidden="1">{#N/A,#N/A,FALSE,"ANEXO3 99 ERA";#N/A,#N/A,FALSE,"ANEXO3 99 UBÁ2";#N/A,#N/A,FALSE,"ANEXO3 99 DTU";#N/A,#N/A,FALSE,"ANEXO3 99 RDR";#N/A,#N/A,FALSE,"ANEXO3 99 UBÁ4";#N/A,#N/A,FALSE,"ANEXO3 99 UBÁ6"}</definedName>
    <definedName name="q" localSheetId="15" hidden="1">{#N/A,#N/A,FALSE,"ANEXO3 99 ERA";#N/A,#N/A,FALSE,"ANEXO3 99 UBÁ2";#N/A,#N/A,FALSE,"ANEXO3 99 DTU";#N/A,#N/A,FALSE,"ANEXO3 99 RDR";#N/A,#N/A,FALSE,"ANEXO3 99 UBÁ4";#N/A,#N/A,FALSE,"ANEXO3 99 UBÁ6"}</definedName>
    <definedName name="q" localSheetId="13" hidden="1">{#N/A,#N/A,FALSE,"ANEXO3 99 ERA";#N/A,#N/A,FALSE,"ANEXO3 99 UBÁ2";#N/A,#N/A,FALSE,"ANEXO3 99 DTU";#N/A,#N/A,FALSE,"ANEXO3 99 RDR";#N/A,#N/A,FALSE,"ANEXO3 99 UBÁ4";#N/A,#N/A,FALSE,"ANEXO3 99 UBÁ6"}</definedName>
    <definedName name="q" hidden="1">{#N/A,#N/A,FALSE,"ANEXO3 99 ERA";#N/A,#N/A,FALSE,"ANEXO3 99 UBÁ2";#N/A,#N/A,FALSE,"ANEXO3 99 DTU";#N/A,#N/A,FALSE,"ANEXO3 99 RDR";#N/A,#N/A,FALSE,"ANEXO3 99 UBÁ4";#N/A,#N/A,FALSE,"ANEXO3 99 UBÁ6"}</definedName>
    <definedName name="q_1" localSheetId="0" hidden="1">{#N/A,#N/A,FALSE,"CONTROLE"}</definedName>
    <definedName name="q_1" localSheetId="25" hidden="1">{#N/A,#N/A,FALSE,"CONTROLE"}</definedName>
    <definedName name="q_1" localSheetId="20" hidden="1">{#N/A,#N/A,FALSE,"CONTROLE"}</definedName>
    <definedName name="q_1" localSheetId="12" hidden="1">{#N/A,#N/A,FALSE,"CONTROLE"}</definedName>
    <definedName name="q_1" localSheetId="22" hidden="1">{#N/A,#N/A,FALSE,"CONTROLE"}</definedName>
    <definedName name="q_1" localSheetId="21" hidden="1">{#N/A,#N/A,FALSE,"CONTROLE"}</definedName>
    <definedName name="q_1" localSheetId="23" hidden="1">{#N/A,#N/A,FALSE,"CONTROLE"}</definedName>
    <definedName name="q_1" localSheetId="15" hidden="1">{#N/A,#N/A,FALSE,"CONTROLE"}</definedName>
    <definedName name="q_1" localSheetId="13" hidden="1">{#N/A,#N/A,FALSE,"CONTROLE"}</definedName>
    <definedName name="q_1" hidden="1">{#N/A,#N/A,FALSE,"CONTROLE"}</definedName>
    <definedName name="Q1A" localSheetId="15">#REF!</definedName>
    <definedName name="Q1A">#REF!</definedName>
    <definedName name="Q1B" localSheetId="15">#REF!</definedName>
    <definedName name="Q1B">#REF!</definedName>
    <definedName name="Q2A" localSheetId="15">#REF!</definedName>
    <definedName name="Q2A">#REF!</definedName>
    <definedName name="Q2B" localSheetId="15">#REF!</definedName>
    <definedName name="Q2B">#REF!</definedName>
    <definedName name="qaaa" localSheetId="13">#REF!</definedName>
    <definedName name="qaaa">#REF!</definedName>
    <definedName name="qgq" hidden="1">#N/A</definedName>
    <definedName name="QMDL1" localSheetId="13">#REF!</definedName>
    <definedName name="QMDL1">#REF!</definedName>
    <definedName name="QMDL11" localSheetId="13">#REF!</definedName>
    <definedName name="QMDL11">#REF!</definedName>
    <definedName name="QMDL111" localSheetId="13">#REF!</definedName>
    <definedName name="QMDL111">#REF!</definedName>
    <definedName name="QMDL22">#REF!</definedName>
    <definedName name="QMDL222">#REF!</definedName>
    <definedName name="QMOD1">#REF!</definedName>
    <definedName name="QMOD3_">#REF!</definedName>
    <definedName name="qmodu1">#REF!</definedName>
    <definedName name="qq" localSheetId="0" hidden="1">{#N/A,#N/A,FALSE,"CONTROLE"}</definedName>
    <definedName name="qq" localSheetId="25" hidden="1">{#N/A,#N/A,FALSE,"CONTROLE"}</definedName>
    <definedName name="qq" localSheetId="20" hidden="1">{#N/A,#N/A,FALSE,"CONTROLE"}</definedName>
    <definedName name="qq" localSheetId="12" hidden="1">{#N/A,#N/A,FALSE,"CONTROLE"}</definedName>
    <definedName name="qq" localSheetId="22" hidden="1">{#N/A,#N/A,FALSE,"CONTROLE"}</definedName>
    <definedName name="qq" localSheetId="21" hidden="1">{#N/A,#N/A,FALSE,"CONTROLE"}</definedName>
    <definedName name="qq" localSheetId="23" hidden="1">{#N/A,#N/A,FALSE,"CONTROLE"}</definedName>
    <definedName name="qq" localSheetId="15" hidden="1">{#N/A,#N/A,FALSE,"CONTROLE"}</definedName>
    <definedName name="qq" localSheetId="13" hidden="1">{#N/A,#N/A,FALSE,"CONTROLE"}</definedName>
    <definedName name="qq" hidden="1">{#N/A,#N/A,FALSE,"CONTROLE"}</definedName>
    <definedName name="qq_1" localSheetId="0" hidden="1">{#N/A,#N/A,FALSE,"CONTROLE"}</definedName>
    <definedName name="qq_1" localSheetId="25" hidden="1">{#N/A,#N/A,FALSE,"CONTROLE"}</definedName>
    <definedName name="qq_1" localSheetId="20" hidden="1">{#N/A,#N/A,FALSE,"CONTROLE"}</definedName>
    <definedName name="qq_1" localSheetId="12" hidden="1">{#N/A,#N/A,FALSE,"CONTROLE"}</definedName>
    <definedName name="qq_1" localSheetId="22" hidden="1">{#N/A,#N/A,FALSE,"CONTROLE"}</definedName>
    <definedName name="qq_1" localSheetId="21" hidden="1">{#N/A,#N/A,FALSE,"CONTROLE"}</definedName>
    <definedName name="qq_1" localSheetId="23" hidden="1">{#N/A,#N/A,FALSE,"CONTROLE"}</definedName>
    <definedName name="qq_1" localSheetId="15" hidden="1">{#N/A,#N/A,FALSE,"CONTROLE"}</definedName>
    <definedName name="qq_1" localSheetId="13" hidden="1">{#N/A,#N/A,FALSE,"CONTROLE"}</definedName>
    <definedName name="qq_1" hidden="1">{#N/A,#N/A,FALSE,"CONTROLE"}</definedName>
    <definedName name="qqq" localSheetId="25">#REF!</definedName>
    <definedName name="qqq" localSheetId="20">#REF!</definedName>
    <definedName name="qqq" localSheetId="22">#REF!</definedName>
    <definedName name="qqq" localSheetId="21">#REF!</definedName>
    <definedName name="qqq" localSheetId="23">#REF!</definedName>
    <definedName name="qqq" localSheetId="15">#REF!</definedName>
    <definedName name="qqq">#REF!</definedName>
    <definedName name="qqq_1" localSheetId="0" hidden="1">{#N/A,#N/A,FALSE,"CONTROLE"}</definedName>
    <definedName name="qqq_1" localSheetId="25" hidden="1">{#N/A,#N/A,FALSE,"CONTROLE"}</definedName>
    <definedName name="qqq_1" localSheetId="20" hidden="1">{#N/A,#N/A,FALSE,"CONTROLE"}</definedName>
    <definedName name="qqq_1" localSheetId="12" hidden="1">{#N/A,#N/A,FALSE,"CONTROLE"}</definedName>
    <definedName name="qqq_1" localSheetId="22" hidden="1">{#N/A,#N/A,FALSE,"CONTROLE"}</definedName>
    <definedName name="qqq_1" localSheetId="21" hidden="1">{#N/A,#N/A,FALSE,"CONTROLE"}</definedName>
    <definedName name="qqq_1" localSheetId="23" hidden="1">{#N/A,#N/A,FALSE,"CONTROLE"}</definedName>
    <definedName name="qqq_1" localSheetId="15" hidden="1">{#N/A,#N/A,FALSE,"CONTROLE"}</definedName>
    <definedName name="qqq_1" localSheetId="13" hidden="1">{#N/A,#N/A,FALSE,"CONTROLE"}</definedName>
    <definedName name="qqq_1" hidden="1">{#N/A,#N/A,FALSE,"CONTROLE"}</definedName>
    <definedName name="qqqq" localSheetId="0" hidden="1">{#N/A,#N/A,FALSE,"CONTROLE"}</definedName>
    <definedName name="qqqq" localSheetId="25" hidden="1">{#N/A,#N/A,FALSE,"CONTROLE"}</definedName>
    <definedName name="qqqq" localSheetId="20" hidden="1">{#N/A,#N/A,FALSE,"CONTROLE"}</definedName>
    <definedName name="qqqq" localSheetId="12" hidden="1">{#N/A,#N/A,FALSE,"CONTROLE"}</definedName>
    <definedName name="qqqq" localSheetId="22" hidden="1">{#N/A,#N/A,FALSE,"CONTROLE"}</definedName>
    <definedName name="qqqq" localSheetId="21" hidden="1">{#N/A,#N/A,FALSE,"CONTROLE"}</definedName>
    <definedName name="qqqq" localSheetId="23" hidden="1">{#N/A,#N/A,FALSE,"CONTROLE"}</definedName>
    <definedName name="qqqq" localSheetId="15" hidden="1">{#N/A,#N/A,FALSE,"CONTROLE"}</definedName>
    <definedName name="qqqq" localSheetId="13" hidden="1">{#N/A,#N/A,FALSE,"CONTROLE"}</definedName>
    <definedName name="qqqq" hidden="1">{#N/A,#N/A,FALSE,"CONTROLE"}</definedName>
    <definedName name="qqqq_1" localSheetId="0" hidden="1">{#N/A,#N/A,FALSE,"CONTROLE"}</definedName>
    <definedName name="qqqq_1" localSheetId="25" hidden="1">{#N/A,#N/A,FALSE,"CONTROLE"}</definedName>
    <definedName name="qqqq_1" localSheetId="20" hidden="1">{#N/A,#N/A,FALSE,"CONTROLE"}</definedName>
    <definedName name="qqqq_1" localSheetId="12" hidden="1">{#N/A,#N/A,FALSE,"CONTROLE"}</definedName>
    <definedName name="qqqq_1" localSheetId="22" hidden="1">{#N/A,#N/A,FALSE,"CONTROLE"}</definedName>
    <definedName name="qqqq_1" localSheetId="21" hidden="1">{#N/A,#N/A,FALSE,"CONTROLE"}</definedName>
    <definedName name="qqqq_1" localSheetId="23" hidden="1">{#N/A,#N/A,FALSE,"CONTROLE"}</definedName>
    <definedName name="qqqq_1" localSheetId="15" hidden="1">{#N/A,#N/A,FALSE,"CONTROLE"}</definedName>
    <definedName name="qqqq_1" localSheetId="13" hidden="1">{#N/A,#N/A,FALSE,"CONTROLE"}</definedName>
    <definedName name="qqqq_1" hidden="1">{#N/A,#N/A,FALSE,"CONTROLE"}</definedName>
    <definedName name="qqqqqq" localSheetId="0" hidden="1">{#N/A,#N/A,FALSE,"CONTROLE";#N/A,#N/A,FALSE,"CONTROLE"}</definedName>
    <definedName name="qqqqqq" localSheetId="25" hidden="1">{#N/A,#N/A,FALSE,"CONTROLE";#N/A,#N/A,FALSE,"CONTROLE"}</definedName>
    <definedName name="qqqqqq" localSheetId="20" hidden="1">{#N/A,#N/A,FALSE,"CONTROLE";#N/A,#N/A,FALSE,"CONTROLE"}</definedName>
    <definedName name="qqqqqq" localSheetId="12" hidden="1">{#N/A,#N/A,FALSE,"CONTROLE";#N/A,#N/A,FALSE,"CONTROLE"}</definedName>
    <definedName name="qqqqqq" localSheetId="22" hidden="1">{#N/A,#N/A,FALSE,"CONTROLE";#N/A,#N/A,FALSE,"CONTROLE"}</definedName>
    <definedName name="qqqqqq" localSheetId="21" hidden="1">{#N/A,#N/A,FALSE,"CONTROLE";#N/A,#N/A,FALSE,"CONTROLE"}</definedName>
    <definedName name="qqqqqq" localSheetId="23" hidden="1">{#N/A,#N/A,FALSE,"CONTROLE";#N/A,#N/A,FALSE,"CONTROLE"}</definedName>
    <definedName name="qqqqqq" localSheetId="15" hidden="1">{#N/A,#N/A,FALSE,"CONTROLE";#N/A,#N/A,FALSE,"CONTROLE"}</definedName>
    <definedName name="qqqqqq" localSheetId="13" hidden="1">{#N/A,#N/A,FALSE,"CONTROLE";#N/A,#N/A,FALSE,"CONTROLE"}</definedName>
    <definedName name="qqqqqq" hidden="1">{#N/A,#N/A,FALSE,"CONTROLE";#N/A,#N/A,FALSE,"CONTROLE"}</definedName>
    <definedName name="qqqqqq_1" localSheetId="0" hidden="1">{#N/A,#N/A,FALSE,"CONTROLE";#N/A,#N/A,FALSE,"CONTROLE"}</definedName>
    <definedName name="qqqqqq_1" localSheetId="25" hidden="1">{#N/A,#N/A,FALSE,"CONTROLE";#N/A,#N/A,FALSE,"CONTROLE"}</definedName>
    <definedName name="qqqqqq_1" localSheetId="20" hidden="1">{#N/A,#N/A,FALSE,"CONTROLE";#N/A,#N/A,FALSE,"CONTROLE"}</definedName>
    <definedName name="qqqqqq_1" localSheetId="12" hidden="1">{#N/A,#N/A,FALSE,"CONTROLE";#N/A,#N/A,FALSE,"CONTROLE"}</definedName>
    <definedName name="qqqqqq_1" localSheetId="22" hidden="1">{#N/A,#N/A,FALSE,"CONTROLE";#N/A,#N/A,FALSE,"CONTROLE"}</definedName>
    <definedName name="qqqqqq_1" localSheetId="21" hidden="1">{#N/A,#N/A,FALSE,"CONTROLE";#N/A,#N/A,FALSE,"CONTROLE"}</definedName>
    <definedName name="qqqqqq_1" localSheetId="23" hidden="1">{#N/A,#N/A,FALSE,"CONTROLE";#N/A,#N/A,FALSE,"CONTROLE"}</definedName>
    <definedName name="qqqqqq_1" localSheetId="15" hidden="1">{#N/A,#N/A,FALSE,"CONTROLE";#N/A,#N/A,FALSE,"CONTROLE"}</definedName>
    <definedName name="qqqqqq_1" localSheetId="13" hidden="1">{#N/A,#N/A,FALSE,"CONTROLE";#N/A,#N/A,FALSE,"CONTROLE"}</definedName>
    <definedName name="qqqqqq_1" hidden="1">{#N/A,#N/A,FALSE,"CONTROLE";#N/A,#N/A,FALSE,"CONTROLE"}</definedName>
    <definedName name="qqqqqqqqqqqqq" localSheetId="0" hidden="1">{#N/A,#N/A,FALSE,"CONTROLE"}</definedName>
    <definedName name="qqqqqqqqqqqqq" localSheetId="25" hidden="1">{#N/A,#N/A,FALSE,"CONTROLE"}</definedName>
    <definedName name="qqqqqqqqqqqqq" localSheetId="20" hidden="1">{#N/A,#N/A,FALSE,"CONTROLE"}</definedName>
    <definedName name="qqqqqqqqqqqqq" localSheetId="12" hidden="1">{#N/A,#N/A,FALSE,"CONTROLE"}</definedName>
    <definedName name="qqqqqqqqqqqqq" localSheetId="22" hidden="1">{#N/A,#N/A,FALSE,"CONTROLE"}</definedName>
    <definedName name="qqqqqqqqqqqqq" localSheetId="21" hidden="1">{#N/A,#N/A,FALSE,"CONTROLE"}</definedName>
    <definedName name="qqqqqqqqqqqqq" localSheetId="23" hidden="1">{#N/A,#N/A,FALSE,"CONTROLE"}</definedName>
    <definedName name="qqqqqqqqqqqqq" localSheetId="15" hidden="1">{#N/A,#N/A,FALSE,"CONTROLE"}</definedName>
    <definedName name="qqqqqqqqqqqqq" localSheetId="13" hidden="1">{#N/A,#N/A,FALSE,"CONTROLE"}</definedName>
    <definedName name="qqqqqqqqqqqqq" hidden="1">{#N/A,#N/A,FALSE,"CONTROLE"}</definedName>
    <definedName name="qqqqqqqqqqqqq_1" localSheetId="0" hidden="1">{#N/A,#N/A,FALSE,"CONTROLE"}</definedName>
    <definedName name="qqqqqqqqqqqqq_1" localSheetId="25" hidden="1">{#N/A,#N/A,FALSE,"CONTROLE"}</definedName>
    <definedName name="qqqqqqqqqqqqq_1" localSheetId="20" hidden="1">{#N/A,#N/A,FALSE,"CONTROLE"}</definedName>
    <definedName name="qqqqqqqqqqqqq_1" localSheetId="12" hidden="1">{#N/A,#N/A,FALSE,"CONTROLE"}</definedName>
    <definedName name="qqqqqqqqqqqqq_1" localSheetId="22" hidden="1">{#N/A,#N/A,FALSE,"CONTROLE"}</definedName>
    <definedName name="qqqqqqqqqqqqq_1" localSheetId="21" hidden="1">{#N/A,#N/A,FALSE,"CONTROLE"}</definedName>
    <definedName name="qqqqqqqqqqqqq_1" localSheetId="23" hidden="1">{#N/A,#N/A,FALSE,"CONTROLE"}</definedName>
    <definedName name="qqqqqqqqqqqqq_1" localSheetId="15" hidden="1">{#N/A,#N/A,FALSE,"CONTROLE"}</definedName>
    <definedName name="qqqqqqqqqqqqq_1" localSheetId="13" hidden="1">{#N/A,#N/A,FALSE,"CONTROLE"}</definedName>
    <definedName name="qqqqqqqqqqqqq_1" hidden="1">{#N/A,#N/A,FALSE,"CONTROLE"}</definedName>
    <definedName name="qqqqqqqqqqqqqqqqqqqqqqq" localSheetId="25">#REF!</definedName>
    <definedName name="qqqqqqqqqqqqqqqqqqqqqqq" localSheetId="20">#REF!</definedName>
    <definedName name="qqqqqqqqqqqqqqqqqqqqqqq" localSheetId="12">#REF!</definedName>
    <definedName name="qqqqqqqqqqqqqqqqqqqqqqq" localSheetId="22">#REF!</definedName>
    <definedName name="qqqqqqqqqqqqqqqqqqqqqqq" localSheetId="21">#REF!</definedName>
    <definedName name="qqqqqqqqqqqqqqqqqqqqqqq" localSheetId="23">#REF!</definedName>
    <definedName name="qqqqqqqqqqqqqqqqqqqqqqq" localSheetId="13">#REF!</definedName>
    <definedName name="qqqqqqqqqqqqqqqqqqqqqqq">#REF!</definedName>
    <definedName name="qqqqqqqqqqqqqqqqqqqqqqqqqqqq" localSheetId="0" hidden="1">{#N/A,#N/A,FALSE,"ANEXO3 99 ERA";#N/A,#N/A,FALSE,"ANEXO3 99 UBÁ2";#N/A,#N/A,FALSE,"ANEXO3 99 DTU";#N/A,#N/A,FALSE,"ANEXO3 99 RDR";#N/A,#N/A,FALSE,"ANEXO3 99 UBÁ4";#N/A,#N/A,FALSE,"ANEXO3 99 UBÁ6"}</definedName>
    <definedName name="qqqqqqqqqqqqqqqqqqqqqqqqqqqq" localSheetId="25" hidden="1">{#N/A,#N/A,FALSE,"ANEXO3 99 ERA";#N/A,#N/A,FALSE,"ANEXO3 99 UBÁ2";#N/A,#N/A,FALSE,"ANEXO3 99 DTU";#N/A,#N/A,FALSE,"ANEXO3 99 RDR";#N/A,#N/A,FALSE,"ANEXO3 99 UBÁ4";#N/A,#N/A,FALSE,"ANEXO3 99 UBÁ6"}</definedName>
    <definedName name="qqqqqqqqqqqqqqqqqqqqqqqqqqqq" localSheetId="20" hidden="1">{#N/A,#N/A,FALSE,"ANEXO3 99 ERA";#N/A,#N/A,FALSE,"ANEXO3 99 UBÁ2";#N/A,#N/A,FALSE,"ANEXO3 99 DTU";#N/A,#N/A,FALSE,"ANEXO3 99 RDR";#N/A,#N/A,FALSE,"ANEXO3 99 UBÁ4";#N/A,#N/A,FALSE,"ANEXO3 99 UBÁ6"}</definedName>
    <definedName name="qqqqqqqqqqqqqqqqqqqqqqqqqqqq" localSheetId="12" hidden="1">{#N/A,#N/A,FALSE,"ANEXO3 99 ERA";#N/A,#N/A,FALSE,"ANEXO3 99 UBÁ2";#N/A,#N/A,FALSE,"ANEXO3 99 DTU";#N/A,#N/A,FALSE,"ANEXO3 99 RDR";#N/A,#N/A,FALSE,"ANEXO3 99 UBÁ4";#N/A,#N/A,FALSE,"ANEXO3 99 UBÁ6"}</definedName>
    <definedName name="qqqqqqqqqqqqqqqqqqqqqqqqqqqq" localSheetId="22" hidden="1">{#N/A,#N/A,FALSE,"ANEXO3 99 ERA";#N/A,#N/A,FALSE,"ANEXO3 99 UBÁ2";#N/A,#N/A,FALSE,"ANEXO3 99 DTU";#N/A,#N/A,FALSE,"ANEXO3 99 RDR";#N/A,#N/A,FALSE,"ANEXO3 99 UBÁ4";#N/A,#N/A,FALSE,"ANEXO3 99 UBÁ6"}</definedName>
    <definedName name="qqqqqqqqqqqqqqqqqqqqqqqqqqqq" localSheetId="21" hidden="1">{#N/A,#N/A,FALSE,"ANEXO3 99 ERA";#N/A,#N/A,FALSE,"ANEXO3 99 UBÁ2";#N/A,#N/A,FALSE,"ANEXO3 99 DTU";#N/A,#N/A,FALSE,"ANEXO3 99 RDR";#N/A,#N/A,FALSE,"ANEXO3 99 UBÁ4";#N/A,#N/A,FALSE,"ANEXO3 99 UBÁ6"}</definedName>
    <definedName name="qqqqqqqqqqqqqqqqqqqqqqqqqqqq" localSheetId="23" hidden="1">{#N/A,#N/A,FALSE,"ANEXO3 99 ERA";#N/A,#N/A,FALSE,"ANEXO3 99 UBÁ2";#N/A,#N/A,FALSE,"ANEXO3 99 DTU";#N/A,#N/A,FALSE,"ANEXO3 99 RDR";#N/A,#N/A,FALSE,"ANEXO3 99 UBÁ4";#N/A,#N/A,FALSE,"ANEXO3 99 UBÁ6"}</definedName>
    <definedName name="qqqqqqqqqqqqqqqqqqqqqqqqqqqq" localSheetId="15" hidden="1">{#N/A,#N/A,FALSE,"ANEXO3 99 ERA";#N/A,#N/A,FALSE,"ANEXO3 99 UBÁ2";#N/A,#N/A,FALSE,"ANEXO3 99 DTU";#N/A,#N/A,FALSE,"ANEXO3 99 RDR";#N/A,#N/A,FALSE,"ANEXO3 99 UBÁ4";#N/A,#N/A,FALSE,"ANEXO3 99 UBÁ6"}</definedName>
    <definedName name="qqqqqqqqqqqqqqqqqqqqqqqqqqqq" localSheetId="13" hidden="1">{#N/A,#N/A,FALSE,"ANEXO3 99 ERA";#N/A,#N/A,FALSE,"ANEXO3 99 UBÁ2";#N/A,#N/A,FALSE,"ANEXO3 99 DTU";#N/A,#N/A,FALSE,"ANEXO3 99 RDR";#N/A,#N/A,FALSE,"ANEXO3 99 UBÁ4";#N/A,#N/A,FALSE,"ANEXO3 99 UBÁ6"}</definedName>
    <definedName name="qqqqqqqqqqqqqqqqqqqqqqqqqqqq" hidden="1">{#N/A,#N/A,FALSE,"ANEXO3 99 ERA";#N/A,#N/A,FALSE,"ANEXO3 99 UBÁ2";#N/A,#N/A,FALSE,"ANEXO3 99 DTU";#N/A,#N/A,FALSE,"ANEXO3 99 RDR";#N/A,#N/A,FALSE,"ANEXO3 99 UBÁ4";#N/A,#N/A,FALSE,"ANEXO3 99 UBÁ6"}</definedName>
    <definedName name="QQSAQDSF" localSheetId="25">#REF!</definedName>
    <definedName name="QQSAQDSF" localSheetId="20">#REF!</definedName>
    <definedName name="QQSAQDSF" localSheetId="12">#REF!</definedName>
    <definedName name="QQSAQDSF" localSheetId="22">#REF!</definedName>
    <definedName name="QQSAQDSF" localSheetId="21">#REF!</definedName>
    <definedName name="QQSAQDSF" localSheetId="23">#REF!</definedName>
    <definedName name="QQSAQDSF" localSheetId="13">#REF!</definedName>
    <definedName name="QQSAQDSF">#REF!</definedName>
    <definedName name="qrqwqwrrwqerewqweqrrweqwerq" localSheetId="25" hidden="1">#REF!</definedName>
    <definedName name="qrqwqwrrwqerewqweqrrweqwerq" localSheetId="20" hidden="1">#REF!</definedName>
    <definedName name="qrqwqwrrwqerewqweqrrweqwerq" localSheetId="12" hidden="1">#REF!</definedName>
    <definedName name="qrqwqwrrwqerewqweqrrweqwerq" localSheetId="22" hidden="1">#REF!</definedName>
    <definedName name="qrqwqwrrwqerewqweqrrweqwerq" localSheetId="21" hidden="1">#REF!</definedName>
    <definedName name="qrqwqwrrwqerewqweqrrweqwerq" localSheetId="23" hidden="1">#REF!</definedName>
    <definedName name="qrqwqwrrwqerewqweqrrweqwerq" localSheetId="15" hidden="1">#REF!</definedName>
    <definedName name="qrqwqwrrwqerewqweqrrweqwerq" localSheetId="13" hidden="1">#REF!</definedName>
    <definedName name="qrqwqwrrwqerewqweqrrweqwerq" hidden="1">#REF!</definedName>
    <definedName name="qtret" localSheetId="15" hidden="1">{#N/A,#N/A,FALSE,"CONTROLE"}</definedName>
    <definedName name="qtret" localSheetId="13" hidden="1">{#N/A,#N/A,FALSE,"CONTROLE"}</definedName>
    <definedName name="qtret" hidden="1">{#N/A,#N/A,FALSE,"CONTROLE"}</definedName>
    <definedName name="qtyyuu" localSheetId="15" hidden="1">{#N/A,#N/A,FALSE,"CONTROLE"}</definedName>
    <definedName name="qtyyuu" localSheetId="13" hidden="1">{#N/A,#N/A,FALSE,"CONTROLE"}</definedName>
    <definedName name="qtyyuu" hidden="1">{#N/A,#N/A,FALSE,"CONTROLE"}</definedName>
    <definedName name="Quad">#REF!</definedName>
    <definedName name="quantidadeModulo1">#REF!</definedName>
    <definedName name="quantidadeModulo10">#REF!</definedName>
    <definedName name="quantidadeModulo11">#REF!</definedName>
    <definedName name="quantidadeModulo12">#REF!</definedName>
    <definedName name="quantidadeModulo2">#REF!</definedName>
    <definedName name="quantidadeModulo3">#REF!</definedName>
    <definedName name="quantidadeModulo4">#REF!</definedName>
    <definedName name="quantidadeModulo5">#REF!</definedName>
    <definedName name="quantidadeModulo6">#REF!</definedName>
    <definedName name="quantidadeModulo7">#REF!</definedName>
    <definedName name="quantidadeModulo8">#REF!</definedName>
    <definedName name="quantidadeModulo9">#REF!</definedName>
    <definedName name="qwe" localSheetId="25">#REF!</definedName>
    <definedName name="qwe" localSheetId="20">#REF!</definedName>
    <definedName name="qwe" localSheetId="22">#REF!</definedName>
    <definedName name="qwe" localSheetId="21">#REF!</definedName>
    <definedName name="qwe" localSheetId="23">#REF!</definedName>
    <definedName name="qwe">#REF!</definedName>
    <definedName name="qweer" localSheetId="15" hidden="1">{#N/A,#N/A,FALSE,"CONTROLE"}</definedName>
    <definedName name="qweer" localSheetId="13" hidden="1">{#N/A,#N/A,FALSE,"CONTROLE"}</definedName>
    <definedName name="qweer" hidden="1">{#N/A,#N/A,FALSE,"CONTROLE"}</definedName>
    <definedName name="qweqwe" localSheetId="15" hidden="1">{"TotalGeralDespesasPorArea",#N/A,FALSE,"VinculosAccessEfetivo"}</definedName>
    <definedName name="qweqwe" localSheetId="13" hidden="1">{"TotalGeralDespesasPorArea",#N/A,FALSE,"VinculosAccessEfetivo"}</definedName>
    <definedName name="qweqwe" hidden="1">{"TotalGeralDespesasPorArea",#N/A,FALSE,"VinculosAccessEfetivo"}</definedName>
    <definedName name="qwqw" localSheetId="15" hidden="1">{#N/A,#N/A,FALSE,"Hip.Bas";#N/A,#N/A,FALSE,"ventas";#N/A,#N/A,FALSE,"ingre-Año";#N/A,#N/A,FALSE,"ventas-Año";#N/A,#N/A,FALSE,"Costepro";#N/A,#N/A,FALSE,"inversion";#N/A,#N/A,FALSE,"personal";#N/A,#N/A,FALSE,"Gastos-V";#N/A,#N/A,FALSE,"Circulante";#N/A,#N/A,FALSE,"CONSOLI";#N/A,#N/A,FALSE,"Es-Fin";#N/A,#N/A,FALSE,"Margen-P"}</definedName>
    <definedName name="qwqw" localSheetId="13" hidden="1">{#N/A,#N/A,FALSE,"Hip.Bas";#N/A,#N/A,FALSE,"ventas";#N/A,#N/A,FALSE,"ingre-Año";#N/A,#N/A,FALSE,"ventas-Año";#N/A,#N/A,FALSE,"Costepro";#N/A,#N/A,FALSE,"inversion";#N/A,#N/A,FALSE,"personal";#N/A,#N/A,FALSE,"Gastos-V";#N/A,#N/A,FALSE,"Circulante";#N/A,#N/A,FALSE,"CONSOLI";#N/A,#N/A,FALSE,"Es-Fin";#N/A,#N/A,FALSE,"Margen-P"}</definedName>
    <definedName name="qwqw" hidden="1">{#N/A,#N/A,FALSE,"Hip.Bas";#N/A,#N/A,FALSE,"ventas";#N/A,#N/A,FALSE,"ingre-Año";#N/A,#N/A,FALSE,"ventas-Año";#N/A,#N/A,FALSE,"Costepro";#N/A,#N/A,FALSE,"inversion";#N/A,#N/A,FALSE,"personal";#N/A,#N/A,FALSE,"Gastos-V";#N/A,#N/A,FALSE,"Circulante";#N/A,#N/A,FALSE,"CONSOLI";#N/A,#N/A,FALSE,"Es-Fin";#N/A,#N/A,FALSE,"Margen-P"}</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#REF!</definedName>
    <definedName name="RAB">#REF!</definedName>
    <definedName name="Racionamento">#REF!</definedName>
    <definedName name="raf" localSheetId="15" hidden="1">{#N/A,#N/A,FALSE,"CONTROLE";#N/A,#N/A,FALSE,"CONTROLE"}</definedName>
    <definedName name="raf" localSheetId="13" hidden="1">{#N/A,#N/A,FALSE,"CONTROLE";#N/A,#N/A,FALSE,"CONTROLE"}</definedName>
    <definedName name="raf" hidden="1">{#N/A,#N/A,FALSE,"CONTROLE";#N/A,#N/A,FALSE,"CONTROLE"}</definedName>
    <definedName name="RAG_PROPRIO" localSheetId="15">#REF!</definedName>
    <definedName name="RAG_PROPRIO">#REF!</definedName>
    <definedName name="RAND" localSheetId="15">#REF!</definedName>
    <definedName name="RAND">#REF!</definedName>
    <definedName name="range_ano_final_operacao" localSheetId="13">#REF!</definedName>
    <definedName name="range_ano_final_operacao">#REF!</definedName>
    <definedName name="range_cola_pagto_impostos" localSheetId="13">#REF!</definedName>
    <definedName name="range_cola_pagto_impostos">#REF!</definedName>
    <definedName name="range_data_otimizacao" localSheetId="13">#REF!</definedName>
    <definedName name="range_data_otimizacao">#REF!</definedName>
    <definedName name="range_inicio_cola_pagto_impostos">#REF!</definedName>
    <definedName name="range_inicio_data_otimizacao">#REF!</definedName>
    <definedName name="range_inicio_otimizador">#REF!</definedName>
    <definedName name="range_pagto_impostos">#REF!</definedName>
    <definedName name="range_regime_tributario">#REF!</definedName>
    <definedName name="range_regime_tributario_calculado">#REF!</definedName>
    <definedName name="RAP_Calc" localSheetId="15">#REF!</definedName>
    <definedName name="RAP_Calc">#REF!</definedName>
    <definedName name="RAP_Futura" localSheetId="2">#REF!</definedName>
    <definedName name="RAP_Futura" localSheetId="3">#REF!</definedName>
    <definedName name="RAP_Futura" localSheetId="1">#REF!</definedName>
    <definedName name="RAP_Futura" localSheetId="25">#REF!</definedName>
    <definedName name="RAP_Futura" localSheetId="20">#REF!</definedName>
    <definedName name="RAP_Futura" localSheetId="22">#REF!</definedName>
    <definedName name="RAP_Futura" localSheetId="21">#REF!</definedName>
    <definedName name="RAP_Futura" localSheetId="23">#REF!</definedName>
    <definedName name="RAP_Futura" localSheetId="15">#REF!</definedName>
    <definedName name="RAP_Futura">#REF!</definedName>
    <definedName name="RAP_Licitado" localSheetId="15">#REF!</definedName>
    <definedName name="RAP_Licitado">#REF!</definedName>
    <definedName name="RAP_Max" localSheetId="13">#REF!</definedName>
    <definedName name="RAP_Max">#REF!</definedName>
    <definedName name="RAP_Min" localSheetId="13">#REF!</definedName>
    <definedName name="RAP_Min">#REF!</definedName>
    <definedName name="RAP_Previa_GP" localSheetId="15">#REF!</definedName>
    <definedName name="RAP_Previa_GP">#REF!</definedName>
    <definedName name="RAP_prorrogado" localSheetId="15">#REF!</definedName>
    <definedName name="RAP_prorrogado">#REF!</definedName>
    <definedName name="RAP_Renov" localSheetId="15">#REF!</definedName>
    <definedName name="RAP_Renov">#REF!</definedName>
    <definedName name="RAPAnuidade_PP" localSheetId="15">#REF!</definedName>
    <definedName name="RAPAnuidade_PP">#REF!</definedName>
    <definedName name="rapefetiva" localSheetId="15">#REF!</definedName>
    <definedName name="rapefetiva">#REF!</definedName>
    <definedName name="RAPrev" localSheetId="15">#REF!</definedName>
    <definedName name="RAPrev">#REF!</definedName>
    <definedName name="ratios" localSheetId="13">#REF!</definedName>
    <definedName name="ratios">#REF!</definedName>
    <definedName name="RB" localSheetId="0" hidden="1">{#N/A,#N/A,FALSE,"LLAVE";#N/A,#N/A,FALSE,"EERR";#N/A,#N/A,FALSE,"ESP";#N/A,#N/A,FALSE,"EOAF";#N/A,#N/A,FALSE,"CASH";#N/A,#N/A,FALSE,"FINANZAS";#N/A,#N/A,FALSE,"DEUDA";#N/A,#N/A,FALSE,"INVERSION";#N/A,#N/A,FALSE,"PERSONAL"}</definedName>
    <definedName name="RB" localSheetId="25" hidden="1">{#N/A,#N/A,FALSE,"LLAVE";#N/A,#N/A,FALSE,"EERR";#N/A,#N/A,FALSE,"ESP";#N/A,#N/A,FALSE,"EOAF";#N/A,#N/A,FALSE,"CASH";#N/A,#N/A,FALSE,"FINANZAS";#N/A,#N/A,FALSE,"DEUDA";#N/A,#N/A,FALSE,"INVERSION";#N/A,#N/A,FALSE,"PERSONAL"}</definedName>
    <definedName name="RB" localSheetId="20" hidden="1">{#N/A,#N/A,FALSE,"LLAVE";#N/A,#N/A,FALSE,"EERR";#N/A,#N/A,FALSE,"ESP";#N/A,#N/A,FALSE,"EOAF";#N/A,#N/A,FALSE,"CASH";#N/A,#N/A,FALSE,"FINANZAS";#N/A,#N/A,FALSE,"DEUDA";#N/A,#N/A,FALSE,"INVERSION";#N/A,#N/A,FALSE,"PERSONAL"}</definedName>
    <definedName name="RB" localSheetId="12" hidden="1">{#N/A,#N/A,FALSE,"LLAVE";#N/A,#N/A,FALSE,"EERR";#N/A,#N/A,FALSE,"ESP";#N/A,#N/A,FALSE,"EOAF";#N/A,#N/A,FALSE,"CASH";#N/A,#N/A,FALSE,"FINANZAS";#N/A,#N/A,FALSE,"DEUDA";#N/A,#N/A,FALSE,"INVERSION";#N/A,#N/A,FALSE,"PERSONAL"}</definedName>
    <definedName name="RB" localSheetId="22" hidden="1">{#N/A,#N/A,FALSE,"LLAVE";#N/A,#N/A,FALSE,"EERR";#N/A,#N/A,FALSE,"ESP";#N/A,#N/A,FALSE,"EOAF";#N/A,#N/A,FALSE,"CASH";#N/A,#N/A,FALSE,"FINANZAS";#N/A,#N/A,FALSE,"DEUDA";#N/A,#N/A,FALSE,"INVERSION";#N/A,#N/A,FALSE,"PERSONAL"}</definedName>
    <definedName name="RB" localSheetId="21" hidden="1">{#N/A,#N/A,FALSE,"LLAVE";#N/A,#N/A,FALSE,"EERR";#N/A,#N/A,FALSE,"ESP";#N/A,#N/A,FALSE,"EOAF";#N/A,#N/A,FALSE,"CASH";#N/A,#N/A,FALSE,"FINANZAS";#N/A,#N/A,FALSE,"DEUDA";#N/A,#N/A,FALSE,"INVERSION";#N/A,#N/A,FALSE,"PERSONAL"}</definedName>
    <definedName name="RB" localSheetId="23" hidden="1">{#N/A,#N/A,FALSE,"LLAVE";#N/A,#N/A,FALSE,"EERR";#N/A,#N/A,FALSE,"ESP";#N/A,#N/A,FALSE,"EOAF";#N/A,#N/A,FALSE,"CASH";#N/A,#N/A,FALSE,"FINANZAS";#N/A,#N/A,FALSE,"DEUDA";#N/A,#N/A,FALSE,"INVERSION";#N/A,#N/A,FALSE,"PERSONAL"}</definedName>
    <definedName name="RB" localSheetId="15" hidden="1">{#N/A,#N/A,FALSE,"LLAVE";#N/A,#N/A,FALSE,"EERR";#N/A,#N/A,FALSE,"ESP";#N/A,#N/A,FALSE,"EOAF";#N/A,#N/A,FALSE,"CASH";#N/A,#N/A,FALSE,"FINANZAS";#N/A,#N/A,FALSE,"DEUDA";#N/A,#N/A,FALSE,"INVERSION";#N/A,#N/A,FALSE,"PERSONAL"}</definedName>
    <definedName name="RB" localSheetId="13" hidden="1">{#N/A,#N/A,FALSE,"LLAVE";#N/A,#N/A,FALSE,"EERR";#N/A,#N/A,FALSE,"ESP";#N/A,#N/A,FALSE,"EOAF";#N/A,#N/A,FALSE,"CASH";#N/A,#N/A,FALSE,"FINANZAS";#N/A,#N/A,FALSE,"DEUDA";#N/A,#N/A,FALSE,"INVERSION";#N/A,#N/A,FALSE,"PERSONAL"}</definedName>
    <definedName name="RB" hidden="1">{#N/A,#N/A,FALSE,"LLAVE";#N/A,#N/A,FALSE,"EERR";#N/A,#N/A,FALSE,"ESP";#N/A,#N/A,FALSE,"EOAF";#N/A,#N/A,FALSE,"CASH";#N/A,#N/A,FALSE,"FINANZAS";#N/A,#N/A,FALSE,"DEUDA";#N/A,#N/A,FALSE,"INVERSION";#N/A,#N/A,FALSE,"PERSONAL"}</definedName>
    <definedName name="RB_1" localSheetId="0" hidden="1">{#N/A,#N/A,FALSE,"LLAVE";#N/A,#N/A,FALSE,"EERR";#N/A,#N/A,FALSE,"ESP";#N/A,#N/A,FALSE,"EOAF";#N/A,#N/A,FALSE,"CASH";#N/A,#N/A,FALSE,"FINANZAS";#N/A,#N/A,FALSE,"DEUDA";#N/A,#N/A,FALSE,"INVERSION";#N/A,#N/A,FALSE,"PERSONAL"}</definedName>
    <definedName name="RB_1" localSheetId="25" hidden="1">{#N/A,#N/A,FALSE,"LLAVE";#N/A,#N/A,FALSE,"EERR";#N/A,#N/A,FALSE,"ESP";#N/A,#N/A,FALSE,"EOAF";#N/A,#N/A,FALSE,"CASH";#N/A,#N/A,FALSE,"FINANZAS";#N/A,#N/A,FALSE,"DEUDA";#N/A,#N/A,FALSE,"INVERSION";#N/A,#N/A,FALSE,"PERSONAL"}</definedName>
    <definedName name="RB_1" localSheetId="20" hidden="1">{#N/A,#N/A,FALSE,"LLAVE";#N/A,#N/A,FALSE,"EERR";#N/A,#N/A,FALSE,"ESP";#N/A,#N/A,FALSE,"EOAF";#N/A,#N/A,FALSE,"CASH";#N/A,#N/A,FALSE,"FINANZAS";#N/A,#N/A,FALSE,"DEUDA";#N/A,#N/A,FALSE,"INVERSION";#N/A,#N/A,FALSE,"PERSONAL"}</definedName>
    <definedName name="RB_1" localSheetId="12" hidden="1">{#N/A,#N/A,FALSE,"LLAVE";#N/A,#N/A,FALSE,"EERR";#N/A,#N/A,FALSE,"ESP";#N/A,#N/A,FALSE,"EOAF";#N/A,#N/A,FALSE,"CASH";#N/A,#N/A,FALSE,"FINANZAS";#N/A,#N/A,FALSE,"DEUDA";#N/A,#N/A,FALSE,"INVERSION";#N/A,#N/A,FALSE,"PERSONAL"}</definedName>
    <definedName name="RB_1" localSheetId="22" hidden="1">{#N/A,#N/A,FALSE,"LLAVE";#N/A,#N/A,FALSE,"EERR";#N/A,#N/A,FALSE,"ESP";#N/A,#N/A,FALSE,"EOAF";#N/A,#N/A,FALSE,"CASH";#N/A,#N/A,FALSE,"FINANZAS";#N/A,#N/A,FALSE,"DEUDA";#N/A,#N/A,FALSE,"INVERSION";#N/A,#N/A,FALSE,"PERSONAL"}</definedName>
    <definedName name="RB_1" localSheetId="21" hidden="1">{#N/A,#N/A,FALSE,"LLAVE";#N/A,#N/A,FALSE,"EERR";#N/A,#N/A,FALSE,"ESP";#N/A,#N/A,FALSE,"EOAF";#N/A,#N/A,FALSE,"CASH";#N/A,#N/A,FALSE,"FINANZAS";#N/A,#N/A,FALSE,"DEUDA";#N/A,#N/A,FALSE,"INVERSION";#N/A,#N/A,FALSE,"PERSONAL"}</definedName>
    <definedName name="RB_1" localSheetId="23" hidden="1">{#N/A,#N/A,FALSE,"LLAVE";#N/A,#N/A,FALSE,"EERR";#N/A,#N/A,FALSE,"ESP";#N/A,#N/A,FALSE,"EOAF";#N/A,#N/A,FALSE,"CASH";#N/A,#N/A,FALSE,"FINANZAS";#N/A,#N/A,FALSE,"DEUDA";#N/A,#N/A,FALSE,"INVERSION";#N/A,#N/A,FALSE,"PERSONAL"}</definedName>
    <definedName name="RB_1" localSheetId="15" hidden="1">{#N/A,#N/A,FALSE,"LLAVE";#N/A,#N/A,FALSE,"EERR";#N/A,#N/A,FALSE,"ESP";#N/A,#N/A,FALSE,"EOAF";#N/A,#N/A,FALSE,"CASH";#N/A,#N/A,FALSE,"FINANZAS";#N/A,#N/A,FALSE,"DEUDA";#N/A,#N/A,FALSE,"INVERSION";#N/A,#N/A,FALSE,"PERSONAL"}</definedName>
    <definedName name="RB_1" localSheetId="13" hidden="1">{#N/A,#N/A,FALSE,"LLAVE";#N/A,#N/A,FALSE,"EERR";#N/A,#N/A,FALSE,"ESP";#N/A,#N/A,FALSE,"EOAF";#N/A,#N/A,FALSE,"CASH";#N/A,#N/A,FALSE,"FINANZAS";#N/A,#N/A,FALSE,"DEUDA";#N/A,#N/A,FALSE,"INVERSION";#N/A,#N/A,FALSE,"PERSONAL"}</definedName>
    <definedName name="RB_1" hidden="1">{#N/A,#N/A,FALSE,"LLAVE";#N/A,#N/A,FALSE,"EERR";#N/A,#N/A,FALSE,"ESP";#N/A,#N/A,FALSE,"EOAF";#N/A,#N/A,FALSE,"CASH";#N/A,#N/A,FALSE,"FINANZAS";#N/A,#N/A,FALSE,"DEUDA";#N/A,#N/A,FALSE,"INVERSION";#N/A,#N/A,FALSE,"PERSONAL"}</definedName>
    <definedName name="RB_1_1" localSheetId="0" hidden="1">{#N/A,#N/A,FALSE,"LLAVE";#N/A,#N/A,FALSE,"EERR";#N/A,#N/A,FALSE,"ESP";#N/A,#N/A,FALSE,"EOAF";#N/A,#N/A,FALSE,"CASH";#N/A,#N/A,FALSE,"FINANZAS";#N/A,#N/A,FALSE,"DEUDA";#N/A,#N/A,FALSE,"INVERSION";#N/A,#N/A,FALSE,"PERSONAL"}</definedName>
    <definedName name="RB_1_1" localSheetId="25" hidden="1">{#N/A,#N/A,FALSE,"LLAVE";#N/A,#N/A,FALSE,"EERR";#N/A,#N/A,FALSE,"ESP";#N/A,#N/A,FALSE,"EOAF";#N/A,#N/A,FALSE,"CASH";#N/A,#N/A,FALSE,"FINANZAS";#N/A,#N/A,FALSE,"DEUDA";#N/A,#N/A,FALSE,"INVERSION";#N/A,#N/A,FALSE,"PERSONAL"}</definedName>
    <definedName name="RB_1_1" localSheetId="20" hidden="1">{#N/A,#N/A,FALSE,"LLAVE";#N/A,#N/A,FALSE,"EERR";#N/A,#N/A,FALSE,"ESP";#N/A,#N/A,FALSE,"EOAF";#N/A,#N/A,FALSE,"CASH";#N/A,#N/A,FALSE,"FINANZAS";#N/A,#N/A,FALSE,"DEUDA";#N/A,#N/A,FALSE,"INVERSION";#N/A,#N/A,FALSE,"PERSONAL"}</definedName>
    <definedName name="RB_1_1" localSheetId="12" hidden="1">{#N/A,#N/A,FALSE,"LLAVE";#N/A,#N/A,FALSE,"EERR";#N/A,#N/A,FALSE,"ESP";#N/A,#N/A,FALSE,"EOAF";#N/A,#N/A,FALSE,"CASH";#N/A,#N/A,FALSE,"FINANZAS";#N/A,#N/A,FALSE,"DEUDA";#N/A,#N/A,FALSE,"INVERSION";#N/A,#N/A,FALSE,"PERSONAL"}</definedName>
    <definedName name="RB_1_1" localSheetId="22" hidden="1">{#N/A,#N/A,FALSE,"LLAVE";#N/A,#N/A,FALSE,"EERR";#N/A,#N/A,FALSE,"ESP";#N/A,#N/A,FALSE,"EOAF";#N/A,#N/A,FALSE,"CASH";#N/A,#N/A,FALSE,"FINANZAS";#N/A,#N/A,FALSE,"DEUDA";#N/A,#N/A,FALSE,"INVERSION";#N/A,#N/A,FALSE,"PERSONAL"}</definedName>
    <definedName name="RB_1_1" localSheetId="21" hidden="1">{#N/A,#N/A,FALSE,"LLAVE";#N/A,#N/A,FALSE,"EERR";#N/A,#N/A,FALSE,"ESP";#N/A,#N/A,FALSE,"EOAF";#N/A,#N/A,FALSE,"CASH";#N/A,#N/A,FALSE,"FINANZAS";#N/A,#N/A,FALSE,"DEUDA";#N/A,#N/A,FALSE,"INVERSION";#N/A,#N/A,FALSE,"PERSONAL"}</definedName>
    <definedName name="RB_1_1" localSheetId="23" hidden="1">{#N/A,#N/A,FALSE,"LLAVE";#N/A,#N/A,FALSE,"EERR";#N/A,#N/A,FALSE,"ESP";#N/A,#N/A,FALSE,"EOAF";#N/A,#N/A,FALSE,"CASH";#N/A,#N/A,FALSE,"FINANZAS";#N/A,#N/A,FALSE,"DEUDA";#N/A,#N/A,FALSE,"INVERSION";#N/A,#N/A,FALSE,"PERSONAL"}</definedName>
    <definedName name="RB_1_1" localSheetId="15" hidden="1">{#N/A,#N/A,FALSE,"LLAVE";#N/A,#N/A,FALSE,"EERR";#N/A,#N/A,FALSE,"ESP";#N/A,#N/A,FALSE,"EOAF";#N/A,#N/A,FALSE,"CASH";#N/A,#N/A,FALSE,"FINANZAS";#N/A,#N/A,FALSE,"DEUDA";#N/A,#N/A,FALSE,"INVERSION";#N/A,#N/A,FALSE,"PERSONAL"}</definedName>
    <definedName name="RB_1_1" localSheetId="13" hidden="1">{#N/A,#N/A,FALSE,"LLAVE";#N/A,#N/A,FALSE,"EERR";#N/A,#N/A,FALSE,"ESP";#N/A,#N/A,FALSE,"EOAF";#N/A,#N/A,FALSE,"CASH";#N/A,#N/A,FALSE,"FINANZAS";#N/A,#N/A,FALSE,"DEUDA";#N/A,#N/A,FALSE,"INVERSION";#N/A,#N/A,FALSE,"PERSONAL"}</definedName>
    <definedName name="RB_1_1" hidden="1">{#N/A,#N/A,FALSE,"LLAVE";#N/A,#N/A,FALSE,"EERR";#N/A,#N/A,FALSE,"ESP";#N/A,#N/A,FALSE,"EOAF";#N/A,#N/A,FALSE,"CASH";#N/A,#N/A,FALSE,"FINANZAS";#N/A,#N/A,FALSE,"DEUDA";#N/A,#N/A,FALSE,"INVERSION";#N/A,#N/A,FALSE,"PERSONAL"}</definedName>
    <definedName name="RBNI">#REF!</definedName>
    <definedName name="RBORDER">#REF!</definedName>
    <definedName name="RBSE">#REF!</definedName>
    <definedName name="RBTESTE" localSheetId="0" hidden="1">{#N/A,#N/A,FALSE,"ENERGIA";#N/A,#N/A,FALSE,"PERDIDAS";#N/A,#N/A,FALSE,"CLIENTES";#N/A,#N/A,FALSE,"ESTADO";#N/A,#N/A,FALSE,"TECNICA"}</definedName>
    <definedName name="RBTESTE" localSheetId="25" hidden="1">{#N/A,#N/A,FALSE,"ENERGIA";#N/A,#N/A,FALSE,"PERDIDAS";#N/A,#N/A,FALSE,"CLIENTES";#N/A,#N/A,FALSE,"ESTADO";#N/A,#N/A,FALSE,"TECNICA"}</definedName>
    <definedName name="RBTESTE" localSheetId="20" hidden="1">{#N/A,#N/A,FALSE,"ENERGIA";#N/A,#N/A,FALSE,"PERDIDAS";#N/A,#N/A,FALSE,"CLIENTES";#N/A,#N/A,FALSE,"ESTADO";#N/A,#N/A,FALSE,"TECNICA"}</definedName>
    <definedName name="RBTESTE" localSheetId="12" hidden="1">{#N/A,#N/A,FALSE,"ENERGIA";#N/A,#N/A,FALSE,"PERDIDAS";#N/A,#N/A,FALSE,"CLIENTES";#N/A,#N/A,FALSE,"ESTADO";#N/A,#N/A,FALSE,"TECNICA"}</definedName>
    <definedName name="RBTESTE" localSheetId="22" hidden="1">{#N/A,#N/A,FALSE,"ENERGIA";#N/A,#N/A,FALSE,"PERDIDAS";#N/A,#N/A,FALSE,"CLIENTES";#N/A,#N/A,FALSE,"ESTADO";#N/A,#N/A,FALSE,"TECNICA"}</definedName>
    <definedName name="RBTESTE" localSheetId="21" hidden="1">{#N/A,#N/A,FALSE,"ENERGIA";#N/A,#N/A,FALSE,"PERDIDAS";#N/A,#N/A,FALSE,"CLIENTES";#N/A,#N/A,FALSE,"ESTADO";#N/A,#N/A,FALSE,"TECNICA"}</definedName>
    <definedName name="RBTESTE" localSheetId="23" hidden="1">{#N/A,#N/A,FALSE,"ENERGIA";#N/A,#N/A,FALSE,"PERDIDAS";#N/A,#N/A,FALSE,"CLIENTES";#N/A,#N/A,FALSE,"ESTADO";#N/A,#N/A,FALSE,"TECNICA"}</definedName>
    <definedName name="RBTESTE" localSheetId="15" hidden="1">{#N/A,#N/A,FALSE,"ENERGIA";#N/A,#N/A,FALSE,"PERDIDAS";#N/A,#N/A,FALSE,"CLIENTES";#N/A,#N/A,FALSE,"ESTADO";#N/A,#N/A,FALSE,"TECNICA"}</definedName>
    <definedName name="RBTESTE" localSheetId="13" hidden="1">{#N/A,#N/A,FALSE,"ENERGIA";#N/A,#N/A,FALSE,"PERDIDAS";#N/A,#N/A,FALSE,"CLIENTES";#N/A,#N/A,FALSE,"ESTADO";#N/A,#N/A,FALSE,"TECNICA"}</definedName>
    <definedName name="RBTESTE" hidden="1">{#N/A,#N/A,FALSE,"ENERGIA";#N/A,#N/A,FALSE,"PERDIDAS";#N/A,#N/A,FALSE,"CLIENTES";#N/A,#N/A,FALSE,"ESTADO";#N/A,#N/A,FALSE,"TECNICA"}</definedName>
    <definedName name="RBTESTE_1" localSheetId="0" hidden="1">{#N/A,#N/A,FALSE,"ENERGIA";#N/A,#N/A,FALSE,"PERDIDAS";#N/A,#N/A,FALSE,"CLIENTES";#N/A,#N/A,FALSE,"ESTADO";#N/A,#N/A,FALSE,"TECNICA"}</definedName>
    <definedName name="RBTESTE_1" localSheetId="25" hidden="1">{#N/A,#N/A,FALSE,"ENERGIA";#N/A,#N/A,FALSE,"PERDIDAS";#N/A,#N/A,FALSE,"CLIENTES";#N/A,#N/A,FALSE,"ESTADO";#N/A,#N/A,FALSE,"TECNICA"}</definedName>
    <definedName name="RBTESTE_1" localSheetId="20" hidden="1">{#N/A,#N/A,FALSE,"ENERGIA";#N/A,#N/A,FALSE,"PERDIDAS";#N/A,#N/A,FALSE,"CLIENTES";#N/A,#N/A,FALSE,"ESTADO";#N/A,#N/A,FALSE,"TECNICA"}</definedName>
    <definedName name="RBTESTE_1" localSheetId="12" hidden="1">{#N/A,#N/A,FALSE,"ENERGIA";#N/A,#N/A,FALSE,"PERDIDAS";#N/A,#N/A,FALSE,"CLIENTES";#N/A,#N/A,FALSE,"ESTADO";#N/A,#N/A,FALSE,"TECNICA"}</definedName>
    <definedName name="RBTESTE_1" localSheetId="22" hidden="1">{#N/A,#N/A,FALSE,"ENERGIA";#N/A,#N/A,FALSE,"PERDIDAS";#N/A,#N/A,FALSE,"CLIENTES";#N/A,#N/A,FALSE,"ESTADO";#N/A,#N/A,FALSE,"TECNICA"}</definedName>
    <definedName name="RBTESTE_1" localSheetId="21" hidden="1">{#N/A,#N/A,FALSE,"ENERGIA";#N/A,#N/A,FALSE,"PERDIDAS";#N/A,#N/A,FALSE,"CLIENTES";#N/A,#N/A,FALSE,"ESTADO";#N/A,#N/A,FALSE,"TECNICA"}</definedName>
    <definedName name="RBTESTE_1" localSheetId="23" hidden="1">{#N/A,#N/A,FALSE,"ENERGIA";#N/A,#N/A,FALSE,"PERDIDAS";#N/A,#N/A,FALSE,"CLIENTES";#N/A,#N/A,FALSE,"ESTADO";#N/A,#N/A,FALSE,"TECNICA"}</definedName>
    <definedName name="RBTESTE_1" localSheetId="15" hidden="1">{#N/A,#N/A,FALSE,"ENERGIA";#N/A,#N/A,FALSE,"PERDIDAS";#N/A,#N/A,FALSE,"CLIENTES";#N/A,#N/A,FALSE,"ESTADO";#N/A,#N/A,FALSE,"TECNICA"}</definedName>
    <definedName name="RBTESTE_1" localSheetId="13" hidden="1">{#N/A,#N/A,FALSE,"ENERGIA";#N/A,#N/A,FALSE,"PERDIDAS";#N/A,#N/A,FALSE,"CLIENTES";#N/A,#N/A,FALSE,"ESTADO";#N/A,#N/A,FALSE,"TECNICA"}</definedName>
    <definedName name="RBTESTE_1" hidden="1">{#N/A,#N/A,FALSE,"ENERGIA";#N/A,#N/A,FALSE,"PERDIDAS";#N/A,#N/A,FALSE,"CLIENTES";#N/A,#N/A,FALSE,"ESTADO";#N/A,#N/A,FALSE,"TECNICA"}</definedName>
    <definedName name="RBTESTE_1_1" localSheetId="0" hidden="1">{#N/A,#N/A,FALSE,"ENERGIA";#N/A,#N/A,FALSE,"PERDIDAS";#N/A,#N/A,FALSE,"CLIENTES";#N/A,#N/A,FALSE,"ESTADO";#N/A,#N/A,FALSE,"TECNICA"}</definedName>
    <definedName name="RBTESTE_1_1" localSheetId="25" hidden="1">{#N/A,#N/A,FALSE,"ENERGIA";#N/A,#N/A,FALSE,"PERDIDAS";#N/A,#N/A,FALSE,"CLIENTES";#N/A,#N/A,FALSE,"ESTADO";#N/A,#N/A,FALSE,"TECNICA"}</definedName>
    <definedName name="RBTESTE_1_1" localSheetId="20" hidden="1">{#N/A,#N/A,FALSE,"ENERGIA";#N/A,#N/A,FALSE,"PERDIDAS";#N/A,#N/A,FALSE,"CLIENTES";#N/A,#N/A,FALSE,"ESTADO";#N/A,#N/A,FALSE,"TECNICA"}</definedName>
    <definedName name="RBTESTE_1_1" localSheetId="12" hidden="1">{#N/A,#N/A,FALSE,"ENERGIA";#N/A,#N/A,FALSE,"PERDIDAS";#N/A,#N/A,FALSE,"CLIENTES";#N/A,#N/A,FALSE,"ESTADO";#N/A,#N/A,FALSE,"TECNICA"}</definedName>
    <definedName name="RBTESTE_1_1" localSheetId="22" hidden="1">{#N/A,#N/A,FALSE,"ENERGIA";#N/A,#N/A,FALSE,"PERDIDAS";#N/A,#N/A,FALSE,"CLIENTES";#N/A,#N/A,FALSE,"ESTADO";#N/A,#N/A,FALSE,"TECNICA"}</definedName>
    <definedName name="RBTESTE_1_1" localSheetId="21" hidden="1">{#N/A,#N/A,FALSE,"ENERGIA";#N/A,#N/A,FALSE,"PERDIDAS";#N/A,#N/A,FALSE,"CLIENTES";#N/A,#N/A,FALSE,"ESTADO";#N/A,#N/A,FALSE,"TECNICA"}</definedName>
    <definedName name="RBTESTE_1_1" localSheetId="23" hidden="1">{#N/A,#N/A,FALSE,"ENERGIA";#N/A,#N/A,FALSE,"PERDIDAS";#N/A,#N/A,FALSE,"CLIENTES";#N/A,#N/A,FALSE,"ESTADO";#N/A,#N/A,FALSE,"TECNICA"}</definedName>
    <definedName name="RBTESTE_1_1" localSheetId="15" hidden="1">{#N/A,#N/A,FALSE,"ENERGIA";#N/A,#N/A,FALSE,"PERDIDAS";#N/A,#N/A,FALSE,"CLIENTES";#N/A,#N/A,FALSE,"ESTADO";#N/A,#N/A,FALSE,"TECNICA"}</definedName>
    <definedName name="RBTESTE_1_1" localSheetId="13" hidden="1">{#N/A,#N/A,FALSE,"ENERGIA";#N/A,#N/A,FALSE,"PERDIDAS";#N/A,#N/A,FALSE,"CLIENTES";#N/A,#N/A,FALSE,"ESTADO";#N/A,#N/A,FALSE,"TECNICA"}</definedName>
    <definedName name="RBTESTE_1_1" hidden="1">{#N/A,#N/A,FALSE,"ENERGIA";#N/A,#N/A,FALSE,"PERDIDAS";#N/A,#N/A,FALSE,"CLIENTES";#N/A,#N/A,FALSE,"ESTADO";#N/A,#N/A,FALSE,"TECNICA"}</definedName>
    <definedName name="RBTESTE_2" localSheetId="0" hidden="1">{#N/A,#N/A,FALSE,"ENERGIA";#N/A,#N/A,FALSE,"PERDIDAS";#N/A,#N/A,FALSE,"CLIENTES";#N/A,#N/A,FALSE,"ESTADO";#N/A,#N/A,FALSE,"TECNICA"}</definedName>
    <definedName name="RBTESTE_2" localSheetId="25" hidden="1">{#N/A,#N/A,FALSE,"ENERGIA";#N/A,#N/A,FALSE,"PERDIDAS";#N/A,#N/A,FALSE,"CLIENTES";#N/A,#N/A,FALSE,"ESTADO";#N/A,#N/A,FALSE,"TECNICA"}</definedName>
    <definedName name="RBTESTE_2" localSheetId="20" hidden="1">{#N/A,#N/A,FALSE,"ENERGIA";#N/A,#N/A,FALSE,"PERDIDAS";#N/A,#N/A,FALSE,"CLIENTES";#N/A,#N/A,FALSE,"ESTADO";#N/A,#N/A,FALSE,"TECNICA"}</definedName>
    <definedName name="RBTESTE_2" localSheetId="12" hidden="1">{#N/A,#N/A,FALSE,"ENERGIA";#N/A,#N/A,FALSE,"PERDIDAS";#N/A,#N/A,FALSE,"CLIENTES";#N/A,#N/A,FALSE,"ESTADO";#N/A,#N/A,FALSE,"TECNICA"}</definedName>
    <definedName name="RBTESTE_2" localSheetId="22" hidden="1">{#N/A,#N/A,FALSE,"ENERGIA";#N/A,#N/A,FALSE,"PERDIDAS";#N/A,#N/A,FALSE,"CLIENTES";#N/A,#N/A,FALSE,"ESTADO";#N/A,#N/A,FALSE,"TECNICA"}</definedName>
    <definedName name="RBTESTE_2" localSheetId="21" hidden="1">{#N/A,#N/A,FALSE,"ENERGIA";#N/A,#N/A,FALSE,"PERDIDAS";#N/A,#N/A,FALSE,"CLIENTES";#N/A,#N/A,FALSE,"ESTADO";#N/A,#N/A,FALSE,"TECNICA"}</definedName>
    <definedName name="RBTESTE_2" localSheetId="23" hidden="1">{#N/A,#N/A,FALSE,"ENERGIA";#N/A,#N/A,FALSE,"PERDIDAS";#N/A,#N/A,FALSE,"CLIENTES";#N/A,#N/A,FALSE,"ESTADO";#N/A,#N/A,FALSE,"TECNICA"}</definedName>
    <definedName name="RBTESTE_2" localSheetId="15" hidden="1">{#N/A,#N/A,FALSE,"ENERGIA";#N/A,#N/A,FALSE,"PERDIDAS";#N/A,#N/A,FALSE,"CLIENTES";#N/A,#N/A,FALSE,"ESTADO";#N/A,#N/A,FALSE,"TECNICA"}</definedName>
    <definedName name="RBTESTE_2" localSheetId="13" hidden="1">{#N/A,#N/A,FALSE,"ENERGIA";#N/A,#N/A,FALSE,"PERDIDAS";#N/A,#N/A,FALSE,"CLIENTES";#N/A,#N/A,FALSE,"ESTADO";#N/A,#N/A,FALSE,"TECNICA"}</definedName>
    <definedName name="RBTESTE_2" hidden="1">{#N/A,#N/A,FALSE,"ENERGIA";#N/A,#N/A,FALSE,"PERDIDAS";#N/A,#N/A,FALSE,"CLIENTES";#N/A,#N/A,FALSE,"ESTADO";#N/A,#N/A,FALSE,"TECNICA"}</definedName>
    <definedName name="RCD">#REF!</definedName>
    <definedName name="RCDD">#REF!</definedName>
    <definedName name="RCON" localSheetId="15">#REF!</definedName>
    <definedName name="RCON">#REF!</definedName>
    <definedName name="RCP" localSheetId="13">#REF!</definedName>
    <definedName name="RCP">#REF!</definedName>
    <definedName name="RCPP" localSheetId="13">#REF!</definedName>
    <definedName name="RCPP">#REF!</definedName>
    <definedName name="Rd" localSheetId="13">#REF!</definedName>
    <definedName name="Rd">#REF!</definedName>
    <definedName name="RE" localSheetId="15">#REF!</definedName>
    <definedName name="RE" localSheetId="13">#REF!</definedName>
    <definedName name="RE">#REF!</definedName>
    <definedName name="REAIS" localSheetId="15" hidden="1">{#N/A,#N/A,FALSE,"CONTROLE"}</definedName>
    <definedName name="REAIS" localSheetId="13" hidden="1">{#N/A,#N/A,FALSE,"CONTROLE"}</definedName>
    <definedName name="REAIS" hidden="1">{#N/A,#N/A,FALSE,"CONTROLE"}</definedName>
    <definedName name="REAISPREV" localSheetId="15" hidden="1">{#N/A,#N/A,FALSE,"CONTROLE"}</definedName>
    <definedName name="REAISPREV" localSheetId="13" hidden="1">{#N/A,#N/A,FALSE,"CONTROLE"}</definedName>
    <definedName name="REAISPREV" hidden="1">{#N/A,#N/A,FALSE,"CONTROLE"}</definedName>
    <definedName name="Reajuste">#REF!</definedName>
    <definedName name="REAJUSTE_POR_EMPRESA" localSheetId="15">#REF!</definedName>
    <definedName name="REAJUSTE_POR_EMPRESA">#REF!</definedName>
    <definedName name="REAL" localSheetId="25">#REF!</definedName>
    <definedName name="REAL" localSheetId="20">#REF!</definedName>
    <definedName name="REAL" localSheetId="12">#REF!</definedName>
    <definedName name="REAL" localSheetId="22">#REF!</definedName>
    <definedName name="REAL" localSheetId="21">#REF!</definedName>
    <definedName name="REAL" localSheetId="23">#REF!</definedName>
    <definedName name="REAL" localSheetId="13">#REF!</definedName>
    <definedName name="REAL">#REF!</definedName>
    <definedName name="Realizado" localSheetId="15">#REF!</definedName>
    <definedName name="Realizado">#REF!</definedName>
    <definedName name="RECEITA" localSheetId="13">#REF!</definedName>
    <definedName name="RECEITA">#REF!</definedName>
    <definedName name="Receita_Rmilhões" localSheetId="15">#REF!</definedName>
    <definedName name="Receita_Rmilhões" localSheetId="13">#REF!</definedName>
    <definedName name="Receita_Rmilhões">#REF!</definedName>
    <definedName name="receita2" localSheetId="13">#REF!</definedName>
    <definedName name="receita2">#REF!</definedName>
    <definedName name="RECEITA97" localSheetId="15">#REF!</definedName>
    <definedName name="RECEITA97">#REF!</definedName>
    <definedName name="Reclam" localSheetId="15">#REF!</definedName>
    <definedName name="Reclam">#REF!</definedName>
    <definedName name="Reclamacao" localSheetId="15">#REF!</definedName>
    <definedName name="Reclamacao">#REF!</definedName>
    <definedName name="RedefinePrintTableRange" hidden="1">#N/A</definedName>
    <definedName name="ReduçãoC_Inicial" localSheetId="13">#REF!</definedName>
    <definedName name="ReduçãoC_Inicial">#REF!</definedName>
    <definedName name="ReduçãoCI" localSheetId="13">#REF!</definedName>
    <definedName name="ReduçãoCI">#REF!</definedName>
    <definedName name="ReduçãoCompraEnergia" localSheetId="13">#REF!</definedName>
    <definedName name="ReduçãoCompraEnergia">#REF!</definedName>
    <definedName name="ReduçãoFaturamento">#REF!</definedName>
    <definedName name="reduzido" localSheetId="0" hidden="1">{#N/A,#N/A,FALSE,"CONTROLE"}</definedName>
    <definedName name="reduzido" localSheetId="25" hidden="1">{#N/A,#N/A,FALSE,"CONTROLE"}</definedName>
    <definedName name="reduzido" localSheetId="20" hidden="1">{#N/A,#N/A,FALSE,"CONTROLE"}</definedName>
    <definedName name="reduzido" localSheetId="12" hidden="1">{#N/A,#N/A,FALSE,"CONTROLE"}</definedName>
    <definedName name="reduzido" localSheetId="22" hidden="1">{#N/A,#N/A,FALSE,"CONTROLE"}</definedName>
    <definedName name="reduzido" localSheetId="21" hidden="1">{#N/A,#N/A,FALSE,"CONTROLE"}</definedName>
    <definedName name="reduzido" localSheetId="23" hidden="1">{#N/A,#N/A,FALSE,"CONTROLE"}</definedName>
    <definedName name="reduzido" localSheetId="15" hidden="1">{#N/A,#N/A,FALSE,"CONTROLE"}</definedName>
    <definedName name="reduzido" localSheetId="13" hidden="1">{#N/A,#N/A,FALSE,"CONTROLE"}</definedName>
    <definedName name="reduzido" hidden="1">{#N/A,#N/A,FALSE,"CONTROLE"}</definedName>
    <definedName name="reduzido_1" localSheetId="0" hidden="1">{#N/A,#N/A,FALSE,"CONTROLE"}</definedName>
    <definedName name="reduzido_1" localSheetId="25" hidden="1">{#N/A,#N/A,FALSE,"CONTROLE"}</definedName>
    <definedName name="reduzido_1" localSheetId="20" hidden="1">{#N/A,#N/A,FALSE,"CONTROLE"}</definedName>
    <definedName name="reduzido_1" localSheetId="12" hidden="1">{#N/A,#N/A,FALSE,"CONTROLE"}</definedName>
    <definedName name="reduzido_1" localSheetId="22" hidden="1">{#N/A,#N/A,FALSE,"CONTROLE"}</definedName>
    <definedName name="reduzido_1" localSheetId="21" hidden="1">{#N/A,#N/A,FALSE,"CONTROLE"}</definedName>
    <definedName name="reduzido_1" localSheetId="23" hidden="1">{#N/A,#N/A,FALSE,"CONTROLE"}</definedName>
    <definedName name="reduzido_1" localSheetId="15" hidden="1">{#N/A,#N/A,FALSE,"CONTROLE"}</definedName>
    <definedName name="reduzido_1" localSheetId="13" hidden="1">{#N/A,#N/A,FALSE,"CONTROLE"}</definedName>
    <definedName name="reduzido_1" hidden="1">{#N/A,#N/A,FALSE,"CONTROLE"}</definedName>
    <definedName name="Ref_Ano" localSheetId="15">#REF!</definedName>
    <definedName name="Ref_Ano">#REF!</definedName>
    <definedName name="Ref_Qtd_Fat" localSheetId="15">#REF!</definedName>
    <definedName name="Ref_Qtd_Fat">#REF!</definedName>
    <definedName name="Ref_Qtd_Ree" localSheetId="15">#REF!</definedName>
    <definedName name="Ref_Qtd_Ree">#REF!</definedName>
    <definedName name="Ref_Qtde_ConInt" localSheetId="15">#REF!</definedName>
    <definedName name="Ref_Qtde_ConInt">#REF!</definedName>
    <definedName name="Ref_Unidades" localSheetId="15">#REF!</definedName>
    <definedName name="Ref_Unidades">#REF!</definedName>
    <definedName name="Regiao" localSheetId="13">#REF!</definedName>
    <definedName name="Regiao">#REF!</definedName>
    <definedName name="REGIAO_" localSheetId="13">#REF!</definedName>
    <definedName name="REGIAO_">#REF!</definedName>
    <definedName name="REIDI_LT" localSheetId="15">#REF!</definedName>
    <definedName name="REIDI_LT">#REF!</definedName>
    <definedName name="REIDI_SE" localSheetId="15">#REF!</definedName>
    <definedName name="REIDI_SE">#REF!</definedName>
    <definedName name="REITERADAS" localSheetId="15">#REF!</definedName>
    <definedName name="REITERADAS">#REF!</definedName>
    <definedName name="Relat" localSheetId="0" hidden="1">{#N/A,#N/A,FALSE,"CONTROLE";#N/A,#N/A,FALSE,"CONTROLE"}</definedName>
    <definedName name="Relat" localSheetId="25" hidden="1">{#N/A,#N/A,FALSE,"CONTROLE";#N/A,#N/A,FALSE,"CONTROLE"}</definedName>
    <definedName name="Relat" localSheetId="20" hidden="1">{#N/A,#N/A,FALSE,"CONTROLE";#N/A,#N/A,FALSE,"CONTROLE"}</definedName>
    <definedName name="Relat" localSheetId="12" hidden="1">{#N/A,#N/A,FALSE,"CONTROLE";#N/A,#N/A,FALSE,"CONTROLE"}</definedName>
    <definedName name="Relat" localSheetId="22" hidden="1">{#N/A,#N/A,FALSE,"CONTROLE";#N/A,#N/A,FALSE,"CONTROLE"}</definedName>
    <definedName name="Relat" localSheetId="21" hidden="1">{#N/A,#N/A,FALSE,"CONTROLE";#N/A,#N/A,FALSE,"CONTROLE"}</definedName>
    <definedName name="Relat" localSheetId="23" hidden="1">{#N/A,#N/A,FALSE,"CONTROLE";#N/A,#N/A,FALSE,"CONTROLE"}</definedName>
    <definedName name="Relat" localSheetId="15" hidden="1">{#N/A,#N/A,FALSE,"CONTROLE";#N/A,#N/A,FALSE,"CONTROLE"}</definedName>
    <definedName name="Relat" localSheetId="13" hidden="1">{#N/A,#N/A,FALSE,"CONTROLE";#N/A,#N/A,FALSE,"CONTROLE"}</definedName>
    <definedName name="Relat" hidden="1">{#N/A,#N/A,FALSE,"CONTROLE";#N/A,#N/A,FALSE,"CONTROLE"}</definedName>
    <definedName name="Relat_1" localSheetId="0" hidden="1">{#N/A,#N/A,FALSE,"CONTROLE";#N/A,#N/A,FALSE,"CONTROLE"}</definedName>
    <definedName name="Relat_1" localSheetId="25" hidden="1">{#N/A,#N/A,FALSE,"CONTROLE";#N/A,#N/A,FALSE,"CONTROLE"}</definedName>
    <definedName name="Relat_1" localSheetId="20" hidden="1">{#N/A,#N/A,FALSE,"CONTROLE";#N/A,#N/A,FALSE,"CONTROLE"}</definedName>
    <definedName name="Relat_1" localSheetId="12" hidden="1">{#N/A,#N/A,FALSE,"CONTROLE";#N/A,#N/A,FALSE,"CONTROLE"}</definedName>
    <definedName name="Relat_1" localSheetId="22" hidden="1">{#N/A,#N/A,FALSE,"CONTROLE";#N/A,#N/A,FALSE,"CONTROLE"}</definedName>
    <definedName name="Relat_1" localSheetId="21" hidden="1">{#N/A,#N/A,FALSE,"CONTROLE";#N/A,#N/A,FALSE,"CONTROLE"}</definedName>
    <definedName name="Relat_1" localSheetId="23" hidden="1">{#N/A,#N/A,FALSE,"CONTROLE";#N/A,#N/A,FALSE,"CONTROLE"}</definedName>
    <definedName name="Relat_1" localSheetId="15" hidden="1">{#N/A,#N/A,FALSE,"CONTROLE";#N/A,#N/A,FALSE,"CONTROLE"}</definedName>
    <definedName name="Relat_1" localSheetId="13" hidden="1">{#N/A,#N/A,FALSE,"CONTROLE";#N/A,#N/A,FALSE,"CONTROLE"}</definedName>
    <definedName name="Relat_1" hidden="1">{#N/A,#N/A,FALSE,"CONTROLE";#N/A,#N/A,FALSE,"CONTROLE"}</definedName>
    <definedName name="Release">#REF!</definedName>
    <definedName name="Renato" localSheetId="0" hidden="1">{#N/A,#N/A,FALSE,"CONTROLE"}</definedName>
    <definedName name="Renato" localSheetId="25" hidden="1">{#N/A,#N/A,FALSE,"CONTROLE"}</definedName>
    <definedName name="Renato" localSheetId="20" hidden="1">{#N/A,#N/A,FALSE,"CONTROLE"}</definedName>
    <definedName name="Renato" localSheetId="12" hidden="1">{#N/A,#N/A,FALSE,"CONTROLE"}</definedName>
    <definedName name="Renato" localSheetId="22" hidden="1">{#N/A,#N/A,FALSE,"CONTROLE"}</definedName>
    <definedName name="Renato" localSheetId="21" hidden="1">{#N/A,#N/A,FALSE,"CONTROLE"}</definedName>
    <definedName name="Renato" localSheetId="23" hidden="1">{#N/A,#N/A,FALSE,"CONTROLE"}</definedName>
    <definedName name="Renato" localSheetId="15" hidden="1">{#N/A,#N/A,FALSE,"CONTROLE"}</definedName>
    <definedName name="Renato" localSheetId="13" hidden="1">{#N/A,#N/A,FALSE,"CONTROLE"}</definedName>
    <definedName name="Renato" hidden="1">{#N/A,#N/A,FALSE,"CONTROLE"}</definedName>
    <definedName name="Renato_1" localSheetId="0" hidden="1">{#N/A,#N/A,FALSE,"CONTROLE"}</definedName>
    <definedName name="Renato_1" localSheetId="25" hidden="1">{#N/A,#N/A,FALSE,"CONTROLE"}</definedName>
    <definedName name="Renato_1" localSheetId="20" hidden="1">{#N/A,#N/A,FALSE,"CONTROLE"}</definedName>
    <definedName name="Renato_1" localSheetId="12" hidden="1">{#N/A,#N/A,FALSE,"CONTROLE"}</definedName>
    <definedName name="Renato_1" localSheetId="22" hidden="1">{#N/A,#N/A,FALSE,"CONTROLE"}</definedName>
    <definedName name="Renato_1" localSheetId="21" hidden="1">{#N/A,#N/A,FALSE,"CONTROLE"}</definedName>
    <definedName name="Renato_1" localSheetId="23" hidden="1">{#N/A,#N/A,FALSE,"CONTROLE"}</definedName>
    <definedName name="Renato_1" localSheetId="15" hidden="1">{#N/A,#N/A,FALSE,"CONTROLE"}</definedName>
    <definedName name="Renato_1" localSheetId="13" hidden="1">{#N/A,#N/A,FALSE,"CONTROLE"}</definedName>
    <definedName name="Renato_1" hidden="1">{#N/A,#N/A,FALSE,"CONTROLE"}</definedName>
    <definedName name="REP" localSheetId="15">#REF!</definedName>
    <definedName name="REP">#REF!</definedName>
    <definedName name="Repasse" localSheetId="15">#REF!</definedName>
    <definedName name="Repasse">#REF!</definedName>
    <definedName name="rer" localSheetId="24">Main.SAPF4Help()</definedName>
    <definedName name="rer" localSheetId="15">Main.SAPF4Help()</definedName>
    <definedName name="rer" localSheetId="13">Main.SAPF4Help()</definedName>
    <definedName name="rer">Main.SAPF4Help()</definedName>
    <definedName name="rEscala1" localSheetId="15">#REF!</definedName>
    <definedName name="rEscala1">#REF!</definedName>
    <definedName name="rEscala2" localSheetId="15">#REF!</definedName>
    <definedName name="rEscala2">#REF!</definedName>
    <definedName name="rEscala3" localSheetId="15">#REF!</definedName>
    <definedName name="rEscala3">#REF!</definedName>
    <definedName name="rEscala4" localSheetId="15">#REF!</definedName>
    <definedName name="rEscala4">#REF!</definedName>
    <definedName name="rEscalaSDSinMax" localSheetId="15">#REF!</definedName>
    <definedName name="rEscalaSDSinMax">#REF!</definedName>
    <definedName name="rEscalaSDSinMin" localSheetId="15">#REF!</definedName>
    <definedName name="rEscalaSDSinMin">#REF!</definedName>
    <definedName name="rEscalaSIN" localSheetId="15">#REF!</definedName>
    <definedName name="rEscalaSIN">#REF!</definedName>
    <definedName name="RESF" localSheetId="15">#REF!</definedName>
    <definedName name="RESF">#REF!</definedName>
    <definedName name="RESF_" localSheetId="13">#REF!</definedName>
    <definedName name="RESF_">#REF!</definedName>
    <definedName name="RESPONSIBILITYAPPLICATIONID1" localSheetId="2">#REF!</definedName>
    <definedName name="RESPONSIBILITYAPPLICATIONID1" localSheetId="3">#REF!</definedName>
    <definedName name="RESPONSIBILITYAPPLICATIONID1" localSheetId="19">#REF!</definedName>
    <definedName name="RESPONSIBILITYAPPLICATIONID1" localSheetId="24">#REF!</definedName>
    <definedName name="RESPONSIBILITYAPPLICATIONID1" localSheetId="1">#REF!</definedName>
    <definedName name="RESPONSIBILITYAPPLICATIONID1" localSheetId="25">#REF!</definedName>
    <definedName name="RESPONSIBILITYAPPLICATIONID1" localSheetId="12">#REF!</definedName>
    <definedName name="RESPONSIBILITYAPPLICATIONID1" localSheetId="13">#REF!</definedName>
    <definedName name="RESPONSIBILITYAPPLICATIONID1">#REF!</definedName>
    <definedName name="RESPONSIBILITYID1" localSheetId="2">#REF!</definedName>
    <definedName name="RESPONSIBILITYID1" localSheetId="3">#REF!</definedName>
    <definedName name="RESPONSIBILITYID1" localSheetId="19">#REF!</definedName>
    <definedName name="RESPONSIBILITYID1" localSheetId="24">#REF!</definedName>
    <definedName name="RESPONSIBILITYID1" localSheetId="1">#REF!</definedName>
    <definedName name="RESPONSIBILITYID1" localSheetId="25">#REF!</definedName>
    <definedName name="RESPONSIBILITYID1" localSheetId="12">#REF!</definedName>
    <definedName name="RESPONSIBILITYID1" localSheetId="23">#REF!</definedName>
    <definedName name="RESPONSIBILITYID1" localSheetId="13">#REF!</definedName>
    <definedName name="RESPONSIBILITYID1">#REF!</definedName>
    <definedName name="RESPONSIBILITYNAME1" localSheetId="2">#REF!</definedName>
    <definedName name="RESPONSIBILITYNAME1" localSheetId="3">#REF!</definedName>
    <definedName name="RESPONSIBILITYNAME1" localSheetId="19">#REF!</definedName>
    <definedName name="RESPONSIBILITYNAME1" localSheetId="24">#REF!</definedName>
    <definedName name="RESPONSIBILITYNAME1" localSheetId="1">#REF!</definedName>
    <definedName name="RESPONSIBILITYNAME1" localSheetId="25">#REF!</definedName>
    <definedName name="RESPONSIBILITYNAME1" localSheetId="23">#REF!</definedName>
    <definedName name="RESPONSIBILITYNAME1">#REF!</definedName>
    <definedName name="Resul_Periodo_EERR">#REF!</definedName>
    <definedName name="RESULTADO">#REF!</definedName>
    <definedName name="RESULTADO_CMARG" localSheetId="15">#REF!</definedName>
    <definedName name="RESULTADO_CMARG">#REF!</definedName>
    <definedName name="ResultadoMAE" localSheetId="13">#REF!</definedName>
    <definedName name="ResultadoMAE">#REF!</definedName>
    <definedName name="Resultados" localSheetId="13">#REF!</definedName>
    <definedName name="Resultados">#REF!</definedName>
    <definedName name="RESULTS" localSheetId="13">#REF!</definedName>
    <definedName name="RESULTS">#REF!</definedName>
    <definedName name="ResultXMutMil">#REF!</definedName>
    <definedName name="ResultXPL">#REF!</definedName>
    <definedName name="ResultXPLMil">#REF!</definedName>
    <definedName name="resumo">#REF!</definedName>
    <definedName name="RESUMO3" localSheetId="0" hidden="1">{#N/A,#N/A,FALSE,"CONTROLE"}</definedName>
    <definedName name="RESUMO3" localSheetId="25" hidden="1">{#N/A,#N/A,FALSE,"CONTROLE"}</definedName>
    <definedName name="RESUMO3" localSheetId="20" hidden="1">{#N/A,#N/A,FALSE,"CONTROLE"}</definedName>
    <definedName name="RESUMO3" localSheetId="12" hidden="1">{#N/A,#N/A,FALSE,"CONTROLE"}</definedName>
    <definedName name="RESUMO3" localSheetId="22" hidden="1">{#N/A,#N/A,FALSE,"CONTROLE"}</definedName>
    <definedName name="RESUMO3" localSheetId="21" hidden="1">{#N/A,#N/A,FALSE,"CONTROLE"}</definedName>
    <definedName name="RESUMO3" localSheetId="23" hidden="1">{#N/A,#N/A,FALSE,"CONTROLE"}</definedName>
    <definedName name="RESUMO3" localSheetId="15" hidden="1">{#N/A,#N/A,FALSE,"CONTROLE"}</definedName>
    <definedName name="RESUMO3" localSheetId="13" hidden="1">{#N/A,#N/A,FALSE,"CONTROLE"}</definedName>
    <definedName name="RESUMO3" hidden="1">{#N/A,#N/A,FALSE,"CONTROLE"}</definedName>
    <definedName name="RESUMO3_1" localSheetId="0" hidden="1">{#N/A,#N/A,FALSE,"CONTROLE"}</definedName>
    <definedName name="RESUMO3_1" localSheetId="25" hidden="1">{#N/A,#N/A,FALSE,"CONTROLE"}</definedName>
    <definedName name="RESUMO3_1" localSheetId="20" hidden="1">{#N/A,#N/A,FALSE,"CONTROLE"}</definedName>
    <definedName name="RESUMO3_1" localSheetId="12" hidden="1">{#N/A,#N/A,FALSE,"CONTROLE"}</definedName>
    <definedName name="RESUMO3_1" localSheetId="22" hidden="1">{#N/A,#N/A,FALSE,"CONTROLE"}</definedName>
    <definedName name="RESUMO3_1" localSheetId="21" hidden="1">{#N/A,#N/A,FALSE,"CONTROLE"}</definedName>
    <definedName name="RESUMO3_1" localSheetId="23" hidden="1">{#N/A,#N/A,FALSE,"CONTROLE"}</definedName>
    <definedName name="RESUMO3_1" localSheetId="15" hidden="1">{#N/A,#N/A,FALSE,"CONTROLE"}</definedName>
    <definedName name="RESUMO3_1" localSheetId="13" hidden="1">{#N/A,#N/A,FALSE,"CONTROLE"}</definedName>
    <definedName name="RESUMO3_1" hidden="1">{#N/A,#N/A,FALSE,"CONTROLE"}</definedName>
    <definedName name="resumotaxas">#REF!</definedName>
    <definedName name="retail" localSheetId="15" hidden="1">{#N/A,#N/A,FALSE,"Hip.Bas";#N/A,#N/A,FALSE,"ventas";#N/A,#N/A,FALSE,"ingre-Año";#N/A,#N/A,FALSE,"ventas-Año";#N/A,#N/A,FALSE,"Costepro";#N/A,#N/A,FALSE,"inversion";#N/A,#N/A,FALSE,"personal";#N/A,#N/A,FALSE,"Gastos-V";#N/A,#N/A,FALSE,"Circulante";#N/A,#N/A,FALSE,"CONSOLI";#N/A,#N/A,FALSE,"Es-Fin";#N/A,#N/A,FALSE,"Margen-P"}</definedName>
    <definedName name="retail" localSheetId="13" hidden="1">{#N/A,#N/A,FALSE,"Hip.Bas";#N/A,#N/A,FALSE,"ventas";#N/A,#N/A,FALSE,"ingre-Año";#N/A,#N/A,FALSE,"ventas-Año";#N/A,#N/A,FALSE,"Costepro";#N/A,#N/A,FALSE,"inversion";#N/A,#N/A,FALSE,"personal";#N/A,#N/A,FALSE,"Gastos-V";#N/A,#N/A,FALSE,"Circulante";#N/A,#N/A,FALSE,"CONSOLI";#N/A,#N/A,FALSE,"Es-Fin";#N/A,#N/A,FALSE,"Margen-P"}</definedName>
    <definedName name="retail" hidden="1">{#N/A,#N/A,FALSE,"Hip.Bas";#N/A,#N/A,FALSE,"ventas";#N/A,#N/A,FALSE,"ingre-Año";#N/A,#N/A,FALSE,"ventas-Año";#N/A,#N/A,FALSE,"Costepro";#N/A,#N/A,FALSE,"inversion";#N/A,#N/A,FALSE,"personal";#N/A,#N/A,FALSE,"Gastos-V";#N/A,#N/A,FALSE,"Circulante";#N/A,#N/A,FALSE,"CONSOLI";#N/A,#N/A,FALSE,"Es-Fin";#N/A,#N/A,FALSE,"Margen-P"}</definedName>
    <definedName name="REVAPRACT">#REF!</definedName>
    <definedName name="REVAPRBUD">#REF!</definedName>
    <definedName name="REVAUGACT">#REF!</definedName>
    <definedName name="REVAUGBUD">#REF!</definedName>
    <definedName name="REVDECACT">#REF!</definedName>
    <definedName name="REVDECBUD">#REF!</definedName>
    <definedName name="Revenues_Bilateral_Contracts_Long_Term" localSheetId="15">#REF!</definedName>
    <definedName name="Revenues_Bilateral_Contracts_Long_Term">#REF!</definedName>
    <definedName name="Revenues_Billed_Enegy_Input" localSheetId="15">#REF!</definedName>
    <definedName name="Revenues_Billed_Enegy_Input">#REF!</definedName>
    <definedName name="Revenues_Billed_Energy" localSheetId="15">#REF!</definedName>
    <definedName name="Revenues_Billed_Energy">#REF!</definedName>
    <definedName name="Revenues_Billed_Energy_Input" localSheetId="15">#REF!</definedName>
    <definedName name="Revenues_Billed_Energy_Input">#REF!</definedName>
    <definedName name="Revenues_Captive_Market_Simulation" localSheetId="15">#REF!</definedName>
    <definedName name="Revenues_Captive_Market_Simulation">#REF!</definedName>
    <definedName name="Revenues_Free_Energy_Market_Current" localSheetId="15">#REF!</definedName>
    <definedName name="Revenues_Free_Energy_Market_Current">#REF!</definedName>
    <definedName name="Revenues_Free_Energy_Market_EX_Concession_Area" localSheetId="15">#REF!</definedName>
    <definedName name="Revenues_Free_Energy_Market_EX_Concession_Area">#REF!</definedName>
    <definedName name="Revenues_Losses_Recovery" localSheetId="15">#REF!</definedName>
    <definedName name="Revenues_Losses_Recovery">#REF!</definedName>
    <definedName name="Revenues_Losses_Simulation" localSheetId="15">#REF!</definedName>
    <definedName name="Revenues_Losses_Simulation">#REF!</definedName>
    <definedName name="Revenues_Market_Migration" localSheetId="15">#REF!</definedName>
    <definedName name="Revenues_Market_Migration">#REF!</definedName>
    <definedName name="Revenues_Net_Revenues" localSheetId="15">#REF!</definedName>
    <definedName name="Revenues_Net_Revenues">#REF!</definedName>
    <definedName name="Revenues_Required_Energy" localSheetId="15">#REF!</definedName>
    <definedName name="Revenues_Required_Energy">#REF!</definedName>
    <definedName name="Revenues_Required_Energy_Input" localSheetId="15">#REF!</definedName>
    <definedName name="Revenues_Required_Energy_Input">#REF!</definedName>
    <definedName name="Revenues_Tariff" localSheetId="15">#REF!</definedName>
    <definedName name="Revenues_Tariff">#REF!</definedName>
    <definedName name="REVFEBACT" localSheetId="13">#REF!</definedName>
    <definedName name="REVFEBACT">#REF!</definedName>
    <definedName name="REVFEBBUD" localSheetId="13">#REF!</definedName>
    <definedName name="REVFEBBUD">#REF!</definedName>
    <definedName name="Revisão" localSheetId="13">#REF!</definedName>
    <definedName name="Revisão">#REF!</definedName>
    <definedName name="revisao_1_Colar">#REF!</definedName>
    <definedName name="revisao_2_Colar">#REF!</definedName>
    <definedName name="revisao_3_Colar">#REF!</definedName>
    <definedName name="REVJANACT">#REF!</definedName>
    <definedName name="REVJANBUD">#REF!</definedName>
    <definedName name="REVJULACT">#REF!</definedName>
    <definedName name="REVJULBUD">#REF!</definedName>
    <definedName name="REVJUNACT">#REF!</definedName>
    <definedName name="REVJUNBUD">#REF!</definedName>
    <definedName name="REVMARACT">#REF!</definedName>
    <definedName name="REVMARBUD">#REF!</definedName>
    <definedName name="REVMAYACT">#REF!</definedName>
    <definedName name="REVMAYBUD">#REF!</definedName>
    <definedName name="REVNOVACT">#REF!</definedName>
    <definedName name="REVNOVBUD">#REF!</definedName>
    <definedName name="REVOCTACT">#REF!</definedName>
    <definedName name="REVOCTBUD">#REF!</definedName>
    <definedName name="REVSEPACT">#REF!</definedName>
    <definedName name="REVSEPBUD">#REF!</definedName>
    <definedName name="REXC" localSheetId="15">#REF!</definedName>
    <definedName name="REXC">#REF!</definedName>
    <definedName name="rey" localSheetId="15" hidden="1">{#N/A,#N/A,FALSE,"CONTROLE"}</definedName>
    <definedName name="rey" localSheetId="13" hidden="1">{#N/A,#N/A,FALSE,"CONTROLE"}</definedName>
    <definedName name="rey" hidden="1">{#N/A,#N/A,FALSE,"CONTROLE"}</definedName>
    <definedName name="Rf" localSheetId="15">#REF!</definedName>
    <definedName name="Rf">#REF!</definedName>
    <definedName name="rg" localSheetId="15" hidden="1">{#N/A,#N/A,FALSE,"CONTROLE"}</definedName>
    <definedName name="rg" localSheetId="13" hidden="1">{#N/A,#N/A,FALSE,"CONTROLE"}</definedName>
    <definedName name="rg" hidden="1">{#N/A,#N/A,FALSE,"CONTROLE"}</definedName>
    <definedName name="RGE">#REF!</definedName>
    <definedName name="RGR">#REF!</definedName>
    <definedName name="rgrdois">#REF!</definedName>
    <definedName name="RGRE">#REF!</definedName>
    <definedName name="RITA" localSheetId="15">#REF!</definedName>
    <definedName name="RITA">#REF!</definedName>
    <definedName name="rito" localSheetId="15">#REF!</definedName>
    <definedName name="rito">#REF!</definedName>
    <definedName name="rits" localSheetId="15">#REF!</definedName>
    <definedName name="rits">#REF!</definedName>
    <definedName name="RM_fc" localSheetId="13">#REF!</definedName>
    <definedName name="RM_fc">#REF!</definedName>
    <definedName name="RM_oc" localSheetId="13">#REF!</definedName>
    <definedName name="RM_oc">#REF!</definedName>
    <definedName name="RM_tir" localSheetId="13">#REF!</definedName>
    <definedName name="RM_tir">#REF!</definedName>
    <definedName name="roic">#REF!</definedName>
    <definedName name="roic_print">#REF!</definedName>
    <definedName name="ROICF">#REF!</definedName>
    <definedName name="ROICYEARS">#REF!</definedName>
    <definedName name="rone">#REF!</definedName>
    <definedName name="ronee">#REF!</definedName>
    <definedName name="Rows2Unhide" hidden="1">#REF!</definedName>
    <definedName name="ROWSTOUPLOAD1" localSheetId="2">#REF!</definedName>
    <definedName name="ROWSTOUPLOAD1" localSheetId="3">#REF!</definedName>
    <definedName name="ROWSTOUPLOAD1" localSheetId="19">#REF!</definedName>
    <definedName name="ROWSTOUPLOAD1" localSheetId="24">#REF!</definedName>
    <definedName name="ROWSTOUPLOAD1" localSheetId="1">#REF!</definedName>
    <definedName name="ROWSTOUPLOAD1" localSheetId="25">#REF!</definedName>
    <definedName name="ROWSTOUPLOAD1" localSheetId="23">#REF!</definedName>
    <definedName name="ROWSTOUPLOAD1">#REF!</definedName>
    <definedName name="roy">#REF!</definedName>
    <definedName name="Rp">#REF!</definedName>
    <definedName name="RP___101">#REF!</definedName>
    <definedName name="RP___101.1.1.">#REF!</definedName>
    <definedName name="RP_110">#REF!</definedName>
    <definedName name="RPEN" localSheetId="15">#REF!</definedName>
    <definedName name="RPEN">#REF!</definedName>
    <definedName name="RPRG" localSheetId="15">#REF!</definedName>
    <definedName name="RPRG">#REF!</definedName>
    <definedName name="RR" localSheetId="0" hidden="1">{"TotalGeralDespesasPorArea",#N/A,FALSE,"VinculosAccessEfetivo"}</definedName>
    <definedName name="RR" localSheetId="25" hidden="1">{"TotalGeralDespesasPorArea",#N/A,FALSE,"VinculosAccessEfetivo"}</definedName>
    <definedName name="RR" localSheetId="20" hidden="1">{"TotalGeralDespesasPorArea",#N/A,FALSE,"VinculosAccessEfetivo"}</definedName>
    <definedName name="RR" localSheetId="12" hidden="1">{"TotalGeralDespesasPorArea",#N/A,FALSE,"VinculosAccessEfetivo"}</definedName>
    <definedName name="RR" localSheetId="22" hidden="1">{"TotalGeralDespesasPorArea",#N/A,FALSE,"VinculosAccessEfetivo"}</definedName>
    <definedName name="RR" localSheetId="21" hidden="1">{"TotalGeralDespesasPorArea",#N/A,FALSE,"VinculosAccessEfetivo"}</definedName>
    <definedName name="RR" localSheetId="23" hidden="1">{"TotalGeralDespesasPorArea",#N/A,FALSE,"VinculosAccessEfetivo"}</definedName>
    <definedName name="RR" localSheetId="15" hidden="1">{"TotalGeralDespesasPorArea",#N/A,FALSE,"VinculosAccessEfetivo"}</definedName>
    <definedName name="RR" localSheetId="13" hidden="1">{"TotalGeralDespesasPorArea",#N/A,FALSE,"VinculosAccessEfetivo"}</definedName>
    <definedName name="RR" hidden="1">{"TotalGeralDespesasPorArea",#N/A,FALSE,"VinculosAccessEfetivo"}</definedName>
    <definedName name="RR_1" localSheetId="0" hidden="1">{"TotalGeralDespesasPorArea",#N/A,FALSE,"VinculosAccessEfetivo"}</definedName>
    <definedName name="RR_1" localSheetId="25" hidden="1">{"TotalGeralDespesasPorArea",#N/A,FALSE,"VinculosAccessEfetivo"}</definedName>
    <definedName name="RR_1" localSheetId="20" hidden="1">{"TotalGeralDespesasPorArea",#N/A,FALSE,"VinculosAccessEfetivo"}</definedName>
    <definedName name="RR_1" localSheetId="12" hidden="1">{"TotalGeralDespesasPorArea",#N/A,FALSE,"VinculosAccessEfetivo"}</definedName>
    <definedName name="RR_1" localSheetId="22" hidden="1">{"TotalGeralDespesasPorArea",#N/A,FALSE,"VinculosAccessEfetivo"}</definedName>
    <definedName name="RR_1" localSheetId="21" hidden="1">{"TotalGeralDespesasPorArea",#N/A,FALSE,"VinculosAccessEfetivo"}</definedName>
    <definedName name="RR_1" localSheetId="23" hidden="1">{"TotalGeralDespesasPorArea",#N/A,FALSE,"VinculosAccessEfetivo"}</definedName>
    <definedName name="RR_1" localSheetId="15" hidden="1">{"TotalGeralDespesasPorArea",#N/A,FALSE,"VinculosAccessEfetivo"}</definedName>
    <definedName name="RR_1" localSheetId="13" hidden="1">{"TotalGeralDespesasPorArea",#N/A,FALSE,"VinculosAccessEfetivo"}</definedName>
    <definedName name="RR_1" hidden="1">{"TotalGeralDespesasPorArea",#N/A,FALSE,"VinculosAccessEfetivo"}</definedName>
    <definedName name="rrf" localSheetId="15">#REF!</definedName>
    <definedName name="rrf">#REF!</definedName>
    <definedName name="RRROIC" localSheetId="13">#REF!</definedName>
    <definedName name="RRROIC">#REF!</definedName>
    <definedName name="RRRRR" localSheetId="2">#REF!</definedName>
    <definedName name="RRRRR" localSheetId="3">#REF!</definedName>
    <definedName name="RRRRR" localSheetId="19">#REF!</definedName>
    <definedName name="RRRRR" localSheetId="24">#REF!</definedName>
    <definedName name="RRRRR" localSheetId="1">#REF!</definedName>
    <definedName name="RRRRR" localSheetId="25">#REF!</definedName>
    <definedName name="RRRRR" localSheetId="12">#REF!</definedName>
    <definedName name="RRRRR" localSheetId="23">#REF!</definedName>
    <definedName name="RRRRR" localSheetId="13">#REF!</definedName>
    <definedName name="RRRRR">#REF!</definedName>
    <definedName name="RSEL" localSheetId="15">#REF!</definedName>
    <definedName name="RSEL">#REF!</definedName>
    <definedName name="rteste" localSheetId="13">#REF!</definedName>
    <definedName name="rteste">#REF!</definedName>
    <definedName name="rtet" localSheetId="15" hidden="1">{#N/A,#N/A,FALSE,"CONTROLE";#N/A,#N/A,FALSE,"CONTROLE"}</definedName>
    <definedName name="rtet" localSheetId="13" hidden="1">{#N/A,#N/A,FALSE,"CONTROLE";#N/A,#N/A,FALSE,"CONTROLE"}</definedName>
    <definedName name="rtet" hidden="1">{#N/A,#N/A,FALSE,"CONTROLE";#N/A,#N/A,FALSE,"CONTROLE"}</definedName>
    <definedName name="rtre" localSheetId="15" hidden="1">{#N/A,#N/A,FALSE,"CONTROLE";#N/A,#N/A,FALSE,"CONTROLE"}</definedName>
    <definedName name="rtre" localSheetId="13" hidden="1">{#N/A,#N/A,FALSE,"CONTROLE";#N/A,#N/A,FALSE,"CONTROLE"}</definedName>
    <definedName name="rtre" hidden="1">{#N/A,#N/A,FALSE,"CONTROLE";#N/A,#N/A,FALSE,"CONTROLE"}</definedName>
    <definedName name="RTREE">#REF!</definedName>
    <definedName name="rtt" localSheetId="15" hidden="1">{#N/A,#N/A,FALSE,"CONTROLE"}</definedName>
    <definedName name="rtt" localSheetId="13" hidden="1">{#N/A,#N/A,FALSE,"CONTROLE"}</definedName>
    <definedName name="rtt" hidden="1">{#N/A,#N/A,FALSE,"CONTROLE"}</definedName>
    <definedName name="Rural">#REF!</definedName>
    <definedName name="rwq" localSheetId="25">#REF!</definedName>
    <definedName name="rwq" localSheetId="20">#REF!</definedName>
    <definedName name="rwq" localSheetId="22">#REF!</definedName>
    <definedName name="rwq" localSheetId="21">#REF!</definedName>
    <definedName name="rwq" localSheetId="23">#REF!</definedName>
    <definedName name="rwq" localSheetId="15">#REF!</definedName>
    <definedName name="rwq">#REF!</definedName>
    <definedName name="s" localSheetId="25">#REF!</definedName>
    <definedName name="s" localSheetId="20">#REF!</definedName>
    <definedName name="s" localSheetId="22">#REF!</definedName>
    <definedName name="s" localSheetId="21">#REF!</definedName>
    <definedName name="s" localSheetId="23">#REF!</definedName>
    <definedName name="s" localSheetId="15">#REF!</definedName>
    <definedName name="s">#REF!</definedName>
    <definedName name="s_1" localSheetId="0" hidden="1">{"TotalGeralDespesasPorArea",#N/A,FALSE,"VinculosAccessEfetivo"}</definedName>
    <definedName name="s_1" localSheetId="25" hidden="1">{"TotalGeralDespesasPorArea",#N/A,FALSE,"VinculosAccessEfetivo"}</definedName>
    <definedName name="s_1" localSheetId="20" hidden="1">{"TotalGeralDespesasPorArea",#N/A,FALSE,"VinculosAccessEfetivo"}</definedName>
    <definedName name="s_1" localSheetId="12" hidden="1">{"TotalGeralDespesasPorArea",#N/A,FALSE,"VinculosAccessEfetivo"}</definedName>
    <definedName name="s_1" localSheetId="22" hidden="1">{"TotalGeralDespesasPorArea",#N/A,FALSE,"VinculosAccessEfetivo"}</definedName>
    <definedName name="s_1" localSheetId="21" hidden="1">{"TotalGeralDespesasPorArea",#N/A,FALSE,"VinculosAccessEfetivo"}</definedName>
    <definedName name="s_1" localSheetId="23" hidden="1">{"TotalGeralDespesasPorArea",#N/A,FALSE,"VinculosAccessEfetivo"}</definedName>
    <definedName name="s_1" localSheetId="15" hidden="1">{"TotalGeralDespesasPorArea",#N/A,FALSE,"VinculosAccessEfetivo"}</definedName>
    <definedName name="s_1" localSheetId="13" hidden="1">{"TotalGeralDespesasPorArea",#N/A,FALSE,"VinculosAccessEfetivo"}</definedName>
    <definedName name="s_1" hidden="1">{"TotalGeralDespesasPorArea",#N/A,FALSE,"VinculosAccessEfetivo"}</definedName>
    <definedName name="sa" hidden="1">#REF!</definedName>
    <definedName name="sadf" localSheetId="15" hidden="1">{#N/A,#N/A,FALSE,"Hip.Bas";#N/A,#N/A,FALSE,"ventas";#N/A,#N/A,FALSE,"ingre-Año";#N/A,#N/A,FALSE,"ventas-Año";#N/A,#N/A,FALSE,"Costepro";#N/A,#N/A,FALSE,"inversion";#N/A,#N/A,FALSE,"personal";#N/A,#N/A,FALSE,"Gastos-V";#N/A,#N/A,FALSE,"Circulante";#N/A,#N/A,FALSE,"CONSOLI";#N/A,#N/A,FALSE,"Es-Fin";#N/A,#N/A,FALSE,"Margen-P"}</definedName>
    <definedName name="sadf" localSheetId="13" hidden="1">{#N/A,#N/A,FALSE,"Hip.Bas";#N/A,#N/A,FALSE,"ventas";#N/A,#N/A,FALSE,"ingre-Año";#N/A,#N/A,FALSE,"ventas-Año";#N/A,#N/A,FALSE,"Costepro";#N/A,#N/A,FALSE,"inversion";#N/A,#N/A,FALSE,"personal";#N/A,#N/A,FALSE,"Gastos-V";#N/A,#N/A,FALSE,"Circulante";#N/A,#N/A,FALSE,"CONSOLI";#N/A,#N/A,FALSE,"Es-Fin";#N/A,#N/A,FALSE,"Margen-P"}</definedName>
    <definedName name="sadf" hidden="1">{#N/A,#N/A,FALSE,"Hip.Bas";#N/A,#N/A,FALSE,"ventas";#N/A,#N/A,FALSE,"ingre-Año";#N/A,#N/A,FALSE,"ventas-Año";#N/A,#N/A,FALSE,"Costepro";#N/A,#N/A,FALSE,"inversion";#N/A,#N/A,FALSE,"personal";#N/A,#N/A,FALSE,"Gastos-V";#N/A,#N/A,FALSE,"Circulante";#N/A,#N/A,FALSE,"CONSOLI";#N/A,#N/A,FALSE,"Es-Fin";#N/A,#N/A,FALSE,"Margen-P"}</definedName>
    <definedName name="Saldo_Ativo_Renov" localSheetId="15">#REF!</definedName>
    <definedName name="Saldo_Ativo_Renov">#REF!</definedName>
    <definedName name="SALDODÍVIDA" localSheetId="13">#REF!</definedName>
    <definedName name="SALDODÍVIDA">#REF!</definedName>
    <definedName name="SALDOMÊS" localSheetId="13">#REF!</definedName>
    <definedName name="SALDOMÊS">#REF!</definedName>
    <definedName name="sao" localSheetId="2">#REF!</definedName>
    <definedName name="sao" localSheetId="3">#REF!</definedName>
    <definedName name="sao" localSheetId="19">#REF!</definedName>
    <definedName name="sao" localSheetId="24">#REF!</definedName>
    <definedName name="sao" localSheetId="1">#REF!</definedName>
    <definedName name="sao" localSheetId="25">#REF!</definedName>
    <definedName name="sao" localSheetId="12">#REF!</definedName>
    <definedName name="sao" localSheetId="23">#REF!</definedName>
    <definedName name="sao" localSheetId="13">#REF!</definedName>
    <definedName name="sao">#REF!</definedName>
    <definedName name="SAPBEXdnldView" hidden="1">"4D03NTRSAPXLJR1H3B6U2JIW5"</definedName>
    <definedName name="SAPBEXrevision" hidden="1">1</definedName>
    <definedName name="SAPBEXsysID" hidden="1">"BP0"</definedName>
    <definedName name="SAPBEXwbID" hidden="1">"3PRE1N5GIGTW70W7HOUHFPPIQ"</definedName>
    <definedName name="SAPFuncF4Help" localSheetId="24">Main.SAPF4Help()</definedName>
    <definedName name="SAPFuncF4Help" localSheetId="0">Main.SAPF4Help()</definedName>
    <definedName name="SAPFuncF4Help" localSheetId="25">Main.SAPF4Help()</definedName>
    <definedName name="SAPFuncF4Help" localSheetId="20">Main.SAPF4Help()</definedName>
    <definedName name="SAPFuncF4Help" localSheetId="12">Main.SAPF4Help()</definedName>
    <definedName name="SAPFuncF4Help" localSheetId="22">Main.SAPF4Help()</definedName>
    <definedName name="SAPFuncF4Help" localSheetId="21">Main.SAPF4Help()</definedName>
    <definedName name="SAPFuncF4Help" localSheetId="23">Main.SAPF4Help()</definedName>
    <definedName name="SAPFuncF4Help" localSheetId="15">Main.SAPF4Help()</definedName>
    <definedName name="SAPFuncF4Help" localSheetId="13">Main.SAPF4Help()</definedName>
    <definedName name="SAPFuncF4Help">Main.SAPF4Help()</definedName>
    <definedName name="SAPRangeKEYFIG_Tabelle1_Tabelle1D1" localSheetId="13">#REF!</definedName>
    <definedName name="SAPRangeKEYFIG_Tabelle1_Tabelle1D1">#REF!</definedName>
    <definedName name="SAPRangeKEYFIG_Tabelle1_Tabelle1D2" localSheetId="13">#REF!</definedName>
    <definedName name="SAPRangeKEYFIG_Tabelle1_Tabelle1D2">#REF!</definedName>
    <definedName name="SAPRangeKEYFIG_Tabelle1_Tabelle1D3" localSheetId="13">#REF!</definedName>
    <definedName name="SAPRangeKEYFIG_Tabelle1_Tabelle1D3">#REF!</definedName>
    <definedName name="SAPRangeKEYFIG_Tabelle1_Tabelle1D4">#REF!</definedName>
    <definedName name="SAPRangePOPER_Tabelle1_Tabelle1D1">#REF!</definedName>
    <definedName name="SAPRangePOPER_Tabelle1_Tabelle1D2">#REF!</definedName>
    <definedName name="SAPRangePOPER_Tabelle1_Tabelle1D3">#REF!</definedName>
    <definedName name="SAPRangePOPER_Tabelle1_Tabelle1D4">#REF!</definedName>
    <definedName name="SAPRangeRBUNIT_Tabelle1_Tabelle1D1">#REF!</definedName>
    <definedName name="SAPRangeRBUNIT_Tabelle1_Tabelle1D2">#REF!</definedName>
    <definedName name="SAPRangeRBUNIT_Tabelle1_Tabelle1D3">#REF!</definedName>
    <definedName name="SAPRangeRBUNIT_Tabelle1_Tabelle1D4">#REF!</definedName>
    <definedName name="SAPRangeRBUNIT_Tabelle2_Tabelle2D1" localSheetId="25">#REF!</definedName>
    <definedName name="SAPRangeRBUNIT_Tabelle2_Tabelle2D1" localSheetId="20">#REF!</definedName>
    <definedName name="SAPRangeRBUNIT_Tabelle2_Tabelle2D1" localSheetId="22">#REF!</definedName>
    <definedName name="SAPRangeRBUNIT_Tabelle2_Tabelle2D1" localSheetId="21">#REF!</definedName>
    <definedName name="SAPRangeRBUNIT_Tabelle2_Tabelle2D1" localSheetId="23">#REF!</definedName>
    <definedName name="SAPRangeRBUNIT_Tabelle2_Tabelle2D1">#REF!</definedName>
    <definedName name="SAPRangeRBUNIT_Tabelle2_Tabelle2D11" localSheetId="25">#REF!</definedName>
    <definedName name="SAPRangeRBUNIT_Tabelle2_Tabelle2D11" localSheetId="20">#REF!</definedName>
    <definedName name="SAPRangeRBUNIT_Tabelle2_Tabelle2D11">#REF!</definedName>
    <definedName name="SAPRangeRBUNIT_Tabelle2_Tabelle2D13" localSheetId="20">#REF!</definedName>
    <definedName name="SAPRangeRBUNIT_Tabelle2_Tabelle2D13">#REF!</definedName>
    <definedName name="SAPRangeRBUNIT_Tabelle2_Tabelle2D15">#REF!</definedName>
    <definedName name="SAPRangeRBUNIT_Tabelle2_Tabelle2D17">#REF!</definedName>
    <definedName name="SAPRangeRBUNIT_Tabelle2_Tabelle2D19">#REF!</definedName>
    <definedName name="SAPRangeRBUNIT_Tabelle2_Tabelle2D23">#REF!</definedName>
    <definedName name="SAPRangeRBUNIT_Tabelle2_Tabelle2D3">#REF!</definedName>
    <definedName name="SAPRangeRBUNIT_Tabelle2_Tabelle2D5">#REF!</definedName>
    <definedName name="SAPRangeRBUNIT_Tabelle2_Tabelle2D7">#REF!</definedName>
    <definedName name="SAPRangeRBUNIT_Tabelle2_Tabelle2D9">#REF!</definedName>
    <definedName name="SAPRangeRBUPTR_Tabelle1_Tabelle1D1">#REF!</definedName>
    <definedName name="SAPRangeRBUPTR_Tabelle1_Tabelle1D2">#REF!</definedName>
    <definedName name="SAPRangeRBUPTR_Tabelle2_Tabelle2D11">#REF!</definedName>
    <definedName name="SAPRangeRBUPTR_Tabelle2_Tabelle2D13">#REF!</definedName>
    <definedName name="SAPRangeRBUPTR_Tabelle2_Tabelle2D15">#REF!</definedName>
    <definedName name="SAPRangeRBUPTR_Tabelle2_Tabelle2D17">#REF!</definedName>
    <definedName name="SAPRangeRBUPTR_Tabelle2_Tabelle2D19">#REF!</definedName>
    <definedName name="SAPRangeRITEM_Tabelle1_Tabelle1D1">#REF!</definedName>
    <definedName name="SAPRangeRITEM_Tabelle1_Tabelle1D2">#REF!</definedName>
    <definedName name="SAPRangeRITEM_Tabelle1_Tabelle1D3">#REF!</definedName>
    <definedName name="SAPRangeRITEM_Tabelle1_Tabelle1D4">#REF!</definedName>
    <definedName name="SAPRangeRITEM_Tabelle2_Tabelle2D1">#REF!</definedName>
    <definedName name="SAPRangeRITEM_Tabelle2_Tabelle2D11">#REF!</definedName>
    <definedName name="SAPRangeRITEM_Tabelle2_Tabelle2D13">#REF!</definedName>
    <definedName name="SAPRangeRITEM_Tabelle2_Tabelle2D15">#REF!</definedName>
    <definedName name="SAPRangeRITEM_Tabelle2_Tabelle2D17">#REF!</definedName>
    <definedName name="SAPRangeRITEM_Tabelle2_Tabelle2D19">#REF!</definedName>
    <definedName name="SAPRangeRITEM_Tabelle2_Tabelle2D23">#REF!</definedName>
    <definedName name="SAPRangeRITEM_Tabelle2_Tabelle2D3">#REF!</definedName>
    <definedName name="SAPRangeRITEM_Tabelle2_Tabelle2D5">#REF!</definedName>
    <definedName name="SAPRangeRITEM_Tabelle2_Tabelle2D7">#REF!</definedName>
    <definedName name="SAPRangeRITEM_Tabelle2_Tabelle2D9">#REF!</definedName>
    <definedName name="SAPRangeRVERS_Tabelle1_Tabelle1D1">#REF!</definedName>
    <definedName name="SAPRangeRVERS_Tabelle1_Tabelle1D2">#REF!</definedName>
    <definedName name="SAPRangeRVERS_Tabelle1_Tabelle1D3">#REF!</definedName>
    <definedName name="SAPRangeRVERS_Tabelle1_Tabelle1D4">#REF!</definedName>
    <definedName name="SAPRangeRVERS_Tabelle2_Tabelle2D1">#REF!</definedName>
    <definedName name="SAPRangeRVERS_Tabelle2_Tabelle2D11">#REF!</definedName>
    <definedName name="SAPRangeRVERS_Tabelle2_Tabelle2D13">#REF!</definedName>
    <definedName name="SAPRangeRVERS_Tabelle2_Tabelle2D15">#REF!</definedName>
    <definedName name="SAPRangeRVERS_Tabelle2_Tabelle2D17">#REF!</definedName>
    <definedName name="SAPRangeRVERS_Tabelle2_Tabelle2D19">#REF!</definedName>
    <definedName name="SAPRangeRVERS_Tabelle2_Tabelle2D23">#REF!</definedName>
    <definedName name="SAPRangeRVERS_Tabelle2_Tabelle2D3">#REF!</definedName>
    <definedName name="SAPRangeRVERS_Tabelle2_Tabelle2D5">#REF!</definedName>
    <definedName name="SAPRangeRVERS_Tabelle2_Tabelle2D7">#REF!</definedName>
    <definedName name="SAPRangeRVERS_Tabelle2_Tabelle2D9">#REF!</definedName>
    <definedName name="SAPRangeRYEAR_Tabelle1_Tabelle1D1">#REF!</definedName>
    <definedName name="SAPRangeRYEAR_Tabelle1_Tabelle1D2">#REF!</definedName>
    <definedName name="SAPRangeRYEAR_Tabelle1_Tabelle1D3">#REF!</definedName>
    <definedName name="SAPRangeRYEAR_Tabelle1_Tabelle1D4">#REF!</definedName>
    <definedName name="SAPTrigger_Tabelle1_Tabelle1D1" localSheetId="25">#REF!</definedName>
    <definedName name="SAPTrigger_Tabelle1_Tabelle1D1" localSheetId="20">#REF!</definedName>
    <definedName name="SAPTrigger_Tabelle1_Tabelle1D1" localSheetId="22">#REF!</definedName>
    <definedName name="SAPTrigger_Tabelle1_Tabelle1D1" localSheetId="21">#REF!</definedName>
    <definedName name="SAPTrigger_Tabelle1_Tabelle1D1" localSheetId="23">#REF!</definedName>
    <definedName name="SAPTrigger_Tabelle1_Tabelle1D1" localSheetId="15">#REF!</definedName>
    <definedName name="SAPTrigger_Tabelle1_Tabelle1D1">#REF!</definedName>
    <definedName name="SAPTrigger_Tabelle1_Tabelle1D2" localSheetId="25">#REF!</definedName>
    <definedName name="SAPTrigger_Tabelle1_Tabelle1D2" localSheetId="20">#REF!</definedName>
    <definedName name="SAPTrigger_Tabelle1_Tabelle1D2" localSheetId="22">#REF!</definedName>
    <definedName name="SAPTrigger_Tabelle1_Tabelle1D2" localSheetId="21">#REF!</definedName>
    <definedName name="SAPTrigger_Tabelle1_Tabelle1D2" localSheetId="23">#REF!</definedName>
    <definedName name="SAPTrigger_Tabelle1_Tabelle1D2" localSheetId="15">#REF!</definedName>
    <definedName name="SAPTrigger_Tabelle1_Tabelle1D2">#REF!</definedName>
    <definedName name="SAPTrigger_Tabelle1_Tabelle1D3" localSheetId="25">#REF!</definedName>
    <definedName name="SAPTrigger_Tabelle1_Tabelle1D3" localSheetId="20">#REF!</definedName>
    <definedName name="SAPTrigger_Tabelle1_Tabelle1D3" localSheetId="22">#REF!</definedName>
    <definedName name="SAPTrigger_Tabelle1_Tabelle1D3" localSheetId="21">#REF!</definedName>
    <definedName name="SAPTrigger_Tabelle1_Tabelle1D3" localSheetId="23">#REF!</definedName>
    <definedName name="SAPTrigger_Tabelle1_Tabelle1D3" localSheetId="15">#REF!</definedName>
    <definedName name="SAPTrigger_Tabelle1_Tabelle1D3">#REF!</definedName>
    <definedName name="SAPTrigger_Tabelle1_Tabelle1D4" localSheetId="25">#REF!</definedName>
    <definedName name="SAPTrigger_Tabelle1_Tabelle1D4" localSheetId="20">#REF!</definedName>
    <definedName name="SAPTrigger_Tabelle1_Tabelle1D4" localSheetId="22">#REF!</definedName>
    <definedName name="SAPTrigger_Tabelle1_Tabelle1D4" localSheetId="21">#REF!</definedName>
    <definedName name="SAPTrigger_Tabelle1_Tabelle1D4" localSheetId="23">#REF!</definedName>
    <definedName name="SAPTrigger_Tabelle1_Tabelle1D4" localSheetId="15">#REF!</definedName>
    <definedName name="SAPTrigger_Tabelle1_Tabelle1D4">#REF!</definedName>
    <definedName name="SAPTrigger_Tabelle11_Tabelle11D1" localSheetId="13">#REF!</definedName>
    <definedName name="SAPTrigger_Tabelle11_Tabelle11D1">#REF!</definedName>
    <definedName name="SAPTrigger_Tabelle11_Tabelle11D2" localSheetId="13">#REF!</definedName>
    <definedName name="SAPTrigger_Tabelle11_Tabelle11D2">#REF!</definedName>
    <definedName name="SAPTrigger_Tabelle2_Tabelle2D1" localSheetId="25">#REF!</definedName>
    <definedName name="SAPTrigger_Tabelle2_Tabelle2D1" localSheetId="20">#REF!</definedName>
    <definedName name="SAPTrigger_Tabelle2_Tabelle2D1" localSheetId="22">#REF!</definedName>
    <definedName name="SAPTrigger_Tabelle2_Tabelle2D1" localSheetId="21">#REF!</definedName>
    <definedName name="SAPTrigger_Tabelle2_Tabelle2D1" localSheetId="23">#REF!</definedName>
    <definedName name="SAPTrigger_Tabelle2_Tabelle2D1" localSheetId="15">#REF!</definedName>
    <definedName name="SAPTrigger_Tabelle2_Tabelle2D1">#REF!</definedName>
    <definedName name="sasd" localSheetId="0" hidden="1">{#N/A,#N/A,FALSE,"CONTROLE"}</definedName>
    <definedName name="sasd" localSheetId="25" hidden="1">{#N/A,#N/A,FALSE,"CONTROLE"}</definedName>
    <definedName name="sasd" localSheetId="20" hidden="1">{#N/A,#N/A,FALSE,"CONTROLE"}</definedName>
    <definedName name="sasd" localSheetId="12" hidden="1">{#N/A,#N/A,FALSE,"CONTROLE"}</definedName>
    <definedName name="sasd" localSheetId="22" hidden="1">{#N/A,#N/A,FALSE,"CONTROLE"}</definedName>
    <definedName name="sasd" localSheetId="21" hidden="1">{#N/A,#N/A,FALSE,"CONTROLE"}</definedName>
    <definedName name="sasd" localSheetId="23" hidden="1">{#N/A,#N/A,FALSE,"CONTROLE"}</definedName>
    <definedName name="sasd" localSheetId="15" hidden="1">{#N/A,#N/A,FALSE,"CONTROLE"}</definedName>
    <definedName name="sasd" localSheetId="13" hidden="1">{#N/A,#N/A,FALSE,"CONTROLE"}</definedName>
    <definedName name="sasd" hidden="1">{#N/A,#N/A,FALSE,"CONTROLE"}</definedName>
    <definedName name="sasd_1" localSheetId="0" hidden="1">{#N/A,#N/A,FALSE,"CONTROLE"}</definedName>
    <definedName name="sasd_1" localSheetId="25" hidden="1">{#N/A,#N/A,FALSE,"CONTROLE"}</definedName>
    <definedName name="sasd_1" localSheetId="20" hidden="1">{#N/A,#N/A,FALSE,"CONTROLE"}</definedName>
    <definedName name="sasd_1" localSheetId="12" hidden="1">{#N/A,#N/A,FALSE,"CONTROLE"}</definedName>
    <definedName name="sasd_1" localSheetId="22" hidden="1">{#N/A,#N/A,FALSE,"CONTROLE"}</definedName>
    <definedName name="sasd_1" localSheetId="21" hidden="1">{#N/A,#N/A,FALSE,"CONTROLE"}</definedName>
    <definedName name="sasd_1" localSheetId="23" hidden="1">{#N/A,#N/A,FALSE,"CONTROLE"}</definedName>
    <definedName name="sasd_1" localSheetId="15" hidden="1">{#N/A,#N/A,FALSE,"CONTROLE"}</definedName>
    <definedName name="sasd_1" localSheetId="13" hidden="1">{#N/A,#N/A,FALSE,"CONTROLE"}</definedName>
    <definedName name="sasd_1" hidden="1">{#N/A,#N/A,FALSE,"CONTROLE"}</definedName>
    <definedName name="Scenario_Dollar">#REF!</definedName>
    <definedName name="Scenario_Economic_Scenario">#REF!</definedName>
    <definedName name="Scenario_End_Period_Rate">#REF!</definedName>
    <definedName name="Scenario_Interest_Rate">#REF!</definedName>
    <definedName name="ScrollVal">#REF!</definedName>
    <definedName name="sds" hidden="1">#N/A</definedName>
    <definedName name="sdsadsd" localSheetId="15" hidden="1">{#N/A,#N/A,FALSE,"Hip.Bas";#N/A,#N/A,FALSE,"ventas";#N/A,#N/A,FALSE,"ingre-Año";#N/A,#N/A,FALSE,"ventas-Año";#N/A,#N/A,FALSE,"Costepro";#N/A,#N/A,FALSE,"inversion";#N/A,#N/A,FALSE,"personal";#N/A,#N/A,FALSE,"Gastos-V";#N/A,#N/A,FALSE,"Circulante";#N/A,#N/A,FALSE,"CONSOLI";#N/A,#N/A,FALSE,"Es-Fin";#N/A,#N/A,FALSE,"Margen-P"}</definedName>
    <definedName name="sdsadsd" localSheetId="13" hidden="1">{#N/A,#N/A,FALSE,"Hip.Bas";#N/A,#N/A,FALSE,"ventas";#N/A,#N/A,FALSE,"ingre-Año";#N/A,#N/A,FALSE,"ventas-Año";#N/A,#N/A,FALSE,"Costepro";#N/A,#N/A,FALSE,"inversion";#N/A,#N/A,FALSE,"personal";#N/A,#N/A,FALSE,"Gastos-V";#N/A,#N/A,FALSE,"Circulante";#N/A,#N/A,FALSE,"CONSOLI";#N/A,#N/A,FALSE,"Es-Fin";#N/A,#N/A,FALSE,"Margen-P"}</definedName>
    <definedName name="sdsadsd" hidden="1">{#N/A,#N/A,FALSE,"Hip.Bas";#N/A,#N/A,FALSE,"ventas";#N/A,#N/A,FALSE,"ingre-Año";#N/A,#N/A,FALSE,"ventas-Año";#N/A,#N/A,FALSE,"Costepro";#N/A,#N/A,FALSE,"inversion";#N/A,#N/A,FALSE,"personal";#N/A,#N/A,FALSE,"Gastos-V";#N/A,#N/A,FALSE,"Circulante";#N/A,#N/A,FALSE,"CONSOLI";#N/A,#N/A,FALSE,"Es-Fin";#N/A,#N/A,FALSE,"Margen-P"}</definedName>
    <definedName name="SE">#REF!</definedName>
    <definedName name="seee" localSheetId="15">#REF!</definedName>
    <definedName name="seee">#REF!</definedName>
    <definedName name="SEG_CONTR" localSheetId="15">#REF!</definedName>
    <definedName name="SEG_CONTR">#REF!</definedName>
    <definedName name="Seg_Pedidor_05" localSheetId="15">#REF!</definedName>
    <definedName name="Seg_Pedidor_05">#REF!</definedName>
    <definedName name="Seg_Pedidos_04" localSheetId="15">#REF!</definedName>
    <definedName name="Seg_Pedidos_04">#REF!</definedName>
    <definedName name="SEG_PROP" localSheetId="15">#REF!</definedName>
    <definedName name="SEG_PROP">#REF!</definedName>
    <definedName name="SEG_PUBL" localSheetId="15">#REF!</definedName>
    <definedName name="SEG_PUBL">#REF!</definedName>
    <definedName name="Seguro_apagão" localSheetId="15">#REF!</definedName>
    <definedName name="Seguro_apagão">#REF!</definedName>
    <definedName name="Selecao_1" localSheetId="13">#REF!</definedName>
    <definedName name="Selecao_1">#REF!</definedName>
    <definedName name="Selecao2" localSheetId="15">#REF!,#REF!,#REF!,#REF!,#REF!,#REF!,#REF!,#REF!,#REF!,#REF!,#REF!,#REF!,#REF!,#REF!,#REF!,#REF!,#REF!,#REF!,#REF!,#REF!</definedName>
    <definedName name="Selecao2">#REF!,#REF!,#REF!,#REF!,#REF!,#REF!,#REF!,#REF!,#REF!,#REF!,#REF!,#REF!,#REF!,#REF!,#REF!,#REF!,#REF!,#REF!,#REF!,#REF!</definedName>
    <definedName name="SELIC_DIária_BC_CEB" localSheetId="13">#REF!</definedName>
    <definedName name="SELIC_DIária_BC_CEB">#REF!</definedName>
    <definedName name="sencount" hidden="1">2</definedName>
    <definedName name="sensibilidade_inicio_ke" localSheetId="13">#REF!</definedName>
    <definedName name="sensibilidade_inicio_ke">#REF!</definedName>
    <definedName name="sensibilidade_ke_original" localSheetId="13">#REF!</definedName>
    <definedName name="sensibilidade_ke_original">#REF!</definedName>
    <definedName name="sensibilidade_valor_empresa" localSheetId="13">#REF!</definedName>
    <definedName name="sensibilidade_valor_empresa">#REF!</definedName>
    <definedName name="sensibilidade_variacao_ke">#REF!</definedName>
    <definedName name="SepL3">#REF!</definedName>
    <definedName name="SepL4">#REF!</definedName>
    <definedName name="SepL5">#REF!</definedName>
    <definedName name="SepNI1">#REF!</definedName>
    <definedName name="SepNI2">#REF!</definedName>
    <definedName name="SepNI3">#REF!</definedName>
    <definedName name="SepNI4">#REF!</definedName>
    <definedName name="SepNI5">#REF!</definedName>
    <definedName name="SERVICO">#REF!</definedName>
    <definedName name="SERVIÇO">#REF!</definedName>
    <definedName name="SERVIÇOS">#REF!</definedName>
    <definedName name="servicosTecnicosFIM">#REF!</definedName>
    <definedName name="servicosTecnicosINICIO">#REF!</definedName>
    <definedName name="servicosTecnicosPoderFIM">#REF!</definedName>
    <definedName name="Setembro" localSheetId="2">#REF!</definedName>
    <definedName name="Setembro" localSheetId="3">#REF!</definedName>
    <definedName name="Setembro" localSheetId="19">#REF!</definedName>
    <definedName name="Setembro" localSheetId="24">#REF!</definedName>
    <definedName name="Setembro" localSheetId="1">#REF!</definedName>
    <definedName name="Setembro" localSheetId="25">#REF!</definedName>
    <definedName name="Setembro" localSheetId="23">#REF!</definedName>
    <definedName name="Setembro">#REF!</definedName>
    <definedName name="SETENOVE" localSheetId="15">#REF!</definedName>
    <definedName name="SETENOVE">#REF!</definedName>
    <definedName name="SETOFBOOKSID1" localSheetId="2">#REF!</definedName>
    <definedName name="SETOFBOOKSID1" localSheetId="3">#REF!</definedName>
    <definedName name="SETOFBOOKSID1" localSheetId="19">#REF!</definedName>
    <definedName name="SETOFBOOKSID1" localSheetId="24">#REF!</definedName>
    <definedName name="SETOFBOOKSID1" localSheetId="1">#REF!</definedName>
    <definedName name="SETOFBOOKSID1" localSheetId="25">#REF!</definedName>
    <definedName name="SETOFBOOKSID1" localSheetId="12">#REF!</definedName>
    <definedName name="SETOFBOOKSID1" localSheetId="23">#REF!</definedName>
    <definedName name="SETOFBOOKSID1" localSheetId="13">#REF!</definedName>
    <definedName name="SETOFBOOKSID1">#REF!</definedName>
    <definedName name="SETOFBOOKSNAME1" localSheetId="2">#REF!</definedName>
    <definedName name="SETOFBOOKSNAME1" localSheetId="3">#REF!</definedName>
    <definedName name="SETOFBOOKSNAME1" localSheetId="19">#REF!</definedName>
    <definedName name="SETOFBOOKSNAME1" localSheetId="24">#REF!</definedName>
    <definedName name="SETOFBOOKSNAME1" localSheetId="1">#REF!</definedName>
    <definedName name="SETOFBOOKSNAME1" localSheetId="25">#REF!</definedName>
    <definedName name="SETOFBOOKSNAME1" localSheetId="12">#REF!</definedName>
    <definedName name="SETOFBOOKSNAME1" localSheetId="23">#REF!</definedName>
    <definedName name="SETOFBOOKSNAME1" localSheetId="13">#REF!</definedName>
    <definedName name="SETOFBOOKSNAME1">#REF!</definedName>
    <definedName name="SG_A" localSheetId="13">#REF!</definedName>
    <definedName name="SG_A">#REF!</definedName>
    <definedName name="SHARES">#REF!</definedName>
    <definedName name="SHIT">#REF!</definedName>
    <definedName name="shshryhasyhj" hidden="1">#N/A</definedName>
    <definedName name="shss" hidden="1">#N/A</definedName>
    <definedName name="SIM" localSheetId="15">#REF!</definedName>
    <definedName name="SIM">#REF!</definedName>
    <definedName name="SIMU" localSheetId="15">#REF!</definedName>
    <definedName name="SIMU">#REF!</definedName>
    <definedName name="SIMUL" localSheetId="15">#REF!</definedName>
    <definedName name="SIMUL">#REF!</definedName>
    <definedName name="SIMULAC" localSheetId="15">#REF!</definedName>
    <definedName name="SIMULAC">#REF!</definedName>
    <definedName name="SIMULACA" localSheetId="15">#REF!</definedName>
    <definedName name="SIMULACA">#REF!</definedName>
    <definedName name="SIMULACAO" localSheetId="15">#REF!</definedName>
    <definedName name="SIMULACAO">#REF!</definedName>
    <definedName name="SIMULACAOS" localSheetId="15">#REF!</definedName>
    <definedName name="SIMULACAOS">#REF!</definedName>
    <definedName name="SituacaoRAP" localSheetId="15">#REF!</definedName>
    <definedName name="SituacaoRAP" localSheetId="13">#REF!</definedName>
    <definedName name="SituacaoRAP">#REF!</definedName>
    <definedName name="SOBRA" localSheetId="0" hidden="1">{#N/A,#N/A,FALSE,"CONTROLE";#N/A,#N/A,FALSE,"CONTROLE"}</definedName>
    <definedName name="SOBRA" localSheetId="25" hidden="1">{#N/A,#N/A,FALSE,"CONTROLE";#N/A,#N/A,FALSE,"CONTROLE"}</definedName>
    <definedName name="SOBRA" localSheetId="20" hidden="1">{#N/A,#N/A,FALSE,"CONTROLE";#N/A,#N/A,FALSE,"CONTROLE"}</definedName>
    <definedName name="SOBRA" localSheetId="12" hidden="1">{#N/A,#N/A,FALSE,"CONTROLE";#N/A,#N/A,FALSE,"CONTROLE"}</definedName>
    <definedName name="SOBRA" localSheetId="22" hidden="1">{#N/A,#N/A,FALSE,"CONTROLE";#N/A,#N/A,FALSE,"CONTROLE"}</definedName>
    <definedName name="SOBRA" localSheetId="21" hidden="1">{#N/A,#N/A,FALSE,"CONTROLE";#N/A,#N/A,FALSE,"CONTROLE"}</definedName>
    <definedName name="SOBRA" localSheetId="23" hidden="1">{#N/A,#N/A,FALSE,"CONTROLE";#N/A,#N/A,FALSE,"CONTROLE"}</definedName>
    <definedName name="SOBRA" localSheetId="15" hidden="1">{#N/A,#N/A,FALSE,"CONTROLE";#N/A,#N/A,FALSE,"CONTROLE"}</definedName>
    <definedName name="SOBRA" localSheetId="13" hidden="1">{#N/A,#N/A,FALSE,"CONTROLE";#N/A,#N/A,FALSE,"CONTROLE"}</definedName>
    <definedName name="SOBRA" hidden="1">{#N/A,#N/A,FALSE,"CONTROLE";#N/A,#N/A,FALSE,"CONTROLE"}</definedName>
    <definedName name="SOBRA_1" localSheetId="0" hidden="1">{#N/A,#N/A,FALSE,"CONTROLE";#N/A,#N/A,FALSE,"CONTROLE"}</definedName>
    <definedName name="SOBRA_1" localSheetId="25" hidden="1">{#N/A,#N/A,FALSE,"CONTROLE";#N/A,#N/A,FALSE,"CONTROLE"}</definedName>
    <definedName name="SOBRA_1" localSheetId="20" hidden="1">{#N/A,#N/A,FALSE,"CONTROLE";#N/A,#N/A,FALSE,"CONTROLE"}</definedName>
    <definedName name="SOBRA_1" localSheetId="12" hidden="1">{#N/A,#N/A,FALSE,"CONTROLE";#N/A,#N/A,FALSE,"CONTROLE"}</definedName>
    <definedName name="SOBRA_1" localSheetId="22" hidden="1">{#N/A,#N/A,FALSE,"CONTROLE";#N/A,#N/A,FALSE,"CONTROLE"}</definedName>
    <definedName name="SOBRA_1" localSheetId="21" hidden="1">{#N/A,#N/A,FALSE,"CONTROLE";#N/A,#N/A,FALSE,"CONTROLE"}</definedName>
    <definedName name="SOBRA_1" localSheetId="23" hidden="1">{#N/A,#N/A,FALSE,"CONTROLE";#N/A,#N/A,FALSE,"CONTROLE"}</definedName>
    <definedName name="SOBRA_1" localSheetId="15" hidden="1">{#N/A,#N/A,FALSE,"CONTROLE";#N/A,#N/A,FALSE,"CONTROLE"}</definedName>
    <definedName name="SOBRA_1" localSheetId="13" hidden="1">{#N/A,#N/A,FALSE,"CONTROLE";#N/A,#N/A,FALSE,"CONTROLE"}</definedName>
    <definedName name="SOBRA_1" hidden="1">{#N/A,#N/A,FALSE,"CONTROLE";#N/A,#N/A,FALSE,"CONTROLE"}</definedName>
    <definedName name="solver_adj" localSheetId="25" hidden="1">#REF!,#REF!</definedName>
    <definedName name="solver_adj" localSheetId="20" hidden="1">#REF!,#REF!</definedName>
    <definedName name="solver_adj" localSheetId="12" hidden="1">#REF!,#REF!</definedName>
    <definedName name="solver_adj" localSheetId="22" hidden="1">#REF!,#REF!</definedName>
    <definedName name="solver_adj" localSheetId="21" hidden="1">#REF!,#REF!</definedName>
    <definedName name="solver_adj" localSheetId="23" hidden="1">#REF!,#REF!</definedName>
    <definedName name="solver_adj" localSheetId="13" hidden="1">#REF!,#REF!</definedName>
    <definedName name="solver_adj" hidden="1">#REF!,#REF!</definedName>
    <definedName name="solver_cvg" hidden="1">0.0001</definedName>
    <definedName name="solver_drv" hidden="1">1</definedName>
    <definedName name="solver_est" hidden="1">1</definedName>
    <definedName name="solver_itr" hidden="1">100</definedName>
    <definedName name="solver_lin" hidden="1">0</definedName>
    <definedName name="solver_num" hidden="1">0</definedName>
    <definedName name="solver_opt" localSheetId="25" hidden="1">#REF!</definedName>
    <definedName name="solver_opt" localSheetId="20" hidden="1">#REF!</definedName>
    <definedName name="solver_opt" localSheetId="12" hidden="1">#REF!</definedName>
    <definedName name="solver_opt" localSheetId="22" hidden="1">#REF!</definedName>
    <definedName name="solver_opt" localSheetId="21" hidden="1">#REF!</definedName>
    <definedName name="solver_opt" localSheetId="23" hidden="1">#REF!</definedName>
    <definedName name="solver_opt" localSheetId="13" hidden="1">#REF!</definedName>
    <definedName name="solver_opt" hidden="1">#REF!</definedName>
    <definedName name="solver_typ" hidden="1">1</definedName>
    <definedName name="solver_val" hidden="1">0</definedName>
    <definedName name="somae" localSheetId="15">#REF!</definedName>
    <definedName name="somae" localSheetId="13">#REF!</definedName>
    <definedName name="somae">#REF!</definedName>
    <definedName name="Spot_MAE_Price" localSheetId="15">#REF!</definedName>
    <definedName name="Spot_MAE_Price" localSheetId="13">#REF!</definedName>
    <definedName name="Spot_MAE_Price">#REF!</definedName>
    <definedName name="sre" localSheetId="13">#REF!</definedName>
    <definedName name="sre">#REF!</definedName>
    <definedName name="ss" localSheetId="25" hidden="1">{#N/A,#N/A,FALSE,"CONTROLE"}</definedName>
    <definedName name="ss" localSheetId="20" hidden="1">{#N/A,#N/A,FALSE,"CONTROLE"}</definedName>
    <definedName name="ss" localSheetId="12" hidden="1">{#N/A,#N/A,FALSE,"CONTROLE"}</definedName>
    <definedName name="ss" localSheetId="22" hidden="1">{#N/A,#N/A,FALSE,"CONTROLE"}</definedName>
    <definedName name="ss" localSheetId="21" hidden="1">{#N/A,#N/A,FALSE,"CONTROLE"}</definedName>
    <definedName name="ss" localSheetId="23" hidden="1">{#N/A,#N/A,FALSE,"CONTROLE"}</definedName>
    <definedName name="ss" localSheetId="15" hidden="1">{#N/A,#N/A,FALSE,"CONTROLE"}</definedName>
    <definedName name="ss" localSheetId="13" hidden="1">{#N/A,#N/A,FALSE,"CONTROLE"}</definedName>
    <definedName name="ss" hidden="1">{#N/A,#N/A,FALSE,"CONTROLE"}</definedName>
    <definedName name="ss_1" localSheetId="0" hidden="1">{#N/A,#N/A,FALSE,"CONTROLE"}</definedName>
    <definedName name="ss_1" localSheetId="25" hidden="1">{#N/A,#N/A,FALSE,"CONTROLE"}</definedName>
    <definedName name="ss_1" localSheetId="20" hidden="1">{#N/A,#N/A,FALSE,"CONTROLE"}</definedName>
    <definedName name="ss_1" localSheetId="12" hidden="1">{#N/A,#N/A,FALSE,"CONTROLE"}</definedName>
    <definedName name="ss_1" localSheetId="22" hidden="1">{#N/A,#N/A,FALSE,"CONTROLE"}</definedName>
    <definedName name="ss_1" localSheetId="21" hidden="1">{#N/A,#N/A,FALSE,"CONTROLE"}</definedName>
    <definedName name="ss_1" localSheetId="23" hidden="1">{#N/A,#N/A,FALSE,"CONTROLE"}</definedName>
    <definedName name="ss_1" localSheetId="15" hidden="1">{#N/A,#N/A,FALSE,"CONTROLE"}</definedName>
    <definedName name="ss_1" localSheetId="13" hidden="1">{#N/A,#N/A,FALSE,"CONTROLE"}</definedName>
    <definedName name="ss_1" hidden="1">{#N/A,#N/A,FALSE,"CONTROLE"}</definedName>
    <definedName name="ssdds" localSheetId="15" hidden="1">{#N/A,#N/A,FALSE,"Hip.Bas";#N/A,#N/A,FALSE,"ventas";#N/A,#N/A,FALSE,"ingre-Año";#N/A,#N/A,FALSE,"ventas-Año";#N/A,#N/A,FALSE,"Costepro";#N/A,#N/A,FALSE,"inversion";#N/A,#N/A,FALSE,"personal";#N/A,#N/A,FALSE,"Gastos-V";#N/A,#N/A,FALSE,"Circulante";#N/A,#N/A,FALSE,"CONSOLI";#N/A,#N/A,FALSE,"Es-Fin";#N/A,#N/A,FALSE,"Margen-P"}</definedName>
    <definedName name="ssdds" localSheetId="13" hidden="1">{#N/A,#N/A,FALSE,"Hip.Bas";#N/A,#N/A,FALSE,"ventas";#N/A,#N/A,FALSE,"ingre-Año";#N/A,#N/A,FALSE,"ventas-Año";#N/A,#N/A,FALSE,"Costepro";#N/A,#N/A,FALSE,"inversion";#N/A,#N/A,FALSE,"personal";#N/A,#N/A,FALSE,"Gastos-V";#N/A,#N/A,FALSE,"Circulante";#N/A,#N/A,FALSE,"CONSOLI";#N/A,#N/A,FALSE,"Es-Fin";#N/A,#N/A,FALSE,"Margen-P"}</definedName>
    <definedName name="ssdds" hidden="1">{#N/A,#N/A,FALSE,"Hip.Bas";#N/A,#N/A,FALSE,"ventas";#N/A,#N/A,FALSE,"ingre-Año";#N/A,#N/A,FALSE,"ventas-Año";#N/A,#N/A,FALSE,"Costepro";#N/A,#N/A,FALSE,"inversion";#N/A,#N/A,FALSE,"personal";#N/A,#N/A,FALSE,"Gastos-V";#N/A,#N/A,FALSE,"Circulante";#N/A,#N/A,FALSE,"CONSOLI";#N/A,#N/A,FALSE,"Es-Fin";#N/A,#N/A,FALSE,"Margen-P"}</definedName>
    <definedName name="sss" localSheetId="0" hidden="1">{#N/A,#N/A,FALSE,"CONTROLE"}</definedName>
    <definedName name="sss" localSheetId="25" hidden="1">{#N/A,#N/A,FALSE,"CONTROLE"}</definedName>
    <definedName name="sss" localSheetId="20" hidden="1">{#N/A,#N/A,FALSE,"CONTROLE"}</definedName>
    <definedName name="sss" localSheetId="12" hidden="1">{#N/A,#N/A,FALSE,"CONTROLE"}</definedName>
    <definedName name="sss" localSheetId="22" hidden="1">{#N/A,#N/A,FALSE,"CONTROLE"}</definedName>
    <definedName name="sss" localSheetId="21" hidden="1">{#N/A,#N/A,FALSE,"CONTROLE"}</definedName>
    <definedName name="sss" localSheetId="23" hidden="1">{#N/A,#N/A,FALSE,"CONTROLE"}</definedName>
    <definedName name="sss" localSheetId="15" hidden="1">{#N/A,#N/A,FALSE,"CONTROLE"}</definedName>
    <definedName name="sss" localSheetId="13" hidden="1">{#N/A,#N/A,FALSE,"CONTROLE"}</definedName>
    <definedName name="sss" hidden="1">{#N/A,#N/A,FALSE,"CONTROLE"}</definedName>
    <definedName name="sss_1" localSheetId="0" hidden="1">{#N/A,#N/A,FALSE,"CONTROLE"}</definedName>
    <definedName name="sss_1" localSheetId="25" hidden="1">{#N/A,#N/A,FALSE,"CONTROLE"}</definedName>
    <definedName name="sss_1" localSheetId="20" hidden="1">{#N/A,#N/A,FALSE,"CONTROLE"}</definedName>
    <definedName name="sss_1" localSheetId="12" hidden="1">{#N/A,#N/A,FALSE,"CONTROLE"}</definedName>
    <definedName name="sss_1" localSheetId="22" hidden="1">{#N/A,#N/A,FALSE,"CONTROLE"}</definedName>
    <definedName name="sss_1" localSheetId="21" hidden="1">{#N/A,#N/A,FALSE,"CONTROLE"}</definedName>
    <definedName name="sss_1" localSheetId="23" hidden="1">{#N/A,#N/A,FALSE,"CONTROLE"}</definedName>
    <definedName name="sss_1" localSheetId="15" hidden="1">{#N/A,#N/A,FALSE,"CONTROLE"}</definedName>
    <definedName name="sss_1" localSheetId="13" hidden="1">{#N/A,#N/A,FALSE,"CONTROLE"}</definedName>
    <definedName name="sss_1" hidden="1">{#N/A,#N/A,FALSE,"CONTROLE"}</definedName>
    <definedName name="ssss" localSheetId="0" hidden="1">{#N/A,#N/A,FALSE,"CONTROLE"}</definedName>
    <definedName name="ssss" localSheetId="25" hidden="1">{#N/A,#N/A,FALSE,"CONTROLE"}</definedName>
    <definedName name="ssss" localSheetId="20" hidden="1">{#N/A,#N/A,FALSE,"CONTROLE"}</definedName>
    <definedName name="ssss" localSheetId="12" hidden="1">{#N/A,#N/A,FALSE,"CONTROLE"}</definedName>
    <definedName name="ssss" localSheetId="22" hidden="1">{#N/A,#N/A,FALSE,"CONTROLE"}</definedName>
    <definedName name="ssss" localSheetId="21" hidden="1">{#N/A,#N/A,FALSE,"CONTROLE"}</definedName>
    <definedName name="ssss" localSheetId="23" hidden="1">{#N/A,#N/A,FALSE,"CONTROLE"}</definedName>
    <definedName name="ssss" localSheetId="15" hidden="1">{#N/A,#N/A,FALSE,"CONTROLE"}</definedName>
    <definedName name="ssss" localSheetId="13" hidden="1">{#N/A,#N/A,FALSE,"CONTROLE"}</definedName>
    <definedName name="ssss" hidden="1">{#N/A,#N/A,FALSE,"CONTROLE"}</definedName>
    <definedName name="ssss_1" localSheetId="0" hidden="1">{#N/A,#N/A,FALSE,"CONTROLE"}</definedName>
    <definedName name="ssss_1" localSheetId="25" hidden="1">{#N/A,#N/A,FALSE,"CONTROLE"}</definedName>
    <definedName name="ssss_1" localSheetId="20" hidden="1">{#N/A,#N/A,FALSE,"CONTROLE"}</definedName>
    <definedName name="ssss_1" localSheetId="12" hidden="1">{#N/A,#N/A,FALSE,"CONTROLE"}</definedName>
    <definedName name="ssss_1" localSheetId="22" hidden="1">{#N/A,#N/A,FALSE,"CONTROLE"}</definedName>
    <definedName name="ssss_1" localSheetId="21" hidden="1">{#N/A,#N/A,FALSE,"CONTROLE"}</definedName>
    <definedName name="ssss_1" localSheetId="23" hidden="1">{#N/A,#N/A,FALSE,"CONTROLE"}</definedName>
    <definedName name="ssss_1" localSheetId="15" hidden="1">{#N/A,#N/A,FALSE,"CONTROLE"}</definedName>
    <definedName name="ssss_1" localSheetId="13" hidden="1">{#N/A,#N/A,FALSE,"CONTROLE"}</definedName>
    <definedName name="ssss_1" hidden="1">{#N/A,#N/A,FALSE,"CONTROLE"}</definedName>
    <definedName name="ssssssss" localSheetId="25" hidden="1">#REF!</definedName>
    <definedName name="ssssssss" localSheetId="20" hidden="1">#REF!</definedName>
    <definedName name="ssssssss" localSheetId="12" hidden="1">#REF!</definedName>
    <definedName name="ssssssss" localSheetId="22" hidden="1">#REF!</definedName>
    <definedName name="ssssssss" localSheetId="21" hidden="1">#REF!</definedName>
    <definedName name="ssssssss" localSheetId="23" hidden="1">#REF!</definedName>
    <definedName name="ssssssss" localSheetId="15" hidden="1">#REF!</definedName>
    <definedName name="ssssssss" localSheetId="13" hidden="1">#REF!</definedName>
    <definedName name="ssssssss" hidden="1">#REF!</definedName>
    <definedName name="SSSSSSSSSSSSS" localSheetId="15" hidden="1">{#N/A,#N/A,FALSE,"ENERGIA";#N/A,#N/A,FALSE,"PERDIDAS";#N/A,#N/A,FALSE,"CLIENTES";#N/A,#N/A,FALSE,"ESTADO";#N/A,#N/A,FALSE,"TECNICA"}</definedName>
    <definedName name="SSSSSSSSSSSSS" localSheetId="13" hidden="1">{#N/A,#N/A,FALSE,"ENERGIA";#N/A,#N/A,FALSE,"PERDIDAS";#N/A,#N/A,FALSE,"CLIENTES";#N/A,#N/A,FALSE,"ESTADO";#N/A,#N/A,FALSE,"TECNICA"}</definedName>
    <definedName name="SSSSSSSSSSSSS" hidden="1">{#N/A,#N/A,FALSE,"ENERGIA";#N/A,#N/A,FALSE,"PERDIDAS";#N/A,#N/A,FALSE,"CLIENTES";#N/A,#N/A,FALSE,"ESTADO";#N/A,#N/A,FALSE,"TECNICA"}</definedName>
    <definedName name="ssy" hidden="1">#N/A</definedName>
    <definedName name="ST">#REF!</definedName>
    <definedName name="STARTJOURNALIMPORT1" localSheetId="2">#REF!</definedName>
    <definedName name="STARTJOURNALIMPORT1" localSheetId="3">#REF!</definedName>
    <definedName name="STARTJOURNALIMPORT1" localSheetId="19">#REF!</definedName>
    <definedName name="STARTJOURNALIMPORT1" localSheetId="24">#REF!</definedName>
    <definedName name="STARTJOURNALIMPORT1" localSheetId="1">#REF!</definedName>
    <definedName name="STARTJOURNALIMPORT1" localSheetId="25">#REF!</definedName>
    <definedName name="STARTJOURNALIMPORT1" localSheetId="12">#REF!</definedName>
    <definedName name="STARTJOURNALIMPORT1" localSheetId="23">#REF!</definedName>
    <definedName name="STARTJOURNALIMPORT1" localSheetId="13">#REF!</definedName>
    <definedName name="STARTJOURNALIMPORT1">#REF!</definedName>
    <definedName name="STOCKOP" localSheetId="13">#REF!</definedName>
    <definedName name="STOCKOP">#REF!</definedName>
    <definedName name="Stub" hidden="1">#REF!</definedName>
    <definedName name="Stub_Header1" hidden="1">#REF!</definedName>
    <definedName name="Stub_Header2" hidden="1">#REF!</definedName>
    <definedName name="Stub_Header3" hidden="1">#REF!</definedName>
    <definedName name="SU_01_TM_VL_ECON">#REF!</definedName>
    <definedName name="SU_02_TM_VL_ECON">#REF!</definedName>
    <definedName name="SU_03_TM_VL_ECON">#REF!</definedName>
    <definedName name="SU_04_REC_VL_ECON">#REF!</definedName>
    <definedName name="SU_05_REC_VL_ECON">#REF!</definedName>
    <definedName name="SU_06_REC_VL_ECON">#REF!</definedName>
    <definedName name="SU_07_MERC_VL_ECON">#REF!</definedName>
    <definedName name="SU_08_MERC_VL_ECON">#REF!</definedName>
    <definedName name="SU_09_MERC_VL_ECON">#REF!</definedName>
    <definedName name="SU_10">#REF!</definedName>
    <definedName name="SU_11_DÓLAR">#REF!</definedName>
    <definedName name="SUBGRUPOS" localSheetId="15">#REF!</definedName>
    <definedName name="SUBGRUPOS">#REF!</definedName>
    <definedName name="Subterraneo" localSheetId="13">#REF!</definedName>
    <definedName name="Subterraneo">#REF!</definedName>
    <definedName name="Sue" localSheetId="13" hidden="1">#REF!</definedName>
    <definedName name="Sue" hidden="1">#REF!</definedName>
    <definedName name="SUP_CALC" localSheetId="13">#REF!</definedName>
    <definedName name="SUP_CALC">#REF!</definedName>
    <definedName name="SUPRI">#REF!</definedName>
    <definedName name="SUPRIMENTO" localSheetId="15">#REF!</definedName>
    <definedName name="SUPRIMENTO">#REF!</definedName>
    <definedName name="t" localSheetId="25" hidden="1">{#N/A,#N/A,FALSE,"CONTROLE"}</definedName>
    <definedName name="t" localSheetId="20" hidden="1">{#N/A,#N/A,FALSE,"CONTROLE"}</definedName>
    <definedName name="t" localSheetId="12" hidden="1">{#N/A,#N/A,FALSE,"CONTROLE"}</definedName>
    <definedName name="t" localSheetId="22" hidden="1">{#N/A,#N/A,FALSE,"CONTROLE"}</definedName>
    <definedName name="t" localSheetId="21" hidden="1">{#N/A,#N/A,FALSE,"CONTROLE"}</definedName>
    <definedName name="t" localSheetId="23" hidden="1">{#N/A,#N/A,FALSE,"CONTROLE"}</definedName>
    <definedName name="t" localSheetId="15" hidden="1">{#N/A,#N/A,FALSE,"CONTROLE"}</definedName>
    <definedName name="t" localSheetId="13" hidden="1">{#N/A,#N/A,FALSE,"CONTROLE"}</definedName>
    <definedName name="t" hidden="1">{#N/A,#N/A,FALSE,"CONTROLE"}</definedName>
    <definedName name="t_1" localSheetId="0" hidden="1">{#N/A,#N/A,FALSE,"CONTROLE"}</definedName>
    <definedName name="t_1" localSheetId="25" hidden="1">{#N/A,#N/A,FALSE,"CONTROLE"}</definedName>
    <definedName name="t_1" localSheetId="20" hidden="1">{#N/A,#N/A,FALSE,"CONTROLE"}</definedName>
    <definedName name="t_1" localSheetId="12" hidden="1">{#N/A,#N/A,FALSE,"CONTROLE"}</definedName>
    <definedName name="t_1" localSheetId="22" hidden="1">{#N/A,#N/A,FALSE,"CONTROLE"}</definedName>
    <definedName name="t_1" localSheetId="21" hidden="1">{#N/A,#N/A,FALSE,"CONTROLE"}</definedName>
    <definedName name="t_1" localSheetId="23" hidden="1">{#N/A,#N/A,FALSE,"CONTROLE"}</definedName>
    <definedName name="t_1" localSheetId="15" hidden="1">{#N/A,#N/A,FALSE,"CONTROLE"}</definedName>
    <definedName name="t_1" localSheetId="13" hidden="1">{#N/A,#N/A,FALSE,"CONTROLE"}</definedName>
    <definedName name="t_1" hidden="1">{#N/A,#N/A,FALSE,"CONTROLE"}</definedName>
    <definedName name="T90_GERAL">#REF!</definedName>
    <definedName name="T90_MEDIA">#REF!</definedName>
    <definedName name="T90_NEG">#REF!</definedName>
    <definedName name="T90_PREF">#REF!</definedName>
    <definedName name="T90_TOI">#REF!</definedName>
    <definedName name="Tab_Alex" localSheetId="15">#REF!</definedName>
    <definedName name="Tab_Alex">#REF!</definedName>
    <definedName name="Tab_T90" localSheetId="15">#REF!</definedName>
    <definedName name="Tab_T90">#REF!</definedName>
    <definedName name="Tab_TME" localSheetId="15">#REF!</definedName>
    <definedName name="Tab_TME">#REF!</definedName>
    <definedName name="TAB04F" localSheetId="13">#REF!</definedName>
    <definedName name="TAB04F">#REF!</definedName>
    <definedName name="TAB04S" localSheetId="13">#REF!</definedName>
    <definedName name="TAB04S">#REF!</definedName>
    <definedName name="TAB04T" localSheetId="13">#REF!</definedName>
    <definedName name="TAB04T">#REF!</definedName>
    <definedName name="TAB06F">#REF!</definedName>
    <definedName name="TAB06S">#REF!</definedName>
    <definedName name="tab1b">#REF!</definedName>
    <definedName name="Taba">#REF!</definedName>
    <definedName name="TabATUAL">#REF!</definedName>
    <definedName name="TabB">#REF!</definedName>
    <definedName name="TABBTN">#REF!</definedName>
    <definedName name="TabContratos">#REF!</definedName>
    <definedName name="TABELA" localSheetId="25">#REF!</definedName>
    <definedName name="TABELA" localSheetId="20">#REF!</definedName>
    <definedName name="TABELA" localSheetId="22">#REF!</definedName>
    <definedName name="TABELA" localSheetId="21">#REF!</definedName>
    <definedName name="TABELA" localSheetId="23">#REF!</definedName>
    <definedName name="TABELA">#REF!</definedName>
    <definedName name="Tabela1">#REF!</definedName>
    <definedName name="TABELA2" localSheetId="25">#REF!</definedName>
    <definedName name="TABELA2" localSheetId="20">#REF!</definedName>
    <definedName name="TABELA2" localSheetId="22">#REF!</definedName>
    <definedName name="TABELA2" localSheetId="21">#REF!</definedName>
    <definedName name="TABELA2" localSheetId="23">#REF!</definedName>
    <definedName name="TABELA2">#REF!</definedName>
    <definedName name="tabela3">#REF!</definedName>
    <definedName name="tabela4">#REF!</definedName>
    <definedName name="tabela5">#REF!</definedName>
    <definedName name="Tabela6">#REF!</definedName>
    <definedName name="Tabelaodi">#REF!</definedName>
    <definedName name="Tabelle" localSheetId="25">#REF!</definedName>
    <definedName name="Tabelle" localSheetId="20">#REF!</definedName>
    <definedName name="Tabelle" localSheetId="22">#REF!</definedName>
    <definedName name="Tabelle" localSheetId="21">#REF!</definedName>
    <definedName name="Tabelle" localSheetId="23">#REF!</definedName>
    <definedName name="Tabelle" localSheetId="15">#REF!</definedName>
    <definedName name="Tabelle">#REF!</definedName>
    <definedName name="Tabelle2" localSheetId="25">#REF!</definedName>
    <definedName name="Tabelle2" localSheetId="20">#REF!</definedName>
    <definedName name="Tabelle2" localSheetId="22">#REF!</definedName>
    <definedName name="Tabelle2" localSheetId="21">#REF!</definedName>
    <definedName name="Tabelle2" localSheetId="23">#REF!</definedName>
    <definedName name="Tabelle2" localSheetId="15">#REF!</definedName>
    <definedName name="Tabelle2">#REF!</definedName>
    <definedName name="Tabelle3" localSheetId="25">#REF!</definedName>
    <definedName name="Tabelle3" localSheetId="20">#REF!</definedName>
    <definedName name="Tabelle3" localSheetId="22">#REF!</definedName>
    <definedName name="Tabelle3" localSheetId="21">#REF!</definedName>
    <definedName name="Tabelle3" localSheetId="23">#REF!</definedName>
    <definedName name="Tabelle3" localSheetId="15">#REF!</definedName>
    <definedName name="Tabelle3">#REF!</definedName>
    <definedName name="Tabelle5" localSheetId="25">#REF!</definedName>
    <definedName name="Tabelle5" localSheetId="20">#REF!</definedName>
    <definedName name="Tabelle5" localSheetId="22">#REF!</definedName>
    <definedName name="Tabelle5" localSheetId="21">#REF!</definedName>
    <definedName name="Tabelle5" localSheetId="23">#REF!</definedName>
    <definedName name="Tabelle5" localSheetId="15">#REF!</definedName>
    <definedName name="Tabelle5">#REF!</definedName>
    <definedName name="Tabelle6" localSheetId="25">#REF!</definedName>
    <definedName name="Tabelle6" localSheetId="20">#REF!</definedName>
    <definedName name="Tabelle6" localSheetId="22">#REF!</definedName>
    <definedName name="Tabelle6" localSheetId="21">#REF!</definedName>
    <definedName name="Tabelle6" localSheetId="23">#REF!</definedName>
    <definedName name="Tabelle6" localSheetId="15">#REF!</definedName>
    <definedName name="Tabelle6">#REF!</definedName>
    <definedName name="Tabelle7" localSheetId="25">#REF!</definedName>
    <definedName name="Tabelle7" localSheetId="20">#REF!</definedName>
    <definedName name="Tabelle7" localSheetId="22">#REF!</definedName>
    <definedName name="Tabelle7" localSheetId="21">#REF!</definedName>
    <definedName name="Tabelle7" localSheetId="23">#REF!</definedName>
    <definedName name="Tabelle7" localSheetId="15">#REF!</definedName>
    <definedName name="Tabelle7">#REF!</definedName>
    <definedName name="tabindice" localSheetId="13">#REF!</definedName>
    <definedName name="tabindice">#REF!</definedName>
    <definedName name="tabindice2" localSheetId="13">#REF!</definedName>
    <definedName name="tabindice2">#REF!</definedName>
    <definedName name="TabRAPlicitada" localSheetId="13">#REF!</definedName>
    <definedName name="TabRAPlicitada">#REF!</definedName>
    <definedName name="tabServ">#REF!</definedName>
    <definedName name="TabTJLPeIPCA">#REF!</definedName>
    <definedName name="TabWACC">#REF!</definedName>
    <definedName name="TAR">#REF!</definedName>
    <definedName name="TARIFA">#REF!</definedName>
    <definedName name="TARIFAS" localSheetId="15">#REF!</definedName>
    <definedName name="TARIFAS">#REF!</definedName>
    <definedName name="tarifas_CVRD" localSheetId="13">#REF!</definedName>
    <definedName name="tarifas_CVRD">#REF!</definedName>
    <definedName name="tariffs" localSheetId="15">#REF!</definedName>
    <definedName name="tariffs">#REF!</definedName>
    <definedName name="tax_COFINS" localSheetId="15">#REF!</definedName>
    <definedName name="tax_COFINS">#REF!</definedName>
    <definedName name="tax_ICMS" localSheetId="15">#REF!</definedName>
    <definedName name="tax_ICMS">#REF!</definedName>
    <definedName name="Tax_Life" localSheetId="15">#REF!</definedName>
    <definedName name="Tax_Life">#REF!</definedName>
    <definedName name="tax_PASEP" localSheetId="15">#REF!</definedName>
    <definedName name="tax_PASEP">#REF!</definedName>
    <definedName name="Taxa_de_Fiscalizacao" localSheetId="15">#REF!</definedName>
    <definedName name="Taxa_de_Fiscalizacao">#REF!</definedName>
    <definedName name="Taxa_Fiscalização" localSheetId="13">#REF!</definedName>
    <definedName name="Taxa_Fiscalização">#REF!</definedName>
    <definedName name="Taxa_MAE" localSheetId="15">#REF!</definedName>
    <definedName name="Taxa_MAE">#REF!</definedName>
    <definedName name="TAXARA2" localSheetId="13">#REF!</definedName>
    <definedName name="TAXARA2">#REF!</definedName>
    <definedName name="taxas" localSheetId="13">#REF!</definedName>
    <definedName name="taxas">#REF!</definedName>
    <definedName name="Taxes_Deferred_Exchange_Variation" localSheetId="15">#REF!</definedName>
    <definedName name="Taxes_Deferred_Exchange_Variation" localSheetId="13">#REF!</definedName>
    <definedName name="Taxes_Deferred_Exchange_Variation">#REF!</definedName>
    <definedName name="Taxpb" localSheetId="13" hidden="1">#REF!</definedName>
    <definedName name="Taxpb" hidden="1">#REF!</definedName>
    <definedName name="taxrat1" localSheetId="13">#REF!</definedName>
    <definedName name="taxrat1">#REF!</definedName>
    <definedName name="taxrat2" localSheetId="13">#REF!</definedName>
    <definedName name="taxrat2">#REF!</definedName>
    <definedName name="taxrat3">#REF!</definedName>
    <definedName name="taxrat4">#REF!</definedName>
    <definedName name="TAXRAT444">#REF!</definedName>
    <definedName name="TAXRAT5">#REF!</definedName>
    <definedName name="TAXRATE">#REF!</definedName>
    <definedName name="TAXRATE2">#REF!</definedName>
    <definedName name="TAXRATE3">#REF!</definedName>
    <definedName name="TAXRATE5">#REF!</definedName>
    <definedName name="taxratei2">#REF!</definedName>
    <definedName name="TAXRATEIO1">#REF!</definedName>
    <definedName name="TAXRATEIO2">#REF!</definedName>
    <definedName name="TAXRATEIOO2">#REF!</definedName>
    <definedName name="taxxxxxx">#REF!</definedName>
    <definedName name="TCD_META" localSheetId="15">#REF!</definedName>
    <definedName name="TCD_META">#REF!</definedName>
    <definedName name="TCD_REAL" localSheetId="15">#REF!</definedName>
    <definedName name="TCD_REAL">#REF!</definedName>
    <definedName name="Td" localSheetId="15">#REF!</definedName>
    <definedName name="Td">#REF!</definedName>
    <definedName name="TE" localSheetId="15">#REF!</definedName>
    <definedName name="TE">#REF!</definedName>
    <definedName name="tech" localSheetId="15" hidden="1">{#N/A,#N/A,FALSE,"Hip.Bas";#N/A,#N/A,FALSE,"ventas";#N/A,#N/A,FALSE,"ingre-Año";#N/A,#N/A,FALSE,"ventas-Año";#N/A,#N/A,FALSE,"Costepro";#N/A,#N/A,FALSE,"inversion";#N/A,#N/A,FALSE,"personal";#N/A,#N/A,FALSE,"Gastos-V";#N/A,#N/A,FALSE,"Circulante";#N/A,#N/A,FALSE,"CONSOLI";#N/A,#N/A,FALSE,"Es-Fin";#N/A,#N/A,FALSE,"Margen-P"}</definedName>
    <definedName name="tech" localSheetId="13" hidden="1">{#N/A,#N/A,FALSE,"Hip.Bas";#N/A,#N/A,FALSE,"ventas";#N/A,#N/A,FALSE,"ingre-Año";#N/A,#N/A,FALSE,"ventas-Año";#N/A,#N/A,FALSE,"Costepro";#N/A,#N/A,FALSE,"inversion";#N/A,#N/A,FALSE,"personal";#N/A,#N/A,FALSE,"Gastos-V";#N/A,#N/A,FALSE,"Circulante";#N/A,#N/A,FALSE,"CONSOLI";#N/A,#N/A,FALSE,"Es-Fin";#N/A,#N/A,FALSE,"Margen-P"}</definedName>
    <definedName name="tech" hidden="1">{#N/A,#N/A,FALSE,"Hip.Bas";#N/A,#N/A,FALSE,"ventas";#N/A,#N/A,FALSE,"ingre-Año";#N/A,#N/A,FALSE,"ventas-Año";#N/A,#N/A,FALSE,"Costepro";#N/A,#N/A,FALSE,"inversion";#N/A,#N/A,FALSE,"personal";#N/A,#N/A,FALSE,"Gastos-V";#N/A,#N/A,FALSE,"Circulante";#N/A,#N/A,FALSE,"CONSOLI";#N/A,#N/A,FALSE,"Es-Fin";#N/A,#N/A,FALSE,"Margen-P"}</definedName>
    <definedName name="TEL_fc">#REF!</definedName>
    <definedName name="TEL_fd">#REF!</definedName>
    <definedName name="TEL_ic">#REF!</definedName>
    <definedName name="TEL_id">#REF!</definedName>
    <definedName name="TEL_vpl">#REF!</definedName>
    <definedName name="TEMPLATENUMBER1" localSheetId="2">#REF!</definedName>
    <definedName name="TEMPLATENUMBER1" localSheetId="3">#REF!</definedName>
    <definedName name="TEMPLATENUMBER1" localSheetId="19">#REF!</definedName>
    <definedName name="TEMPLATENUMBER1" localSheetId="24">#REF!</definedName>
    <definedName name="TEMPLATENUMBER1" localSheetId="1">#REF!</definedName>
    <definedName name="TEMPLATENUMBER1" localSheetId="25">#REF!</definedName>
    <definedName name="TEMPLATENUMBER1" localSheetId="23">#REF!</definedName>
    <definedName name="TEMPLATENUMBER1">#REF!</definedName>
    <definedName name="TEMPLATESTYLE1" localSheetId="2">#REF!</definedName>
    <definedName name="TEMPLATESTYLE1" localSheetId="3">#REF!</definedName>
    <definedName name="TEMPLATESTYLE1" localSheetId="19">#REF!</definedName>
    <definedName name="TEMPLATESTYLE1" localSheetId="24">#REF!</definedName>
    <definedName name="TEMPLATESTYLE1" localSheetId="1">#REF!</definedName>
    <definedName name="TEMPLATESTYLE1" localSheetId="25">#REF!</definedName>
    <definedName name="TEMPLATESTYLE1" localSheetId="23">#REF!</definedName>
    <definedName name="TEMPLATESTYLE1">#REF!</definedName>
    <definedName name="TEMPLATETYPE1" localSheetId="2">#REF!</definedName>
    <definedName name="TEMPLATETYPE1" localSheetId="3">#REF!</definedName>
    <definedName name="TEMPLATETYPE1" localSheetId="19">#REF!</definedName>
    <definedName name="TEMPLATETYPE1" localSheetId="24">#REF!</definedName>
    <definedName name="TEMPLATETYPE1" localSheetId="1">#REF!</definedName>
    <definedName name="TEMPLATETYPE1" localSheetId="25">#REF!</definedName>
    <definedName name="TEMPLATETYPE1" localSheetId="23">#REF!</definedName>
    <definedName name="TEMPLATETYPE1">#REF!</definedName>
    <definedName name="Tempo_Medio_CE" localSheetId="15">#REF!</definedName>
    <definedName name="Tempo_Medio_CE">#REF!</definedName>
    <definedName name="Tempo_Medio_LN" localSheetId="15">#REF!</definedName>
    <definedName name="Tempo_Medio_LN">#REF!</definedName>
    <definedName name="Tempo_Medio_RL" localSheetId="15">#REF!</definedName>
    <definedName name="Tempo_Medio_RL">#REF!</definedName>
    <definedName name="Tempo_Medio_RLU" localSheetId="15">#REF!</definedName>
    <definedName name="Tempo_Medio_RLU">#REF!</definedName>
    <definedName name="Tempo_Medio_SE" localSheetId="15">#REF!</definedName>
    <definedName name="Tempo_Medio_SE">#REF!</definedName>
    <definedName name="tensao" localSheetId="13">#REF!</definedName>
    <definedName name="tensao">#REF!</definedName>
    <definedName name="TENSÃO" localSheetId="13">#REF!</definedName>
    <definedName name="TENSÃO">#REF!</definedName>
    <definedName name="TENSAO_CLASSE__REAL_mil" localSheetId="15">#REF!</definedName>
    <definedName name="TENSAO_CLASSE__REAL_mil">#REF!</definedName>
    <definedName name="Ter_Pedidos_04" localSheetId="15">#REF!</definedName>
    <definedName name="Ter_Pedidos_04">#REF!</definedName>
    <definedName name="Ter_Pedidos_05" localSheetId="15">#REF!</definedName>
    <definedName name="Ter_Pedidos_05">#REF!</definedName>
    <definedName name="TERC" localSheetId="15">#REF!</definedName>
    <definedName name="TERC">#REF!</definedName>
    <definedName name="TERC_" localSheetId="13">#REF!</definedName>
    <definedName name="TERC_">#REF!</definedName>
    <definedName name="Terceiros" localSheetId="13">#REF!</definedName>
    <definedName name="Terceiros">#REF!</definedName>
    <definedName name="terrenosServidoes" localSheetId="13">#REF!</definedName>
    <definedName name="terrenosServidoes">#REF!</definedName>
    <definedName name="terrenosServidoesPoder">#REF!</definedName>
    <definedName name="test" localSheetId="15" hidden="1">{#N/A,#N/A,FALSE,"Hip.Bas";#N/A,#N/A,FALSE,"ventas";#N/A,#N/A,FALSE,"ingre-Año";#N/A,#N/A,FALSE,"ventas-Año";#N/A,#N/A,FALSE,"Costepro";#N/A,#N/A,FALSE,"inversion";#N/A,#N/A,FALSE,"personal";#N/A,#N/A,FALSE,"Gastos-V";#N/A,#N/A,FALSE,"Circulante";#N/A,#N/A,FALSE,"CONSOLI";#N/A,#N/A,FALSE,"Es-Fin";#N/A,#N/A,FALSE,"Margen-P"}</definedName>
    <definedName name="test" localSheetId="13" hidden="1">{#N/A,#N/A,FALSE,"Hip.Bas";#N/A,#N/A,FALSE,"ventas";#N/A,#N/A,FALSE,"ingre-Año";#N/A,#N/A,FALSE,"ventas-Año";#N/A,#N/A,FALSE,"Costepro";#N/A,#N/A,FALSE,"inversion";#N/A,#N/A,FALSE,"personal";#N/A,#N/A,FALSE,"Gastos-V";#N/A,#N/A,FALSE,"Circulante";#N/A,#N/A,FALSE,"CONSOLI";#N/A,#N/A,FALSE,"Es-Fin";#N/A,#N/A,FALSE,"Margen-P"}</definedName>
    <definedName name="test" hidden="1">{#N/A,#N/A,FALSE,"Hip.Bas";#N/A,#N/A,FALSE,"ventas";#N/A,#N/A,FALSE,"ingre-Año";#N/A,#N/A,FALSE,"ventas-Año";#N/A,#N/A,FALSE,"Costepro";#N/A,#N/A,FALSE,"inversion";#N/A,#N/A,FALSE,"personal";#N/A,#N/A,FALSE,"Gastos-V";#N/A,#N/A,FALSE,"Circulante";#N/A,#N/A,FALSE,"CONSOLI";#N/A,#N/A,FALSE,"Es-Fin";#N/A,#N/A,FALSE,"Margen-P"}</definedName>
    <definedName name="TEST0">#REF!</definedName>
    <definedName name="TEST1">#REF!</definedName>
    <definedName name="TEST10">#REF!</definedName>
    <definedName name="TEST100">#REF!</definedName>
    <definedName name="TEST101">#REF!</definedName>
    <definedName name="TEST102">#REF!</definedName>
    <definedName name="TEST103">#REF!</definedName>
    <definedName name="TEST104">#REF!</definedName>
    <definedName name="TEST105">#REF!</definedName>
    <definedName name="TEST106">#REF!</definedName>
    <definedName name="TEST107">#REF!</definedName>
    <definedName name="TEST108">#REF!</definedName>
    <definedName name="TEST109">#REF!</definedName>
    <definedName name="TEST11">#REF!</definedName>
    <definedName name="TEST110">#REF!</definedName>
    <definedName name="TEST111">#REF!</definedName>
    <definedName name="TEST112">#REF!</definedName>
    <definedName name="TEST113">#REF!</definedName>
    <definedName name="TEST114">#REF!</definedName>
    <definedName name="TEST115">#REF!</definedName>
    <definedName name="TEST116">#REF!</definedName>
    <definedName name="TEST117">#REF!</definedName>
    <definedName name="TEST118">#REF!</definedName>
    <definedName name="TEST119">#REF!</definedName>
    <definedName name="TEST12">#REF!</definedName>
    <definedName name="TEST120">#REF!</definedName>
    <definedName name="TEST121">#REF!</definedName>
    <definedName name="TEST122">#REF!</definedName>
    <definedName name="TEST123">#REF!</definedName>
    <definedName name="TEST124">#REF!</definedName>
    <definedName name="TEST125">#REF!</definedName>
    <definedName name="TEST126">#REF!</definedName>
    <definedName name="TEST127">#REF!</definedName>
    <definedName name="TEST128">#REF!</definedName>
    <definedName name="TEST129">#REF!</definedName>
    <definedName name="TEST13">#REF!</definedName>
    <definedName name="TEST130">#REF!</definedName>
    <definedName name="TEST131">#REF!</definedName>
    <definedName name="TEST132">#REF!</definedName>
    <definedName name="TEST133">#REF!</definedName>
    <definedName name="TEST134">#REF!</definedName>
    <definedName name="TEST135">#REF!</definedName>
    <definedName name="TEST136">#REF!</definedName>
    <definedName name="TEST137">#REF!</definedName>
    <definedName name="TEST138">#REF!</definedName>
    <definedName name="TEST139">#REF!</definedName>
    <definedName name="TEST14">#REF!</definedName>
    <definedName name="TEST140">#REF!</definedName>
    <definedName name="TEST141">#REF!</definedName>
    <definedName name="TEST142">#REF!</definedName>
    <definedName name="TEST143">#REF!</definedName>
    <definedName name="TEST144">#REF!</definedName>
    <definedName name="TEST145">#REF!</definedName>
    <definedName name="TEST146">#REF!</definedName>
    <definedName name="TEST147">#REF!</definedName>
    <definedName name="TEST148">#REF!</definedName>
    <definedName name="TEST149">#REF!</definedName>
    <definedName name="TEST15">#REF!</definedName>
    <definedName name="TEST150">#REF!</definedName>
    <definedName name="TEST151">#REF!</definedName>
    <definedName name="TEST152">#REF!</definedName>
    <definedName name="TEST153">#REF!</definedName>
    <definedName name="TEST154">#REF!</definedName>
    <definedName name="TEST155">#REF!</definedName>
    <definedName name="TEST156">#REF!</definedName>
    <definedName name="TEST157">#REF!</definedName>
    <definedName name="TEST158">#REF!</definedName>
    <definedName name="TEST159">#REF!</definedName>
    <definedName name="TEST16">#REF!</definedName>
    <definedName name="TEST160">#REF!</definedName>
    <definedName name="TEST161">#REF!</definedName>
    <definedName name="TEST162">#REF!</definedName>
    <definedName name="TEST163">#REF!</definedName>
    <definedName name="TEST164">#REF!</definedName>
    <definedName name="TEST165">#REF!</definedName>
    <definedName name="TEST166">#REF!</definedName>
    <definedName name="TEST167">#REF!</definedName>
    <definedName name="TEST168">#REF!</definedName>
    <definedName name="TEST169">#REF!</definedName>
    <definedName name="TEST17">#REF!</definedName>
    <definedName name="TEST170">#REF!</definedName>
    <definedName name="TEST171">#REF!</definedName>
    <definedName name="TEST172">#REF!</definedName>
    <definedName name="TEST173">#REF!</definedName>
    <definedName name="TEST174">#REF!</definedName>
    <definedName name="TEST175">#REF!</definedName>
    <definedName name="TEST176">#REF!</definedName>
    <definedName name="TEST177">#REF!</definedName>
    <definedName name="TEST178">#REF!</definedName>
    <definedName name="TEST179">#REF!</definedName>
    <definedName name="TEST18">#REF!</definedName>
    <definedName name="TEST180">#REF!</definedName>
    <definedName name="TEST181">#REF!</definedName>
    <definedName name="TEST182">#REF!</definedName>
    <definedName name="TEST183">#REF!</definedName>
    <definedName name="TEST184">#REF!</definedName>
    <definedName name="TEST185">#REF!</definedName>
    <definedName name="TEST186">#REF!</definedName>
    <definedName name="TEST187">#REF!</definedName>
    <definedName name="TEST188">#REF!</definedName>
    <definedName name="TEST189">#REF!</definedName>
    <definedName name="TEST19">#REF!</definedName>
    <definedName name="TEST190">#REF!</definedName>
    <definedName name="TEST191">#REF!</definedName>
    <definedName name="TEST192">#REF!</definedName>
    <definedName name="TEST193">#REF!</definedName>
    <definedName name="TEST194">#REF!</definedName>
    <definedName name="TEST195">#REF!</definedName>
    <definedName name="TEST196">#REF!</definedName>
    <definedName name="TEST197">#REF!</definedName>
    <definedName name="TEST198">#REF!</definedName>
    <definedName name="TEST199">#REF!</definedName>
    <definedName name="TEST2">#REF!</definedName>
    <definedName name="TEST20">#REF!</definedName>
    <definedName name="TEST200">#REF!</definedName>
    <definedName name="TEST201">#REF!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69">#REF!</definedName>
    <definedName name="TEST7">#REF!</definedName>
    <definedName name="TEST70">#REF!</definedName>
    <definedName name="TEST71">#REF!</definedName>
    <definedName name="TEST72">#REF!</definedName>
    <definedName name="TEST73">#REF!</definedName>
    <definedName name="TEST74">#REF!</definedName>
    <definedName name="TEST75">#REF!</definedName>
    <definedName name="TEST76">#REF!</definedName>
    <definedName name="TEST77">#REF!</definedName>
    <definedName name="TEST78">#REF!</definedName>
    <definedName name="TEST79">#REF!</definedName>
    <definedName name="TEST8">#REF!</definedName>
    <definedName name="TEST80">#REF!</definedName>
    <definedName name="TEST81">#REF!</definedName>
    <definedName name="TEST82">#REF!</definedName>
    <definedName name="TEST83">#REF!</definedName>
    <definedName name="TEST84">#REF!</definedName>
    <definedName name="TEST85">#REF!</definedName>
    <definedName name="TEST86">#REF!</definedName>
    <definedName name="TEST87">#REF!</definedName>
    <definedName name="TEST88">#REF!</definedName>
    <definedName name="TEST89">#REF!</definedName>
    <definedName name="TEST9">#REF!</definedName>
    <definedName name="TEST90">#REF!</definedName>
    <definedName name="TEST91">#REF!</definedName>
    <definedName name="TEST92">#REF!</definedName>
    <definedName name="TEST93">#REF!</definedName>
    <definedName name="TEST94">#REF!</definedName>
    <definedName name="TEST95">#REF!</definedName>
    <definedName name="TEST96">#REF!</definedName>
    <definedName name="TEST97">#REF!</definedName>
    <definedName name="TEST98">#REF!</definedName>
    <definedName name="TEST99">#REF!</definedName>
    <definedName name="Teste" localSheetId="25" hidden="1">{#N/A,#N/A,FALSE,"CONTROLE"}</definedName>
    <definedName name="Teste" localSheetId="20" hidden="1">{#N/A,#N/A,FALSE,"CONTROLE"}</definedName>
    <definedName name="Teste" localSheetId="12" hidden="1">{#N/A,#N/A,FALSE,"CONTROLE"}</definedName>
    <definedName name="Teste" localSheetId="22" hidden="1">{#N/A,#N/A,FALSE,"CONTROLE"}</definedName>
    <definedName name="Teste" localSheetId="21" hidden="1">{#N/A,#N/A,FALSE,"CONTROLE"}</definedName>
    <definedName name="Teste" localSheetId="23" hidden="1">{#N/A,#N/A,FALSE,"CONTROLE"}</definedName>
    <definedName name="Teste" localSheetId="15" hidden="1">{#N/A,#N/A,FALSE,"CONTROLE"}</definedName>
    <definedName name="Teste" localSheetId="13" hidden="1">{#N/A,#N/A,FALSE,"CONTROLE"}</definedName>
    <definedName name="Teste" hidden="1">{#N/A,#N/A,FALSE,"CONTROLE"}</definedName>
    <definedName name="Teste_1" localSheetId="0" hidden="1">{#N/A,#N/A,FALSE,"CONTROLE"}</definedName>
    <definedName name="Teste_1" localSheetId="25" hidden="1">{#N/A,#N/A,FALSE,"CONTROLE"}</definedName>
    <definedName name="Teste_1" localSheetId="20" hidden="1">{#N/A,#N/A,FALSE,"CONTROLE"}</definedName>
    <definedName name="Teste_1" localSheetId="12" hidden="1">{#N/A,#N/A,FALSE,"CONTROLE"}</definedName>
    <definedName name="Teste_1" localSheetId="22" hidden="1">{#N/A,#N/A,FALSE,"CONTROLE"}</definedName>
    <definedName name="Teste_1" localSheetId="21" hidden="1">{#N/A,#N/A,FALSE,"CONTROLE"}</definedName>
    <definedName name="Teste_1" localSheetId="23" hidden="1">{#N/A,#N/A,FALSE,"CONTROLE"}</definedName>
    <definedName name="Teste_1" localSheetId="15" hidden="1">{#N/A,#N/A,FALSE,"CONTROLE"}</definedName>
    <definedName name="Teste_1" localSheetId="13" hidden="1">{#N/A,#N/A,FALSE,"CONTROLE"}</definedName>
    <definedName name="Teste_1" hidden="1">{#N/A,#N/A,FALSE,"CONTROLE"}</definedName>
    <definedName name="teste1" localSheetId="0" hidden="1">{#N/A,#N/A,FALSE,"CONTROLE"}</definedName>
    <definedName name="teste1" localSheetId="25" hidden="1">{#N/A,#N/A,FALSE,"CONTROLE"}</definedName>
    <definedName name="teste1" localSheetId="20" hidden="1">{#N/A,#N/A,FALSE,"CONTROLE"}</definedName>
    <definedName name="teste1" localSheetId="12" hidden="1">{#N/A,#N/A,FALSE,"CONTROLE"}</definedName>
    <definedName name="teste1" localSheetId="22" hidden="1">{#N/A,#N/A,FALSE,"CONTROLE"}</definedName>
    <definedName name="teste1" localSheetId="21" hidden="1">{#N/A,#N/A,FALSE,"CONTROLE"}</definedName>
    <definedName name="teste1" localSheetId="23" hidden="1">{#N/A,#N/A,FALSE,"CONTROLE"}</definedName>
    <definedName name="teste1" localSheetId="15" hidden="1">{#N/A,#N/A,FALSE,"CONTROLE"}</definedName>
    <definedName name="teste1" localSheetId="13" hidden="1">{#N/A,#N/A,FALSE,"CONTROLE"}</definedName>
    <definedName name="teste1" hidden="1">{#N/A,#N/A,FALSE,"CONTROLE"}</definedName>
    <definedName name="teste1_1" localSheetId="0" hidden="1">{#N/A,#N/A,FALSE,"CONTROLE"}</definedName>
    <definedName name="teste1_1" localSheetId="25" hidden="1">{#N/A,#N/A,FALSE,"CONTROLE"}</definedName>
    <definedName name="teste1_1" localSheetId="20" hidden="1">{#N/A,#N/A,FALSE,"CONTROLE"}</definedName>
    <definedName name="teste1_1" localSheetId="12" hidden="1">{#N/A,#N/A,FALSE,"CONTROLE"}</definedName>
    <definedName name="teste1_1" localSheetId="22" hidden="1">{#N/A,#N/A,FALSE,"CONTROLE"}</definedName>
    <definedName name="teste1_1" localSheetId="21" hidden="1">{#N/A,#N/A,FALSE,"CONTROLE"}</definedName>
    <definedName name="teste1_1" localSheetId="23" hidden="1">{#N/A,#N/A,FALSE,"CONTROLE"}</definedName>
    <definedName name="teste1_1" localSheetId="15" hidden="1">{#N/A,#N/A,FALSE,"CONTROLE"}</definedName>
    <definedName name="teste1_1" localSheetId="13" hidden="1">{#N/A,#N/A,FALSE,"CONTROLE"}</definedName>
    <definedName name="teste1_1" hidden="1">{#N/A,#N/A,FALSE,"CONTROLE"}</definedName>
    <definedName name="teste2" localSheetId="15" hidden="1">#REF!</definedName>
    <definedName name="teste2" hidden="1">#REF!</definedName>
    <definedName name="TESTHKEY" localSheetId="13">#REF!</definedName>
    <definedName name="TESTHKEY">#REF!</definedName>
    <definedName name="TESTKEYS" localSheetId="13">#REF!</definedName>
    <definedName name="TESTKEYS">#REF!</definedName>
    <definedName name="TESTVKEY" localSheetId="13">#REF!</definedName>
    <definedName name="TESTVKEY">#REF!</definedName>
    <definedName name="TextRefCopyRangeCount" hidden="1">28</definedName>
    <definedName name="TFDSGBNM">#REF!</definedName>
    <definedName name="tfsee" localSheetId="13">#REF!</definedName>
    <definedName name="tfsee">#REF!</definedName>
    <definedName name="tfseedois" localSheetId="13">#REF!</definedName>
    <definedName name="tfseedois">#REF!</definedName>
    <definedName name="tg" localSheetId="15" hidden="1">{#N/A,#N/A,FALSE,"CONTROLE";#N/A,#N/A,FALSE,"CONTROLE"}</definedName>
    <definedName name="tg" localSheetId="13" hidden="1">{#N/A,#N/A,FALSE,"CONTROLE";#N/A,#N/A,FALSE,"CONTROLE"}</definedName>
    <definedName name="tg" hidden="1">{#N/A,#N/A,FALSE,"CONTROLE";#N/A,#N/A,FALSE,"CONTROLE"}</definedName>
    <definedName name="Time_Horizon">#REF!</definedName>
    <definedName name="tipocontrato_GP" localSheetId="15">#REF!</definedName>
    <definedName name="tipocontrato_GP">#REF!</definedName>
    <definedName name="TIR" localSheetId="13">#REF!</definedName>
    <definedName name="TIR">#REF!</definedName>
    <definedName name="title" localSheetId="13">#REF!</definedName>
    <definedName name="title">#REF!</definedName>
    <definedName name="title1" localSheetId="13">#REF!</definedName>
    <definedName name="title1">#REF!</definedName>
    <definedName name="Titlepb" hidden="1">#REF!</definedName>
    <definedName name="titles">#REF!</definedName>
    <definedName name="títulos" localSheetId="15">#REF!</definedName>
    <definedName name="títulos">#REF!</definedName>
    <definedName name="_xlnm.Print_Titles" localSheetId="25">'Nuclear - Operational Data'!$1:$2</definedName>
    <definedName name="_xlnm.Print_Titles" localSheetId="20">'Operational Data'!$3:$10</definedName>
    <definedName name="_xlnm.Print_Titles" localSheetId="22">'SPE Substations'!$1:$4</definedName>
    <definedName name="_xlnm.Print_Titles" localSheetId="23">'SPE-Lending and Financing'!$1:$5</definedName>
    <definedName name="_xlnm.Print_Titles" localSheetId="13">#REF!</definedName>
    <definedName name="_xlnm.Print_Titles">#REF!</definedName>
    <definedName name="tiuliul" localSheetId="15" hidden="1">{#N/A,#N/A,FALSE,"CONTROLE"}</definedName>
    <definedName name="tiuliul" localSheetId="13" hidden="1">{#N/A,#N/A,FALSE,"CONTROLE"}</definedName>
    <definedName name="tiuliul" hidden="1">{#N/A,#N/A,FALSE,"CONTROLE"}</definedName>
    <definedName name="TJLP">#REF!</definedName>
    <definedName name="TJLPR">#REF!</definedName>
    <definedName name="TMDL22P">#REF!</definedName>
    <definedName name="TMDL3">#REF!</definedName>
    <definedName name="TMDL333">#REF!</definedName>
    <definedName name="TMDL333P">#REF!</definedName>
    <definedName name="TMDL3P">#REF!</definedName>
    <definedName name="TMDL444">#REF!</definedName>
    <definedName name="TMDL444P">#REF!</definedName>
    <definedName name="TMDL555">#REF!</definedName>
    <definedName name="TMDL55P">#REF!</definedName>
    <definedName name="TME_GERAL">#REF!</definedName>
    <definedName name="TME_MEDIA">#REF!</definedName>
    <definedName name="TME_NEG">#REF!</definedName>
    <definedName name="TME_PREF">#REF!</definedName>
    <definedName name="TME_TOI">#REF!</definedName>
    <definedName name="tmodu2">#REF!</definedName>
    <definedName name="tmodu2p">#REF!</definedName>
    <definedName name="tmooood">#REF!</definedName>
    <definedName name="tmoooodp">#REF!</definedName>
    <definedName name="TMR" localSheetId="15">#REF!</definedName>
    <definedName name="TMR">#REF!</definedName>
    <definedName name="TOI_META" localSheetId="15">#REF!</definedName>
    <definedName name="TOI_META">#REF!</definedName>
    <definedName name="TOI_REAL" localSheetId="15">#REF!</definedName>
    <definedName name="TOI_REAL">#REF!</definedName>
    <definedName name="TOMDL2" localSheetId="13">#REF!</definedName>
    <definedName name="TOMDL2">#REF!</definedName>
    <definedName name="TOMDL22" localSheetId="13">#REF!</definedName>
    <definedName name="TOMDL22">#REF!</definedName>
    <definedName name="TOMDL222" localSheetId="13">#REF!</definedName>
    <definedName name="TOMDL222">#REF!</definedName>
    <definedName name="TOMDL22P">#REF!</definedName>
    <definedName name="TOMDL2P">#REF!</definedName>
    <definedName name="TOMODUL2">#REF!</definedName>
    <definedName name="TOMODUL2P">#REF!</definedName>
    <definedName name="TOMODUL5">#REF!</definedName>
    <definedName name="TOMODUL5P">#REF!</definedName>
    <definedName name="topografia">#REF!</definedName>
    <definedName name="topografiaPoder">#REF!</definedName>
    <definedName name="total">#REF!</definedName>
    <definedName name="TOTAL_">#REF!</definedName>
    <definedName name="TOTAL_2003">#REF!</definedName>
    <definedName name="TotalCV">#REF!</definedName>
    <definedName name="TOTALMDOLU2">#REF!</definedName>
    <definedName name="totalModulo1">#REF!</definedName>
    <definedName name="totalModulo10">#REF!</definedName>
    <definedName name="totalModulo10Poder">#REF!</definedName>
    <definedName name="totalModulo11">#REF!</definedName>
    <definedName name="totalModulo11Poder">#REF!</definedName>
    <definedName name="totalModulo12">#REF!</definedName>
    <definedName name="totalModulo12Poder">#REF!</definedName>
    <definedName name="totalModulo1Poder">#REF!</definedName>
    <definedName name="totalModulo2">#REF!</definedName>
    <definedName name="totalModulo2_1">#REF!</definedName>
    <definedName name="totalModulo2Poder">#REF!</definedName>
    <definedName name="totalModulo3">#REF!</definedName>
    <definedName name="totalModulo3Poder">#REF!</definedName>
    <definedName name="totalModulo4">#REF!</definedName>
    <definedName name="totalModulo4Poder">#REF!</definedName>
    <definedName name="totalModulo5">#REF!</definedName>
    <definedName name="totalModulo5Poder">#REF!</definedName>
    <definedName name="totalModulo6">#REF!</definedName>
    <definedName name="totalModulo6Poder">#REF!</definedName>
    <definedName name="totalModulo7">#REF!</definedName>
    <definedName name="totalModulo7Poder">#REF!</definedName>
    <definedName name="totalModulo8">#REF!</definedName>
    <definedName name="totalModulo8Poder">#REF!</definedName>
    <definedName name="totalModulo9">#REF!</definedName>
    <definedName name="totalModulo9Poder">#REF!</definedName>
    <definedName name="totalPoder">#REF!</definedName>
    <definedName name="TOTALVAL">#REF!</definedName>
    <definedName name="TOTAMODL1">#REF!</definedName>
    <definedName name="totamodulo2">#REF!</definedName>
    <definedName name="totamodulo2p">#REF!</definedName>
    <definedName name="totmdl2">#REF!</definedName>
    <definedName name="totmdl2p">#REF!</definedName>
    <definedName name="totmdl3">#REF!</definedName>
    <definedName name="totmdl3p">#REF!</definedName>
    <definedName name="TOTMDOLU2P">#REF!</definedName>
    <definedName name="totmod1">#REF!</definedName>
    <definedName name="totmod1p">#REF!</definedName>
    <definedName name="totmod2">#REF!</definedName>
    <definedName name="totmod2p">#REF!</definedName>
    <definedName name="totmod3">#REF!</definedName>
    <definedName name="TOTMOD3_">#REF!</definedName>
    <definedName name="totmod3p">#REF!</definedName>
    <definedName name="TOTMOD3PODER_">#REF!</definedName>
    <definedName name="totmod4">#REF!</definedName>
    <definedName name="totmod4p">#REF!</definedName>
    <definedName name="TOTMODL2">#REF!</definedName>
    <definedName name="TOTMODL2P">#REF!</definedName>
    <definedName name="TOTMODLP">#REF!</definedName>
    <definedName name="TOTMODUL2">#REF!</definedName>
    <definedName name="TOTMODUL2P">#REF!</definedName>
    <definedName name="TOTMODUL3">#REF!</definedName>
    <definedName name="TOTMODUL3P">#REF!</definedName>
    <definedName name="TOTMODUL4">#REF!</definedName>
    <definedName name="TOTMODUL4P">#REF!</definedName>
    <definedName name="TOTPODER_">#REF!</definedName>
    <definedName name="TRAT2">#REF!</definedName>
    <definedName name="trate2">#REF!</definedName>
    <definedName name="TRATEIOS3">#REF!</definedName>
    <definedName name="TREE_INVEST">#REF!</definedName>
    <definedName name="trev" localSheetId="15" hidden="1">{#N/A,#N/A,FALSE,"Hip.Bas";#N/A,#N/A,FALSE,"ventas";#N/A,#N/A,FALSE,"ingre-Año";#N/A,#N/A,FALSE,"ventas-Año";#N/A,#N/A,FALSE,"Costepro";#N/A,#N/A,FALSE,"inversion";#N/A,#N/A,FALSE,"personal";#N/A,#N/A,FALSE,"Gastos-V";#N/A,#N/A,FALSE,"Circulante";#N/A,#N/A,FALSE,"CONSOLI";#N/A,#N/A,FALSE,"Es-Fin";#N/A,#N/A,FALSE,"Margen-P"}</definedName>
    <definedName name="trev" localSheetId="13" hidden="1">{#N/A,#N/A,FALSE,"Hip.Bas";#N/A,#N/A,FALSE,"ventas";#N/A,#N/A,FALSE,"ingre-Año";#N/A,#N/A,FALSE,"ventas-Año";#N/A,#N/A,FALSE,"Costepro";#N/A,#N/A,FALSE,"inversion";#N/A,#N/A,FALSE,"personal";#N/A,#N/A,FALSE,"Gastos-V";#N/A,#N/A,FALSE,"Circulante";#N/A,#N/A,FALSE,"CONSOLI";#N/A,#N/A,FALSE,"Es-Fin";#N/A,#N/A,FALSE,"Margen-P"}</definedName>
    <definedName name="trev" hidden="1">{#N/A,#N/A,FALSE,"Hip.Bas";#N/A,#N/A,FALSE,"ventas";#N/A,#N/A,FALSE,"ingre-Año";#N/A,#N/A,FALSE,"ventas-Año";#N/A,#N/A,FALSE,"Costepro";#N/A,#N/A,FALSE,"inversion";#N/A,#N/A,FALSE,"personal";#N/A,#N/A,FALSE,"Gastos-V";#N/A,#N/A,FALSE,"Circulante";#N/A,#N/A,FALSE,"CONSOLI";#N/A,#N/A,FALSE,"Es-Fin";#N/A,#N/A,FALSE,"Margen-P"}</definedName>
    <definedName name="tri_4">#REF!</definedName>
    <definedName name="Tributos">#REF!</definedName>
    <definedName name="TRTE2">#REF!</definedName>
    <definedName name="try" localSheetId="15" hidden="1">{#N/A,#N/A,FALSE,"CONTROLE"}</definedName>
    <definedName name="try" localSheetId="13" hidden="1">{#N/A,#N/A,FALSE,"CONTROLE"}</definedName>
    <definedName name="try" hidden="1">{#N/A,#N/A,FALSE,"CONTROLE"}</definedName>
    <definedName name="trye" localSheetId="15" hidden="1">{#N/A,#N/A,FALSE,"CONTROLE"}</definedName>
    <definedName name="trye" localSheetId="13" hidden="1">{#N/A,#N/A,FALSE,"CONTROLE"}</definedName>
    <definedName name="trye" hidden="1">{#N/A,#N/A,FALSE,"CONTROLE"}</definedName>
    <definedName name="tryryr" localSheetId="15" hidden="1">{#N/A,#N/A,FALSE,"CONTROLE"}</definedName>
    <definedName name="tryryr" localSheetId="13" hidden="1">{#N/A,#N/A,FALSE,"CONTROLE"}</definedName>
    <definedName name="tryryr" hidden="1">{#N/A,#N/A,FALSE,"CONTROLE"}</definedName>
    <definedName name="tt" localSheetId="0" hidden="1">{#N/A,#N/A,FALSE,"CONTROLE"}</definedName>
    <definedName name="tt" localSheetId="25" hidden="1">{#N/A,#N/A,FALSE,"CONTROLE"}</definedName>
    <definedName name="tt" localSheetId="20" hidden="1">{#N/A,#N/A,FALSE,"CONTROLE"}</definedName>
    <definedName name="tt" localSheetId="12" hidden="1">{#N/A,#N/A,FALSE,"CONTROLE"}</definedName>
    <definedName name="tt" localSheetId="22" hidden="1">{#N/A,#N/A,FALSE,"CONTROLE"}</definedName>
    <definedName name="tt" localSheetId="21" hidden="1">{#N/A,#N/A,FALSE,"CONTROLE"}</definedName>
    <definedName name="tt" localSheetId="23" hidden="1">{#N/A,#N/A,FALSE,"CONTROLE"}</definedName>
    <definedName name="tt" localSheetId="15" hidden="1">{#N/A,#N/A,FALSE,"CONTROLE"}</definedName>
    <definedName name="tt" localSheetId="13" hidden="1">{#N/A,#N/A,FALSE,"CONTROLE"}</definedName>
    <definedName name="tt" hidden="1">{#N/A,#N/A,FALSE,"CONTROLE"}</definedName>
    <definedName name="tt_1" localSheetId="0" hidden="1">{#N/A,#N/A,FALSE,"CONTROLE"}</definedName>
    <definedName name="tt_1" localSheetId="25" hidden="1">{#N/A,#N/A,FALSE,"CONTROLE"}</definedName>
    <definedName name="tt_1" localSheetId="20" hidden="1">{#N/A,#N/A,FALSE,"CONTROLE"}</definedName>
    <definedName name="tt_1" localSheetId="12" hidden="1">{#N/A,#N/A,FALSE,"CONTROLE"}</definedName>
    <definedName name="tt_1" localSheetId="22" hidden="1">{#N/A,#N/A,FALSE,"CONTROLE"}</definedName>
    <definedName name="tt_1" localSheetId="21" hidden="1">{#N/A,#N/A,FALSE,"CONTROLE"}</definedName>
    <definedName name="tt_1" localSheetId="23" hidden="1">{#N/A,#N/A,FALSE,"CONTROLE"}</definedName>
    <definedName name="tt_1" localSheetId="15" hidden="1">{#N/A,#N/A,FALSE,"CONTROLE"}</definedName>
    <definedName name="tt_1" localSheetId="13" hidden="1">{#N/A,#N/A,FALSE,"CONTROLE"}</definedName>
    <definedName name="tt_1" hidden="1">{#N/A,#N/A,FALSE,"CONTROLE"}</definedName>
    <definedName name="TTF93A" localSheetId="15">#REF!</definedName>
    <definedName name="TTF93A">#REF!</definedName>
    <definedName name="TTF94A" localSheetId="15">#REF!</definedName>
    <definedName name="TTF94A">#REF!</definedName>
    <definedName name="TTF95A" localSheetId="15">#REF!</definedName>
    <definedName name="TTF95A">#REF!</definedName>
    <definedName name="TTF96A" localSheetId="15">#REF!</definedName>
    <definedName name="TTF96A">#REF!</definedName>
    <definedName name="ttt" localSheetId="13">#REF!</definedName>
    <definedName name="ttt">#REF!</definedName>
    <definedName name="tttt" localSheetId="0" hidden="1">{#N/A,#N/A,FALSE,"CONTROLE"}</definedName>
    <definedName name="tttt" localSheetId="25" hidden="1">{#N/A,#N/A,FALSE,"CONTROLE"}</definedName>
    <definedName name="tttt" localSheetId="20" hidden="1">{#N/A,#N/A,FALSE,"CONTROLE"}</definedName>
    <definedName name="tttt" localSheetId="12" hidden="1">{#N/A,#N/A,FALSE,"CONTROLE"}</definedName>
    <definedName name="tttt" localSheetId="22" hidden="1">{#N/A,#N/A,FALSE,"CONTROLE"}</definedName>
    <definedName name="tttt" localSheetId="21" hidden="1">{#N/A,#N/A,FALSE,"CONTROLE"}</definedName>
    <definedName name="tttt" localSheetId="23" hidden="1">{#N/A,#N/A,FALSE,"CONTROLE"}</definedName>
    <definedName name="tttt" localSheetId="15" hidden="1">{#N/A,#N/A,FALSE,"CONTROLE"}</definedName>
    <definedName name="tttt" localSheetId="13" hidden="1">{#N/A,#N/A,FALSE,"CONTROLE"}</definedName>
    <definedName name="tttt" hidden="1">{#N/A,#N/A,FALSE,"CONTROLE"}</definedName>
    <definedName name="tttt_1" localSheetId="0" hidden="1">{#N/A,#N/A,FALSE,"CONTROLE"}</definedName>
    <definedName name="tttt_1" localSheetId="25" hidden="1">{#N/A,#N/A,FALSE,"CONTROLE"}</definedName>
    <definedName name="tttt_1" localSheetId="20" hidden="1">{#N/A,#N/A,FALSE,"CONTROLE"}</definedName>
    <definedName name="tttt_1" localSheetId="12" hidden="1">{#N/A,#N/A,FALSE,"CONTROLE"}</definedName>
    <definedName name="tttt_1" localSheetId="22" hidden="1">{#N/A,#N/A,FALSE,"CONTROLE"}</definedName>
    <definedName name="tttt_1" localSheetId="21" hidden="1">{#N/A,#N/A,FALSE,"CONTROLE"}</definedName>
    <definedName name="tttt_1" localSheetId="23" hidden="1">{#N/A,#N/A,FALSE,"CONTROLE"}</definedName>
    <definedName name="tttt_1" localSheetId="15" hidden="1">{#N/A,#N/A,FALSE,"CONTROLE"}</definedName>
    <definedName name="tttt_1" localSheetId="13" hidden="1">{#N/A,#N/A,FALSE,"CONTROLE"}</definedName>
    <definedName name="tttt_1" hidden="1">{#N/A,#N/A,FALSE,"CONTROLE"}</definedName>
    <definedName name="ttttt" localSheetId="0" hidden="1">{#N/A,#N/A,FALSE,"CONTROLE"}</definedName>
    <definedName name="ttttt" localSheetId="25" hidden="1">{#N/A,#N/A,FALSE,"CONTROLE"}</definedName>
    <definedName name="ttttt" localSheetId="20" hidden="1">{#N/A,#N/A,FALSE,"CONTROLE"}</definedName>
    <definedName name="ttttt" localSheetId="12" hidden="1">{#N/A,#N/A,FALSE,"CONTROLE"}</definedName>
    <definedName name="ttttt" localSheetId="22" hidden="1">{#N/A,#N/A,FALSE,"CONTROLE"}</definedName>
    <definedName name="ttttt" localSheetId="21" hidden="1">{#N/A,#N/A,FALSE,"CONTROLE"}</definedName>
    <definedName name="ttttt" localSheetId="23" hidden="1">{#N/A,#N/A,FALSE,"CONTROLE"}</definedName>
    <definedName name="ttttt" localSheetId="15" hidden="1">{#N/A,#N/A,FALSE,"CONTROLE"}</definedName>
    <definedName name="ttttt" localSheetId="13" hidden="1">{#N/A,#N/A,FALSE,"CONTROLE"}</definedName>
    <definedName name="ttttt" hidden="1">{#N/A,#N/A,FALSE,"CONTROLE"}</definedName>
    <definedName name="ttttt_1" localSheetId="0" hidden="1">{#N/A,#N/A,FALSE,"CONTROLE"}</definedName>
    <definedName name="ttttt_1" localSheetId="25" hidden="1">{#N/A,#N/A,FALSE,"CONTROLE"}</definedName>
    <definedName name="ttttt_1" localSheetId="20" hidden="1">{#N/A,#N/A,FALSE,"CONTROLE"}</definedName>
    <definedName name="ttttt_1" localSheetId="12" hidden="1">{#N/A,#N/A,FALSE,"CONTROLE"}</definedName>
    <definedName name="ttttt_1" localSheetId="22" hidden="1">{#N/A,#N/A,FALSE,"CONTROLE"}</definedName>
    <definedName name="ttttt_1" localSheetId="21" hidden="1">{#N/A,#N/A,FALSE,"CONTROLE"}</definedName>
    <definedName name="ttttt_1" localSheetId="23" hidden="1">{#N/A,#N/A,FALSE,"CONTROLE"}</definedName>
    <definedName name="ttttt_1" localSheetId="15" hidden="1">{#N/A,#N/A,FALSE,"CONTROLE"}</definedName>
    <definedName name="ttttt_1" localSheetId="13" hidden="1">{#N/A,#N/A,FALSE,"CONTROLE"}</definedName>
    <definedName name="ttttt_1" hidden="1">{#N/A,#N/A,FALSE,"CONTROLE"}</definedName>
    <definedName name="tttttt" localSheetId="0" hidden="1">{#N/A,#N/A,FALSE,"CONTROLE"}</definedName>
    <definedName name="tttttt" localSheetId="25" hidden="1">{#N/A,#N/A,FALSE,"CONTROLE"}</definedName>
    <definedName name="tttttt" localSheetId="20" hidden="1">{#N/A,#N/A,FALSE,"CONTROLE"}</definedName>
    <definedName name="tttttt" localSheetId="12" hidden="1">{#N/A,#N/A,FALSE,"CONTROLE"}</definedName>
    <definedName name="tttttt" localSheetId="22" hidden="1">{#N/A,#N/A,FALSE,"CONTROLE"}</definedName>
    <definedName name="tttttt" localSheetId="21" hidden="1">{#N/A,#N/A,FALSE,"CONTROLE"}</definedName>
    <definedName name="tttttt" localSheetId="23" hidden="1">{#N/A,#N/A,FALSE,"CONTROLE"}</definedName>
    <definedName name="tttttt" localSheetId="15" hidden="1">{#N/A,#N/A,FALSE,"CONTROLE"}</definedName>
    <definedName name="tttttt" localSheetId="13" hidden="1">{#N/A,#N/A,FALSE,"CONTROLE"}</definedName>
    <definedName name="tttttt" hidden="1">{#N/A,#N/A,FALSE,"CONTROLE"}</definedName>
    <definedName name="tttttt_1" localSheetId="0" hidden="1">{#N/A,#N/A,FALSE,"CONTROLE"}</definedName>
    <definedName name="tttttt_1" localSheetId="25" hidden="1">{#N/A,#N/A,FALSE,"CONTROLE"}</definedName>
    <definedName name="tttttt_1" localSheetId="20" hidden="1">{#N/A,#N/A,FALSE,"CONTROLE"}</definedName>
    <definedName name="tttttt_1" localSheetId="12" hidden="1">{#N/A,#N/A,FALSE,"CONTROLE"}</definedName>
    <definedName name="tttttt_1" localSheetId="22" hidden="1">{#N/A,#N/A,FALSE,"CONTROLE"}</definedName>
    <definedName name="tttttt_1" localSheetId="21" hidden="1">{#N/A,#N/A,FALSE,"CONTROLE"}</definedName>
    <definedName name="tttttt_1" localSheetId="23" hidden="1">{#N/A,#N/A,FALSE,"CONTROLE"}</definedName>
    <definedName name="tttttt_1" localSheetId="15" hidden="1">{#N/A,#N/A,FALSE,"CONTROLE"}</definedName>
    <definedName name="tttttt_1" localSheetId="13" hidden="1">{#N/A,#N/A,FALSE,"CONTROLE"}</definedName>
    <definedName name="tttttt_1" hidden="1">{#N/A,#N/A,FALSE,"CONTROLE"}</definedName>
    <definedName name="ttttttt" localSheetId="0" hidden="1">{#N/A,#N/A,FALSE,"CONTROLE"}</definedName>
    <definedName name="ttttttt" localSheetId="25" hidden="1">{#N/A,#N/A,FALSE,"CONTROLE"}</definedName>
    <definedName name="ttttttt" localSheetId="20" hidden="1">{#N/A,#N/A,FALSE,"CONTROLE"}</definedName>
    <definedName name="ttttttt" localSheetId="12" hidden="1">{#N/A,#N/A,FALSE,"CONTROLE"}</definedName>
    <definedName name="ttttttt" localSheetId="22" hidden="1">{#N/A,#N/A,FALSE,"CONTROLE"}</definedName>
    <definedName name="ttttttt" localSheetId="21" hidden="1">{#N/A,#N/A,FALSE,"CONTROLE"}</definedName>
    <definedName name="ttttttt" localSheetId="23" hidden="1">{#N/A,#N/A,FALSE,"CONTROLE"}</definedName>
    <definedName name="ttttttt" localSheetId="15" hidden="1">{#N/A,#N/A,FALSE,"CONTROLE"}</definedName>
    <definedName name="ttttttt" localSheetId="13" hidden="1">{#N/A,#N/A,FALSE,"CONTROLE"}</definedName>
    <definedName name="ttttttt" hidden="1">{#N/A,#N/A,FALSE,"CONTROLE"}</definedName>
    <definedName name="ttttttt_1" localSheetId="0" hidden="1">{#N/A,#N/A,FALSE,"CONTROLE"}</definedName>
    <definedName name="ttttttt_1" localSheetId="25" hidden="1">{#N/A,#N/A,FALSE,"CONTROLE"}</definedName>
    <definedName name="ttttttt_1" localSheetId="20" hidden="1">{#N/A,#N/A,FALSE,"CONTROLE"}</definedName>
    <definedName name="ttttttt_1" localSheetId="12" hidden="1">{#N/A,#N/A,FALSE,"CONTROLE"}</definedName>
    <definedName name="ttttttt_1" localSheetId="22" hidden="1">{#N/A,#N/A,FALSE,"CONTROLE"}</definedName>
    <definedName name="ttttttt_1" localSheetId="21" hidden="1">{#N/A,#N/A,FALSE,"CONTROLE"}</definedName>
    <definedName name="ttttttt_1" localSheetId="23" hidden="1">{#N/A,#N/A,FALSE,"CONTROLE"}</definedName>
    <definedName name="ttttttt_1" localSheetId="15" hidden="1">{#N/A,#N/A,FALSE,"CONTROLE"}</definedName>
    <definedName name="ttttttt_1" localSheetId="13" hidden="1">{#N/A,#N/A,FALSE,"CONTROLE"}</definedName>
    <definedName name="ttttttt_1" hidden="1">{#N/A,#N/A,FALSE,"CONTROLE"}</definedName>
    <definedName name="tttttttt" localSheetId="0" hidden="1">{#N/A,#N/A,FALSE,"CONTROLE"}</definedName>
    <definedName name="tttttttt" localSheetId="25" hidden="1">{#N/A,#N/A,FALSE,"CONTROLE"}</definedName>
    <definedName name="tttttttt" localSheetId="20" hidden="1">{#N/A,#N/A,FALSE,"CONTROLE"}</definedName>
    <definedName name="tttttttt" localSheetId="12" hidden="1">{#N/A,#N/A,FALSE,"CONTROLE"}</definedName>
    <definedName name="tttttttt" localSheetId="22" hidden="1">{#N/A,#N/A,FALSE,"CONTROLE"}</definedName>
    <definedName name="tttttttt" localSheetId="21" hidden="1">{#N/A,#N/A,FALSE,"CONTROLE"}</definedName>
    <definedName name="tttttttt" localSheetId="23" hidden="1">{#N/A,#N/A,FALSE,"CONTROLE"}</definedName>
    <definedName name="tttttttt" localSheetId="15" hidden="1">{#N/A,#N/A,FALSE,"CONTROLE"}</definedName>
    <definedName name="tttttttt" localSheetId="13" hidden="1">{#N/A,#N/A,FALSE,"CONTROLE"}</definedName>
    <definedName name="tttttttt" hidden="1">{#N/A,#N/A,FALSE,"CONTROLE"}</definedName>
    <definedName name="tttttttt_1" localSheetId="0" hidden="1">{#N/A,#N/A,FALSE,"CONTROLE"}</definedName>
    <definedName name="tttttttt_1" localSheetId="25" hidden="1">{#N/A,#N/A,FALSE,"CONTROLE"}</definedName>
    <definedName name="tttttttt_1" localSheetId="20" hidden="1">{#N/A,#N/A,FALSE,"CONTROLE"}</definedName>
    <definedName name="tttttttt_1" localSheetId="12" hidden="1">{#N/A,#N/A,FALSE,"CONTROLE"}</definedName>
    <definedName name="tttttttt_1" localSheetId="22" hidden="1">{#N/A,#N/A,FALSE,"CONTROLE"}</definedName>
    <definedName name="tttttttt_1" localSheetId="21" hidden="1">{#N/A,#N/A,FALSE,"CONTROLE"}</definedName>
    <definedName name="tttttttt_1" localSheetId="23" hidden="1">{#N/A,#N/A,FALSE,"CONTROLE"}</definedName>
    <definedName name="tttttttt_1" localSheetId="15" hidden="1">{#N/A,#N/A,FALSE,"CONTROLE"}</definedName>
    <definedName name="tttttttt_1" localSheetId="13" hidden="1">{#N/A,#N/A,FALSE,"CONTROLE"}</definedName>
    <definedName name="tttttttt_1" hidden="1">{#N/A,#N/A,FALSE,"CONTROLE"}</definedName>
    <definedName name="ttttttttt" localSheetId="0" hidden="1">{#N/A,#N/A,FALSE,"CONTROLE"}</definedName>
    <definedName name="ttttttttt" localSheetId="25" hidden="1">{#N/A,#N/A,FALSE,"CONTROLE"}</definedName>
    <definedName name="ttttttttt" localSheetId="20" hidden="1">{#N/A,#N/A,FALSE,"CONTROLE"}</definedName>
    <definedName name="ttttttttt" localSheetId="12" hidden="1">{#N/A,#N/A,FALSE,"CONTROLE"}</definedName>
    <definedName name="ttttttttt" localSheetId="22" hidden="1">{#N/A,#N/A,FALSE,"CONTROLE"}</definedName>
    <definedName name="ttttttttt" localSheetId="21" hidden="1">{#N/A,#N/A,FALSE,"CONTROLE"}</definedName>
    <definedName name="ttttttttt" localSheetId="23" hidden="1">{#N/A,#N/A,FALSE,"CONTROLE"}</definedName>
    <definedName name="ttttttttt" localSheetId="15" hidden="1">{#N/A,#N/A,FALSE,"CONTROLE"}</definedName>
    <definedName name="ttttttttt" localSheetId="13" hidden="1">{#N/A,#N/A,FALSE,"CONTROLE"}</definedName>
    <definedName name="ttttttttt" hidden="1">{#N/A,#N/A,FALSE,"CONTROLE"}</definedName>
    <definedName name="ttttttttt_1" localSheetId="0" hidden="1">{#N/A,#N/A,FALSE,"CONTROLE"}</definedName>
    <definedName name="ttttttttt_1" localSheetId="25" hidden="1">{#N/A,#N/A,FALSE,"CONTROLE"}</definedName>
    <definedName name="ttttttttt_1" localSheetId="20" hidden="1">{#N/A,#N/A,FALSE,"CONTROLE"}</definedName>
    <definedName name="ttttttttt_1" localSheetId="12" hidden="1">{#N/A,#N/A,FALSE,"CONTROLE"}</definedName>
    <definedName name="ttttttttt_1" localSheetId="22" hidden="1">{#N/A,#N/A,FALSE,"CONTROLE"}</definedName>
    <definedName name="ttttttttt_1" localSheetId="21" hidden="1">{#N/A,#N/A,FALSE,"CONTROLE"}</definedName>
    <definedName name="ttttttttt_1" localSheetId="23" hidden="1">{#N/A,#N/A,FALSE,"CONTROLE"}</definedName>
    <definedName name="ttttttttt_1" localSheetId="15" hidden="1">{#N/A,#N/A,FALSE,"CONTROLE"}</definedName>
    <definedName name="ttttttttt_1" localSheetId="13" hidden="1">{#N/A,#N/A,FALSE,"CONTROLE"}</definedName>
    <definedName name="ttttttttt_1" hidden="1">{#N/A,#N/A,FALSE,"CONTROLE"}</definedName>
    <definedName name="tttttttttt" localSheetId="0" hidden="1">{#N/A,#N/A,FALSE,"CONTROLE"}</definedName>
    <definedName name="tttttttttt" localSheetId="25" hidden="1">{#N/A,#N/A,FALSE,"CONTROLE"}</definedName>
    <definedName name="tttttttttt" localSheetId="20" hidden="1">{#N/A,#N/A,FALSE,"CONTROLE"}</definedName>
    <definedName name="tttttttttt" localSheetId="12" hidden="1">{#N/A,#N/A,FALSE,"CONTROLE"}</definedName>
    <definedName name="tttttttttt" localSheetId="22" hidden="1">{#N/A,#N/A,FALSE,"CONTROLE"}</definedName>
    <definedName name="tttttttttt" localSheetId="21" hidden="1">{#N/A,#N/A,FALSE,"CONTROLE"}</definedName>
    <definedName name="tttttttttt" localSheetId="23" hidden="1">{#N/A,#N/A,FALSE,"CONTROLE"}</definedName>
    <definedName name="tttttttttt" localSheetId="15" hidden="1">{#N/A,#N/A,FALSE,"CONTROLE"}</definedName>
    <definedName name="tttttttttt" localSheetId="13" hidden="1">{#N/A,#N/A,FALSE,"CONTROLE"}</definedName>
    <definedName name="tttttttttt" hidden="1">{#N/A,#N/A,FALSE,"CONTROLE"}</definedName>
    <definedName name="tttttttttt_1" localSheetId="0" hidden="1">{#N/A,#N/A,FALSE,"CONTROLE"}</definedName>
    <definedName name="tttttttttt_1" localSheetId="25" hidden="1">{#N/A,#N/A,FALSE,"CONTROLE"}</definedName>
    <definedName name="tttttttttt_1" localSheetId="20" hidden="1">{#N/A,#N/A,FALSE,"CONTROLE"}</definedName>
    <definedName name="tttttttttt_1" localSheetId="12" hidden="1">{#N/A,#N/A,FALSE,"CONTROLE"}</definedName>
    <definedName name="tttttttttt_1" localSheetId="22" hidden="1">{#N/A,#N/A,FALSE,"CONTROLE"}</definedName>
    <definedName name="tttttttttt_1" localSheetId="21" hidden="1">{#N/A,#N/A,FALSE,"CONTROLE"}</definedName>
    <definedName name="tttttttttt_1" localSheetId="23" hidden="1">{#N/A,#N/A,FALSE,"CONTROLE"}</definedName>
    <definedName name="tttttttttt_1" localSheetId="15" hidden="1">{#N/A,#N/A,FALSE,"CONTROLE"}</definedName>
    <definedName name="tttttttttt_1" localSheetId="13" hidden="1">{#N/A,#N/A,FALSE,"CONTROLE"}</definedName>
    <definedName name="tttttttttt_1" hidden="1">{#N/A,#N/A,FALSE,"CONTROLE"}</definedName>
    <definedName name="tttttttttttt" localSheetId="0" hidden="1">{#N/A,#N/A,FALSE,"CONTROLE"}</definedName>
    <definedName name="tttttttttttt" localSheetId="25" hidden="1">{#N/A,#N/A,FALSE,"CONTROLE"}</definedName>
    <definedName name="tttttttttttt" localSheetId="20" hidden="1">{#N/A,#N/A,FALSE,"CONTROLE"}</definedName>
    <definedName name="tttttttttttt" localSheetId="12" hidden="1">{#N/A,#N/A,FALSE,"CONTROLE"}</definedName>
    <definedName name="tttttttttttt" localSheetId="22" hidden="1">{#N/A,#N/A,FALSE,"CONTROLE"}</definedName>
    <definedName name="tttttttttttt" localSheetId="21" hidden="1">{#N/A,#N/A,FALSE,"CONTROLE"}</definedName>
    <definedName name="tttttttttttt" localSheetId="23" hidden="1">{#N/A,#N/A,FALSE,"CONTROLE"}</definedName>
    <definedName name="tttttttttttt" localSheetId="15" hidden="1">{#N/A,#N/A,FALSE,"CONTROLE"}</definedName>
    <definedName name="tttttttttttt" localSheetId="13" hidden="1">{#N/A,#N/A,FALSE,"CONTROLE"}</definedName>
    <definedName name="tttttttttttt" hidden="1">{#N/A,#N/A,FALSE,"CONTROLE"}</definedName>
    <definedName name="tttttttttttt_1" localSheetId="0" hidden="1">{#N/A,#N/A,FALSE,"CONTROLE"}</definedName>
    <definedName name="tttttttttttt_1" localSheetId="25" hidden="1">{#N/A,#N/A,FALSE,"CONTROLE"}</definedName>
    <definedName name="tttttttttttt_1" localSheetId="20" hidden="1">{#N/A,#N/A,FALSE,"CONTROLE"}</definedName>
    <definedName name="tttttttttttt_1" localSheetId="12" hidden="1">{#N/A,#N/A,FALSE,"CONTROLE"}</definedName>
    <definedName name="tttttttttttt_1" localSheetId="22" hidden="1">{#N/A,#N/A,FALSE,"CONTROLE"}</definedName>
    <definedName name="tttttttttttt_1" localSheetId="21" hidden="1">{#N/A,#N/A,FALSE,"CONTROLE"}</definedName>
    <definedName name="tttttttttttt_1" localSheetId="23" hidden="1">{#N/A,#N/A,FALSE,"CONTROLE"}</definedName>
    <definedName name="tttttttttttt_1" localSheetId="15" hidden="1">{#N/A,#N/A,FALSE,"CONTROLE"}</definedName>
    <definedName name="tttttttttttt_1" localSheetId="13" hidden="1">{#N/A,#N/A,FALSE,"CONTROLE"}</definedName>
    <definedName name="tttttttttttt_1" hidden="1">{#N/A,#N/A,FALSE,"CONTROLE"}</definedName>
    <definedName name="ttttttttttttt" localSheetId="0" hidden="1">{#N/A,#N/A,FALSE,"CONTROLE"}</definedName>
    <definedName name="ttttttttttttt" localSheetId="25" hidden="1">{#N/A,#N/A,FALSE,"CONTROLE"}</definedName>
    <definedName name="ttttttttttttt" localSheetId="20" hidden="1">{#N/A,#N/A,FALSE,"CONTROLE"}</definedName>
    <definedName name="ttttttttttttt" localSheetId="12" hidden="1">{#N/A,#N/A,FALSE,"CONTROLE"}</definedName>
    <definedName name="ttttttttttttt" localSheetId="22" hidden="1">{#N/A,#N/A,FALSE,"CONTROLE"}</definedName>
    <definedName name="ttttttttttttt" localSheetId="21" hidden="1">{#N/A,#N/A,FALSE,"CONTROLE"}</definedName>
    <definedName name="ttttttttttttt" localSheetId="23" hidden="1">{#N/A,#N/A,FALSE,"CONTROLE"}</definedName>
    <definedName name="ttttttttttttt" localSheetId="15" hidden="1">{#N/A,#N/A,FALSE,"CONTROLE"}</definedName>
    <definedName name="ttttttttttttt" localSheetId="13" hidden="1">{#N/A,#N/A,FALSE,"CONTROLE"}</definedName>
    <definedName name="ttttttttttttt" hidden="1">{#N/A,#N/A,FALSE,"CONTROLE"}</definedName>
    <definedName name="ttttttttttttt_1" localSheetId="0" hidden="1">{#N/A,#N/A,FALSE,"CONTROLE"}</definedName>
    <definedName name="ttttttttttttt_1" localSheetId="25" hidden="1">{#N/A,#N/A,FALSE,"CONTROLE"}</definedName>
    <definedName name="ttttttttttttt_1" localSheetId="20" hidden="1">{#N/A,#N/A,FALSE,"CONTROLE"}</definedName>
    <definedName name="ttttttttttttt_1" localSheetId="12" hidden="1">{#N/A,#N/A,FALSE,"CONTROLE"}</definedName>
    <definedName name="ttttttttttttt_1" localSheetId="22" hidden="1">{#N/A,#N/A,FALSE,"CONTROLE"}</definedName>
    <definedName name="ttttttttttttt_1" localSheetId="21" hidden="1">{#N/A,#N/A,FALSE,"CONTROLE"}</definedName>
    <definedName name="ttttttttttttt_1" localSheetId="23" hidden="1">{#N/A,#N/A,FALSE,"CONTROLE"}</definedName>
    <definedName name="ttttttttttttt_1" localSheetId="15" hidden="1">{#N/A,#N/A,FALSE,"CONTROLE"}</definedName>
    <definedName name="ttttttttttttt_1" localSheetId="13" hidden="1">{#N/A,#N/A,FALSE,"CONTROLE"}</definedName>
    <definedName name="ttttttttttttt_1" hidden="1">{#N/A,#N/A,FALSE,"CONTROLE"}</definedName>
    <definedName name="ttttttttttttttttttttt" localSheetId="0" hidden="1">{#N/A,#N/A,FALSE,"CONTROLE"}</definedName>
    <definedName name="ttttttttttttttttttttt" localSheetId="25" hidden="1">{#N/A,#N/A,FALSE,"CONTROLE"}</definedName>
    <definedName name="ttttttttttttttttttttt" localSheetId="20" hidden="1">{#N/A,#N/A,FALSE,"CONTROLE"}</definedName>
    <definedName name="ttttttttttttttttttttt" localSheetId="12" hidden="1">{#N/A,#N/A,FALSE,"CONTROLE"}</definedName>
    <definedName name="ttttttttttttttttttttt" localSheetId="22" hidden="1">{#N/A,#N/A,FALSE,"CONTROLE"}</definedName>
    <definedName name="ttttttttttttttttttttt" localSheetId="21" hidden="1">{#N/A,#N/A,FALSE,"CONTROLE"}</definedName>
    <definedName name="ttttttttttttttttttttt" localSheetId="23" hidden="1">{#N/A,#N/A,FALSE,"CONTROLE"}</definedName>
    <definedName name="ttttttttttttttttttttt" localSheetId="15" hidden="1">{#N/A,#N/A,FALSE,"CONTROLE"}</definedName>
    <definedName name="ttttttttttttttttttttt" localSheetId="13" hidden="1">{#N/A,#N/A,FALSE,"CONTROLE"}</definedName>
    <definedName name="ttttttttttttttttttttt" hidden="1">{#N/A,#N/A,FALSE,"CONTROLE"}</definedName>
    <definedName name="ttttttttttttttttttttt_1" localSheetId="0" hidden="1">{#N/A,#N/A,FALSE,"CONTROLE"}</definedName>
    <definedName name="ttttttttttttttttttttt_1" localSheetId="25" hidden="1">{#N/A,#N/A,FALSE,"CONTROLE"}</definedName>
    <definedName name="ttttttttttttttttttttt_1" localSheetId="20" hidden="1">{#N/A,#N/A,FALSE,"CONTROLE"}</definedName>
    <definedName name="ttttttttttttttttttttt_1" localSheetId="12" hidden="1">{#N/A,#N/A,FALSE,"CONTROLE"}</definedName>
    <definedName name="ttttttttttttttttttttt_1" localSheetId="22" hidden="1">{#N/A,#N/A,FALSE,"CONTROLE"}</definedName>
    <definedName name="ttttttttttttttttttttt_1" localSheetId="21" hidden="1">{#N/A,#N/A,FALSE,"CONTROLE"}</definedName>
    <definedName name="ttttttttttttttttttttt_1" localSheetId="23" hidden="1">{#N/A,#N/A,FALSE,"CONTROLE"}</definedName>
    <definedName name="ttttttttttttttttttttt_1" localSheetId="15" hidden="1">{#N/A,#N/A,FALSE,"CONTROLE"}</definedName>
    <definedName name="ttttttttttttttttttttt_1" localSheetId="13" hidden="1">{#N/A,#N/A,FALSE,"CONTROLE"}</definedName>
    <definedName name="ttttttttttttttttttttt_1" hidden="1">{#N/A,#N/A,FALSE,"CONTROLE"}</definedName>
    <definedName name="TUC">#REF!</definedName>
    <definedName name="TURNOVER">#REF!</definedName>
    <definedName name="TX_CAMBIAL">#REF!</definedName>
    <definedName name="TxDepr">#REF!</definedName>
    <definedName name="TXNTot">#REF!</definedName>
    <definedName name="TXRAT4">#REF!</definedName>
    <definedName name="txRateio">#REF!</definedName>
    <definedName name="txRateio1">#REF!</definedName>
    <definedName name="txRateio10">#REF!</definedName>
    <definedName name="txRateio11">#REF!</definedName>
    <definedName name="txRateio12">#REF!</definedName>
    <definedName name="txRateio2">#REF!</definedName>
    <definedName name="txRateio3">#REF!</definedName>
    <definedName name="txRateio4">#REF!</definedName>
    <definedName name="txRateio5">#REF!</definedName>
    <definedName name="txRateio6">#REF!</definedName>
    <definedName name="txRateio7">#REF!</definedName>
    <definedName name="txRateio8">#REF!</definedName>
    <definedName name="txRateio9">#REF!</definedName>
    <definedName name="TXRT22">#REF!</definedName>
    <definedName name="TXTot">#REF!</definedName>
    <definedName name="TXXXRAT3">#REF!</definedName>
    <definedName name="tyt" localSheetId="15" hidden="1">{#N/A,#N/A,FALSE,"CONTROLE"}</definedName>
    <definedName name="tyt" localSheetId="13" hidden="1">{#N/A,#N/A,FALSE,"CONTROLE"}</definedName>
    <definedName name="tyt" hidden="1">{#N/A,#N/A,FALSE,"CONTROLE"}</definedName>
    <definedName name="tyuttry" localSheetId="15" hidden="1">{#N/A,#N/A,FALSE,"CONTROLE";#N/A,#N/A,FALSE,"CONTROLE"}</definedName>
    <definedName name="tyuttry" localSheetId="13" hidden="1">{#N/A,#N/A,FALSE,"CONTROLE";#N/A,#N/A,FALSE,"CONTROLE"}</definedName>
    <definedName name="tyuttry" hidden="1">{#N/A,#N/A,FALSE,"CONTROLE";#N/A,#N/A,FALSE,"CONTROLE"}</definedName>
    <definedName name="u" localSheetId="24">Main.SAPF4Help()</definedName>
    <definedName name="u" localSheetId="15">Main.SAPF4Help()</definedName>
    <definedName name="u" localSheetId="13">Main.SAPF4Help()</definedName>
    <definedName name="u">Main.SAPF4Help()</definedName>
    <definedName name="UAU" localSheetId="24">Main.SAPF4Help()</definedName>
    <definedName name="UAU" localSheetId="15">Main.SAPF4Help()</definedName>
    <definedName name="UAU" localSheetId="13">Main.SAPF4Help()</definedName>
    <definedName name="UAU">Main.SAPF4Help()</definedName>
    <definedName name="UBB_UTEJF" localSheetId="6" hidden="1">{#N/A,#N/A,FALSE,"ANEXO3 99 ERA";#N/A,#N/A,FALSE,"ANEXO3 99 UBÁ2";#N/A,#N/A,FALSE,"ANEXO3 99 DTU";#N/A,#N/A,FALSE,"ANEXO3 99 RDR";#N/A,#N/A,FALSE,"ANEXO3 99 UBÁ4";#N/A,#N/A,FALSE,"ANEXO3 99 UBÁ6"}</definedName>
    <definedName name="UBB_UTEJF" localSheetId="5" hidden="1">{#N/A,#N/A,FALSE,"ANEXO3 99 ERA";#N/A,#N/A,FALSE,"ANEXO3 99 UBÁ2";#N/A,#N/A,FALSE,"ANEXO3 99 DTU";#N/A,#N/A,FALSE,"ANEXO3 99 RDR";#N/A,#N/A,FALSE,"ANEXO3 99 UBÁ4";#N/A,#N/A,FALSE,"ANEXO3 99 UBÁ6"}</definedName>
    <definedName name="UBB_UTEJF" localSheetId="10" hidden="1">{#N/A,#N/A,FALSE,"ANEXO3 99 ERA";#N/A,#N/A,FALSE,"ANEXO3 99 UBÁ2";#N/A,#N/A,FALSE,"ANEXO3 99 DTU";#N/A,#N/A,FALSE,"ANEXO3 99 RDR";#N/A,#N/A,FALSE,"ANEXO3 99 UBÁ4";#N/A,#N/A,FALSE,"ANEXO3 99 UBÁ6"}</definedName>
    <definedName name="UBB_UTEJF" localSheetId="4" hidden="1">{#N/A,#N/A,FALSE,"ANEXO3 99 ERA";#N/A,#N/A,FALSE,"ANEXO3 99 UBÁ2";#N/A,#N/A,FALSE,"ANEXO3 99 DTU";#N/A,#N/A,FALSE,"ANEXO3 99 RDR";#N/A,#N/A,FALSE,"ANEXO3 99 UBÁ4";#N/A,#N/A,FALSE,"ANEXO3 99 UBÁ6"}</definedName>
    <definedName name="UBB_UTEJF" localSheetId="8" hidden="1">{#N/A,#N/A,FALSE,"ANEXO3 99 ERA";#N/A,#N/A,FALSE,"ANEXO3 99 UBÁ2";#N/A,#N/A,FALSE,"ANEXO3 99 DTU";#N/A,#N/A,FALSE,"ANEXO3 99 RDR";#N/A,#N/A,FALSE,"ANEXO3 99 UBÁ4";#N/A,#N/A,FALSE,"ANEXO3 99 UBÁ6"}</definedName>
    <definedName name="UBB_UTEJF" localSheetId="9" hidden="1">{#N/A,#N/A,FALSE,"ANEXO3 99 ERA";#N/A,#N/A,FALSE,"ANEXO3 99 UBÁ2";#N/A,#N/A,FALSE,"ANEXO3 99 DTU";#N/A,#N/A,FALSE,"ANEXO3 99 RDR";#N/A,#N/A,FALSE,"ANEXO3 99 UBÁ4";#N/A,#N/A,FALSE,"ANEXO3 99 UBÁ6"}</definedName>
    <definedName name="UBB_UTEJF" localSheetId="7" hidden="1">{#N/A,#N/A,FALSE,"ANEXO3 99 ERA";#N/A,#N/A,FALSE,"ANEXO3 99 UBÁ2";#N/A,#N/A,FALSE,"ANEXO3 99 DTU";#N/A,#N/A,FALSE,"ANEXO3 99 RDR";#N/A,#N/A,FALSE,"ANEXO3 99 UBÁ4";#N/A,#N/A,FALSE,"ANEXO3 99 UBÁ6"}</definedName>
    <definedName name="UBB_UTEJF" localSheetId="2" hidden="1">{#N/A,#N/A,FALSE,"ANEXO3 99 ERA";#N/A,#N/A,FALSE,"ANEXO3 99 UBÁ2";#N/A,#N/A,FALSE,"ANEXO3 99 DTU";#N/A,#N/A,FALSE,"ANEXO3 99 RDR";#N/A,#N/A,FALSE,"ANEXO3 99 UBÁ4";#N/A,#N/A,FALSE,"ANEXO3 99 UBÁ6"}</definedName>
    <definedName name="UBB_UTEJF" localSheetId="3" hidden="1">{#N/A,#N/A,FALSE,"ANEXO3 99 ERA";#N/A,#N/A,FALSE,"ANEXO3 99 UBÁ2";#N/A,#N/A,FALSE,"ANEXO3 99 DTU";#N/A,#N/A,FALSE,"ANEXO3 99 RDR";#N/A,#N/A,FALSE,"ANEXO3 99 UBÁ4";#N/A,#N/A,FALSE,"ANEXO3 99 UBÁ6"}</definedName>
    <definedName name="UBB_UTEJF" localSheetId="18" hidden="1">{#N/A,#N/A,FALSE,"ANEXO3 99 ERA";#N/A,#N/A,FALSE,"ANEXO3 99 UBÁ2";#N/A,#N/A,FALSE,"ANEXO3 99 DTU";#N/A,#N/A,FALSE,"ANEXO3 99 RDR";#N/A,#N/A,FALSE,"ANEXO3 99 UBÁ4";#N/A,#N/A,FALSE,"ANEXO3 99 UBÁ6"}</definedName>
    <definedName name="UBB_UTEJF" localSheetId="19" hidden="1">{#N/A,#N/A,FALSE,"ANEXO3 99 ERA";#N/A,#N/A,FALSE,"ANEXO3 99 UBÁ2";#N/A,#N/A,FALSE,"ANEXO3 99 DTU";#N/A,#N/A,FALSE,"ANEXO3 99 RDR";#N/A,#N/A,FALSE,"ANEXO3 99 UBÁ4";#N/A,#N/A,FALSE,"ANEXO3 99 UBÁ6"}</definedName>
    <definedName name="UBB_UTEJF" localSheetId="17" hidden="1">{#N/A,#N/A,FALSE,"ANEXO3 99 ERA";#N/A,#N/A,FALSE,"ANEXO3 99 UBÁ2";#N/A,#N/A,FALSE,"ANEXO3 99 DTU";#N/A,#N/A,FALSE,"ANEXO3 99 RDR";#N/A,#N/A,FALSE,"ANEXO3 99 UBÁ4";#N/A,#N/A,FALSE,"ANEXO3 99 UBÁ6"}</definedName>
    <definedName name="UBB_UTEJF" localSheetId="16" hidden="1">{#N/A,#N/A,FALSE,"ANEXO3 99 ERA";#N/A,#N/A,FALSE,"ANEXO3 99 UBÁ2";#N/A,#N/A,FALSE,"ANEXO3 99 DTU";#N/A,#N/A,FALSE,"ANEXO3 99 RDR";#N/A,#N/A,FALSE,"ANEXO3 99 UBÁ4";#N/A,#N/A,FALSE,"ANEXO3 99 UBÁ6"}</definedName>
    <definedName name="UBB_UTEJF" localSheetId="1" hidden="1">{#N/A,#N/A,FALSE,"ANEXO3 99 ERA";#N/A,#N/A,FALSE,"ANEXO3 99 UBÁ2";#N/A,#N/A,FALSE,"ANEXO3 99 DTU";#N/A,#N/A,FALSE,"ANEXO3 99 RDR";#N/A,#N/A,FALSE,"ANEXO3 99 UBÁ4";#N/A,#N/A,FALSE,"ANEXO3 99 UBÁ6"}</definedName>
    <definedName name="UBB_UTEJF" localSheetId="0" hidden="1">{#N/A,#N/A,FALSE,"ANEXO3 99 ERA";#N/A,#N/A,FALSE,"ANEXO3 99 UBÁ2";#N/A,#N/A,FALSE,"ANEXO3 99 DTU";#N/A,#N/A,FALSE,"ANEXO3 99 RDR";#N/A,#N/A,FALSE,"ANEXO3 99 UBÁ4";#N/A,#N/A,FALSE,"ANEXO3 99 UBÁ6"}</definedName>
    <definedName name="UBB_UTEJF" localSheetId="25" hidden="1">{#N/A,#N/A,FALSE,"ANEXO3 99 ERA";#N/A,#N/A,FALSE,"ANEXO3 99 UBÁ2";#N/A,#N/A,FALSE,"ANEXO3 99 DTU";#N/A,#N/A,FALSE,"ANEXO3 99 RDR";#N/A,#N/A,FALSE,"ANEXO3 99 UBÁ4";#N/A,#N/A,FALSE,"ANEXO3 99 UBÁ6"}</definedName>
    <definedName name="UBB_UTEJF" localSheetId="20" hidden="1">{#N/A,#N/A,FALSE,"ANEXO3 99 ERA";#N/A,#N/A,FALSE,"ANEXO3 99 UBÁ2";#N/A,#N/A,FALSE,"ANEXO3 99 DTU";#N/A,#N/A,FALSE,"ANEXO3 99 RDR";#N/A,#N/A,FALSE,"ANEXO3 99 UBÁ4";#N/A,#N/A,FALSE,"ANEXO3 99 UBÁ6"}</definedName>
    <definedName name="UBB_UTEJF" localSheetId="12" hidden="1">{#N/A,#N/A,FALSE,"ANEXO3 99 ERA";#N/A,#N/A,FALSE,"ANEXO3 99 UBÁ2";#N/A,#N/A,FALSE,"ANEXO3 99 DTU";#N/A,#N/A,FALSE,"ANEXO3 99 RDR";#N/A,#N/A,FALSE,"ANEXO3 99 UBÁ4";#N/A,#N/A,FALSE,"ANEXO3 99 UBÁ6"}</definedName>
    <definedName name="UBB_UTEJF" localSheetId="22" hidden="1">{#N/A,#N/A,FALSE,"ANEXO3 99 ERA";#N/A,#N/A,FALSE,"ANEXO3 99 UBÁ2";#N/A,#N/A,FALSE,"ANEXO3 99 DTU";#N/A,#N/A,FALSE,"ANEXO3 99 RDR";#N/A,#N/A,FALSE,"ANEXO3 99 UBÁ4";#N/A,#N/A,FALSE,"ANEXO3 99 UBÁ6"}</definedName>
    <definedName name="UBB_UTEJF" localSheetId="21" hidden="1">{#N/A,#N/A,FALSE,"ANEXO3 99 ERA";#N/A,#N/A,FALSE,"ANEXO3 99 UBÁ2";#N/A,#N/A,FALSE,"ANEXO3 99 DTU";#N/A,#N/A,FALSE,"ANEXO3 99 RDR";#N/A,#N/A,FALSE,"ANEXO3 99 UBÁ4";#N/A,#N/A,FALSE,"ANEXO3 99 UBÁ6"}</definedName>
    <definedName name="UBB_UTEJF" localSheetId="23" hidden="1">{#N/A,#N/A,FALSE,"ANEXO3 99 ERA";#N/A,#N/A,FALSE,"ANEXO3 99 UBÁ2";#N/A,#N/A,FALSE,"ANEXO3 99 DTU";#N/A,#N/A,FALSE,"ANEXO3 99 RDR";#N/A,#N/A,FALSE,"ANEXO3 99 UBÁ4";#N/A,#N/A,FALSE,"ANEXO3 99 UBÁ6"}</definedName>
    <definedName name="UBB_UTEJF" localSheetId="15" hidden="1">{#N/A,#N/A,FALSE,"ANEXO3 99 ERA";#N/A,#N/A,FALSE,"ANEXO3 99 UBÁ2";#N/A,#N/A,FALSE,"ANEXO3 99 DTU";#N/A,#N/A,FALSE,"ANEXO3 99 RDR";#N/A,#N/A,FALSE,"ANEXO3 99 UBÁ4";#N/A,#N/A,FALSE,"ANEXO3 99 UBÁ6"}</definedName>
    <definedName name="UBB_UTEJF" localSheetId="13" hidden="1">{#N/A,#N/A,FALSE,"ANEXO3 99 ERA";#N/A,#N/A,FALSE,"ANEXO3 99 UBÁ2";#N/A,#N/A,FALSE,"ANEXO3 99 DTU";#N/A,#N/A,FALSE,"ANEXO3 99 RDR";#N/A,#N/A,FALSE,"ANEXO3 99 UBÁ4";#N/A,#N/A,FALSE,"ANEXO3 99 UBÁ6"}</definedName>
    <definedName name="UBB_UTEJF" hidden="1">{#N/A,#N/A,FALSE,"ANEXO3 99 ERA";#N/A,#N/A,FALSE,"ANEXO3 99 UBÁ2";#N/A,#N/A,FALSE,"ANEXO3 99 DTU";#N/A,#N/A,FALSE,"ANEXO3 99 RDR";#N/A,#N/A,FALSE,"ANEXO3 99 UBÁ4";#N/A,#N/A,FALSE,"ANEXO3 99 UBÁ6"}</definedName>
    <definedName name="UBB_UTEJF_1" localSheetId="0" hidden="1">{#N/A,#N/A,FALSE,"ANEXO3 99 ERA";#N/A,#N/A,FALSE,"ANEXO3 99 UBÁ2";#N/A,#N/A,FALSE,"ANEXO3 99 DTU";#N/A,#N/A,FALSE,"ANEXO3 99 RDR";#N/A,#N/A,FALSE,"ANEXO3 99 UBÁ4";#N/A,#N/A,FALSE,"ANEXO3 99 UBÁ6"}</definedName>
    <definedName name="UBB_UTEJF_1" localSheetId="25" hidden="1">{#N/A,#N/A,FALSE,"ANEXO3 99 ERA";#N/A,#N/A,FALSE,"ANEXO3 99 UBÁ2";#N/A,#N/A,FALSE,"ANEXO3 99 DTU";#N/A,#N/A,FALSE,"ANEXO3 99 RDR";#N/A,#N/A,FALSE,"ANEXO3 99 UBÁ4";#N/A,#N/A,FALSE,"ANEXO3 99 UBÁ6"}</definedName>
    <definedName name="UBB_UTEJF_1" localSheetId="20" hidden="1">{#N/A,#N/A,FALSE,"ANEXO3 99 ERA";#N/A,#N/A,FALSE,"ANEXO3 99 UBÁ2";#N/A,#N/A,FALSE,"ANEXO3 99 DTU";#N/A,#N/A,FALSE,"ANEXO3 99 RDR";#N/A,#N/A,FALSE,"ANEXO3 99 UBÁ4";#N/A,#N/A,FALSE,"ANEXO3 99 UBÁ6"}</definedName>
    <definedName name="UBB_UTEJF_1" localSheetId="12" hidden="1">{#N/A,#N/A,FALSE,"ANEXO3 99 ERA";#N/A,#N/A,FALSE,"ANEXO3 99 UBÁ2";#N/A,#N/A,FALSE,"ANEXO3 99 DTU";#N/A,#N/A,FALSE,"ANEXO3 99 RDR";#N/A,#N/A,FALSE,"ANEXO3 99 UBÁ4";#N/A,#N/A,FALSE,"ANEXO3 99 UBÁ6"}</definedName>
    <definedName name="UBB_UTEJF_1" localSheetId="22" hidden="1">{#N/A,#N/A,FALSE,"ANEXO3 99 ERA";#N/A,#N/A,FALSE,"ANEXO3 99 UBÁ2";#N/A,#N/A,FALSE,"ANEXO3 99 DTU";#N/A,#N/A,FALSE,"ANEXO3 99 RDR";#N/A,#N/A,FALSE,"ANEXO3 99 UBÁ4";#N/A,#N/A,FALSE,"ANEXO3 99 UBÁ6"}</definedName>
    <definedName name="UBB_UTEJF_1" localSheetId="21" hidden="1">{#N/A,#N/A,FALSE,"ANEXO3 99 ERA";#N/A,#N/A,FALSE,"ANEXO3 99 UBÁ2";#N/A,#N/A,FALSE,"ANEXO3 99 DTU";#N/A,#N/A,FALSE,"ANEXO3 99 RDR";#N/A,#N/A,FALSE,"ANEXO3 99 UBÁ4";#N/A,#N/A,FALSE,"ANEXO3 99 UBÁ6"}</definedName>
    <definedName name="UBB_UTEJF_1" localSheetId="23" hidden="1">{#N/A,#N/A,FALSE,"ANEXO3 99 ERA";#N/A,#N/A,FALSE,"ANEXO3 99 UBÁ2";#N/A,#N/A,FALSE,"ANEXO3 99 DTU";#N/A,#N/A,FALSE,"ANEXO3 99 RDR";#N/A,#N/A,FALSE,"ANEXO3 99 UBÁ4";#N/A,#N/A,FALSE,"ANEXO3 99 UBÁ6"}</definedName>
    <definedName name="UBB_UTEJF_1" localSheetId="15" hidden="1">{#N/A,#N/A,FALSE,"ANEXO3 99 ERA";#N/A,#N/A,FALSE,"ANEXO3 99 UBÁ2";#N/A,#N/A,FALSE,"ANEXO3 99 DTU";#N/A,#N/A,FALSE,"ANEXO3 99 RDR";#N/A,#N/A,FALSE,"ANEXO3 99 UBÁ4";#N/A,#N/A,FALSE,"ANEXO3 99 UBÁ6"}</definedName>
    <definedName name="UBB_UTEJF_1" localSheetId="13" hidden="1">{#N/A,#N/A,FALSE,"ANEXO3 99 ERA";#N/A,#N/A,FALSE,"ANEXO3 99 UBÁ2";#N/A,#N/A,FALSE,"ANEXO3 99 DTU";#N/A,#N/A,FALSE,"ANEXO3 99 RDR";#N/A,#N/A,FALSE,"ANEXO3 99 UBÁ4";#N/A,#N/A,FALSE,"ANEXO3 99 UBÁ6"}</definedName>
    <definedName name="UBB_UTEJF_1" hidden="1">{#N/A,#N/A,FALSE,"ANEXO3 99 ERA";#N/A,#N/A,FALSE,"ANEXO3 99 UBÁ2";#N/A,#N/A,FALSE,"ANEXO3 99 DTU";#N/A,#N/A,FALSE,"ANEXO3 99 RDR";#N/A,#N/A,FALSE,"ANEXO3 99 UBÁ4";#N/A,#N/A,FALSE,"ANEXO3 99 UBÁ6"}</definedName>
    <definedName name="uc_fat" localSheetId="15">#REF!</definedName>
    <definedName name="uc_fat">#REF!</definedName>
    <definedName name="UF" localSheetId="13">#REF!</definedName>
    <definedName name="UF">#REF!</definedName>
    <definedName name="UF_" localSheetId="13">#REF!</definedName>
    <definedName name="UF_">#REF!</definedName>
    <definedName name="UHE_14_DE_JULHO" localSheetId="13">#REF!</definedName>
    <definedName name="UHE_14_DE_JULHO">#REF!</definedName>
    <definedName name="UHE_AIMORÉS">#REF!</definedName>
    <definedName name="UHE_BARRA_DO_BRAÚNA">#REF!</definedName>
    <definedName name="UHE_BARRA_GRANDE">#REF!</definedName>
    <definedName name="UHE_BAÚ_I">#REF!</definedName>
    <definedName name="UHE_CAMPOS_NOVOS">#REF!</definedName>
    <definedName name="UHE_CANA_BRAVA">#REF!</definedName>
    <definedName name="UHE_CANDONGA">#REF!</definedName>
    <definedName name="UHE_CAPIM_BRANCO_I">#REF!</definedName>
    <definedName name="UHE_CORUMBÁ_III">#REF!</definedName>
    <definedName name="UHE_CUBATÃO">#REF!</definedName>
    <definedName name="UHE_DONA_FRANCISCA">#REF!</definedName>
    <definedName name="UHE_ESPORA">#REF!</definedName>
    <definedName name="UHE_FOZ_DO_CHAPECÓ">#REF!</definedName>
    <definedName name="UHE_FUNIL">#REF!</definedName>
    <definedName name="UHE_GUAPORÉ">#REF!</definedName>
    <definedName name="UHE_IRAPÉ">#REF!</definedName>
    <definedName name="UHE_ITÁ">#REF!</definedName>
    <definedName name="UHE_ITAOCARA">#REF!</definedName>
    <definedName name="UHE_ITAPEBI">#REF!</definedName>
    <definedName name="UHE_ITIQUIRA_I">#REF!</definedName>
    <definedName name="UHE_ITIQUIRA_II">#REF!</definedName>
    <definedName name="UHE_ITUMIRIM">#REF!</definedName>
    <definedName name="UHE_JAURU">#REF!</definedName>
    <definedName name="UHE_LAJEADO">#REF!</definedName>
    <definedName name="UHE_MACHADINHO">#REF!</definedName>
    <definedName name="UHE_MANSO">#REF!</definedName>
    <definedName name="UHE_MONTE_CLARO">#REF!</definedName>
    <definedName name="UHE_MURTA">#REF!</definedName>
    <definedName name="UHE_OURINHOS">#REF!</definedName>
    <definedName name="UHE_PICADA">#REF!</definedName>
    <definedName name="UHE_PIRAJÚ">#REF!</definedName>
    <definedName name="UHE_PONTE_DE_PEDRA">#REF!</definedName>
    <definedName name="UHE_PORTO_PRIMAVERA">#REF!</definedName>
    <definedName name="UHE_QUEBRA_QUEIXO">#REF!</definedName>
    <definedName name="UHE_QUEIMADO">#REF!</definedName>
    <definedName name="UHE_RONDON_II">#REF!</definedName>
    <definedName name="UHE_SA_CARVALHO_ampl_APE">"dados"</definedName>
    <definedName name="UHE_SALTO_SANTIAGO">#REF!</definedName>
    <definedName name="UHE_SANTA_CLARA">#REF!</definedName>
    <definedName name="UHE_SANTA_CLARA_2">#REF!</definedName>
    <definedName name="UHE_SANTO_ANTÔNIO">#REF!</definedName>
    <definedName name="UHE_SERRA_DO_FACÃO">#REF!</definedName>
    <definedName name="UHE_TUCURUÍ">#REF!</definedName>
    <definedName name="uiliul" localSheetId="15" hidden="1">{#N/A,#N/A,FALSE,"CONTROLE"}</definedName>
    <definedName name="uiliul" localSheetId="13" hidden="1">{#N/A,#N/A,FALSE,"CONTROLE"}</definedName>
    <definedName name="uiliul" hidden="1">{#N/A,#N/A,FALSE,"CONTROLE"}</definedName>
    <definedName name="uj" localSheetId="15" hidden="1">{#N/A,#N/A,FALSE,"CONTROLE"}</definedName>
    <definedName name="uj" localSheetId="13" hidden="1">{#N/A,#N/A,FALSE,"CONTROLE"}</definedName>
    <definedName name="uj" hidden="1">{#N/A,#N/A,FALSE,"CONTROLE"}</definedName>
    <definedName name="ujuju" localSheetId="15" hidden="1">{#N/A,#N/A,FALSE,"CONTROLE";#N/A,#N/A,FALSE,"CONTROLE"}</definedName>
    <definedName name="ujuju" localSheetId="13" hidden="1">{#N/A,#N/A,FALSE,"CONTROLE";#N/A,#N/A,FALSE,"CONTROLE"}</definedName>
    <definedName name="ujuju" hidden="1">{#N/A,#N/A,FALSE,"CONTROLE";#N/A,#N/A,FALSE,"CONTROLE"}</definedName>
    <definedName name="ula" localSheetId="24">Main.SAPF4Help()</definedName>
    <definedName name="ula" localSheetId="15">Main.SAPF4Help()</definedName>
    <definedName name="ula" localSheetId="13">Main.SAPF4Help()</definedName>
    <definedName name="ula">Main.SAPF4Help()</definedName>
    <definedName name="ultmes" localSheetId="13">#REF!</definedName>
    <definedName name="ultmes">#REF!</definedName>
    <definedName name="unhide" localSheetId="13">#REF!</definedName>
    <definedName name="unhide">#REF!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dade" localSheetId="15">#REF!</definedName>
    <definedName name="unidade" localSheetId="13">#REF!</definedName>
    <definedName name="unidade">#REF!</definedName>
    <definedName name="unineg" localSheetId="13">#REF!</definedName>
    <definedName name="unineg">#REF!</definedName>
    <definedName name="Unit" localSheetId="13" hidden="1">#REF!</definedName>
    <definedName name="Unit" hidden="1">#REF!</definedName>
    <definedName name="Urbano" localSheetId="13">#REF!</definedName>
    <definedName name="Urbano">#REF!</definedName>
    <definedName name="us">#REF!</definedName>
    <definedName name="USMIX">#REF!</definedName>
    <definedName name="USMIX97" localSheetId="15">#REF!</definedName>
    <definedName name="USMIX97">#REF!</definedName>
    <definedName name="USPREV97" localSheetId="15">#REF!</definedName>
    <definedName name="USPREV97">#REF!</definedName>
    <definedName name="USUNOME" localSheetId="13">#REF!</definedName>
    <definedName name="USUNOME">#REF!</definedName>
    <definedName name="utkiukuy" localSheetId="15" hidden="1">{#N/A,#N/A,FALSE,"CONTROLE"}</definedName>
    <definedName name="utkiukuy" localSheetId="13" hidden="1">{#N/A,#N/A,FALSE,"CONTROLE"}</definedName>
    <definedName name="utkiukuy" hidden="1">{#N/A,#N/A,FALSE,"CONTROLE"}</definedName>
    <definedName name="UU" localSheetId="0" hidden="1">{"TotalGeralDespesasPorArea",#N/A,FALSE,"VinculosAccessEfetivo"}</definedName>
    <definedName name="UU" localSheetId="25" hidden="1">{"TotalGeralDespesasPorArea",#N/A,FALSE,"VinculosAccessEfetivo"}</definedName>
    <definedName name="UU" localSheetId="20" hidden="1">{"TotalGeralDespesasPorArea",#N/A,FALSE,"VinculosAccessEfetivo"}</definedName>
    <definedName name="UU" localSheetId="12" hidden="1">{"TotalGeralDespesasPorArea",#N/A,FALSE,"VinculosAccessEfetivo"}</definedName>
    <definedName name="UU" localSheetId="22" hidden="1">{"TotalGeralDespesasPorArea",#N/A,FALSE,"VinculosAccessEfetivo"}</definedName>
    <definedName name="UU" localSheetId="21" hidden="1">{"TotalGeralDespesasPorArea",#N/A,FALSE,"VinculosAccessEfetivo"}</definedName>
    <definedName name="UU" localSheetId="23" hidden="1">{"TotalGeralDespesasPorArea",#N/A,FALSE,"VinculosAccessEfetivo"}</definedName>
    <definedName name="UU" localSheetId="15" hidden="1">{"TotalGeralDespesasPorArea",#N/A,FALSE,"VinculosAccessEfetivo"}</definedName>
    <definedName name="UU" localSheetId="13" hidden="1">{"TotalGeralDespesasPorArea",#N/A,FALSE,"VinculosAccessEfetivo"}</definedName>
    <definedName name="UU" hidden="1">{"TotalGeralDespesasPorArea",#N/A,FALSE,"VinculosAccessEfetivo"}</definedName>
    <definedName name="UU_1" localSheetId="0" hidden="1">{"TotalGeralDespesasPorArea",#N/A,FALSE,"VinculosAccessEfetivo"}</definedName>
    <definedName name="UU_1" localSheetId="25" hidden="1">{"TotalGeralDespesasPorArea",#N/A,FALSE,"VinculosAccessEfetivo"}</definedName>
    <definedName name="UU_1" localSheetId="20" hidden="1">{"TotalGeralDespesasPorArea",#N/A,FALSE,"VinculosAccessEfetivo"}</definedName>
    <definedName name="UU_1" localSheetId="12" hidden="1">{"TotalGeralDespesasPorArea",#N/A,FALSE,"VinculosAccessEfetivo"}</definedName>
    <definedName name="UU_1" localSheetId="22" hidden="1">{"TotalGeralDespesasPorArea",#N/A,FALSE,"VinculosAccessEfetivo"}</definedName>
    <definedName name="UU_1" localSheetId="21" hidden="1">{"TotalGeralDespesasPorArea",#N/A,FALSE,"VinculosAccessEfetivo"}</definedName>
    <definedName name="UU_1" localSheetId="23" hidden="1">{"TotalGeralDespesasPorArea",#N/A,FALSE,"VinculosAccessEfetivo"}</definedName>
    <definedName name="UU_1" localSheetId="15" hidden="1">{"TotalGeralDespesasPorArea",#N/A,FALSE,"VinculosAccessEfetivo"}</definedName>
    <definedName name="UU_1" localSheetId="13" hidden="1">{"TotalGeralDespesasPorArea",#N/A,FALSE,"VinculosAccessEfetivo"}</definedName>
    <definedName name="UU_1" hidden="1">{"TotalGeralDespesasPorArea",#N/A,FALSE,"VinculosAccessEfetivo"}</definedName>
    <definedName name="uuy" localSheetId="15" hidden="1">{#N/A,#N/A,FALSE,"CONTROLE"}</definedName>
    <definedName name="uuy" localSheetId="13" hidden="1">{#N/A,#N/A,FALSE,"CONTROLE"}</definedName>
    <definedName name="uuy" hidden="1">{#N/A,#N/A,FALSE,"CONTROLE"}</definedName>
    <definedName name="uytuytu" localSheetId="15" hidden="1">{#N/A,#N/A,FALSE,"CONTROLE"}</definedName>
    <definedName name="uytuytu" localSheetId="13" hidden="1">{#N/A,#N/A,FALSE,"CONTROLE"}</definedName>
    <definedName name="uytuytu" hidden="1">{#N/A,#N/A,FALSE,"CONTROLE"}</definedName>
    <definedName name="V">#REF!</definedName>
    <definedName name="vaaaaaavavv" hidden="1">#N/A</definedName>
    <definedName name="VAL_SUM">#REF!</definedName>
    <definedName name="VALCONSUMO" localSheetId="15">#REF!</definedName>
    <definedName name="VALCONSUMO">#REF!</definedName>
    <definedName name="VALDEMANDA" localSheetId="15">#REF!</definedName>
    <definedName name="VALDEMANDA">#REF!</definedName>
    <definedName name="VALDOLAR" localSheetId="13">#REF!</definedName>
    <definedName name="VALDOLAR">#REF!</definedName>
    <definedName name="VALE" localSheetId="15">#REF!</definedName>
    <definedName name="VALE">#REF!</definedName>
    <definedName name="Valor_Desembolsado" localSheetId="2">#REF!</definedName>
    <definedName name="Valor_Desembolsado" localSheetId="3">#REF!</definedName>
    <definedName name="Valor_Desembolsado" localSheetId="1">#REF!</definedName>
    <definedName name="Valor_Desembolsado" localSheetId="25">#REF!</definedName>
    <definedName name="Valor_Desembolsado" localSheetId="20">#REF!</definedName>
    <definedName name="Valor_Desembolsado" localSheetId="22">#REF!</definedName>
    <definedName name="Valor_Desembolsado" localSheetId="21">#REF!</definedName>
    <definedName name="Valor_Desembolsado" localSheetId="23">#REF!</definedName>
    <definedName name="Valor_Desembolsado" localSheetId="15">#REF!</definedName>
    <definedName name="Valor_Desembolsado">#REF!</definedName>
    <definedName name="VALORES_R1" localSheetId="13">#REF!</definedName>
    <definedName name="VALORES_R1">#REF!</definedName>
    <definedName name="ValorMaxRAP_SuperFT" localSheetId="13">#REF!</definedName>
    <definedName name="ValorMaxRAP_SuperFT">#REF!</definedName>
    <definedName name="ValorMinRAP_SuperFT" localSheetId="13">#REF!</definedName>
    <definedName name="ValorMinRAP_SuperFT">#REF!</definedName>
    <definedName name="VALRECDOLAR" localSheetId="15">#REF!</definedName>
    <definedName name="VALRECDOLAR">#REF!</definedName>
    <definedName name="VALTOTAL" localSheetId="15">#REF!</definedName>
    <definedName name="VALTOTAL">#REF!</definedName>
    <definedName name="valuation" localSheetId="13">#REF!</definedName>
    <definedName name="valuation">#REF!</definedName>
    <definedName name="VALUE" localSheetId="13">#REF!</definedName>
    <definedName name="VALUE">#REF!</definedName>
    <definedName name="vanilla" localSheetId="13">#REF!</definedName>
    <definedName name="vanilla">#REF!</definedName>
    <definedName name="VAPA" localSheetId="15">#REF!</definedName>
    <definedName name="VAPA">#REF!</definedName>
    <definedName name="VariaçãoCompraEnergia" localSheetId="13">#REF!</definedName>
    <definedName name="VariaçãoCompraEnergia">#REF!</definedName>
    <definedName name="VariaçãoFaturamento" localSheetId="13">#REF!</definedName>
    <definedName name="VariaçãoFaturamento">#REF!</definedName>
    <definedName name="VariaçãoVendaEnergia" localSheetId="13">#REF!</definedName>
    <definedName name="VariaçãoVendaEnergia">#REF!</definedName>
    <definedName name="vb"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A_Currente" localSheetId="15">#REF!</definedName>
    <definedName name="VBA_Currente">#REF!</definedName>
    <definedName name="VBA_Meta" localSheetId="15">#REF!</definedName>
    <definedName name="VBA_Meta">#REF!</definedName>
    <definedName name="VBA_Msg" localSheetId="15">#REF!</definedName>
    <definedName name="VBA_Msg">#REF!</definedName>
    <definedName name="vcxbstg" localSheetId="15" hidden="1">{#N/A,#N/A,FALSE,"CONTROLE"}</definedName>
    <definedName name="vcxbstg" localSheetId="13" hidden="1">{#N/A,#N/A,FALSE,"CONTROLE"}</definedName>
    <definedName name="vcxbstg" hidden="1">{#N/A,#N/A,FALSE,"CONTROLE"}</definedName>
    <definedName name="Venda_Rmilhões" localSheetId="15">#REF!</definedName>
    <definedName name="Venda_Rmilhões">#REF!</definedName>
    <definedName name="Venda_SPOT__GWh" localSheetId="15">#REF!</definedName>
    <definedName name="Venda_SPOT__GWh">#REF!</definedName>
    <definedName name="verde_a1d" localSheetId="15">#REF!</definedName>
    <definedName name="verde_a1d">#REF!</definedName>
    <definedName name="verde_a1efps" localSheetId="15">#REF!</definedName>
    <definedName name="verde_a1efps">#REF!</definedName>
    <definedName name="verde_a1efpu" localSheetId="15">#REF!</definedName>
    <definedName name="verde_a1efpu">#REF!</definedName>
    <definedName name="verde_a1eps" localSheetId="15">#REF!</definedName>
    <definedName name="verde_a1eps">#REF!</definedName>
    <definedName name="verde_a1epu" localSheetId="15">#REF!</definedName>
    <definedName name="verde_a1epu">#REF!</definedName>
    <definedName name="verde_a2d" localSheetId="15">#REF!</definedName>
    <definedName name="verde_a2d">#REF!</definedName>
    <definedName name="verde_a2efps" localSheetId="15">#REF!</definedName>
    <definedName name="verde_a2efps">#REF!</definedName>
    <definedName name="verde_a2efpu" localSheetId="15">#REF!</definedName>
    <definedName name="verde_a2efpu">#REF!</definedName>
    <definedName name="verde_a2eps" localSheetId="15">#REF!</definedName>
    <definedName name="verde_a2eps">#REF!</definedName>
    <definedName name="verde_a2epu" localSheetId="15">#REF!</definedName>
    <definedName name="verde_a2epu">#REF!</definedName>
    <definedName name="verde_a3ad" localSheetId="15">#REF!</definedName>
    <definedName name="verde_a3ad">#REF!</definedName>
    <definedName name="verde_a3aefps" localSheetId="15">#REF!</definedName>
    <definedName name="verde_a3aefps">#REF!</definedName>
    <definedName name="verde_a3aefpu" localSheetId="15">#REF!</definedName>
    <definedName name="verde_a3aefpu">#REF!</definedName>
    <definedName name="verde_a3aeps" localSheetId="15">#REF!</definedName>
    <definedName name="verde_a3aeps">#REF!</definedName>
    <definedName name="verde_a3aepu" localSheetId="15">#REF!</definedName>
    <definedName name="verde_a3aepu">#REF!</definedName>
    <definedName name="verde_a3d" localSheetId="15">#REF!</definedName>
    <definedName name="verde_a3d">#REF!</definedName>
    <definedName name="verde_a3efps" localSheetId="15">#REF!</definedName>
    <definedName name="verde_a3efps">#REF!</definedName>
    <definedName name="verde_a3efpu" localSheetId="15">#REF!</definedName>
    <definedName name="verde_a3efpu">#REF!</definedName>
    <definedName name="verde_a3eps" localSheetId="15">#REF!</definedName>
    <definedName name="verde_a3eps">#REF!</definedName>
    <definedName name="verde_a3epu" localSheetId="15">#REF!</definedName>
    <definedName name="verde_a3epu">#REF!</definedName>
    <definedName name="verde_a4d" localSheetId="15">#REF!</definedName>
    <definedName name="verde_a4d">#REF!</definedName>
    <definedName name="verde_a4efps" localSheetId="15">#REF!</definedName>
    <definedName name="verde_a4efps">#REF!</definedName>
    <definedName name="verde_a4efpu" localSheetId="15">#REF!</definedName>
    <definedName name="verde_a4efpu">#REF!</definedName>
    <definedName name="verde_a4eps" localSheetId="15">#REF!</definedName>
    <definedName name="verde_a4eps">#REF!</definedName>
    <definedName name="verde_a4epu" localSheetId="15">#REF!</definedName>
    <definedName name="verde_a4epu">#REF!</definedName>
    <definedName name="verde_asd" localSheetId="15">#REF!</definedName>
    <definedName name="verde_asd">#REF!</definedName>
    <definedName name="verde_asefps" localSheetId="15">#REF!</definedName>
    <definedName name="verde_asefps">#REF!</definedName>
    <definedName name="verde_asefpu" localSheetId="15">#REF!</definedName>
    <definedName name="verde_asefpu">#REF!</definedName>
    <definedName name="verde_aseps" localSheetId="15">#REF!</definedName>
    <definedName name="verde_aseps">#REF!</definedName>
    <definedName name="verde_asepu" localSheetId="15">#REF!</definedName>
    <definedName name="verde_asepu">#REF!</definedName>
    <definedName name="Versão" localSheetId="13">#REF!</definedName>
    <definedName name="Versão">#REF!</definedName>
    <definedName name="VERSION" localSheetId="13">#REF!</definedName>
    <definedName name="VERSION">#REF!</definedName>
    <definedName name="VEVA" localSheetId="13">#REF!</definedName>
    <definedName name="VEVA">#REF!</definedName>
    <definedName name="viés___Utilização_da_faculdade_para_alterar_a_meta_para_a_Taxa_SELIC_entre_reuniões_do_COPOM.">#REF!</definedName>
    <definedName name="visualização" localSheetId="25">#REF!</definedName>
    <definedName name="visualização" localSheetId="20">#REF!</definedName>
    <definedName name="visualização" localSheetId="22">#REF!</definedName>
    <definedName name="visualização" localSheetId="21">#REF!</definedName>
    <definedName name="visualização" localSheetId="23">#REF!</definedName>
    <definedName name="visualização" localSheetId="15">#REF!</definedName>
    <definedName name="visualização">#REF!</definedName>
    <definedName name="VN" localSheetId="15">#REF!</definedName>
    <definedName name="VN">#REF!</definedName>
    <definedName name="VNR" localSheetId="13">#REF!</definedName>
    <definedName name="VNR">#REF!</definedName>
    <definedName name="vT" localSheetId="0" hidden="1">{"'Plan2'!$E$40:$G$45"}</definedName>
    <definedName name="vT" localSheetId="25" hidden="1">{"'Plan2'!$E$40:$G$45"}</definedName>
    <definedName name="vT" localSheetId="20" hidden="1">{"'Plan2'!$E$40:$G$45"}</definedName>
    <definedName name="vT" localSheetId="12" hidden="1">{"'Plan2'!$E$40:$G$45"}</definedName>
    <definedName name="vT" localSheetId="22" hidden="1">{"'Plan2'!$E$40:$G$45"}</definedName>
    <definedName name="vT" localSheetId="21" hidden="1">{"'Plan2'!$E$40:$G$45"}</definedName>
    <definedName name="vT" localSheetId="23" hidden="1">{"'Plan2'!$E$40:$G$45"}</definedName>
    <definedName name="vT" localSheetId="15" hidden="1">{"'Plan2'!$E$40:$G$45"}</definedName>
    <definedName name="vT" localSheetId="13" hidden="1">{"'Plan2'!$E$40:$G$45"}</definedName>
    <definedName name="vT" hidden="1">{"'Plan2'!$E$40:$G$45"}</definedName>
    <definedName name="vT_1" localSheetId="0" hidden="1">{"'Plan2'!$E$40:$G$45"}</definedName>
    <definedName name="vT_1" localSheetId="25" hidden="1">{"'Plan2'!$E$40:$G$45"}</definedName>
    <definedName name="vT_1" localSheetId="20" hidden="1">{"'Plan2'!$E$40:$G$45"}</definedName>
    <definedName name="vT_1" localSheetId="12" hidden="1">{"'Plan2'!$E$40:$G$45"}</definedName>
    <definedName name="vT_1" localSheetId="22" hidden="1">{"'Plan2'!$E$40:$G$45"}</definedName>
    <definedName name="vT_1" localSheetId="21" hidden="1">{"'Plan2'!$E$40:$G$45"}</definedName>
    <definedName name="vT_1" localSheetId="23" hidden="1">{"'Plan2'!$E$40:$G$45"}</definedName>
    <definedName name="vT_1" localSheetId="15" hidden="1">{"'Plan2'!$E$40:$G$45"}</definedName>
    <definedName name="vT_1" localSheetId="13" hidden="1">{"'Plan2'!$E$40:$G$45"}</definedName>
    <definedName name="vT_1" hidden="1">{"'Plan2'!$E$40:$G$45"}</definedName>
    <definedName name="VU">#REF!</definedName>
    <definedName name="VU_dados">#REF!</definedName>
    <definedName name="vv" localSheetId="15" hidden="1">{#N/A,#N/A,FALSE,"Hip.Bas";#N/A,#N/A,FALSE,"ventas";#N/A,#N/A,FALSE,"ingre-Año";#N/A,#N/A,FALSE,"ventas-Año";#N/A,#N/A,FALSE,"Costepro";#N/A,#N/A,FALSE,"inversion";#N/A,#N/A,FALSE,"personal";#N/A,#N/A,FALSE,"Gastos-V";#N/A,#N/A,FALSE,"Circulante";#N/A,#N/A,FALSE,"CONSOLI";#N/A,#N/A,FALSE,"Es-Fin";#N/A,#N/A,FALSE,"Margen-P"}</definedName>
    <definedName name="vv" localSheetId="13" hidden="1">{#N/A,#N/A,FALSE,"Hip.Bas";#N/A,#N/A,FALSE,"ventas";#N/A,#N/A,FALSE,"ingre-Año";#N/A,#N/A,FALSE,"ventas-Año";#N/A,#N/A,FALSE,"Costepro";#N/A,#N/A,FALSE,"inversion";#N/A,#N/A,FALSE,"personal";#N/A,#N/A,FALSE,"Gastos-V";#N/A,#N/A,FALSE,"Circulante";#N/A,#N/A,FALSE,"CONSOLI";#N/A,#N/A,FALSE,"Es-Fin";#N/A,#N/A,FALSE,"Margen-P"}</definedName>
    <definedName name="vv" hidden="1">{#N/A,#N/A,FALSE,"Hip.Bas";#N/A,#N/A,FALSE,"ventas";#N/A,#N/A,FALSE,"ingre-Año";#N/A,#N/A,FALSE,"ventas-Año";#N/A,#N/A,FALSE,"Costepro";#N/A,#N/A,FALSE,"inversion";#N/A,#N/A,FALSE,"personal";#N/A,#N/A,FALSE,"Gastos-V";#N/A,#N/A,FALSE,"Circulante";#N/A,#N/A,FALSE,"CONSOLI";#N/A,#N/A,FALSE,"Es-Fin";#N/A,#N/A,FALSE,"Margen-P"}</definedName>
    <definedName name="w" localSheetId="25" hidden="1">{#N/A,#N/A,FALSE,"CONTROLE"}</definedName>
    <definedName name="w" localSheetId="20" hidden="1">{#N/A,#N/A,FALSE,"CONTROLE"}</definedName>
    <definedName name="w" localSheetId="12" hidden="1">{#N/A,#N/A,FALSE,"CONTROLE"}</definedName>
    <definedName name="w" localSheetId="22" hidden="1">{#N/A,#N/A,FALSE,"CONTROLE"}</definedName>
    <definedName name="w" localSheetId="21" hidden="1">{#N/A,#N/A,FALSE,"CONTROLE"}</definedName>
    <definedName name="w" localSheetId="23" hidden="1">{#N/A,#N/A,FALSE,"CONTROLE"}</definedName>
    <definedName name="w" localSheetId="15" hidden="1">{#N/A,#N/A,FALSE,"CONTROLE"}</definedName>
    <definedName name="w" localSheetId="13" hidden="1">{#N/A,#N/A,FALSE,"CONTROLE"}</definedName>
    <definedName name="w" hidden="1">{#N/A,#N/A,FALSE,"CONTROLE"}</definedName>
    <definedName name="w_1" localSheetId="0" hidden="1">{#N/A,#N/A,FALSE,"CONTROLE"}</definedName>
    <definedName name="w_1" localSheetId="25" hidden="1">{#N/A,#N/A,FALSE,"CONTROLE"}</definedName>
    <definedName name="w_1" localSheetId="20" hidden="1">{#N/A,#N/A,FALSE,"CONTROLE"}</definedName>
    <definedName name="w_1" localSheetId="12" hidden="1">{#N/A,#N/A,FALSE,"CONTROLE"}</definedName>
    <definedName name="w_1" localSheetId="22" hidden="1">{#N/A,#N/A,FALSE,"CONTROLE"}</definedName>
    <definedName name="w_1" localSheetId="21" hidden="1">{#N/A,#N/A,FALSE,"CONTROLE"}</definedName>
    <definedName name="w_1" localSheetId="23" hidden="1">{#N/A,#N/A,FALSE,"CONTROLE"}</definedName>
    <definedName name="w_1" localSheetId="15" hidden="1">{#N/A,#N/A,FALSE,"CONTROLE"}</definedName>
    <definedName name="w_1" localSheetId="13" hidden="1">{#N/A,#N/A,FALSE,"CONTROLE"}</definedName>
    <definedName name="w_1" hidden="1">{#N/A,#N/A,FALSE,"CONTROLE"}</definedName>
    <definedName name="wacc">#REF!</definedName>
    <definedName name="WACC_E">#REF!</definedName>
    <definedName name="WACC_Mensal">#REF!</definedName>
    <definedName name="WACC_S">#REF!</definedName>
    <definedName name="WACC_T">#REF!</definedName>
    <definedName name="WACCa">#REF!</definedName>
    <definedName name="WACCP">#REF!</definedName>
    <definedName name="WACCT">#REF!</definedName>
    <definedName name="war" localSheetId="24">Main.SAPF4Help()</definedName>
    <definedName name="war" localSheetId="15">Main.SAPF4Help()</definedName>
    <definedName name="war" localSheetId="13">Main.SAPF4Help()</definedName>
    <definedName name="war">Main.SAPF4Help()</definedName>
    <definedName name="wdwd" localSheetId="15" hidden="1">{#N/A,#N/A,FALSE,"CONTROLE";#N/A,#N/A,FALSE,"CONTROLE"}</definedName>
    <definedName name="wdwd" localSheetId="13" hidden="1">{#N/A,#N/A,FALSE,"CONTROLE";#N/A,#N/A,FALSE,"CONTROLE"}</definedName>
    <definedName name="wdwd" hidden="1">{#N/A,#N/A,FALSE,"CONTROLE";#N/A,#N/A,FALSE,"CONTROLE"}</definedName>
    <definedName name="wergqerrgqwergr" hidden="1">#N/A</definedName>
    <definedName name="werrt" localSheetId="15" hidden="1">{#N/A,#N/A,FALSE,"CONTROLE";#N/A,#N/A,FALSE,"CONTROLE"}</definedName>
    <definedName name="werrt" localSheetId="13" hidden="1">{#N/A,#N/A,FALSE,"CONTROLE";#N/A,#N/A,FALSE,"CONTROLE"}</definedName>
    <definedName name="werrt" hidden="1">{#N/A,#N/A,FALSE,"CONTROLE";#N/A,#N/A,FALSE,"CONTROLE"}</definedName>
    <definedName name="wewtre" hidden="1">48</definedName>
    <definedName name="WORKING">#REF!</definedName>
    <definedName name="wrn.Aging._.and._.Trend._.Analysis." localSheetId="0"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localSheetId="25" hidden="1">{#N/A,#N/A,FALSE,"Aging Summary";#N/A,#N/A,FALSE,"Ratio Analysis";#N/A,#N/A,FALSE,"Test 120 Day Accts";#N/A,#N/A,FALSE,"Tickmarks"}</definedName>
    <definedName name="wrn.Aging._.and._.Trend._.Analysis._1" localSheetId="20" hidden="1">{#N/A,#N/A,FALSE,"Aging Summary";#N/A,#N/A,FALSE,"Ratio Analysis";#N/A,#N/A,FALSE,"Test 120 Day Accts";#N/A,#N/A,FALSE,"Tickmarks"}</definedName>
    <definedName name="wrn.Aging._.and._.Trend._.Analysis._1" localSheetId="12" hidden="1">{#N/A,#N/A,FALSE,"Aging Summary";#N/A,#N/A,FALSE,"Ratio Analysis";#N/A,#N/A,FALSE,"Test 120 Day Accts";#N/A,#N/A,FALSE,"Tickmarks"}</definedName>
    <definedName name="wrn.Aging._.and._.Trend._.Analysis._1" localSheetId="22" hidden="1">{#N/A,#N/A,FALSE,"Aging Summary";#N/A,#N/A,FALSE,"Ratio Analysis";#N/A,#N/A,FALSE,"Test 120 Day Accts";#N/A,#N/A,FALSE,"Tickmarks"}</definedName>
    <definedName name="wrn.Aging._.and._.Trend._.Analysis._1" localSheetId="21" hidden="1">{#N/A,#N/A,FALSE,"Aging Summary";#N/A,#N/A,FALSE,"Ratio Analysis";#N/A,#N/A,FALSE,"Test 120 Day Accts";#N/A,#N/A,FALSE,"Tickmarks"}</definedName>
    <definedName name="wrn.Aging._.and._.Trend._.Analysis._1" localSheetId="23" hidden="1">{#N/A,#N/A,FALSE,"Aging Summary";#N/A,#N/A,FALSE,"Ratio Analysis";#N/A,#N/A,FALSE,"Test 120 Day Accts";#N/A,#N/A,FALSE,"Tickmarks"}</definedName>
    <definedName name="wrn.Aging._.and._.Trend._.Analysis._1" localSheetId="15" hidden="1">{#N/A,#N/A,FALSE,"Aging Summary";#N/A,#N/A,FALSE,"Ratio Analysis";#N/A,#N/A,FALSE,"Test 120 Day Accts";#N/A,#N/A,FALSE,"Tickmarks"}</definedName>
    <definedName name="wrn.Aging._.and._.Trend._.Analysis._1" localSheetId="13"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_.Pages."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NEXO0300." localSheetId="6" hidden="1">{#N/A,#N/A,FALSE,"ANEXO3 00 GDV";#N/A,#N/A,FALSE,"ANEXO3 00 GCM";#N/A,#N/A,FALSE,"ANEXO3 00  UBÁ6";#N/A,#N/A,FALSE,"ANEXO3 00 CJI";#N/A,#N/A,FALSE,"ANEXO3 00 UBÁ4";#N/A,#N/A,FALSE,"ANEXO3 00 UBÁ5";#N/A,#N/A,FALSE,"ANEXO3 00 UBÁ7";#N/A,#N/A,FALSE,"ANEXO3 00 VRB1"}</definedName>
    <definedName name="wrn.ANEXO0300." localSheetId="5" hidden="1">{#N/A,#N/A,FALSE,"ANEXO3 00 GDV";#N/A,#N/A,FALSE,"ANEXO3 00 GCM";#N/A,#N/A,FALSE,"ANEXO3 00  UBÁ6";#N/A,#N/A,FALSE,"ANEXO3 00 CJI";#N/A,#N/A,FALSE,"ANEXO3 00 UBÁ4";#N/A,#N/A,FALSE,"ANEXO3 00 UBÁ5";#N/A,#N/A,FALSE,"ANEXO3 00 UBÁ7";#N/A,#N/A,FALSE,"ANEXO3 00 VRB1"}</definedName>
    <definedName name="wrn.ANEXO0300." localSheetId="10" hidden="1">{#N/A,#N/A,FALSE,"ANEXO3 00 GDV";#N/A,#N/A,FALSE,"ANEXO3 00 GCM";#N/A,#N/A,FALSE,"ANEXO3 00  UBÁ6";#N/A,#N/A,FALSE,"ANEXO3 00 CJI";#N/A,#N/A,FALSE,"ANEXO3 00 UBÁ4";#N/A,#N/A,FALSE,"ANEXO3 00 UBÁ5";#N/A,#N/A,FALSE,"ANEXO3 00 UBÁ7";#N/A,#N/A,FALSE,"ANEXO3 00 VRB1"}</definedName>
    <definedName name="wrn.ANEXO0300." localSheetId="4" hidden="1">{#N/A,#N/A,FALSE,"ANEXO3 00 GDV";#N/A,#N/A,FALSE,"ANEXO3 00 GCM";#N/A,#N/A,FALSE,"ANEXO3 00  UBÁ6";#N/A,#N/A,FALSE,"ANEXO3 00 CJI";#N/A,#N/A,FALSE,"ANEXO3 00 UBÁ4";#N/A,#N/A,FALSE,"ANEXO3 00 UBÁ5";#N/A,#N/A,FALSE,"ANEXO3 00 UBÁ7";#N/A,#N/A,FALSE,"ANEXO3 00 VRB1"}</definedName>
    <definedName name="wrn.ANEXO0300." localSheetId="8" hidden="1">{#N/A,#N/A,FALSE,"ANEXO3 00 GDV";#N/A,#N/A,FALSE,"ANEXO3 00 GCM";#N/A,#N/A,FALSE,"ANEXO3 00  UBÁ6";#N/A,#N/A,FALSE,"ANEXO3 00 CJI";#N/A,#N/A,FALSE,"ANEXO3 00 UBÁ4";#N/A,#N/A,FALSE,"ANEXO3 00 UBÁ5";#N/A,#N/A,FALSE,"ANEXO3 00 UBÁ7";#N/A,#N/A,FALSE,"ANEXO3 00 VRB1"}</definedName>
    <definedName name="wrn.ANEXO0300." localSheetId="9" hidden="1">{#N/A,#N/A,FALSE,"ANEXO3 00 GDV";#N/A,#N/A,FALSE,"ANEXO3 00 GCM";#N/A,#N/A,FALSE,"ANEXO3 00  UBÁ6";#N/A,#N/A,FALSE,"ANEXO3 00 CJI";#N/A,#N/A,FALSE,"ANEXO3 00 UBÁ4";#N/A,#N/A,FALSE,"ANEXO3 00 UBÁ5";#N/A,#N/A,FALSE,"ANEXO3 00 UBÁ7";#N/A,#N/A,FALSE,"ANEXO3 00 VRB1"}</definedName>
    <definedName name="wrn.ANEXO0300." localSheetId="7" hidden="1">{#N/A,#N/A,FALSE,"ANEXO3 00 GDV";#N/A,#N/A,FALSE,"ANEXO3 00 GCM";#N/A,#N/A,FALSE,"ANEXO3 00  UBÁ6";#N/A,#N/A,FALSE,"ANEXO3 00 CJI";#N/A,#N/A,FALSE,"ANEXO3 00 UBÁ4";#N/A,#N/A,FALSE,"ANEXO3 00 UBÁ5";#N/A,#N/A,FALSE,"ANEXO3 00 UBÁ7";#N/A,#N/A,FALSE,"ANEXO3 00 VRB1"}</definedName>
    <definedName name="wrn.ANEXO0300." localSheetId="2" hidden="1">{#N/A,#N/A,FALSE,"ANEXO3 00 GDV";#N/A,#N/A,FALSE,"ANEXO3 00 GCM";#N/A,#N/A,FALSE,"ANEXO3 00  UBÁ6";#N/A,#N/A,FALSE,"ANEXO3 00 CJI";#N/A,#N/A,FALSE,"ANEXO3 00 UBÁ4";#N/A,#N/A,FALSE,"ANEXO3 00 UBÁ5";#N/A,#N/A,FALSE,"ANEXO3 00 UBÁ7";#N/A,#N/A,FALSE,"ANEXO3 00 VRB1"}</definedName>
    <definedName name="wrn.ANEXO0300." localSheetId="3" hidden="1">{#N/A,#N/A,FALSE,"ANEXO3 00 GDV";#N/A,#N/A,FALSE,"ANEXO3 00 GCM";#N/A,#N/A,FALSE,"ANEXO3 00  UBÁ6";#N/A,#N/A,FALSE,"ANEXO3 00 CJI";#N/A,#N/A,FALSE,"ANEXO3 00 UBÁ4";#N/A,#N/A,FALSE,"ANEXO3 00 UBÁ5";#N/A,#N/A,FALSE,"ANEXO3 00 UBÁ7";#N/A,#N/A,FALSE,"ANEXO3 00 VRB1"}</definedName>
    <definedName name="wrn.ANEXO0300." localSheetId="18" hidden="1">{#N/A,#N/A,FALSE,"ANEXO3 00 GDV";#N/A,#N/A,FALSE,"ANEXO3 00 GCM";#N/A,#N/A,FALSE,"ANEXO3 00  UBÁ6";#N/A,#N/A,FALSE,"ANEXO3 00 CJI";#N/A,#N/A,FALSE,"ANEXO3 00 UBÁ4";#N/A,#N/A,FALSE,"ANEXO3 00 UBÁ5";#N/A,#N/A,FALSE,"ANEXO3 00 UBÁ7";#N/A,#N/A,FALSE,"ANEXO3 00 VRB1"}</definedName>
    <definedName name="wrn.ANEXO0300." localSheetId="19" hidden="1">{#N/A,#N/A,FALSE,"ANEXO3 00 GDV";#N/A,#N/A,FALSE,"ANEXO3 00 GCM";#N/A,#N/A,FALSE,"ANEXO3 00  UBÁ6";#N/A,#N/A,FALSE,"ANEXO3 00 CJI";#N/A,#N/A,FALSE,"ANEXO3 00 UBÁ4";#N/A,#N/A,FALSE,"ANEXO3 00 UBÁ5";#N/A,#N/A,FALSE,"ANEXO3 00 UBÁ7";#N/A,#N/A,FALSE,"ANEXO3 00 VRB1"}</definedName>
    <definedName name="wrn.ANEXO0300." localSheetId="17" hidden="1">{#N/A,#N/A,FALSE,"ANEXO3 00 GDV";#N/A,#N/A,FALSE,"ANEXO3 00 GCM";#N/A,#N/A,FALSE,"ANEXO3 00  UBÁ6";#N/A,#N/A,FALSE,"ANEXO3 00 CJI";#N/A,#N/A,FALSE,"ANEXO3 00 UBÁ4";#N/A,#N/A,FALSE,"ANEXO3 00 UBÁ5";#N/A,#N/A,FALSE,"ANEXO3 00 UBÁ7";#N/A,#N/A,FALSE,"ANEXO3 00 VRB1"}</definedName>
    <definedName name="wrn.ANEXO0300." localSheetId="16" hidden="1">{#N/A,#N/A,FALSE,"ANEXO3 00 GDV";#N/A,#N/A,FALSE,"ANEXO3 00 GCM";#N/A,#N/A,FALSE,"ANEXO3 00  UBÁ6";#N/A,#N/A,FALSE,"ANEXO3 00 CJI";#N/A,#N/A,FALSE,"ANEXO3 00 UBÁ4";#N/A,#N/A,FALSE,"ANEXO3 00 UBÁ5";#N/A,#N/A,FALSE,"ANEXO3 00 UBÁ7";#N/A,#N/A,FALSE,"ANEXO3 00 VRB1"}</definedName>
    <definedName name="wrn.ANEXO0300." localSheetId="1" hidden="1">{#N/A,#N/A,FALSE,"ANEXO3 00 GDV";#N/A,#N/A,FALSE,"ANEXO3 00 GCM";#N/A,#N/A,FALSE,"ANEXO3 00  UBÁ6";#N/A,#N/A,FALSE,"ANEXO3 00 CJI";#N/A,#N/A,FALSE,"ANEXO3 00 UBÁ4";#N/A,#N/A,FALSE,"ANEXO3 00 UBÁ5";#N/A,#N/A,FALSE,"ANEXO3 00 UBÁ7";#N/A,#N/A,FALSE,"ANEXO3 00 VRB1"}</definedName>
    <definedName name="wrn.ANEXO0300." localSheetId="0" hidden="1">{#N/A,#N/A,FALSE,"ANEXO3 00 GDV";#N/A,#N/A,FALSE,"ANEXO3 00 GCM";#N/A,#N/A,FALSE,"ANEXO3 00  UBÁ6";#N/A,#N/A,FALSE,"ANEXO3 00 CJI";#N/A,#N/A,FALSE,"ANEXO3 00 UBÁ4";#N/A,#N/A,FALSE,"ANEXO3 00 UBÁ5";#N/A,#N/A,FALSE,"ANEXO3 00 UBÁ7";#N/A,#N/A,FALSE,"ANEXO3 00 VRB1"}</definedName>
    <definedName name="wrn.ANEXO0300." localSheetId="25" hidden="1">{#N/A,#N/A,FALSE,"ANEXO3 00 GDV";#N/A,#N/A,FALSE,"ANEXO3 00 GCM";#N/A,#N/A,FALSE,"ANEXO3 00  UBÁ6";#N/A,#N/A,FALSE,"ANEXO3 00 CJI";#N/A,#N/A,FALSE,"ANEXO3 00 UBÁ4";#N/A,#N/A,FALSE,"ANEXO3 00 UBÁ5";#N/A,#N/A,FALSE,"ANEXO3 00 UBÁ7";#N/A,#N/A,FALSE,"ANEXO3 00 VRB1"}</definedName>
    <definedName name="wrn.ANEXO0300." localSheetId="20" hidden="1">{#N/A,#N/A,FALSE,"ANEXO3 00 GDV";#N/A,#N/A,FALSE,"ANEXO3 00 GCM";#N/A,#N/A,FALSE,"ANEXO3 00  UBÁ6";#N/A,#N/A,FALSE,"ANEXO3 00 CJI";#N/A,#N/A,FALSE,"ANEXO3 00 UBÁ4";#N/A,#N/A,FALSE,"ANEXO3 00 UBÁ5";#N/A,#N/A,FALSE,"ANEXO3 00 UBÁ7";#N/A,#N/A,FALSE,"ANEXO3 00 VRB1"}</definedName>
    <definedName name="wrn.ANEXO0300." localSheetId="12" hidden="1">{#N/A,#N/A,FALSE,"ANEXO3 00 GDV";#N/A,#N/A,FALSE,"ANEXO3 00 GCM";#N/A,#N/A,FALSE,"ANEXO3 00  UBÁ6";#N/A,#N/A,FALSE,"ANEXO3 00 CJI";#N/A,#N/A,FALSE,"ANEXO3 00 UBÁ4";#N/A,#N/A,FALSE,"ANEXO3 00 UBÁ5";#N/A,#N/A,FALSE,"ANEXO3 00 UBÁ7";#N/A,#N/A,FALSE,"ANEXO3 00 VRB1"}</definedName>
    <definedName name="wrn.ANEXO0300." localSheetId="22" hidden="1">{#N/A,#N/A,FALSE,"ANEXO3 00 GDV";#N/A,#N/A,FALSE,"ANEXO3 00 GCM";#N/A,#N/A,FALSE,"ANEXO3 00  UBÁ6";#N/A,#N/A,FALSE,"ANEXO3 00 CJI";#N/A,#N/A,FALSE,"ANEXO3 00 UBÁ4";#N/A,#N/A,FALSE,"ANEXO3 00 UBÁ5";#N/A,#N/A,FALSE,"ANEXO3 00 UBÁ7";#N/A,#N/A,FALSE,"ANEXO3 00 VRB1"}</definedName>
    <definedName name="wrn.ANEXO0300." localSheetId="21" hidden="1">{#N/A,#N/A,FALSE,"ANEXO3 00 GDV";#N/A,#N/A,FALSE,"ANEXO3 00 GCM";#N/A,#N/A,FALSE,"ANEXO3 00  UBÁ6";#N/A,#N/A,FALSE,"ANEXO3 00 CJI";#N/A,#N/A,FALSE,"ANEXO3 00 UBÁ4";#N/A,#N/A,FALSE,"ANEXO3 00 UBÁ5";#N/A,#N/A,FALSE,"ANEXO3 00 UBÁ7";#N/A,#N/A,FALSE,"ANEXO3 00 VRB1"}</definedName>
    <definedName name="wrn.ANEXO0300." localSheetId="23" hidden="1">{#N/A,#N/A,FALSE,"ANEXO3 00 GDV";#N/A,#N/A,FALSE,"ANEXO3 00 GCM";#N/A,#N/A,FALSE,"ANEXO3 00  UBÁ6";#N/A,#N/A,FALSE,"ANEXO3 00 CJI";#N/A,#N/A,FALSE,"ANEXO3 00 UBÁ4";#N/A,#N/A,FALSE,"ANEXO3 00 UBÁ5";#N/A,#N/A,FALSE,"ANEXO3 00 UBÁ7";#N/A,#N/A,FALSE,"ANEXO3 00 VRB1"}</definedName>
    <definedName name="wrn.ANEXO0300." localSheetId="15" hidden="1">{#N/A,#N/A,FALSE,"ANEXO3 00 GDV";#N/A,#N/A,FALSE,"ANEXO3 00 GCM";#N/A,#N/A,FALSE,"ANEXO3 00  UBÁ6";#N/A,#N/A,FALSE,"ANEXO3 00 CJI";#N/A,#N/A,FALSE,"ANEXO3 00 UBÁ4";#N/A,#N/A,FALSE,"ANEXO3 00 UBÁ5";#N/A,#N/A,FALSE,"ANEXO3 00 UBÁ7";#N/A,#N/A,FALSE,"ANEXO3 00 VRB1"}</definedName>
    <definedName name="wrn.ANEXO0300." localSheetId="13" hidden="1">{#N/A,#N/A,FALSE,"ANEXO3 00 GDV";#N/A,#N/A,FALSE,"ANEXO3 00 GCM";#N/A,#N/A,FALSE,"ANEXO3 00  UBÁ6";#N/A,#N/A,FALSE,"ANEXO3 00 CJI";#N/A,#N/A,FALSE,"ANEXO3 00 UBÁ4";#N/A,#N/A,FALSE,"ANEXO3 00 UBÁ5";#N/A,#N/A,FALSE,"ANEXO3 00 UBÁ7";#N/A,#N/A,FALSE,"ANEXO3 00 VRB1"}</definedName>
    <definedName name="wrn.ANEXO0300." hidden="1">{#N/A,#N/A,FALSE,"ANEXO3 00 GDV";#N/A,#N/A,FALSE,"ANEXO3 00 GCM";#N/A,#N/A,FALSE,"ANEXO3 00  UBÁ6";#N/A,#N/A,FALSE,"ANEXO3 00 CJI";#N/A,#N/A,FALSE,"ANEXO3 00 UBÁ4";#N/A,#N/A,FALSE,"ANEXO3 00 UBÁ5";#N/A,#N/A,FALSE,"ANEXO3 00 UBÁ7";#N/A,#N/A,FALSE,"ANEXO3 00 VRB1"}</definedName>
    <definedName name="wrn.ANEXO0300._1" localSheetId="0" hidden="1">{#N/A,#N/A,FALSE,"ANEXO3 00 GDV";#N/A,#N/A,FALSE,"ANEXO3 00 GCM";#N/A,#N/A,FALSE,"ANEXO3 00  UBÁ6";#N/A,#N/A,FALSE,"ANEXO3 00 CJI";#N/A,#N/A,FALSE,"ANEXO3 00 UBÁ4";#N/A,#N/A,FALSE,"ANEXO3 00 UBÁ5";#N/A,#N/A,FALSE,"ANEXO3 00 UBÁ7";#N/A,#N/A,FALSE,"ANEXO3 00 VRB1"}</definedName>
    <definedName name="wrn.ANEXO0300._1" localSheetId="25" hidden="1">{#N/A,#N/A,FALSE,"ANEXO3 00 GDV";#N/A,#N/A,FALSE,"ANEXO3 00 GCM";#N/A,#N/A,FALSE,"ANEXO3 00  UBÁ6";#N/A,#N/A,FALSE,"ANEXO3 00 CJI";#N/A,#N/A,FALSE,"ANEXO3 00 UBÁ4";#N/A,#N/A,FALSE,"ANEXO3 00 UBÁ5";#N/A,#N/A,FALSE,"ANEXO3 00 UBÁ7";#N/A,#N/A,FALSE,"ANEXO3 00 VRB1"}</definedName>
    <definedName name="wrn.ANEXO0300._1" localSheetId="20" hidden="1">{#N/A,#N/A,FALSE,"ANEXO3 00 GDV";#N/A,#N/A,FALSE,"ANEXO3 00 GCM";#N/A,#N/A,FALSE,"ANEXO3 00  UBÁ6";#N/A,#N/A,FALSE,"ANEXO3 00 CJI";#N/A,#N/A,FALSE,"ANEXO3 00 UBÁ4";#N/A,#N/A,FALSE,"ANEXO3 00 UBÁ5";#N/A,#N/A,FALSE,"ANEXO3 00 UBÁ7";#N/A,#N/A,FALSE,"ANEXO3 00 VRB1"}</definedName>
    <definedName name="wrn.ANEXO0300._1" localSheetId="12" hidden="1">{#N/A,#N/A,FALSE,"ANEXO3 00 GDV";#N/A,#N/A,FALSE,"ANEXO3 00 GCM";#N/A,#N/A,FALSE,"ANEXO3 00  UBÁ6";#N/A,#N/A,FALSE,"ANEXO3 00 CJI";#N/A,#N/A,FALSE,"ANEXO3 00 UBÁ4";#N/A,#N/A,FALSE,"ANEXO3 00 UBÁ5";#N/A,#N/A,FALSE,"ANEXO3 00 UBÁ7";#N/A,#N/A,FALSE,"ANEXO3 00 VRB1"}</definedName>
    <definedName name="wrn.ANEXO0300._1" localSheetId="22" hidden="1">{#N/A,#N/A,FALSE,"ANEXO3 00 GDV";#N/A,#N/A,FALSE,"ANEXO3 00 GCM";#N/A,#N/A,FALSE,"ANEXO3 00  UBÁ6";#N/A,#N/A,FALSE,"ANEXO3 00 CJI";#N/A,#N/A,FALSE,"ANEXO3 00 UBÁ4";#N/A,#N/A,FALSE,"ANEXO3 00 UBÁ5";#N/A,#N/A,FALSE,"ANEXO3 00 UBÁ7";#N/A,#N/A,FALSE,"ANEXO3 00 VRB1"}</definedName>
    <definedName name="wrn.ANEXO0300._1" localSheetId="21" hidden="1">{#N/A,#N/A,FALSE,"ANEXO3 00 GDV";#N/A,#N/A,FALSE,"ANEXO3 00 GCM";#N/A,#N/A,FALSE,"ANEXO3 00  UBÁ6";#N/A,#N/A,FALSE,"ANEXO3 00 CJI";#N/A,#N/A,FALSE,"ANEXO3 00 UBÁ4";#N/A,#N/A,FALSE,"ANEXO3 00 UBÁ5";#N/A,#N/A,FALSE,"ANEXO3 00 UBÁ7";#N/A,#N/A,FALSE,"ANEXO3 00 VRB1"}</definedName>
    <definedName name="wrn.ANEXO0300._1" localSheetId="23" hidden="1">{#N/A,#N/A,FALSE,"ANEXO3 00 GDV";#N/A,#N/A,FALSE,"ANEXO3 00 GCM";#N/A,#N/A,FALSE,"ANEXO3 00  UBÁ6";#N/A,#N/A,FALSE,"ANEXO3 00 CJI";#N/A,#N/A,FALSE,"ANEXO3 00 UBÁ4";#N/A,#N/A,FALSE,"ANEXO3 00 UBÁ5";#N/A,#N/A,FALSE,"ANEXO3 00 UBÁ7";#N/A,#N/A,FALSE,"ANEXO3 00 VRB1"}</definedName>
    <definedName name="wrn.ANEXO0300._1" localSheetId="15" hidden="1">{#N/A,#N/A,FALSE,"ANEXO3 00 GDV";#N/A,#N/A,FALSE,"ANEXO3 00 GCM";#N/A,#N/A,FALSE,"ANEXO3 00  UBÁ6";#N/A,#N/A,FALSE,"ANEXO3 00 CJI";#N/A,#N/A,FALSE,"ANEXO3 00 UBÁ4";#N/A,#N/A,FALSE,"ANEXO3 00 UBÁ5";#N/A,#N/A,FALSE,"ANEXO3 00 UBÁ7";#N/A,#N/A,FALSE,"ANEXO3 00 VRB1"}</definedName>
    <definedName name="wrn.ANEXO0300._1" localSheetId="13" hidden="1">{#N/A,#N/A,FALSE,"ANEXO3 00 GDV";#N/A,#N/A,FALSE,"ANEXO3 00 GCM";#N/A,#N/A,FALSE,"ANEXO3 00  UBÁ6";#N/A,#N/A,FALSE,"ANEXO3 00 CJI";#N/A,#N/A,FALSE,"ANEXO3 00 UBÁ4";#N/A,#N/A,FALSE,"ANEXO3 00 UBÁ5";#N/A,#N/A,FALSE,"ANEXO3 00 UBÁ7";#N/A,#N/A,FALSE,"ANEXO3 00 VRB1"}</definedName>
    <definedName name="wrn.ANEXO0300._1" hidden="1">{#N/A,#N/A,FALSE,"ANEXO3 00 GDV";#N/A,#N/A,FALSE,"ANEXO3 00 GCM";#N/A,#N/A,FALSE,"ANEXO3 00  UBÁ6";#N/A,#N/A,FALSE,"ANEXO3 00 CJI";#N/A,#N/A,FALSE,"ANEXO3 00 UBÁ4";#N/A,#N/A,FALSE,"ANEXO3 00 UBÁ5";#N/A,#N/A,FALSE,"ANEXO3 00 UBÁ7";#N/A,#N/A,FALSE,"ANEXO3 00 VRB1"}</definedName>
    <definedName name="wrn.ANEXO0399." localSheetId="6" hidden="1">{#N/A,#N/A,FALSE,"ANEXO3 99 ERA";#N/A,#N/A,FALSE,"ANEXO3 99 UBÁ2";#N/A,#N/A,FALSE,"ANEXO3 99 DTU";#N/A,#N/A,FALSE,"ANEXO3 99 RDR";#N/A,#N/A,FALSE,"ANEXO3 99 UBÁ4";#N/A,#N/A,FALSE,"ANEXO3 99 UBÁ6"}</definedName>
    <definedName name="wrn.ANEXO0399." localSheetId="5" hidden="1">{#N/A,#N/A,FALSE,"ANEXO3 99 ERA";#N/A,#N/A,FALSE,"ANEXO3 99 UBÁ2";#N/A,#N/A,FALSE,"ANEXO3 99 DTU";#N/A,#N/A,FALSE,"ANEXO3 99 RDR";#N/A,#N/A,FALSE,"ANEXO3 99 UBÁ4";#N/A,#N/A,FALSE,"ANEXO3 99 UBÁ6"}</definedName>
    <definedName name="wrn.ANEXO0399." localSheetId="10" hidden="1">{#N/A,#N/A,FALSE,"ANEXO3 99 ERA";#N/A,#N/A,FALSE,"ANEXO3 99 UBÁ2";#N/A,#N/A,FALSE,"ANEXO3 99 DTU";#N/A,#N/A,FALSE,"ANEXO3 99 RDR";#N/A,#N/A,FALSE,"ANEXO3 99 UBÁ4";#N/A,#N/A,FALSE,"ANEXO3 99 UBÁ6"}</definedName>
    <definedName name="wrn.ANEXO0399." localSheetId="4" hidden="1">{#N/A,#N/A,FALSE,"ANEXO3 99 ERA";#N/A,#N/A,FALSE,"ANEXO3 99 UBÁ2";#N/A,#N/A,FALSE,"ANEXO3 99 DTU";#N/A,#N/A,FALSE,"ANEXO3 99 RDR";#N/A,#N/A,FALSE,"ANEXO3 99 UBÁ4";#N/A,#N/A,FALSE,"ANEXO3 99 UBÁ6"}</definedName>
    <definedName name="wrn.ANEXO0399." localSheetId="8" hidden="1">{#N/A,#N/A,FALSE,"ANEXO3 99 ERA";#N/A,#N/A,FALSE,"ANEXO3 99 UBÁ2";#N/A,#N/A,FALSE,"ANEXO3 99 DTU";#N/A,#N/A,FALSE,"ANEXO3 99 RDR";#N/A,#N/A,FALSE,"ANEXO3 99 UBÁ4";#N/A,#N/A,FALSE,"ANEXO3 99 UBÁ6"}</definedName>
    <definedName name="wrn.ANEXO0399." localSheetId="9" hidden="1">{#N/A,#N/A,FALSE,"ANEXO3 99 ERA";#N/A,#N/A,FALSE,"ANEXO3 99 UBÁ2";#N/A,#N/A,FALSE,"ANEXO3 99 DTU";#N/A,#N/A,FALSE,"ANEXO3 99 RDR";#N/A,#N/A,FALSE,"ANEXO3 99 UBÁ4";#N/A,#N/A,FALSE,"ANEXO3 99 UBÁ6"}</definedName>
    <definedName name="wrn.ANEXO0399." localSheetId="7" hidden="1">{#N/A,#N/A,FALSE,"ANEXO3 99 ERA";#N/A,#N/A,FALSE,"ANEXO3 99 UBÁ2";#N/A,#N/A,FALSE,"ANEXO3 99 DTU";#N/A,#N/A,FALSE,"ANEXO3 99 RDR";#N/A,#N/A,FALSE,"ANEXO3 99 UBÁ4";#N/A,#N/A,FALSE,"ANEXO3 99 UBÁ6"}</definedName>
    <definedName name="wrn.ANEXO0399." localSheetId="2" hidden="1">{#N/A,#N/A,FALSE,"ANEXO3 99 ERA";#N/A,#N/A,FALSE,"ANEXO3 99 UBÁ2";#N/A,#N/A,FALSE,"ANEXO3 99 DTU";#N/A,#N/A,FALSE,"ANEXO3 99 RDR";#N/A,#N/A,FALSE,"ANEXO3 99 UBÁ4";#N/A,#N/A,FALSE,"ANEXO3 99 UBÁ6"}</definedName>
    <definedName name="wrn.ANEXO0399." localSheetId="3" hidden="1">{#N/A,#N/A,FALSE,"ANEXO3 99 ERA";#N/A,#N/A,FALSE,"ANEXO3 99 UBÁ2";#N/A,#N/A,FALSE,"ANEXO3 99 DTU";#N/A,#N/A,FALSE,"ANEXO3 99 RDR";#N/A,#N/A,FALSE,"ANEXO3 99 UBÁ4";#N/A,#N/A,FALSE,"ANEXO3 99 UBÁ6"}</definedName>
    <definedName name="wrn.ANEXO0399." localSheetId="18" hidden="1">{#N/A,#N/A,FALSE,"ANEXO3 99 ERA";#N/A,#N/A,FALSE,"ANEXO3 99 UBÁ2";#N/A,#N/A,FALSE,"ANEXO3 99 DTU";#N/A,#N/A,FALSE,"ANEXO3 99 RDR";#N/A,#N/A,FALSE,"ANEXO3 99 UBÁ4";#N/A,#N/A,FALSE,"ANEXO3 99 UBÁ6"}</definedName>
    <definedName name="wrn.ANEXO0399." localSheetId="19" hidden="1">{#N/A,#N/A,FALSE,"ANEXO3 99 ERA";#N/A,#N/A,FALSE,"ANEXO3 99 UBÁ2";#N/A,#N/A,FALSE,"ANEXO3 99 DTU";#N/A,#N/A,FALSE,"ANEXO3 99 RDR";#N/A,#N/A,FALSE,"ANEXO3 99 UBÁ4";#N/A,#N/A,FALSE,"ANEXO3 99 UBÁ6"}</definedName>
    <definedName name="wrn.ANEXO0399." localSheetId="17" hidden="1">{#N/A,#N/A,FALSE,"ANEXO3 99 ERA";#N/A,#N/A,FALSE,"ANEXO3 99 UBÁ2";#N/A,#N/A,FALSE,"ANEXO3 99 DTU";#N/A,#N/A,FALSE,"ANEXO3 99 RDR";#N/A,#N/A,FALSE,"ANEXO3 99 UBÁ4";#N/A,#N/A,FALSE,"ANEXO3 99 UBÁ6"}</definedName>
    <definedName name="wrn.ANEXO0399." localSheetId="16" hidden="1">{#N/A,#N/A,FALSE,"ANEXO3 99 ERA";#N/A,#N/A,FALSE,"ANEXO3 99 UBÁ2";#N/A,#N/A,FALSE,"ANEXO3 99 DTU";#N/A,#N/A,FALSE,"ANEXO3 99 RDR";#N/A,#N/A,FALSE,"ANEXO3 99 UBÁ4";#N/A,#N/A,FALSE,"ANEXO3 99 UBÁ6"}</definedName>
    <definedName name="wrn.ANEXO0399." localSheetId="1" hidden="1">{#N/A,#N/A,FALSE,"ANEXO3 99 ERA";#N/A,#N/A,FALSE,"ANEXO3 99 UBÁ2";#N/A,#N/A,FALSE,"ANEXO3 99 DTU";#N/A,#N/A,FALSE,"ANEXO3 99 RDR";#N/A,#N/A,FALSE,"ANEXO3 99 UBÁ4";#N/A,#N/A,FALSE,"ANEXO3 99 UBÁ6"}</definedName>
    <definedName name="wrn.ANEXO0399." localSheetId="0" hidden="1">{#N/A,#N/A,FALSE,"ANEXO3 99 ERA";#N/A,#N/A,FALSE,"ANEXO3 99 UBÁ2";#N/A,#N/A,FALSE,"ANEXO3 99 DTU";#N/A,#N/A,FALSE,"ANEXO3 99 RDR";#N/A,#N/A,FALSE,"ANEXO3 99 UBÁ4";#N/A,#N/A,FALSE,"ANEXO3 99 UBÁ6"}</definedName>
    <definedName name="wrn.ANEXO0399." localSheetId="25" hidden="1">{#N/A,#N/A,FALSE,"ANEXO3 99 ERA";#N/A,#N/A,FALSE,"ANEXO3 99 UBÁ2";#N/A,#N/A,FALSE,"ANEXO3 99 DTU";#N/A,#N/A,FALSE,"ANEXO3 99 RDR";#N/A,#N/A,FALSE,"ANEXO3 99 UBÁ4";#N/A,#N/A,FALSE,"ANEXO3 99 UBÁ6"}</definedName>
    <definedName name="wrn.ANEXO0399." localSheetId="20" hidden="1">{#N/A,#N/A,FALSE,"ANEXO3 99 ERA";#N/A,#N/A,FALSE,"ANEXO3 99 UBÁ2";#N/A,#N/A,FALSE,"ANEXO3 99 DTU";#N/A,#N/A,FALSE,"ANEXO3 99 RDR";#N/A,#N/A,FALSE,"ANEXO3 99 UBÁ4";#N/A,#N/A,FALSE,"ANEXO3 99 UBÁ6"}</definedName>
    <definedName name="wrn.ANEXO0399." localSheetId="12" hidden="1">{#N/A,#N/A,FALSE,"ANEXO3 99 ERA";#N/A,#N/A,FALSE,"ANEXO3 99 UBÁ2";#N/A,#N/A,FALSE,"ANEXO3 99 DTU";#N/A,#N/A,FALSE,"ANEXO3 99 RDR";#N/A,#N/A,FALSE,"ANEXO3 99 UBÁ4";#N/A,#N/A,FALSE,"ANEXO3 99 UBÁ6"}</definedName>
    <definedName name="wrn.ANEXO0399." localSheetId="22" hidden="1">{#N/A,#N/A,FALSE,"ANEXO3 99 ERA";#N/A,#N/A,FALSE,"ANEXO3 99 UBÁ2";#N/A,#N/A,FALSE,"ANEXO3 99 DTU";#N/A,#N/A,FALSE,"ANEXO3 99 RDR";#N/A,#N/A,FALSE,"ANEXO3 99 UBÁ4";#N/A,#N/A,FALSE,"ANEXO3 99 UBÁ6"}</definedName>
    <definedName name="wrn.ANEXO0399." localSheetId="21" hidden="1">{#N/A,#N/A,FALSE,"ANEXO3 99 ERA";#N/A,#N/A,FALSE,"ANEXO3 99 UBÁ2";#N/A,#N/A,FALSE,"ANEXO3 99 DTU";#N/A,#N/A,FALSE,"ANEXO3 99 RDR";#N/A,#N/A,FALSE,"ANEXO3 99 UBÁ4";#N/A,#N/A,FALSE,"ANEXO3 99 UBÁ6"}</definedName>
    <definedName name="wrn.ANEXO0399." localSheetId="23" hidden="1">{#N/A,#N/A,FALSE,"ANEXO3 99 ERA";#N/A,#N/A,FALSE,"ANEXO3 99 UBÁ2";#N/A,#N/A,FALSE,"ANEXO3 99 DTU";#N/A,#N/A,FALSE,"ANEXO3 99 RDR";#N/A,#N/A,FALSE,"ANEXO3 99 UBÁ4";#N/A,#N/A,FALSE,"ANEXO3 99 UBÁ6"}</definedName>
    <definedName name="wrn.ANEXO0399." localSheetId="15" hidden="1">{#N/A,#N/A,FALSE,"ANEXO3 99 ERA";#N/A,#N/A,FALSE,"ANEXO3 99 UBÁ2";#N/A,#N/A,FALSE,"ANEXO3 99 DTU";#N/A,#N/A,FALSE,"ANEXO3 99 RDR";#N/A,#N/A,FALSE,"ANEXO3 99 UBÁ4";#N/A,#N/A,FALSE,"ANEXO3 99 UBÁ6"}</definedName>
    <definedName name="wrn.ANEXO0399." localSheetId="13" hidden="1">{#N/A,#N/A,FALSE,"ANEXO3 99 ERA";#N/A,#N/A,FALSE,"ANEXO3 99 UBÁ2";#N/A,#N/A,FALSE,"ANEXO3 99 DTU";#N/A,#N/A,FALSE,"ANEXO3 99 RDR";#N/A,#N/A,FALSE,"ANEXO3 99 UBÁ4";#N/A,#N/A,FALSE,"ANEXO3 99 UBÁ6"}</definedName>
    <definedName name="wrn.ANEXO0399." hidden="1">{#N/A,#N/A,FALSE,"ANEXO3 99 ERA";#N/A,#N/A,FALSE,"ANEXO3 99 UBÁ2";#N/A,#N/A,FALSE,"ANEXO3 99 DTU";#N/A,#N/A,FALSE,"ANEXO3 99 RDR";#N/A,#N/A,FALSE,"ANEXO3 99 UBÁ4";#N/A,#N/A,FALSE,"ANEXO3 99 UBÁ6"}</definedName>
    <definedName name="wrn.ANEXO0399._1" localSheetId="0" hidden="1">{#N/A,#N/A,FALSE,"ANEXO3 99 ERA";#N/A,#N/A,FALSE,"ANEXO3 99 UBÁ2";#N/A,#N/A,FALSE,"ANEXO3 99 DTU";#N/A,#N/A,FALSE,"ANEXO3 99 RDR";#N/A,#N/A,FALSE,"ANEXO3 99 UBÁ4";#N/A,#N/A,FALSE,"ANEXO3 99 UBÁ6"}</definedName>
    <definedName name="wrn.ANEXO0399._1" localSheetId="25" hidden="1">{#N/A,#N/A,FALSE,"ANEXO3 99 ERA";#N/A,#N/A,FALSE,"ANEXO3 99 UBÁ2";#N/A,#N/A,FALSE,"ANEXO3 99 DTU";#N/A,#N/A,FALSE,"ANEXO3 99 RDR";#N/A,#N/A,FALSE,"ANEXO3 99 UBÁ4";#N/A,#N/A,FALSE,"ANEXO3 99 UBÁ6"}</definedName>
    <definedName name="wrn.ANEXO0399._1" localSheetId="20" hidden="1">{#N/A,#N/A,FALSE,"ANEXO3 99 ERA";#N/A,#N/A,FALSE,"ANEXO3 99 UBÁ2";#N/A,#N/A,FALSE,"ANEXO3 99 DTU";#N/A,#N/A,FALSE,"ANEXO3 99 RDR";#N/A,#N/A,FALSE,"ANEXO3 99 UBÁ4";#N/A,#N/A,FALSE,"ANEXO3 99 UBÁ6"}</definedName>
    <definedName name="wrn.ANEXO0399._1" localSheetId="12" hidden="1">{#N/A,#N/A,FALSE,"ANEXO3 99 ERA";#N/A,#N/A,FALSE,"ANEXO3 99 UBÁ2";#N/A,#N/A,FALSE,"ANEXO3 99 DTU";#N/A,#N/A,FALSE,"ANEXO3 99 RDR";#N/A,#N/A,FALSE,"ANEXO3 99 UBÁ4";#N/A,#N/A,FALSE,"ANEXO3 99 UBÁ6"}</definedName>
    <definedName name="wrn.ANEXO0399._1" localSheetId="22" hidden="1">{#N/A,#N/A,FALSE,"ANEXO3 99 ERA";#N/A,#N/A,FALSE,"ANEXO3 99 UBÁ2";#N/A,#N/A,FALSE,"ANEXO3 99 DTU";#N/A,#N/A,FALSE,"ANEXO3 99 RDR";#N/A,#N/A,FALSE,"ANEXO3 99 UBÁ4";#N/A,#N/A,FALSE,"ANEXO3 99 UBÁ6"}</definedName>
    <definedName name="wrn.ANEXO0399._1" localSheetId="21" hidden="1">{#N/A,#N/A,FALSE,"ANEXO3 99 ERA";#N/A,#N/A,FALSE,"ANEXO3 99 UBÁ2";#N/A,#N/A,FALSE,"ANEXO3 99 DTU";#N/A,#N/A,FALSE,"ANEXO3 99 RDR";#N/A,#N/A,FALSE,"ANEXO3 99 UBÁ4";#N/A,#N/A,FALSE,"ANEXO3 99 UBÁ6"}</definedName>
    <definedName name="wrn.ANEXO0399._1" localSheetId="23" hidden="1">{#N/A,#N/A,FALSE,"ANEXO3 99 ERA";#N/A,#N/A,FALSE,"ANEXO3 99 UBÁ2";#N/A,#N/A,FALSE,"ANEXO3 99 DTU";#N/A,#N/A,FALSE,"ANEXO3 99 RDR";#N/A,#N/A,FALSE,"ANEXO3 99 UBÁ4";#N/A,#N/A,FALSE,"ANEXO3 99 UBÁ6"}</definedName>
    <definedName name="wrn.ANEXO0399._1" localSheetId="15" hidden="1">{#N/A,#N/A,FALSE,"ANEXO3 99 ERA";#N/A,#N/A,FALSE,"ANEXO3 99 UBÁ2";#N/A,#N/A,FALSE,"ANEXO3 99 DTU";#N/A,#N/A,FALSE,"ANEXO3 99 RDR";#N/A,#N/A,FALSE,"ANEXO3 99 UBÁ4";#N/A,#N/A,FALSE,"ANEXO3 99 UBÁ6"}</definedName>
    <definedName name="wrn.ANEXO0399._1" localSheetId="13" hidden="1">{#N/A,#N/A,FALSE,"ANEXO3 99 ERA";#N/A,#N/A,FALSE,"ANEXO3 99 UBÁ2";#N/A,#N/A,FALSE,"ANEXO3 99 DTU";#N/A,#N/A,FALSE,"ANEXO3 99 RDR";#N/A,#N/A,FALSE,"ANEXO3 99 UBÁ4";#N/A,#N/A,FALSE,"ANEXO3 99 UBÁ6"}</definedName>
    <definedName name="wrn.ANEXO0399._1" hidden="1">{#N/A,#N/A,FALSE,"ANEXO3 99 ERA";#N/A,#N/A,FALSE,"ANEXO3 99 UBÁ2";#N/A,#N/A,FALSE,"ANEXO3 99 DTU";#N/A,#N/A,FALSE,"ANEXO3 99 RDR";#N/A,#N/A,FALSE,"ANEXO3 99 UBÁ4";#N/A,#N/A,FALSE,"ANEXO3 99 UBÁ6"}</definedName>
    <definedName name="wrn.ANEXO0399.2" localSheetId="6" hidden="1">{#N/A,#N/A,FALSE,"ANEXO3 99 ERA";#N/A,#N/A,FALSE,"ANEXO3 99 UBÁ2";#N/A,#N/A,FALSE,"ANEXO3 99 DTU";#N/A,#N/A,FALSE,"ANEXO3 99 RDR";#N/A,#N/A,FALSE,"ANEXO3 99 UBÁ4";#N/A,#N/A,FALSE,"ANEXO3 99 UBÁ6"}</definedName>
    <definedName name="wrn.ANEXO0399.2" localSheetId="5" hidden="1">{#N/A,#N/A,FALSE,"ANEXO3 99 ERA";#N/A,#N/A,FALSE,"ANEXO3 99 UBÁ2";#N/A,#N/A,FALSE,"ANEXO3 99 DTU";#N/A,#N/A,FALSE,"ANEXO3 99 RDR";#N/A,#N/A,FALSE,"ANEXO3 99 UBÁ4";#N/A,#N/A,FALSE,"ANEXO3 99 UBÁ6"}</definedName>
    <definedName name="wrn.ANEXO0399.2" localSheetId="10" hidden="1">{#N/A,#N/A,FALSE,"ANEXO3 99 ERA";#N/A,#N/A,FALSE,"ANEXO3 99 UBÁ2";#N/A,#N/A,FALSE,"ANEXO3 99 DTU";#N/A,#N/A,FALSE,"ANEXO3 99 RDR";#N/A,#N/A,FALSE,"ANEXO3 99 UBÁ4";#N/A,#N/A,FALSE,"ANEXO3 99 UBÁ6"}</definedName>
    <definedName name="wrn.ANEXO0399.2" localSheetId="4" hidden="1">{#N/A,#N/A,FALSE,"ANEXO3 99 ERA";#N/A,#N/A,FALSE,"ANEXO3 99 UBÁ2";#N/A,#N/A,FALSE,"ANEXO3 99 DTU";#N/A,#N/A,FALSE,"ANEXO3 99 RDR";#N/A,#N/A,FALSE,"ANEXO3 99 UBÁ4";#N/A,#N/A,FALSE,"ANEXO3 99 UBÁ6"}</definedName>
    <definedName name="wrn.ANEXO0399.2" localSheetId="8" hidden="1">{#N/A,#N/A,FALSE,"ANEXO3 99 ERA";#N/A,#N/A,FALSE,"ANEXO3 99 UBÁ2";#N/A,#N/A,FALSE,"ANEXO3 99 DTU";#N/A,#N/A,FALSE,"ANEXO3 99 RDR";#N/A,#N/A,FALSE,"ANEXO3 99 UBÁ4";#N/A,#N/A,FALSE,"ANEXO3 99 UBÁ6"}</definedName>
    <definedName name="wrn.ANEXO0399.2" localSheetId="9" hidden="1">{#N/A,#N/A,FALSE,"ANEXO3 99 ERA";#N/A,#N/A,FALSE,"ANEXO3 99 UBÁ2";#N/A,#N/A,FALSE,"ANEXO3 99 DTU";#N/A,#N/A,FALSE,"ANEXO3 99 RDR";#N/A,#N/A,FALSE,"ANEXO3 99 UBÁ4";#N/A,#N/A,FALSE,"ANEXO3 99 UBÁ6"}</definedName>
    <definedName name="wrn.ANEXO0399.2" localSheetId="7" hidden="1">{#N/A,#N/A,FALSE,"ANEXO3 99 ERA";#N/A,#N/A,FALSE,"ANEXO3 99 UBÁ2";#N/A,#N/A,FALSE,"ANEXO3 99 DTU";#N/A,#N/A,FALSE,"ANEXO3 99 RDR";#N/A,#N/A,FALSE,"ANEXO3 99 UBÁ4";#N/A,#N/A,FALSE,"ANEXO3 99 UBÁ6"}</definedName>
    <definedName name="wrn.ANEXO0399.2" localSheetId="2" hidden="1">{#N/A,#N/A,FALSE,"ANEXO3 99 ERA";#N/A,#N/A,FALSE,"ANEXO3 99 UBÁ2";#N/A,#N/A,FALSE,"ANEXO3 99 DTU";#N/A,#N/A,FALSE,"ANEXO3 99 RDR";#N/A,#N/A,FALSE,"ANEXO3 99 UBÁ4";#N/A,#N/A,FALSE,"ANEXO3 99 UBÁ6"}</definedName>
    <definedName name="wrn.ANEXO0399.2" localSheetId="3" hidden="1">{#N/A,#N/A,FALSE,"ANEXO3 99 ERA";#N/A,#N/A,FALSE,"ANEXO3 99 UBÁ2";#N/A,#N/A,FALSE,"ANEXO3 99 DTU";#N/A,#N/A,FALSE,"ANEXO3 99 RDR";#N/A,#N/A,FALSE,"ANEXO3 99 UBÁ4";#N/A,#N/A,FALSE,"ANEXO3 99 UBÁ6"}</definedName>
    <definedName name="wrn.ANEXO0399.2" localSheetId="18" hidden="1">{#N/A,#N/A,FALSE,"ANEXO3 99 ERA";#N/A,#N/A,FALSE,"ANEXO3 99 UBÁ2";#N/A,#N/A,FALSE,"ANEXO3 99 DTU";#N/A,#N/A,FALSE,"ANEXO3 99 RDR";#N/A,#N/A,FALSE,"ANEXO3 99 UBÁ4";#N/A,#N/A,FALSE,"ANEXO3 99 UBÁ6"}</definedName>
    <definedName name="wrn.ANEXO0399.2" localSheetId="19" hidden="1">{#N/A,#N/A,FALSE,"ANEXO3 99 ERA";#N/A,#N/A,FALSE,"ANEXO3 99 UBÁ2";#N/A,#N/A,FALSE,"ANEXO3 99 DTU";#N/A,#N/A,FALSE,"ANEXO3 99 RDR";#N/A,#N/A,FALSE,"ANEXO3 99 UBÁ4";#N/A,#N/A,FALSE,"ANEXO3 99 UBÁ6"}</definedName>
    <definedName name="wrn.ANEXO0399.2" localSheetId="17" hidden="1">{#N/A,#N/A,FALSE,"ANEXO3 99 ERA";#N/A,#N/A,FALSE,"ANEXO3 99 UBÁ2";#N/A,#N/A,FALSE,"ANEXO3 99 DTU";#N/A,#N/A,FALSE,"ANEXO3 99 RDR";#N/A,#N/A,FALSE,"ANEXO3 99 UBÁ4";#N/A,#N/A,FALSE,"ANEXO3 99 UBÁ6"}</definedName>
    <definedName name="wrn.ANEXO0399.2" localSheetId="16" hidden="1">{#N/A,#N/A,FALSE,"ANEXO3 99 ERA";#N/A,#N/A,FALSE,"ANEXO3 99 UBÁ2";#N/A,#N/A,FALSE,"ANEXO3 99 DTU";#N/A,#N/A,FALSE,"ANEXO3 99 RDR";#N/A,#N/A,FALSE,"ANEXO3 99 UBÁ4";#N/A,#N/A,FALSE,"ANEXO3 99 UBÁ6"}</definedName>
    <definedName name="wrn.ANEXO0399.2" localSheetId="1" hidden="1">{#N/A,#N/A,FALSE,"ANEXO3 99 ERA";#N/A,#N/A,FALSE,"ANEXO3 99 UBÁ2";#N/A,#N/A,FALSE,"ANEXO3 99 DTU";#N/A,#N/A,FALSE,"ANEXO3 99 RDR";#N/A,#N/A,FALSE,"ANEXO3 99 UBÁ4";#N/A,#N/A,FALSE,"ANEXO3 99 UBÁ6"}</definedName>
    <definedName name="wrn.ANEXO0399.2" localSheetId="0" hidden="1">{#N/A,#N/A,FALSE,"ANEXO3 99 ERA";#N/A,#N/A,FALSE,"ANEXO3 99 UBÁ2";#N/A,#N/A,FALSE,"ANEXO3 99 DTU";#N/A,#N/A,FALSE,"ANEXO3 99 RDR";#N/A,#N/A,FALSE,"ANEXO3 99 UBÁ4";#N/A,#N/A,FALSE,"ANEXO3 99 UBÁ6"}</definedName>
    <definedName name="wrn.ANEXO0399.2" localSheetId="25" hidden="1">{#N/A,#N/A,FALSE,"ANEXO3 99 ERA";#N/A,#N/A,FALSE,"ANEXO3 99 UBÁ2";#N/A,#N/A,FALSE,"ANEXO3 99 DTU";#N/A,#N/A,FALSE,"ANEXO3 99 RDR";#N/A,#N/A,FALSE,"ANEXO3 99 UBÁ4";#N/A,#N/A,FALSE,"ANEXO3 99 UBÁ6"}</definedName>
    <definedName name="wrn.ANEXO0399.2" localSheetId="20" hidden="1">{#N/A,#N/A,FALSE,"ANEXO3 99 ERA";#N/A,#N/A,FALSE,"ANEXO3 99 UBÁ2";#N/A,#N/A,FALSE,"ANEXO3 99 DTU";#N/A,#N/A,FALSE,"ANEXO3 99 RDR";#N/A,#N/A,FALSE,"ANEXO3 99 UBÁ4";#N/A,#N/A,FALSE,"ANEXO3 99 UBÁ6"}</definedName>
    <definedName name="wrn.ANEXO0399.2" localSheetId="12" hidden="1">{#N/A,#N/A,FALSE,"ANEXO3 99 ERA";#N/A,#N/A,FALSE,"ANEXO3 99 UBÁ2";#N/A,#N/A,FALSE,"ANEXO3 99 DTU";#N/A,#N/A,FALSE,"ANEXO3 99 RDR";#N/A,#N/A,FALSE,"ANEXO3 99 UBÁ4";#N/A,#N/A,FALSE,"ANEXO3 99 UBÁ6"}</definedName>
    <definedName name="wrn.ANEXO0399.2" localSheetId="22" hidden="1">{#N/A,#N/A,FALSE,"ANEXO3 99 ERA";#N/A,#N/A,FALSE,"ANEXO3 99 UBÁ2";#N/A,#N/A,FALSE,"ANEXO3 99 DTU";#N/A,#N/A,FALSE,"ANEXO3 99 RDR";#N/A,#N/A,FALSE,"ANEXO3 99 UBÁ4";#N/A,#N/A,FALSE,"ANEXO3 99 UBÁ6"}</definedName>
    <definedName name="wrn.ANEXO0399.2" localSheetId="21" hidden="1">{#N/A,#N/A,FALSE,"ANEXO3 99 ERA";#N/A,#N/A,FALSE,"ANEXO3 99 UBÁ2";#N/A,#N/A,FALSE,"ANEXO3 99 DTU";#N/A,#N/A,FALSE,"ANEXO3 99 RDR";#N/A,#N/A,FALSE,"ANEXO3 99 UBÁ4";#N/A,#N/A,FALSE,"ANEXO3 99 UBÁ6"}</definedName>
    <definedName name="wrn.ANEXO0399.2" localSheetId="23" hidden="1">{#N/A,#N/A,FALSE,"ANEXO3 99 ERA";#N/A,#N/A,FALSE,"ANEXO3 99 UBÁ2";#N/A,#N/A,FALSE,"ANEXO3 99 DTU";#N/A,#N/A,FALSE,"ANEXO3 99 RDR";#N/A,#N/A,FALSE,"ANEXO3 99 UBÁ4";#N/A,#N/A,FALSE,"ANEXO3 99 UBÁ6"}</definedName>
    <definedName name="wrn.ANEXO0399.2" localSheetId="15" hidden="1">{#N/A,#N/A,FALSE,"ANEXO3 99 ERA";#N/A,#N/A,FALSE,"ANEXO3 99 UBÁ2";#N/A,#N/A,FALSE,"ANEXO3 99 DTU";#N/A,#N/A,FALSE,"ANEXO3 99 RDR";#N/A,#N/A,FALSE,"ANEXO3 99 UBÁ4";#N/A,#N/A,FALSE,"ANEXO3 99 UBÁ6"}</definedName>
    <definedName name="wrn.ANEXO0399.2" localSheetId="13" hidden="1">{#N/A,#N/A,FALSE,"ANEXO3 99 ERA";#N/A,#N/A,FALSE,"ANEXO3 99 UBÁ2";#N/A,#N/A,FALSE,"ANEXO3 99 DTU";#N/A,#N/A,FALSE,"ANEXO3 99 RDR";#N/A,#N/A,FALSE,"ANEXO3 99 UBÁ4";#N/A,#N/A,FALSE,"ANEXO3 99 UBÁ6"}</definedName>
    <definedName name="wrn.ANEXO0399.2" hidden="1">{#N/A,#N/A,FALSE,"ANEXO3 99 ERA";#N/A,#N/A,FALSE,"ANEXO3 99 UBÁ2";#N/A,#N/A,FALSE,"ANEXO3 99 DTU";#N/A,#N/A,FALSE,"ANEXO3 99 RDR";#N/A,#N/A,FALSE,"ANEXO3 99 UBÁ4";#N/A,#N/A,FALSE,"ANEXO3 99 UBÁ6"}</definedName>
    <definedName name="wrn.ANEXO0399.2_1" localSheetId="0" hidden="1">{#N/A,#N/A,FALSE,"ANEXO3 99 ERA";#N/A,#N/A,FALSE,"ANEXO3 99 UBÁ2";#N/A,#N/A,FALSE,"ANEXO3 99 DTU";#N/A,#N/A,FALSE,"ANEXO3 99 RDR";#N/A,#N/A,FALSE,"ANEXO3 99 UBÁ4";#N/A,#N/A,FALSE,"ANEXO3 99 UBÁ6"}</definedName>
    <definedName name="wrn.ANEXO0399.2_1" localSheetId="25" hidden="1">{#N/A,#N/A,FALSE,"ANEXO3 99 ERA";#N/A,#N/A,FALSE,"ANEXO3 99 UBÁ2";#N/A,#N/A,FALSE,"ANEXO3 99 DTU";#N/A,#N/A,FALSE,"ANEXO3 99 RDR";#N/A,#N/A,FALSE,"ANEXO3 99 UBÁ4";#N/A,#N/A,FALSE,"ANEXO3 99 UBÁ6"}</definedName>
    <definedName name="wrn.ANEXO0399.2_1" localSheetId="20" hidden="1">{#N/A,#N/A,FALSE,"ANEXO3 99 ERA";#N/A,#N/A,FALSE,"ANEXO3 99 UBÁ2";#N/A,#N/A,FALSE,"ANEXO3 99 DTU";#N/A,#N/A,FALSE,"ANEXO3 99 RDR";#N/A,#N/A,FALSE,"ANEXO3 99 UBÁ4";#N/A,#N/A,FALSE,"ANEXO3 99 UBÁ6"}</definedName>
    <definedName name="wrn.ANEXO0399.2_1" localSheetId="12" hidden="1">{#N/A,#N/A,FALSE,"ANEXO3 99 ERA";#N/A,#N/A,FALSE,"ANEXO3 99 UBÁ2";#N/A,#N/A,FALSE,"ANEXO3 99 DTU";#N/A,#N/A,FALSE,"ANEXO3 99 RDR";#N/A,#N/A,FALSE,"ANEXO3 99 UBÁ4";#N/A,#N/A,FALSE,"ANEXO3 99 UBÁ6"}</definedName>
    <definedName name="wrn.ANEXO0399.2_1" localSheetId="22" hidden="1">{#N/A,#N/A,FALSE,"ANEXO3 99 ERA";#N/A,#N/A,FALSE,"ANEXO3 99 UBÁ2";#N/A,#N/A,FALSE,"ANEXO3 99 DTU";#N/A,#N/A,FALSE,"ANEXO3 99 RDR";#N/A,#N/A,FALSE,"ANEXO3 99 UBÁ4";#N/A,#N/A,FALSE,"ANEXO3 99 UBÁ6"}</definedName>
    <definedName name="wrn.ANEXO0399.2_1" localSheetId="21" hidden="1">{#N/A,#N/A,FALSE,"ANEXO3 99 ERA";#N/A,#N/A,FALSE,"ANEXO3 99 UBÁ2";#N/A,#N/A,FALSE,"ANEXO3 99 DTU";#N/A,#N/A,FALSE,"ANEXO3 99 RDR";#N/A,#N/A,FALSE,"ANEXO3 99 UBÁ4";#N/A,#N/A,FALSE,"ANEXO3 99 UBÁ6"}</definedName>
    <definedName name="wrn.ANEXO0399.2_1" localSheetId="23" hidden="1">{#N/A,#N/A,FALSE,"ANEXO3 99 ERA";#N/A,#N/A,FALSE,"ANEXO3 99 UBÁ2";#N/A,#N/A,FALSE,"ANEXO3 99 DTU";#N/A,#N/A,FALSE,"ANEXO3 99 RDR";#N/A,#N/A,FALSE,"ANEXO3 99 UBÁ4";#N/A,#N/A,FALSE,"ANEXO3 99 UBÁ6"}</definedName>
    <definedName name="wrn.ANEXO0399.2_1" localSheetId="15" hidden="1">{#N/A,#N/A,FALSE,"ANEXO3 99 ERA";#N/A,#N/A,FALSE,"ANEXO3 99 UBÁ2";#N/A,#N/A,FALSE,"ANEXO3 99 DTU";#N/A,#N/A,FALSE,"ANEXO3 99 RDR";#N/A,#N/A,FALSE,"ANEXO3 99 UBÁ4";#N/A,#N/A,FALSE,"ANEXO3 99 UBÁ6"}</definedName>
    <definedName name="wrn.ANEXO0399.2_1" localSheetId="13" hidden="1">{#N/A,#N/A,FALSE,"ANEXO3 99 ERA";#N/A,#N/A,FALSE,"ANEXO3 99 UBÁ2";#N/A,#N/A,FALSE,"ANEXO3 99 DTU";#N/A,#N/A,FALSE,"ANEXO3 99 RDR";#N/A,#N/A,FALSE,"ANEXO3 99 UBÁ4";#N/A,#N/A,FALSE,"ANEXO3 99 UBÁ6"}</definedName>
    <definedName name="wrn.ANEXO0399.2_1" hidden="1">{#N/A,#N/A,FALSE,"ANEXO3 99 ERA";#N/A,#N/A,FALSE,"ANEXO3 99 UBÁ2";#N/A,#N/A,FALSE,"ANEXO3 99 DTU";#N/A,#N/A,FALSE,"ANEXO3 99 RDR";#N/A,#N/A,FALSE,"ANEXO3 99 UBÁ4";#N/A,#N/A,FALSE,"ANEXO3 99 UBÁ6"}</definedName>
    <definedName name="wrn.APLICAÇÃO." localSheetId="0" hidden="1">{#N/A,#N/A,FALSE,"CONTROLE"}</definedName>
    <definedName name="wrn.APLICAÇÃO." localSheetId="25" hidden="1">{#N/A,#N/A,FALSE,"CONTROLE"}</definedName>
    <definedName name="wrn.APLICAÇÃO." localSheetId="20" hidden="1">{#N/A,#N/A,FALSE,"CONTROLE"}</definedName>
    <definedName name="wrn.APLICAÇÃO." localSheetId="12" hidden="1">{#N/A,#N/A,FALSE,"CONTROLE"}</definedName>
    <definedName name="wrn.APLICAÇÃO." localSheetId="22" hidden="1">{#N/A,#N/A,FALSE,"CONTROLE"}</definedName>
    <definedName name="wrn.APLICAÇÃO." localSheetId="21" hidden="1">{#N/A,#N/A,FALSE,"CONTROLE"}</definedName>
    <definedName name="wrn.APLICAÇÃO." localSheetId="23" hidden="1">{#N/A,#N/A,FALSE,"CONTROLE"}</definedName>
    <definedName name="wrn.APLICAÇÃO." localSheetId="15" hidden="1">{#N/A,#N/A,FALSE,"CONTROLE"}</definedName>
    <definedName name="wrn.APLICAÇÃO." localSheetId="13" hidden="1">{#N/A,#N/A,FALSE,"CONTROLE"}</definedName>
    <definedName name="wrn.APLICAÇÃO." hidden="1">{#N/A,#N/A,FALSE,"CONTROLE"}</definedName>
    <definedName name="wrn.APLICAÇÃO._1" localSheetId="0" hidden="1">{#N/A,#N/A,FALSE,"CONTROLE"}</definedName>
    <definedName name="wrn.APLICAÇÃO._1" localSheetId="25" hidden="1">{#N/A,#N/A,FALSE,"CONTROLE"}</definedName>
    <definedName name="wrn.APLICAÇÃO._1" localSheetId="20" hidden="1">{#N/A,#N/A,FALSE,"CONTROLE"}</definedName>
    <definedName name="wrn.APLICAÇÃO._1" localSheetId="12" hidden="1">{#N/A,#N/A,FALSE,"CONTROLE"}</definedName>
    <definedName name="wrn.APLICAÇÃO._1" localSheetId="22" hidden="1">{#N/A,#N/A,FALSE,"CONTROLE"}</definedName>
    <definedName name="wrn.APLICAÇÃO._1" localSheetId="21" hidden="1">{#N/A,#N/A,FALSE,"CONTROLE"}</definedName>
    <definedName name="wrn.APLICAÇÃO._1" localSheetId="23" hidden="1">{#N/A,#N/A,FALSE,"CONTROLE"}</definedName>
    <definedName name="wrn.APLICAÇÃO._1" localSheetId="15" hidden="1">{#N/A,#N/A,FALSE,"CONTROLE"}</definedName>
    <definedName name="wrn.APLICAÇÃO._1" localSheetId="13" hidden="1">{#N/A,#N/A,FALSE,"CONTROLE"}</definedName>
    <definedName name="wrn.APLICAÇÃO._1" hidden="1">{#N/A,#N/A,FALSE,"CONTROLE"}</definedName>
    <definedName name="wrn.Assumptions." localSheetId="15" hidden="1">{"Assumptions Page 1",#N/A,FALSE,"JUBA Value";"Assumptions Page 2",#N/A,FALSE,"JUBA Value";"Assumptions Page 3",#N/A,FALSE,"JUBA Value";"Assumptions Page 4",#N/A,FALSE,"JUBA Value"}</definedName>
    <definedName name="wrn.Assumptions." localSheetId="13" hidden="1">{"Assumptions Page 1",#N/A,FALSE,"JUBA Value";"Assumptions Page 2",#N/A,FALSE,"JUBA Value";"Assumptions Page 3",#N/A,FALSE,"JUBA Value";"Assumptions Page 4",#N/A,FALSE,"JUBA Value"}</definedName>
    <definedName name="wrn.Assumptions." hidden="1">{"Assumptions Page 1",#N/A,FALSE,"JUBA Value";"Assumptions Page 2",#N/A,FALSE,"JUBA Value";"Assumptions Page 3",#N/A,FALSE,"JUBA Value";"Assumptions Page 4",#N/A,FALSE,"JUBA Value"}</definedName>
    <definedName name="wrn.B._.P._.TDS."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ack._.Page." localSheetId="15" hidden="1">{"Back Page",#N/A,FALSE,"Front and Back"}</definedName>
    <definedName name="wrn.Back._.Page." localSheetId="13" hidden="1">{"Back Page",#N/A,FALSE,"Front and Back"}</definedName>
    <definedName name="wrn.Back._.Page." hidden="1">{"Back Page",#N/A,FALSE,"Front and Back"}</definedName>
    <definedName name="wrn.Back._.Page.2" localSheetId="15" hidden="1">{"Back Page",#N/A,FALSE,"Front and Back"}</definedName>
    <definedName name="wrn.Back._.Page.2" localSheetId="13" hidden="1">{"Back Page",#N/A,FALSE,"Front and Back"}</definedName>
    <definedName name="wrn.Back._.Page.2" hidden="1">{"Back Page",#N/A,FALSE,"Front and Back"}</definedName>
    <definedName name="wrn.DespesasPorArea." localSheetId="0" hidden="1">{"TotalGeralDespesasPorArea",#N/A,FALSE,"VinculosAccessEfetivo"}</definedName>
    <definedName name="wrn.DespesasPorArea." localSheetId="25" hidden="1">{"TotalGeralDespesasPorArea",#N/A,FALSE,"VinculosAccessEfetivo"}</definedName>
    <definedName name="wrn.DespesasPorArea." localSheetId="20" hidden="1">{"TotalGeralDespesasPorArea",#N/A,FALSE,"VinculosAccessEfetivo"}</definedName>
    <definedName name="wrn.DespesasPorArea." localSheetId="12" hidden="1">{"TotalGeralDespesasPorArea",#N/A,FALSE,"VinculosAccessEfetivo"}</definedName>
    <definedName name="wrn.DespesasPorArea." localSheetId="22" hidden="1">{"TotalGeralDespesasPorArea",#N/A,FALSE,"VinculosAccessEfetivo"}</definedName>
    <definedName name="wrn.DespesasPorArea." localSheetId="21" hidden="1">{"TotalGeralDespesasPorArea",#N/A,FALSE,"VinculosAccessEfetivo"}</definedName>
    <definedName name="wrn.DespesasPorArea." localSheetId="23" hidden="1">{"TotalGeralDespesasPorArea",#N/A,FALSE,"VinculosAccessEfetivo"}</definedName>
    <definedName name="wrn.DespesasPorArea." localSheetId="15" hidden="1">{"TotalGeralDespesasPorArea",#N/A,FALSE,"VinculosAccessEfetivo"}</definedName>
    <definedName name="wrn.DespesasPorArea." localSheetId="13" hidden="1">{"TotalGeralDespesasPorArea",#N/A,FALSE,"VinculosAccessEfetivo"}</definedName>
    <definedName name="wrn.DespesasPorArea." hidden="1">{"TotalGeralDespesasPorArea",#N/A,FALSE,"VinculosAccessEfetivo"}</definedName>
    <definedName name="wrn.DespesasPorArea._1" localSheetId="0" hidden="1">{"TotalGeralDespesasPorArea",#N/A,FALSE,"VinculosAccessEfetivo"}</definedName>
    <definedName name="wrn.DespesasPorArea._1" localSheetId="25" hidden="1">{"TotalGeralDespesasPorArea",#N/A,FALSE,"VinculosAccessEfetivo"}</definedName>
    <definedName name="wrn.DespesasPorArea._1" localSheetId="20" hidden="1">{"TotalGeralDespesasPorArea",#N/A,FALSE,"VinculosAccessEfetivo"}</definedName>
    <definedName name="wrn.DespesasPorArea._1" localSheetId="12" hidden="1">{"TotalGeralDespesasPorArea",#N/A,FALSE,"VinculosAccessEfetivo"}</definedName>
    <definedName name="wrn.DespesasPorArea._1" localSheetId="22" hidden="1">{"TotalGeralDespesasPorArea",#N/A,FALSE,"VinculosAccessEfetivo"}</definedName>
    <definedName name="wrn.DespesasPorArea._1" localSheetId="21" hidden="1">{"TotalGeralDespesasPorArea",#N/A,FALSE,"VinculosAccessEfetivo"}</definedName>
    <definedName name="wrn.DespesasPorArea._1" localSheetId="23" hidden="1">{"TotalGeralDespesasPorArea",#N/A,FALSE,"VinculosAccessEfetivo"}</definedName>
    <definedName name="wrn.DespesasPorArea._1" localSheetId="15" hidden="1">{"TotalGeralDespesasPorArea",#N/A,FALSE,"VinculosAccessEfetivo"}</definedName>
    <definedName name="wrn.DespesasPorArea._1" localSheetId="13" hidden="1">{"TotalGeralDespesasPorArea",#N/A,FALSE,"VinculosAccessEfetivo"}</definedName>
    <definedName name="wrn.DespesasPorArea._1" hidden="1">{"TotalGeralDespesasPorArea",#N/A,FALSE,"VinculosAccessEfetivo"}</definedName>
    <definedName name="wrn.Detailed._.P._.and._.L." localSheetId="15" hidden="1">{"P and L Detail Page 1",#N/A,FALSE,"Data";"P and L Detail Page 2",#N/A,FALSE,"Data"}</definedName>
    <definedName name="wrn.Detailed._.P._.and._.L." localSheetId="13" hidden="1">{"P and L Detail Page 1",#N/A,FALSE,"Data";"P and L Detail Page 2",#N/A,FALSE,"Data"}</definedName>
    <definedName name="wrn.Detailed._.P._.and._.L." hidden="1">{"P and L Detail Page 1",#N/A,FALSE,"Data";"P and L Detail Page 2",#N/A,FALSE,"Data"}</definedName>
    <definedName name="wrn.Detailed._.P._.and._.L.2" localSheetId="15" hidden="1">{"P and L Detail Page 1",#N/A,FALSE,"Data";"P and L Detail Page 2",#N/A,FALSE,"Data"}</definedName>
    <definedName name="wrn.Detailed._.P._.and._.L.2" localSheetId="13" hidden="1">{"P and L Detail Page 1",#N/A,FALSE,"Data";"P and L Detail Page 2",#N/A,FALSE,"Data"}</definedName>
    <definedName name="wrn.Detailed._.P._.and._.L.2" hidden="1">{"P and L Detail Page 1",#N/A,FALSE,"Data";"P and L Detail Page 2",#N/A,FALSE,"Data"}</definedName>
    <definedName name="wrn.EBITDA._.Print._.Range." localSheetId="15" hidden="1">{"EBITDA Print Range",#N/A,FALSE,"EBITDA"}</definedName>
    <definedName name="wrn.EBITDA._.Print._.Range." localSheetId="13" hidden="1">{"EBITDA Print Range",#N/A,FALSE,"EBITDA"}</definedName>
    <definedName name="wrn.EBITDA._.Print._.Range." hidden="1">{"EBITDA Print Range",#N/A,FALSE,"EBITDA"}</definedName>
    <definedName name="wrn.Financial._.Output." localSheetId="15" hidden="1">{"P and L",#N/A,FALSE,"Financial Output";"Cashflow",#N/A,FALSE,"Financial Output";"Balance Sheet",#N/A,FALSE,"Financial Output"}</definedName>
    <definedName name="wrn.Financial._.Output." localSheetId="13"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nancial._.Output.2" localSheetId="15" hidden="1">{"P and L",#N/A,FALSE,"Financial Output";"Cashflow",#N/A,FALSE,"Financial Output";"Balance Sheet",#N/A,FALSE,"Financial Output"}</definedName>
    <definedName name="wrn.Financial._.Output.2" localSheetId="13" hidden="1">{"P and L",#N/A,FALSE,"Financial Output";"Cashflow",#N/A,FALSE,"Financial Output";"Balance Sheet",#N/A,FALSE,"Financial Output"}</definedName>
    <definedName name="wrn.Financial._.Output.2" hidden="1">{"P and L",#N/A,FALSE,"Financial Output";"Cashflow",#N/A,FALSE,"Financial Output";"Balance Sheet",#N/A,FALSE,"Financial Output"}</definedName>
    <definedName name="wrn.Five._.Year._.Record." localSheetId="15" hidden="1">{"Five Year Record",#N/A,FALSE,"Front and Back"}</definedName>
    <definedName name="wrn.Five._.Year._.Record." localSheetId="13" hidden="1">{"Five Year Record",#N/A,FALSE,"Front and Back"}</definedName>
    <definedName name="wrn.Five._.Year._.Record." hidden="1">{"Five Year Record",#N/A,FALSE,"Front and Back"}</definedName>
    <definedName name="wrn.Five._.Year._.Record.2" localSheetId="15" hidden="1">{"Five Year Record",#N/A,FALSE,"Front and Back"}</definedName>
    <definedName name="wrn.Five._.Year._.Record.2" localSheetId="13" hidden="1">{"Five Year Record",#N/A,FALSE,"Front and Back"}</definedName>
    <definedName name="wrn.Five._.Year._.Record.2" hidden="1">{"Five Year Record",#N/A,FALSE,"Front and Back"}</definedName>
    <definedName name="wrn.forneci" localSheetId="0" hidden="1">{#N/A,#N/A,FALSE,"CONTROLE";#N/A,#N/A,FALSE,"CONTROLE"}</definedName>
    <definedName name="wrn.forneci" localSheetId="25" hidden="1">{#N/A,#N/A,FALSE,"CONTROLE";#N/A,#N/A,FALSE,"CONTROLE"}</definedName>
    <definedName name="wrn.forneci" localSheetId="20" hidden="1">{#N/A,#N/A,FALSE,"CONTROLE";#N/A,#N/A,FALSE,"CONTROLE"}</definedName>
    <definedName name="wrn.forneci" localSheetId="12" hidden="1">{#N/A,#N/A,FALSE,"CONTROLE";#N/A,#N/A,FALSE,"CONTROLE"}</definedName>
    <definedName name="wrn.forneci" localSheetId="22" hidden="1">{#N/A,#N/A,FALSE,"CONTROLE";#N/A,#N/A,FALSE,"CONTROLE"}</definedName>
    <definedName name="wrn.forneci" localSheetId="21" hidden="1">{#N/A,#N/A,FALSE,"CONTROLE";#N/A,#N/A,FALSE,"CONTROLE"}</definedName>
    <definedName name="wrn.forneci" localSheetId="23" hidden="1">{#N/A,#N/A,FALSE,"CONTROLE";#N/A,#N/A,FALSE,"CONTROLE"}</definedName>
    <definedName name="wrn.forneci" localSheetId="15" hidden="1">{#N/A,#N/A,FALSE,"CONTROLE";#N/A,#N/A,FALSE,"CONTROLE"}</definedName>
    <definedName name="wrn.forneci" localSheetId="13" hidden="1">{#N/A,#N/A,FALSE,"CONTROLE";#N/A,#N/A,FALSE,"CONTROLE"}</definedName>
    <definedName name="wrn.forneci" hidden="1">{#N/A,#N/A,FALSE,"CONTROLE";#N/A,#N/A,FALSE,"CONTROLE"}</definedName>
    <definedName name="wrn.forneci_1" localSheetId="0" hidden="1">{#N/A,#N/A,FALSE,"CONTROLE";#N/A,#N/A,FALSE,"CONTROLE"}</definedName>
    <definedName name="wrn.forneci_1" localSheetId="25" hidden="1">{#N/A,#N/A,FALSE,"CONTROLE";#N/A,#N/A,FALSE,"CONTROLE"}</definedName>
    <definedName name="wrn.forneci_1" localSheetId="20" hidden="1">{#N/A,#N/A,FALSE,"CONTROLE";#N/A,#N/A,FALSE,"CONTROLE"}</definedName>
    <definedName name="wrn.forneci_1" localSheetId="12" hidden="1">{#N/A,#N/A,FALSE,"CONTROLE";#N/A,#N/A,FALSE,"CONTROLE"}</definedName>
    <definedName name="wrn.forneci_1" localSheetId="22" hidden="1">{#N/A,#N/A,FALSE,"CONTROLE";#N/A,#N/A,FALSE,"CONTROLE"}</definedName>
    <definedName name="wrn.forneci_1" localSheetId="21" hidden="1">{#N/A,#N/A,FALSE,"CONTROLE";#N/A,#N/A,FALSE,"CONTROLE"}</definedName>
    <definedName name="wrn.forneci_1" localSheetId="23" hidden="1">{#N/A,#N/A,FALSE,"CONTROLE";#N/A,#N/A,FALSE,"CONTROLE"}</definedName>
    <definedName name="wrn.forneci_1" localSheetId="15" hidden="1">{#N/A,#N/A,FALSE,"CONTROLE";#N/A,#N/A,FALSE,"CONTROLE"}</definedName>
    <definedName name="wrn.forneci_1" localSheetId="13" hidden="1">{#N/A,#N/A,FALSE,"CONTROLE";#N/A,#N/A,FALSE,"CONTROLE"}</definedName>
    <definedName name="wrn.forneci_1" hidden="1">{#N/A,#N/A,FALSE,"CONTROLE";#N/A,#N/A,FALSE,"CONTROLE"}</definedName>
    <definedName name="wrn.Front._.Page." localSheetId="15" hidden="1">{"Front Page",#N/A,FALSE,"Front and Back"}</definedName>
    <definedName name="wrn.Front._.Page." localSheetId="13" hidden="1">{"Front Page",#N/A,FALSE,"Front and Back"}</definedName>
    <definedName name="wrn.Front._.Page." hidden="1">{"Front Page",#N/A,FALSE,"Front and Back"}</definedName>
    <definedName name="wrn.Front._.Page.2" localSheetId="15" hidden="1">{"Front Page",#N/A,FALSE,"Front and Back"}</definedName>
    <definedName name="wrn.Front._.Page.2" localSheetId="13" hidden="1">{"Front Page",#N/A,FALSE,"Front and Back"}</definedName>
    <definedName name="wrn.Front._.Page.2" hidden="1">{"Front Page",#N/A,FALSE,"Front and Back"}</definedName>
    <definedName name="wrn.Geographic._.Trends." localSheetId="15" hidden="1">{"Geographic P1",#N/A,FALSE,"Division &amp; Geog"}</definedName>
    <definedName name="wrn.Geographic._.Trends." localSheetId="13" hidden="1">{"Geographic P1",#N/A,FALSE,"Division &amp; Geog"}</definedName>
    <definedName name="wrn.Geographic._.Trends." hidden="1">{"Geographic P1",#N/A,FALSE,"Division &amp; Geog"}</definedName>
    <definedName name="wrn.Geographic._.Trends.2" localSheetId="15" hidden="1">{"Geographic P1",#N/A,FALSE,"Division &amp; Geog"}</definedName>
    <definedName name="wrn.Geographic._.Trends.2" localSheetId="13" hidden="1">{"Geographic P1",#N/A,FALSE,"Division &amp; Geog"}</definedName>
    <definedName name="wrn.Geographic._.Trends.2" hidden="1">{"Geographic P1",#N/A,FALSE,"Division &amp; Geog"}</definedName>
    <definedName name="wrn.INFMES." localSheetId="0" hidden="1">{#N/A,#N/A,FALSE,"ENERGIA";#N/A,#N/A,FALSE,"PERDIDAS";#N/A,#N/A,FALSE,"CLIENTES";#N/A,#N/A,FALSE,"ESTADO";#N/A,#N/A,FALSE,"TECNICA"}</definedName>
    <definedName name="wrn.INFMES." localSheetId="25" hidden="1">{#N/A,#N/A,FALSE,"ENERGIA";#N/A,#N/A,FALSE,"PERDIDAS";#N/A,#N/A,FALSE,"CLIENTES";#N/A,#N/A,FALSE,"ESTADO";#N/A,#N/A,FALSE,"TECNICA"}</definedName>
    <definedName name="wrn.INFMES." localSheetId="20" hidden="1">{#N/A,#N/A,FALSE,"ENERGIA";#N/A,#N/A,FALSE,"PERDIDAS";#N/A,#N/A,FALSE,"CLIENTES";#N/A,#N/A,FALSE,"ESTADO";#N/A,#N/A,FALSE,"TECNICA"}</definedName>
    <definedName name="wrn.INFMES." localSheetId="12" hidden="1">{#N/A,#N/A,FALSE,"ENERGIA";#N/A,#N/A,FALSE,"PERDIDAS";#N/A,#N/A,FALSE,"CLIENTES";#N/A,#N/A,FALSE,"ESTADO";#N/A,#N/A,FALSE,"TECNICA"}</definedName>
    <definedName name="wrn.INFMES." localSheetId="22" hidden="1">{#N/A,#N/A,FALSE,"ENERGIA";#N/A,#N/A,FALSE,"PERDIDAS";#N/A,#N/A,FALSE,"CLIENTES";#N/A,#N/A,FALSE,"ESTADO";#N/A,#N/A,FALSE,"TECNICA"}</definedName>
    <definedName name="wrn.INFMES." localSheetId="21" hidden="1">{#N/A,#N/A,FALSE,"ENERGIA";#N/A,#N/A,FALSE,"PERDIDAS";#N/A,#N/A,FALSE,"CLIENTES";#N/A,#N/A,FALSE,"ESTADO";#N/A,#N/A,FALSE,"TECNICA"}</definedName>
    <definedName name="wrn.INFMES." localSheetId="23" hidden="1">{#N/A,#N/A,FALSE,"ENERGIA";#N/A,#N/A,FALSE,"PERDIDAS";#N/A,#N/A,FALSE,"CLIENTES";#N/A,#N/A,FALSE,"ESTADO";#N/A,#N/A,FALSE,"TECNICA"}</definedName>
    <definedName name="wrn.INFMES." localSheetId="15" hidden="1">{#N/A,#N/A,FALSE,"ENERGIA";#N/A,#N/A,FALSE,"PERDIDAS";#N/A,#N/A,FALSE,"CLIENTES";#N/A,#N/A,FALSE,"ESTADO";#N/A,#N/A,FALSE,"TECNICA"}</definedName>
    <definedName name="wrn.INFMES." localSheetId="13" hidden="1">{#N/A,#N/A,FALSE,"ENERGIA";#N/A,#N/A,FALSE,"PERDIDAS";#N/A,#N/A,FALSE,"CLIENTES";#N/A,#N/A,FALSE,"ESTADO";#N/A,#N/A,FALSE,"TECNICA"}</definedName>
    <definedName name="wrn.INFMES." hidden="1">{#N/A,#N/A,FALSE,"ENERGIA";#N/A,#N/A,FALSE,"PERDIDAS";#N/A,#N/A,FALSE,"CLIENTES";#N/A,#N/A,FALSE,"ESTADO";#N/A,#N/A,FALSE,"TECNICA"}</definedName>
    <definedName name="wrn.INFMES._1" localSheetId="0" hidden="1">{#N/A,#N/A,FALSE,"ENERGIA";#N/A,#N/A,FALSE,"PERDIDAS";#N/A,#N/A,FALSE,"CLIENTES";#N/A,#N/A,FALSE,"ESTADO";#N/A,#N/A,FALSE,"TECNICA"}</definedName>
    <definedName name="wrn.INFMES._1" localSheetId="25" hidden="1">{#N/A,#N/A,FALSE,"ENERGIA";#N/A,#N/A,FALSE,"PERDIDAS";#N/A,#N/A,FALSE,"CLIENTES";#N/A,#N/A,FALSE,"ESTADO";#N/A,#N/A,FALSE,"TECNICA"}</definedName>
    <definedName name="wrn.INFMES._1" localSheetId="20" hidden="1">{#N/A,#N/A,FALSE,"ENERGIA";#N/A,#N/A,FALSE,"PERDIDAS";#N/A,#N/A,FALSE,"CLIENTES";#N/A,#N/A,FALSE,"ESTADO";#N/A,#N/A,FALSE,"TECNICA"}</definedName>
    <definedName name="wrn.INFMES._1" localSheetId="12" hidden="1">{#N/A,#N/A,FALSE,"ENERGIA";#N/A,#N/A,FALSE,"PERDIDAS";#N/A,#N/A,FALSE,"CLIENTES";#N/A,#N/A,FALSE,"ESTADO";#N/A,#N/A,FALSE,"TECNICA"}</definedName>
    <definedName name="wrn.INFMES._1" localSheetId="22" hidden="1">{#N/A,#N/A,FALSE,"ENERGIA";#N/A,#N/A,FALSE,"PERDIDAS";#N/A,#N/A,FALSE,"CLIENTES";#N/A,#N/A,FALSE,"ESTADO";#N/A,#N/A,FALSE,"TECNICA"}</definedName>
    <definedName name="wrn.INFMES._1" localSheetId="21" hidden="1">{#N/A,#N/A,FALSE,"ENERGIA";#N/A,#N/A,FALSE,"PERDIDAS";#N/A,#N/A,FALSE,"CLIENTES";#N/A,#N/A,FALSE,"ESTADO";#N/A,#N/A,FALSE,"TECNICA"}</definedName>
    <definedName name="wrn.INFMES._1" localSheetId="23" hidden="1">{#N/A,#N/A,FALSE,"ENERGIA";#N/A,#N/A,FALSE,"PERDIDAS";#N/A,#N/A,FALSE,"CLIENTES";#N/A,#N/A,FALSE,"ESTADO";#N/A,#N/A,FALSE,"TECNICA"}</definedName>
    <definedName name="wrn.INFMES._1" localSheetId="15" hidden="1">{#N/A,#N/A,FALSE,"ENERGIA";#N/A,#N/A,FALSE,"PERDIDAS";#N/A,#N/A,FALSE,"CLIENTES";#N/A,#N/A,FALSE,"ESTADO";#N/A,#N/A,FALSE,"TECNICA"}</definedName>
    <definedName name="wrn.INFMES._1" localSheetId="13" hidden="1">{#N/A,#N/A,FALSE,"ENERGIA";#N/A,#N/A,FALSE,"PERDIDAS";#N/A,#N/A,FALSE,"CLIENTES";#N/A,#N/A,FALSE,"ESTADO";#N/A,#N/A,FALSE,"TECNICA"}</definedName>
    <definedName name="wrn.INFMES._1" hidden="1">{#N/A,#N/A,FALSE,"ENERGIA";#N/A,#N/A,FALSE,"PERDIDAS";#N/A,#N/A,FALSE,"CLIENTES";#N/A,#N/A,FALSE,"ESTADO";#N/A,#N/A,FALSE,"TECNICA"}</definedName>
    <definedName name="wrn.INFMES._1_1" localSheetId="0" hidden="1">{#N/A,#N/A,FALSE,"ENERGIA";#N/A,#N/A,FALSE,"PERDIDAS";#N/A,#N/A,FALSE,"CLIENTES";#N/A,#N/A,FALSE,"ESTADO";#N/A,#N/A,FALSE,"TECNICA"}</definedName>
    <definedName name="wrn.INFMES._1_1" localSheetId="25" hidden="1">{#N/A,#N/A,FALSE,"ENERGIA";#N/A,#N/A,FALSE,"PERDIDAS";#N/A,#N/A,FALSE,"CLIENTES";#N/A,#N/A,FALSE,"ESTADO";#N/A,#N/A,FALSE,"TECNICA"}</definedName>
    <definedName name="wrn.INFMES._1_1" localSheetId="20" hidden="1">{#N/A,#N/A,FALSE,"ENERGIA";#N/A,#N/A,FALSE,"PERDIDAS";#N/A,#N/A,FALSE,"CLIENTES";#N/A,#N/A,FALSE,"ESTADO";#N/A,#N/A,FALSE,"TECNICA"}</definedName>
    <definedName name="wrn.INFMES._1_1" localSheetId="12" hidden="1">{#N/A,#N/A,FALSE,"ENERGIA";#N/A,#N/A,FALSE,"PERDIDAS";#N/A,#N/A,FALSE,"CLIENTES";#N/A,#N/A,FALSE,"ESTADO";#N/A,#N/A,FALSE,"TECNICA"}</definedName>
    <definedName name="wrn.INFMES._1_1" localSheetId="22" hidden="1">{#N/A,#N/A,FALSE,"ENERGIA";#N/A,#N/A,FALSE,"PERDIDAS";#N/A,#N/A,FALSE,"CLIENTES";#N/A,#N/A,FALSE,"ESTADO";#N/A,#N/A,FALSE,"TECNICA"}</definedName>
    <definedName name="wrn.INFMES._1_1" localSheetId="21" hidden="1">{#N/A,#N/A,FALSE,"ENERGIA";#N/A,#N/A,FALSE,"PERDIDAS";#N/A,#N/A,FALSE,"CLIENTES";#N/A,#N/A,FALSE,"ESTADO";#N/A,#N/A,FALSE,"TECNICA"}</definedName>
    <definedName name="wrn.INFMES._1_1" localSheetId="23" hidden="1">{#N/A,#N/A,FALSE,"ENERGIA";#N/A,#N/A,FALSE,"PERDIDAS";#N/A,#N/A,FALSE,"CLIENTES";#N/A,#N/A,FALSE,"ESTADO";#N/A,#N/A,FALSE,"TECNICA"}</definedName>
    <definedName name="wrn.INFMES._1_1" localSheetId="15" hidden="1">{#N/A,#N/A,FALSE,"ENERGIA";#N/A,#N/A,FALSE,"PERDIDAS";#N/A,#N/A,FALSE,"CLIENTES";#N/A,#N/A,FALSE,"ESTADO";#N/A,#N/A,FALSE,"TECNICA"}</definedName>
    <definedName name="wrn.INFMES._1_1" localSheetId="13" hidden="1">{#N/A,#N/A,FALSE,"ENERGIA";#N/A,#N/A,FALSE,"PERDIDAS";#N/A,#N/A,FALSE,"CLIENTES";#N/A,#N/A,FALSE,"ESTADO";#N/A,#N/A,FALSE,"TECNICA"}</definedName>
    <definedName name="wrn.INFMES._1_1" hidden="1">{#N/A,#N/A,FALSE,"ENERGIA";#N/A,#N/A,FALSE,"PERDIDAS";#N/A,#N/A,FALSE,"CLIENTES";#N/A,#N/A,FALSE,"ESTADO";#N/A,#N/A,FALSE,"TECNICA"}</definedName>
    <definedName name="wrn.INFMES._2" localSheetId="0" hidden="1">{#N/A,#N/A,FALSE,"ENERGIA";#N/A,#N/A,FALSE,"PERDIDAS";#N/A,#N/A,FALSE,"CLIENTES";#N/A,#N/A,FALSE,"ESTADO";#N/A,#N/A,FALSE,"TECNICA"}</definedName>
    <definedName name="wrn.INFMES._2" localSheetId="25" hidden="1">{#N/A,#N/A,FALSE,"ENERGIA";#N/A,#N/A,FALSE,"PERDIDAS";#N/A,#N/A,FALSE,"CLIENTES";#N/A,#N/A,FALSE,"ESTADO";#N/A,#N/A,FALSE,"TECNICA"}</definedName>
    <definedName name="wrn.INFMES._2" localSheetId="20" hidden="1">{#N/A,#N/A,FALSE,"ENERGIA";#N/A,#N/A,FALSE,"PERDIDAS";#N/A,#N/A,FALSE,"CLIENTES";#N/A,#N/A,FALSE,"ESTADO";#N/A,#N/A,FALSE,"TECNICA"}</definedName>
    <definedName name="wrn.INFMES._2" localSheetId="12" hidden="1">{#N/A,#N/A,FALSE,"ENERGIA";#N/A,#N/A,FALSE,"PERDIDAS";#N/A,#N/A,FALSE,"CLIENTES";#N/A,#N/A,FALSE,"ESTADO";#N/A,#N/A,FALSE,"TECNICA"}</definedName>
    <definedName name="wrn.INFMES._2" localSheetId="22" hidden="1">{#N/A,#N/A,FALSE,"ENERGIA";#N/A,#N/A,FALSE,"PERDIDAS";#N/A,#N/A,FALSE,"CLIENTES";#N/A,#N/A,FALSE,"ESTADO";#N/A,#N/A,FALSE,"TECNICA"}</definedName>
    <definedName name="wrn.INFMES._2" localSheetId="21" hidden="1">{#N/A,#N/A,FALSE,"ENERGIA";#N/A,#N/A,FALSE,"PERDIDAS";#N/A,#N/A,FALSE,"CLIENTES";#N/A,#N/A,FALSE,"ESTADO";#N/A,#N/A,FALSE,"TECNICA"}</definedName>
    <definedName name="wrn.INFMES._2" localSheetId="23" hidden="1">{#N/A,#N/A,FALSE,"ENERGIA";#N/A,#N/A,FALSE,"PERDIDAS";#N/A,#N/A,FALSE,"CLIENTES";#N/A,#N/A,FALSE,"ESTADO";#N/A,#N/A,FALSE,"TECNICA"}</definedName>
    <definedName name="wrn.INFMES._2" localSheetId="15" hidden="1">{#N/A,#N/A,FALSE,"ENERGIA";#N/A,#N/A,FALSE,"PERDIDAS";#N/A,#N/A,FALSE,"CLIENTES";#N/A,#N/A,FALSE,"ESTADO";#N/A,#N/A,FALSE,"TECNICA"}</definedName>
    <definedName name="wrn.INFMES._2" localSheetId="13" hidden="1">{#N/A,#N/A,FALSE,"ENERGIA";#N/A,#N/A,FALSE,"PERDIDAS";#N/A,#N/A,FALSE,"CLIENTES";#N/A,#N/A,FALSE,"ESTADO";#N/A,#N/A,FALSE,"TECNICA"}</definedName>
    <definedName name="wrn.INFMES._2" hidden="1">{#N/A,#N/A,FALSE,"ENERGIA";#N/A,#N/A,FALSE,"PERDIDAS";#N/A,#N/A,FALSE,"CLIENTES";#N/A,#N/A,FALSE,"ESTADO";#N/A,#N/A,FALSE,"TECNICA"}</definedName>
    <definedName name="wrn.MENSUAL." localSheetId="0" hidden="1">{#N/A,#N/A,FALSE,"LLAVE";#N/A,#N/A,FALSE,"EERR";#N/A,#N/A,FALSE,"ESP";#N/A,#N/A,FALSE,"EOAF";#N/A,#N/A,FALSE,"CASH";#N/A,#N/A,FALSE,"FINANZAS";#N/A,#N/A,FALSE,"DEUDA";#N/A,#N/A,FALSE,"INVERSION";#N/A,#N/A,FALSE,"PERSONAL"}</definedName>
    <definedName name="wrn.MENSUAL." localSheetId="25" hidden="1">{#N/A,#N/A,FALSE,"LLAVE";#N/A,#N/A,FALSE,"EERR";#N/A,#N/A,FALSE,"ESP";#N/A,#N/A,FALSE,"EOAF";#N/A,#N/A,FALSE,"CASH";#N/A,#N/A,FALSE,"FINANZAS";#N/A,#N/A,FALSE,"DEUDA";#N/A,#N/A,FALSE,"INVERSION";#N/A,#N/A,FALSE,"PERSONAL"}</definedName>
    <definedName name="wrn.MENSUAL." localSheetId="20" hidden="1">{#N/A,#N/A,FALSE,"LLAVE";#N/A,#N/A,FALSE,"EERR";#N/A,#N/A,FALSE,"ESP";#N/A,#N/A,FALSE,"EOAF";#N/A,#N/A,FALSE,"CASH";#N/A,#N/A,FALSE,"FINANZAS";#N/A,#N/A,FALSE,"DEUDA";#N/A,#N/A,FALSE,"INVERSION";#N/A,#N/A,FALSE,"PERSONAL"}</definedName>
    <definedName name="wrn.MENSUAL." localSheetId="12" hidden="1">{#N/A,#N/A,FALSE,"LLAVE";#N/A,#N/A,FALSE,"EERR";#N/A,#N/A,FALSE,"ESP";#N/A,#N/A,FALSE,"EOAF";#N/A,#N/A,FALSE,"CASH";#N/A,#N/A,FALSE,"FINANZAS";#N/A,#N/A,FALSE,"DEUDA";#N/A,#N/A,FALSE,"INVERSION";#N/A,#N/A,FALSE,"PERSONAL"}</definedName>
    <definedName name="wrn.MENSUAL." localSheetId="22" hidden="1">{#N/A,#N/A,FALSE,"LLAVE";#N/A,#N/A,FALSE,"EERR";#N/A,#N/A,FALSE,"ESP";#N/A,#N/A,FALSE,"EOAF";#N/A,#N/A,FALSE,"CASH";#N/A,#N/A,FALSE,"FINANZAS";#N/A,#N/A,FALSE,"DEUDA";#N/A,#N/A,FALSE,"INVERSION";#N/A,#N/A,FALSE,"PERSONAL"}</definedName>
    <definedName name="wrn.MENSUAL." localSheetId="21" hidden="1">{#N/A,#N/A,FALSE,"LLAVE";#N/A,#N/A,FALSE,"EERR";#N/A,#N/A,FALSE,"ESP";#N/A,#N/A,FALSE,"EOAF";#N/A,#N/A,FALSE,"CASH";#N/A,#N/A,FALSE,"FINANZAS";#N/A,#N/A,FALSE,"DEUDA";#N/A,#N/A,FALSE,"INVERSION";#N/A,#N/A,FALSE,"PERSONAL"}</definedName>
    <definedName name="wrn.MENSUAL." localSheetId="23" hidden="1">{#N/A,#N/A,FALSE,"LLAVE";#N/A,#N/A,FALSE,"EERR";#N/A,#N/A,FALSE,"ESP";#N/A,#N/A,FALSE,"EOAF";#N/A,#N/A,FALSE,"CASH";#N/A,#N/A,FALSE,"FINANZAS";#N/A,#N/A,FALSE,"DEUDA";#N/A,#N/A,FALSE,"INVERSION";#N/A,#N/A,FALSE,"PERSONAL"}</definedName>
    <definedName name="wrn.MENSUAL." localSheetId="15" hidden="1">{#N/A,#N/A,FALSE,"LLAVE";#N/A,#N/A,FALSE,"EERR";#N/A,#N/A,FALSE,"ESP";#N/A,#N/A,FALSE,"EOAF";#N/A,#N/A,FALSE,"CASH";#N/A,#N/A,FALSE,"FINANZAS";#N/A,#N/A,FALSE,"DEUDA";#N/A,#N/A,FALSE,"INVERSION";#N/A,#N/A,FALSE,"PERSONAL"}</definedName>
    <definedName name="wrn.MENSUAL." localSheetId="13"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rn.MENSUAL._1" localSheetId="0" hidden="1">{#N/A,#N/A,FALSE,"LLAVE";#N/A,#N/A,FALSE,"EERR";#N/A,#N/A,FALSE,"ESP";#N/A,#N/A,FALSE,"EOAF";#N/A,#N/A,FALSE,"CASH";#N/A,#N/A,FALSE,"FINANZAS";#N/A,#N/A,FALSE,"DEUDA";#N/A,#N/A,FALSE,"INVERSION";#N/A,#N/A,FALSE,"PERSONAL"}</definedName>
    <definedName name="wrn.MENSUAL._1" localSheetId="25" hidden="1">{#N/A,#N/A,FALSE,"LLAVE";#N/A,#N/A,FALSE,"EERR";#N/A,#N/A,FALSE,"ESP";#N/A,#N/A,FALSE,"EOAF";#N/A,#N/A,FALSE,"CASH";#N/A,#N/A,FALSE,"FINANZAS";#N/A,#N/A,FALSE,"DEUDA";#N/A,#N/A,FALSE,"INVERSION";#N/A,#N/A,FALSE,"PERSONAL"}</definedName>
    <definedName name="wrn.MENSUAL._1" localSheetId="20" hidden="1">{#N/A,#N/A,FALSE,"LLAVE";#N/A,#N/A,FALSE,"EERR";#N/A,#N/A,FALSE,"ESP";#N/A,#N/A,FALSE,"EOAF";#N/A,#N/A,FALSE,"CASH";#N/A,#N/A,FALSE,"FINANZAS";#N/A,#N/A,FALSE,"DEUDA";#N/A,#N/A,FALSE,"INVERSION";#N/A,#N/A,FALSE,"PERSONAL"}</definedName>
    <definedName name="wrn.MENSUAL._1" localSheetId="12" hidden="1">{#N/A,#N/A,FALSE,"LLAVE";#N/A,#N/A,FALSE,"EERR";#N/A,#N/A,FALSE,"ESP";#N/A,#N/A,FALSE,"EOAF";#N/A,#N/A,FALSE,"CASH";#N/A,#N/A,FALSE,"FINANZAS";#N/A,#N/A,FALSE,"DEUDA";#N/A,#N/A,FALSE,"INVERSION";#N/A,#N/A,FALSE,"PERSONAL"}</definedName>
    <definedName name="wrn.MENSUAL._1" localSheetId="22" hidden="1">{#N/A,#N/A,FALSE,"LLAVE";#N/A,#N/A,FALSE,"EERR";#N/A,#N/A,FALSE,"ESP";#N/A,#N/A,FALSE,"EOAF";#N/A,#N/A,FALSE,"CASH";#N/A,#N/A,FALSE,"FINANZAS";#N/A,#N/A,FALSE,"DEUDA";#N/A,#N/A,FALSE,"INVERSION";#N/A,#N/A,FALSE,"PERSONAL"}</definedName>
    <definedName name="wrn.MENSUAL._1" localSheetId="21" hidden="1">{#N/A,#N/A,FALSE,"LLAVE";#N/A,#N/A,FALSE,"EERR";#N/A,#N/A,FALSE,"ESP";#N/A,#N/A,FALSE,"EOAF";#N/A,#N/A,FALSE,"CASH";#N/A,#N/A,FALSE,"FINANZAS";#N/A,#N/A,FALSE,"DEUDA";#N/A,#N/A,FALSE,"INVERSION";#N/A,#N/A,FALSE,"PERSONAL"}</definedName>
    <definedName name="wrn.MENSUAL._1" localSheetId="23" hidden="1">{#N/A,#N/A,FALSE,"LLAVE";#N/A,#N/A,FALSE,"EERR";#N/A,#N/A,FALSE,"ESP";#N/A,#N/A,FALSE,"EOAF";#N/A,#N/A,FALSE,"CASH";#N/A,#N/A,FALSE,"FINANZAS";#N/A,#N/A,FALSE,"DEUDA";#N/A,#N/A,FALSE,"INVERSION";#N/A,#N/A,FALSE,"PERSONAL"}</definedName>
    <definedName name="wrn.MENSUAL._1" localSheetId="15" hidden="1">{#N/A,#N/A,FALSE,"LLAVE";#N/A,#N/A,FALSE,"EERR";#N/A,#N/A,FALSE,"ESP";#N/A,#N/A,FALSE,"EOAF";#N/A,#N/A,FALSE,"CASH";#N/A,#N/A,FALSE,"FINANZAS";#N/A,#N/A,FALSE,"DEUDA";#N/A,#N/A,FALSE,"INVERSION";#N/A,#N/A,FALSE,"PERSONAL"}</definedName>
    <definedName name="wrn.MENSUAL._1" localSheetId="13" hidden="1">{#N/A,#N/A,FALSE,"LLAVE";#N/A,#N/A,FALSE,"EERR";#N/A,#N/A,FALSE,"ESP";#N/A,#N/A,FALSE,"EOAF";#N/A,#N/A,FALSE,"CASH";#N/A,#N/A,FALSE,"FINANZAS";#N/A,#N/A,FALSE,"DEUDA";#N/A,#N/A,FALSE,"INVERSION";#N/A,#N/A,FALSE,"PERSONAL"}</definedName>
    <definedName name="wrn.MENSUAL._1" hidden="1">{#N/A,#N/A,FALSE,"LLAVE";#N/A,#N/A,FALSE,"EERR";#N/A,#N/A,FALSE,"ESP";#N/A,#N/A,FALSE,"EOAF";#N/A,#N/A,FALSE,"CASH";#N/A,#N/A,FALSE,"FINANZAS";#N/A,#N/A,FALSE,"DEUDA";#N/A,#N/A,FALSE,"INVERSION";#N/A,#N/A,FALSE,"PERSONAL"}</definedName>
    <definedName name="wrn.MENSUAL._1_1" localSheetId="0" hidden="1">{#N/A,#N/A,FALSE,"LLAVE";#N/A,#N/A,FALSE,"EERR";#N/A,#N/A,FALSE,"ESP";#N/A,#N/A,FALSE,"EOAF";#N/A,#N/A,FALSE,"CASH";#N/A,#N/A,FALSE,"FINANZAS";#N/A,#N/A,FALSE,"DEUDA";#N/A,#N/A,FALSE,"INVERSION";#N/A,#N/A,FALSE,"PERSONAL"}</definedName>
    <definedName name="wrn.MENSUAL._1_1" localSheetId="25" hidden="1">{#N/A,#N/A,FALSE,"LLAVE";#N/A,#N/A,FALSE,"EERR";#N/A,#N/A,FALSE,"ESP";#N/A,#N/A,FALSE,"EOAF";#N/A,#N/A,FALSE,"CASH";#N/A,#N/A,FALSE,"FINANZAS";#N/A,#N/A,FALSE,"DEUDA";#N/A,#N/A,FALSE,"INVERSION";#N/A,#N/A,FALSE,"PERSONAL"}</definedName>
    <definedName name="wrn.MENSUAL._1_1" localSheetId="20" hidden="1">{#N/A,#N/A,FALSE,"LLAVE";#N/A,#N/A,FALSE,"EERR";#N/A,#N/A,FALSE,"ESP";#N/A,#N/A,FALSE,"EOAF";#N/A,#N/A,FALSE,"CASH";#N/A,#N/A,FALSE,"FINANZAS";#N/A,#N/A,FALSE,"DEUDA";#N/A,#N/A,FALSE,"INVERSION";#N/A,#N/A,FALSE,"PERSONAL"}</definedName>
    <definedName name="wrn.MENSUAL._1_1" localSheetId="12" hidden="1">{#N/A,#N/A,FALSE,"LLAVE";#N/A,#N/A,FALSE,"EERR";#N/A,#N/A,FALSE,"ESP";#N/A,#N/A,FALSE,"EOAF";#N/A,#N/A,FALSE,"CASH";#N/A,#N/A,FALSE,"FINANZAS";#N/A,#N/A,FALSE,"DEUDA";#N/A,#N/A,FALSE,"INVERSION";#N/A,#N/A,FALSE,"PERSONAL"}</definedName>
    <definedName name="wrn.MENSUAL._1_1" localSheetId="22" hidden="1">{#N/A,#N/A,FALSE,"LLAVE";#N/A,#N/A,FALSE,"EERR";#N/A,#N/A,FALSE,"ESP";#N/A,#N/A,FALSE,"EOAF";#N/A,#N/A,FALSE,"CASH";#N/A,#N/A,FALSE,"FINANZAS";#N/A,#N/A,FALSE,"DEUDA";#N/A,#N/A,FALSE,"INVERSION";#N/A,#N/A,FALSE,"PERSONAL"}</definedName>
    <definedName name="wrn.MENSUAL._1_1" localSheetId="21" hidden="1">{#N/A,#N/A,FALSE,"LLAVE";#N/A,#N/A,FALSE,"EERR";#N/A,#N/A,FALSE,"ESP";#N/A,#N/A,FALSE,"EOAF";#N/A,#N/A,FALSE,"CASH";#N/A,#N/A,FALSE,"FINANZAS";#N/A,#N/A,FALSE,"DEUDA";#N/A,#N/A,FALSE,"INVERSION";#N/A,#N/A,FALSE,"PERSONAL"}</definedName>
    <definedName name="wrn.MENSUAL._1_1" localSheetId="23" hidden="1">{#N/A,#N/A,FALSE,"LLAVE";#N/A,#N/A,FALSE,"EERR";#N/A,#N/A,FALSE,"ESP";#N/A,#N/A,FALSE,"EOAF";#N/A,#N/A,FALSE,"CASH";#N/A,#N/A,FALSE,"FINANZAS";#N/A,#N/A,FALSE,"DEUDA";#N/A,#N/A,FALSE,"INVERSION";#N/A,#N/A,FALSE,"PERSONAL"}</definedName>
    <definedName name="wrn.MENSUAL._1_1" localSheetId="15" hidden="1">{#N/A,#N/A,FALSE,"LLAVE";#N/A,#N/A,FALSE,"EERR";#N/A,#N/A,FALSE,"ESP";#N/A,#N/A,FALSE,"EOAF";#N/A,#N/A,FALSE,"CASH";#N/A,#N/A,FALSE,"FINANZAS";#N/A,#N/A,FALSE,"DEUDA";#N/A,#N/A,FALSE,"INVERSION";#N/A,#N/A,FALSE,"PERSONAL"}</definedName>
    <definedName name="wrn.MENSUAL._1_1" localSheetId="13" hidden="1">{#N/A,#N/A,FALSE,"LLAVE";#N/A,#N/A,FALSE,"EERR";#N/A,#N/A,FALSE,"ESP";#N/A,#N/A,FALSE,"EOAF";#N/A,#N/A,FALSE,"CASH";#N/A,#N/A,FALSE,"FINANZAS";#N/A,#N/A,FALSE,"DEUDA";#N/A,#N/A,FALSE,"INVERSION";#N/A,#N/A,FALSE,"PERSONAL"}</definedName>
    <definedName name="wrn.MENSUAL._1_1" hidden="1">{#N/A,#N/A,FALSE,"LLAVE";#N/A,#N/A,FALSE,"EERR";#N/A,#N/A,FALSE,"ESP";#N/A,#N/A,FALSE,"EOAF";#N/A,#N/A,FALSE,"CASH";#N/A,#N/A,FALSE,"FINANZAS";#N/A,#N/A,FALSE,"DEUDA";#N/A,#N/A,FALSE,"INVERSION";#N/A,#N/A,FALSE,"PERSONAL"}</definedName>
    <definedName name="wrn.MENSUAL._2" localSheetId="0" hidden="1">{#N/A,#N/A,FALSE,"LLAVE";#N/A,#N/A,FALSE,"EERR";#N/A,#N/A,FALSE,"ESP";#N/A,#N/A,FALSE,"EOAF";#N/A,#N/A,FALSE,"CASH";#N/A,#N/A,FALSE,"FINANZAS";#N/A,#N/A,FALSE,"DEUDA";#N/A,#N/A,FALSE,"INVERSION";#N/A,#N/A,FALSE,"PERSONAL"}</definedName>
    <definedName name="wrn.MENSUAL._2" localSheetId="25" hidden="1">{#N/A,#N/A,FALSE,"LLAVE";#N/A,#N/A,FALSE,"EERR";#N/A,#N/A,FALSE,"ESP";#N/A,#N/A,FALSE,"EOAF";#N/A,#N/A,FALSE,"CASH";#N/A,#N/A,FALSE,"FINANZAS";#N/A,#N/A,FALSE,"DEUDA";#N/A,#N/A,FALSE,"INVERSION";#N/A,#N/A,FALSE,"PERSONAL"}</definedName>
    <definedName name="wrn.MENSUAL._2" localSheetId="20" hidden="1">{#N/A,#N/A,FALSE,"LLAVE";#N/A,#N/A,FALSE,"EERR";#N/A,#N/A,FALSE,"ESP";#N/A,#N/A,FALSE,"EOAF";#N/A,#N/A,FALSE,"CASH";#N/A,#N/A,FALSE,"FINANZAS";#N/A,#N/A,FALSE,"DEUDA";#N/A,#N/A,FALSE,"INVERSION";#N/A,#N/A,FALSE,"PERSONAL"}</definedName>
    <definedName name="wrn.MENSUAL._2" localSheetId="12" hidden="1">{#N/A,#N/A,FALSE,"LLAVE";#N/A,#N/A,FALSE,"EERR";#N/A,#N/A,FALSE,"ESP";#N/A,#N/A,FALSE,"EOAF";#N/A,#N/A,FALSE,"CASH";#N/A,#N/A,FALSE,"FINANZAS";#N/A,#N/A,FALSE,"DEUDA";#N/A,#N/A,FALSE,"INVERSION";#N/A,#N/A,FALSE,"PERSONAL"}</definedName>
    <definedName name="wrn.MENSUAL._2" localSheetId="22" hidden="1">{#N/A,#N/A,FALSE,"LLAVE";#N/A,#N/A,FALSE,"EERR";#N/A,#N/A,FALSE,"ESP";#N/A,#N/A,FALSE,"EOAF";#N/A,#N/A,FALSE,"CASH";#N/A,#N/A,FALSE,"FINANZAS";#N/A,#N/A,FALSE,"DEUDA";#N/A,#N/A,FALSE,"INVERSION";#N/A,#N/A,FALSE,"PERSONAL"}</definedName>
    <definedName name="wrn.MENSUAL._2" localSheetId="21" hidden="1">{#N/A,#N/A,FALSE,"LLAVE";#N/A,#N/A,FALSE,"EERR";#N/A,#N/A,FALSE,"ESP";#N/A,#N/A,FALSE,"EOAF";#N/A,#N/A,FALSE,"CASH";#N/A,#N/A,FALSE,"FINANZAS";#N/A,#N/A,FALSE,"DEUDA";#N/A,#N/A,FALSE,"INVERSION";#N/A,#N/A,FALSE,"PERSONAL"}</definedName>
    <definedName name="wrn.MENSUAL._2" localSheetId="23" hidden="1">{#N/A,#N/A,FALSE,"LLAVE";#N/A,#N/A,FALSE,"EERR";#N/A,#N/A,FALSE,"ESP";#N/A,#N/A,FALSE,"EOAF";#N/A,#N/A,FALSE,"CASH";#N/A,#N/A,FALSE,"FINANZAS";#N/A,#N/A,FALSE,"DEUDA";#N/A,#N/A,FALSE,"INVERSION";#N/A,#N/A,FALSE,"PERSONAL"}</definedName>
    <definedName name="wrn.MENSUAL._2" localSheetId="15" hidden="1">{#N/A,#N/A,FALSE,"LLAVE";#N/A,#N/A,FALSE,"EERR";#N/A,#N/A,FALSE,"ESP";#N/A,#N/A,FALSE,"EOAF";#N/A,#N/A,FALSE,"CASH";#N/A,#N/A,FALSE,"FINANZAS";#N/A,#N/A,FALSE,"DEUDA";#N/A,#N/A,FALSE,"INVERSION";#N/A,#N/A,FALSE,"PERSONAL"}</definedName>
    <definedName name="wrn.MENSUAL._2" localSheetId="13" hidden="1">{#N/A,#N/A,FALSE,"LLAVE";#N/A,#N/A,FALSE,"EERR";#N/A,#N/A,FALSE,"ESP";#N/A,#N/A,FALSE,"EOAF";#N/A,#N/A,FALSE,"CASH";#N/A,#N/A,FALSE,"FINANZAS";#N/A,#N/A,FALSE,"DEUDA";#N/A,#N/A,FALSE,"INVERSION";#N/A,#N/A,FALSE,"PERSONAL"}</definedName>
    <definedName name="wrn.MENSUAL._2" hidden="1">{#N/A,#N/A,FALSE,"LLAVE";#N/A,#N/A,FALSE,"EERR";#N/A,#N/A,FALSE,"ESP";#N/A,#N/A,FALSE,"EOAF";#N/A,#N/A,FALSE,"CASH";#N/A,#N/A,FALSE,"FINANZAS";#N/A,#N/A,FALSE,"DEUDA";#N/A,#N/A,FALSE,"INVERSION";#N/A,#N/A,FALSE,"PERSONAL"}</definedName>
    <definedName name="wrn.Misc." localSheetId="15" hidden="1">{"CEMAT Tariff",#N/A,FALSE,"JUBAMWH";"BNDES A Summary",#N/A,FALSE,"BNDES A";"BNDES B Summary",#N/A,FALSE,"BNDES B";"FINAME Summary",#N/A,FALSE,"FINAME"}</definedName>
    <definedName name="wrn.Misc." localSheetId="13" hidden="1">{"CEMAT Tariff",#N/A,FALSE,"JUBAMWH";"BNDES A Summary",#N/A,FALSE,"BNDES A";"BNDES B Summary",#N/A,FALSE,"BNDES B";"FINAME Summary",#N/A,FALSE,"FINAME"}</definedName>
    <definedName name="wrn.Misc." hidden="1">{"CEMAT Tariff",#N/A,FALSE,"JUBAMWH";"BNDES A Summary",#N/A,FALSE,"BNDES A";"BNDES B Summary",#N/A,FALSE,"BNDES B";"FINAME Summary",#N/A,FALSE,"FINAME"}</definedName>
    <definedName name="wrn.RELATORIO." localSheetId="0" hidden="1">{#N/A,#N/A,FALSE,"CONTROLE";#N/A,#N/A,FALSE,"CONTROLE"}</definedName>
    <definedName name="wrn.RELATORIO." localSheetId="25" hidden="1">{#N/A,#N/A,FALSE,"CONTROLE";#N/A,#N/A,FALSE,"CONTROLE"}</definedName>
    <definedName name="wrn.RELATORIO." localSheetId="20" hidden="1">{#N/A,#N/A,FALSE,"CONTROLE";#N/A,#N/A,FALSE,"CONTROLE"}</definedName>
    <definedName name="wrn.RELATORIO." localSheetId="12" hidden="1">{#N/A,#N/A,FALSE,"CONTROLE";#N/A,#N/A,FALSE,"CONTROLE"}</definedName>
    <definedName name="wrn.RELATORIO." localSheetId="22" hidden="1">{#N/A,#N/A,FALSE,"CONTROLE";#N/A,#N/A,FALSE,"CONTROLE"}</definedName>
    <definedName name="wrn.RELATORIO." localSheetId="21" hidden="1">{#N/A,#N/A,FALSE,"CONTROLE";#N/A,#N/A,FALSE,"CONTROLE"}</definedName>
    <definedName name="wrn.RELATORIO." localSheetId="23" hidden="1">{#N/A,#N/A,FALSE,"CONTROLE";#N/A,#N/A,FALSE,"CONTROLE"}</definedName>
    <definedName name="wrn.RELATORIO." localSheetId="15" hidden="1">{#N/A,#N/A,FALSE,"CONTROLE";#N/A,#N/A,FALSE,"CONTROLE"}</definedName>
    <definedName name="wrn.RELATORIO." localSheetId="13" hidden="1">{#N/A,#N/A,FALSE,"CONTROLE";#N/A,#N/A,FALSE,"CONTROLE"}</definedName>
    <definedName name="wrn.RELATORIO." hidden="1">{#N/A,#N/A,FALSE,"CONTROLE";#N/A,#N/A,FALSE,"CONTROLE"}</definedName>
    <definedName name="wrn.RELATORIO._1" localSheetId="0" hidden="1">{#N/A,#N/A,FALSE,"CONTROLE";#N/A,#N/A,FALSE,"CONTROLE"}</definedName>
    <definedName name="wrn.RELATORIO._1" localSheetId="25" hidden="1">{#N/A,#N/A,FALSE,"CONTROLE";#N/A,#N/A,FALSE,"CONTROLE"}</definedName>
    <definedName name="wrn.RELATORIO._1" localSheetId="20" hidden="1">{#N/A,#N/A,FALSE,"CONTROLE";#N/A,#N/A,FALSE,"CONTROLE"}</definedName>
    <definedName name="wrn.RELATORIO._1" localSheetId="12" hidden="1">{#N/A,#N/A,FALSE,"CONTROLE";#N/A,#N/A,FALSE,"CONTROLE"}</definedName>
    <definedName name="wrn.RELATORIO._1" localSheetId="22" hidden="1">{#N/A,#N/A,FALSE,"CONTROLE";#N/A,#N/A,FALSE,"CONTROLE"}</definedName>
    <definedName name="wrn.RELATORIO._1" localSheetId="21" hidden="1">{#N/A,#N/A,FALSE,"CONTROLE";#N/A,#N/A,FALSE,"CONTROLE"}</definedName>
    <definedName name="wrn.RELATORIO._1" localSheetId="23" hidden="1">{#N/A,#N/A,FALSE,"CONTROLE";#N/A,#N/A,FALSE,"CONTROLE"}</definedName>
    <definedName name="wrn.RELATORIO._1" localSheetId="15" hidden="1">{#N/A,#N/A,FALSE,"CONTROLE";#N/A,#N/A,FALSE,"CONTROLE"}</definedName>
    <definedName name="wrn.RELATORIO._1" localSheetId="13" hidden="1">{#N/A,#N/A,FALSE,"CONTROLE";#N/A,#N/A,FALSE,"CONTROLE"}</definedName>
    <definedName name="wrn.RELATORIO._1" hidden="1">{#N/A,#N/A,FALSE,"CONTROLE";#N/A,#N/A,FALSE,"CONTROLE"}</definedName>
    <definedName name="wrn.Summary._.Financials." localSheetId="15" hidden="1">{"Op Sum Page 1",#N/A,FALSE,"SAOPAULO";"Income Sum Page 2",#N/A,FALSE,"SAOPAULO";"Cash Sum Page 3",#N/A,FALSE,"SAOPAULO";"Balance Sum Page 4",#N/A,FALSE,"SAOPAULO";"Dep Sum Page 5",#N/A,FALSE,"SAOPAULO"}</definedName>
    <definedName name="wrn.Summary._.Financials." localSheetId="13" hidden="1">{"Op Sum Page 1",#N/A,FALSE,"SAOPAULO";"Income Sum Page 2",#N/A,FALSE,"SAOPAULO";"Cash Sum Page 3",#N/A,FALSE,"SAOPAULO";"Balance Sum Page 4",#N/A,FALSE,"SAOPAULO";"Dep Sum Page 5",#N/A,FALSE,"SAOPAULO"}</definedName>
    <definedName name="wrn.Summary._.Financials." hidden="1">{"Op Sum Page 1",#N/A,FALSE,"SAOPAULO";"Income Sum Page 2",#N/A,FALSE,"SAOPAULO";"Cash Sum Page 3",#N/A,FALSE,"SAOPAULO";"Balance Sum Page 4",#N/A,FALSE,"SAOPAULO";"Dep Sum Page 5",#N/A,FALSE,"SAOPAULO"}</definedName>
    <definedName name="wrn.test." localSheetId="15"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test." localSheetId="13"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test."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todo." localSheetId="15" hidden="1">{#N/A,#N/A,FALSE,"Hip.Bas";#N/A,#N/A,FALSE,"ventas";#N/A,#N/A,FALSE,"ingre-Año";#N/A,#N/A,FALSE,"ventas-Año";#N/A,#N/A,FALSE,"Costepro";#N/A,#N/A,FALSE,"inversion";#N/A,#N/A,FALSE,"personal";#N/A,#N/A,FALSE,"Gastos-V";#N/A,#N/A,FALSE,"Circulante";#N/A,#N/A,FALSE,"CONSOLI";#N/A,#N/A,FALSE,"Es-Fin";#N/A,#N/A,FALSE,"Margen-P"}</definedName>
    <definedName name="wrn.todo." localSheetId="13" hidden="1">{#N/A,#N/A,FALSE,"Hip.Bas";#N/A,#N/A,FALSE,"ventas";#N/A,#N/A,FALSE,"ingre-Año";#N/A,#N/A,FALSE,"ventas-Año";#N/A,#N/A,FALSE,"Costepro";#N/A,#N/A,FALSE,"inversion";#N/A,#N/A,FALSE,"personal";#N/A,#N/A,FALSE,"Gastos-V";#N/A,#N/A,FALSE,"Circulante";#N/A,#N/A,FALSE,"CONSOLI";#N/A,#N/A,FALSE,"Es-Fin";#N/A,#N/A,FALSE,"Margen-P"}</definedName>
    <definedName name="wrn.todo." hidden="1">{#N/A,#N/A,FALSE,"Hip.Bas";#N/A,#N/A,FALSE,"ventas";#N/A,#N/A,FALSE,"ingre-Año";#N/A,#N/A,FALSE,"ventas-Año";#N/A,#N/A,FALSE,"Costepro";#N/A,#N/A,FALSE,"inversion";#N/A,#N/A,FALSE,"personal";#N/A,#N/A,FALSE,"Gastos-V";#N/A,#N/A,FALSE,"Circulante";#N/A,#N/A,FALSE,"CONSOLI";#N/A,#N/A,FALSE,"Es-Fin";#N/A,#N/A,FALSE,"Margen-P"}</definedName>
    <definedName name="wrn.total." localSheetId="0" hidden="1">{#N/A,#N/A,TRUE,"SEST";#N/A,#N/A,TRUE,"indicadores ";#N/A,#N/A,TRUE,"FPI";#N/A,#N/A,TRUE,"USOS E FONTES";#N/A,#N/A,TRUE,"gráficos"}</definedName>
    <definedName name="wrn.total." localSheetId="25" hidden="1">{#N/A,#N/A,TRUE,"SEST";#N/A,#N/A,TRUE,"indicadores ";#N/A,#N/A,TRUE,"FPI";#N/A,#N/A,TRUE,"USOS E FONTES";#N/A,#N/A,TRUE,"gráficos"}</definedName>
    <definedName name="wrn.total." localSheetId="20" hidden="1">{#N/A,#N/A,TRUE,"SEST";#N/A,#N/A,TRUE,"indicadores ";#N/A,#N/A,TRUE,"FPI";#N/A,#N/A,TRUE,"USOS E FONTES";#N/A,#N/A,TRUE,"gráficos"}</definedName>
    <definedName name="wrn.total." localSheetId="12" hidden="1">{#N/A,#N/A,TRUE,"SEST";#N/A,#N/A,TRUE,"indicadores ";#N/A,#N/A,TRUE,"FPI";#N/A,#N/A,TRUE,"USOS E FONTES";#N/A,#N/A,TRUE,"gráficos"}</definedName>
    <definedName name="wrn.total." localSheetId="22" hidden="1">{#N/A,#N/A,TRUE,"SEST";#N/A,#N/A,TRUE,"indicadores ";#N/A,#N/A,TRUE,"FPI";#N/A,#N/A,TRUE,"USOS E FONTES";#N/A,#N/A,TRUE,"gráficos"}</definedName>
    <definedName name="wrn.total." localSheetId="21" hidden="1">{#N/A,#N/A,TRUE,"SEST";#N/A,#N/A,TRUE,"indicadores ";#N/A,#N/A,TRUE,"FPI";#N/A,#N/A,TRUE,"USOS E FONTES";#N/A,#N/A,TRUE,"gráficos"}</definedName>
    <definedName name="wrn.total." localSheetId="23" hidden="1">{#N/A,#N/A,TRUE,"SEST";#N/A,#N/A,TRUE,"indicadores ";#N/A,#N/A,TRUE,"FPI";#N/A,#N/A,TRUE,"USOS E FONTES";#N/A,#N/A,TRUE,"gráficos"}</definedName>
    <definedName name="wrn.total." localSheetId="15" hidden="1">{#N/A,#N/A,TRUE,"SEST";#N/A,#N/A,TRUE,"indicadores ";#N/A,#N/A,TRUE,"FPI";#N/A,#N/A,TRUE,"USOS E FONTES";#N/A,#N/A,TRUE,"gráficos"}</definedName>
    <definedName name="wrn.total." localSheetId="13" hidden="1">{#N/A,#N/A,TRUE,"SEST";#N/A,#N/A,TRUE,"indicadores ";#N/A,#N/A,TRUE,"FPI";#N/A,#N/A,TRUE,"USOS E FONTES";#N/A,#N/A,TRUE,"gráficos"}</definedName>
    <definedName name="wrn.total." hidden="1">{#N/A,#N/A,TRUE,"SEST";#N/A,#N/A,TRUE,"indicadores ";#N/A,#N/A,TRUE,"FPI";#N/A,#N/A,TRUE,"USOS E FONTES";#N/A,#N/A,TRUE,"gráficos"}</definedName>
    <definedName name="wrn.total._1" localSheetId="0" hidden="1">{#N/A,#N/A,TRUE,"SEST";#N/A,#N/A,TRUE,"indicadores ";#N/A,#N/A,TRUE,"FPI";#N/A,#N/A,TRUE,"USOS E FONTES";#N/A,#N/A,TRUE,"gráficos"}</definedName>
    <definedName name="wrn.total._1" localSheetId="25" hidden="1">{#N/A,#N/A,TRUE,"SEST";#N/A,#N/A,TRUE,"indicadores ";#N/A,#N/A,TRUE,"FPI";#N/A,#N/A,TRUE,"USOS E FONTES";#N/A,#N/A,TRUE,"gráficos"}</definedName>
    <definedName name="wrn.total._1" localSheetId="20" hidden="1">{#N/A,#N/A,TRUE,"SEST";#N/A,#N/A,TRUE,"indicadores ";#N/A,#N/A,TRUE,"FPI";#N/A,#N/A,TRUE,"USOS E FONTES";#N/A,#N/A,TRUE,"gráficos"}</definedName>
    <definedName name="wrn.total._1" localSheetId="12" hidden="1">{#N/A,#N/A,TRUE,"SEST";#N/A,#N/A,TRUE,"indicadores ";#N/A,#N/A,TRUE,"FPI";#N/A,#N/A,TRUE,"USOS E FONTES";#N/A,#N/A,TRUE,"gráficos"}</definedName>
    <definedName name="wrn.total._1" localSheetId="22" hidden="1">{#N/A,#N/A,TRUE,"SEST";#N/A,#N/A,TRUE,"indicadores ";#N/A,#N/A,TRUE,"FPI";#N/A,#N/A,TRUE,"USOS E FONTES";#N/A,#N/A,TRUE,"gráficos"}</definedName>
    <definedName name="wrn.total._1" localSheetId="21" hidden="1">{#N/A,#N/A,TRUE,"SEST";#N/A,#N/A,TRUE,"indicadores ";#N/A,#N/A,TRUE,"FPI";#N/A,#N/A,TRUE,"USOS E FONTES";#N/A,#N/A,TRUE,"gráficos"}</definedName>
    <definedName name="wrn.total._1" localSheetId="23" hidden="1">{#N/A,#N/A,TRUE,"SEST";#N/A,#N/A,TRUE,"indicadores ";#N/A,#N/A,TRUE,"FPI";#N/A,#N/A,TRUE,"USOS E FONTES";#N/A,#N/A,TRUE,"gráficos"}</definedName>
    <definedName name="wrn.total._1" localSheetId="15" hidden="1">{#N/A,#N/A,TRUE,"SEST";#N/A,#N/A,TRUE,"indicadores ";#N/A,#N/A,TRUE,"FPI";#N/A,#N/A,TRUE,"USOS E FONTES";#N/A,#N/A,TRUE,"gráficos"}</definedName>
    <definedName name="wrn.total._1" localSheetId="13" hidden="1">{#N/A,#N/A,TRUE,"SEST";#N/A,#N/A,TRUE,"indicadores ";#N/A,#N/A,TRUE,"FPI";#N/A,#N/A,TRUE,"USOS E FONTES";#N/A,#N/A,TRUE,"gráficos"}</definedName>
    <definedName name="wrn.total._1" hidden="1">{#N/A,#N/A,TRUE,"SEST";#N/A,#N/A,TRUE,"indicadores ";#N/A,#N/A,TRUE,"FPI";#N/A,#N/A,TRUE,"USOS E FONTES";#N/A,#N/A,TRUE,"gráficos"}</definedName>
    <definedName name="wrn.total._1_1" localSheetId="0" hidden="1">{#N/A,#N/A,TRUE,"SEST";#N/A,#N/A,TRUE,"indicadores ";#N/A,#N/A,TRUE,"FPI";#N/A,#N/A,TRUE,"USOS E FONTES";#N/A,#N/A,TRUE,"gráficos"}</definedName>
    <definedName name="wrn.total._1_1" localSheetId="25" hidden="1">{#N/A,#N/A,TRUE,"SEST";#N/A,#N/A,TRUE,"indicadores ";#N/A,#N/A,TRUE,"FPI";#N/A,#N/A,TRUE,"USOS E FONTES";#N/A,#N/A,TRUE,"gráficos"}</definedName>
    <definedName name="wrn.total._1_1" localSheetId="20" hidden="1">{#N/A,#N/A,TRUE,"SEST";#N/A,#N/A,TRUE,"indicadores ";#N/A,#N/A,TRUE,"FPI";#N/A,#N/A,TRUE,"USOS E FONTES";#N/A,#N/A,TRUE,"gráficos"}</definedName>
    <definedName name="wrn.total._1_1" localSheetId="12" hidden="1">{#N/A,#N/A,TRUE,"SEST";#N/A,#N/A,TRUE,"indicadores ";#N/A,#N/A,TRUE,"FPI";#N/A,#N/A,TRUE,"USOS E FONTES";#N/A,#N/A,TRUE,"gráficos"}</definedName>
    <definedName name="wrn.total._1_1" localSheetId="22" hidden="1">{#N/A,#N/A,TRUE,"SEST";#N/A,#N/A,TRUE,"indicadores ";#N/A,#N/A,TRUE,"FPI";#N/A,#N/A,TRUE,"USOS E FONTES";#N/A,#N/A,TRUE,"gráficos"}</definedName>
    <definedName name="wrn.total._1_1" localSheetId="21" hidden="1">{#N/A,#N/A,TRUE,"SEST";#N/A,#N/A,TRUE,"indicadores ";#N/A,#N/A,TRUE,"FPI";#N/A,#N/A,TRUE,"USOS E FONTES";#N/A,#N/A,TRUE,"gráficos"}</definedName>
    <definedName name="wrn.total._1_1" localSheetId="23" hidden="1">{#N/A,#N/A,TRUE,"SEST";#N/A,#N/A,TRUE,"indicadores ";#N/A,#N/A,TRUE,"FPI";#N/A,#N/A,TRUE,"USOS E FONTES";#N/A,#N/A,TRUE,"gráficos"}</definedName>
    <definedName name="wrn.total._1_1" localSheetId="15" hidden="1">{#N/A,#N/A,TRUE,"SEST";#N/A,#N/A,TRUE,"indicadores ";#N/A,#N/A,TRUE,"FPI";#N/A,#N/A,TRUE,"USOS E FONTES";#N/A,#N/A,TRUE,"gráficos"}</definedName>
    <definedName name="wrn.total._1_1" localSheetId="13" hidden="1">{#N/A,#N/A,TRUE,"SEST";#N/A,#N/A,TRUE,"indicadores ";#N/A,#N/A,TRUE,"FPI";#N/A,#N/A,TRUE,"USOS E FONTES";#N/A,#N/A,TRUE,"gráficos"}</definedName>
    <definedName name="wrn.total._1_1" hidden="1">{#N/A,#N/A,TRUE,"SEST";#N/A,#N/A,TRUE,"indicadores ";#N/A,#N/A,TRUE,"FPI";#N/A,#N/A,TRUE,"USOS E FONTES";#N/A,#N/A,TRUE,"gráficos"}</definedName>
    <definedName name="wrn.total._2" localSheetId="0" hidden="1">{#N/A,#N/A,TRUE,"SEST";#N/A,#N/A,TRUE,"indicadores ";#N/A,#N/A,TRUE,"FPI";#N/A,#N/A,TRUE,"USOS E FONTES";#N/A,#N/A,TRUE,"gráficos"}</definedName>
    <definedName name="wrn.total._2" localSheetId="25" hidden="1">{#N/A,#N/A,TRUE,"SEST";#N/A,#N/A,TRUE,"indicadores ";#N/A,#N/A,TRUE,"FPI";#N/A,#N/A,TRUE,"USOS E FONTES";#N/A,#N/A,TRUE,"gráficos"}</definedName>
    <definedName name="wrn.total._2" localSheetId="20" hidden="1">{#N/A,#N/A,TRUE,"SEST";#N/A,#N/A,TRUE,"indicadores ";#N/A,#N/A,TRUE,"FPI";#N/A,#N/A,TRUE,"USOS E FONTES";#N/A,#N/A,TRUE,"gráficos"}</definedName>
    <definedName name="wrn.total._2" localSheetId="12" hidden="1">{#N/A,#N/A,TRUE,"SEST";#N/A,#N/A,TRUE,"indicadores ";#N/A,#N/A,TRUE,"FPI";#N/A,#N/A,TRUE,"USOS E FONTES";#N/A,#N/A,TRUE,"gráficos"}</definedName>
    <definedName name="wrn.total._2" localSheetId="22" hidden="1">{#N/A,#N/A,TRUE,"SEST";#N/A,#N/A,TRUE,"indicadores ";#N/A,#N/A,TRUE,"FPI";#N/A,#N/A,TRUE,"USOS E FONTES";#N/A,#N/A,TRUE,"gráficos"}</definedName>
    <definedName name="wrn.total._2" localSheetId="21" hidden="1">{#N/A,#N/A,TRUE,"SEST";#N/A,#N/A,TRUE,"indicadores ";#N/A,#N/A,TRUE,"FPI";#N/A,#N/A,TRUE,"USOS E FONTES";#N/A,#N/A,TRUE,"gráficos"}</definedName>
    <definedName name="wrn.total._2" localSheetId="23" hidden="1">{#N/A,#N/A,TRUE,"SEST";#N/A,#N/A,TRUE,"indicadores ";#N/A,#N/A,TRUE,"FPI";#N/A,#N/A,TRUE,"USOS E FONTES";#N/A,#N/A,TRUE,"gráficos"}</definedName>
    <definedName name="wrn.total._2" localSheetId="15" hidden="1">{#N/A,#N/A,TRUE,"SEST";#N/A,#N/A,TRUE,"indicadores ";#N/A,#N/A,TRUE,"FPI";#N/A,#N/A,TRUE,"USOS E FONTES";#N/A,#N/A,TRUE,"gráficos"}</definedName>
    <definedName name="wrn.total._2" localSheetId="13" hidden="1">{#N/A,#N/A,TRUE,"SEST";#N/A,#N/A,TRUE,"indicadores ";#N/A,#N/A,TRUE,"FPI";#N/A,#N/A,TRUE,"USOS E FONTES";#N/A,#N/A,TRUE,"gráficos"}</definedName>
    <definedName name="wrn.total._2" hidden="1">{#N/A,#N/A,TRUE,"SEST";#N/A,#N/A,TRUE,"indicadores ";#N/A,#N/A,TRUE,"FPI";#N/A,#N/A,TRUE,"USOS E FONTES";#N/A,#N/A,TRUE,"gráficos"}</definedName>
    <definedName name="wrn2.test" localSheetId="15"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2.test" localSheetId="13"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2.test"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s" localSheetId="0" hidden="1">{#N/A,#N/A,FALSE,"LLAVE";#N/A,#N/A,FALSE,"EERR";#N/A,#N/A,FALSE,"ESP";#N/A,#N/A,FALSE,"EOAF";#N/A,#N/A,FALSE,"CASH";#N/A,#N/A,FALSE,"FINANZAS";#N/A,#N/A,FALSE,"DEUDA";#N/A,#N/A,FALSE,"INVERSION";#N/A,#N/A,FALSE,"PERSONAL"}</definedName>
    <definedName name="ws" localSheetId="25" hidden="1">{#N/A,#N/A,FALSE,"LLAVE";#N/A,#N/A,FALSE,"EERR";#N/A,#N/A,FALSE,"ESP";#N/A,#N/A,FALSE,"EOAF";#N/A,#N/A,FALSE,"CASH";#N/A,#N/A,FALSE,"FINANZAS";#N/A,#N/A,FALSE,"DEUDA";#N/A,#N/A,FALSE,"INVERSION";#N/A,#N/A,FALSE,"PERSONAL"}</definedName>
    <definedName name="ws" localSheetId="20" hidden="1">{#N/A,#N/A,FALSE,"LLAVE";#N/A,#N/A,FALSE,"EERR";#N/A,#N/A,FALSE,"ESP";#N/A,#N/A,FALSE,"EOAF";#N/A,#N/A,FALSE,"CASH";#N/A,#N/A,FALSE,"FINANZAS";#N/A,#N/A,FALSE,"DEUDA";#N/A,#N/A,FALSE,"INVERSION";#N/A,#N/A,FALSE,"PERSONAL"}</definedName>
    <definedName name="ws" localSheetId="12" hidden="1">{#N/A,#N/A,FALSE,"LLAVE";#N/A,#N/A,FALSE,"EERR";#N/A,#N/A,FALSE,"ESP";#N/A,#N/A,FALSE,"EOAF";#N/A,#N/A,FALSE,"CASH";#N/A,#N/A,FALSE,"FINANZAS";#N/A,#N/A,FALSE,"DEUDA";#N/A,#N/A,FALSE,"INVERSION";#N/A,#N/A,FALSE,"PERSONAL"}</definedName>
    <definedName name="ws" localSheetId="22" hidden="1">{#N/A,#N/A,FALSE,"LLAVE";#N/A,#N/A,FALSE,"EERR";#N/A,#N/A,FALSE,"ESP";#N/A,#N/A,FALSE,"EOAF";#N/A,#N/A,FALSE,"CASH";#N/A,#N/A,FALSE,"FINANZAS";#N/A,#N/A,FALSE,"DEUDA";#N/A,#N/A,FALSE,"INVERSION";#N/A,#N/A,FALSE,"PERSONAL"}</definedName>
    <definedName name="ws" localSheetId="21" hidden="1">{#N/A,#N/A,FALSE,"LLAVE";#N/A,#N/A,FALSE,"EERR";#N/A,#N/A,FALSE,"ESP";#N/A,#N/A,FALSE,"EOAF";#N/A,#N/A,FALSE,"CASH";#N/A,#N/A,FALSE,"FINANZAS";#N/A,#N/A,FALSE,"DEUDA";#N/A,#N/A,FALSE,"INVERSION";#N/A,#N/A,FALSE,"PERSONAL"}</definedName>
    <definedName name="ws" localSheetId="23" hidden="1">{#N/A,#N/A,FALSE,"LLAVE";#N/A,#N/A,FALSE,"EERR";#N/A,#N/A,FALSE,"ESP";#N/A,#N/A,FALSE,"EOAF";#N/A,#N/A,FALSE,"CASH";#N/A,#N/A,FALSE,"FINANZAS";#N/A,#N/A,FALSE,"DEUDA";#N/A,#N/A,FALSE,"INVERSION";#N/A,#N/A,FALSE,"PERSONAL"}</definedName>
    <definedName name="ws" localSheetId="15" hidden="1">{#N/A,#N/A,FALSE,"LLAVE";#N/A,#N/A,FALSE,"EERR";#N/A,#N/A,FALSE,"ESP";#N/A,#N/A,FALSE,"EOAF";#N/A,#N/A,FALSE,"CASH";#N/A,#N/A,FALSE,"FINANZAS";#N/A,#N/A,FALSE,"DEUDA";#N/A,#N/A,FALSE,"INVERSION";#N/A,#N/A,FALSE,"PERSONAL"}</definedName>
    <definedName name="ws" localSheetId="13"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ws_1" localSheetId="0" hidden="1">{#N/A,#N/A,FALSE,"LLAVE";#N/A,#N/A,FALSE,"EERR";#N/A,#N/A,FALSE,"ESP";#N/A,#N/A,FALSE,"EOAF";#N/A,#N/A,FALSE,"CASH";#N/A,#N/A,FALSE,"FINANZAS";#N/A,#N/A,FALSE,"DEUDA";#N/A,#N/A,FALSE,"INVERSION";#N/A,#N/A,FALSE,"PERSONAL"}</definedName>
    <definedName name="ws_1" localSheetId="25" hidden="1">{#N/A,#N/A,FALSE,"LLAVE";#N/A,#N/A,FALSE,"EERR";#N/A,#N/A,FALSE,"ESP";#N/A,#N/A,FALSE,"EOAF";#N/A,#N/A,FALSE,"CASH";#N/A,#N/A,FALSE,"FINANZAS";#N/A,#N/A,FALSE,"DEUDA";#N/A,#N/A,FALSE,"INVERSION";#N/A,#N/A,FALSE,"PERSONAL"}</definedName>
    <definedName name="ws_1" localSheetId="20" hidden="1">{#N/A,#N/A,FALSE,"LLAVE";#N/A,#N/A,FALSE,"EERR";#N/A,#N/A,FALSE,"ESP";#N/A,#N/A,FALSE,"EOAF";#N/A,#N/A,FALSE,"CASH";#N/A,#N/A,FALSE,"FINANZAS";#N/A,#N/A,FALSE,"DEUDA";#N/A,#N/A,FALSE,"INVERSION";#N/A,#N/A,FALSE,"PERSONAL"}</definedName>
    <definedName name="ws_1" localSheetId="12" hidden="1">{#N/A,#N/A,FALSE,"LLAVE";#N/A,#N/A,FALSE,"EERR";#N/A,#N/A,FALSE,"ESP";#N/A,#N/A,FALSE,"EOAF";#N/A,#N/A,FALSE,"CASH";#N/A,#N/A,FALSE,"FINANZAS";#N/A,#N/A,FALSE,"DEUDA";#N/A,#N/A,FALSE,"INVERSION";#N/A,#N/A,FALSE,"PERSONAL"}</definedName>
    <definedName name="ws_1" localSheetId="22" hidden="1">{#N/A,#N/A,FALSE,"LLAVE";#N/A,#N/A,FALSE,"EERR";#N/A,#N/A,FALSE,"ESP";#N/A,#N/A,FALSE,"EOAF";#N/A,#N/A,FALSE,"CASH";#N/A,#N/A,FALSE,"FINANZAS";#N/A,#N/A,FALSE,"DEUDA";#N/A,#N/A,FALSE,"INVERSION";#N/A,#N/A,FALSE,"PERSONAL"}</definedName>
    <definedName name="ws_1" localSheetId="21" hidden="1">{#N/A,#N/A,FALSE,"LLAVE";#N/A,#N/A,FALSE,"EERR";#N/A,#N/A,FALSE,"ESP";#N/A,#N/A,FALSE,"EOAF";#N/A,#N/A,FALSE,"CASH";#N/A,#N/A,FALSE,"FINANZAS";#N/A,#N/A,FALSE,"DEUDA";#N/A,#N/A,FALSE,"INVERSION";#N/A,#N/A,FALSE,"PERSONAL"}</definedName>
    <definedName name="ws_1" localSheetId="23" hidden="1">{#N/A,#N/A,FALSE,"LLAVE";#N/A,#N/A,FALSE,"EERR";#N/A,#N/A,FALSE,"ESP";#N/A,#N/A,FALSE,"EOAF";#N/A,#N/A,FALSE,"CASH";#N/A,#N/A,FALSE,"FINANZAS";#N/A,#N/A,FALSE,"DEUDA";#N/A,#N/A,FALSE,"INVERSION";#N/A,#N/A,FALSE,"PERSONAL"}</definedName>
    <definedName name="ws_1" localSheetId="15" hidden="1">{#N/A,#N/A,FALSE,"LLAVE";#N/A,#N/A,FALSE,"EERR";#N/A,#N/A,FALSE,"ESP";#N/A,#N/A,FALSE,"EOAF";#N/A,#N/A,FALSE,"CASH";#N/A,#N/A,FALSE,"FINANZAS";#N/A,#N/A,FALSE,"DEUDA";#N/A,#N/A,FALSE,"INVERSION";#N/A,#N/A,FALSE,"PERSONAL"}</definedName>
    <definedName name="ws_1" localSheetId="13" hidden="1">{#N/A,#N/A,FALSE,"LLAVE";#N/A,#N/A,FALSE,"EERR";#N/A,#N/A,FALSE,"ESP";#N/A,#N/A,FALSE,"EOAF";#N/A,#N/A,FALSE,"CASH";#N/A,#N/A,FALSE,"FINANZAS";#N/A,#N/A,FALSE,"DEUDA";#N/A,#N/A,FALSE,"INVERSION";#N/A,#N/A,FALSE,"PERSONAL"}</definedName>
    <definedName name="ws_1" hidden="1">{#N/A,#N/A,FALSE,"LLAVE";#N/A,#N/A,FALSE,"EERR";#N/A,#N/A,FALSE,"ESP";#N/A,#N/A,FALSE,"EOAF";#N/A,#N/A,FALSE,"CASH";#N/A,#N/A,FALSE,"FINANZAS";#N/A,#N/A,FALSE,"DEUDA";#N/A,#N/A,FALSE,"INVERSION";#N/A,#N/A,FALSE,"PERSONAL"}</definedName>
    <definedName name="ws_1_1" localSheetId="0" hidden="1">{#N/A,#N/A,FALSE,"LLAVE";#N/A,#N/A,FALSE,"EERR";#N/A,#N/A,FALSE,"ESP";#N/A,#N/A,FALSE,"EOAF";#N/A,#N/A,FALSE,"CASH";#N/A,#N/A,FALSE,"FINANZAS";#N/A,#N/A,FALSE,"DEUDA";#N/A,#N/A,FALSE,"INVERSION";#N/A,#N/A,FALSE,"PERSONAL"}</definedName>
    <definedName name="ws_1_1" localSheetId="25" hidden="1">{#N/A,#N/A,FALSE,"LLAVE";#N/A,#N/A,FALSE,"EERR";#N/A,#N/A,FALSE,"ESP";#N/A,#N/A,FALSE,"EOAF";#N/A,#N/A,FALSE,"CASH";#N/A,#N/A,FALSE,"FINANZAS";#N/A,#N/A,FALSE,"DEUDA";#N/A,#N/A,FALSE,"INVERSION";#N/A,#N/A,FALSE,"PERSONAL"}</definedName>
    <definedName name="ws_1_1" localSheetId="20" hidden="1">{#N/A,#N/A,FALSE,"LLAVE";#N/A,#N/A,FALSE,"EERR";#N/A,#N/A,FALSE,"ESP";#N/A,#N/A,FALSE,"EOAF";#N/A,#N/A,FALSE,"CASH";#N/A,#N/A,FALSE,"FINANZAS";#N/A,#N/A,FALSE,"DEUDA";#N/A,#N/A,FALSE,"INVERSION";#N/A,#N/A,FALSE,"PERSONAL"}</definedName>
    <definedName name="ws_1_1" localSheetId="12" hidden="1">{#N/A,#N/A,FALSE,"LLAVE";#N/A,#N/A,FALSE,"EERR";#N/A,#N/A,FALSE,"ESP";#N/A,#N/A,FALSE,"EOAF";#N/A,#N/A,FALSE,"CASH";#N/A,#N/A,FALSE,"FINANZAS";#N/A,#N/A,FALSE,"DEUDA";#N/A,#N/A,FALSE,"INVERSION";#N/A,#N/A,FALSE,"PERSONAL"}</definedName>
    <definedName name="ws_1_1" localSheetId="22" hidden="1">{#N/A,#N/A,FALSE,"LLAVE";#N/A,#N/A,FALSE,"EERR";#N/A,#N/A,FALSE,"ESP";#N/A,#N/A,FALSE,"EOAF";#N/A,#N/A,FALSE,"CASH";#N/A,#N/A,FALSE,"FINANZAS";#N/A,#N/A,FALSE,"DEUDA";#N/A,#N/A,FALSE,"INVERSION";#N/A,#N/A,FALSE,"PERSONAL"}</definedName>
    <definedName name="ws_1_1" localSheetId="21" hidden="1">{#N/A,#N/A,FALSE,"LLAVE";#N/A,#N/A,FALSE,"EERR";#N/A,#N/A,FALSE,"ESP";#N/A,#N/A,FALSE,"EOAF";#N/A,#N/A,FALSE,"CASH";#N/A,#N/A,FALSE,"FINANZAS";#N/A,#N/A,FALSE,"DEUDA";#N/A,#N/A,FALSE,"INVERSION";#N/A,#N/A,FALSE,"PERSONAL"}</definedName>
    <definedName name="ws_1_1" localSheetId="23" hidden="1">{#N/A,#N/A,FALSE,"LLAVE";#N/A,#N/A,FALSE,"EERR";#N/A,#N/A,FALSE,"ESP";#N/A,#N/A,FALSE,"EOAF";#N/A,#N/A,FALSE,"CASH";#N/A,#N/A,FALSE,"FINANZAS";#N/A,#N/A,FALSE,"DEUDA";#N/A,#N/A,FALSE,"INVERSION";#N/A,#N/A,FALSE,"PERSONAL"}</definedName>
    <definedName name="ws_1_1" localSheetId="15" hidden="1">{#N/A,#N/A,FALSE,"LLAVE";#N/A,#N/A,FALSE,"EERR";#N/A,#N/A,FALSE,"ESP";#N/A,#N/A,FALSE,"EOAF";#N/A,#N/A,FALSE,"CASH";#N/A,#N/A,FALSE,"FINANZAS";#N/A,#N/A,FALSE,"DEUDA";#N/A,#N/A,FALSE,"INVERSION";#N/A,#N/A,FALSE,"PERSONAL"}</definedName>
    <definedName name="ws_1_1" localSheetId="13" hidden="1">{#N/A,#N/A,FALSE,"LLAVE";#N/A,#N/A,FALSE,"EERR";#N/A,#N/A,FALSE,"ESP";#N/A,#N/A,FALSE,"EOAF";#N/A,#N/A,FALSE,"CASH";#N/A,#N/A,FALSE,"FINANZAS";#N/A,#N/A,FALSE,"DEUDA";#N/A,#N/A,FALSE,"INVERSION";#N/A,#N/A,FALSE,"PERSONAL"}</definedName>
    <definedName name="ws_1_1" hidden="1">{#N/A,#N/A,FALSE,"LLAVE";#N/A,#N/A,FALSE,"EERR";#N/A,#N/A,FALSE,"ESP";#N/A,#N/A,FALSE,"EOAF";#N/A,#N/A,FALSE,"CASH";#N/A,#N/A,FALSE,"FINANZAS";#N/A,#N/A,FALSE,"DEUDA";#N/A,#N/A,FALSE,"INVERSION";#N/A,#N/A,FALSE,"PERSONAL"}</definedName>
    <definedName name="ws_2" localSheetId="0" hidden="1">{#N/A,#N/A,FALSE,"LLAVE";#N/A,#N/A,FALSE,"EERR";#N/A,#N/A,FALSE,"ESP";#N/A,#N/A,FALSE,"EOAF";#N/A,#N/A,FALSE,"CASH";#N/A,#N/A,FALSE,"FINANZAS";#N/A,#N/A,FALSE,"DEUDA";#N/A,#N/A,FALSE,"INVERSION";#N/A,#N/A,FALSE,"PERSONAL"}</definedName>
    <definedName name="ws_2" localSheetId="25" hidden="1">{#N/A,#N/A,FALSE,"LLAVE";#N/A,#N/A,FALSE,"EERR";#N/A,#N/A,FALSE,"ESP";#N/A,#N/A,FALSE,"EOAF";#N/A,#N/A,FALSE,"CASH";#N/A,#N/A,FALSE,"FINANZAS";#N/A,#N/A,FALSE,"DEUDA";#N/A,#N/A,FALSE,"INVERSION";#N/A,#N/A,FALSE,"PERSONAL"}</definedName>
    <definedName name="ws_2" localSheetId="20" hidden="1">{#N/A,#N/A,FALSE,"LLAVE";#N/A,#N/A,FALSE,"EERR";#N/A,#N/A,FALSE,"ESP";#N/A,#N/A,FALSE,"EOAF";#N/A,#N/A,FALSE,"CASH";#N/A,#N/A,FALSE,"FINANZAS";#N/A,#N/A,FALSE,"DEUDA";#N/A,#N/A,FALSE,"INVERSION";#N/A,#N/A,FALSE,"PERSONAL"}</definedName>
    <definedName name="ws_2" localSheetId="12" hidden="1">{#N/A,#N/A,FALSE,"LLAVE";#N/A,#N/A,FALSE,"EERR";#N/A,#N/A,FALSE,"ESP";#N/A,#N/A,FALSE,"EOAF";#N/A,#N/A,FALSE,"CASH";#N/A,#N/A,FALSE,"FINANZAS";#N/A,#N/A,FALSE,"DEUDA";#N/A,#N/A,FALSE,"INVERSION";#N/A,#N/A,FALSE,"PERSONAL"}</definedName>
    <definedName name="ws_2" localSheetId="22" hidden="1">{#N/A,#N/A,FALSE,"LLAVE";#N/A,#N/A,FALSE,"EERR";#N/A,#N/A,FALSE,"ESP";#N/A,#N/A,FALSE,"EOAF";#N/A,#N/A,FALSE,"CASH";#N/A,#N/A,FALSE,"FINANZAS";#N/A,#N/A,FALSE,"DEUDA";#N/A,#N/A,FALSE,"INVERSION";#N/A,#N/A,FALSE,"PERSONAL"}</definedName>
    <definedName name="ws_2" localSheetId="21" hidden="1">{#N/A,#N/A,FALSE,"LLAVE";#N/A,#N/A,FALSE,"EERR";#N/A,#N/A,FALSE,"ESP";#N/A,#N/A,FALSE,"EOAF";#N/A,#N/A,FALSE,"CASH";#N/A,#N/A,FALSE,"FINANZAS";#N/A,#N/A,FALSE,"DEUDA";#N/A,#N/A,FALSE,"INVERSION";#N/A,#N/A,FALSE,"PERSONAL"}</definedName>
    <definedName name="ws_2" localSheetId="23" hidden="1">{#N/A,#N/A,FALSE,"LLAVE";#N/A,#N/A,FALSE,"EERR";#N/A,#N/A,FALSE,"ESP";#N/A,#N/A,FALSE,"EOAF";#N/A,#N/A,FALSE,"CASH";#N/A,#N/A,FALSE,"FINANZAS";#N/A,#N/A,FALSE,"DEUDA";#N/A,#N/A,FALSE,"INVERSION";#N/A,#N/A,FALSE,"PERSONAL"}</definedName>
    <definedName name="ws_2" localSheetId="15" hidden="1">{#N/A,#N/A,FALSE,"LLAVE";#N/A,#N/A,FALSE,"EERR";#N/A,#N/A,FALSE,"ESP";#N/A,#N/A,FALSE,"EOAF";#N/A,#N/A,FALSE,"CASH";#N/A,#N/A,FALSE,"FINANZAS";#N/A,#N/A,FALSE,"DEUDA";#N/A,#N/A,FALSE,"INVERSION";#N/A,#N/A,FALSE,"PERSONAL"}</definedName>
    <definedName name="ws_2" localSheetId="13" hidden="1">{#N/A,#N/A,FALSE,"LLAVE";#N/A,#N/A,FALSE,"EERR";#N/A,#N/A,FALSE,"ESP";#N/A,#N/A,FALSE,"EOAF";#N/A,#N/A,FALSE,"CASH";#N/A,#N/A,FALSE,"FINANZAS";#N/A,#N/A,FALSE,"DEUDA";#N/A,#N/A,FALSE,"INVERSION";#N/A,#N/A,FALSE,"PERSONAL"}</definedName>
    <definedName name="ws_2" hidden="1">{#N/A,#N/A,FALSE,"LLAVE";#N/A,#N/A,FALSE,"EERR";#N/A,#N/A,FALSE,"ESP";#N/A,#N/A,FALSE,"EOAF";#N/A,#N/A,FALSE,"CASH";#N/A,#N/A,FALSE,"FINANZAS";#N/A,#N/A,FALSE,"DEUDA";#N/A,#N/A,FALSE,"INVERSION";#N/A,#N/A,FALSE,"PERSONAL"}</definedName>
    <definedName name="ww" localSheetId="25" hidden="1">{#N/A,#N/A,FALSE,"CONTROLE"}</definedName>
    <definedName name="ww" localSheetId="20" hidden="1">{#N/A,#N/A,FALSE,"CONTROLE"}</definedName>
    <definedName name="ww" localSheetId="12" hidden="1">{#N/A,#N/A,FALSE,"CONTROLE"}</definedName>
    <definedName name="ww" localSheetId="22" hidden="1">{#N/A,#N/A,FALSE,"CONTROLE"}</definedName>
    <definedName name="ww" localSheetId="21" hidden="1">{#N/A,#N/A,FALSE,"CONTROLE"}</definedName>
    <definedName name="ww" localSheetId="23" hidden="1">{#N/A,#N/A,FALSE,"CONTROLE"}</definedName>
    <definedName name="ww" localSheetId="15" hidden="1">{#N/A,#N/A,FALSE,"CONTROLE"}</definedName>
    <definedName name="ww" localSheetId="13" hidden="1">{#N/A,#N/A,FALSE,"CONTROLE"}</definedName>
    <definedName name="ww" hidden="1">{#N/A,#N/A,FALSE,"CONTROLE"}</definedName>
    <definedName name="ww_1" localSheetId="0" hidden="1">{#N/A,#N/A,FALSE,"CONTROLE"}</definedName>
    <definedName name="ww_1" localSheetId="25" hidden="1">{#N/A,#N/A,FALSE,"CONTROLE"}</definedName>
    <definedName name="ww_1" localSheetId="20" hidden="1">{#N/A,#N/A,FALSE,"CONTROLE"}</definedName>
    <definedName name="ww_1" localSheetId="12" hidden="1">{#N/A,#N/A,FALSE,"CONTROLE"}</definedName>
    <definedName name="ww_1" localSheetId="22" hidden="1">{#N/A,#N/A,FALSE,"CONTROLE"}</definedName>
    <definedName name="ww_1" localSheetId="21" hidden="1">{#N/A,#N/A,FALSE,"CONTROLE"}</definedName>
    <definedName name="ww_1" localSheetId="23" hidden="1">{#N/A,#N/A,FALSE,"CONTROLE"}</definedName>
    <definedName name="ww_1" localSheetId="15" hidden="1">{#N/A,#N/A,FALSE,"CONTROLE"}</definedName>
    <definedName name="ww_1" localSheetId="13" hidden="1">{#N/A,#N/A,FALSE,"CONTROLE"}</definedName>
    <definedName name="ww_1" hidden="1">{#N/A,#N/A,FALSE,"CONTROLE"}</definedName>
    <definedName name="www" localSheetId="0" hidden="1">{#N/A,#N/A,FALSE,"CONTROLE";#N/A,#N/A,FALSE,"CONTROLE"}</definedName>
    <definedName name="www" localSheetId="25" hidden="1">{#N/A,#N/A,FALSE,"CONTROLE";#N/A,#N/A,FALSE,"CONTROLE"}</definedName>
    <definedName name="www" localSheetId="20" hidden="1">{#N/A,#N/A,FALSE,"CONTROLE";#N/A,#N/A,FALSE,"CONTROLE"}</definedName>
    <definedName name="www" localSheetId="12" hidden="1">{#N/A,#N/A,FALSE,"CONTROLE";#N/A,#N/A,FALSE,"CONTROLE"}</definedName>
    <definedName name="www" localSheetId="22" hidden="1">{#N/A,#N/A,FALSE,"CONTROLE";#N/A,#N/A,FALSE,"CONTROLE"}</definedName>
    <definedName name="www" localSheetId="21" hidden="1">{#N/A,#N/A,FALSE,"CONTROLE";#N/A,#N/A,FALSE,"CONTROLE"}</definedName>
    <definedName name="www" localSheetId="23" hidden="1">{#N/A,#N/A,FALSE,"CONTROLE";#N/A,#N/A,FALSE,"CONTROLE"}</definedName>
    <definedName name="www" localSheetId="15" hidden="1">{#N/A,#N/A,FALSE,"CONTROLE";#N/A,#N/A,FALSE,"CONTROLE"}</definedName>
    <definedName name="www" localSheetId="13" hidden="1">{#N/A,#N/A,FALSE,"CONTROLE";#N/A,#N/A,FALSE,"CONTROLE"}</definedName>
    <definedName name="www" hidden="1">{#N/A,#N/A,FALSE,"CONTROLE";#N/A,#N/A,FALSE,"CONTROLE"}</definedName>
    <definedName name="www_1" localSheetId="0" hidden="1">{#N/A,#N/A,FALSE,"CONTROLE";#N/A,#N/A,FALSE,"CONTROLE"}</definedName>
    <definedName name="www_1" localSheetId="25" hidden="1">{#N/A,#N/A,FALSE,"CONTROLE";#N/A,#N/A,FALSE,"CONTROLE"}</definedName>
    <definedName name="www_1" localSheetId="20" hidden="1">{#N/A,#N/A,FALSE,"CONTROLE";#N/A,#N/A,FALSE,"CONTROLE"}</definedName>
    <definedName name="www_1" localSheetId="12" hidden="1">{#N/A,#N/A,FALSE,"CONTROLE";#N/A,#N/A,FALSE,"CONTROLE"}</definedName>
    <definedName name="www_1" localSheetId="22" hidden="1">{#N/A,#N/A,FALSE,"CONTROLE";#N/A,#N/A,FALSE,"CONTROLE"}</definedName>
    <definedName name="www_1" localSheetId="21" hidden="1">{#N/A,#N/A,FALSE,"CONTROLE";#N/A,#N/A,FALSE,"CONTROLE"}</definedName>
    <definedName name="www_1" localSheetId="23" hidden="1">{#N/A,#N/A,FALSE,"CONTROLE";#N/A,#N/A,FALSE,"CONTROLE"}</definedName>
    <definedName name="www_1" localSheetId="15" hidden="1">{#N/A,#N/A,FALSE,"CONTROLE";#N/A,#N/A,FALSE,"CONTROLE"}</definedName>
    <definedName name="www_1" localSheetId="13" hidden="1">{#N/A,#N/A,FALSE,"CONTROLE";#N/A,#N/A,FALSE,"CONTROLE"}</definedName>
    <definedName name="www_1" hidden="1">{#N/A,#N/A,FALSE,"CONTROLE";#N/A,#N/A,FALSE,"CONTROLE"}</definedName>
    <definedName name="wwww" localSheetId="0" hidden="1">{#N/A,#N/A,FALSE,"CONTROLE"}</definedName>
    <definedName name="wwww" localSheetId="25" hidden="1">{#N/A,#N/A,FALSE,"CONTROLE"}</definedName>
    <definedName name="wwww" localSheetId="20" hidden="1">{#N/A,#N/A,FALSE,"CONTROLE"}</definedName>
    <definedName name="wwww" localSheetId="12" hidden="1">{#N/A,#N/A,FALSE,"CONTROLE"}</definedName>
    <definedName name="wwww" localSheetId="22" hidden="1">{#N/A,#N/A,FALSE,"CONTROLE"}</definedName>
    <definedName name="wwww" localSheetId="21" hidden="1">{#N/A,#N/A,FALSE,"CONTROLE"}</definedName>
    <definedName name="wwww" localSheetId="23" hidden="1">{#N/A,#N/A,FALSE,"CONTROLE"}</definedName>
    <definedName name="wwww" localSheetId="15" hidden="1">{#N/A,#N/A,FALSE,"CONTROLE"}</definedName>
    <definedName name="wwww" localSheetId="13" hidden="1">{#N/A,#N/A,FALSE,"CONTROLE"}</definedName>
    <definedName name="wwww" hidden="1">{#N/A,#N/A,FALSE,"CONTROLE"}</definedName>
    <definedName name="wwww_1" localSheetId="0" hidden="1">{#N/A,#N/A,FALSE,"CONTROLE"}</definedName>
    <definedName name="wwww_1" localSheetId="25" hidden="1">{#N/A,#N/A,FALSE,"CONTROLE"}</definedName>
    <definedName name="wwww_1" localSheetId="20" hidden="1">{#N/A,#N/A,FALSE,"CONTROLE"}</definedName>
    <definedName name="wwww_1" localSheetId="12" hidden="1">{#N/A,#N/A,FALSE,"CONTROLE"}</definedName>
    <definedName name="wwww_1" localSheetId="22" hidden="1">{#N/A,#N/A,FALSE,"CONTROLE"}</definedName>
    <definedName name="wwww_1" localSheetId="21" hidden="1">{#N/A,#N/A,FALSE,"CONTROLE"}</definedName>
    <definedName name="wwww_1" localSheetId="23" hidden="1">{#N/A,#N/A,FALSE,"CONTROLE"}</definedName>
    <definedName name="wwww_1" localSheetId="15" hidden="1">{#N/A,#N/A,FALSE,"CONTROLE"}</definedName>
    <definedName name="wwww_1" localSheetId="13" hidden="1">{#N/A,#N/A,FALSE,"CONTROLE"}</definedName>
    <definedName name="wwww_1" hidden="1">{#N/A,#N/A,FALSE,"CONTROLE"}</definedName>
    <definedName name="wwwwww" localSheetId="0" hidden="1">{#N/A,#N/A,FALSE,"CONTROLE";#N/A,#N/A,FALSE,"CONTROLE"}</definedName>
    <definedName name="wwwwww" localSheetId="25" hidden="1">{#N/A,#N/A,FALSE,"CONTROLE";#N/A,#N/A,FALSE,"CONTROLE"}</definedName>
    <definedName name="wwwwww" localSheetId="20" hidden="1">{#N/A,#N/A,FALSE,"CONTROLE";#N/A,#N/A,FALSE,"CONTROLE"}</definedName>
    <definedName name="wwwwww" localSheetId="12" hidden="1">{#N/A,#N/A,FALSE,"CONTROLE";#N/A,#N/A,FALSE,"CONTROLE"}</definedName>
    <definedName name="wwwwww" localSheetId="22" hidden="1">{#N/A,#N/A,FALSE,"CONTROLE";#N/A,#N/A,FALSE,"CONTROLE"}</definedName>
    <definedName name="wwwwww" localSheetId="21" hidden="1">{#N/A,#N/A,FALSE,"CONTROLE";#N/A,#N/A,FALSE,"CONTROLE"}</definedName>
    <definedName name="wwwwww" localSheetId="23" hidden="1">{#N/A,#N/A,FALSE,"CONTROLE";#N/A,#N/A,FALSE,"CONTROLE"}</definedName>
    <definedName name="wwwwww" localSheetId="15" hidden="1">{#N/A,#N/A,FALSE,"CONTROLE";#N/A,#N/A,FALSE,"CONTROLE"}</definedName>
    <definedName name="wwwwww" localSheetId="13" hidden="1">{#N/A,#N/A,FALSE,"CONTROLE";#N/A,#N/A,FALSE,"CONTROLE"}</definedName>
    <definedName name="wwwwww" hidden="1">{#N/A,#N/A,FALSE,"CONTROLE";#N/A,#N/A,FALSE,"CONTROLE"}</definedName>
    <definedName name="wwwwww_1" localSheetId="0" hidden="1">{#N/A,#N/A,FALSE,"CONTROLE";#N/A,#N/A,FALSE,"CONTROLE"}</definedName>
    <definedName name="wwwwww_1" localSheetId="25" hidden="1">{#N/A,#N/A,FALSE,"CONTROLE";#N/A,#N/A,FALSE,"CONTROLE"}</definedName>
    <definedName name="wwwwww_1" localSheetId="20" hidden="1">{#N/A,#N/A,FALSE,"CONTROLE";#N/A,#N/A,FALSE,"CONTROLE"}</definedName>
    <definedName name="wwwwww_1" localSheetId="12" hidden="1">{#N/A,#N/A,FALSE,"CONTROLE";#N/A,#N/A,FALSE,"CONTROLE"}</definedName>
    <definedName name="wwwwww_1" localSheetId="22" hidden="1">{#N/A,#N/A,FALSE,"CONTROLE";#N/A,#N/A,FALSE,"CONTROLE"}</definedName>
    <definedName name="wwwwww_1" localSheetId="21" hidden="1">{#N/A,#N/A,FALSE,"CONTROLE";#N/A,#N/A,FALSE,"CONTROLE"}</definedName>
    <definedName name="wwwwww_1" localSheetId="23" hidden="1">{#N/A,#N/A,FALSE,"CONTROLE";#N/A,#N/A,FALSE,"CONTROLE"}</definedName>
    <definedName name="wwwwww_1" localSheetId="15" hidden="1">{#N/A,#N/A,FALSE,"CONTROLE";#N/A,#N/A,FALSE,"CONTROLE"}</definedName>
    <definedName name="wwwwww_1" localSheetId="13" hidden="1">{#N/A,#N/A,FALSE,"CONTROLE";#N/A,#N/A,FALSE,"CONTROLE"}</definedName>
    <definedName name="wwwwww_1" hidden="1">{#N/A,#N/A,FALSE,"CONTROLE";#N/A,#N/A,FALSE,"CONTROLE"}</definedName>
    <definedName name="wwwwwww" localSheetId="0" hidden="1">{#N/A,#N/A,FALSE,"CONTROLE"}</definedName>
    <definedName name="wwwwwww" localSheetId="25" hidden="1">{#N/A,#N/A,FALSE,"CONTROLE"}</definedName>
    <definedName name="wwwwwww" localSheetId="20" hidden="1">{#N/A,#N/A,FALSE,"CONTROLE"}</definedName>
    <definedName name="wwwwwww" localSheetId="12" hidden="1">{#N/A,#N/A,FALSE,"CONTROLE"}</definedName>
    <definedName name="wwwwwww" localSheetId="22" hidden="1">{#N/A,#N/A,FALSE,"CONTROLE"}</definedName>
    <definedName name="wwwwwww" localSheetId="21" hidden="1">{#N/A,#N/A,FALSE,"CONTROLE"}</definedName>
    <definedName name="wwwwwww" localSheetId="23" hidden="1">{#N/A,#N/A,FALSE,"CONTROLE"}</definedName>
    <definedName name="wwwwwww" localSheetId="15" hidden="1">{#N/A,#N/A,FALSE,"CONTROLE"}</definedName>
    <definedName name="wwwwwww" localSheetId="13" hidden="1">{#N/A,#N/A,FALSE,"CONTROLE"}</definedName>
    <definedName name="wwwwwww" hidden="1">{#N/A,#N/A,FALSE,"CONTROLE"}</definedName>
    <definedName name="wwwwwww_1" localSheetId="0" hidden="1">{#N/A,#N/A,FALSE,"CONTROLE"}</definedName>
    <definedName name="wwwwwww_1" localSheetId="25" hidden="1">{#N/A,#N/A,FALSE,"CONTROLE"}</definedName>
    <definedName name="wwwwwww_1" localSheetId="20" hidden="1">{#N/A,#N/A,FALSE,"CONTROLE"}</definedName>
    <definedName name="wwwwwww_1" localSheetId="12" hidden="1">{#N/A,#N/A,FALSE,"CONTROLE"}</definedName>
    <definedName name="wwwwwww_1" localSheetId="22" hidden="1">{#N/A,#N/A,FALSE,"CONTROLE"}</definedName>
    <definedName name="wwwwwww_1" localSheetId="21" hidden="1">{#N/A,#N/A,FALSE,"CONTROLE"}</definedName>
    <definedName name="wwwwwww_1" localSheetId="23" hidden="1">{#N/A,#N/A,FALSE,"CONTROLE"}</definedName>
    <definedName name="wwwwwww_1" localSheetId="15" hidden="1">{#N/A,#N/A,FALSE,"CONTROLE"}</definedName>
    <definedName name="wwwwwww_1" localSheetId="13" hidden="1">{#N/A,#N/A,FALSE,"CONTROLE"}</definedName>
    <definedName name="wwwwwww_1" hidden="1">{#N/A,#N/A,FALSE,"CONTROLE"}</definedName>
    <definedName name="wwwwwwwwwwww" localSheetId="0" hidden="1">{#N/A,#N/A,FALSE,"CONTROLE"}</definedName>
    <definedName name="wwwwwwwwwwww" localSheetId="25" hidden="1">{#N/A,#N/A,FALSE,"CONTROLE"}</definedName>
    <definedName name="wwwwwwwwwwww" localSheetId="20" hidden="1">{#N/A,#N/A,FALSE,"CONTROLE"}</definedName>
    <definedName name="wwwwwwwwwwww" localSheetId="12" hidden="1">{#N/A,#N/A,FALSE,"CONTROLE"}</definedName>
    <definedName name="wwwwwwwwwwww" localSheetId="22" hidden="1">{#N/A,#N/A,FALSE,"CONTROLE"}</definedName>
    <definedName name="wwwwwwwwwwww" localSheetId="21" hidden="1">{#N/A,#N/A,FALSE,"CONTROLE"}</definedName>
    <definedName name="wwwwwwwwwwww" localSheetId="23" hidden="1">{#N/A,#N/A,FALSE,"CONTROLE"}</definedName>
    <definedName name="wwwwwwwwwwww" localSheetId="15" hidden="1">{#N/A,#N/A,FALSE,"CONTROLE"}</definedName>
    <definedName name="wwwwwwwwwwww" localSheetId="13" hidden="1">{#N/A,#N/A,FALSE,"CONTROLE"}</definedName>
    <definedName name="wwwwwwwwwwww" hidden="1">{#N/A,#N/A,FALSE,"CONTROLE"}</definedName>
    <definedName name="wwwwwwwwwwww_1" localSheetId="0" hidden="1">{#N/A,#N/A,FALSE,"CONTROLE"}</definedName>
    <definedName name="wwwwwwwwwwww_1" localSheetId="25" hidden="1">{#N/A,#N/A,FALSE,"CONTROLE"}</definedName>
    <definedName name="wwwwwwwwwwww_1" localSheetId="20" hidden="1">{#N/A,#N/A,FALSE,"CONTROLE"}</definedName>
    <definedName name="wwwwwwwwwwww_1" localSheetId="12" hidden="1">{#N/A,#N/A,FALSE,"CONTROLE"}</definedName>
    <definedName name="wwwwwwwwwwww_1" localSheetId="22" hidden="1">{#N/A,#N/A,FALSE,"CONTROLE"}</definedName>
    <definedName name="wwwwwwwwwwww_1" localSheetId="21" hidden="1">{#N/A,#N/A,FALSE,"CONTROLE"}</definedName>
    <definedName name="wwwwwwwwwwww_1" localSheetId="23" hidden="1">{#N/A,#N/A,FALSE,"CONTROLE"}</definedName>
    <definedName name="wwwwwwwwwwww_1" localSheetId="15" hidden="1">{#N/A,#N/A,FALSE,"CONTROLE"}</definedName>
    <definedName name="wwwwwwwwwwww_1" localSheetId="13" hidden="1">{#N/A,#N/A,FALSE,"CONTROLE"}</definedName>
    <definedName name="wwwwwwwwwwww_1" hidden="1">{#N/A,#N/A,FALSE,"CONTROLE"}</definedName>
    <definedName name="wwwwwwwwwwwwwwwwwww" localSheetId="25">#REF!</definedName>
    <definedName name="wwwwwwwwwwwwwwwwwww" localSheetId="20">#REF!</definedName>
    <definedName name="wwwwwwwwwwwwwwwwwww" localSheetId="12">#REF!</definedName>
    <definedName name="wwwwwwwwwwwwwwwwwww" localSheetId="22">#REF!</definedName>
    <definedName name="wwwwwwwwwwwwwwwwwww" localSheetId="21">#REF!</definedName>
    <definedName name="wwwwwwwwwwwwwwwwwww" localSheetId="23">#REF!</definedName>
    <definedName name="wwwwwwwwwwwwwwwwwww" localSheetId="15">#REF!</definedName>
    <definedName name="wwwwwwwwwwwwwwwwwww" localSheetId="13">#REF!</definedName>
    <definedName name="wwwwwwwwwwwwwwwwwww">#REF!</definedName>
    <definedName name="x" localSheetId="15">#REF!</definedName>
    <definedName name="x">#REF!</definedName>
    <definedName name="X_1.1.1_FORNEC_CLASSE_CONSUMO_ESPECIAIS" localSheetId="13">#REF!</definedName>
    <definedName name="X_1.1.1_FORNEC_CLASSE_CONSUMO_ESPECIAIS">#REF!</definedName>
    <definedName name="X_1.1_FORNECIMENTO_POR_CLASSE_DE_CONSUMO" localSheetId="13">#REF!</definedName>
    <definedName name="X_1.1_FORNECIMENTO_POR_CLASSE_DE_CONSUMO">#REF!</definedName>
    <definedName name="X_1.2.1_FORNEC_NÍVEL_TENSÃO_SEM_ESPECIAIS" localSheetId="13">#REF!</definedName>
    <definedName name="X_1.2.1_FORNEC_NÍVEL_TENSÃO_SEM_ESPECIAIS">#REF!</definedName>
    <definedName name="X_1.2.2_FORNEC_NÍVEL_TENSÃO_ESPECIAIS">#REF!</definedName>
    <definedName name="X_1.2_I_FORNEC_BAIXA_TENSÃO">#REF!</definedName>
    <definedName name="X_1.2_II_FORNECIM_ALTA_TENSÃO">#REF!</definedName>
    <definedName name="X_1.3_SUPRIM_COMPRA_VENDA">#REF!</definedName>
    <definedName name="X_1.4.1_SUPRIM_ENER_COMPR_ESPECIAIS">#REF!</definedName>
    <definedName name="X_1.4_SUPRIM_ENERGIA_COMPRADA">#REF!</definedName>
    <definedName name="X_1.5.1_SUPR_ENERG_VENDIDA_ESPECIAIS">#REF!</definedName>
    <definedName name="X_1.5_SUPRIM_ENERGIA_VENDIDA">#REF!</definedName>
    <definedName name="X_1.6.1_TARIFA_MÉDIA_TOTAL_VENDAS_ESPEC">#REF!</definedName>
    <definedName name="X_1.6_TARIFA_TOTAL_VENDAS_OTIMIZ">#REF!</definedName>
    <definedName name="X_1.7_RELAÇÃO_TARIFA_MÉDIA_ANUAL_DE_FORNECIMENTO">#REF!</definedName>
    <definedName name="X_1.8_REL_TAR_MED_ANUAL_SUP_X_CUSTO_MARG">#REF!</definedName>
    <definedName name="X_2.1_RECEITAS_E_MERCADOS_DE">#REF!</definedName>
    <definedName name="X_2.2_REC_E_MERC_FORNEC">#REF!</definedName>
    <definedName name="X_2.3_RECEITA_E_MERCADO_DE_SUPRIMENTO">#REF!</definedName>
    <definedName name="X_2.5_COTAS_DE_RATEIO_DE_ITAIPU">#REF!</definedName>
    <definedName name="X_3.1_FORNEC_ACRÉSCIMOS_TARIFÁRIOS_após_a_LEI_8631_93">#REF!</definedName>
    <definedName name="X_3.2_SUPRIM_ACRÉSCIMOS_TARIFÁRIOS_após_a_LEI_8631_93">#REF!</definedName>
    <definedName name="X_3.3_SUPR_PARTICUL_HOMOL_PELO_DNAEE">#REF!</definedName>
    <definedName name="X_3.4_ENERGIA_COMPRADA_REAJUSTES">#REF!</definedName>
    <definedName name="X_5.1_CONSUMOS_E_FATURAMENTOS_TÍPICOS_DA_BAIXA_TENSÃO">#REF!</definedName>
    <definedName name="X_5.2_CONSUMOS_E_FATURAMENTOS_TÍPICOS_DA_BAIXA_TENSÃO">#REF!</definedName>
    <definedName name="X_6.1_REC_LÍQUIDA_ENERGIA">#REF!</definedName>
    <definedName name="X_6.3_DÉBITOS_CRÉDITOS___SUPRIMENTO_ENERGIA_ELÉTRICA_ENTRE_CONCESSIONÁRIAS">#REF!</definedName>
    <definedName name="X_6.5_RELAÇAO_DAS_PORTARIAS">#REF!=#REF!</definedName>
    <definedName name="X_6.5_RELAÇAO_DAS_PORTARIAS_1">#REF!=#REF!</definedName>
    <definedName name="X_6.5_RELAÇAO_DAS_PORTARIAS_1_1">#REF!=#REF!</definedName>
    <definedName name="X_6.5_RELAÇAO_DAS_PORTARIAS_2">#REF!=#REF!</definedName>
    <definedName name="X_6.5_RELAÇAO_DAS_PORTARIAS_RESOLUÇÕES">#REF!</definedName>
    <definedName name="X_Factor">#REF!</definedName>
    <definedName name="XCCCC" hidden="1">#REF!</definedName>
    <definedName name="xdfghfh">#REF!</definedName>
    <definedName name="xexexex">#REF!</definedName>
    <definedName name="Xfactor">#REF!</definedName>
    <definedName name="xfhs" hidden="1">#N/A</definedName>
    <definedName name="XREF_COLUMN_1" localSheetId="25" hidden="1">#REF!</definedName>
    <definedName name="XREF_COLUMN_1" localSheetId="20" hidden="1">#REF!</definedName>
    <definedName name="XREF_COLUMN_1" localSheetId="12" hidden="1">#REF!</definedName>
    <definedName name="XREF_COLUMN_1" localSheetId="22" hidden="1">#REF!</definedName>
    <definedName name="XREF_COLUMN_1" localSheetId="21" hidden="1">#REF!</definedName>
    <definedName name="XREF_COLUMN_1" localSheetId="23" hidden="1">#REF!</definedName>
    <definedName name="XREF_COLUMN_1" localSheetId="13" hidden="1">#REF!</definedName>
    <definedName name="XREF_COLUMN_1" hidden="1">#REF!</definedName>
    <definedName name="XREF_COLUMN_10" localSheetId="25" hidden="1">#REF!</definedName>
    <definedName name="XREF_COLUMN_10" localSheetId="20" hidden="1">#REF!</definedName>
    <definedName name="XREF_COLUMN_10" localSheetId="12" hidden="1">#REF!</definedName>
    <definedName name="XREF_COLUMN_10" localSheetId="22" hidden="1">#REF!</definedName>
    <definedName name="XREF_COLUMN_10" localSheetId="21" hidden="1">#REF!</definedName>
    <definedName name="XREF_COLUMN_10" localSheetId="23" hidden="1">#REF!</definedName>
    <definedName name="XREF_COLUMN_10" localSheetId="13" hidden="1">#REF!</definedName>
    <definedName name="XREF_COLUMN_10" hidden="1">#REF!</definedName>
    <definedName name="XREF_COLUMN_11" localSheetId="25" hidden="1">#REF!</definedName>
    <definedName name="XREF_COLUMN_11" localSheetId="20" hidden="1">#REF!</definedName>
    <definedName name="XREF_COLUMN_11" localSheetId="12" hidden="1">#REF!</definedName>
    <definedName name="XREF_COLUMN_11" localSheetId="22" hidden="1">#REF!</definedName>
    <definedName name="XREF_COLUMN_11" localSheetId="21" hidden="1">#REF!</definedName>
    <definedName name="XREF_COLUMN_11" localSheetId="23" hidden="1">#REF!</definedName>
    <definedName name="XREF_COLUMN_11" localSheetId="13" hidden="1">#REF!</definedName>
    <definedName name="XREF_COLUMN_11" hidden="1">#REF!</definedName>
    <definedName name="XREF_COLUMN_12" hidden="1">#REF!</definedName>
    <definedName name="XREF_COLUMN_2" localSheetId="20" hidden="1">#REF!</definedName>
    <definedName name="XREF_COLUMN_2" localSheetId="12" hidden="1">#REF!</definedName>
    <definedName name="XREF_COLUMN_2" localSheetId="22" hidden="1">#REF!</definedName>
    <definedName name="XREF_COLUMN_2" localSheetId="21" hidden="1">#REF!</definedName>
    <definedName name="XREF_COLUMN_2" localSheetId="23" hidden="1">#REF!</definedName>
    <definedName name="XREF_COLUMN_2" localSheetId="15" hidden="1">#REF!</definedName>
    <definedName name="XREF_COLUMN_2" hidden="1">#REF!</definedName>
    <definedName name="XREF_COLUMN_21" localSheetId="25" hidden="1">#REF!</definedName>
    <definedName name="XREF_COLUMN_21" localSheetId="20" hidden="1">#REF!</definedName>
    <definedName name="XREF_COLUMN_21" localSheetId="12" hidden="1">#REF!</definedName>
    <definedName name="XREF_COLUMN_21" localSheetId="22" hidden="1">#REF!</definedName>
    <definedName name="XREF_COLUMN_21" localSheetId="21" hidden="1">#REF!</definedName>
    <definedName name="XREF_COLUMN_21" localSheetId="23" hidden="1">#REF!</definedName>
    <definedName name="XREF_COLUMN_21" localSheetId="13" hidden="1">#REF!</definedName>
    <definedName name="XREF_COLUMN_21" hidden="1">#REF!</definedName>
    <definedName name="XREF_COLUMN_3" localSheetId="25" hidden="1">#REF!</definedName>
    <definedName name="XREF_COLUMN_3" localSheetId="20" hidden="1">#REF!</definedName>
    <definedName name="XREF_COLUMN_3" localSheetId="12" hidden="1">#REF!</definedName>
    <definedName name="XREF_COLUMN_3" localSheetId="22" hidden="1">#REF!</definedName>
    <definedName name="XREF_COLUMN_3" localSheetId="21" hidden="1">#REF!</definedName>
    <definedName name="XREF_COLUMN_3" localSheetId="23" hidden="1">#REF!</definedName>
    <definedName name="XREF_COLUMN_3" localSheetId="13" hidden="1">#REF!</definedName>
    <definedName name="XREF_COLUMN_3" hidden="1">#REF!</definedName>
    <definedName name="XREF_COLUMN_4" localSheetId="25" hidden="1">#REF!</definedName>
    <definedName name="XREF_COLUMN_4" localSheetId="20" hidden="1">#REF!</definedName>
    <definedName name="XREF_COLUMN_4" localSheetId="12" hidden="1">#REF!</definedName>
    <definedName name="XREF_COLUMN_4" localSheetId="22" hidden="1">#REF!</definedName>
    <definedName name="XREF_COLUMN_4" localSheetId="21" hidden="1">#REF!</definedName>
    <definedName name="XREF_COLUMN_4" localSheetId="23" hidden="1">#REF!</definedName>
    <definedName name="XREF_COLUMN_4" localSheetId="13" hidden="1">#REF!</definedName>
    <definedName name="XREF_COLUMN_4" hidden="1">#REF!</definedName>
    <definedName name="XREF_COLUMN_5" localSheetId="25" hidden="1">#REF!</definedName>
    <definedName name="XREF_COLUMN_5" localSheetId="20" hidden="1">#REF!</definedName>
    <definedName name="XREF_COLUMN_5" localSheetId="12" hidden="1">#REF!</definedName>
    <definedName name="XREF_COLUMN_5" localSheetId="22" hidden="1">#REF!</definedName>
    <definedName name="XREF_COLUMN_5" localSheetId="21" hidden="1">#REF!</definedName>
    <definedName name="XREF_COLUMN_5" localSheetId="23" hidden="1">#REF!</definedName>
    <definedName name="XREF_COLUMN_5" localSheetId="15" hidden="1">#REF!</definedName>
    <definedName name="XREF_COLUMN_5" localSheetId="13" hidden="1">#REF!</definedName>
    <definedName name="XREF_COLUMN_5" hidden="1">#REF!</definedName>
    <definedName name="XREF_COLUMN_6" localSheetId="25" hidden="1">#REF!</definedName>
    <definedName name="XREF_COLUMN_6" localSheetId="20" hidden="1">#REF!</definedName>
    <definedName name="XREF_COLUMN_6" localSheetId="12" hidden="1">#REF!</definedName>
    <definedName name="XREF_COLUMN_6" localSheetId="22" hidden="1">#REF!</definedName>
    <definedName name="XREF_COLUMN_6" localSheetId="21" hidden="1">#REF!</definedName>
    <definedName name="XREF_COLUMN_6" localSheetId="23" hidden="1">#REF!</definedName>
    <definedName name="XREF_COLUMN_6" localSheetId="15" hidden="1">#REF!</definedName>
    <definedName name="XREF_COLUMN_6" localSheetId="13" hidden="1">#REF!</definedName>
    <definedName name="XREF_COLUMN_6" hidden="1">#REF!</definedName>
    <definedName name="XREF_COLUMN_8" localSheetId="25" hidden="1">#REF!</definedName>
    <definedName name="XREF_COLUMN_8" localSheetId="20" hidden="1">#REF!</definedName>
    <definedName name="XREF_COLUMN_8" localSheetId="12" hidden="1">#REF!</definedName>
    <definedName name="XREF_COLUMN_8" localSheetId="22" hidden="1">#REF!</definedName>
    <definedName name="XREF_COLUMN_8" localSheetId="21" hidden="1">#REF!</definedName>
    <definedName name="XREF_COLUMN_8" localSheetId="23" hidden="1">#REF!</definedName>
    <definedName name="XREF_COLUMN_8" localSheetId="13" hidden="1">#REF!</definedName>
    <definedName name="XREF_COLUMN_8" hidden="1">#REF!</definedName>
    <definedName name="XREF_COLUMN_9" localSheetId="25" hidden="1">#REF!</definedName>
    <definedName name="XREF_COLUMN_9" localSheetId="20" hidden="1">#REF!</definedName>
    <definedName name="XREF_COLUMN_9" localSheetId="12" hidden="1">#REF!</definedName>
    <definedName name="XREF_COLUMN_9" localSheetId="22" hidden="1">#REF!</definedName>
    <definedName name="XREF_COLUMN_9" localSheetId="21" hidden="1">#REF!</definedName>
    <definedName name="XREF_COLUMN_9" localSheetId="23" hidden="1">#REF!</definedName>
    <definedName name="XREF_COLUMN_9" localSheetId="13" hidden="1">#REF!</definedName>
    <definedName name="XREF_COLUMN_9" hidden="1">#REF!</definedName>
    <definedName name="XRefActiveRow" localSheetId="25" hidden="1">#REF!</definedName>
    <definedName name="XRefActiveRow" localSheetId="20" hidden="1">#REF!</definedName>
    <definedName name="XRefActiveRow" localSheetId="12" hidden="1">#REF!</definedName>
    <definedName name="XRefActiveRow" localSheetId="22" hidden="1">#REF!</definedName>
    <definedName name="XRefActiveRow" localSheetId="21" hidden="1">#REF!</definedName>
    <definedName name="XRefActiveRow" localSheetId="23" hidden="1">#REF!</definedName>
    <definedName name="XRefActiveRow" localSheetId="13" hidden="1">#REF!</definedName>
    <definedName name="XRefActiveRow" hidden="1">#REF!</definedName>
    <definedName name="XRefColumnsCount" hidden="1">1</definedName>
    <definedName name="XRefCopy1" localSheetId="25" hidden="1">#REF!</definedName>
    <definedName name="XRefCopy1" localSheetId="20" hidden="1">#REF!</definedName>
    <definedName name="XRefCopy1" localSheetId="12" hidden="1">#REF!</definedName>
    <definedName name="XRefCopy1" localSheetId="22" hidden="1">#REF!</definedName>
    <definedName name="XRefCopy1" localSheetId="21" hidden="1">#REF!</definedName>
    <definedName name="XRefCopy1" localSheetId="23" hidden="1">#REF!</definedName>
    <definedName name="XRefCopy1" localSheetId="13" hidden="1">#REF!</definedName>
    <definedName name="XRefCopy1" hidden="1">#REF!</definedName>
    <definedName name="XRefCopy10Row" localSheetId="25" hidden="1">#REF!</definedName>
    <definedName name="XRefCopy10Row" localSheetId="20" hidden="1">#REF!</definedName>
    <definedName name="XRefCopy10Row" localSheetId="12" hidden="1">#REF!</definedName>
    <definedName name="XRefCopy10Row" localSheetId="22" hidden="1">#REF!</definedName>
    <definedName name="XRefCopy10Row" localSheetId="21" hidden="1">#REF!</definedName>
    <definedName name="XRefCopy10Row" localSheetId="23" hidden="1">#REF!</definedName>
    <definedName name="XRefCopy10Row" localSheetId="15" hidden="1">#REF!</definedName>
    <definedName name="XRefCopy10Row" hidden="1">#REF!</definedName>
    <definedName name="XRefCopy11Row" localSheetId="25" hidden="1">#REF!</definedName>
    <definedName name="XRefCopy11Row" localSheetId="20" hidden="1">#REF!</definedName>
    <definedName name="XRefCopy11Row" localSheetId="12" hidden="1">#REF!</definedName>
    <definedName name="XRefCopy11Row" localSheetId="22" hidden="1">#REF!</definedName>
    <definedName name="XRefCopy11Row" localSheetId="21" hidden="1">#REF!</definedName>
    <definedName name="XRefCopy11Row" localSheetId="23" hidden="1">#REF!</definedName>
    <definedName name="XRefCopy11Row" localSheetId="15" hidden="1">#REF!</definedName>
    <definedName name="XRefCopy11Row" hidden="1">#REF!</definedName>
    <definedName name="XRefCopy12Row" localSheetId="20" hidden="1">#REF!</definedName>
    <definedName name="XRefCopy12Row" localSheetId="12" hidden="1">#REF!</definedName>
    <definedName name="XRefCopy12Row" localSheetId="22" hidden="1">#REF!</definedName>
    <definedName name="XRefCopy12Row" localSheetId="21" hidden="1">#REF!</definedName>
    <definedName name="XRefCopy12Row" localSheetId="23" hidden="1">#REF!</definedName>
    <definedName name="XRefCopy12Row" localSheetId="15" hidden="1">#REF!</definedName>
    <definedName name="XRefCopy12Row" hidden="1">#REF!</definedName>
    <definedName name="XRefCopy14" localSheetId="25" hidden="1">#REF!</definedName>
    <definedName name="XRefCopy14" localSheetId="20" hidden="1">#REF!</definedName>
    <definedName name="XRefCopy14" localSheetId="12" hidden="1">#REF!</definedName>
    <definedName name="XRefCopy14" localSheetId="22" hidden="1">#REF!</definedName>
    <definedName name="XRefCopy14" localSheetId="21" hidden="1">#REF!</definedName>
    <definedName name="XRefCopy14" localSheetId="23" hidden="1">#REF!</definedName>
    <definedName name="XRefCopy14" localSheetId="13" hidden="1">#REF!</definedName>
    <definedName name="XRefCopy14" hidden="1">#REF!</definedName>
    <definedName name="XRefCopy15" localSheetId="25" hidden="1">#REF!</definedName>
    <definedName name="XRefCopy15" localSheetId="20" hidden="1">#REF!</definedName>
    <definedName name="XRefCopy15" localSheetId="12" hidden="1">#REF!</definedName>
    <definedName name="XRefCopy15" localSheetId="22" hidden="1">#REF!</definedName>
    <definedName name="XRefCopy15" localSheetId="21" hidden="1">#REF!</definedName>
    <definedName name="XRefCopy15" localSheetId="23" hidden="1">#REF!</definedName>
    <definedName name="XRefCopy15" localSheetId="13" hidden="1">#REF!</definedName>
    <definedName name="XRefCopy15" hidden="1">#REF!</definedName>
    <definedName name="XRefCopy16" localSheetId="25" hidden="1">#REF!</definedName>
    <definedName name="XRefCopy16" localSheetId="20" hidden="1">#REF!</definedName>
    <definedName name="XRefCopy16" localSheetId="12" hidden="1">#REF!</definedName>
    <definedName name="XRefCopy16" localSheetId="22" hidden="1">#REF!</definedName>
    <definedName name="XRefCopy16" localSheetId="21" hidden="1">#REF!</definedName>
    <definedName name="XRefCopy16" localSheetId="23" hidden="1">#REF!</definedName>
    <definedName name="XRefCopy16" localSheetId="13" hidden="1">#REF!</definedName>
    <definedName name="XRefCopy16" hidden="1">#REF!</definedName>
    <definedName name="XRefCopy17" hidden="1">#REF!</definedName>
    <definedName name="XRefCopy18" hidden="1">#REF!</definedName>
    <definedName name="XRefCopy1Row" hidden="1">#REF!</definedName>
    <definedName name="XRefCopy2" localSheetId="20" hidden="1">#REF!</definedName>
    <definedName name="XRefCopy2" localSheetId="12" hidden="1">#REF!</definedName>
    <definedName name="XRefCopy2" localSheetId="22" hidden="1">#REF!</definedName>
    <definedName name="XRefCopy2" localSheetId="21" hidden="1">#REF!</definedName>
    <definedName name="XRefCopy2" localSheetId="23" hidden="1">#REF!</definedName>
    <definedName name="XRefCopy2" localSheetId="15" hidden="1">#REF!</definedName>
    <definedName name="XRefCopy2" hidden="1">#REF!</definedName>
    <definedName name="XRefCopy3" localSheetId="25" hidden="1">#REF!</definedName>
    <definedName name="XRefCopy3" localSheetId="20" hidden="1">#REF!</definedName>
    <definedName name="XRefCopy3" localSheetId="12" hidden="1">#REF!</definedName>
    <definedName name="XRefCopy3" localSheetId="22" hidden="1">#REF!</definedName>
    <definedName name="XRefCopy3" localSheetId="21" hidden="1">#REF!</definedName>
    <definedName name="XRefCopy3" localSheetId="23" hidden="1">#REF!</definedName>
    <definedName name="XRefCopy3" localSheetId="13" hidden="1">#REF!</definedName>
    <definedName name="XRefCopy3" hidden="1">#REF!</definedName>
    <definedName name="XRefCopy4" localSheetId="25" hidden="1">#REF!</definedName>
    <definedName name="XRefCopy4" localSheetId="20" hidden="1">#REF!</definedName>
    <definedName name="XRefCopy4" localSheetId="12" hidden="1">#REF!</definedName>
    <definedName name="XRefCopy4" localSheetId="22" hidden="1">#REF!</definedName>
    <definedName name="XRefCopy4" localSheetId="21" hidden="1">#REF!</definedName>
    <definedName name="XRefCopy4" localSheetId="23" hidden="1">#REF!</definedName>
    <definedName name="XRefCopy4" localSheetId="13" hidden="1">#REF!</definedName>
    <definedName name="XRefCopy4" hidden="1">#REF!</definedName>
    <definedName name="XRefCopy5" localSheetId="25" hidden="1">#REF!</definedName>
    <definedName name="XRefCopy5" localSheetId="20" hidden="1">#REF!</definedName>
    <definedName name="XRefCopy5" localSheetId="12" hidden="1">#REF!</definedName>
    <definedName name="XRefCopy5" localSheetId="22" hidden="1">#REF!</definedName>
    <definedName name="XRefCopy5" localSheetId="21" hidden="1">#REF!</definedName>
    <definedName name="XRefCopy5" localSheetId="23" hidden="1">#REF!</definedName>
    <definedName name="XRefCopy5" localSheetId="15" hidden="1">#REF!</definedName>
    <definedName name="XRefCopy5" localSheetId="13" hidden="1">#REF!</definedName>
    <definedName name="XRefCopy5" hidden="1">#REF!</definedName>
    <definedName name="XRefCopy6" localSheetId="25" hidden="1">#REF!</definedName>
    <definedName name="XRefCopy6" localSheetId="20" hidden="1">#REF!</definedName>
    <definedName name="XRefCopy6" localSheetId="12" hidden="1">#REF!</definedName>
    <definedName name="XRefCopy6" localSheetId="22" hidden="1">#REF!</definedName>
    <definedName name="XRefCopy6" localSheetId="21" hidden="1">#REF!</definedName>
    <definedName name="XRefCopy6" localSheetId="23" hidden="1">#REF!</definedName>
    <definedName name="XRefCopy6" localSheetId="13" hidden="1">#REF!</definedName>
    <definedName name="XRefCopy6" hidden="1">#REF!</definedName>
    <definedName name="XRefCopy7" localSheetId="25" hidden="1">#REF!</definedName>
    <definedName name="XRefCopy7" localSheetId="20" hidden="1">#REF!</definedName>
    <definedName name="XRefCopy7" localSheetId="12" hidden="1">#REF!</definedName>
    <definedName name="XRefCopy7" localSheetId="22" hidden="1">#REF!</definedName>
    <definedName name="XRefCopy7" localSheetId="21" hidden="1">#REF!</definedName>
    <definedName name="XRefCopy7" localSheetId="23" hidden="1">#REF!</definedName>
    <definedName name="XRefCopy7" localSheetId="13" hidden="1">#REF!</definedName>
    <definedName name="XRefCopy7" hidden="1">#REF!</definedName>
    <definedName name="XRefCopy8" localSheetId="25" hidden="1">#REF!</definedName>
    <definedName name="XRefCopy8" localSheetId="20" hidden="1">#REF!</definedName>
    <definedName name="XRefCopy8" localSheetId="12" hidden="1">#REF!</definedName>
    <definedName name="XRefCopy8" localSheetId="22" hidden="1">#REF!</definedName>
    <definedName name="XRefCopy8" localSheetId="21" hidden="1">#REF!</definedName>
    <definedName name="XRefCopy8" localSheetId="23" hidden="1">#REF!</definedName>
    <definedName name="XRefCopy8" localSheetId="13" hidden="1">#REF!</definedName>
    <definedName name="XRefCopy8" hidden="1">#REF!</definedName>
    <definedName name="XRefCopy9" hidden="1">#REF!</definedName>
    <definedName name="XRefCopyRangeCount" hidden="1">1</definedName>
    <definedName name="XRefPaste1" localSheetId="20" hidden="1">#REF!</definedName>
    <definedName name="XRefPaste1" localSheetId="12" hidden="1">#REF!</definedName>
    <definedName name="XRefPaste1" localSheetId="22" hidden="1">#REF!</definedName>
    <definedName name="XRefPaste1" localSheetId="21" hidden="1">#REF!</definedName>
    <definedName name="XRefPaste1" localSheetId="23" hidden="1">#REF!</definedName>
    <definedName name="XRefPaste1" localSheetId="15" hidden="1">#REF!</definedName>
    <definedName name="XRefPaste1" hidden="1">#REF!</definedName>
    <definedName name="XRefPaste10" localSheetId="25" hidden="1">#REF!</definedName>
    <definedName name="XRefPaste10" localSheetId="20" hidden="1">#REF!</definedName>
    <definedName name="XRefPaste10" localSheetId="12" hidden="1">#REF!</definedName>
    <definedName name="XRefPaste10" localSheetId="22" hidden="1">#REF!</definedName>
    <definedName name="XRefPaste10" localSheetId="21" hidden="1">#REF!</definedName>
    <definedName name="XRefPaste10" localSheetId="23" hidden="1">#REF!</definedName>
    <definedName name="XRefPaste10" localSheetId="13" hidden="1">#REF!</definedName>
    <definedName name="XRefPaste10" hidden="1">#REF!</definedName>
    <definedName name="XRefPaste10Row" localSheetId="25" hidden="1">#REF!</definedName>
    <definedName name="XRefPaste10Row" localSheetId="20" hidden="1">#REF!</definedName>
    <definedName name="XRefPaste10Row" localSheetId="12" hidden="1">#REF!</definedName>
    <definedName name="XRefPaste10Row" localSheetId="22" hidden="1">#REF!</definedName>
    <definedName name="XRefPaste10Row" localSheetId="21" hidden="1">#REF!</definedName>
    <definedName name="XRefPaste10Row" localSheetId="23" hidden="1">#REF!</definedName>
    <definedName name="XRefPaste10Row" localSheetId="13" hidden="1">#REF!</definedName>
    <definedName name="XRefPaste10Row" hidden="1">#REF!</definedName>
    <definedName name="XRefPaste11" localSheetId="25" hidden="1">#REF!</definedName>
    <definedName name="XRefPaste11" localSheetId="20" hidden="1">#REF!</definedName>
    <definedName name="XRefPaste11" localSheetId="12" hidden="1">#REF!</definedName>
    <definedName name="XRefPaste11" localSheetId="22" hidden="1">#REF!</definedName>
    <definedName name="XRefPaste11" localSheetId="21" hidden="1">#REF!</definedName>
    <definedName name="XRefPaste11" localSheetId="23" hidden="1">#REF!</definedName>
    <definedName name="XRefPaste11" localSheetId="13" hidden="1">#REF!</definedName>
    <definedName name="XRefPaste11" hidden="1">#REF!</definedName>
    <definedName name="XRefPaste11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8" hidden="1">#REF!</definedName>
    <definedName name="XRefPaste19" hidden="1">#REF!</definedName>
    <definedName name="XRefPaste19Row" hidden="1">#REF!</definedName>
    <definedName name="XRefPaste2" localSheetId="20" hidden="1">#REF!</definedName>
    <definedName name="XRefPaste2" localSheetId="12" hidden="1">#REF!</definedName>
    <definedName name="XRefPaste2" localSheetId="22" hidden="1">#REF!</definedName>
    <definedName name="XRefPaste2" localSheetId="21" hidden="1">#REF!</definedName>
    <definedName name="XRefPaste2" localSheetId="23" hidden="1">#REF!</definedName>
    <definedName name="XRefPaste2" localSheetId="15" hidden="1">#REF!</definedName>
    <definedName name="XRefPaste2" hidden="1">#REF!</definedName>
    <definedName name="XRefPaste20" localSheetId="25" hidden="1">#REF!</definedName>
    <definedName name="XRefPaste20" localSheetId="20" hidden="1">#REF!</definedName>
    <definedName name="XRefPaste20" localSheetId="12" hidden="1">#REF!</definedName>
    <definedName name="XRefPaste20" localSheetId="22" hidden="1">#REF!</definedName>
    <definedName name="XRefPaste20" localSheetId="21" hidden="1">#REF!</definedName>
    <definedName name="XRefPaste20" localSheetId="23" hidden="1">#REF!</definedName>
    <definedName name="XRefPaste20" localSheetId="13" hidden="1">#REF!</definedName>
    <definedName name="XRefPaste20" hidden="1">#REF!</definedName>
    <definedName name="XRefPaste20Row" localSheetId="25" hidden="1">#REF!</definedName>
    <definedName name="XRefPaste20Row" localSheetId="20" hidden="1">#REF!</definedName>
    <definedName name="XRefPaste20Row" localSheetId="12" hidden="1">#REF!</definedName>
    <definedName name="XRefPaste20Row" localSheetId="22" hidden="1">#REF!</definedName>
    <definedName name="XRefPaste20Row" localSheetId="21" hidden="1">#REF!</definedName>
    <definedName name="XRefPaste20Row" localSheetId="23" hidden="1">#REF!</definedName>
    <definedName name="XRefPaste20Row" localSheetId="13" hidden="1">#REF!</definedName>
    <definedName name="XRefPaste20Row" hidden="1">#REF!</definedName>
    <definedName name="XRefPaste21" localSheetId="25" hidden="1">#REF!</definedName>
    <definedName name="XRefPaste21" localSheetId="20" hidden="1">#REF!</definedName>
    <definedName name="XRefPaste21" localSheetId="12" hidden="1">#REF!</definedName>
    <definedName name="XRefPaste21" localSheetId="22" hidden="1">#REF!</definedName>
    <definedName name="XRefPaste21" localSheetId="21" hidden="1">#REF!</definedName>
    <definedName name="XRefPaste21" localSheetId="23" hidden="1">#REF!</definedName>
    <definedName name="XRefPaste21" localSheetId="13"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3" hidden="1">#REF!</definedName>
    <definedName name="XRefPaste4" localSheetId="20" hidden="1">#REF!</definedName>
    <definedName name="XRefPaste4" localSheetId="12" hidden="1">#REF!</definedName>
    <definedName name="XRefPaste4" localSheetId="22" hidden="1">#REF!</definedName>
    <definedName name="XRefPaste4" localSheetId="21" hidden="1">#REF!</definedName>
    <definedName name="XRefPaste4" localSheetId="23" hidden="1">#REF!</definedName>
    <definedName name="XRefPaste4" localSheetId="15" hidden="1">#REF!</definedName>
    <definedName name="XRefPaste4" hidden="1">#REF!</definedName>
    <definedName name="XRefPaste5" localSheetId="20" hidden="1">#REF!</definedName>
    <definedName name="XRefPaste5" localSheetId="12" hidden="1">#REF!</definedName>
    <definedName name="XRefPaste5" localSheetId="22" hidden="1">#REF!</definedName>
    <definedName name="XRefPaste5" localSheetId="21" hidden="1">#REF!</definedName>
    <definedName name="XRefPaste5" localSheetId="23" hidden="1">#REF!</definedName>
    <definedName name="XRefPaste5" localSheetId="15" hidden="1">#REF!</definedName>
    <definedName name="XRefPaste5" hidden="1">#REF!</definedName>
    <definedName name="XRefPaste6" localSheetId="20" hidden="1">#REF!</definedName>
    <definedName name="XRefPaste6" localSheetId="12" hidden="1">#REF!</definedName>
    <definedName name="XRefPaste6" localSheetId="22" hidden="1">#REF!</definedName>
    <definedName name="XRefPaste6" localSheetId="21" hidden="1">#REF!</definedName>
    <definedName name="XRefPaste6" localSheetId="23" hidden="1">#REF!</definedName>
    <definedName name="XRefPaste6" localSheetId="15" hidden="1">#REF!</definedName>
    <definedName name="XRefPaste6" hidden="1">#REF!</definedName>
    <definedName name="XRefPaste7" localSheetId="25" hidden="1">#REF!</definedName>
    <definedName name="XRefPaste7" localSheetId="20" hidden="1">#REF!</definedName>
    <definedName name="XRefPaste7" localSheetId="12" hidden="1">#REF!</definedName>
    <definedName name="XRefPaste7" localSheetId="22" hidden="1">#REF!</definedName>
    <definedName name="XRefPaste7" localSheetId="21" hidden="1">#REF!</definedName>
    <definedName name="XRefPaste7" localSheetId="23" hidden="1">#REF!</definedName>
    <definedName name="XRefPaste7" localSheetId="13" hidden="1">#REF!</definedName>
    <definedName name="XRefPaste7" hidden="1">#REF!</definedName>
    <definedName name="XRefPaste7Row" localSheetId="25" hidden="1">#REF!</definedName>
    <definedName name="XRefPaste7Row" localSheetId="20" hidden="1">#REF!</definedName>
    <definedName name="XRefPaste7Row" localSheetId="12" hidden="1">#REF!</definedName>
    <definedName name="XRefPaste7Row" localSheetId="22" hidden="1">#REF!</definedName>
    <definedName name="XRefPaste7Row" localSheetId="21" hidden="1">#REF!</definedName>
    <definedName name="XRefPaste7Row" localSheetId="23" hidden="1">#REF!</definedName>
    <definedName name="XRefPaste7Row" localSheetId="13" hidden="1">#REF!</definedName>
    <definedName name="XRefPaste7Row" hidden="1">#REF!</definedName>
    <definedName name="XRefPaste8" localSheetId="25" hidden="1">#REF!</definedName>
    <definedName name="XRefPaste8" localSheetId="20" hidden="1">#REF!</definedName>
    <definedName name="XRefPaste8" localSheetId="12" hidden="1">#REF!</definedName>
    <definedName name="XRefPaste8" localSheetId="22" hidden="1">#REF!</definedName>
    <definedName name="XRefPaste8" localSheetId="21" hidden="1">#REF!</definedName>
    <definedName name="XRefPaste8" localSheetId="23" hidden="1">#REF!</definedName>
    <definedName name="XRefPaste8" localSheetId="13" hidden="1">#REF!</definedName>
    <definedName name="XRefPaste8" hidden="1">#REF!</definedName>
    <definedName name="XRefPaste8Row" hidden="1">#REF!</definedName>
    <definedName name="XRefPaste9" hidden="1">#REF!</definedName>
    <definedName name="XRefPaste9Row" hidden="1">#REF!</definedName>
    <definedName name="XRefPasteRangeCount" hidden="1">1</definedName>
    <definedName name="xs" localSheetId="0" hidden="1">{#N/A,#N/A,FALSE,"ENERGIA";#N/A,#N/A,FALSE,"PERDIDAS";#N/A,#N/A,FALSE,"CLIENTES";#N/A,#N/A,FALSE,"ESTADO";#N/A,#N/A,FALSE,"TECNICA"}</definedName>
    <definedName name="xs" localSheetId="25" hidden="1">{#N/A,#N/A,FALSE,"ENERGIA";#N/A,#N/A,FALSE,"PERDIDAS";#N/A,#N/A,FALSE,"CLIENTES";#N/A,#N/A,FALSE,"ESTADO";#N/A,#N/A,FALSE,"TECNICA"}</definedName>
    <definedName name="xs" localSheetId="20" hidden="1">{#N/A,#N/A,FALSE,"ENERGIA";#N/A,#N/A,FALSE,"PERDIDAS";#N/A,#N/A,FALSE,"CLIENTES";#N/A,#N/A,FALSE,"ESTADO";#N/A,#N/A,FALSE,"TECNICA"}</definedName>
    <definedName name="xs" localSheetId="12" hidden="1">{#N/A,#N/A,FALSE,"ENERGIA";#N/A,#N/A,FALSE,"PERDIDAS";#N/A,#N/A,FALSE,"CLIENTES";#N/A,#N/A,FALSE,"ESTADO";#N/A,#N/A,FALSE,"TECNICA"}</definedName>
    <definedName name="xs" localSheetId="22" hidden="1">{#N/A,#N/A,FALSE,"ENERGIA";#N/A,#N/A,FALSE,"PERDIDAS";#N/A,#N/A,FALSE,"CLIENTES";#N/A,#N/A,FALSE,"ESTADO";#N/A,#N/A,FALSE,"TECNICA"}</definedName>
    <definedName name="xs" localSheetId="21" hidden="1">{#N/A,#N/A,FALSE,"ENERGIA";#N/A,#N/A,FALSE,"PERDIDAS";#N/A,#N/A,FALSE,"CLIENTES";#N/A,#N/A,FALSE,"ESTADO";#N/A,#N/A,FALSE,"TECNICA"}</definedName>
    <definedName name="xs" localSheetId="23" hidden="1">{#N/A,#N/A,FALSE,"ENERGIA";#N/A,#N/A,FALSE,"PERDIDAS";#N/A,#N/A,FALSE,"CLIENTES";#N/A,#N/A,FALSE,"ESTADO";#N/A,#N/A,FALSE,"TECNICA"}</definedName>
    <definedName name="xs" localSheetId="15" hidden="1">{#N/A,#N/A,FALSE,"ENERGIA";#N/A,#N/A,FALSE,"PERDIDAS";#N/A,#N/A,FALSE,"CLIENTES";#N/A,#N/A,FALSE,"ESTADO";#N/A,#N/A,FALSE,"TECNICA"}</definedName>
    <definedName name="xs" localSheetId="13" hidden="1">{#N/A,#N/A,FALSE,"ENERGIA";#N/A,#N/A,FALSE,"PERDIDAS";#N/A,#N/A,FALSE,"CLIENTES";#N/A,#N/A,FALSE,"ESTADO";#N/A,#N/A,FALSE,"TECNICA"}</definedName>
    <definedName name="xs" hidden="1">{#N/A,#N/A,FALSE,"ENERGIA";#N/A,#N/A,FALSE,"PERDIDAS";#N/A,#N/A,FALSE,"CLIENTES";#N/A,#N/A,FALSE,"ESTADO";#N/A,#N/A,FALSE,"TECNICA"}</definedName>
    <definedName name="xs_1" localSheetId="0" hidden="1">{#N/A,#N/A,FALSE,"ENERGIA";#N/A,#N/A,FALSE,"PERDIDAS";#N/A,#N/A,FALSE,"CLIENTES";#N/A,#N/A,FALSE,"ESTADO";#N/A,#N/A,FALSE,"TECNICA"}</definedName>
    <definedName name="xs_1" localSheetId="25" hidden="1">{#N/A,#N/A,FALSE,"ENERGIA";#N/A,#N/A,FALSE,"PERDIDAS";#N/A,#N/A,FALSE,"CLIENTES";#N/A,#N/A,FALSE,"ESTADO";#N/A,#N/A,FALSE,"TECNICA"}</definedName>
    <definedName name="xs_1" localSheetId="20" hidden="1">{#N/A,#N/A,FALSE,"ENERGIA";#N/A,#N/A,FALSE,"PERDIDAS";#N/A,#N/A,FALSE,"CLIENTES";#N/A,#N/A,FALSE,"ESTADO";#N/A,#N/A,FALSE,"TECNICA"}</definedName>
    <definedName name="xs_1" localSheetId="12" hidden="1">{#N/A,#N/A,FALSE,"ENERGIA";#N/A,#N/A,FALSE,"PERDIDAS";#N/A,#N/A,FALSE,"CLIENTES";#N/A,#N/A,FALSE,"ESTADO";#N/A,#N/A,FALSE,"TECNICA"}</definedName>
    <definedName name="xs_1" localSheetId="22" hidden="1">{#N/A,#N/A,FALSE,"ENERGIA";#N/A,#N/A,FALSE,"PERDIDAS";#N/A,#N/A,FALSE,"CLIENTES";#N/A,#N/A,FALSE,"ESTADO";#N/A,#N/A,FALSE,"TECNICA"}</definedName>
    <definedName name="xs_1" localSheetId="21" hidden="1">{#N/A,#N/A,FALSE,"ENERGIA";#N/A,#N/A,FALSE,"PERDIDAS";#N/A,#N/A,FALSE,"CLIENTES";#N/A,#N/A,FALSE,"ESTADO";#N/A,#N/A,FALSE,"TECNICA"}</definedName>
    <definedName name="xs_1" localSheetId="23" hidden="1">{#N/A,#N/A,FALSE,"ENERGIA";#N/A,#N/A,FALSE,"PERDIDAS";#N/A,#N/A,FALSE,"CLIENTES";#N/A,#N/A,FALSE,"ESTADO";#N/A,#N/A,FALSE,"TECNICA"}</definedName>
    <definedName name="xs_1" localSheetId="15" hidden="1">{#N/A,#N/A,FALSE,"ENERGIA";#N/A,#N/A,FALSE,"PERDIDAS";#N/A,#N/A,FALSE,"CLIENTES";#N/A,#N/A,FALSE,"ESTADO";#N/A,#N/A,FALSE,"TECNICA"}</definedName>
    <definedName name="xs_1" localSheetId="13" hidden="1">{#N/A,#N/A,FALSE,"ENERGIA";#N/A,#N/A,FALSE,"PERDIDAS";#N/A,#N/A,FALSE,"CLIENTES";#N/A,#N/A,FALSE,"ESTADO";#N/A,#N/A,FALSE,"TECNICA"}</definedName>
    <definedName name="xs_1" hidden="1">{#N/A,#N/A,FALSE,"ENERGIA";#N/A,#N/A,FALSE,"PERDIDAS";#N/A,#N/A,FALSE,"CLIENTES";#N/A,#N/A,FALSE,"ESTADO";#N/A,#N/A,FALSE,"TECNICA"}</definedName>
    <definedName name="xs_1_1" localSheetId="0" hidden="1">{#N/A,#N/A,FALSE,"ENERGIA";#N/A,#N/A,FALSE,"PERDIDAS";#N/A,#N/A,FALSE,"CLIENTES";#N/A,#N/A,FALSE,"ESTADO";#N/A,#N/A,FALSE,"TECNICA"}</definedName>
    <definedName name="xs_1_1" localSheetId="25" hidden="1">{#N/A,#N/A,FALSE,"ENERGIA";#N/A,#N/A,FALSE,"PERDIDAS";#N/A,#N/A,FALSE,"CLIENTES";#N/A,#N/A,FALSE,"ESTADO";#N/A,#N/A,FALSE,"TECNICA"}</definedName>
    <definedName name="xs_1_1" localSheetId="20" hidden="1">{#N/A,#N/A,FALSE,"ENERGIA";#N/A,#N/A,FALSE,"PERDIDAS";#N/A,#N/A,FALSE,"CLIENTES";#N/A,#N/A,FALSE,"ESTADO";#N/A,#N/A,FALSE,"TECNICA"}</definedName>
    <definedName name="xs_1_1" localSheetId="12" hidden="1">{#N/A,#N/A,FALSE,"ENERGIA";#N/A,#N/A,FALSE,"PERDIDAS";#N/A,#N/A,FALSE,"CLIENTES";#N/A,#N/A,FALSE,"ESTADO";#N/A,#N/A,FALSE,"TECNICA"}</definedName>
    <definedName name="xs_1_1" localSheetId="22" hidden="1">{#N/A,#N/A,FALSE,"ENERGIA";#N/A,#N/A,FALSE,"PERDIDAS";#N/A,#N/A,FALSE,"CLIENTES";#N/A,#N/A,FALSE,"ESTADO";#N/A,#N/A,FALSE,"TECNICA"}</definedName>
    <definedName name="xs_1_1" localSheetId="21" hidden="1">{#N/A,#N/A,FALSE,"ENERGIA";#N/A,#N/A,FALSE,"PERDIDAS";#N/A,#N/A,FALSE,"CLIENTES";#N/A,#N/A,FALSE,"ESTADO";#N/A,#N/A,FALSE,"TECNICA"}</definedName>
    <definedName name="xs_1_1" localSheetId="23" hidden="1">{#N/A,#N/A,FALSE,"ENERGIA";#N/A,#N/A,FALSE,"PERDIDAS";#N/A,#N/A,FALSE,"CLIENTES";#N/A,#N/A,FALSE,"ESTADO";#N/A,#N/A,FALSE,"TECNICA"}</definedName>
    <definedName name="xs_1_1" localSheetId="15" hidden="1">{#N/A,#N/A,FALSE,"ENERGIA";#N/A,#N/A,FALSE,"PERDIDAS";#N/A,#N/A,FALSE,"CLIENTES";#N/A,#N/A,FALSE,"ESTADO";#N/A,#N/A,FALSE,"TECNICA"}</definedName>
    <definedName name="xs_1_1" localSheetId="13" hidden="1">{#N/A,#N/A,FALSE,"ENERGIA";#N/A,#N/A,FALSE,"PERDIDAS";#N/A,#N/A,FALSE,"CLIENTES";#N/A,#N/A,FALSE,"ESTADO";#N/A,#N/A,FALSE,"TECNICA"}</definedName>
    <definedName name="xs_1_1" hidden="1">{#N/A,#N/A,FALSE,"ENERGIA";#N/A,#N/A,FALSE,"PERDIDAS";#N/A,#N/A,FALSE,"CLIENTES";#N/A,#N/A,FALSE,"ESTADO";#N/A,#N/A,FALSE,"TECNICA"}</definedName>
    <definedName name="xs_2" localSheetId="0" hidden="1">{#N/A,#N/A,FALSE,"ENERGIA";#N/A,#N/A,FALSE,"PERDIDAS";#N/A,#N/A,FALSE,"CLIENTES";#N/A,#N/A,FALSE,"ESTADO";#N/A,#N/A,FALSE,"TECNICA"}</definedName>
    <definedName name="xs_2" localSheetId="25" hidden="1">{#N/A,#N/A,FALSE,"ENERGIA";#N/A,#N/A,FALSE,"PERDIDAS";#N/A,#N/A,FALSE,"CLIENTES";#N/A,#N/A,FALSE,"ESTADO";#N/A,#N/A,FALSE,"TECNICA"}</definedName>
    <definedName name="xs_2" localSheetId="20" hidden="1">{#N/A,#N/A,FALSE,"ENERGIA";#N/A,#N/A,FALSE,"PERDIDAS";#N/A,#N/A,FALSE,"CLIENTES";#N/A,#N/A,FALSE,"ESTADO";#N/A,#N/A,FALSE,"TECNICA"}</definedName>
    <definedName name="xs_2" localSheetId="12" hidden="1">{#N/A,#N/A,FALSE,"ENERGIA";#N/A,#N/A,FALSE,"PERDIDAS";#N/A,#N/A,FALSE,"CLIENTES";#N/A,#N/A,FALSE,"ESTADO";#N/A,#N/A,FALSE,"TECNICA"}</definedName>
    <definedName name="xs_2" localSheetId="22" hidden="1">{#N/A,#N/A,FALSE,"ENERGIA";#N/A,#N/A,FALSE,"PERDIDAS";#N/A,#N/A,FALSE,"CLIENTES";#N/A,#N/A,FALSE,"ESTADO";#N/A,#N/A,FALSE,"TECNICA"}</definedName>
    <definedName name="xs_2" localSheetId="21" hidden="1">{#N/A,#N/A,FALSE,"ENERGIA";#N/A,#N/A,FALSE,"PERDIDAS";#N/A,#N/A,FALSE,"CLIENTES";#N/A,#N/A,FALSE,"ESTADO";#N/A,#N/A,FALSE,"TECNICA"}</definedName>
    <definedName name="xs_2" localSheetId="23" hidden="1">{#N/A,#N/A,FALSE,"ENERGIA";#N/A,#N/A,FALSE,"PERDIDAS";#N/A,#N/A,FALSE,"CLIENTES";#N/A,#N/A,FALSE,"ESTADO";#N/A,#N/A,FALSE,"TECNICA"}</definedName>
    <definedName name="xs_2" localSheetId="15" hidden="1">{#N/A,#N/A,FALSE,"ENERGIA";#N/A,#N/A,FALSE,"PERDIDAS";#N/A,#N/A,FALSE,"CLIENTES";#N/A,#N/A,FALSE,"ESTADO";#N/A,#N/A,FALSE,"TECNICA"}</definedName>
    <definedName name="xs_2" localSheetId="13" hidden="1">{#N/A,#N/A,FALSE,"ENERGIA";#N/A,#N/A,FALSE,"PERDIDAS";#N/A,#N/A,FALSE,"CLIENTES";#N/A,#N/A,FALSE,"ESTADO";#N/A,#N/A,FALSE,"TECNICA"}</definedName>
    <definedName name="xs_2" hidden="1">{#N/A,#N/A,FALSE,"ENERGIA";#N/A,#N/A,FALSE,"PERDIDAS";#N/A,#N/A,FALSE,"CLIENTES";#N/A,#N/A,FALSE,"ESTADO";#N/A,#N/A,FALSE,"TECNICA"}</definedName>
    <definedName name="xsa" localSheetId="0" hidden="1">{#N/A,#N/A,FALSE,"LLAVE";#N/A,#N/A,FALSE,"EERR";#N/A,#N/A,FALSE,"ESP";#N/A,#N/A,FALSE,"EOAF";#N/A,#N/A,FALSE,"CASH";#N/A,#N/A,FALSE,"FINANZAS";#N/A,#N/A,FALSE,"DEUDA";#N/A,#N/A,FALSE,"INVERSION";#N/A,#N/A,FALSE,"PERSONAL"}</definedName>
    <definedName name="xsa" localSheetId="25" hidden="1">{#N/A,#N/A,FALSE,"LLAVE";#N/A,#N/A,FALSE,"EERR";#N/A,#N/A,FALSE,"ESP";#N/A,#N/A,FALSE,"EOAF";#N/A,#N/A,FALSE,"CASH";#N/A,#N/A,FALSE,"FINANZAS";#N/A,#N/A,FALSE,"DEUDA";#N/A,#N/A,FALSE,"INVERSION";#N/A,#N/A,FALSE,"PERSONAL"}</definedName>
    <definedName name="xsa" localSheetId="20" hidden="1">{#N/A,#N/A,FALSE,"LLAVE";#N/A,#N/A,FALSE,"EERR";#N/A,#N/A,FALSE,"ESP";#N/A,#N/A,FALSE,"EOAF";#N/A,#N/A,FALSE,"CASH";#N/A,#N/A,FALSE,"FINANZAS";#N/A,#N/A,FALSE,"DEUDA";#N/A,#N/A,FALSE,"INVERSION";#N/A,#N/A,FALSE,"PERSONAL"}</definedName>
    <definedName name="xsa" localSheetId="12" hidden="1">{#N/A,#N/A,FALSE,"LLAVE";#N/A,#N/A,FALSE,"EERR";#N/A,#N/A,FALSE,"ESP";#N/A,#N/A,FALSE,"EOAF";#N/A,#N/A,FALSE,"CASH";#N/A,#N/A,FALSE,"FINANZAS";#N/A,#N/A,FALSE,"DEUDA";#N/A,#N/A,FALSE,"INVERSION";#N/A,#N/A,FALSE,"PERSONAL"}</definedName>
    <definedName name="xsa" localSheetId="22" hidden="1">{#N/A,#N/A,FALSE,"LLAVE";#N/A,#N/A,FALSE,"EERR";#N/A,#N/A,FALSE,"ESP";#N/A,#N/A,FALSE,"EOAF";#N/A,#N/A,FALSE,"CASH";#N/A,#N/A,FALSE,"FINANZAS";#N/A,#N/A,FALSE,"DEUDA";#N/A,#N/A,FALSE,"INVERSION";#N/A,#N/A,FALSE,"PERSONAL"}</definedName>
    <definedName name="xsa" localSheetId="21" hidden="1">{#N/A,#N/A,FALSE,"LLAVE";#N/A,#N/A,FALSE,"EERR";#N/A,#N/A,FALSE,"ESP";#N/A,#N/A,FALSE,"EOAF";#N/A,#N/A,FALSE,"CASH";#N/A,#N/A,FALSE,"FINANZAS";#N/A,#N/A,FALSE,"DEUDA";#N/A,#N/A,FALSE,"INVERSION";#N/A,#N/A,FALSE,"PERSONAL"}</definedName>
    <definedName name="xsa" localSheetId="23" hidden="1">{#N/A,#N/A,FALSE,"LLAVE";#N/A,#N/A,FALSE,"EERR";#N/A,#N/A,FALSE,"ESP";#N/A,#N/A,FALSE,"EOAF";#N/A,#N/A,FALSE,"CASH";#N/A,#N/A,FALSE,"FINANZAS";#N/A,#N/A,FALSE,"DEUDA";#N/A,#N/A,FALSE,"INVERSION";#N/A,#N/A,FALSE,"PERSONAL"}</definedName>
    <definedName name="xsa" localSheetId="15" hidden="1">{#N/A,#N/A,FALSE,"LLAVE";#N/A,#N/A,FALSE,"EERR";#N/A,#N/A,FALSE,"ESP";#N/A,#N/A,FALSE,"EOAF";#N/A,#N/A,FALSE,"CASH";#N/A,#N/A,FALSE,"FINANZAS";#N/A,#N/A,FALSE,"DEUDA";#N/A,#N/A,FALSE,"INVERSION";#N/A,#N/A,FALSE,"PERSONAL"}</definedName>
    <definedName name="xsa" localSheetId="13"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sa_1" localSheetId="0" hidden="1">{#N/A,#N/A,FALSE,"LLAVE";#N/A,#N/A,FALSE,"EERR";#N/A,#N/A,FALSE,"ESP";#N/A,#N/A,FALSE,"EOAF";#N/A,#N/A,FALSE,"CASH";#N/A,#N/A,FALSE,"FINANZAS";#N/A,#N/A,FALSE,"DEUDA";#N/A,#N/A,FALSE,"INVERSION";#N/A,#N/A,FALSE,"PERSONAL"}</definedName>
    <definedName name="xsa_1" localSheetId="25" hidden="1">{#N/A,#N/A,FALSE,"LLAVE";#N/A,#N/A,FALSE,"EERR";#N/A,#N/A,FALSE,"ESP";#N/A,#N/A,FALSE,"EOAF";#N/A,#N/A,FALSE,"CASH";#N/A,#N/A,FALSE,"FINANZAS";#N/A,#N/A,FALSE,"DEUDA";#N/A,#N/A,FALSE,"INVERSION";#N/A,#N/A,FALSE,"PERSONAL"}</definedName>
    <definedName name="xsa_1" localSheetId="20" hidden="1">{#N/A,#N/A,FALSE,"LLAVE";#N/A,#N/A,FALSE,"EERR";#N/A,#N/A,FALSE,"ESP";#N/A,#N/A,FALSE,"EOAF";#N/A,#N/A,FALSE,"CASH";#N/A,#N/A,FALSE,"FINANZAS";#N/A,#N/A,FALSE,"DEUDA";#N/A,#N/A,FALSE,"INVERSION";#N/A,#N/A,FALSE,"PERSONAL"}</definedName>
    <definedName name="xsa_1" localSheetId="12" hidden="1">{#N/A,#N/A,FALSE,"LLAVE";#N/A,#N/A,FALSE,"EERR";#N/A,#N/A,FALSE,"ESP";#N/A,#N/A,FALSE,"EOAF";#N/A,#N/A,FALSE,"CASH";#N/A,#N/A,FALSE,"FINANZAS";#N/A,#N/A,FALSE,"DEUDA";#N/A,#N/A,FALSE,"INVERSION";#N/A,#N/A,FALSE,"PERSONAL"}</definedName>
    <definedName name="xsa_1" localSheetId="22" hidden="1">{#N/A,#N/A,FALSE,"LLAVE";#N/A,#N/A,FALSE,"EERR";#N/A,#N/A,FALSE,"ESP";#N/A,#N/A,FALSE,"EOAF";#N/A,#N/A,FALSE,"CASH";#N/A,#N/A,FALSE,"FINANZAS";#N/A,#N/A,FALSE,"DEUDA";#N/A,#N/A,FALSE,"INVERSION";#N/A,#N/A,FALSE,"PERSONAL"}</definedName>
    <definedName name="xsa_1" localSheetId="21" hidden="1">{#N/A,#N/A,FALSE,"LLAVE";#N/A,#N/A,FALSE,"EERR";#N/A,#N/A,FALSE,"ESP";#N/A,#N/A,FALSE,"EOAF";#N/A,#N/A,FALSE,"CASH";#N/A,#N/A,FALSE,"FINANZAS";#N/A,#N/A,FALSE,"DEUDA";#N/A,#N/A,FALSE,"INVERSION";#N/A,#N/A,FALSE,"PERSONAL"}</definedName>
    <definedName name="xsa_1" localSheetId="23" hidden="1">{#N/A,#N/A,FALSE,"LLAVE";#N/A,#N/A,FALSE,"EERR";#N/A,#N/A,FALSE,"ESP";#N/A,#N/A,FALSE,"EOAF";#N/A,#N/A,FALSE,"CASH";#N/A,#N/A,FALSE,"FINANZAS";#N/A,#N/A,FALSE,"DEUDA";#N/A,#N/A,FALSE,"INVERSION";#N/A,#N/A,FALSE,"PERSONAL"}</definedName>
    <definedName name="xsa_1" localSheetId="15" hidden="1">{#N/A,#N/A,FALSE,"LLAVE";#N/A,#N/A,FALSE,"EERR";#N/A,#N/A,FALSE,"ESP";#N/A,#N/A,FALSE,"EOAF";#N/A,#N/A,FALSE,"CASH";#N/A,#N/A,FALSE,"FINANZAS";#N/A,#N/A,FALSE,"DEUDA";#N/A,#N/A,FALSE,"INVERSION";#N/A,#N/A,FALSE,"PERSONAL"}</definedName>
    <definedName name="xsa_1" localSheetId="13" hidden="1">{#N/A,#N/A,FALSE,"LLAVE";#N/A,#N/A,FALSE,"EERR";#N/A,#N/A,FALSE,"ESP";#N/A,#N/A,FALSE,"EOAF";#N/A,#N/A,FALSE,"CASH";#N/A,#N/A,FALSE,"FINANZAS";#N/A,#N/A,FALSE,"DEUDA";#N/A,#N/A,FALSE,"INVERSION";#N/A,#N/A,FALSE,"PERSONAL"}</definedName>
    <definedName name="xsa_1" hidden="1">{#N/A,#N/A,FALSE,"LLAVE";#N/A,#N/A,FALSE,"EERR";#N/A,#N/A,FALSE,"ESP";#N/A,#N/A,FALSE,"EOAF";#N/A,#N/A,FALSE,"CASH";#N/A,#N/A,FALSE,"FINANZAS";#N/A,#N/A,FALSE,"DEUDA";#N/A,#N/A,FALSE,"INVERSION";#N/A,#N/A,FALSE,"PERSONAL"}</definedName>
    <definedName name="xsa_1_1" localSheetId="0" hidden="1">{#N/A,#N/A,FALSE,"LLAVE";#N/A,#N/A,FALSE,"EERR";#N/A,#N/A,FALSE,"ESP";#N/A,#N/A,FALSE,"EOAF";#N/A,#N/A,FALSE,"CASH";#N/A,#N/A,FALSE,"FINANZAS";#N/A,#N/A,FALSE,"DEUDA";#N/A,#N/A,FALSE,"INVERSION";#N/A,#N/A,FALSE,"PERSONAL"}</definedName>
    <definedName name="xsa_1_1" localSheetId="25" hidden="1">{#N/A,#N/A,FALSE,"LLAVE";#N/A,#N/A,FALSE,"EERR";#N/A,#N/A,FALSE,"ESP";#N/A,#N/A,FALSE,"EOAF";#N/A,#N/A,FALSE,"CASH";#N/A,#N/A,FALSE,"FINANZAS";#N/A,#N/A,FALSE,"DEUDA";#N/A,#N/A,FALSE,"INVERSION";#N/A,#N/A,FALSE,"PERSONAL"}</definedName>
    <definedName name="xsa_1_1" localSheetId="20" hidden="1">{#N/A,#N/A,FALSE,"LLAVE";#N/A,#N/A,FALSE,"EERR";#N/A,#N/A,FALSE,"ESP";#N/A,#N/A,FALSE,"EOAF";#N/A,#N/A,FALSE,"CASH";#N/A,#N/A,FALSE,"FINANZAS";#N/A,#N/A,FALSE,"DEUDA";#N/A,#N/A,FALSE,"INVERSION";#N/A,#N/A,FALSE,"PERSONAL"}</definedName>
    <definedName name="xsa_1_1" localSheetId="12" hidden="1">{#N/A,#N/A,FALSE,"LLAVE";#N/A,#N/A,FALSE,"EERR";#N/A,#N/A,FALSE,"ESP";#N/A,#N/A,FALSE,"EOAF";#N/A,#N/A,FALSE,"CASH";#N/A,#N/A,FALSE,"FINANZAS";#N/A,#N/A,FALSE,"DEUDA";#N/A,#N/A,FALSE,"INVERSION";#N/A,#N/A,FALSE,"PERSONAL"}</definedName>
    <definedName name="xsa_1_1" localSheetId="22" hidden="1">{#N/A,#N/A,FALSE,"LLAVE";#N/A,#N/A,FALSE,"EERR";#N/A,#N/A,FALSE,"ESP";#N/A,#N/A,FALSE,"EOAF";#N/A,#N/A,FALSE,"CASH";#N/A,#N/A,FALSE,"FINANZAS";#N/A,#N/A,FALSE,"DEUDA";#N/A,#N/A,FALSE,"INVERSION";#N/A,#N/A,FALSE,"PERSONAL"}</definedName>
    <definedName name="xsa_1_1" localSheetId="21" hidden="1">{#N/A,#N/A,FALSE,"LLAVE";#N/A,#N/A,FALSE,"EERR";#N/A,#N/A,FALSE,"ESP";#N/A,#N/A,FALSE,"EOAF";#N/A,#N/A,FALSE,"CASH";#N/A,#N/A,FALSE,"FINANZAS";#N/A,#N/A,FALSE,"DEUDA";#N/A,#N/A,FALSE,"INVERSION";#N/A,#N/A,FALSE,"PERSONAL"}</definedName>
    <definedName name="xsa_1_1" localSheetId="23" hidden="1">{#N/A,#N/A,FALSE,"LLAVE";#N/A,#N/A,FALSE,"EERR";#N/A,#N/A,FALSE,"ESP";#N/A,#N/A,FALSE,"EOAF";#N/A,#N/A,FALSE,"CASH";#N/A,#N/A,FALSE,"FINANZAS";#N/A,#N/A,FALSE,"DEUDA";#N/A,#N/A,FALSE,"INVERSION";#N/A,#N/A,FALSE,"PERSONAL"}</definedName>
    <definedName name="xsa_1_1" localSheetId="15" hidden="1">{#N/A,#N/A,FALSE,"LLAVE";#N/A,#N/A,FALSE,"EERR";#N/A,#N/A,FALSE,"ESP";#N/A,#N/A,FALSE,"EOAF";#N/A,#N/A,FALSE,"CASH";#N/A,#N/A,FALSE,"FINANZAS";#N/A,#N/A,FALSE,"DEUDA";#N/A,#N/A,FALSE,"INVERSION";#N/A,#N/A,FALSE,"PERSONAL"}</definedName>
    <definedName name="xsa_1_1" localSheetId="13" hidden="1">{#N/A,#N/A,FALSE,"LLAVE";#N/A,#N/A,FALSE,"EERR";#N/A,#N/A,FALSE,"ESP";#N/A,#N/A,FALSE,"EOAF";#N/A,#N/A,FALSE,"CASH";#N/A,#N/A,FALSE,"FINANZAS";#N/A,#N/A,FALSE,"DEUDA";#N/A,#N/A,FALSE,"INVERSION";#N/A,#N/A,FALSE,"PERSONAL"}</definedName>
    <definedName name="xsa_1_1" hidden="1">{#N/A,#N/A,FALSE,"LLAVE";#N/A,#N/A,FALSE,"EERR";#N/A,#N/A,FALSE,"ESP";#N/A,#N/A,FALSE,"EOAF";#N/A,#N/A,FALSE,"CASH";#N/A,#N/A,FALSE,"FINANZAS";#N/A,#N/A,FALSE,"DEUDA";#N/A,#N/A,FALSE,"INVERSION";#N/A,#N/A,FALSE,"PERSONAL"}</definedName>
    <definedName name="xsa_2" localSheetId="0" hidden="1">{#N/A,#N/A,FALSE,"LLAVE";#N/A,#N/A,FALSE,"EERR";#N/A,#N/A,FALSE,"ESP";#N/A,#N/A,FALSE,"EOAF";#N/A,#N/A,FALSE,"CASH";#N/A,#N/A,FALSE,"FINANZAS";#N/A,#N/A,FALSE,"DEUDA";#N/A,#N/A,FALSE,"INVERSION";#N/A,#N/A,FALSE,"PERSONAL"}</definedName>
    <definedName name="xsa_2" localSheetId="25" hidden="1">{#N/A,#N/A,FALSE,"LLAVE";#N/A,#N/A,FALSE,"EERR";#N/A,#N/A,FALSE,"ESP";#N/A,#N/A,FALSE,"EOAF";#N/A,#N/A,FALSE,"CASH";#N/A,#N/A,FALSE,"FINANZAS";#N/A,#N/A,FALSE,"DEUDA";#N/A,#N/A,FALSE,"INVERSION";#N/A,#N/A,FALSE,"PERSONAL"}</definedName>
    <definedName name="xsa_2" localSheetId="20" hidden="1">{#N/A,#N/A,FALSE,"LLAVE";#N/A,#N/A,FALSE,"EERR";#N/A,#N/A,FALSE,"ESP";#N/A,#N/A,FALSE,"EOAF";#N/A,#N/A,FALSE,"CASH";#N/A,#N/A,FALSE,"FINANZAS";#N/A,#N/A,FALSE,"DEUDA";#N/A,#N/A,FALSE,"INVERSION";#N/A,#N/A,FALSE,"PERSONAL"}</definedName>
    <definedName name="xsa_2" localSheetId="12" hidden="1">{#N/A,#N/A,FALSE,"LLAVE";#N/A,#N/A,FALSE,"EERR";#N/A,#N/A,FALSE,"ESP";#N/A,#N/A,FALSE,"EOAF";#N/A,#N/A,FALSE,"CASH";#N/A,#N/A,FALSE,"FINANZAS";#N/A,#N/A,FALSE,"DEUDA";#N/A,#N/A,FALSE,"INVERSION";#N/A,#N/A,FALSE,"PERSONAL"}</definedName>
    <definedName name="xsa_2" localSheetId="22" hidden="1">{#N/A,#N/A,FALSE,"LLAVE";#N/A,#N/A,FALSE,"EERR";#N/A,#N/A,FALSE,"ESP";#N/A,#N/A,FALSE,"EOAF";#N/A,#N/A,FALSE,"CASH";#N/A,#N/A,FALSE,"FINANZAS";#N/A,#N/A,FALSE,"DEUDA";#N/A,#N/A,FALSE,"INVERSION";#N/A,#N/A,FALSE,"PERSONAL"}</definedName>
    <definedName name="xsa_2" localSheetId="21" hidden="1">{#N/A,#N/A,FALSE,"LLAVE";#N/A,#N/A,FALSE,"EERR";#N/A,#N/A,FALSE,"ESP";#N/A,#N/A,FALSE,"EOAF";#N/A,#N/A,FALSE,"CASH";#N/A,#N/A,FALSE,"FINANZAS";#N/A,#N/A,FALSE,"DEUDA";#N/A,#N/A,FALSE,"INVERSION";#N/A,#N/A,FALSE,"PERSONAL"}</definedName>
    <definedName name="xsa_2" localSheetId="23" hidden="1">{#N/A,#N/A,FALSE,"LLAVE";#N/A,#N/A,FALSE,"EERR";#N/A,#N/A,FALSE,"ESP";#N/A,#N/A,FALSE,"EOAF";#N/A,#N/A,FALSE,"CASH";#N/A,#N/A,FALSE,"FINANZAS";#N/A,#N/A,FALSE,"DEUDA";#N/A,#N/A,FALSE,"INVERSION";#N/A,#N/A,FALSE,"PERSONAL"}</definedName>
    <definedName name="xsa_2" localSheetId="15" hidden="1">{#N/A,#N/A,FALSE,"LLAVE";#N/A,#N/A,FALSE,"EERR";#N/A,#N/A,FALSE,"ESP";#N/A,#N/A,FALSE,"EOAF";#N/A,#N/A,FALSE,"CASH";#N/A,#N/A,FALSE,"FINANZAS";#N/A,#N/A,FALSE,"DEUDA";#N/A,#N/A,FALSE,"INVERSION";#N/A,#N/A,FALSE,"PERSONAL"}</definedName>
    <definedName name="xsa_2" localSheetId="13" hidden="1">{#N/A,#N/A,FALSE,"LLAVE";#N/A,#N/A,FALSE,"EERR";#N/A,#N/A,FALSE,"ESP";#N/A,#N/A,FALSE,"EOAF";#N/A,#N/A,FALSE,"CASH";#N/A,#N/A,FALSE,"FINANZAS";#N/A,#N/A,FALSE,"DEUDA";#N/A,#N/A,FALSE,"INVERSION";#N/A,#N/A,FALSE,"PERSONAL"}</definedName>
    <definedName name="xsa_2" hidden="1">{#N/A,#N/A,FALSE,"LLAVE";#N/A,#N/A,FALSE,"EERR";#N/A,#N/A,FALSE,"ESP";#N/A,#N/A,FALSE,"EOAF";#N/A,#N/A,FALSE,"CASH";#N/A,#N/A,FALSE,"FINANZAS";#N/A,#N/A,FALSE,"DEUDA";#N/A,#N/A,FALSE,"INVERSION";#N/A,#N/A,FALSE,"PERSONAL"}</definedName>
    <definedName name="Xuxu" localSheetId="0" hidden="1">{#N/A,#N/A,FALSE,"CONTROLE"}</definedName>
    <definedName name="Xuxu" localSheetId="25" hidden="1">{#N/A,#N/A,FALSE,"CONTROLE"}</definedName>
    <definedName name="Xuxu" localSheetId="20" hidden="1">{#N/A,#N/A,FALSE,"CONTROLE"}</definedName>
    <definedName name="Xuxu" localSheetId="12" hidden="1">{#N/A,#N/A,FALSE,"CONTROLE"}</definedName>
    <definedName name="Xuxu" localSheetId="22" hidden="1">{#N/A,#N/A,FALSE,"CONTROLE"}</definedName>
    <definedName name="Xuxu" localSheetId="21" hidden="1">{#N/A,#N/A,FALSE,"CONTROLE"}</definedName>
    <definedName name="Xuxu" localSheetId="23" hidden="1">{#N/A,#N/A,FALSE,"CONTROLE"}</definedName>
    <definedName name="Xuxu" localSheetId="15" hidden="1">{#N/A,#N/A,FALSE,"CONTROLE"}</definedName>
    <definedName name="Xuxu" localSheetId="13" hidden="1">{#N/A,#N/A,FALSE,"CONTROLE"}</definedName>
    <definedName name="Xuxu" hidden="1">{#N/A,#N/A,FALSE,"CONTROLE"}</definedName>
    <definedName name="Xuxu_1" localSheetId="0" hidden="1">{#N/A,#N/A,FALSE,"CONTROLE"}</definedName>
    <definedName name="Xuxu_1" localSheetId="25" hidden="1">{#N/A,#N/A,FALSE,"CONTROLE"}</definedName>
    <definedName name="Xuxu_1" localSheetId="20" hidden="1">{#N/A,#N/A,FALSE,"CONTROLE"}</definedName>
    <definedName name="Xuxu_1" localSheetId="12" hidden="1">{#N/A,#N/A,FALSE,"CONTROLE"}</definedName>
    <definedName name="Xuxu_1" localSheetId="22" hidden="1">{#N/A,#N/A,FALSE,"CONTROLE"}</definedName>
    <definedName name="Xuxu_1" localSheetId="21" hidden="1">{#N/A,#N/A,FALSE,"CONTROLE"}</definedName>
    <definedName name="Xuxu_1" localSheetId="23" hidden="1">{#N/A,#N/A,FALSE,"CONTROLE"}</definedName>
    <definedName name="Xuxu_1" localSheetId="15" hidden="1">{#N/A,#N/A,FALSE,"CONTROLE"}</definedName>
    <definedName name="Xuxu_1" localSheetId="13" hidden="1">{#N/A,#N/A,FALSE,"CONTROLE"}</definedName>
    <definedName name="Xuxu_1" hidden="1">{#N/A,#N/A,FALSE,"CONTROLE"}</definedName>
    <definedName name="xx" localSheetId="6" hidden="1">{#N/A,#N/A,FALSE,"ANEXO3 99 ERA";#N/A,#N/A,FALSE,"ANEXO3 99 UBÁ2";#N/A,#N/A,FALSE,"ANEXO3 99 DTU";#N/A,#N/A,FALSE,"ANEXO3 99 RDR";#N/A,#N/A,FALSE,"ANEXO3 99 UBÁ4";#N/A,#N/A,FALSE,"ANEXO3 99 UBÁ6"}</definedName>
    <definedName name="xx" localSheetId="5" hidden="1">{#N/A,#N/A,FALSE,"ANEXO3 99 ERA";#N/A,#N/A,FALSE,"ANEXO3 99 UBÁ2";#N/A,#N/A,FALSE,"ANEXO3 99 DTU";#N/A,#N/A,FALSE,"ANEXO3 99 RDR";#N/A,#N/A,FALSE,"ANEXO3 99 UBÁ4";#N/A,#N/A,FALSE,"ANEXO3 99 UBÁ6"}</definedName>
    <definedName name="xx" localSheetId="10" hidden="1">{#N/A,#N/A,FALSE,"ANEXO3 99 ERA";#N/A,#N/A,FALSE,"ANEXO3 99 UBÁ2";#N/A,#N/A,FALSE,"ANEXO3 99 DTU";#N/A,#N/A,FALSE,"ANEXO3 99 RDR";#N/A,#N/A,FALSE,"ANEXO3 99 UBÁ4";#N/A,#N/A,FALSE,"ANEXO3 99 UBÁ6"}</definedName>
    <definedName name="xx" localSheetId="4" hidden="1">{#N/A,#N/A,FALSE,"ANEXO3 99 ERA";#N/A,#N/A,FALSE,"ANEXO3 99 UBÁ2";#N/A,#N/A,FALSE,"ANEXO3 99 DTU";#N/A,#N/A,FALSE,"ANEXO3 99 RDR";#N/A,#N/A,FALSE,"ANEXO3 99 UBÁ4";#N/A,#N/A,FALSE,"ANEXO3 99 UBÁ6"}</definedName>
    <definedName name="xx" localSheetId="8" hidden="1">{#N/A,#N/A,FALSE,"ANEXO3 99 ERA";#N/A,#N/A,FALSE,"ANEXO3 99 UBÁ2";#N/A,#N/A,FALSE,"ANEXO3 99 DTU";#N/A,#N/A,FALSE,"ANEXO3 99 RDR";#N/A,#N/A,FALSE,"ANEXO3 99 UBÁ4";#N/A,#N/A,FALSE,"ANEXO3 99 UBÁ6"}</definedName>
    <definedName name="xx" localSheetId="9" hidden="1">{#N/A,#N/A,FALSE,"ANEXO3 99 ERA";#N/A,#N/A,FALSE,"ANEXO3 99 UBÁ2";#N/A,#N/A,FALSE,"ANEXO3 99 DTU";#N/A,#N/A,FALSE,"ANEXO3 99 RDR";#N/A,#N/A,FALSE,"ANEXO3 99 UBÁ4";#N/A,#N/A,FALSE,"ANEXO3 99 UBÁ6"}</definedName>
    <definedName name="xx" localSheetId="7" hidden="1">{#N/A,#N/A,FALSE,"ANEXO3 99 ERA";#N/A,#N/A,FALSE,"ANEXO3 99 UBÁ2";#N/A,#N/A,FALSE,"ANEXO3 99 DTU";#N/A,#N/A,FALSE,"ANEXO3 99 RDR";#N/A,#N/A,FALSE,"ANEXO3 99 UBÁ4";#N/A,#N/A,FALSE,"ANEXO3 99 UBÁ6"}</definedName>
    <definedName name="xx" localSheetId="2" hidden="1">{#N/A,#N/A,FALSE,"ANEXO3 99 ERA";#N/A,#N/A,FALSE,"ANEXO3 99 UBÁ2";#N/A,#N/A,FALSE,"ANEXO3 99 DTU";#N/A,#N/A,FALSE,"ANEXO3 99 RDR";#N/A,#N/A,FALSE,"ANEXO3 99 UBÁ4";#N/A,#N/A,FALSE,"ANEXO3 99 UBÁ6"}</definedName>
    <definedName name="xx" localSheetId="3" hidden="1">{#N/A,#N/A,FALSE,"ANEXO3 99 ERA";#N/A,#N/A,FALSE,"ANEXO3 99 UBÁ2";#N/A,#N/A,FALSE,"ANEXO3 99 DTU";#N/A,#N/A,FALSE,"ANEXO3 99 RDR";#N/A,#N/A,FALSE,"ANEXO3 99 UBÁ4";#N/A,#N/A,FALSE,"ANEXO3 99 UBÁ6"}</definedName>
    <definedName name="xx" localSheetId="18" hidden="1">{#N/A,#N/A,FALSE,"ANEXO3 99 ERA";#N/A,#N/A,FALSE,"ANEXO3 99 UBÁ2";#N/A,#N/A,FALSE,"ANEXO3 99 DTU";#N/A,#N/A,FALSE,"ANEXO3 99 RDR";#N/A,#N/A,FALSE,"ANEXO3 99 UBÁ4";#N/A,#N/A,FALSE,"ANEXO3 99 UBÁ6"}</definedName>
    <definedName name="xx" localSheetId="19" hidden="1">{#N/A,#N/A,FALSE,"ANEXO3 99 ERA";#N/A,#N/A,FALSE,"ANEXO3 99 UBÁ2";#N/A,#N/A,FALSE,"ANEXO3 99 DTU";#N/A,#N/A,FALSE,"ANEXO3 99 RDR";#N/A,#N/A,FALSE,"ANEXO3 99 UBÁ4";#N/A,#N/A,FALSE,"ANEXO3 99 UBÁ6"}</definedName>
    <definedName name="xx" localSheetId="17" hidden="1">{#N/A,#N/A,FALSE,"ANEXO3 99 ERA";#N/A,#N/A,FALSE,"ANEXO3 99 UBÁ2";#N/A,#N/A,FALSE,"ANEXO3 99 DTU";#N/A,#N/A,FALSE,"ANEXO3 99 RDR";#N/A,#N/A,FALSE,"ANEXO3 99 UBÁ4";#N/A,#N/A,FALSE,"ANEXO3 99 UBÁ6"}</definedName>
    <definedName name="xx" localSheetId="16" hidden="1">{#N/A,#N/A,FALSE,"ANEXO3 99 ERA";#N/A,#N/A,FALSE,"ANEXO3 99 UBÁ2";#N/A,#N/A,FALSE,"ANEXO3 99 DTU";#N/A,#N/A,FALSE,"ANEXO3 99 RDR";#N/A,#N/A,FALSE,"ANEXO3 99 UBÁ4";#N/A,#N/A,FALSE,"ANEXO3 99 UBÁ6"}</definedName>
    <definedName name="xx" localSheetId="1" hidden="1">{#N/A,#N/A,FALSE,"ANEXO3 99 ERA";#N/A,#N/A,FALSE,"ANEXO3 99 UBÁ2";#N/A,#N/A,FALSE,"ANEXO3 99 DTU";#N/A,#N/A,FALSE,"ANEXO3 99 RDR";#N/A,#N/A,FALSE,"ANEXO3 99 UBÁ4";#N/A,#N/A,FALSE,"ANEXO3 99 UBÁ6"}</definedName>
    <definedName name="xx" localSheetId="0" hidden="1">{#N/A,#N/A,FALSE,"ANEXO3 99 ERA";#N/A,#N/A,FALSE,"ANEXO3 99 UBÁ2";#N/A,#N/A,FALSE,"ANEXO3 99 DTU";#N/A,#N/A,FALSE,"ANEXO3 99 RDR";#N/A,#N/A,FALSE,"ANEXO3 99 UBÁ4";#N/A,#N/A,FALSE,"ANEXO3 99 UBÁ6"}</definedName>
    <definedName name="xx" localSheetId="25" hidden="1">{#N/A,#N/A,FALSE,"ANEXO3 99 ERA";#N/A,#N/A,FALSE,"ANEXO3 99 UBÁ2";#N/A,#N/A,FALSE,"ANEXO3 99 DTU";#N/A,#N/A,FALSE,"ANEXO3 99 RDR";#N/A,#N/A,FALSE,"ANEXO3 99 UBÁ4";#N/A,#N/A,FALSE,"ANEXO3 99 UBÁ6"}</definedName>
    <definedName name="xx" localSheetId="20" hidden="1">{#N/A,#N/A,FALSE,"ANEXO3 99 ERA";#N/A,#N/A,FALSE,"ANEXO3 99 UBÁ2";#N/A,#N/A,FALSE,"ANEXO3 99 DTU";#N/A,#N/A,FALSE,"ANEXO3 99 RDR";#N/A,#N/A,FALSE,"ANEXO3 99 UBÁ4";#N/A,#N/A,FALSE,"ANEXO3 99 UBÁ6"}</definedName>
    <definedName name="xx" localSheetId="12" hidden="1">{#N/A,#N/A,FALSE,"ANEXO3 99 ERA";#N/A,#N/A,FALSE,"ANEXO3 99 UBÁ2";#N/A,#N/A,FALSE,"ANEXO3 99 DTU";#N/A,#N/A,FALSE,"ANEXO3 99 RDR";#N/A,#N/A,FALSE,"ANEXO3 99 UBÁ4";#N/A,#N/A,FALSE,"ANEXO3 99 UBÁ6"}</definedName>
    <definedName name="xx" localSheetId="22" hidden="1">{#N/A,#N/A,FALSE,"ANEXO3 99 ERA";#N/A,#N/A,FALSE,"ANEXO3 99 UBÁ2";#N/A,#N/A,FALSE,"ANEXO3 99 DTU";#N/A,#N/A,FALSE,"ANEXO3 99 RDR";#N/A,#N/A,FALSE,"ANEXO3 99 UBÁ4";#N/A,#N/A,FALSE,"ANEXO3 99 UBÁ6"}</definedName>
    <definedName name="xx" localSheetId="21" hidden="1">{#N/A,#N/A,FALSE,"ANEXO3 99 ERA";#N/A,#N/A,FALSE,"ANEXO3 99 UBÁ2";#N/A,#N/A,FALSE,"ANEXO3 99 DTU";#N/A,#N/A,FALSE,"ANEXO3 99 RDR";#N/A,#N/A,FALSE,"ANEXO3 99 UBÁ4";#N/A,#N/A,FALSE,"ANEXO3 99 UBÁ6"}</definedName>
    <definedName name="xx" localSheetId="23" hidden="1">{#N/A,#N/A,FALSE,"ANEXO3 99 ERA";#N/A,#N/A,FALSE,"ANEXO3 99 UBÁ2";#N/A,#N/A,FALSE,"ANEXO3 99 DTU";#N/A,#N/A,FALSE,"ANEXO3 99 RDR";#N/A,#N/A,FALSE,"ANEXO3 99 UBÁ4";#N/A,#N/A,FALSE,"ANEXO3 99 UBÁ6"}</definedName>
    <definedName name="xx" localSheetId="15" hidden="1">{#N/A,#N/A,FALSE,"ANEXO3 99 ERA";#N/A,#N/A,FALSE,"ANEXO3 99 UBÁ2";#N/A,#N/A,FALSE,"ANEXO3 99 DTU";#N/A,#N/A,FALSE,"ANEXO3 99 RDR";#N/A,#N/A,FALSE,"ANEXO3 99 UBÁ4";#N/A,#N/A,FALSE,"ANEXO3 99 UBÁ6"}</definedName>
    <definedName name="xx" localSheetId="13" hidden="1">{#N/A,#N/A,FALSE,"ANEXO3 99 ERA";#N/A,#N/A,FALSE,"ANEXO3 99 UBÁ2";#N/A,#N/A,FALSE,"ANEXO3 99 DTU";#N/A,#N/A,FALSE,"ANEXO3 99 RDR";#N/A,#N/A,FALSE,"ANEXO3 99 UBÁ4";#N/A,#N/A,FALSE,"ANEXO3 99 UBÁ6"}</definedName>
    <definedName name="xx" hidden="1">{#N/A,#N/A,FALSE,"ANEXO3 99 ERA";#N/A,#N/A,FALSE,"ANEXO3 99 UBÁ2";#N/A,#N/A,FALSE,"ANEXO3 99 DTU";#N/A,#N/A,FALSE,"ANEXO3 99 RDR";#N/A,#N/A,FALSE,"ANEXO3 99 UBÁ4";#N/A,#N/A,FALSE,"ANEXO3 99 UBÁ6"}</definedName>
    <definedName name="xx_1" localSheetId="0" hidden="1">{#N/A,#N/A,FALSE,"CONTROLE";#N/A,#N/A,FALSE,"CONTROLE"}</definedName>
    <definedName name="xx_1" localSheetId="25" hidden="1">{#N/A,#N/A,FALSE,"CONTROLE";#N/A,#N/A,FALSE,"CONTROLE"}</definedName>
    <definedName name="xx_1" localSheetId="20" hidden="1">{#N/A,#N/A,FALSE,"CONTROLE";#N/A,#N/A,FALSE,"CONTROLE"}</definedName>
    <definedName name="xx_1" localSheetId="12" hidden="1">{#N/A,#N/A,FALSE,"CONTROLE";#N/A,#N/A,FALSE,"CONTROLE"}</definedName>
    <definedName name="xx_1" localSheetId="22" hidden="1">{#N/A,#N/A,FALSE,"CONTROLE";#N/A,#N/A,FALSE,"CONTROLE"}</definedName>
    <definedName name="xx_1" localSheetId="21" hidden="1">{#N/A,#N/A,FALSE,"CONTROLE";#N/A,#N/A,FALSE,"CONTROLE"}</definedName>
    <definedName name="xx_1" localSheetId="23" hidden="1">{#N/A,#N/A,FALSE,"CONTROLE";#N/A,#N/A,FALSE,"CONTROLE"}</definedName>
    <definedName name="xx_1" localSheetId="15" hidden="1">{#N/A,#N/A,FALSE,"CONTROLE";#N/A,#N/A,FALSE,"CONTROLE"}</definedName>
    <definedName name="xx_1" localSheetId="13" hidden="1">{#N/A,#N/A,FALSE,"CONTROLE";#N/A,#N/A,FALSE,"CONTROLE"}</definedName>
    <definedName name="xx_1" hidden="1">{#N/A,#N/A,FALSE,"CONTROLE";#N/A,#N/A,FALSE,"CONTROLE"}</definedName>
    <definedName name="xxx" localSheetId="25" hidden="1">{#N/A,#N/A,FALSE,"ENERGIA";#N/A,#N/A,FALSE,"PERDIDAS";#N/A,#N/A,FALSE,"CLIENTES";#N/A,#N/A,FALSE,"ESTADO";#N/A,#N/A,FALSE,"TECNICA"}</definedName>
    <definedName name="xxx" localSheetId="20" hidden="1">{#N/A,#N/A,FALSE,"ENERGIA";#N/A,#N/A,FALSE,"PERDIDAS";#N/A,#N/A,FALSE,"CLIENTES";#N/A,#N/A,FALSE,"ESTADO";#N/A,#N/A,FALSE,"TECNICA"}</definedName>
    <definedName name="xxx" localSheetId="12" hidden="1">{#N/A,#N/A,FALSE,"ENERGIA";#N/A,#N/A,FALSE,"PERDIDAS";#N/A,#N/A,FALSE,"CLIENTES";#N/A,#N/A,FALSE,"ESTADO";#N/A,#N/A,FALSE,"TECNICA"}</definedName>
    <definedName name="xxx" localSheetId="22" hidden="1">{#N/A,#N/A,FALSE,"ENERGIA";#N/A,#N/A,FALSE,"PERDIDAS";#N/A,#N/A,FALSE,"CLIENTES";#N/A,#N/A,FALSE,"ESTADO";#N/A,#N/A,FALSE,"TECNICA"}</definedName>
    <definedName name="xxx" localSheetId="21" hidden="1">{#N/A,#N/A,FALSE,"ENERGIA";#N/A,#N/A,FALSE,"PERDIDAS";#N/A,#N/A,FALSE,"CLIENTES";#N/A,#N/A,FALSE,"ESTADO";#N/A,#N/A,FALSE,"TECNICA"}</definedName>
    <definedName name="xxx" localSheetId="23" hidden="1">{#N/A,#N/A,FALSE,"ENERGIA";#N/A,#N/A,FALSE,"PERDIDAS";#N/A,#N/A,FALSE,"CLIENTES";#N/A,#N/A,FALSE,"ESTADO";#N/A,#N/A,FALSE,"TECNICA"}</definedName>
    <definedName name="xxx" localSheetId="15" hidden="1">{#N/A,#N/A,FALSE,"ENERGIA";#N/A,#N/A,FALSE,"PERDIDAS";#N/A,#N/A,FALSE,"CLIENTES";#N/A,#N/A,FALSE,"ESTADO";#N/A,#N/A,FALSE,"TECNICA"}</definedName>
    <definedName name="xxx" localSheetId="13" hidden="1">{#N/A,#N/A,FALSE,"ENERGIA";#N/A,#N/A,FALSE,"PERDIDAS";#N/A,#N/A,FALSE,"CLIENTES";#N/A,#N/A,FALSE,"ESTADO";#N/A,#N/A,FALSE,"TECNICA"}</definedName>
    <definedName name="xxx" hidden="1">{#N/A,#N/A,FALSE,"ENERGIA";#N/A,#N/A,FALSE,"PERDIDAS";#N/A,#N/A,FALSE,"CLIENTES";#N/A,#N/A,FALSE,"ESTADO";#N/A,#N/A,FALSE,"TECNICA"}</definedName>
    <definedName name="xxx_1" localSheetId="0" hidden="1">{#N/A,#N/A,FALSE,"ENERGIA";#N/A,#N/A,FALSE,"PERDIDAS";#N/A,#N/A,FALSE,"CLIENTES";#N/A,#N/A,FALSE,"ESTADO";#N/A,#N/A,FALSE,"TECNICA"}</definedName>
    <definedName name="xxx_1" localSheetId="25" hidden="1">{#N/A,#N/A,FALSE,"ENERGIA";#N/A,#N/A,FALSE,"PERDIDAS";#N/A,#N/A,FALSE,"CLIENTES";#N/A,#N/A,FALSE,"ESTADO";#N/A,#N/A,FALSE,"TECNICA"}</definedName>
    <definedName name="xxx_1" localSheetId="20" hidden="1">{#N/A,#N/A,FALSE,"ENERGIA";#N/A,#N/A,FALSE,"PERDIDAS";#N/A,#N/A,FALSE,"CLIENTES";#N/A,#N/A,FALSE,"ESTADO";#N/A,#N/A,FALSE,"TECNICA"}</definedName>
    <definedName name="xxx_1" localSheetId="12" hidden="1">{#N/A,#N/A,FALSE,"ENERGIA";#N/A,#N/A,FALSE,"PERDIDAS";#N/A,#N/A,FALSE,"CLIENTES";#N/A,#N/A,FALSE,"ESTADO";#N/A,#N/A,FALSE,"TECNICA"}</definedName>
    <definedName name="xxx_1" localSheetId="22" hidden="1">{#N/A,#N/A,FALSE,"ENERGIA";#N/A,#N/A,FALSE,"PERDIDAS";#N/A,#N/A,FALSE,"CLIENTES";#N/A,#N/A,FALSE,"ESTADO";#N/A,#N/A,FALSE,"TECNICA"}</definedName>
    <definedName name="xxx_1" localSheetId="21" hidden="1">{#N/A,#N/A,FALSE,"ENERGIA";#N/A,#N/A,FALSE,"PERDIDAS";#N/A,#N/A,FALSE,"CLIENTES";#N/A,#N/A,FALSE,"ESTADO";#N/A,#N/A,FALSE,"TECNICA"}</definedName>
    <definedName name="xxx_1" localSheetId="23" hidden="1">{#N/A,#N/A,FALSE,"ENERGIA";#N/A,#N/A,FALSE,"PERDIDAS";#N/A,#N/A,FALSE,"CLIENTES";#N/A,#N/A,FALSE,"ESTADO";#N/A,#N/A,FALSE,"TECNICA"}</definedName>
    <definedName name="xxx_1" localSheetId="15" hidden="1">{#N/A,#N/A,FALSE,"ENERGIA";#N/A,#N/A,FALSE,"PERDIDAS";#N/A,#N/A,FALSE,"CLIENTES";#N/A,#N/A,FALSE,"ESTADO";#N/A,#N/A,FALSE,"TECNICA"}</definedName>
    <definedName name="xxx_1" localSheetId="13" hidden="1">{#N/A,#N/A,FALSE,"ENERGIA";#N/A,#N/A,FALSE,"PERDIDAS";#N/A,#N/A,FALSE,"CLIENTES";#N/A,#N/A,FALSE,"ESTADO";#N/A,#N/A,FALSE,"TECNICA"}</definedName>
    <definedName name="xxx_1" hidden="1">{#N/A,#N/A,FALSE,"ENERGIA";#N/A,#N/A,FALSE,"PERDIDAS";#N/A,#N/A,FALSE,"CLIENTES";#N/A,#N/A,FALSE,"ESTADO";#N/A,#N/A,FALSE,"TECNICA"}</definedName>
    <definedName name="xxxx" localSheetId="6" hidden="1">{#N/A,#N/A,FALSE,"ANEXO3 99 ERA";#N/A,#N/A,FALSE,"ANEXO3 99 UBÁ2";#N/A,#N/A,FALSE,"ANEXO3 99 DTU";#N/A,#N/A,FALSE,"ANEXO3 99 RDR";#N/A,#N/A,FALSE,"ANEXO3 99 UBÁ4";#N/A,#N/A,FALSE,"ANEXO3 99 UBÁ6"}</definedName>
    <definedName name="xxxx" localSheetId="5" hidden="1">{#N/A,#N/A,FALSE,"ANEXO3 99 ERA";#N/A,#N/A,FALSE,"ANEXO3 99 UBÁ2";#N/A,#N/A,FALSE,"ANEXO3 99 DTU";#N/A,#N/A,FALSE,"ANEXO3 99 RDR";#N/A,#N/A,FALSE,"ANEXO3 99 UBÁ4";#N/A,#N/A,FALSE,"ANEXO3 99 UBÁ6"}</definedName>
    <definedName name="xxxx" localSheetId="10" hidden="1">{#N/A,#N/A,FALSE,"ANEXO3 99 ERA";#N/A,#N/A,FALSE,"ANEXO3 99 UBÁ2";#N/A,#N/A,FALSE,"ANEXO3 99 DTU";#N/A,#N/A,FALSE,"ANEXO3 99 RDR";#N/A,#N/A,FALSE,"ANEXO3 99 UBÁ4";#N/A,#N/A,FALSE,"ANEXO3 99 UBÁ6"}</definedName>
    <definedName name="xxxx" localSheetId="4" hidden="1">{#N/A,#N/A,FALSE,"ANEXO3 99 ERA";#N/A,#N/A,FALSE,"ANEXO3 99 UBÁ2";#N/A,#N/A,FALSE,"ANEXO3 99 DTU";#N/A,#N/A,FALSE,"ANEXO3 99 RDR";#N/A,#N/A,FALSE,"ANEXO3 99 UBÁ4";#N/A,#N/A,FALSE,"ANEXO3 99 UBÁ6"}</definedName>
    <definedName name="xxxx" localSheetId="8" hidden="1">{#N/A,#N/A,FALSE,"ANEXO3 99 ERA";#N/A,#N/A,FALSE,"ANEXO3 99 UBÁ2";#N/A,#N/A,FALSE,"ANEXO3 99 DTU";#N/A,#N/A,FALSE,"ANEXO3 99 RDR";#N/A,#N/A,FALSE,"ANEXO3 99 UBÁ4";#N/A,#N/A,FALSE,"ANEXO3 99 UBÁ6"}</definedName>
    <definedName name="xxxx" localSheetId="9" hidden="1">{#N/A,#N/A,FALSE,"ANEXO3 99 ERA";#N/A,#N/A,FALSE,"ANEXO3 99 UBÁ2";#N/A,#N/A,FALSE,"ANEXO3 99 DTU";#N/A,#N/A,FALSE,"ANEXO3 99 RDR";#N/A,#N/A,FALSE,"ANEXO3 99 UBÁ4";#N/A,#N/A,FALSE,"ANEXO3 99 UBÁ6"}</definedName>
    <definedName name="xxxx" localSheetId="7" hidden="1">{#N/A,#N/A,FALSE,"ANEXO3 99 ERA";#N/A,#N/A,FALSE,"ANEXO3 99 UBÁ2";#N/A,#N/A,FALSE,"ANEXO3 99 DTU";#N/A,#N/A,FALSE,"ANEXO3 99 RDR";#N/A,#N/A,FALSE,"ANEXO3 99 UBÁ4";#N/A,#N/A,FALSE,"ANEXO3 99 UBÁ6"}</definedName>
    <definedName name="xxxx" localSheetId="2" hidden="1">{#N/A,#N/A,FALSE,"ANEXO3 99 ERA";#N/A,#N/A,FALSE,"ANEXO3 99 UBÁ2";#N/A,#N/A,FALSE,"ANEXO3 99 DTU";#N/A,#N/A,FALSE,"ANEXO3 99 RDR";#N/A,#N/A,FALSE,"ANEXO3 99 UBÁ4";#N/A,#N/A,FALSE,"ANEXO3 99 UBÁ6"}</definedName>
    <definedName name="xxxx" localSheetId="3" hidden="1">{#N/A,#N/A,FALSE,"ANEXO3 99 ERA";#N/A,#N/A,FALSE,"ANEXO3 99 UBÁ2";#N/A,#N/A,FALSE,"ANEXO3 99 DTU";#N/A,#N/A,FALSE,"ANEXO3 99 RDR";#N/A,#N/A,FALSE,"ANEXO3 99 UBÁ4";#N/A,#N/A,FALSE,"ANEXO3 99 UBÁ6"}</definedName>
    <definedName name="xxxx" localSheetId="18" hidden="1">{#N/A,#N/A,FALSE,"ANEXO3 99 ERA";#N/A,#N/A,FALSE,"ANEXO3 99 UBÁ2";#N/A,#N/A,FALSE,"ANEXO3 99 DTU";#N/A,#N/A,FALSE,"ANEXO3 99 RDR";#N/A,#N/A,FALSE,"ANEXO3 99 UBÁ4";#N/A,#N/A,FALSE,"ANEXO3 99 UBÁ6"}</definedName>
    <definedName name="xxxx" localSheetId="19" hidden="1">{#N/A,#N/A,FALSE,"ANEXO3 99 ERA";#N/A,#N/A,FALSE,"ANEXO3 99 UBÁ2";#N/A,#N/A,FALSE,"ANEXO3 99 DTU";#N/A,#N/A,FALSE,"ANEXO3 99 RDR";#N/A,#N/A,FALSE,"ANEXO3 99 UBÁ4";#N/A,#N/A,FALSE,"ANEXO3 99 UBÁ6"}</definedName>
    <definedName name="xxxx" localSheetId="17" hidden="1">{#N/A,#N/A,FALSE,"ANEXO3 99 ERA";#N/A,#N/A,FALSE,"ANEXO3 99 UBÁ2";#N/A,#N/A,FALSE,"ANEXO3 99 DTU";#N/A,#N/A,FALSE,"ANEXO3 99 RDR";#N/A,#N/A,FALSE,"ANEXO3 99 UBÁ4";#N/A,#N/A,FALSE,"ANEXO3 99 UBÁ6"}</definedName>
    <definedName name="xxxx" localSheetId="16" hidden="1">{#N/A,#N/A,FALSE,"ANEXO3 99 ERA";#N/A,#N/A,FALSE,"ANEXO3 99 UBÁ2";#N/A,#N/A,FALSE,"ANEXO3 99 DTU";#N/A,#N/A,FALSE,"ANEXO3 99 RDR";#N/A,#N/A,FALSE,"ANEXO3 99 UBÁ4";#N/A,#N/A,FALSE,"ANEXO3 99 UBÁ6"}</definedName>
    <definedName name="xxxx" localSheetId="1" hidden="1">{#N/A,#N/A,FALSE,"ANEXO3 99 ERA";#N/A,#N/A,FALSE,"ANEXO3 99 UBÁ2";#N/A,#N/A,FALSE,"ANEXO3 99 DTU";#N/A,#N/A,FALSE,"ANEXO3 99 RDR";#N/A,#N/A,FALSE,"ANEXO3 99 UBÁ4";#N/A,#N/A,FALSE,"ANEXO3 99 UBÁ6"}</definedName>
    <definedName name="xxxx" localSheetId="0" hidden="1">{#N/A,#N/A,FALSE,"ANEXO3 99 ERA";#N/A,#N/A,FALSE,"ANEXO3 99 UBÁ2";#N/A,#N/A,FALSE,"ANEXO3 99 DTU";#N/A,#N/A,FALSE,"ANEXO3 99 RDR";#N/A,#N/A,FALSE,"ANEXO3 99 UBÁ4";#N/A,#N/A,FALSE,"ANEXO3 99 UBÁ6"}</definedName>
    <definedName name="xxxx" localSheetId="25" hidden="1">{#N/A,#N/A,FALSE,"ANEXO3 99 ERA";#N/A,#N/A,FALSE,"ANEXO3 99 UBÁ2";#N/A,#N/A,FALSE,"ANEXO3 99 DTU";#N/A,#N/A,FALSE,"ANEXO3 99 RDR";#N/A,#N/A,FALSE,"ANEXO3 99 UBÁ4";#N/A,#N/A,FALSE,"ANEXO3 99 UBÁ6"}</definedName>
    <definedName name="xxxx" localSheetId="20" hidden="1">{#N/A,#N/A,FALSE,"ANEXO3 99 ERA";#N/A,#N/A,FALSE,"ANEXO3 99 UBÁ2";#N/A,#N/A,FALSE,"ANEXO3 99 DTU";#N/A,#N/A,FALSE,"ANEXO3 99 RDR";#N/A,#N/A,FALSE,"ANEXO3 99 UBÁ4";#N/A,#N/A,FALSE,"ANEXO3 99 UBÁ6"}</definedName>
    <definedName name="xxxx" localSheetId="12" hidden="1">{#N/A,#N/A,FALSE,"ANEXO3 99 ERA";#N/A,#N/A,FALSE,"ANEXO3 99 UBÁ2";#N/A,#N/A,FALSE,"ANEXO3 99 DTU";#N/A,#N/A,FALSE,"ANEXO3 99 RDR";#N/A,#N/A,FALSE,"ANEXO3 99 UBÁ4";#N/A,#N/A,FALSE,"ANEXO3 99 UBÁ6"}</definedName>
    <definedName name="xxxx" localSheetId="22" hidden="1">{#N/A,#N/A,FALSE,"ANEXO3 99 ERA";#N/A,#N/A,FALSE,"ANEXO3 99 UBÁ2";#N/A,#N/A,FALSE,"ANEXO3 99 DTU";#N/A,#N/A,FALSE,"ANEXO3 99 RDR";#N/A,#N/A,FALSE,"ANEXO3 99 UBÁ4";#N/A,#N/A,FALSE,"ANEXO3 99 UBÁ6"}</definedName>
    <definedName name="xxxx" localSheetId="21" hidden="1">{#N/A,#N/A,FALSE,"ANEXO3 99 ERA";#N/A,#N/A,FALSE,"ANEXO3 99 UBÁ2";#N/A,#N/A,FALSE,"ANEXO3 99 DTU";#N/A,#N/A,FALSE,"ANEXO3 99 RDR";#N/A,#N/A,FALSE,"ANEXO3 99 UBÁ4";#N/A,#N/A,FALSE,"ANEXO3 99 UBÁ6"}</definedName>
    <definedName name="xxxx" localSheetId="23" hidden="1">{#N/A,#N/A,FALSE,"ANEXO3 99 ERA";#N/A,#N/A,FALSE,"ANEXO3 99 UBÁ2";#N/A,#N/A,FALSE,"ANEXO3 99 DTU";#N/A,#N/A,FALSE,"ANEXO3 99 RDR";#N/A,#N/A,FALSE,"ANEXO3 99 UBÁ4";#N/A,#N/A,FALSE,"ANEXO3 99 UBÁ6"}</definedName>
    <definedName name="xxxx" localSheetId="15" hidden="1">{#N/A,#N/A,FALSE,"ANEXO3 99 ERA";#N/A,#N/A,FALSE,"ANEXO3 99 UBÁ2";#N/A,#N/A,FALSE,"ANEXO3 99 DTU";#N/A,#N/A,FALSE,"ANEXO3 99 RDR";#N/A,#N/A,FALSE,"ANEXO3 99 UBÁ4";#N/A,#N/A,FALSE,"ANEXO3 99 UBÁ6"}</definedName>
    <definedName name="xxxx" localSheetId="13" hidden="1">{#N/A,#N/A,FALSE,"ANEXO3 99 ERA";#N/A,#N/A,FALSE,"ANEXO3 99 UBÁ2";#N/A,#N/A,FALSE,"ANEXO3 99 DTU";#N/A,#N/A,FALSE,"ANEXO3 99 RDR";#N/A,#N/A,FALSE,"ANEXO3 99 UBÁ4";#N/A,#N/A,FALSE,"ANEXO3 99 UBÁ6"}</definedName>
    <definedName name="xxxx" hidden="1">{#N/A,#N/A,FALSE,"ANEXO3 99 ERA";#N/A,#N/A,FALSE,"ANEXO3 99 UBÁ2";#N/A,#N/A,FALSE,"ANEXO3 99 DTU";#N/A,#N/A,FALSE,"ANEXO3 99 RDR";#N/A,#N/A,FALSE,"ANEXO3 99 UBÁ4";#N/A,#N/A,FALSE,"ANEXO3 99 UBÁ6"}</definedName>
    <definedName name="xxxxx" localSheetId="15">F_INCOME,F_BALANCE,f_free_cash_flow,f_ratios,f_valuation</definedName>
    <definedName name="xxxxx" localSheetId="13">F_INCOME,F_BALANCE,f_free_cash_flow,f_ratios,f_valuation</definedName>
    <definedName name="xxxxx">F_INCOME,F_BALANCE,f_free_cash_flow,f_ratios,f_valuation</definedName>
    <definedName name="xxxxxx" localSheetId="6" hidden="1">{#N/A,#N/A,FALSE,"ANEXO3 99 ERA";#N/A,#N/A,FALSE,"ANEXO3 99 UBÁ2";#N/A,#N/A,FALSE,"ANEXO3 99 DTU";#N/A,#N/A,FALSE,"ANEXO3 99 RDR";#N/A,#N/A,FALSE,"ANEXO3 99 UBÁ4";#N/A,#N/A,FALSE,"ANEXO3 99 UBÁ6"}</definedName>
    <definedName name="xxxxxx" localSheetId="5" hidden="1">{#N/A,#N/A,FALSE,"ANEXO3 99 ERA";#N/A,#N/A,FALSE,"ANEXO3 99 UBÁ2";#N/A,#N/A,FALSE,"ANEXO3 99 DTU";#N/A,#N/A,FALSE,"ANEXO3 99 RDR";#N/A,#N/A,FALSE,"ANEXO3 99 UBÁ4";#N/A,#N/A,FALSE,"ANEXO3 99 UBÁ6"}</definedName>
    <definedName name="xxxxxx" localSheetId="10" hidden="1">{#N/A,#N/A,FALSE,"ANEXO3 99 ERA";#N/A,#N/A,FALSE,"ANEXO3 99 UBÁ2";#N/A,#N/A,FALSE,"ANEXO3 99 DTU";#N/A,#N/A,FALSE,"ANEXO3 99 RDR";#N/A,#N/A,FALSE,"ANEXO3 99 UBÁ4";#N/A,#N/A,FALSE,"ANEXO3 99 UBÁ6"}</definedName>
    <definedName name="xxxxxx" localSheetId="4" hidden="1">{#N/A,#N/A,FALSE,"ANEXO3 99 ERA";#N/A,#N/A,FALSE,"ANEXO3 99 UBÁ2";#N/A,#N/A,FALSE,"ANEXO3 99 DTU";#N/A,#N/A,FALSE,"ANEXO3 99 RDR";#N/A,#N/A,FALSE,"ANEXO3 99 UBÁ4";#N/A,#N/A,FALSE,"ANEXO3 99 UBÁ6"}</definedName>
    <definedName name="xxxxxx" localSheetId="8" hidden="1">{#N/A,#N/A,FALSE,"ANEXO3 99 ERA";#N/A,#N/A,FALSE,"ANEXO3 99 UBÁ2";#N/A,#N/A,FALSE,"ANEXO3 99 DTU";#N/A,#N/A,FALSE,"ANEXO3 99 RDR";#N/A,#N/A,FALSE,"ANEXO3 99 UBÁ4";#N/A,#N/A,FALSE,"ANEXO3 99 UBÁ6"}</definedName>
    <definedName name="xxxxxx" localSheetId="9" hidden="1">{#N/A,#N/A,FALSE,"ANEXO3 99 ERA";#N/A,#N/A,FALSE,"ANEXO3 99 UBÁ2";#N/A,#N/A,FALSE,"ANEXO3 99 DTU";#N/A,#N/A,FALSE,"ANEXO3 99 RDR";#N/A,#N/A,FALSE,"ANEXO3 99 UBÁ4";#N/A,#N/A,FALSE,"ANEXO3 99 UBÁ6"}</definedName>
    <definedName name="xxxxxx" localSheetId="7" hidden="1">{#N/A,#N/A,FALSE,"ANEXO3 99 ERA";#N/A,#N/A,FALSE,"ANEXO3 99 UBÁ2";#N/A,#N/A,FALSE,"ANEXO3 99 DTU";#N/A,#N/A,FALSE,"ANEXO3 99 RDR";#N/A,#N/A,FALSE,"ANEXO3 99 UBÁ4";#N/A,#N/A,FALSE,"ANEXO3 99 UBÁ6"}</definedName>
    <definedName name="xxxxxx" localSheetId="2" hidden="1">{#N/A,#N/A,FALSE,"ANEXO3 99 ERA";#N/A,#N/A,FALSE,"ANEXO3 99 UBÁ2";#N/A,#N/A,FALSE,"ANEXO3 99 DTU";#N/A,#N/A,FALSE,"ANEXO3 99 RDR";#N/A,#N/A,FALSE,"ANEXO3 99 UBÁ4";#N/A,#N/A,FALSE,"ANEXO3 99 UBÁ6"}</definedName>
    <definedName name="xxxxxx" localSheetId="3" hidden="1">{#N/A,#N/A,FALSE,"ANEXO3 99 ERA";#N/A,#N/A,FALSE,"ANEXO3 99 UBÁ2";#N/A,#N/A,FALSE,"ANEXO3 99 DTU";#N/A,#N/A,FALSE,"ANEXO3 99 RDR";#N/A,#N/A,FALSE,"ANEXO3 99 UBÁ4";#N/A,#N/A,FALSE,"ANEXO3 99 UBÁ6"}</definedName>
    <definedName name="xxxxxx" localSheetId="18" hidden="1">{#N/A,#N/A,FALSE,"ANEXO3 99 ERA";#N/A,#N/A,FALSE,"ANEXO3 99 UBÁ2";#N/A,#N/A,FALSE,"ANEXO3 99 DTU";#N/A,#N/A,FALSE,"ANEXO3 99 RDR";#N/A,#N/A,FALSE,"ANEXO3 99 UBÁ4";#N/A,#N/A,FALSE,"ANEXO3 99 UBÁ6"}</definedName>
    <definedName name="xxxxxx" localSheetId="19" hidden="1">{#N/A,#N/A,FALSE,"ANEXO3 99 ERA";#N/A,#N/A,FALSE,"ANEXO3 99 UBÁ2";#N/A,#N/A,FALSE,"ANEXO3 99 DTU";#N/A,#N/A,FALSE,"ANEXO3 99 RDR";#N/A,#N/A,FALSE,"ANEXO3 99 UBÁ4";#N/A,#N/A,FALSE,"ANEXO3 99 UBÁ6"}</definedName>
    <definedName name="xxxxxx" localSheetId="17" hidden="1">{#N/A,#N/A,FALSE,"ANEXO3 99 ERA";#N/A,#N/A,FALSE,"ANEXO3 99 UBÁ2";#N/A,#N/A,FALSE,"ANEXO3 99 DTU";#N/A,#N/A,FALSE,"ANEXO3 99 RDR";#N/A,#N/A,FALSE,"ANEXO3 99 UBÁ4";#N/A,#N/A,FALSE,"ANEXO3 99 UBÁ6"}</definedName>
    <definedName name="xxxxxx" localSheetId="16" hidden="1">{#N/A,#N/A,FALSE,"ANEXO3 99 ERA";#N/A,#N/A,FALSE,"ANEXO3 99 UBÁ2";#N/A,#N/A,FALSE,"ANEXO3 99 DTU";#N/A,#N/A,FALSE,"ANEXO3 99 RDR";#N/A,#N/A,FALSE,"ANEXO3 99 UBÁ4";#N/A,#N/A,FALSE,"ANEXO3 99 UBÁ6"}</definedName>
    <definedName name="xxxxxx" localSheetId="1" hidden="1">{#N/A,#N/A,FALSE,"ANEXO3 99 ERA";#N/A,#N/A,FALSE,"ANEXO3 99 UBÁ2";#N/A,#N/A,FALSE,"ANEXO3 99 DTU";#N/A,#N/A,FALSE,"ANEXO3 99 RDR";#N/A,#N/A,FALSE,"ANEXO3 99 UBÁ4";#N/A,#N/A,FALSE,"ANEXO3 99 UBÁ6"}</definedName>
    <definedName name="xxxxxx" localSheetId="0" hidden="1">{#N/A,#N/A,FALSE,"ANEXO3 99 ERA";#N/A,#N/A,FALSE,"ANEXO3 99 UBÁ2";#N/A,#N/A,FALSE,"ANEXO3 99 DTU";#N/A,#N/A,FALSE,"ANEXO3 99 RDR";#N/A,#N/A,FALSE,"ANEXO3 99 UBÁ4";#N/A,#N/A,FALSE,"ANEXO3 99 UBÁ6"}</definedName>
    <definedName name="xxxxxx" localSheetId="25" hidden="1">{#N/A,#N/A,FALSE,"ANEXO3 99 ERA";#N/A,#N/A,FALSE,"ANEXO3 99 UBÁ2";#N/A,#N/A,FALSE,"ANEXO3 99 DTU";#N/A,#N/A,FALSE,"ANEXO3 99 RDR";#N/A,#N/A,FALSE,"ANEXO3 99 UBÁ4";#N/A,#N/A,FALSE,"ANEXO3 99 UBÁ6"}</definedName>
    <definedName name="xxxxxx" localSheetId="20" hidden="1">{#N/A,#N/A,FALSE,"ANEXO3 99 ERA";#N/A,#N/A,FALSE,"ANEXO3 99 UBÁ2";#N/A,#N/A,FALSE,"ANEXO3 99 DTU";#N/A,#N/A,FALSE,"ANEXO3 99 RDR";#N/A,#N/A,FALSE,"ANEXO3 99 UBÁ4";#N/A,#N/A,FALSE,"ANEXO3 99 UBÁ6"}</definedName>
    <definedName name="xxxxxx" localSheetId="12" hidden="1">{#N/A,#N/A,FALSE,"ANEXO3 99 ERA";#N/A,#N/A,FALSE,"ANEXO3 99 UBÁ2";#N/A,#N/A,FALSE,"ANEXO3 99 DTU";#N/A,#N/A,FALSE,"ANEXO3 99 RDR";#N/A,#N/A,FALSE,"ANEXO3 99 UBÁ4";#N/A,#N/A,FALSE,"ANEXO3 99 UBÁ6"}</definedName>
    <definedName name="xxxxxx" localSheetId="22" hidden="1">{#N/A,#N/A,FALSE,"ANEXO3 99 ERA";#N/A,#N/A,FALSE,"ANEXO3 99 UBÁ2";#N/A,#N/A,FALSE,"ANEXO3 99 DTU";#N/A,#N/A,FALSE,"ANEXO3 99 RDR";#N/A,#N/A,FALSE,"ANEXO3 99 UBÁ4";#N/A,#N/A,FALSE,"ANEXO3 99 UBÁ6"}</definedName>
    <definedName name="xxxxxx" localSheetId="21" hidden="1">{#N/A,#N/A,FALSE,"ANEXO3 99 ERA";#N/A,#N/A,FALSE,"ANEXO3 99 UBÁ2";#N/A,#N/A,FALSE,"ANEXO3 99 DTU";#N/A,#N/A,FALSE,"ANEXO3 99 RDR";#N/A,#N/A,FALSE,"ANEXO3 99 UBÁ4";#N/A,#N/A,FALSE,"ANEXO3 99 UBÁ6"}</definedName>
    <definedName name="xxxxxx" localSheetId="23" hidden="1">{#N/A,#N/A,FALSE,"ANEXO3 99 ERA";#N/A,#N/A,FALSE,"ANEXO3 99 UBÁ2";#N/A,#N/A,FALSE,"ANEXO3 99 DTU";#N/A,#N/A,FALSE,"ANEXO3 99 RDR";#N/A,#N/A,FALSE,"ANEXO3 99 UBÁ4";#N/A,#N/A,FALSE,"ANEXO3 99 UBÁ6"}</definedName>
    <definedName name="xxxxxx" localSheetId="15" hidden="1">{#N/A,#N/A,FALSE,"ANEXO3 99 ERA";#N/A,#N/A,FALSE,"ANEXO3 99 UBÁ2";#N/A,#N/A,FALSE,"ANEXO3 99 DTU";#N/A,#N/A,FALSE,"ANEXO3 99 RDR";#N/A,#N/A,FALSE,"ANEXO3 99 UBÁ4";#N/A,#N/A,FALSE,"ANEXO3 99 UBÁ6"}</definedName>
    <definedName name="xxxxxx" localSheetId="13" hidden="1">{#N/A,#N/A,FALSE,"ANEXO3 99 ERA";#N/A,#N/A,FALSE,"ANEXO3 99 UBÁ2";#N/A,#N/A,FALSE,"ANEXO3 99 DTU";#N/A,#N/A,FALSE,"ANEXO3 99 RDR";#N/A,#N/A,FALSE,"ANEXO3 99 UBÁ4";#N/A,#N/A,FALSE,"ANEXO3 99 UBÁ6"}</definedName>
    <definedName name="xxxxxx" hidden="1">{#N/A,#N/A,FALSE,"ANEXO3 99 ERA";#N/A,#N/A,FALSE,"ANEXO3 99 UBÁ2";#N/A,#N/A,FALSE,"ANEXO3 99 DTU";#N/A,#N/A,FALSE,"ANEXO3 99 RDR";#N/A,#N/A,FALSE,"ANEXO3 99 UBÁ4";#N/A,#N/A,FALSE,"ANEXO3 99 UBÁ6"}</definedName>
    <definedName name="xxxxxx_1" localSheetId="0" hidden="1">{#N/A,#N/A,FALSE,"ANEXO3 99 ERA";#N/A,#N/A,FALSE,"ANEXO3 99 UBÁ2";#N/A,#N/A,FALSE,"ANEXO3 99 DTU";#N/A,#N/A,FALSE,"ANEXO3 99 RDR";#N/A,#N/A,FALSE,"ANEXO3 99 UBÁ4";#N/A,#N/A,FALSE,"ANEXO3 99 UBÁ6"}</definedName>
    <definedName name="xxxxxx_1" localSheetId="25" hidden="1">{#N/A,#N/A,FALSE,"ANEXO3 99 ERA";#N/A,#N/A,FALSE,"ANEXO3 99 UBÁ2";#N/A,#N/A,FALSE,"ANEXO3 99 DTU";#N/A,#N/A,FALSE,"ANEXO3 99 RDR";#N/A,#N/A,FALSE,"ANEXO3 99 UBÁ4";#N/A,#N/A,FALSE,"ANEXO3 99 UBÁ6"}</definedName>
    <definedName name="xxxxxx_1" localSheetId="20" hidden="1">{#N/A,#N/A,FALSE,"ANEXO3 99 ERA";#N/A,#N/A,FALSE,"ANEXO3 99 UBÁ2";#N/A,#N/A,FALSE,"ANEXO3 99 DTU";#N/A,#N/A,FALSE,"ANEXO3 99 RDR";#N/A,#N/A,FALSE,"ANEXO3 99 UBÁ4";#N/A,#N/A,FALSE,"ANEXO3 99 UBÁ6"}</definedName>
    <definedName name="xxxxxx_1" localSheetId="12" hidden="1">{#N/A,#N/A,FALSE,"ANEXO3 99 ERA";#N/A,#N/A,FALSE,"ANEXO3 99 UBÁ2";#N/A,#N/A,FALSE,"ANEXO3 99 DTU";#N/A,#N/A,FALSE,"ANEXO3 99 RDR";#N/A,#N/A,FALSE,"ANEXO3 99 UBÁ4";#N/A,#N/A,FALSE,"ANEXO3 99 UBÁ6"}</definedName>
    <definedName name="xxxxxx_1" localSheetId="22" hidden="1">{#N/A,#N/A,FALSE,"ANEXO3 99 ERA";#N/A,#N/A,FALSE,"ANEXO3 99 UBÁ2";#N/A,#N/A,FALSE,"ANEXO3 99 DTU";#N/A,#N/A,FALSE,"ANEXO3 99 RDR";#N/A,#N/A,FALSE,"ANEXO3 99 UBÁ4";#N/A,#N/A,FALSE,"ANEXO3 99 UBÁ6"}</definedName>
    <definedName name="xxxxxx_1" localSheetId="21" hidden="1">{#N/A,#N/A,FALSE,"ANEXO3 99 ERA";#N/A,#N/A,FALSE,"ANEXO3 99 UBÁ2";#N/A,#N/A,FALSE,"ANEXO3 99 DTU";#N/A,#N/A,FALSE,"ANEXO3 99 RDR";#N/A,#N/A,FALSE,"ANEXO3 99 UBÁ4";#N/A,#N/A,FALSE,"ANEXO3 99 UBÁ6"}</definedName>
    <definedName name="xxxxxx_1" localSheetId="23" hidden="1">{#N/A,#N/A,FALSE,"ANEXO3 99 ERA";#N/A,#N/A,FALSE,"ANEXO3 99 UBÁ2";#N/A,#N/A,FALSE,"ANEXO3 99 DTU";#N/A,#N/A,FALSE,"ANEXO3 99 RDR";#N/A,#N/A,FALSE,"ANEXO3 99 UBÁ4";#N/A,#N/A,FALSE,"ANEXO3 99 UBÁ6"}</definedName>
    <definedName name="xxxxxx_1" localSheetId="15" hidden="1">{#N/A,#N/A,FALSE,"ANEXO3 99 ERA";#N/A,#N/A,FALSE,"ANEXO3 99 UBÁ2";#N/A,#N/A,FALSE,"ANEXO3 99 DTU";#N/A,#N/A,FALSE,"ANEXO3 99 RDR";#N/A,#N/A,FALSE,"ANEXO3 99 UBÁ4";#N/A,#N/A,FALSE,"ANEXO3 99 UBÁ6"}</definedName>
    <definedName name="xxxxxx_1" localSheetId="13" hidden="1">{#N/A,#N/A,FALSE,"ANEXO3 99 ERA";#N/A,#N/A,FALSE,"ANEXO3 99 UBÁ2";#N/A,#N/A,FALSE,"ANEXO3 99 DTU";#N/A,#N/A,FALSE,"ANEXO3 99 RDR";#N/A,#N/A,FALSE,"ANEXO3 99 UBÁ4";#N/A,#N/A,FALSE,"ANEXO3 99 UBÁ6"}</definedName>
    <definedName name="xxxxxx_1" hidden="1">{#N/A,#N/A,FALSE,"ANEXO3 99 ERA";#N/A,#N/A,FALSE,"ANEXO3 99 UBÁ2";#N/A,#N/A,FALSE,"ANEXO3 99 DTU";#N/A,#N/A,FALSE,"ANEXO3 99 RDR";#N/A,#N/A,FALSE,"ANEXO3 99 UBÁ4";#N/A,#N/A,FALSE,"ANEXO3 99 UBÁ6"}</definedName>
    <definedName name="XXXXXXX" localSheetId="0" hidden="1">{#N/A,#N/A,FALSE,"CONTROLE";#N/A,#N/A,FALSE,"CONTROLE"}</definedName>
    <definedName name="XXXXXXX" localSheetId="25" hidden="1">{#N/A,#N/A,FALSE,"CONTROLE";#N/A,#N/A,FALSE,"CONTROLE"}</definedName>
    <definedName name="XXXXXXX" localSheetId="20" hidden="1">{#N/A,#N/A,FALSE,"CONTROLE";#N/A,#N/A,FALSE,"CONTROLE"}</definedName>
    <definedName name="XXXXXXX" localSheetId="12" hidden="1">{#N/A,#N/A,FALSE,"CONTROLE";#N/A,#N/A,FALSE,"CONTROLE"}</definedName>
    <definedName name="XXXXXXX" localSheetId="22" hidden="1">{#N/A,#N/A,FALSE,"CONTROLE";#N/A,#N/A,FALSE,"CONTROLE"}</definedName>
    <definedName name="XXXXXXX" localSheetId="21" hidden="1">{#N/A,#N/A,FALSE,"CONTROLE";#N/A,#N/A,FALSE,"CONTROLE"}</definedName>
    <definedName name="XXXXXXX" localSheetId="23" hidden="1">{#N/A,#N/A,FALSE,"CONTROLE";#N/A,#N/A,FALSE,"CONTROLE"}</definedName>
    <definedName name="XXXXXXX" localSheetId="15" hidden="1">{#N/A,#N/A,FALSE,"CONTROLE";#N/A,#N/A,FALSE,"CONTROLE"}</definedName>
    <definedName name="XXXXXXX" localSheetId="13" hidden="1">{#N/A,#N/A,FALSE,"CONTROLE";#N/A,#N/A,FALSE,"CONTROLE"}</definedName>
    <definedName name="XXXXXXX" hidden="1">{#N/A,#N/A,FALSE,"CONTROLE";#N/A,#N/A,FALSE,"CONTROLE"}</definedName>
    <definedName name="XXXXXXX_1" localSheetId="0" hidden="1">{#N/A,#N/A,FALSE,"CONTROLE";#N/A,#N/A,FALSE,"CONTROLE"}</definedName>
    <definedName name="XXXXXXX_1" localSheetId="25" hidden="1">{#N/A,#N/A,FALSE,"CONTROLE";#N/A,#N/A,FALSE,"CONTROLE"}</definedName>
    <definedName name="XXXXXXX_1" localSheetId="20" hidden="1">{#N/A,#N/A,FALSE,"CONTROLE";#N/A,#N/A,FALSE,"CONTROLE"}</definedName>
    <definedName name="XXXXXXX_1" localSheetId="12" hidden="1">{#N/A,#N/A,FALSE,"CONTROLE";#N/A,#N/A,FALSE,"CONTROLE"}</definedName>
    <definedName name="XXXXXXX_1" localSheetId="22" hidden="1">{#N/A,#N/A,FALSE,"CONTROLE";#N/A,#N/A,FALSE,"CONTROLE"}</definedName>
    <definedName name="XXXXXXX_1" localSheetId="21" hidden="1">{#N/A,#N/A,FALSE,"CONTROLE";#N/A,#N/A,FALSE,"CONTROLE"}</definedName>
    <definedName name="XXXXXXX_1" localSheetId="23" hidden="1">{#N/A,#N/A,FALSE,"CONTROLE";#N/A,#N/A,FALSE,"CONTROLE"}</definedName>
    <definedName name="XXXXXXX_1" localSheetId="15" hidden="1">{#N/A,#N/A,FALSE,"CONTROLE";#N/A,#N/A,FALSE,"CONTROLE"}</definedName>
    <definedName name="XXXXXXX_1" localSheetId="13" hidden="1">{#N/A,#N/A,FALSE,"CONTROLE";#N/A,#N/A,FALSE,"CONTROLE"}</definedName>
    <definedName name="XXXXXXX_1" hidden="1">{#N/A,#N/A,FALSE,"CONTROLE";#N/A,#N/A,FALSE,"CONTROLE"}</definedName>
    <definedName name="xxxxxxxx" localSheetId="15" hidden="1">{#N/A,#N/A,FALSE,"ENERGIA";#N/A,#N/A,FALSE,"PERDIDAS";#N/A,#N/A,FALSE,"CLIENTES";#N/A,#N/A,FALSE,"ESTADO";#N/A,#N/A,FALSE,"TECNICA"}</definedName>
    <definedName name="xxxxxxxx" localSheetId="13" hidden="1">{#N/A,#N/A,FALSE,"ENERGIA";#N/A,#N/A,FALSE,"PERDIDAS";#N/A,#N/A,FALSE,"CLIENTES";#N/A,#N/A,FALSE,"ESTADO";#N/A,#N/A,FALSE,"TECNICA"}</definedName>
    <definedName name="xxxxxxxx" hidden="1">{#N/A,#N/A,FALSE,"ENERGIA";#N/A,#N/A,FALSE,"PERDIDAS";#N/A,#N/A,FALSE,"CLIENTES";#N/A,#N/A,FALSE,"ESTADO";#N/A,#N/A,FALSE,"TECNICA"}</definedName>
    <definedName name="xxxxxxxxxxxx" hidden="1">#REF!</definedName>
    <definedName name="Y">#REF!</definedName>
    <definedName name="YAAPRCAP">#REF!</definedName>
    <definedName name="YAAPRCO">#REF!</definedName>
    <definedName name="YAAPRCOAL">#REF!</definedName>
    <definedName name="YAAPRDA">#REF!</definedName>
    <definedName name="YAAPRDEP">#REF!</definedName>
    <definedName name="YAAPREOS">#REF!</definedName>
    <definedName name="YAAPREQ">#REF!</definedName>
    <definedName name="YAAPRIAT">#REF!</definedName>
    <definedName name="YAAPRIBIT">#REF!</definedName>
    <definedName name="YAAPRINT">#REF!</definedName>
    <definedName name="YAAPRISN">#REF!</definedName>
    <definedName name="YAAPRNETCONT">#REF!</definedName>
    <definedName name="YAAPRSTEAM">#REF!</definedName>
    <definedName name="YAAPRTAX">#REF!</definedName>
    <definedName name="YAAPRTO">#REF!</definedName>
    <definedName name="YAAPRWHEEL">#REF!</definedName>
    <definedName name="YAAUGCAP">#REF!</definedName>
    <definedName name="YAAUGCO">#REF!</definedName>
    <definedName name="YAAUGCOAL">#REF!</definedName>
    <definedName name="YAAUGDA">#REF!</definedName>
    <definedName name="YAAUGDEP">#REF!</definedName>
    <definedName name="YAAUGEOS">#REF!</definedName>
    <definedName name="YAAUGEQ">#REF!</definedName>
    <definedName name="YAAUGIAT">#REF!</definedName>
    <definedName name="YAAUGIBIT">#REF!</definedName>
    <definedName name="YAAUGINT">#REF!</definedName>
    <definedName name="YAAUGISN">#REF!</definedName>
    <definedName name="YAAUGNETCONT">#REF!</definedName>
    <definedName name="YAAUGSTEAM">#REF!</definedName>
    <definedName name="YAAUGTAX">#REF!</definedName>
    <definedName name="YAAUGTO">#REF!</definedName>
    <definedName name="YAAUGWHEEL">#REF!</definedName>
    <definedName name="YACOTISN">#REF!</definedName>
    <definedName name="YADECCAP">#REF!</definedName>
    <definedName name="YADECCO">#REF!</definedName>
    <definedName name="YADECCOAL">#REF!</definedName>
    <definedName name="YADECDA">#REF!</definedName>
    <definedName name="YADECDEP">#REF!</definedName>
    <definedName name="YADECEOS">#REF!</definedName>
    <definedName name="YADECEQ">#REF!</definedName>
    <definedName name="YADECIAT">#REF!</definedName>
    <definedName name="YADECIBIT">#REF!</definedName>
    <definedName name="YADECINT">#REF!</definedName>
    <definedName name="YADECISN">#REF!</definedName>
    <definedName name="YADECNETCONT">#REF!</definedName>
    <definedName name="YADECSTEAM">#REF!</definedName>
    <definedName name="YADECTAX">#REF!</definedName>
    <definedName name="YADECTO">#REF!</definedName>
    <definedName name="YADECWHEEL">#REF!</definedName>
    <definedName name="YAFEBCAP">#REF!</definedName>
    <definedName name="YAFEBCO">#REF!</definedName>
    <definedName name="YAFEBCOAL">#REF!</definedName>
    <definedName name="YAFEBDA">#REF!</definedName>
    <definedName name="YAFEBDEP">#REF!</definedName>
    <definedName name="YAFEBEOS">#REF!</definedName>
    <definedName name="YAFEBEQ">#REF!</definedName>
    <definedName name="YAFEBIAT">#REF!</definedName>
    <definedName name="YAFEBIBIT">#REF!</definedName>
    <definedName name="YAFEBINT">#REF!</definedName>
    <definedName name="YAFEBISN">#REF!</definedName>
    <definedName name="YAFEBNETCONT">#REF!</definedName>
    <definedName name="YAFEBSTEAM">#REF!</definedName>
    <definedName name="YAFEBTAX">#REF!</definedName>
    <definedName name="YAFEBTO">#REF!</definedName>
    <definedName name="YAFEBWHEEL">#REF!</definedName>
    <definedName name="YAGWAPR">#REF!</definedName>
    <definedName name="YAGWAUG">#REF!</definedName>
    <definedName name="YAGWFEB">#REF!</definedName>
    <definedName name="YAGWJAN">#REF!</definedName>
    <definedName name="YAGWJUL">#REF!</definedName>
    <definedName name="YAGWJUN">#REF!</definedName>
    <definedName name="YAGWMAR">#REF!</definedName>
    <definedName name="YAGWMAY">#REF!</definedName>
    <definedName name="YAISNAPR">#REF!</definedName>
    <definedName name="YAISNFEB">#REF!</definedName>
    <definedName name="YAISNJAN">#REF!</definedName>
    <definedName name="YAISNJUN">#REF!</definedName>
    <definedName name="YAISNMAR">#REF!</definedName>
    <definedName name="YAISNMAY">#REF!</definedName>
    <definedName name="YAJANCAP">#REF!</definedName>
    <definedName name="YAJANCO">#REF!</definedName>
    <definedName name="YAJANCOAL">#REF!</definedName>
    <definedName name="YAJANDA">#REF!</definedName>
    <definedName name="YAJANDEP">#REF!</definedName>
    <definedName name="YAJANEOS">#REF!</definedName>
    <definedName name="YAJANEQ">#REF!</definedName>
    <definedName name="YAJANIAT">#REF!</definedName>
    <definedName name="YAJANIBIT">#REF!</definedName>
    <definedName name="YAJANINT">#REF!</definedName>
    <definedName name="YAJANISN">#REF!</definedName>
    <definedName name="YAJANNETCONT">#REF!</definedName>
    <definedName name="YAJANSTEAM">#REF!</definedName>
    <definedName name="YAJANTAX">#REF!</definedName>
    <definedName name="YAJANTO">#REF!</definedName>
    <definedName name="YAJANWHEEL">#REF!</definedName>
    <definedName name="YAJULCAP">#REF!</definedName>
    <definedName name="YAJULCO">#REF!</definedName>
    <definedName name="YAJULCOAL">#REF!</definedName>
    <definedName name="YAJULDA">#REF!</definedName>
    <definedName name="YAJULDEP">#REF!</definedName>
    <definedName name="YAJULEOS">#REF!</definedName>
    <definedName name="YAJULEQ">#REF!</definedName>
    <definedName name="YAJULIAT">#REF!</definedName>
    <definedName name="YAJULIBIT">#REF!</definedName>
    <definedName name="YAJULINT">#REF!</definedName>
    <definedName name="YAJULISN">#REF!</definedName>
    <definedName name="YAJULNETCONT">#REF!</definedName>
    <definedName name="YAJULSTEAM">#REF!</definedName>
    <definedName name="YAJULTAX">#REF!</definedName>
    <definedName name="YAJULTO">#REF!</definedName>
    <definedName name="YAJULWHEEL">#REF!</definedName>
    <definedName name="YAJULYCOAL">#REF!</definedName>
    <definedName name="YAJUNCAP">#REF!</definedName>
    <definedName name="YAJUNCO">#REF!</definedName>
    <definedName name="YAJUNCOAL">#REF!</definedName>
    <definedName name="YAJUNDA">#REF!</definedName>
    <definedName name="YAJUNDEP">#REF!</definedName>
    <definedName name="YAJUNEOS">#REF!</definedName>
    <definedName name="YAJUNEQ">#REF!</definedName>
    <definedName name="YAJUNIAT">#REF!</definedName>
    <definedName name="YAJUNIBIT">#REF!</definedName>
    <definedName name="YAJUNINT">#REF!</definedName>
    <definedName name="YAJUNISN">#REF!</definedName>
    <definedName name="YAJUNNETCONT">#REF!</definedName>
    <definedName name="YAJUNSTEAM">#REF!</definedName>
    <definedName name="YAJUNTAX">#REF!</definedName>
    <definedName name="YAJUNTO">#REF!</definedName>
    <definedName name="YAJUNWHEEL">#REF!</definedName>
    <definedName name="YAMARCAP">#REF!</definedName>
    <definedName name="YAMARCO">#REF!</definedName>
    <definedName name="YAMARCOAL">#REF!</definedName>
    <definedName name="YAMARDA">#REF!</definedName>
    <definedName name="YAMARDEP">#REF!</definedName>
    <definedName name="YAMAREOS">#REF!</definedName>
    <definedName name="YAMAREQ">#REF!</definedName>
    <definedName name="YAMARIAT">#REF!</definedName>
    <definedName name="YAMARIBIT">#REF!</definedName>
    <definedName name="YAMARINT">#REF!</definedName>
    <definedName name="YAMARISN">#REF!</definedName>
    <definedName name="YAMARNETCONT">#REF!</definedName>
    <definedName name="YAMARSTEAM">#REF!</definedName>
    <definedName name="YAMARTAX">#REF!</definedName>
    <definedName name="YAMARTO">#REF!</definedName>
    <definedName name="YAMARWHEEL">#REF!</definedName>
    <definedName name="YAMAYCAP">#REF!</definedName>
    <definedName name="YAMAYCO">#REF!</definedName>
    <definedName name="YAMAYCOAL">#REF!</definedName>
    <definedName name="YAMAYDA">#REF!</definedName>
    <definedName name="YAMAYDEP">#REF!</definedName>
    <definedName name="YAMAYEOS">#REF!</definedName>
    <definedName name="YAMAYEQ">#REF!</definedName>
    <definedName name="YAMAYIAT">#REF!</definedName>
    <definedName name="YAMAYIBIT">#REF!</definedName>
    <definedName name="YAMAYINT">#REF!</definedName>
    <definedName name="YAMAYISN">#REF!</definedName>
    <definedName name="YAMAYNETCONT">#REF!</definedName>
    <definedName name="YAMAYSTEAM">#REF!</definedName>
    <definedName name="YAMAYTAX">#REF!</definedName>
    <definedName name="YAMAYTO">#REF!</definedName>
    <definedName name="YAMAYWHEEL">#REF!</definedName>
    <definedName name="YAMIAPR">#REF!</definedName>
    <definedName name="YAMIAUG">#REF!</definedName>
    <definedName name="YAMIDEC">#REF!</definedName>
    <definedName name="YAMIFEB">#REF!</definedName>
    <definedName name="YAMIJAN">#REF!</definedName>
    <definedName name="YAMIJUL">#REF!</definedName>
    <definedName name="YAMIJUN">#REF!</definedName>
    <definedName name="YAMIMAR">#REF!</definedName>
    <definedName name="YAMIMAY">#REF!</definedName>
    <definedName name="YAMINOV">#REF!</definedName>
    <definedName name="YAMIOCT">#REF!</definedName>
    <definedName name="YAMISEP">#REF!</definedName>
    <definedName name="YANOVCAP">#REF!</definedName>
    <definedName name="YANOVCO">#REF!</definedName>
    <definedName name="YANOVCOAL">#REF!</definedName>
    <definedName name="YANOVDA">#REF!</definedName>
    <definedName name="YANOVDEP">#REF!</definedName>
    <definedName name="YANOVEOS">#REF!</definedName>
    <definedName name="YANOVEQ">#REF!</definedName>
    <definedName name="YANOVIAT">#REF!</definedName>
    <definedName name="YANOVIBIT">#REF!</definedName>
    <definedName name="YANOVINT">#REF!</definedName>
    <definedName name="YANOVISN">#REF!</definedName>
    <definedName name="YANOVNETCONT">#REF!</definedName>
    <definedName name="YANOVSTEAM">#REF!</definedName>
    <definedName name="YANOVTAX">#REF!</definedName>
    <definedName name="YANOVTO">#REF!</definedName>
    <definedName name="YANOVWHEEL">#REF!</definedName>
    <definedName name="YAOCTCAP">#REF!</definedName>
    <definedName name="YAOCTCO">#REF!</definedName>
    <definedName name="YAOCTCOAL">#REF!</definedName>
    <definedName name="YAOCTDA">#REF!</definedName>
    <definedName name="YAOCTDEP">#REF!</definedName>
    <definedName name="YAOCTEOS">#REF!</definedName>
    <definedName name="YAOCTEQ">#REF!</definedName>
    <definedName name="YAOCTIAT">#REF!</definedName>
    <definedName name="YAOCTIBIT">#REF!</definedName>
    <definedName name="YAOCTINT">#REF!</definedName>
    <definedName name="YAOCTISN">#REF!</definedName>
    <definedName name="YAOCTNETCONT">#REF!</definedName>
    <definedName name="YAOCTSTEAM">#REF!</definedName>
    <definedName name="YAOCTTAX">#REF!</definedName>
    <definedName name="YAOCTTO">#REF!</definedName>
    <definedName name="YAOCTWHEEL">#REF!</definedName>
    <definedName name="YASEPCAP">#REF!</definedName>
    <definedName name="YASEPCO">#REF!</definedName>
    <definedName name="YASEPCOAL">#REF!</definedName>
    <definedName name="YASEPDA">#REF!</definedName>
    <definedName name="YASEPDEP">#REF!</definedName>
    <definedName name="YASEPEOS">#REF!</definedName>
    <definedName name="YASEPEQ">#REF!</definedName>
    <definedName name="YASEPIAT">#REF!</definedName>
    <definedName name="YASEPIBIT">#REF!</definedName>
    <definedName name="YASEPINT">#REF!</definedName>
    <definedName name="YASEPISN">#REF!</definedName>
    <definedName name="YASEPNETCONT">#REF!</definedName>
    <definedName name="YASEPSTEAM">#REF!</definedName>
    <definedName name="YASEPTAX">#REF!</definedName>
    <definedName name="YASEPTO">#REF!</definedName>
    <definedName name="YASEPWHEEL">#REF!</definedName>
    <definedName name="YBAPRBANKINT">#REF!</definedName>
    <definedName name="YBAPRCAP">#REF!</definedName>
    <definedName name="YBAPRCO">#REF!</definedName>
    <definedName name="YBAPRCOAL">#REF!</definedName>
    <definedName name="YBAPRDA">#REF!</definedName>
    <definedName name="YBAPRDEP">#REF!</definedName>
    <definedName name="YBAPREOS">#REF!</definedName>
    <definedName name="YBAPREQ">#REF!</definedName>
    <definedName name="YBAPRIAT">#REF!</definedName>
    <definedName name="YBAPRIBIT">#REF!</definedName>
    <definedName name="YBAPRINT">#REF!</definedName>
    <definedName name="YBAPRNETCONT">#REF!</definedName>
    <definedName name="YBAPRSTEAM">#REF!</definedName>
    <definedName name="YBAPRTAX">#REF!</definedName>
    <definedName name="YBAPRTO">#REF!</definedName>
    <definedName name="YBAPRWHEEL">#REF!</definedName>
    <definedName name="YBAUGBANKINT">#REF!</definedName>
    <definedName name="YBAUGCAP">#REF!</definedName>
    <definedName name="YBAUGCO">#REF!</definedName>
    <definedName name="YBAUGCOAL">#REF!</definedName>
    <definedName name="YBAUGDA">#REF!</definedName>
    <definedName name="YBAUGDEP">#REF!</definedName>
    <definedName name="YBAUGEOS">#REF!</definedName>
    <definedName name="YBAUGEQ">#REF!</definedName>
    <definedName name="YBAUGIAT">#REF!</definedName>
    <definedName name="YBAUGIBIT">#REF!</definedName>
    <definedName name="YBAUGINT">#REF!</definedName>
    <definedName name="YBAUGNETCONT">#REF!</definedName>
    <definedName name="YBAUGSTEAM">#REF!</definedName>
    <definedName name="YBAUGTAX">#REF!</definedName>
    <definedName name="YBAUGWHEEL">#REF!</definedName>
    <definedName name="YBDECBANKINT">#REF!</definedName>
    <definedName name="YBDECCAP">#REF!</definedName>
    <definedName name="YBDECCO">#REF!</definedName>
    <definedName name="YBDECCOAL">#REF!</definedName>
    <definedName name="YBDECDA">#REF!</definedName>
    <definedName name="YBDECDEP">#REF!</definedName>
    <definedName name="YBDECEOS">#REF!</definedName>
    <definedName name="YBDECEQ">#REF!</definedName>
    <definedName name="YBDECGW">#REF!</definedName>
    <definedName name="YBDECIAT">#REF!</definedName>
    <definedName name="YBDECIBIT">#REF!</definedName>
    <definedName name="YBDECINT">#REF!</definedName>
    <definedName name="YBDECISN">#REF!</definedName>
    <definedName name="YBDECNETCONT">#REF!</definedName>
    <definedName name="YBDECSTEAM">#REF!</definedName>
    <definedName name="YBDECTAX">#REF!</definedName>
    <definedName name="YBDECWHEEL">#REF!</definedName>
    <definedName name="YBFEBBANKINT">#REF!</definedName>
    <definedName name="YBFEBCAP">#REF!</definedName>
    <definedName name="YBFEBCO">#REF!</definedName>
    <definedName name="YBFEBCOAL">#REF!</definedName>
    <definedName name="YBFEBDA">#REF!</definedName>
    <definedName name="YBFEBDEP">#REF!</definedName>
    <definedName name="YBFEBEOS">#REF!</definedName>
    <definedName name="YBFEBEQ">#REF!</definedName>
    <definedName name="YBFEBIAT">#REF!</definedName>
    <definedName name="YBFEBIBIT">#REF!</definedName>
    <definedName name="YBFEBINT">#REF!</definedName>
    <definedName name="YBFEBNETCONT">#REF!</definedName>
    <definedName name="YBFEBSTEAM">#REF!</definedName>
    <definedName name="YBFEBTAX">#REF!</definedName>
    <definedName name="YBFEBTO">#REF!</definedName>
    <definedName name="YBFEBWHEEL">#REF!</definedName>
    <definedName name="YBISNAPR">#REF!</definedName>
    <definedName name="YBISNAUG">#REF!</definedName>
    <definedName name="YBISNDEC">#REF!</definedName>
    <definedName name="YBISNFEB">#REF!</definedName>
    <definedName name="YBISNJAN">#REF!</definedName>
    <definedName name="YBISNJUL">#REF!</definedName>
    <definedName name="YBISNJUN">#REF!</definedName>
    <definedName name="YBISNMAR">#REF!</definedName>
    <definedName name="YBISNMAY">#REF!</definedName>
    <definedName name="YBISNNOV">#REF!</definedName>
    <definedName name="YBISNOCT">#REF!</definedName>
    <definedName name="YBISNSEP">#REF!</definedName>
    <definedName name="YBJANBANKINT">#REF!</definedName>
    <definedName name="YBJANCAP">#REF!</definedName>
    <definedName name="YBJANCO">#REF!</definedName>
    <definedName name="YBJANCOAL">#REF!</definedName>
    <definedName name="YBJANDA">#REF!</definedName>
    <definedName name="YBJANDEP">#REF!</definedName>
    <definedName name="YBJANEOS">#REF!</definedName>
    <definedName name="YBJANEQ">#REF!</definedName>
    <definedName name="YBJANIAT">#REF!</definedName>
    <definedName name="YBJANIBIT">#REF!</definedName>
    <definedName name="YBJANINT">#REF!</definedName>
    <definedName name="YBJANNETCONT">#REF!</definedName>
    <definedName name="YBJANSTEAM">#REF!</definedName>
    <definedName name="YBJANTAX">#REF!</definedName>
    <definedName name="YBJANTO">#REF!</definedName>
    <definedName name="YBJANWHEEL">#REF!</definedName>
    <definedName name="YBJULBANKINT">#REF!</definedName>
    <definedName name="YBJULCAP">#REF!</definedName>
    <definedName name="YBJULCO">#REF!</definedName>
    <definedName name="YBJULCOAL">#REF!</definedName>
    <definedName name="YBJULDA">#REF!</definedName>
    <definedName name="YBJULDEP">#REF!</definedName>
    <definedName name="YBJULEOS">#REF!</definedName>
    <definedName name="YBJULEQ">#REF!</definedName>
    <definedName name="YBJULIAT">#REF!</definedName>
    <definedName name="YBJULIBIT">#REF!</definedName>
    <definedName name="YBJULINT">#REF!</definedName>
    <definedName name="YBJULNETCONT">#REF!</definedName>
    <definedName name="YBJULSTEAM">#REF!</definedName>
    <definedName name="YBJULTAX">#REF!</definedName>
    <definedName name="YBJULTO">#REF!</definedName>
    <definedName name="YBJULWHEEL">#REF!</definedName>
    <definedName name="YBJUNBANKINT">#REF!</definedName>
    <definedName name="YBJUNCAP">#REF!</definedName>
    <definedName name="YBJUNCO">#REF!</definedName>
    <definedName name="YBJUNCOAL">#REF!</definedName>
    <definedName name="YBJUNDA">#REF!</definedName>
    <definedName name="YBJUNDEP">#REF!</definedName>
    <definedName name="YBJUNEOS">#REF!</definedName>
    <definedName name="YBJUNEQ">#REF!</definedName>
    <definedName name="YBJUNIAT">#REF!</definedName>
    <definedName name="YBJUNIBIT">#REF!</definedName>
    <definedName name="YBJUNINT">#REF!</definedName>
    <definedName name="YBJUNNETCONT">#REF!</definedName>
    <definedName name="YBJUNSTEAM">#REF!</definedName>
    <definedName name="YBJUNTAX">#REF!</definedName>
    <definedName name="YBJUNTO">#REF!</definedName>
    <definedName name="YBJUNWHEEL">#REF!</definedName>
    <definedName name="YBMARBANKINT">#REF!</definedName>
    <definedName name="YBMARCAP">#REF!</definedName>
    <definedName name="YBMARCO">#REF!</definedName>
    <definedName name="YBMARCOAL">#REF!</definedName>
    <definedName name="YBMARDA">#REF!</definedName>
    <definedName name="YBMARDEP">#REF!</definedName>
    <definedName name="YBMAREOS">#REF!</definedName>
    <definedName name="YBMAREQ">#REF!</definedName>
    <definedName name="YBMARIAT">#REF!</definedName>
    <definedName name="YBMARIBIT">#REF!</definedName>
    <definedName name="YBMARINT">#REF!</definedName>
    <definedName name="YBMARNETCONT">#REF!</definedName>
    <definedName name="YBMARSTEAM">#REF!</definedName>
    <definedName name="YBMARTAX">#REF!</definedName>
    <definedName name="YBMARTO">#REF!</definedName>
    <definedName name="YBMARWHEEL">#REF!</definedName>
    <definedName name="YBMAYBANKINT">#REF!</definedName>
    <definedName name="YBMAYCAP">#REF!</definedName>
    <definedName name="YBMAYCO">#REF!</definedName>
    <definedName name="YBMAYCOAL">#REF!</definedName>
    <definedName name="YBMAYDA">#REF!</definedName>
    <definedName name="YBMAYDEP">#REF!</definedName>
    <definedName name="YBMAYEOS">#REF!</definedName>
    <definedName name="YBMAYEQ">#REF!</definedName>
    <definedName name="YBMAYIAT">#REF!</definedName>
    <definedName name="YBMAYIBIT">#REF!</definedName>
    <definedName name="YBMAYINT">#REF!</definedName>
    <definedName name="YBMAYNETCONT">#REF!</definedName>
    <definedName name="YBMAYSTEAM">#REF!</definedName>
    <definedName name="YBMAYTAX">#REF!</definedName>
    <definedName name="YBMAYTO">#REF!</definedName>
    <definedName name="YBMAYWHEEL">#REF!</definedName>
    <definedName name="YBMIAPR">#REF!</definedName>
    <definedName name="YBMIAUG">#REF!</definedName>
    <definedName name="YBMIDEC">#REF!</definedName>
    <definedName name="YBMIFEB">#REF!</definedName>
    <definedName name="YBMIJAN">#REF!</definedName>
    <definedName name="YBMIJUL">#REF!</definedName>
    <definedName name="YBMIJUN">#REF!</definedName>
    <definedName name="YBMIMAR">#REF!</definedName>
    <definedName name="YBMINOV">#REF!</definedName>
    <definedName name="YBMIOCT">#REF!</definedName>
    <definedName name="YBMISEP">#REF!</definedName>
    <definedName name="YBNOVCAP">#REF!</definedName>
    <definedName name="YBNOVCO">#REF!</definedName>
    <definedName name="YBNOVCOAL">#REF!</definedName>
    <definedName name="YBNOVDA">#REF!</definedName>
    <definedName name="YBNOVDEP">#REF!</definedName>
    <definedName name="YBNOVEOS">#REF!</definedName>
    <definedName name="YBNOVEQ">#REF!</definedName>
    <definedName name="YBNOVIAT">#REF!</definedName>
    <definedName name="YBNOVIBIT">#REF!</definedName>
    <definedName name="YBNOVINT">#REF!</definedName>
    <definedName name="YBNOVNETCONT">#REF!</definedName>
    <definedName name="YBNOVSTEAM">#REF!</definedName>
    <definedName name="YBNOVTAX">#REF!</definedName>
    <definedName name="YBNOVWHEEL">#REF!</definedName>
    <definedName name="YBOCTBANKINT">#REF!</definedName>
    <definedName name="YBOCTCAP">#REF!</definedName>
    <definedName name="YBOCTCO">#REF!</definedName>
    <definedName name="YBOCTCOAL">#REF!</definedName>
    <definedName name="YBOCTDA">#REF!</definedName>
    <definedName name="YBOCTDEP">#REF!</definedName>
    <definedName name="YBOCTEOS">#REF!</definedName>
    <definedName name="YBOCTEQ">#REF!</definedName>
    <definedName name="YBOCTIAT">#REF!</definedName>
    <definedName name="YBOCTIBIT">#REF!</definedName>
    <definedName name="YBOCTINT">#REF!</definedName>
    <definedName name="YBOCTNETCONT">#REF!</definedName>
    <definedName name="YBOCTSTEAM">#REF!</definedName>
    <definedName name="YBOCTTAX">#REF!</definedName>
    <definedName name="YBOCTWHEEL">#REF!</definedName>
    <definedName name="YBOJANCO">#REF!</definedName>
    <definedName name="YBSEPBANKINT">#REF!</definedName>
    <definedName name="YBSEPCAP">#REF!</definedName>
    <definedName name="YBSEPCO">#REF!</definedName>
    <definedName name="YBSEPCOAL">#REF!</definedName>
    <definedName name="YBSEPDA">#REF!</definedName>
    <definedName name="YBSEPDEP">#REF!</definedName>
    <definedName name="YBSEPEOS">#REF!</definedName>
    <definedName name="YBSEPEQ">#REF!</definedName>
    <definedName name="YBSEPIAT">#REF!</definedName>
    <definedName name="YBSEPIBIT">#REF!</definedName>
    <definedName name="YBSEPINT">#REF!</definedName>
    <definedName name="YBSEPNETCONT">#REF!</definedName>
    <definedName name="YBSEPSTEAM">#REF!</definedName>
    <definedName name="YBSEPTAX">#REF!</definedName>
    <definedName name="YBSEPWHEEL">#REF!</definedName>
    <definedName name="YEAR">#REF!</definedName>
    <definedName name="yeuyu" localSheetId="15" hidden="1">{#N/A,#N/A,FALSE,"CONTROLE"}</definedName>
    <definedName name="yeuyu" localSheetId="13" hidden="1">{#N/A,#N/A,FALSE,"CONTROLE"}</definedName>
    <definedName name="yeuyu" hidden="1">{#N/A,#N/A,FALSE,"CONTROLE"}</definedName>
    <definedName name="YMISNAPR">#REF!</definedName>
    <definedName name="yru6" localSheetId="15" hidden="1">{#N/A,#N/A,FALSE,"CONTROLE";#N/A,#N/A,FALSE,"CONTROLE"}</definedName>
    <definedName name="yru6" localSheetId="13" hidden="1">{#N/A,#N/A,FALSE,"CONTROLE";#N/A,#N/A,FALSE,"CONTROLE"}</definedName>
    <definedName name="yru6" hidden="1">{#N/A,#N/A,FALSE,"CONTROLE";#N/A,#N/A,FALSE,"CONTROLE"}</definedName>
    <definedName name="YTDACTAPRFEE">#REF!</definedName>
    <definedName name="YTDACTAPRINT">#REF!</definedName>
    <definedName name="YTDACTAUGFEE">#REF!</definedName>
    <definedName name="YTDACTAUGINT">#REF!</definedName>
    <definedName name="YTDACTDECFEE">#REF!</definedName>
    <definedName name="YTDACTDECINT">#REF!</definedName>
    <definedName name="YTDACTFEBFEE">#REF!</definedName>
    <definedName name="YTDACTFEBINT">#REF!</definedName>
    <definedName name="YTDACTJANFEE">#REF!</definedName>
    <definedName name="YTDACTJANINT">#REF!</definedName>
    <definedName name="YTDACTJULFEE">#REF!</definedName>
    <definedName name="YTDACTJULINT">#REF!</definedName>
    <definedName name="YTDACTJUNFEE">#REF!</definedName>
    <definedName name="YTDACTJUNINT">#REF!</definedName>
    <definedName name="YTDACTMARFEE">#REF!</definedName>
    <definedName name="YTDACTMARINT">#REF!</definedName>
    <definedName name="YTDACTMAYFEE">#REF!</definedName>
    <definedName name="YTDACTMAYINT">#REF!</definedName>
    <definedName name="YTDACTNOVFEE">#REF!</definedName>
    <definedName name="YTDACTNOVINT">#REF!</definedName>
    <definedName name="YTDACTOCTFEE">#REF!</definedName>
    <definedName name="YTDACTOCTINT">#REF!</definedName>
    <definedName name="YTDACTSEPFEE">#REF!</definedName>
    <definedName name="YTDACTSEPINT">#REF!</definedName>
    <definedName name="YTDBUDAPRFEE">#REF!</definedName>
    <definedName name="YTDBUDAPRINT">#REF!</definedName>
    <definedName name="YTDBUDAUGFEE">#REF!</definedName>
    <definedName name="YTDBUDAUGINT">#REF!</definedName>
    <definedName name="YTDBUDDECFEE">#REF!</definedName>
    <definedName name="YTDBUDDECINT">#REF!</definedName>
    <definedName name="YTDBUDFEBFEE">#REF!</definedName>
    <definedName name="YTDBUDFEBINT">#REF!</definedName>
    <definedName name="YTDBUDJANFEE">#REF!</definedName>
    <definedName name="YTDBUDJANINT">#REF!</definedName>
    <definedName name="YTDBUDJULFEE">#REF!</definedName>
    <definedName name="YTDBUDJULINT">#REF!</definedName>
    <definedName name="YTDBUDJUNFEE">#REF!</definedName>
    <definedName name="YTDBUDJUNINT">#REF!</definedName>
    <definedName name="YTDBUDMARFEE">#REF!</definedName>
    <definedName name="YTDBUDMARINT">#REF!</definedName>
    <definedName name="YTDBUDMAYFEE">#REF!</definedName>
    <definedName name="YTDBUDMAYINT">#REF!</definedName>
    <definedName name="YTDBUDNOVFEE">#REF!</definedName>
    <definedName name="YTDBUDNOVINT">#REF!</definedName>
    <definedName name="YTDBUDOCTFEE">#REF!</definedName>
    <definedName name="YTDBUDOCTINT">#REF!</definedName>
    <definedName name="YTDBUDSEPINT">#REF!</definedName>
    <definedName name="ytuytuyt" localSheetId="15" hidden="1">{#N/A,#N/A,FALSE,"CONTROLE";#N/A,#N/A,FALSE,"CONTROLE"}</definedName>
    <definedName name="ytuytuyt" localSheetId="13" hidden="1">{#N/A,#N/A,FALSE,"CONTROLE";#N/A,#N/A,FALSE,"CONTROLE"}</definedName>
    <definedName name="ytuytuyt" hidden="1">{#N/A,#N/A,FALSE,"CONTROLE";#N/A,#N/A,FALSE,"CONTROLE"}</definedName>
    <definedName name="ytytry" localSheetId="15" hidden="1">{#N/A,#N/A,FALSE,"CONTROLE"}</definedName>
    <definedName name="ytytry" localSheetId="13" hidden="1">{#N/A,#N/A,FALSE,"CONTROLE"}</definedName>
    <definedName name="ytytry" hidden="1">{#N/A,#N/A,FALSE,"CONTROLE"}</definedName>
    <definedName name="yuii" localSheetId="15" hidden="1">{#N/A,#N/A,FALSE,"CONTROLE";#N/A,#N/A,FALSE,"CONTROLE"}</definedName>
    <definedName name="yuii" localSheetId="13" hidden="1">{#N/A,#N/A,FALSE,"CONTROLE";#N/A,#N/A,FALSE,"CONTROLE"}</definedName>
    <definedName name="yuii" hidden="1">{#N/A,#N/A,FALSE,"CONTROLE";#N/A,#N/A,FALSE,"CONTROLE"}</definedName>
    <definedName name="YY" localSheetId="0" hidden="1">{"TotalGeralDespesasPorArea",#N/A,FALSE,"VinculosAccessEfetivo"}</definedName>
    <definedName name="YY" localSheetId="25" hidden="1">{"TotalGeralDespesasPorArea",#N/A,FALSE,"VinculosAccessEfetivo"}</definedName>
    <definedName name="YY" localSheetId="20" hidden="1">{"TotalGeralDespesasPorArea",#N/A,FALSE,"VinculosAccessEfetivo"}</definedName>
    <definedName name="YY" localSheetId="12" hidden="1">{"TotalGeralDespesasPorArea",#N/A,FALSE,"VinculosAccessEfetivo"}</definedName>
    <definedName name="YY" localSheetId="22" hidden="1">{"TotalGeralDespesasPorArea",#N/A,FALSE,"VinculosAccessEfetivo"}</definedName>
    <definedName name="YY" localSheetId="21" hidden="1">{"TotalGeralDespesasPorArea",#N/A,FALSE,"VinculosAccessEfetivo"}</definedName>
    <definedName name="YY" localSheetId="23" hidden="1">{"TotalGeralDespesasPorArea",#N/A,FALSE,"VinculosAccessEfetivo"}</definedName>
    <definedName name="YY" localSheetId="15" hidden="1">{"TotalGeralDespesasPorArea",#N/A,FALSE,"VinculosAccessEfetivo"}</definedName>
    <definedName name="YY" localSheetId="13" hidden="1">{"TotalGeralDespesasPorArea",#N/A,FALSE,"VinculosAccessEfetivo"}</definedName>
    <definedName name="YY" hidden="1">{"TotalGeralDespesasPorArea",#N/A,FALSE,"VinculosAccessEfetivo"}</definedName>
    <definedName name="YY_1" localSheetId="0" hidden="1">{"TotalGeralDespesasPorArea",#N/A,FALSE,"VinculosAccessEfetivo"}</definedName>
    <definedName name="YY_1" localSheetId="25" hidden="1">{"TotalGeralDespesasPorArea",#N/A,FALSE,"VinculosAccessEfetivo"}</definedName>
    <definedName name="YY_1" localSheetId="20" hidden="1">{"TotalGeralDespesasPorArea",#N/A,FALSE,"VinculosAccessEfetivo"}</definedName>
    <definedName name="YY_1" localSheetId="12" hidden="1">{"TotalGeralDespesasPorArea",#N/A,FALSE,"VinculosAccessEfetivo"}</definedName>
    <definedName name="YY_1" localSheetId="22" hidden="1">{"TotalGeralDespesasPorArea",#N/A,FALSE,"VinculosAccessEfetivo"}</definedName>
    <definedName name="YY_1" localSheetId="21" hidden="1">{"TotalGeralDespesasPorArea",#N/A,FALSE,"VinculosAccessEfetivo"}</definedName>
    <definedName name="YY_1" localSheetId="23" hidden="1">{"TotalGeralDespesasPorArea",#N/A,FALSE,"VinculosAccessEfetivo"}</definedName>
    <definedName name="YY_1" localSheetId="15" hidden="1">{"TotalGeralDespesasPorArea",#N/A,FALSE,"VinculosAccessEfetivo"}</definedName>
    <definedName name="YY_1" localSheetId="13" hidden="1">{"TotalGeralDespesasPorArea",#N/A,FALSE,"VinculosAccessEfetivo"}</definedName>
    <definedName name="YY_1" hidden="1">{"TotalGeralDespesasPorArea",#N/A,FALSE,"VinculosAccessEfetivo"}</definedName>
    <definedName name="yyy" localSheetId="15" hidden="1">{#N/A,#N/A,FALSE,"CONTROLE"}</definedName>
    <definedName name="yyy" localSheetId="13" hidden="1">{#N/A,#N/A,FALSE,"CONTROLE"}</definedName>
    <definedName name="yyy" hidden="1">{#N/A,#N/A,FALSE,"CONTROLE"}</definedName>
    <definedName name="yyyyyyyyyyyyyyyyyy">#REF!</definedName>
    <definedName name="z" localSheetId="2">#REF!</definedName>
    <definedName name="z" localSheetId="3">#REF!</definedName>
    <definedName name="z" localSheetId="25">#REF!</definedName>
    <definedName name="z" localSheetId="20">#REF!</definedName>
    <definedName name="z" localSheetId="12">#REF!</definedName>
    <definedName name="z" localSheetId="22">#REF!</definedName>
    <definedName name="z" localSheetId="21">#REF!</definedName>
    <definedName name="z" localSheetId="23">#REF!</definedName>
    <definedName name="z" localSheetId="15">#REF!</definedName>
    <definedName name="z" localSheetId="13">#REF!</definedName>
    <definedName name="z">#REF!</definedName>
    <definedName name="z_1" localSheetId="0" hidden="1">{#N/A,#N/A,FALSE,"CONTROLE"}</definedName>
    <definedName name="z_1" localSheetId="25" hidden="1">{#N/A,#N/A,FALSE,"CONTROLE"}</definedName>
    <definedName name="z_1" localSheetId="20" hidden="1">{#N/A,#N/A,FALSE,"CONTROLE"}</definedName>
    <definedName name="z_1" localSheetId="12" hidden="1">{#N/A,#N/A,FALSE,"CONTROLE"}</definedName>
    <definedName name="z_1" localSheetId="22" hidden="1">{#N/A,#N/A,FALSE,"CONTROLE"}</definedName>
    <definedName name="z_1" localSheetId="21" hidden="1">{#N/A,#N/A,FALSE,"CONTROLE"}</definedName>
    <definedName name="z_1" localSheetId="23" hidden="1">{#N/A,#N/A,FALSE,"CONTROLE"}</definedName>
    <definedName name="z_1" localSheetId="15" hidden="1">{#N/A,#N/A,FALSE,"CONTROLE"}</definedName>
    <definedName name="z_1" localSheetId="13" hidden="1">{#N/A,#N/A,FALSE,"CONTROLE"}</definedName>
    <definedName name="z_1" hidden="1">{#N/A,#N/A,FALSE,"CONTROLE"}</definedName>
    <definedName name="Z_22324E6D_2FA2_4A04_B0FD_1F42E900DF32_.wvu.Cols" localSheetId="19" hidden="1">'Inv. SPE Generation'!$A:$A</definedName>
    <definedName name="Z_22324E6D_2FA2_4A04_B0FD_1F42E900DF32_.wvu.Cols" localSheetId="22" hidden="1">'SPE Substations'!#REF!,'SPE Substations'!$GF:$GH,'SPE Substations'!$QB:$QD,'SPE Substations'!$ZX:$ZZ,'SPE Substations'!$AJT:$AJV,'SPE Substations'!$ATP:$ATR,'SPE Substations'!$BDL:$BDN,'SPE Substations'!$BNH:$BNJ,'SPE Substations'!$BXD:$BXF,'SPE Substations'!$CGZ:$CHB,'SPE Substations'!$CQV:$CQX,'SPE Substations'!$DAR:$DAT,'SPE Substations'!$DKN:$DKP,'SPE Substations'!$DUJ:$DUL,'SPE Substations'!$EEF:$EEH,'SPE Substations'!$EOB:$EOD,'SPE Substations'!$EXX:$EXZ,'SPE Substations'!$FHT:$FHV,'SPE Substations'!$FRP:$FRR,'SPE Substations'!$GBL:$GBN,'SPE Substations'!$GLH:$GLJ,'SPE Substations'!$GVD:$GVF,'SPE Substations'!$HEZ:$HFB,'SPE Substations'!$HOV:$HOX,'SPE Substations'!$HYR:$HYT,'SPE Substations'!$IIN:$IIP,'SPE Substations'!$ISJ:$ISL,'SPE Substations'!$JCF:$JCH,'SPE Substations'!$JMB:$JMD,'SPE Substations'!$JVX:$JVZ,'SPE Substations'!$KFT:$KFV,'SPE Substations'!$KPP:$KPR,'SPE Substations'!$KZL:$KZN,'SPE Substations'!$LJH:$LJJ,'SPE Substations'!$LTD:$LTF,'SPE Substations'!$MCZ:$MDB,'SPE Substations'!$MMV:$MMX,'SPE Substations'!$MWR:$MWT,'SPE Substations'!$NGN:$NGP,'SPE Substations'!$NQJ:$NQL,'SPE Substations'!$OAF:$OAH,'SPE Substations'!$OKB:$OKD,'SPE Substations'!$OTX:$OTZ,'SPE Substations'!$PDT:$PDV,'SPE Substations'!$PNP:$PNR,'SPE Substations'!$PXL:$PXN,'SPE Substations'!$QHH:$QHJ,'SPE Substations'!$QRD:$QRF,'SPE Substations'!$RAZ:$RBB,'SPE Substations'!$RKV:$RKX,'SPE Substations'!$RUR:$RUT,'SPE Substations'!$SEN:$SEP,'SPE Substations'!$SOJ:$SOL,'SPE Substations'!$SYF:$SYH,'SPE Substations'!$TIB:$TID,'SPE Substations'!$TRX:$TRZ,'SPE Substations'!$UBT:$UBV,'SPE Substations'!$ULP:$ULR,'SPE Substations'!$UVL:$UVN,'SPE Substations'!$VFH:$VFJ,'SPE Substations'!$VPD:$VPF,'SPE Substations'!$VYZ:$VZB,'SPE Substations'!$WIV:$WIX,'SPE Substations'!$WSR:$WST</definedName>
    <definedName name="Z_22324E6D_2FA2_4A04_B0FD_1F42E900DF32_.wvu.Cols" localSheetId="21" hidden="1">'SPE Transmission Lines'!$JH:$JM,'SPE Transmission Lines'!$TD:$TI,'SPE Transmission Lines'!$ACZ:$ADE,'SPE Transmission Lines'!$AMV:$ANA,'SPE Transmission Lines'!$AWR:$AWW,'SPE Transmission Lines'!$BGN:$BGS,'SPE Transmission Lines'!$BQJ:$BQO,'SPE Transmission Lines'!$CAF:$CAK,'SPE Transmission Lines'!$CKB:$CKG,'SPE Transmission Lines'!$CTX:$CUC,'SPE Transmission Lines'!$DDT:$DDY,'SPE Transmission Lines'!$DNP:$DNU,'SPE Transmission Lines'!$DXL:$DXQ,'SPE Transmission Lines'!$EHH:$EHM,'SPE Transmission Lines'!$ERD:$ERI,'SPE Transmission Lines'!$FAZ:$FBE,'SPE Transmission Lines'!$FKV:$FLA,'SPE Transmission Lines'!$FUR:$FUW,'SPE Transmission Lines'!$GEN:$GES,'SPE Transmission Lines'!$GOJ:$GOO,'SPE Transmission Lines'!$GYF:$GYK,'SPE Transmission Lines'!$HIB:$HIG,'SPE Transmission Lines'!$HRX:$HSC,'SPE Transmission Lines'!$IBT:$IBY,'SPE Transmission Lines'!$ILP:$ILU,'SPE Transmission Lines'!$IVL:$IVQ,'SPE Transmission Lines'!$JFH:$JFM,'SPE Transmission Lines'!$JPD:$JPI,'SPE Transmission Lines'!$JYZ:$JZE,'SPE Transmission Lines'!$KIV:$KJA,'SPE Transmission Lines'!$KSR:$KSW,'SPE Transmission Lines'!$LCN:$LCS,'SPE Transmission Lines'!$LMJ:$LMO,'SPE Transmission Lines'!$LWF:$LWK,'SPE Transmission Lines'!$MGB:$MGG,'SPE Transmission Lines'!$MPX:$MQC,'SPE Transmission Lines'!$MZT:$MZY,'SPE Transmission Lines'!$NJP:$NJU,'SPE Transmission Lines'!$NTL:$NTQ,'SPE Transmission Lines'!$ODH:$ODM,'SPE Transmission Lines'!$OND:$ONI,'SPE Transmission Lines'!$OWZ:$OXE,'SPE Transmission Lines'!$PGV:$PHA,'SPE Transmission Lines'!$PQR:$PQW,'SPE Transmission Lines'!$QAN:$QAS,'SPE Transmission Lines'!$QKJ:$QKO,'SPE Transmission Lines'!$QUF:$QUK,'SPE Transmission Lines'!$REB:$REG,'SPE Transmission Lines'!$RNX:$ROC,'SPE Transmission Lines'!$RXT:$RXY,'SPE Transmission Lines'!$SHP:$SHU,'SPE Transmission Lines'!$SRL:$SRQ,'SPE Transmission Lines'!$TBH:$TBM,'SPE Transmission Lines'!$TLD:$TLI,'SPE Transmission Lines'!$TUZ:$TVE,'SPE Transmission Lines'!$UEV:$UFA,'SPE Transmission Lines'!$UOR:$UOW,'SPE Transmission Lines'!$UYN:$UYS,'SPE Transmission Lines'!$VIJ:$VIO,'SPE Transmission Lines'!$VSF:$VSK,'SPE Transmission Lines'!$WCB:$WCG,'SPE Transmission Lines'!$WLX:$WMC,'SPE Transmission Lines'!$WVT:$WVY</definedName>
    <definedName name="Z_22324E6D_2FA2_4A04_B0FD_1F42E900DF32_.wvu.FilterData" localSheetId="19" hidden="1">'Inv. SPE Generation'!#REF!</definedName>
    <definedName name="Z_22324E6D_2FA2_4A04_B0FD_1F42E900DF32_.wvu.FilterData" localSheetId="17" hidden="1">'Inv. SPE Substations'!#REF!</definedName>
    <definedName name="Z_22324E6D_2FA2_4A04_B0FD_1F42E900DF32_.wvu.FilterData" localSheetId="20" hidden="1">'Operational Data'!$A$2</definedName>
    <definedName name="Z_22324E6D_2FA2_4A04_B0FD_1F42E900DF32_.wvu.FilterData" localSheetId="22" hidden="1">'SPE Substations'!$B$4:$K$74</definedName>
    <definedName name="Z_22324E6D_2FA2_4A04_B0FD_1F42E900DF32_.wvu.FilterData" localSheetId="21" hidden="1">'SPE Transmission Lines'!$B$8:$U$8</definedName>
    <definedName name="Z_22324E6D_2FA2_4A04_B0FD_1F42E900DF32_.wvu.FilterData" localSheetId="23" hidden="1">'SPE-Lending and Financing'!$B$5:$H$44</definedName>
    <definedName name="Z_22324E6D_2FA2_4A04_B0FD_1F42E900DF32_.wvu.PrintArea" localSheetId="19" hidden="1">'Inv. SPE Generation'!$B$2:$T$6</definedName>
    <definedName name="Z_22324E6D_2FA2_4A04_B0FD_1F42E900DF32_.wvu.PrintArea" localSheetId="17" hidden="1">'Inv. SPE Substations'!$B$2:$K$10</definedName>
    <definedName name="Z_22324E6D_2FA2_4A04_B0FD_1F42E900DF32_.wvu.PrintArea" localSheetId="16" hidden="1">'Inv. SPE Transmission Lines'!$B$1:$K$6</definedName>
    <definedName name="Z_22324E6D_2FA2_4A04_B0FD_1F42E900DF32_.wvu.PrintArea" localSheetId="20" hidden="1">'Operational Data'!$B$3:$S$128</definedName>
    <definedName name="Z_22324E6D_2FA2_4A04_B0FD_1F42E900DF32_.wvu.PrintArea" localSheetId="22" hidden="1">'SPE Substations'!$B$1:$K$74</definedName>
    <definedName name="Z_22324E6D_2FA2_4A04_B0FD_1F42E900DF32_.wvu.PrintArea" localSheetId="21" hidden="1">'SPE Transmission Lines'!$B$1:$L$68</definedName>
    <definedName name="Z_22324E6D_2FA2_4A04_B0FD_1F42E900DF32_.wvu.PrintArea" localSheetId="23" hidden="1">'SPE-Lending and Financing'!$B$1:$H$44</definedName>
    <definedName name="Z_2463CF8B_767D_4A65_8D5D_6CA6BAD4FF61_.wvu.Cols" localSheetId="19" hidden="1">'Inv. SPE Generation'!$A:$A</definedName>
    <definedName name="Z_2463CF8B_767D_4A65_8D5D_6CA6BAD4FF61_.wvu.Cols" localSheetId="22" hidden="1">'SPE Substations'!#REF!,'SPE Substations'!$GF:$GH,'SPE Substations'!$QB:$QD,'SPE Substations'!$ZX:$ZZ,'SPE Substations'!$AJT:$AJV,'SPE Substations'!$ATP:$ATR,'SPE Substations'!$BDL:$BDN,'SPE Substations'!$BNH:$BNJ,'SPE Substations'!$BXD:$BXF,'SPE Substations'!$CGZ:$CHB,'SPE Substations'!$CQV:$CQX,'SPE Substations'!$DAR:$DAT,'SPE Substations'!$DKN:$DKP,'SPE Substations'!$DUJ:$DUL,'SPE Substations'!$EEF:$EEH,'SPE Substations'!$EOB:$EOD,'SPE Substations'!$EXX:$EXZ,'SPE Substations'!$FHT:$FHV,'SPE Substations'!$FRP:$FRR,'SPE Substations'!$GBL:$GBN,'SPE Substations'!$GLH:$GLJ,'SPE Substations'!$GVD:$GVF,'SPE Substations'!$HEZ:$HFB,'SPE Substations'!$HOV:$HOX,'SPE Substations'!$HYR:$HYT,'SPE Substations'!$IIN:$IIP,'SPE Substations'!$ISJ:$ISL,'SPE Substations'!$JCF:$JCH,'SPE Substations'!$JMB:$JMD,'SPE Substations'!$JVX:$JVZ,'SPE Substations'!$KFT:$KFV,'SPE Substations'!$KPP:$KPR,'SPE Substations'!$KZL:$KZN,'SPE Substations'!$LJH:$LJJ,'SPE Substations'!$LTD:$LTF,'SPE Substations'!$MCZ:$MDB,'SPE Substations'!$MMV:$MMX,'SPE Substations'!$MWR:$MWT,'SPE Substations'!$NGN:$NGP,'SPE Substations'!$NQJ:$NQL,'SPE Substations'!$OAF:$OAH,'SPE Substations'!$OKB:$OKD,'SPE Substations'!$OTX:$OTZ,'SPE Substations'!$PDT:$PDV,'SPE Substations'!$PNP:$PNR,'SPE Substations'!$PXL:$PXN,'SPE Substations'!$QHH:$QHJ,'SPE Substations'!$QRD:$QRF,'SPE Substations'!$RAZ:$RBB,'SPE Substations'!$RKV:$RKX,'SPE Substations'!$RUR:$RUT,'SPE Substations'!$SEN:$SEP,'SPE Substations'!$SOJ:$SOL,'SPE Substations'!$SYF:$SYH,'SPE Substations'!$TIB:$TID,'SPE Substations'!$TRX:$TRZ,'SPE Substations'!$UBT:$UBV,'SPE Substations'!$ULP:$ULR,'SPE Substations'!$UVL:$UVN,'SPE Substations'!$VFH:$VFJ,'SPE Substations'!$VPD:$VPF,'SPE Substations'!$VYZ:$VZB,'SPE Substations'!$WIV:$WIX,'SPE Substations'!$WSR:$WST</definedName>
    <definedName name="Z_2463CF8B_767D_4A65_8D5D_6CA6BAD4FF61_.wvu.Cols" localSheetId="21" hidden="1">'SPE Transmission Lines'!$JH:$JM,'SPE Transmission Lines'!$TD:$TI,'SPE Transmission Lines'!$ACZ:$ADE,'SPE Transmission Lines'!$AMV:$ANA,'SPE Transmission Lines'!$AWR:$AWW,'SPE Transmission Lines'!$BGN:$BGS,'SPE Transmission Lines'!$BQJ:$BQO,'SPE Transmission Lines'!$CAF:$CAK,'SPE Transmission Lines'!$CKB:$CKG,'SPE Transmission Lines'!$CTX:$CUC,'SPE Transmission Lines'!$DDT:$DDY,'SPE Transmission Lines'!$DNP:$DNU,'SPE Transmission Lines'!$DXL:$DXQ,'SPE Transmission Lines'!$EHH:$EHM,'SPE Transmission Lines'!$ERD:$ERI,'SPE Transmission Lines'!$FAZ:$FBE,'SPE Transmission Lines'!$FKV:$FLA,'SPE Transmission Lines'!$FUR:$FUW,'SPE Transmission Lines'!$GEN:$GES,'SPE Transmission Lines'!$GOJ:$GOO,'SPE Transmission Lines'!$GYF:$GYK,'SPE Transmission Lines'!$HIB:$HIG,'SPE Transmission Lines'!$HRX:$HSC,'SPE Transmission Lines'!$IBT:$IBY,'SPE Transmission Lines'!$ILP:$ILU,'SPE Transmission Lines'!$IVL:$IVQ,'SPE Transmission Lines'!$JFH:$JFM,'SPE Transmission Lines'!$JPD:$JPI,'SPE Transmission Lines'!$JYZ:$JZE,'SPE Transmission Lines'!$KIV:$KJA,'SPE Transmission Lines'!$KSR:$KSW,'SPE Transmission Lines'!$LCN:$LCS,'SPE Transmission Lines'!$LMJ:$LMO,'SPE Transmission Lines'!$LWF:$LWK,'SPE Transmission Lines'!$MGB:$MGG,'SPE Transmission Lines'!$MPX:$MQC,'SPE Transmission Lines'!$MZT:$MZY,'SPE Transmission Lines'!$NJP:$NJU,'SPE Transmission Lines'!$NTL:$NTQ,'SPE Transmission Lines'!$ODH:$ODM,'SPE Transmission Lines'!$OND:$ONI,'SPE Transmission Lines'!$OWZ:$OXE,'SPE Transmission Lines'!$PGV:$PHA,'SPE Transmission Lines'!$PQR:$PQW,'SPE Transmission Lines'!$QAN:$QAS,'SPE Transmission Lines'!$QKJ:$QKO,'SPE Transmission Lines'!$QUF:$QUK,'SPE Transmission Lines'!$REB:$REG,'SPE Transmission Lines'!$RNX:$ROC,'SPE Transmission Lines'!$RXT:$RXY,'SPE Transmission Lines'!$SHP:$SHU,'SPE Transmission Lines'!$SRL:$SRQ,'SPE Transmission Lines'!$TBH:$TBM,'SPE Transmission Lines'!$TLD:$TLI,'SPE Transmission Lines'!$TUZ:$TVE,'SPE Transmission Lines'!$UEV:$UFA,'SPE Transmission Lines'!$UOR:$UOW,'SPE Transmission Lines'!$UYN:$UYS,'SPE Transmission Lines'!$VIJ:$VIO,'SPE Transmission Lines'!$VSF:$VSK,'SPE Transmission Lines'!$WCB:$WCG,'SPE Transmission Lines'!$WLX:$WMC,'SPE Transmission Lines'!$WVT:$WVY</definedName>
    <definedName name="Z_2463CF8B_767D_4A65_8D5D_6CA6BAD4FF61_.wvu.FilterData" localSheetId="19" hidden="1">'Inv. SPE Generation'!#REF!</definedName>
    <definedName name="Z_2463CF8B_767D_4A65_8D5D_6CA6BAD4FF61_.wvu.FilterData" localSheetId="17" hidden="1">'Inv. SPE Substations'!#REF!</definedName>
    <definedName name="Z_2463CF8B_767D_4A65_8D5D_6CA6BAD4FF61_.wvu.FilterData" localSheetId="20" hidden="1">'Operational Data'!$A$2:$A$3</definedName>
    <definedName name="Z_2463CF8B_767D_4A65_8D5D_6CA6BAD4FF61_.wvu.FilterData" localSheetId="22" hidden="1">'SPE Substations'!$B$4:$K$74</definedName>
    <definedName name="Z_2463CF8B_767D_4A65_8D5D_6CA6BAD4FF61_.wvu.FilterData" localSheetId="21" hidden="1">'SPE Transmission Lines'!$B$8:$U$8</definedName>
    <definedName name="Z_2463CF8B_767D_4A65_8D5D_6CA6BAD4FF61_.wvu.FilterData" localSheetId="23" hidden="1">'SPE-Lending and Financing'!$B$5:$H$44</definedName>
    <definedName name="Z_2463CF8B_767D_4A65_8D5D_6CA6BAD4FF61_.wvu.PrintArea" localSheetId="19" hidden="1">'Inv. SPE Generation'!$B$2:$T$6</definedName>
    <definedName name="Z_2463CF8B_767D_4A65_8D5D_6CA6BAD4FF61_.wvu.PrintArea" localSheetId="17" hidden="1">'Inv. SPE Substations'!$B$2:$K$10</definedName>
    <definedName name="Z_2463CF8B_767D_4A65_8D5D_6CA6BAD4FF61_.wvu.PrintArea" localSheetId="16" hidden="1">'Inv. SPE Transmission Lines'!$B$1:$K$6</definedName>
    <definedName name="Z_2463CF8B_767D_4A65_8D5D_6CA6BAD4FF61_.wvu.PrintArea" localSheetId="20" hidden="1">'Operational Data'!$B$3:$S$128</definedName>
    <definedName name="Z_2463CF8B_767D_4A65_8D5D_6CA6BAD4FF61_.wvu.PrintArea" localSheetId="22" hidden="1">'SPE Substations'!$B$1:$K$74</definedName>
    <definedName name="Z_2463CF8B_767D_4A65_8D5D_6CA6BAD4FF61_.wvu.PrintArea" localSheetId="21" hidden="1">'SPE Transmission Lines'!$B$1:$L$68</definedName>
    <definedName name="Z_2463CF8B_767D_4A65_8D5D_6CA6BAD4FF61_.wvu.PrintArea" localSheetId="23" hidden="1">'SPE-Lending and Financing'!$B$1:$H$44</definedName>
    <definedName name="Z_9AD9F8EC_02C7_11D3_8AD4_002035336BE0_.wvu.PrintTitles" localSheetId="13" hidden="1">#REF!</definedName>
    <definedName name="Z_9AD9F8EC_02C7_11D3_8AD4_002035336BE0_.wvu.PrintTitles" hidden="1">#REF!</definedName>
    <definedName name="Z_B6C8EA12_A0A1_4AF1_A2CB_2D8A95147599_.wvu.FilterData" localSheetId="20" hidden="1">'Operational Data'!$A$2</definedName>
    <definedName name="Z_FF5EE8FD_4294_4CF0_B2E7_D8DB720CDD9F_.wvu.FilterData" localSheetId="20" hidden="1">'Operational Data'!$A$2:$A$3</definedName>
    <definedName name="ze" localSheetId="15">#REF!</definedName>
    <definedName name="ze">#REF!</definedName>
    <definedName name="ZERO" localSheetId="15">#REF!</definedName>
    <definedName name="ZERO">#REF!</definedName>
    <definedName name="ZoomVal" localSheetId="13">#REF!</definedName>
    <definedName name="ZoomVal">#REF!</definedName>
    <definedName name="zxc" localSheetId="25">#REF!</definedName>
    <definedName name="zxc" localSheetId="20">#REF!</definedName>
    <definedName name="zxc" localSheetId="12">#REF!</definedName>
    <definedName name="zxc" localSheetId="22">#REF!</definedName>
    <definedName name="zxc" localSheetId="21">#REF!</definedName>
    <definedName name="zxc" localSheetId="23">#REF!</definedName>
    <definedName name="zxc" localSheetId="13">#REF!</definedName>
    <definedName name="zxc">#REF!</definedName>
    <definedName name="zxcz" localSheetId="15" hidden="1">{#N/A,#N/A,FALSE,"CONTROLE"}</definedName>
    <definedName name="zxcz" localSheetId="13" hidden="1">{#N/A,#N/A,FALSE,"CONTROLE"}</definedName>
    <definedName name="zxcz" hidden="1">{#N/A,#N/A,FALSE,"CONTROLE"}</definedName>
    <definedName name="zz" localSheetId="0" hidden="1">{#N/A,#N/A,FALSE,"CONTROLE"}</definedName>
    <definedName name="zz" localSheetId="25" hidden="1">{#N/A,#N/A,FALSE,"CONTROLE"}</definedName>
    <definedName name="zz" localSheetId="20" hidden="1">{#N/A,#N/A,FALSE,"CONTROLE"}</definedName>
    <definedName name="zz" localSheetId="12" hidden="1">{#N/A,#N/A,FALSE,"CONTROLE"}</definedName>
    <definedName name="zz" localSheetId="22" hidden="1">{#N/A,#N/A,FALSE,"CONTROLE"}</definedName>
    <definedName name="zz" localSheetId="21" hidden="1">{#N/A,#N/A,FALSE,"CONTROLE"}</definedName>
    <definedName name="zz" localSheetId="23" hidden="1">{#N/A,#N/A,FALSE,"CONTROLE"}</definedName>
    <definedName name="zz" localSheetId="15" hidden="1">{#N/A,#N/A,FALSE,"CONTROLE"}</definedName>
    <definedName name="zz" localSheetId="13" hidden="1">{#N/A,#N/A,FALSE,"CONTROLE"}</definedName>
    <definedName name="zz" hidden="1">{#N/A,#N/A,FALSE,"CONTROLE"}</definedName>
    <definedName name="zz_1" localSheetId="0" hidden="1">{#N/A,#N/A,FALSE,"CONTROLE"}</definedName>
    <definedName name="zz_1" localSheetId="25" hidden="1">{#N/A,#N/A,FALSE,"CONTROLE"}</definedName>
    <definedName name="zz_1" localSheetId="20" hidden="1">{#N/A,#N/A,FALSE,"CONTROLE"}</definedName>
    <definedName name="zz_1" localSheetId="12" hidden="1">{#N/A,#N/A,FALSE,"CONTROLE"}</definedName>
    <definedName name="zz_1" localSheetId="22" hidden="1">{#N/A,#N/A,FALSE,"CONTROLE"}</definedName>
    <definedName name="zz_1" localSheetId="21" hidden="1">{#N/A,#N/A,FALSE,"CONTROLE"}</definedName>
    <definedName name="zz_1" localSheetId="23" hidden="1">{#N/A,#N/A,FALSE,"CONTROLE"}</definedName>
    <definedName name="zz_1" localSheetId="15" hidden="1">{#N/A,#N/A,FALSE,"CONTROLE"}</definedName>
    <definedName name="zz_1" localSheetId="13" hidden="1">{#N/A,#N/A,FALSE,"CONTROLE"}</definedName>
    <definedName name="zz_1" hidden="1">{#N/A,#N/A,FALSE,"CONTROLE"}</definedName>
    <definedName name="zzz" localSheetId="25" hidden="1">{#N/A,#N/A,FALSE,"CONTROLE"}</definedName>
    <definedName name="zzz" localSheetId="20" hidden="1">{#N/A,#N/A,FALSE,"CONTROLE"}</definedName>
    <definedName name="zzz" localSheetId="12" hidden="1">{#N/A,#N/A,FALSE,"CONTROLE"}</definedName>
    <definedName name="zzz" localSheetId="22" hidden="1">{#N/A,#N/A,FALSE,"CONTROLE"}</definedName>
    <definedName name="zzz" localSheetId="21" hidden="1">{#N/A,#N/A,FALSE,"CONTROLE"}</definedName>
    <definedName name="zzz" localSheetId="23" hidden="1">{#N/A,#N/A,FALSE,"CONTROLE"}</definedName>
    <definedName name="zzz" localSheetId="15" hidden="1">{#N/A,#N/A,FALSE,"CONTROLE"}</definedName>
    <definedName name="zzz" localSheetId="13" hidden="1">{#N/A,#N/A,FALSE,"CONTROLE"}</definedName>
    <definedName name="zzz" hidden="1">{#N/A,#N/A,FALSE,"CONTROLE"}</definedName>
    <definedName name="zzz_1" localSheetId="0" hidden="1">{#N/A,#N/A,FALSE,"CONTROLE"}</definedName>
    <definedName name="zzz_1" localSheetId="25" hidden="1">{#N/A,#N/A,FALSE,"CONTROLE"}</definedName>
    <definedName name="zzz_1" localSheetId="20" hidden="1">{#N/A,#N/A,FALSE,"CONTROLE"}</definedName>
    <definedName name="zzz_1" localSheetId="12" hidden="1">{#N/A,#N/A,FALSE,"CONTROLE"}</definedName>
    <definedName name="zzz_1" localSheetId="22" hidden="1">{#N/A,#N/A,FALSE,"CONTROLE"}</definedName>
    <definedName name="zzz_1" localSheetId="21" hidden="1">{#N/A,#N/A,FALSE,"CONTROLE"}</definedName>
    <definedName name="zzz_1" localSheetId="23" hidden="1">{#N/A,#N/A,FALSE,"CONTROLE"}</definedName>
    <definedName name="zzz_1" localSheetId="15" hidden="1">{#N/A,#N/A,FALSE,"CONTROLE"}</definedName>
    <definedName name="zzz_1" localSheetId="13" hidden="1">{#N/A,#N/A,FALSE,"CONTROLE"}</definedName>
    <definedName name="zzz_1" hidden="1">{#N/A,#N/A,FALSE,"CONTROLE"}</definedName>
    <definedName name="zzzzz" hidden="1">#REF!</definedName>
    <definedName name="ZZZZZZZZZZZZZZZZZZ" localSheetId="15" hidden="1">{#N/A,#N/A,FALSE,"ENERGIA";#N/A,#N/A,FALSE,"PERDIDAS";#N/A,#N/A,FALSE,"CLIENTES";#N/A,#N/A,FALSE,"ESTADO";#N/A,#N/A,FALSE,"TECNICA"}</definedName>
    <definedName name="ZZZZZZZZZZZZZZZZZZ" localSheetId="13" hidden="1">{#N/A,#N/A,FALSE,"ENERGIA";#N/A,#N/A,FALSE,"PERDIDAS";#N/A,#N/A,FALSE,"CLIENTES";#N/A,#N/A,FALSE,"ESTADO";#N/A,#N/A,FALSE,"TECNICA"}</definedName>
    <definedName name="ZZZZZZZZZZZZZZZZZZ" hidden="1">{#N/A,#N/A,FALSE,"ENERGIA";#N/A,#N/A,FALSE,"PERDIDAS";#N/A,#N/A,FALSE,"CLIENTES";#N/A,#N/A,FALSE,"ESTADO";#N/A,#N/A,FALSE,"TECNICA"}</definedName>
    <definedName name="zzzzzzzzzzzzzzzzzzzzzz" localSheetId="15" hidden="1">{#N/A,#N/A,FALSE,"LLAVE";#N/A,#N/A,FALSE,"EERR";#N/A,#N/A,FALSE,"ESP";#N/A,#N/A,FALSE,"EOAF";#N/A,#N/A,FALSE,"CASH";#N/A,#N/A,FALSE,"FINANZAS";#N/A,#N/A,FALSE,"DEUDA";#N/A,#N/A,FALSE,"INVERSION";#N/A,#N/A,FALSE,"PERSONAL"}</definedName>
    <definedName name="zzzzzzzzzzzzzzzzzzzzzz" localSheetId="13" hidden="1">{#N/A,#N/A,FALSE,"LLAVE";#N/A,#N/A,FALSE,"EERR";#N/A,#N/A,FALSE,"ESP";#N/A,#N/A,FALSE,"EOAF";#N/A,#N/A,FALSE,"CASH";#N/A,#N/A,FALSE,"FINANZAS";#N/A,#N/A,FALSE,"DEUDA";#N/A,#N/A,FALSE,"INVERSION";#N/A,#N/A,FALSE,"PERSONAL"}</definedName>
    <definedName name="zzzzzzzzzzzzzzzzzzzzzz" hidden="1">{#N/A,#N/A,FALSE,"LLAVE";#N/A,#N/A,FALSE,"EERR";#N/A,#N/A,FALSE,"ESP";#N/A,#N/A,FALSE,"EOAF";#N/A,#N/A,FALSE,"CASH";#N/A,#N/A,FALSE,"FINANZAS";#N/A,#N/A,FALSE,"DEUDA";#N/A,#N/A,FALSE,"INVERSION";#N/A,#N/A,FALSE,"PERSONAL"}</definedName>
    <definedName name="βe" localSheetId="15">#REF!</definedName>
    <definedName name="β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32" l="1"/>
  <c r="E22" i="232"/>
  <c r="E28" i="232"/>
  <c r="D28" i="232"/>
  <c r="C28" i="232"/>
  <c r="E31" i="232"/>
  <c r="D31" i="232"/>
  <c r="C31" i="232"/>
  <c r="E15" i="232"/>
  <c r="E14" i="232"/>
  <c r="E13" i="232"/>
  <c r="E12" i="232"/>
  <c r="E16" i="232"/>
  <c r="D16" i="232"/>
  <c r="D15" i="232"/>
  <c r="C16" i="232"/>
  <c r="C15" i="232"/>
  <c r="S18" i="246" l="1"/>
  <c r="R18" i="246"/>
  <c r="S17" i="246"/>
  <c r="R17" i="246"/>
  <c r="S16" i="246"/>
  <c r="R16" i="246"/>
  <c r="K18" i="246"/>
  <c r="J18" i="246"/>
  <c r="I18" i="246"/>
  <c r="H18" i="246"/>
  <c r="B43" i="232"/>
  <c r="B44" i="232" s="1"/>
  <c r="B45" i="232" s="1"/>
  <c r="B46" i="232" s="1"/>
  <c r="B47" i="232" s="1"/>
  <c r="B48" i="232" s="1"/>
  <c r="B49" i="232" s="1"/>
  <c r="B50" i="232" s="1"/>
  <c r="B51" i="232" s="1"/>
  <c r="B52" i="232" s="1"/>
  <c r="B53" i="232" s="1"/>
  <c r="B54" i="232" s="1"/>
  <c r="B55" i="232" s="1"/>
  <c r="B56" i="232" s="1"/>
  <c r="B57" i="232" s="1"/>
  <c r="B58" i="232" s="1"/>
  <c r="B59" i="232" s="1"/>
  <c r="B60" i="232" s="1"/>
  <c r="B61" i="232" s="1"/>
  <c r="B62" i="232" s="1"/>
  <c r="B63" i="232" s="1"/>
  <c r="B64" i="232" s="1"/>
  <c r="B65" i="232" s="1"/>
  <c r="B66" i="232" s="1"/>
  <c r="B67" i="232" s="1"/>
  <c r="B68" i="232" s="1"/>
  <c r="B69" i="232" s="1"/>
  <c r="B70" i="232" s="1"/>
  <c r="B71" i="232" s="1"/>
  <c r="B72" i="232" s="1"/>
  <c r="B73" i="232" s="1"/>
  <c r="B74" i="232" s="1"/>
  <c r="B75" i="232" s="1"/>
  <c r="B76" i="232" s="1"/>
  <c r="B77" i="232" s="1"/>
  <c r="B78" i="232" s="1"/>
  <c r="B79" i="232" s="1"/>
  <c r="B80" i="232" s="1"/>
  <c r="B81" i="232" s="1"/>
  <c r="B82" i="232" s="1"/>
  <c r="B83" i="232" s="1"/>
  <c r="B84" i="232" s="1"/>
  <c r="B85" i="232" s="1"/>
  <c r="B86" i="232" s="1"/>
  <c r="B87" i="232" s="1"/>
  <c r="B88" i="232" s="1"/>
  <c r="B89" i="232" s="1"/>
  <c r="B90" i="232" s="1"/>
  <c r="B91" i="232" s="1"/>
  <c r="B92" i="232" s="1"/>
  <c r="B93" i="232" s="1"/>
  <c r="B94" i="232" s="1"/>
  <c r="B95" i="232" s="1"/>
  <c r="B96" i="232" s="1"/>
  <c r="B97" i="232" s="1"/>
  <c r="B98" i="232" s="1"/>
  <c r="B99" i="232" s="1"/>
  <c r="B100" i="232" s="1"/>
  <c r="B101" i="232" s="1"/>
  <c r="B102" i="232" s="1"/>
  <c r="B103" i="232" s="1"/>
  <c r="B104" i="232" s="1"/>
  <c r="B105" i="232" s="1"/>
  <c r="B106" i="232" s="1"/>
  <c r="B107" i="232" s="1"/>
  <c r="B108" i="232" s="1"/>
  <c r="B109" i="232" s="1"/>
  <c r="B110" i="232" s="1"/>
  <c r="B111" i="232" s="1"/>
  <c r="B112" i="232" s="1"/>
  <c r="B113" i="232" s="1"/>
  <c r="B114" i="232" s="1"/>
  <c r="B115" i="232" s="1"/>
  <c r="B116" i="232" s="1"/>
  <c r="B117" i="232" s="1"/>
  <c r="B118" i="232" s="1"/>
  <c r="B119" i="232" s="1"/>
  <c r="B120" i="232" s="1"/>
  <c r="B121" i="232" s="1"/>
  <c r="B122" i="232" s="1"/>
  <c r="B123" i="232" s="1"/>
  <c r="B124" i="232" s="1"/>
  <c r="B125" i="232" s="1"/>
  <c r="B126" i="232" s="1"/>
  <c r="B127" i="232" s="1"/>
  <c r="B128" i="232" s="1"/>
  <c r="B129" i="232" s="1"/>
  <c r="B130" i="232" s="1"/>
  <c r="B131" i="232" s="1"/>
  <c r="B132" i="232" s="1"/>
  <c r="B133" i="232" s="1"/>
  <c r="B134" i="232" s="1"/>
  <c r="B135" i="232" s="1"/>
  <c r="B136" i="232" s="1"/>
  <c r="B137" i="232" s="1"/>
  <c r="B138" i="232" s="1"/>
  <c r="B139" i="232" s="1"/>
  <c r="B140" i="232" s="1"/>
  <c r="B141" i="232" s="1"/>
  <c r="B142" i="232" s="1"/>
  <c r="B143" i="232" s="1"/>
  <c r="B144" i="232" s="1"/>
  <c r="B145" i="232" s="1"/>
  <c r="B146" i="232" s="1"/>
  <c r="B147" i="232" s="1"/>
  <c r="B148" i="232" s="1"/>
  <c r="B149" i="232" s="1"/>
  <c r="B150" i="232" s="1"/>
  <c r="B151" i="232" s="1"/>
  <c r="B152" i="232" s="1"/>
  <c r="B153" i="232" s="1"/>
  <c r="B154" i="232" s="1"/>
  <c r="B155" i="232" s="1"/>
  <c r="B156" i="232" s="1"/>
  <c r="B157" i="232" s="1"/>
  <c r="B158" i="232" s="1"/>
  <c r="B159" i="232" s="1"/>
  <c r="B160" i="232" s="1"/>
  <c r="B161" i="232" s="1"/>
  <c r="B162" i="232" s="1"/>
  <c r="B163" i="232" s="1"/>
  <c r="B164" i="232" s="1"/>
  <c r="B165" i="232" s="1"/>
  <c r="B166" i="232" s="1"/>
  <c r="B167" i="232" s="1"/>
  <c r="B168" i="232" s="1"/>
  <c r="B169" i="232" s="1"/>
  <c r="B170" i="232" s="1"/>
  <c r="B171" i="232" s="1"/>
  <c r="B172" i="232" s="1"/>
  <c r="B173" i="232" s="1"/>
  <c r="B174" i="232" s="1"/>
  <c r="B175" i="232" s="1"/>
  <c r="B176" i="232" s="1"/>
  <c r="B177" i="232" s="1"/>
  <c r="B178" i="232" s="1"/>
  <c r="B179" i="232" s="1"/>
  <c r="B180" i="232" s="1"/>
  <c r="B181" i="232" s="1"/>
  <c r="B182" i="232" s="1"/>
  <c r="B183" i="232" s="1"/>
  <c r="B184" i="232" s="1"/>
  <c r="B185" i="232" s="1"/>
  <c r="B186" i="232" s="1"/>
  <c r="B187" i="232" s="1"/>
  <c r="B188" i="232" s="1"/>
  <c r="B189" i="232" s="1"/>
  <c r="B190" i="232" s="1"/>
  <c r="B191" i="232" s="1"/>
  <c r="B192" i="232" s="1"/>
  <c r="B193" i="232" s="1"/>
  <c r="B194" i="232" s="1"/>
  <c r="B195" i="232" s="1"/>
  <c r="B196" i="232" s="1"/>
  <c r="B197" i="232" s="1"/>
  <c r="B198" i="232" s="1"/>
  <c r="B199" i="232" s="1"/>
  <c r="B200" i="232" s="1"/>
  <c r="B201" i="232" s="1"/>
  <c r="B202" i="232" s="1"/>
  <c r="B203" i="232" s="1"/>
  <c r="B204" i="232" s="1"/>
  <c r="B205" i="232" s="1"/>
  <c r="B206" i="232" s="1"/>
  <c r="B207" i="232" s="1"/>
  <c r="B208" i="232" s="1"/>
  <c r="B209" i="232" s="1"/>
  <c r="B210" i="232" s="1"/>
  <c r="B211" i="232" s="1"/>
  <c r="B212" i="232" s="1"/>
  <c r="B213" i="232" s="1"/>
  <c r="B214" i="232" s="1"/>
  <c r="B215" i="232" s="1"/>
  <c r="B216" i="232" s="1"/>
  <c r="B217" i="232" s="1"/>
  <c r="B218" i="232" s="1"/>
  <c r="B219" i="232" s="1"/>
  <c r="B220" i="232" s="1"/>
  <c r="B221" i="232" s="1"/>
  <c r="B222" i="232" s="1"/>
  <c r="B223" i="232" s="1"/>
  <c r="B224" i="232" s="1"/>
  <c r="B225" i="232" s="1"/>
  <c r="B226" i="232" s="1"/>
  <c r="B227" i="232" s="1"/>
  <c r="B228" i="232" s="1"/>
  <c r="B229" i="232" s="1"/>
  <c r="B230" i="232" s="1"/>
  <c r="B231" i="232" s="1"/>
  <c r="B232" i="232" s="1"/>
  <c r="B233" i="232" s="1"/>
  <c r="B234" i="232" s="1"/>
  <c r="B235" i="232" s="1"/>
  <c r="B236" i="232" s="1"/>
  <c r="B237" i="232" s="1"/>
  <c r="B238" i="232" s="1"/>
  <c r="B239" i="232" s="1"/>
  <c r="B240" i="232" s="1"/>
  <c r="B241" i="232" s="1"/>
  <c r="B242" i="232" s="1"/>
  <c r="B243" i="232" s="1"/>
  <c r="B244" i="232" s="1"/>
  <c r="B245" i="232" s="1"/>
  <c r="B246" i="232" s="1"/>
  <c r="B247" i="232" s="1"/>
  <c r="B248" i="232" s="1"/>
  <c r="B249" i="232" s="1"/>
  <c r="B250" i="232" s="1"/>
  <c r="B251" i="232" s="1"/>
  <c r="B252" i="232" s="1"/>
  <c r="B253" i="232" s="1"/>
  <c r="B254" i="232" s="1"/>
  <c r="B255" i="232" s="1"/>
  <c r="B256" i="232" s="1"/>
  <c r="B257" i="232" s="1"/>
  <c r="B258" i="232" s="1"/>
  <c r="B259" i="232" s="1"/>
  <c r="B260" i="232" s="1"/>
  <c r="B261" i="232" s="1"/>
  <c r="B262" i="232" s="1"/>
  <c r="B263" i="232" s="1"/>
  <c r="B264" i="232" s="1"/>
  <c r="B265" i="232" s="1"/>
  <c r="B266" i="232" s="1"/>
  <c r="B267" i="232" s="1"/>
  <c r="B268" i="232" s="1"/>
  <c r="B269" i="232" s="1"/>
  <c r="B270" i="232" s="1"/>
  <c r="B271" i="232" s="1"/>
  <c r="B272" i="232" s="1"/>
  <c r="B273" i="232" s="1"/>
  <c r="B274" i="232" s="1"/>
  <c r="B275" i="232" s="1"/>
  <c r="B276" i="232" s="1"/>
  <c r="B277" i="232" s="1"/>
  <c r="B278" i="232" s="1"/>
  <c r="B279" i="232" s="1"/>
  <c r="B280" i="232" s="1"/>
  <c r="B281" i="232" s="1"/>
  <c r="B282" i="232" s="1"/>
  <c r="B283" i="232" s="1"/>
  <c r="B284" i="232" s="1"/>
  <c r="B285" i="232" s="1"/>
  <c r="B286" i="232" s="1"/>
  <c r="B287" i="232" s="1"/>
  <c r="B288" i="232" s="1"/>
  <c r="B289" i="232" s="1"/>
  <c r="C36" i="232"/>
  <c r="C35" i="232"/>
  <c r="L18" i="246" l="1"/>
  <c r="G45" i="237"/>
  <c r="F45" i="237"/>
  <c r="E45" i="237"/>
  <c r="D45" i="237"/>
  <c r="H45" i="237" s="1"/>
  <c r="F32" i="237"/>
  <c r="D32" i="237"/>
  <c r="G29" i="237"/>
  <c r="F29" i="237"/>
  <c r="E29" i="237"/>
  <c r="D29" i="237"/>
  <c r="G26" i="237"/>
  <c r="F26" i="237"/>
  <c r="E26" i="237"/>
  <c r="D26" i="237"/>
  <c r="H26" i="237" s="1"/>
  <c r="D17" i="237"/>
  <c r="H17" i="237" s="1"/>
  <c r="F16" i="237"/>
  <c r="D16" i="237"/>
  <c r="F15" i="237"/>
  <c r="D15" i="237"/>
  <c r="H15" i="237" s="1"/>
  <c r="F14" i="237"/>
  <c r="D14" i="237"/>
  <c r="F13" i="237"/>
  <c r="D13" i="237"/>
  <c r="G8" i="237"/>
  <c r="F8" i="237"/>
  <c r="E8" i="237"/>
  <c r="D8" i="237"/>
  <c r="H8" i="237" s="1"/>
  <c r="H6" i="237"/>
  <c r="H7" i="237"/>
  <c r="H9" i="237"/>
  <c r="H10" i="237"/>
  <c r="H11" i="237"/>
  <c r="H12" i="237"/>
  <c r="H13" i="237"/>
  <c r="H18" i="237"/>
  <c r="H19" i="237"/>
  <c r="H20" i="237"/>
  <c r="H21" i="237"/>
  <c r="H22" i="237"/>
  <c r="H23" i="237"/>
  <c r="H24" i="237"/>
  <c r="H25" i="237"/>
  <c r="H27" i="237"/>
  <c r="H28" i="237"/>
  <c r="H30" i="237"/>
  <c r="H32" i="237"/>
  <c r="H33" i="237"/>
  <c r="H34" i="237"/>
  <c r="H35" i="237"/>
  <c r="H36" i="237"/>
  <c r="H37" i="237"/>
  <c r="H38" i="237"/>
  <c r="H39" i="237"/>
  <c r="H40" i="237"/>
  <c r="H41" i="237"/>
  <c r="H42" i="237"/>
  <c r="H43" i="237"/>
  <c r="H44" i="237"/>
  <c r="J20" i="236"/>
  <c r="I56" i="236"/>
  <c r="I55" i="236"/>
  <c r="I54" i="236"/>
  <c r="I53" i="236"/>
  <c r="I52" i="236"/>
  <c r="I51" i="236"/>
  <c r="I50" i="236"/>
  <c r="I49" i="236"/>
  <c r="I48" i="236"/>
  <c r="I47" i="236"/>
  <c r="I46" i="236"/>
  <c r="I35" i="236"/>
  <c r="I34" i="236"/>
  <c r="I33" i="236"/>
  <c r="I32" i="236"/>
  <c r="I31" i="236"/>
  <c r="I30" i="236"/>
  <c r="I29" i="236"/>
  <c r="I27" i="236"/>
  <c r="I26" i="236"/>
  <c r="I15" i="236"/>
  <c r="I14" i="236"/>
  <c r="I13" i="236"/>
  <c r="I12" i="236"/>
  <c r="I11" i="236"/>
  <c r="I10" i="236"/>
  <c r="E80" i="236"/>
  <c r="E65" i="235"/>
  <c r="I45" i="235"/>
  <c r="I44" i="235"/>
  <c r="I43" i="235"/>
  <c r="I42" i="235"/>
  <c r="I41" i="235"/>
  <c r="I40" i="235"/>
  <c r="I39" i="235"/>
  <c r="I38" i="235"/>
  <c r="I37" i="235"/>
  <c r="I36" i="235"/>
  <c r="I35" i="235"/>
  <c r="I34" i="235"/>
  <c r="I27" i="235"/>
  <c r="I26" i="235"/>
  <c r="I25" i="235"/>
  <c r="I24" i="235"/>
  <c r="I23" i="235"/>
  <c r="I22" i="235"/>
  <c r="I21" i="235"/>
  <c r="I20" i="235"/>
  <c r="I19" i="235"/>
  <c r="J14" i="235"/>
  <c r="I14" i="235"/>
  <c r="I12" i="235"/>
  <c r="I11" i="235"/>
  <c r="I10" i="235"/>
  <c r="I9" i="235"/>
  <c r="AD73" i="234"/>
  <c r="AD15" i="234"/>
  <c r="H14" i="237" l="1"/>
  <c r="H29" i="237"/>
  <c r="H16" i="237"/>
  <c r="J115" i="246"/>
  <c r="I115" i="246"/>
  <c r="D115" i="246"/>
  <c r="J114" i="246"/>
  <c r="I114" i="246"/>
  <c r="D114" i="246"/>
  <c r="F114" i="246" s="1"/>
  <c r="M114" i="246" s="1"/>
  <c r="J113" i="246"/>
  <c r="I113" i="246"/>
  <c r="D113" i="246"/>
  <c r="F113" i="246" s="1"/>
  <c r="J112" i="246"/>
  <c r="I112" i="246"/>
  <c r="D112" i="246"/>
  <c r="F112" i="246" s="1"/>
  <c r="J111" i="246"/>
  <c r="I111" i="246"/>
  <c r="D111" i="246"/>
  <c r="J110" i="246"/>
  <c r="N110" i="246" s="1"/>
  <c r="I110" i="246"/>
  <c r="P110" i="246" s="1"/>
  <c r="D110" i="246"/>
  <c r="F110" i="246" s="1"/>
  <c r="I109" i="246"/>
  <c r="P109" i="246" s="1"/>
  <c r="D109" i="246"/>
  <c r="K109" i="246" s="1"/>
  <c r="I108" i="246"/>
  <c r="P108" i="246" s="1"/>
  <c r="D108" i="246"/>
  <c r="J107" i="246"/>
  <c r="N107" i="246" s="1"/>
  <c r="I107" i="246"/>
  <c r="D107" i="246"/>
  <c r="I106" i="246"/>
  <c r="P106" i="246" s="1"/>
  <c r="M19" i="246" s="1"/>
  <c r="D106" i="246"/>
  <c r="K106" i="246" s="1"/>
  <c r="I105" i="246"/>
  <c r="P105" i="246" s="1"/>
  <c r="D105" i="246"/>
  <c r="F105" i="246" s="1"/>
  <c r="M105" i="246" s="1"/>
  <c r="J104" i="246"/>
  <c r="I104" i="246"/>
  <c r="D104" i="246"/>
  <c r="F104" i="246" s="1"/>
  <c r="J103" i="246"/>
  <c r="I103" i="246"/>
  <c r="D103" i="246"/>
  <c r="F103" i="246" s="1"/>
  <c r="I102" i="246"/>
  <c r="P102" i="246" s="1"/>
  <c r="D102" i="246"/>
  <c r="I101" i="246"/>
  <c r="P101" i="246" s="1"/>
  <c r="M17" i="246" s="1"/>
  <c r="D101" i="246"/>
  <c r="J100" i="246"/>
  <c r="I100" i="246"/>
  <c r="P100" i="246" s="1"/>
  <c r="D100" i="246"/>
  <c r="J99" i="246"/>
  <c r="I99" i="246"/>
  <c r="J98" i="246"/>
  <c r="N98" i="246" s="1"/>
  <c r="I98" i="246"/>
  <c r="J97" i="246"/>
  <c r="I97" i="246"/>
  <c r="J96" i="246"/>
  <c r="I96" i="246"/>
  <c r="J95" i="246"/>
  <c r="L95" i="246" s="1"/>
  <c r="O95" i="246" s="1"/>
  <c r="I95" i="246"/>
  <c r="J94" i="246"/>
  <c r="I94" i="246"/>
  <c r="I93" i="246"/>
  <c r="P93" i="246" s="1"/>
  <c r="I92" i="246"/>
  <c r="P92" i="246" s="1"/>
  <c r="I91" i="246"/>
  <c r="P91" i="246" s="1"/>
  <c r="H17" i="246" s="1"/>
  <c r="J90" i="246"/>
  <c r="I90" i="246"/>
  <c r="J89" i="246"/>
  <c r="N89" i="246" s="1"/>
  <c r="I89" i="246"/>
  <c r="D89" i="246"/>
  <c r="D99" i="246"/>
  <c r="F99" i="246" s="1"/>
  <c r="D98" i="246"/>
  <c r="F98" i="246" s="1"/>
  <c r="D97" i="246"/>
  <c r="F97" i="246" s="1"/>
  <c r="D96" i="246"/>
  <c r="F96" i="246" s="1"/>
  <c r="D95" i="246"/>
  <c r="F95" i="246" s="1"/>
  <c r="D94" i="246"/>
  <c r="F94" i="246" s="1"/>
  <c r="D93" i="246"/>
  <c r="K93" i="246" s="1"/>
  <c r="D92" i="246"/>
  <c r="K92" i="246" s="1"/>
  <c r="D91" i="246"/>
  <c r="K91" i="246" s="1"/>
  <c r="D90" i="246"/>
  <c r="P120" i="246"/>
  <c r="N120" i="246"/>
  <c r="L120" i="246"/>
  <c r="O120" i="246" s="1"/>
  <c r="K120" i="246"/>
  <c r="H120" i="246"/>
  <c r="F120" i="246"/>
  <c r="M120" i="246" s="1"/>
  <c r="P119" i="246"/>
  <c r="R19" i="246" s="1"/>
  <c r="N119" i="246"/>
  <c r="M119" i="246"/>
  <c r="L119" i="246"/>
  <c r="O119" i="246" s="1"/>
  <c r="K119" i="246"/>
  <c r="H119" i="246"/>
  <c r="F119" i="246"/>
  <c r="N115" i="246"/>
  <c r="H115" i="246"/>
  <c r="F115" i="246"/>
  <c r="H114" i="246"/>
  <c r="H113" i="246"/>
  <c r="H112" i="246"/>
  <c r="H111" i="246"/>
  <c r="F111" i="246"/>
  <c r="H110" i="246"/>
  <c r="N109" i="246"/>
  <c r="L109" i="246"/>
  <c r="H109" i="246"/>
  <c r="N108" i="246"/>
  <c r="L108" i="246"/>
  <c r="O108" i="246" s="1"/>
  <c r="H108" i="246"/>
  <c r="K108" i="246"/>
  <c r="H107" i="246"/>
  <c r="F107" i="246"/>
  <c r="N106" i="246"/>
  <c r="N19" i="246" s="1"/>
  <c r="L106" i="246"/>
  <c r="P19" i="246" s="1"/>
  <c r="H106" i="246"/>
  <c r="N105" i="246"/>
  <c r="L105" i="246"/>
  <c r="H105" i="246"/>
  <c r="H104" i="246"/>
  <c r="H103" i="246"/>
  <c r="N102" i="246"/>
  <c r="L102" i="246"/>
  <c r="H102" i="246"/>
  <c r="K102" i="246"/>
  <c r="N101" i="246"/>
  <c r="N17" i="246" s="1"/>
  <c r="L101" i="246"/>
  <c r="H101" i="246"/>
  <c r="H100" i="246"/>
  <c r="H99" i="246"/>
  <c r="H98" i="246"/>
  <c r="H97" i="246"/>
  <c r="H96" i="246"/>
  <c r="H95" i="246"/>
  <c r="H94" i="246"/>
  <c r="N93" i="246"/>
  <c r="L93" i="246"/>
  <c r="O93" i="246" s="1"/>
  <c r="H93" i="246"/>
  <c r="N92" i="246"/>
  <c r="L92" i="246"/>
  <c r="H92" i="246"/>
  <c r="N91" i="246"/>
  <c r="I17" i="246" s="1"/>
  <c r="L91" i="246"/>
  <c r="K17" i="246" s="1"/>
  <c r="H91" i="246"/>
  <c r="H90" i="246"/>
  <c r="F90" i="246"/>
  <c r="H89" i="246"/>
  <c r="F89" i="246"/>
  <c r="N88" i="246"/>
  <c r="L88" i="246"/>
  <c r="O88" i="246" s="1"/>
  <c r="K88" i="246"/>
  <c r="I88" i="246"/>
  <c r="P88" i="246" s="1"/>
  <c r="H88" i="246"/>
  <c r="F88" i="246"/>
  <c r="M88" i="246" s="1"/>
  <c r="N87" i="246"/>
  <c r="L87" i="246"/>
  <c r="O87" i="246" s="1"/>
  <c r="K87" i="246"/>
  <c r="I87" i="246"/>
  <c r="P87" i="246" s="1"/>
  <c r="H87" i="246"/>
  <c r="F87" i="246"/>
  <c r="M87" i="246" s="1"/>
  <c r="P86" i="246"/>
  <c r="N86" i="246"/>
  <c r="L86" i="246"/>
  <c r="O86" i="246" s="1"/>
  <c r="K86" i="246"/>
  <c r="I86" i="246"/>
  <c r="H86" i="246"/>
  <c r="F86" i="246"/>
  <c r="M86" i="246" s="1"/>
  <c r="N85" i="246"/>
  <c r="L85" i="246"/>
  <c r="O85" i="246" s="1"/>
  <c r="K85" i="246"/>
  <c r="I85" i="246"/>
  <c r="P85" i="246" s="1"/>
  <c r="H85" i="246"/>
  <c r="F85" i="246"/>
  <c r="M85" i="246" s="1"/>
  <c r="N84" i="246"/>
  <c r="L84" i="246"/>
  <c r="O84" i="246" s="1"/>
  <c r="I84" i="246"/>
  <c r="P84" i="246" s="1"/>
  <c r="H84" i="246"/>
  <c r="D84" i="246"/>
  <c r="F84" i="246" s="1"/>
  <c r="M84" i="246" s="1"/>
  <c r="N83" i="246"/>
  <c r="L83" i="246"/>
  <c r="O83" i="246" s="1"/>
  <c r="I83" i="246"/>
  <c r="P83" i="246" s="1"/>
  <c r="H83" i="246"/>
  <c r="D83" i="246"/>
  <c r="F83" i="246" s="1"/>
  <c r="M83" i="246" s="1"/>
  <c r="P82" i="246"/>
  <c r="N82" i="246"/>
  <c r="L82" i="246"/>
  <c r="O82" i="246" s="1"/>
  <c r="K82" i="246"/>
  <c r="H82" i="246"/>
  <c r="F82" i="246"/>
  <c r="M82" i="246" s="1"/>
  <c r="P81" i="246"/>
  <c r="N81" i="246"/>
  <c r="L81" i="246"/>
  <c r="O81" i="246" s="1"/>
  <c r="K81" i="246"/>
  <c r="H81" i="246"/>
  <c r="F81" i="246"/>
  <c r="M81" i="246" s="1"/>
  <c r="N80" i="246"/>
  <c r="L80" i="246"/>
  <c r="O80" i="246" s="1"/>
  <c r="I80" i="246"/>
  <c r="P80" i="246" s="1"/>
  <c r="H80" i="246"/>
  <c r="D80" i="246"/>
  <c r="F80" i="246" s="1"/>
  <c r="M80" i="246" s="1"/>
  <c r="N79" i="246"/>
  <c r="L79" i="246"/>
  <c r="O79" i="246" s="1"/>
  <c r="I79" i="246"/>
  <c r="P79" i="246" s="1"/>
  <c r="H79" i="246"/>
  <c r="D79" i="246"/>
  <c r="F79" i="246" s="1"/>
  <c r="M79" i="246" s="1"/>
  <c r="N78" i="246"/>
  <c r="L78" i="246"/>
  <c r="O78" i="246" s="1"/>
  <c r="I78" i="246"/>
  <c r="P78" i="246" s="1"/>
  <c r="H78" i="246"/>
  <c r="D78" i="246"/>
  <c r="K78" i="246" s="1"/>
  <c r="N77" i="246"/>
  <c r="L77" i="246"/>
  <c r="O77" i="246" s="1"/>
  <c r="I77" i="246"/>
  <c r="P77" i="246" s="1"/>
  <c r="H77" i="246"/>
  <c r="D77" i="246"/>
  <c r="K77" i="246" s="1"/>
  <c r="N76" i="246"/>
  <c r="I76" i="246"/>
  <c r="P76" i="246" s="1"/>
  <c r="F76" i="246"/>
  <c r="M76" i="246" s="1"/>
  <c r="D76" i="246"/>
  <c r="N75" i="246"/>
  <c r="L75" i="246"/>
  <c r="O75" i="246" s="1"/>
  <c r="I75" i="246"/>
  <c r="P75" i="246" s="1"/>
  <c r="H75" i="246"/>
  <c r="G75" i="246"/>
  <c r="D75" i="246"/>
  <c r="K75" i="246" s="1"/>
  <c r="N74" i="246"/>
  <c r="I74" i="246"/>
  <c r="P74" i="246" s="1"/>
  <c r="F74" i="246"/>
  <c r="M74" i="246" s="1"/>
  <c r="D74" i="246"/>
  <c r="E74" i="246" s="1"/>
  <c r="N73" i="246"/>
  <c r="I73" i="246"/>
  <c r="P73" i="246" s="1"/>
  <c r="F73" i="246"/>
  <c r="M73" i="246" s="1"/>
  <c r="D73" i="246"/>
  <c r="N72" i="246"/>
  <c r="I72" i="246"/>
  <c r="P72" i="246" s="1"/>
  <c r="F72" i="246"/>
  <c r="M72" i="246" s="1"/>
  <c r="D72" i="246"/>
  <c r="E72" i="246" s="1"/>
  <c r="N71" i="246"/>
  <c r="I71" i="246"/>
  <c r="P71" i="246" s="1"/>
  <c r="F71" i="246"/>
  <c r="M71" i="246" s="1"/>
  <c r="D71" i="246"/>
  <c r="K71" i="246" s="1"/>
  <c r="N70" i="246"/>
  <c r="I70" i="246"/>
  <c r="P70" i="246" s="1"/>
  <c r="F70" i="246"/>
  <c r="M70" i="246" s="1"/>
  <c r="D70" i="246"/>
  <c r="K70" i="246" s="1"/>
  <c r="N69" i="246"/>
  <c r="I69" i="246"/>
  <c r="P69" i="246" s="1"/>
  <c r="F69" i="246"/>
  <c r="M69" i="246" s="1"/>
  <c r="D69" i="246"/>
  <c r="E69" i="246" s="1"/>
  <c r="N68" i="246"/>
  <c r="L68" i="246"/>
  <c r="O68" i="246" s="1"/>
  <c r="I68" i="246"/>
  <c r="P68" i="246" s="1"/>
  <c r="H68" i="246"/>
  <c r="D68" i="246"/>
  <c r="K68" i="246" s="1"/>
  <c r="N67" i="246"/>
  <c r="L67" i="246"/>
  <c r="O67" i="246" s="1"/>
  <c r="I67" i="246"/>
  <c r="P67" i="246" s="1"/>
  <c r="H67" i="246"/>
  <c r="D67" i="246"/>
  <c r="K67" i="246" s="1"/>
  <c r="N66" i="246"/>
  <c r="L66" i="246"/>
  <c r="O66" i="246" s="1"/>
  <c r="I66" i="246"/>
  <c r="P66" i="246" s="1"/>
  <c r="H66" i="246"/>
  <c r="D66" i="246"/>
  <c r="K66" i="246" s="1"/>
  <c r="N65" i="246"/>
  <c r="L65" i="246"/>
  <c r="O65" i="246" s="1"/>
  <c r="I65" i="246"/>
  <c r="P65" i="246" s="1"/>
  <c r="H65" i="246"/>
  <c r="D65" i="246"/>
  <c r="F65" i="246" s="1"/>
  <c r="M65" i="246" s="1"/>
  <c r="N64" i="246"/>
  <c r="L64" i="246"/>
  <c r="O64" i="246" s="1"/>
  <c r="I64" i="246"/>
  <c r="P64" i="246" s="1"/>
  <c r="H64" i="246"/>
  <c r="D64" i="246"/>
  <c r="F64" i="246" s="1"/>
  <c r="M64" i="246" s="1"/>
  <c r="N63" i="246"/>
  <c r="L63" i="246"/>
  <c r="I63" i="246"/>
  <c r="P63" i="246" s="1"/>
  <c r="H63" i="246"/>
  <c r="D63" i="246"/>
  <c r="F63" i="246" s="1"/>
  <c r="M63" i="246" s="1"/>
  <c r="N62" i="246"/>
  <c r="L62" i="246"/>
  <c r="O62" i="246" s="1"/>
  <c r="I62" i="246"/>
  <c r="P62" i="246" s="1"/>
  <c r="H62" i="246"/>
  <c r="D62" i="246"/>
  <c r="K62" i="246" s="1"/>
  <c r="N61" i="246"/>
  <c r="L61" i="246"/>
  <c r="I61" i="246"/>
  <c r="P61" i="246" s="1"/>
  <c r="H61" i="246"/>
  <c r="D61" i="246"/>
  <c r="K61" i="246" s="1"/>
  <c r="N60" i="246"/>
  <c r="L60" i="246"/>
  <c r="O60" i="246" s="1"/>
  <c r="K60" i="246"/>
  <c r="I60" i="246"/>
  <c r="P60" i="246" s="1"/>
  <c r="H60" i="246"/>
  <c r="F60" i="246"/>
  <c r="M60" i="246" s="1"/>
  <c r="N59" i="246"/>
  <c r="L59" i="246"/>
  <c r="O59" i="246" s="1"/>
  <c r="I59" i="246"/>
  <c r="P59" i="246" s="1"/>
  <c r="H59" i="246"/>
  <c r="D59" i="246"/>
  <c r="K59" i="246" s="1"/>
  <c r="N58" i="246"/>
  <c r="L58" i="246"/>
  <c r="O58" i="246" s="1"/>
  <c r="I58" i="246"/>
  <c r="P58" i="246" s="1"/>
  <c r="H58" i="246"/>
  <c r="D58" i="246"/>
  <c r="F58" i="246" s="1"/>
  <c r="M58" i="246" s="1"/>
  <c r="N57" i="246"/>
  <c r="L57" i="246"/>
  <c r="O57" i="246" s="1"/>
  <c r="I57" i="246"/>
  <c r="P57" i="246" s="1"/>
  <c r="H57" i="246"/>
  <c r="D57" i="246"/>
  <c r="F57" i="246" s="1"/>
  <c r="M57" i="246" s="1"/>
  <c r="N56" i="246"/>
  <c r="L56" i="246"/>
  <c r="O56" i="246" s="1"/>
  <c r="K56" i="246"/>
  <c r="I56" i="246"/>
  <c r="P56" i="246" s="1"/>
  <c r="H56" i="246"/>
  <c r="F56" i="246"/>
  <c r="M56" i="246" s="1"/>
  <c r="N55" i="246"/>
  <c r="L55" i="246"/>
  <c r="O55" i="246" s="1"/>
  <c r="K55" i="246"/>
  <c r="I55" i="246"/>
  <c r="P55" i="246" s="1"/>
  <c r="H55" i="246"/>
  <c r="F55" i="246"/>
  <c r="M55" i="246" s="1"/>
  <c r="N54" i="246"/>
  <c r="L54" i="246"/>
  <c r="O54" i="246" s="1"/>
  <c r="K54" i="246"/>
  <c r="I54" i="246"/>
  <c r="P54" i="246" s="1"/>
  <c r="H54" i="246"/>
  <c r="F54" i="246"/>
  <c r="M54" i="246" s="1"/>
  <c r="N53" i="246"/>
  <c r="L53" i="246"/>
  <c r="O53" i="246" s="1"/>
  <c r="I53" i="246"/>
  <c r="P53" i="246" s="1"/>
  <c r="H53" i="246"/>
  <c r="D53" i="246"/>
  <c r="F53" i="246" s="1"/>
  <c r="M53" i="246" s="1"/>
  <c r="N52" i="246"/>
  <c r="L52" i="246"/>
  <c r="O52" i="246" s="1"/>
  <c r="I52" i="246"/>
  <c r="P52" i="246" s="1"/>
  <c r="H52" i="246"/>
  <c r="D52" i="246"/>
  <c r="K52" i="246" s="1"/>
  <c r="N51" i="246"/>
  <c r="L51" i="246"/>
  <c r="O51" i="246" s="1"/>
  <c r="I51" i="246"/>
  <c r="P51" i="246" s="1"/>
  <c r="H51" i="246"/>
  <c r="D51" i="246"/>
  <c r="K51" i="246" s="1"/>
  <c r="N50" i="246"/>
  <c r="L50" i="246"/>
  <c r="O50" i="246" s="1"/>
  <c r="I50" i="246"/>
  <c r="P50" i="246" s="1"/>
  <c r="H50" i="246"/>
  <c r="D50" i="246"/>
  <c r="N49" i="246"/>
  <c r="L49" i="246"/>
  <c r="O49" i="246" s="1"/>
  <c r="I49" i="246"/>
  <c r="P49" i="246" s="1"/>
  <c r="H49" i="246"/>
  <c r="D49" i="246"/>
  <c r="F49" i="246" s="1"/>
  <c r="M49" i="246" s="1"/>
  <c r="N48" i="246"/>
  <c r="L48" i="246"/>
  <c r="O48" i="246" s="1"/>
  <c r="I48" i="246"/>
  <c r="P48" i="246" s="1"/>
  <c r="H48" i="246"/>
  <c r="D48" i="246"/>
  <c r="F48" i="246" s="1"/>
  <c r="M48" i="246" s="1"/>
  <c r="N47" i="246"/>
  <c r="L47" i="246"/>
  <c r="O47" i="246" s="1"/>
  <c r="I47" i="246"/>
  <c r="P47" i="246" s="1"/>
  <c r="H47" i="246"/>
  <c r="D47" i="246"/>
  <c r="F47" i="246" s="1"/>
  <c r="M47" i="246" s="1"/>
  <c r="N46" i="246"/>
  <c r="L46" i="246"/>
  <c r="I46" i="246"/>
  <c r="P46" i="246" s="1"/>
  <c r="H46" i="246"/>
  <c r="D46" i="246"/>
  <c r="F46" i="246" s="1"/>
  <c r="M46" i="246" s="1"/>
  <c r="N45" i="246"/>
  <c r="L45" i="246"/>
  <c r="O45" i="246" s="1"/>
  <c r="I45" i="246"/>
  <c r="P45" i="246" s="1"/>
  <c r="H45" i="246"/>
  <c r="D45" i="246"/>
  <c r="K45" i="246" s="1"/>
  <c r="N44" i="246"/>
  <c r="L44" i="246"/>
  <c r="O44" i="246" s="1"/>
  <c r="I44" i="246"/>
  <c r="P44" i="246" s="1"/>
  <c r="H44" i="246"/>
  <c r="D44" i="246"/>
  <c r="N43" i="246"/>
  <c r="L43" i="246"/>
  <c r="O43" i="246" s="1"/>
  <c r="I43" i="246"/>
  <c r="P43" i="246" s="1"/>
  <c r="H43" i="246"/>
  <c r="D43" i="246"/>
  <c r="F43" i="246" s="1"/>
  <c r="M43" i="246" s="1"/>
  <c r="N42" i="246"/>
  <c r="L42" i="246"/>
  <c r="O42" i="246" s="1"/>
  <c r="I42" i="246"/>
  <c r="P42" i="246" s="1"/>
  <c r="H42" i="246"/>
  <c r="D42" i="246"/>
  <c r="F42" i="246" s="1"/>
  <c r="M42" i="246" s="1"/>
  <c r="N41" i="246"/>
  <c r="L41" i="246"/>
  <c r="O41" i="246" s="1"/>
  <c r="I41" i="246"/>
  <c r="P41" i="246" s="1"/>
  <c r="H41" i="246"/>
  <c r="D41" i="246"/>
  <c r="K41" i="246" s="1"/>
  <c r="N40" i="246"/>
  <c r="L40" i="246"/>
  <c r="O40" i="246" s="1"/>
  <c r="I40" i="246"/>
  <c r="P40" i="246" s="1"/>
  <c r="H40" i="246"/>
  <c r="D40" i="246"/>
  <c r="F40" i="246" s="1"/>
  <c r="M40" i="246" s="1"/>
  <c r="N39" i="246"/>
  <c r="L39" i="246"/>
  <c r="O39" i="246" s="1"/>
  <c r="I39" i="246"/>
  <c r="P39" i="246" s="1"/>
  <c r="H39" i="246"/>
  <c r="D39" i="246"/>
  <c r="K39" i="246" s="1"/>
  <c r="N38" i="246"/>
  <c r="L38" i="246"/>
  <c r="O38" i="246" s="1"/>
  <c r="I38" i="246"/>
  <c r="P38" i="246" s="1"/>
  <c r="H38" i="246"/>
  <c r="D38" i="246"/>
  <c r="N37" i="246"/>
  <c r="L37" i="246"/>
  <c r="O37" i="246" s="1"/>
  <c r="I37" i="246"/>
  <c r="P37" i="246" s="1"/>
  <c r="H37" i="246"/>
  <c r="D37" i="246"/>
  <c r="F37" i="246" s="1"/>
  <c r="M37" i="246" s="1"/>
  <c r="N36" i="246"/>
  <c r="L36" i="246"/>
  <c r="O36" i="246" s="1"/>
  <c r="I36" i="246"/>
  <c r="P36" i="246" s="1"/>
  <c r="H36" i="246"/>
  <c r="D36" i="246"/>
  <c r="F36" i="246" s="1"/>
  <c r="M36" i="246" s="1"/>
  <c r="N35" i="246"/>
  <c r="L35" i="246"/>
  <c r="O35" i="246" s="1"/>
  <c r="I35" i="246"/>
  <c r="P35" i="246" s="1"/>
  <c r="H35" i="246"/>
  <c r="D35" i="246"/>
  <c r="K35" i="246" s="1"/>
  <c r="N34" i="246"/>
  <c r="L34" i="246"/>
  <c r="O34" i="246" s="1"/>
  <c r="I34" i="246"/>
  <c r="P34" i="246" s="1"/>
  <c r="H34" i="246"/>
  <c r="D34" i="246"/>
  <c r="K34" i="246" s="1"/>
  <c r="N33" i="246"/>
  <c r="L33" i="246"/>
  <c r="O33" i="246" s="1"/>
  <c r="I33" i="246"/>
  <c r="P33" i="246" s="1"/>
  <c r="H33" i="246"/>
  <c r="D33" i="246"/>
  <c r="K33" i="246" s="1"/>
  <c r="N32" i="246"/>
  <c r="L32" i="246"/>
  <c r="O32" i="246" s="1"/>
  <c r="I32" i="246"/>
  <c r="P32" i="246" s="1"/>
  <c r="H32" i="246"/>
  <c r="D32" i="246"/>
  <c r="N31" i="246"/>
  <c r="L31" i="246"/>
  <c r="O31" i="246" s="1"/>
  <c r="I31" i="246"/>
  <c r="P31" i="246" s="1"/>
  <c r="H31" i="246"/>
  <c r="D31" i="246"/>
  <c r="F31" i="246" s="1"/>
  <c r="M31" i="246" s="1"/>
  <c r="I30" i="246"/>
  <c r="P30" i="246" s="1"/>
  <c r="G30" i="246"/>
  <c r="N30" i="246" s="1"/>
  <c r="F30" i="246"/>
  <c r="M30" i="246" s="1"/>
  <c r="D30" i="246"/>
  <c r="I29" i="246"/>
  <c r="P29" i="246" s="1"/>
  <c r="G29" i="246"/>
  <c r="N29" i="246" s="1"/>
  <c r="F29" i="246"/>
  <c r="M29" i="246" s="1"/>
  <c r="D29" i="246"/>
  <c r="K29" i="246" s="1"/>
  <c r="I28" i="246"/>
  <c r="P28" i="246" s="1"/>
  <c r="G28" i="246"/>
  <c r="N28" i="246" s="1"/>
  <c r="F28" i="246"/>
  <c r="M28" i="246" s="1"/>
  <c r="D28" i="246"/>
  <c r="L27" i="246"/>
  <c r="O27" i="246" s="1"/>
  <c r="I27" i="246"/>
  <c r="P27" i="246" s="1"/>
  <c r="H27" i="246"/>
  <c r="G27" i="246"/>
  <c r="N27" i="246" s="1"/>
  <c r="D27" i="246"/>
  <c r="K27" i="246" s="1"/>
  <c r="I26" i="246"/>
  <c r="P26" i="246" s="1"/>
  <c r="G26" i="246"/>
  <c r="F26" i="246"/>
  <c r="M26" i="246" s="1"/>
  <c r="D26" i="246"/>
  <c r="K26" i="246" s="1"/>
  <c r="I25" i="246"/>
  <c r="P25" i="246" s="1"/>
  <c r="G25" i="246"/>
  <c r="N25" i="246" s="1"/>
  <c r="F25" i="246"/>
  <c r="M25" i="246" s="1"/>
  <c r="D25" i="246"/>
  <c r="K25" i="246" s="1"/>
  <c r="I24" i="246"/>
  <c r="P24" i="246" s="1"/>
  <c r="G24" i="246"/>
  <c r="N24" i="246" s="1"/>
  <c r="F24" i="246"/>
  <c r="M24" i="246" s="1"/>
  <c r="D24" i="246"/>
  <c r="K24" i="246" s="1"/>
  <c r="N12" i="246"/>
  <c r="M12" i="246"/>
  <c r="L12" i="246"/>
  <c r="K12" i="246"/>
  <c r="J12" i="246"/>
  <c r="I12" i="246"/>
  <c r="H12" i="246"/>
  <c r="G12" i="246"/>
  <c r="F12" i="246"/>
  <c r="E12" i="246"/>
  <c r="D12" i="246"/>
  <c r="C12" i="246"/>
  <c r="P11" i="246"/>
  <c r="O11" i="246"/>
  <c r="P10" i="246"/>
  <c r="O10" i="246"/>
  <c r="P9" i="246"/>
  <c r="O9" i="246"/>
  <c r="P8" i="246"/>
  <c r="O8" i="246"/>
  <c r="O101" i="246" l="1"/>
  <c r="P17" i="246"/>
  <c r="S19" i="246"/>
  <c r="O102" i="246"/>
  <c r="D17" i="246"/>
  <c r="C16" i="246"/>
  <c r="C17" i="246"/>
  <c r="O61" i="246"/>
  <c r="D16" i="246"/>
  <c r="C19" i="246"/>
  <c r="O46" i="246"/>
  <c r="F19" i="246"/>
  <c r="D19" i="246"/>
  <c r="O92" i="246"/>
  <c r="I19" i="246"/>
  <c r="C18" i="246"/>
  <c r="P12" i="246"/>
  <c r="P99" i="246"/>
  <c r="F106" i="246"/>
  <c r="M106" i="246" s="1"/>
  <c r="O19" i="246" s="1"/>
  <c r="Q19" i="246" s="1"/>
  <c r="E73" i="246"/>
  <c r="H73" i="246" s="1"/>
  <c r="E28" i="246"/>
  <c r="L28" i="246" s="1"/>
  <c r="E30" i="246"/>
  <c r="L30" i="246" s="1"/>
  <c r="K74" i="246"/>
  <c r="K72" i="246"/>
  <c r="E24" i="246"/>
  <c r="F39" i="246"/>
  <c r="M39" i="246" s="1"/>
  <c r="K43" i="246"/>
  <c r="K58" i="246"/>
  <c r="K53" i="246"/>
  <c r="K36" i="246"/>
  <c r="K48" i="246"/>
  <c r="O12" i="246"/>
  <c r="P107" i="246"/>
  <c r="P90" i="246"/>
  <c r="M107" i="246"/>
  <c r="K107" i="246"/>
  <c r="L107" i="246"/>
  <c r="O107" i="246" s="1"/>
  <c r="M89" i="246"/>
  <c r="J19" i="246" s="1"/>
  <c r="K94" i="246"/>
  <c r="M97" i="246"/>
  <c r="H74" i="246"/>
  <c r="L74" i="246"/>
  <c r="H72" i="246"/>
  <c r="L72" i="246"/>
  <c r="O91" i="246"/>
  <c r="K95" i="246"/>
  <c r="K99" i="246"/>
  <c r="O109" i="246"/>
  <c r="L114" i="246"/>
  <c r="O114" i="246" s="1"/>
  <c r="K31" i="246"/>
  <c r="K47" i="246"/>
  <c r="K90" i="246"/>
  <c r="L99" i="246"/>
  <c r="O99" i="246" s="1"/>
  <c r="E25" i="246"/>
  <c r="L25" i="246" s="1"/>
  <c r="O25" i="246" s="1"/>
  <c r="F59" i="246"/>
  <c r="M59" i="246" s="1"/>
  <c r="F62" i="246"/>
  <c r="M62" i="246" s="1"/>
  <c r="K80" i="246"/>
  <c r="L90" i="246"/>
  <c r="M99" i="246"/>
  <c r="K105" i="246"/>
  <c r="K28" i="246"/>
  <c r="K57" i="246"/>
  <c r="K73" i="246"/>
  <c r="M90" i="246"/>
  <c r="P98" i="246"/>
  <c r="S20" i="246"/>
  <c r="F51" i="246"/>
  <c r="M51" i="246" s="1"/>
  <c r="P89" i="246"/>
  <c r="N90" i="246"/>
  <c r="K98" i="246"/>
  <c r="E26" i="246"/>
  <c r="L26" i="246" s="1"/>
  <c r="L100" i="246"/>
  <c r="O100" i="246" s="1"/>
  <c r="K63" i="246"/>
  <c r="K65" i="246"/>
  <c r="F27" i="246"/>
  <c r="M27" i="246" s="1"/>
  <c r="K42" i="246"/>
  <c r="K69" i="246"/>
  <c r="K49" i="246"/>
  <c r="N99" i="246"/>
  <c r="K37" i="246"/>
  <c r="K64" i="246"/>
  <c r="E70" i="246"/>
  <c r="H70" i="246" s="1"/>
  <c r="K84" i="246"/>
  <c r="K89" i="246"/>
  <c r="M96" i="246"/>
  <c r="M98" i="246"/>
  <c r="K83" i="246"/>
  <c r="N100" i="246"/>
  <c r="K100" i="246"/>
  <c r="E29" i="246"/>
  <c r="K30" i="246"/>
  <c r="F109" i="246"/>
  <c r="M109" i="246" s="1"/>
  <c r="L69" i="246"/>
  <c r="H69" i="246"/>
  <c r="K38" i="246"/>
  <c r="F38" i="246"/>
  <c r="M38" i="246" s="1"/>
  <c r="P97" i="246"/>
  <c r="F41" i="246"/>
  <c r="M41" i="246" s="1"/>
  <c r="K44" i="246"/>
  <c r="F44" i="246"/>
  <c r="M44" i="246" s="1"/>
  <c r="F68" i="246"/>
  <c r="M68" i="246" s="1"/>
  <c r="K97" i="246"/>
  <c r="K50" i="246"/>
  <c r="F50" i="246"/>
  <c r="M50" i="246" s="1"/>
  <c r="O63" i="246"/>
  <c r="F77" i="246"/>
  <c r="M77" i="246" s="1"/>
  <c r="L97" i="246"/>
  <c r="O97" i="246" s="1"/>
  <c r="O106" i="246"/>
  <c r="F35" i="246"/>
  <c r="M35" i="246" s="1"/>
  <c r="P113" i="246"/>
  <c r="N113" i="246"/>
  <c r="N18" i="246" s="1"/>
  <c r="M113" i="246"/>
  <c r="F34" i="246"/>
  <c r="M34" i="246" s="1"/>
  <c r="P111" i="246"/>
  <c r="N111" i="246"/>
  <c r="M111" i="246"/>
  <c r="L111" i="246"/>
  <c r="O111" i="246" s="1"/>
  <c r="K111" i="246"/>
  <c r="K115" i="246"/>
  <c r="K76" i="246"/>
  <c r="E76" i="246"/>
  <c r="F52" i="246"/>
  <c r="M52" i="246" s="1"/>
  <c r="E19" i="246" s="1"/>
  <c r="F33" i="246"/>
  <c r="M33" i="246" s="1"/>
  <c r="K40" i="246"/>
  <c r="K79" i="246"/>
  <c r="P103" i="246"/>
  <c r="N103" i="246"/>
  <c r="M103" i="246"/>
  <c r="L103" i="246"/>
  <c r="O103" i="246" s="1"/>
  <c r="K103" i="246"/>
  <c r="O105" i="246"/>
  <c r="P115" i="246"/>
  <c r="F93" i="246"/>
  <c r="M93" i="246" s="1"/>
  <c r="L96" i="246"/>
  <c r="O96" i="246" s="1"/>
  <c r="F102" i="246"/>
  <c r="M102" i="246" s="1"/>
  <c r="L115" i="246"/>
  <c r="O115" i="246" s="1"/>
  <c r="F61" i="246"/>
  <c r="M61" i="246" s="1"/>
  <c r="N26" i="246"/>
  <c r="D18" i="246" s="1"/>
  <c r="K46" i="246"/>
  <c r="P104" i="246"/>
  <c r="N104" i="246"/>
  <c r="M104" i="246"/>
  <c r="L104" i="246"/>
  <c r="P112" i="246"/>
  <c r="M18" i="246" s="1"/>
  <c r="N112" i="246"/>
  <c r="M112" i="246"/>
  <c r="L112" i="246"/>
  <c r="O112" i="246" s="1"/>
  <c r="P114" i="246"/>
  <c r="N114" i="246"/>
  <c r="K32" i="246"/>
  <c r="F32" i="246"/>
  <c r="M32" i="246" s="1"/>
  <c r="P94" i="246"/>
  <c r="N94" i="246"/>
  <c r="M94" i="246"/>
  <c r="L94" i="246"/>
  <c r="P96" i="246"/>
  <c r="N96" i="246"/>
  <c r="N97" i="246"/>
  <c r="K113" i="246"/>
  <c r="F67" i="246"/>
  <c r="M67" i="246" s="1"/>
  <c r="K96" i="246"/>
  <c r="L113" i="246"/>
  <c r="O113" i="246" s="1"/>
  <c r="M115" i="246"/>
  <c r="R20" i="246"/>
  <c r="F45" i="246"/>
  <c r="M45" i="246" s="1"/>
  <c r="E71" i="246"/>
  <c r="F78" i="246"/>
  <c r="M78" i="246" s="1"/>
  <c r="L89" i="246"/>
  <c r="K19" i="246" s="1"/>
  <c r="F92" i="246"/>
  <c r="M92" i="246" s="1"/>
  <c r="P95" i="246"/>
  <c r="N95" i="246"/>
  <c r="M95" i="246"/>
  <c r="L98" i="246"/>
  <c r="O98" i="246" s="1"/>
  <c r="K101" i="246"/>
  <c r="F101" i="246"/>
  <c r="M101" i="246" s="1"/>
  <c r="K104" i="246"/>
  <c r="K112" i="246"/>
  <c r="K114" i="246"/>
  <c r="F66" i="246"/>
  <c r="M66" i="246" s="1"/>
  <c r="F75" i="246"/>
  <c r="M75" i="246" s="1"/>
  <c r="F91" i="246"/>
  <c r="M91" i="246" s="1"/>
  <c r="J17" i="246" s="1"/>
  <c r="L17" i="246" s="1"/>
  <c r="F100" i="246"/>
  <c r="M100" i="246" s="1"/>
  <c r="F108" i="246"/>
  <c r="M108" i="246" s="1"/>
  <c r="K110" i="246"/>
  <c r="L110" i="246"/>
  <c r="O110" i="246" s="1"/>
  <c r="M110" i="246"/>
  <c r="E17" i="246" l="1"/>
  <c r="O90" i="246"/>
  <c r="P16" i="246"/>
  <c r="O16" i="246"/>
  <c r="O18" i="246"/>
  <c r="P18" i="246"/>
  <c r="K16" i="246"/>
  <c r="O26" i="246"/>
  <c r="M16" i="246"/>
  <c r="I16" i="246"/>
  <c r="N16" i="246"/>
  <c r="H16" i="246"/>
  <c r="O17" i="246"/>
  <c r="Q17" i="246" s="1"/>
  <c r="H30" i="246"/>
  <c r="O30" i="246"/>
  <c r="E18" i="246"/>
  <c r="E16" i="246"/>
  <c r="J16" i="246"/>
  <c r="J20" i="246" s="1"/>
  <c r="L19" i="246"/>
  <c r="H19" i="246"/>
  <c r="T19" i="246" s="1"/>
  <c r="L73" i="246"/>
  <c r="O73" i="246" s="1"/>
  <c r="O28" i="246"/>
  <c r="H28" i="246"/>
  <c r="H25" i="246"/>
  <c r="H26" i="246"/>
  <c r="O72" i="246"/>
  <c r="O74" i="246"/>
  <c r="H24" i="246"/>
  <c r="L24" i="246"/>
  <c r="G19" i="246"/>
  <c r="T17" i="246"/>
  <c r="O69" i="246"/>
  <c r="H29" i="246"/>
  <c r="L29" i="246"/>
  <c r="O29" i="246" s="1"/>
  <c r="L70" i="246"/>
  <c r="C20" i="246"/>
  <c r="D20" i="246"/>
  <c r="O89" i="246"/>
  <c r="L71" i="246"/>
  <c r="O71" i="246" s="1"/>
  <c r="H71" i="246"/>
  <c r="O94" i="246"/>
  <c r="O104" i="246"/>
  <c r="L76" i="246"/>
  <c r="H76" i="246"/>
  <c r="Q16" i="246" l="1"/>
  <c r="Q18" i="246"/>
  <c r="O20" i="246"/>
  <c r="T16" i="246"/>
  <c r="M20" i="246"/>
  <c r="N20" i="246"/>
  <c r="F18" i="246"/>
  <c r="G18" i="246" s="1"/>
  <c r="H20" i="246"/>
  <c r="F17" i="246"/>
  <c r="G17" i="246" s="1"/>
  <c r="O70" i="246"/>
  <c r="F16" i="246"/>
  <c r="G16" i="246" s="1"/>
  <c r="L16" i="246"/>
  <c r="O24" i="246"/>
  <c r="T18" i="246"/>
  <c r="P20" i="246"/>
  <c r="K20" i="246"/>
  <c r="E20" i="246"/>
  <c r="U19" i="246"/>
  <c r="I20" i="246"/>
  <c r="O76" i="246"/>
  <c r="T20" i="246" l="1"/>
  <c r="U18" i="246"/>
  <c r="U17" i="246"/>
  <c r="G20" i="246"/>
  <c r="Q20" i="246"/>
  <c r="U16" i="246"/>
  <c r="F20" i="246"/>
  <c r="L20" i="246"/>
  <c r="U20" i="246" l="1"/>
  <c r="D13" i="232" l="1"/>
  <c r="D12" i="232"/>
  <c r="F18" i="232"/>
  <c r="F16" i="232"/>
  <c r="F15" i="232"/>
  <c r="E17" i="232"/>
  <c r="D14" i="232"/>
  <c r="F14" i="232" l="1"/>
  <c r="F13" i="232"/>
  <c r="F12" i="232"/>
  <c r="D17" i="232"/>
  <c r="F17" i="232" l="1"/>
  <c r="C14" i="232"/>
  <c r="C13" i="232"/>
  <c r="C12" i="232"/>
  <c r="F19" i="232" l="1"/>
  <c r="I91" i="225"/>
  <c r="K91" i="225" s="1"/>
  <c r="I90" i="225"/>
  <c r="K90" i="225" s="1"/>
  <c r="I89" i="225"/>
  <c r="K89" i="225" s="1"/>
  <c r="I88" i="225"/>
  <c r="K88" i="225" s="1"/>
  <c r="I87" i="225"/>
  <c r="K87" i="225" s="1"/>
  <c r="I86" i="225"/>
  <c r="K86" i="225" s="1"/>
  <c r="I85" i="225"/>
  <c r="K85" i="225" s="1"/>
  <c r="I84" i="225"/>
  <c r="K84" i="225" s="1"/>
  <c r="I83" i="225"/>
  <c r="K83" i="225" s="1"/>
  <c r="I82" i="225"/>
  <c r="K82" i="225" s="1"/>
  <c r="I81" i="225"/>
  <c r="K81" i="225" s="1"/>
  <c r="I80" i="225"/>
  <c r="K80" i="225" s="1"/>
  <c r="I79" i="225"/>
  <c r="K79" i="225" s="1"/>
  <c r="I78" i="225"/>
  <c r="K78" i="225" s="1"/>
  <c r="I77" i="225"/>
  <c r="K77" i="225" s="1"/>
  <c r="I76" i="225"/>
  <c r="K76" i="225" s="1"/>
  <c r="I75" i="225"/>
  <c r="K75" i="225" s="1"/>
  <c r="I74" i="225"/>
  <c r="K74" i="225" s="1"/>
  <c r="I73" i="225"/>
  <c r="K73" i="225" s="1"/>
  <c r="I72" i="225"/>
  <c r="K72" i="225" s="1"/>
  <c r="I71" i="225"/>
  <c r="K71" i="225" s="1"/>
  <c r="I70" i="225"/>
  <c r="K70" i="225" s="1"/>
  <c r="I69" i="225"/>
  <c r="K69" i="225" s="1"/>
  <c r="I68" i="225"/>
  <c r="K68" i="225" s="1"/>
  <c r="I67" i="225"/>
  <c r="K67" i="225" s="1"/>
  <c r="I66" i="225"/>
  <c r="K66" i="225" s="1"/>
  <c r="I65" i="225"/>
  <c r="K65" i="225" s="1"/>
  <c r="I64" i="225"/>
  <c r="K64" i="225" s="1"/>
  <c r="I63" i="225"/>
  <c r="K63" i="225" s="1"/>
  <c r="I62" i="225"/>
  <c r="K62" i="225" s="1"/>
  <c r="I61" i="225"/>
  <c r="K61" i="225" s="1"/>
  <c r="I60" i="225"/>
  <c r="K60" i="225" s="1"/>
  <c r="I59" i="225"/>
  <c r="K59" i="225" s="1"/>
  <c r="I58" i="225"/>
  <c r="K58" i="225" s="1"/>
  <c r="I57" i="225"/>
  <c r="K57" i="225" s="1"/>
  <c r="I56" i="225"/>
  <c r="K56" i="225" s="1"/>
  <c r="I55" i="225"/>
  <c r="K55" i="225" s="1"/>
  <c r="I54" i="225"/>
  <c r="K54" i="225" s="1"/>
  <c r="I53" i="225"/>
  <c r="K53" i="225" s="1"/>
  <c r="I52" i="225"/>
  <c r="K52" i="225" s="1"/>
  <c r="I51" i="225"/>
  <c r="K51" i="225" s="1"/>
  <c r="I50" i="225"/>
  <c r="K50" i="225" s="1"/>
  <c r="I49" i="225"/>
  <c r="K49" i="225" s="1"/>
  <c r="I48" i="225"/>
  <c r="K48" i="225" s="1"/>
  <c r="I47" i="225"/>
  <c r="K47" i="225" s="1"/>
  <c r="I46" i="225"/>
  <c r="K46" i="225" s="1"/>
  <c r="I45" i="225"/>
  <c r="K45" i="225" s="1"/>
  <c r="I44" i="225"/>
  <c r="K44" i="225" s="1"/>
  <c r="I43" i="225"/>
  <c r="K43" i="225" s="1"/>
  <c r="I42" i="225"/>
  <c r="K42" i="225" s="1"/>
  <c r="I41" i="225"/>
  <c r="K41" i="225" s="1"/>
  <c r="I40" i="225"/>
  <c r="K40" i="225" s="1"/>
  <c r="I39" i="225"/>
  <c r="K39" i="225" s="1"/>
  <c r="I38" i="225"/>
  <c r="K38" i="225" s="1"/>
  <c r="I37" i="225"/>
  <c r="K37" i="225" s="1"/>
  <c r="I36" i="225"/>
  <c r="K36" i="225" s="1"/>
  <c r="I35" i="225"/>
  <c r="K35" i="225" s="1"/>
  <c r="I34" i="225"/>
  <c r="K34" i="225" s="1"/>
  <c r="K15" i="225"/>
  <c r="M15" i="225" s="1"/>
  <c r="K14" i="225"/>
  <c r="M14" i="225" s="1"/>
  <c r="K13" i="225"/>
  <c r="M13" i="225" s="1"/>
  <c r="K12" i="225"/>
  <c r="M12" i="225" s="1"/>
  <c r="Q165" i="245"/>
  <c r="Q159" i="245"/>
  <c r="P159" i="245"/>
  <c r="O159" i="245"/>
  <c r="M159" i="245"/>
  <c r="L159" i="245"/>
  <c r="K159" i="245"/>
  <c r="I159" i="245"/>
  <c r="H159" i="245"/>
  <c r="G159" i="245"/>
  <c r="R158" i="245"/>
  <c r="N158" i="245"/>
  <c r="J158" i="245"/>
  <c r="F158" i="245"/>
  <c r="S158" i="245" s="1"/>
  <c r="D137" i="245"/>
  <c r="R157" i="245"/>
  <c r="N157" i="245"/>
  <c r="J157" i="245"/>
  <c r="F157" i="245"/>
  <c r="S157" i="245" s="1"/>
  <c r="R156" i="245"/>
  <c r="N156" i="245"/>
  <c r="J156" i="245"/>
  <c r="F156" i="245"/>
  <c r="R155" i="245"/>
  <c r="N155" i="245"/>
  <c r="N159" i="245" s="1"/>
  <c r="J155" i="245"/>
  <c r="Q152" i="245"/>
  <c r="P152" i="245"/>
  <c r="O152" i="245"/>
  <c r="M152" i="245"/>
  <c r="L152" i="245"/>
  <c r="K152" i="245"/>
  <c r="I152" i="245"/>
  <c r="H152" i="245"/>
  <c r="G152" i="245"/>
  <c r="R151" i="245"/>
  <c r="N151" i="245"/>
  <c r="J151" i="245"/>
  <c r="F151" i="245"/>
  <c r="R150" i="245"/>
  <c r="N150" i="245"/>
  <c r="J150" i="245"/>
  <c r="F150" i="245"/>
  <c r="S150" i="245" s="1"/>
  <c r="R149" i="245"/>
  <c r="N149" i="245"/>
  <c r="J149" i="245"/>
  <c r="F149" i="245"/>
  <c r="S149" i="245" s="1"/>
  <c r="R148" i="245"/>
  <c r="N148" i="245"/>
  <c r="N152" i="245" s="1"/>
  <c r="J148" i="245"/>
  <c r="J152" i="245" s="1"/>
  <c r="E152" i="245"/>
  <c r="Q145" i="245"/>
  <c r="P145" i="245"/>
  <c r="O145" i="245"/>
  <c r="M145" i="245"/>
  <c r="L145" i="245"/>
  <c r="K145" i="245"/>
  <c r="I145" i="245"/>
  <c r="H145" i="245"/>
  <c r="G145" i="245"/>
  <c r="R144" i="245"/>
  <c r="N144" i="245"/>
  <c r="J144" i="245"/>
  <c r="F144" i="245"/>
  <c r="E137" i="245"/>
  <c r="C137" i="245"/>
  <c r="R143" i="245"/>
  <c r="N143" i="245"/>
  <c r="J143" i="245"/>
  <c r="F143" i="245"/>
  <c r="S143" i="245" s="1"/>
  <c r="R142" i="245"/>
  <c r="N142" i="245"/>
  <c r="J142" i="245"/>
  <c r="J145" i="245" s="1"/>
  <c r="E145" i="245"/>
  <c r="R141" i="245"/>
  <c r="N141" i="245"/>
  <c r="J141" i="245"/>
  <c r="F141" i="245"/>
  <c r="C134" i="245"/>
  <c r="Q138" i="245"/>
  <c r="P138" i="245"/>
  <c r="O138" i="245"/>
  <c r="M138" i="245"/>
  <c r="L138" i="245"/>
  <c r="K138" i="245"/>
  <c r="I138" i="245"/>
  <c r="H138" i="245"/>
  <c r="G138" i="245"/>
  <c r="R137" i="245"/>
  <c r="N137" i="245"/>
  <c r="J137" i="245"/>
  <c r="R136" i="245"/>
  <c r="N136" i="245"/>
  <c r="J136" i="245"/>
  <c r="E136" i="245"/>
  <c r="D136" i="245"/>
  <c r="C136" i="245"/>
  <c r="F136" i="245" s="1"/>
  <c r="S136" i="245" s="1"/>
  <c r="R135" i="245"/>
  <c r="N135" i="245"/>
  <c r="J135" i="245"/>
  <c r="E135" i="245"/>
  <c r="R134" i="245"/>
  <c r="N134" i="245"/>
  <c r="J134" i="245"/>
  <c r="Q131" i="245"/>
  <c r="P131" i="245"/>
  <c r="O131" i="245"/>
  <c r="M131" i="245"/>
  <c r="L131" i="245"/>
  <c r="K131" i="245"/>
  <c r="I131" i="245"/>
  <c r="H131" i="245"/>
  <c r="G131" i="245"/>
  <c r="C131" i="245"/>
  <c r="R130" i="245"/>
  <c r="N130" i="245"/>
  <c r="J130" i="245"/>
  <c r="F130" i="245"/>
  <c r="R129" i="245"/>
  <c r="N129" i="245"/>
  <c r="J129" i="245"/>
  <c r="E131" i="245"/>
  <c r="D108" i="245"/>
  <c r="R128" i="245"/>
  <c r="N128" i="245"/>
  <c r="J128" i="245"/>
  <c r="R127" i="245"/>
  <c r="N127" i="245"/>
  <c r="J127" i="245"/>
  <c r="F127" i="245"/>
  <c r="Q124" i="245"/>
  <c r="P124" i="245"/>
  <c r="O124" i="245"/>
  <c r="M124" i="245"/>
  <c r="L124" i="245"/>
  <c r="K124" i="245"/>
  <c r="I124" i="245"/>
  <c r="H124" i="245"/>
  <c r="G124" i="245"/>
  <c r="D124" i="245"/>
  <c r="R123" i="245"/>
  <c r="N123" i="245"/>
  <c r="J123" i="245"/>
  <c r="F123" i="245"/>
  <c r="R122" i="245"/>
  <c r="N122" i="245"/>
  <c r="J122" i="245"/>
  <c r="F122" i="245"/>
  <c r="S122" i="245" s="1"/>
  <c r="R121" i="245"/>
  <c r="N121" i="245"/>
  <c r="J121" i="245"/>
  <c r="F121" i="245"/>
  <c r="S121" i="245" s="1"/>
  <c r="R120" i="245"/>
  <c r="N120" i="245"/>
  <c r="N124" i="245" s="1"/>
  <c r="J120" i="245"/>
  <c r="F120" i="245"/>
  <c r="Q117" i="245"/>
  <c r="P117" i="245"/>
  <c r="O117" i="245"/>
  <c r="M117" i="245"/>
  <c r="L117" i="245"/>
  <c r="K117" i="245"/>
  <c r="I117" i="245"/>
  <c r="H117" i="245"/>
  <c r="G117" i="245"/>
  <c r="R116" i="245"/>
  <c r="N116" i="245"/>
  <c r="J116" i="245"/>
  <c r="D109" i="245"/>
  <c r="R115" i="245"/>
  <c r="N115" i="245"/>
  <c r="J115" i="245"/>
  <c r="F115" i="245"/>
  <c r="C108" i="245"/>
  <c r="R114" i="245"/>
  <c r="N114" i="245"/>
  <c r="J114" i="245"/>
  <c r="D107" i="245"/>
  <c r="R113" i="245"/>
  <c r="N113" i="245"/>
  <c r="J113" i="245"/>
  <c r="D117" i="245"/>
  <c r="Q110" i="245"/>
  <c r="P110" i="245"/>
  <c r="O110" i="245"/>
  <c r="M110" i="245"/>
  <c r="L110" i="245"/>
  <c r="K110" i="245"/>
  <c r="I110" i="245"/>
  <c r="H110" i="245"/>
  <c r="G110" i="245"/>
  <c r="R109" i="245"/>
  <c r="N109" i="245"/>
  <c r="J109" i="245"/>
  <c r="E109" i="245"/>
  <c r="R108" i="245"/>
  <c r="N108" i="245"/>
  <c r="J108" i="245"/>
  <c r="R107" i="245"/>
  <c r="N107" i="245"/>
  <c r="J107" i="245"/>
  <c r="R106" i="245"/>
  <c r="N106" i="245"/>
  <c r="J106" i="245"/>
  <c r="E106" i="245"/>
  <c r="Q103" i="245"/>
  <c r="P103" i="245"/>
  <c r="O103" i="245"/>
  <c r="M103" i="245"/>
  <c r="L103" i="245"/>
  <c r="K103" i="245"/>
  <c r="I103" i="245"/>
  <c r="H103" i="245"/>
  <c r="G103" i="245"/>
  <c r="E103" i="245"/>
  <c r="R102" i="245"/>
  <c r="N102" i="245"/>
  <c r="J102" i="245"/>
  <c r="F102" i="245"/>
  <c r="S102" i="245" s="1"/>
  <c r="R101" i="245"/>
  <c r="N101" i="245"/>
  <c r="J101" i="245"/>
  <c r="F101" i="245"/>
  <c r="R100" i="245"/>
  <c r="N100" i="245"/>
  <c r="J100" i="245"/>
  <c r="J103" i="245" s="1"/>
  <c r="D86" i="245"/>
  <c r="D51" i="245" s="1"/>
  <c r="R99" i="245"/>
  <c r="R103" i="245" s="1"/>
  <c r="N99" i="245"/>
  <c r="J99" i="245"/>
  <c r="D103" i="245"/>
  <c r="Q96" i="245"/>
  <c r="P96" i="245"/>
  <c r="O96" i="245"/>
  <c r="M96" i="245"/>
  <c r="L96" i="245"/>
  <c r="K96" i="245"/>
  <c r="I96" i="245"/>
  <c r="H96" i="245"/>
  <c r="G96" i="245"/>
  <c r="R95" i="245"/>
  <c r="N95" i="245"/>
  <c r="J95" i="245"/>
  <c r="F95" i="245"/>
  <c r="S95" i="245" s="1"/>
  <c r="R94" i="245"/>
  <c r="N94" i="245"/>
  <c r="J94" i="245"/>
  <c r="R93" i="245"/>
  <c r="R96" i="245" s="1"/>
  <c r="N93" i="245"/>
  <c r="J93" i="245"/>
  <c r="F93" i="245"/>
  <c r="R92" i="245"/>
  <c r="N92" i="245"/>
  <c r="J92" i="245"/>
  <c r="E85" i="245"/>
  <c r="F92" i="245"/>
  <c r="Q89" i="245"/>
  <c r="P89" i="245"/>
  <c r="O89" i="245"/>
  <c r="M89" i="245"/>
  <c r="L89" i="245"/>
  <c r="K89" i="245"/>
  <c r="I89" i="245"/>
  <c r="H89" i="245"/>
  <c r="G89" i="245"/>
  <c r="R88" i="245"/>
  <c r="N88" i="245"/>
  <c r="J88" i="245"/>
  <c r="E88" i="245"/>
  <c r="D88" i="245"/>
  <c r="C88" i="245"/>
  <c r="F88" i="245" s="1"/>
  <c r="S88" i="245" s="1"/>
  <c r="R87" i="245"/>
  <c r="N87" i="245"/>
  <c r="J87" i="245"/>
  <c r="E87" i="245"/>
  <c r="D87" i="245"/>
  <c r="R86" i="245"/>
  <c r="N86" i="245"/>
  <c r="J86" i="245"/>
  <c r="C86" i="245"/>
  <c r="R85" i="245"/>
  <c r="N85" i="245"/>
  <c r="J85" i="245"/>
  <c r="J89" i="245" s="1"/>
  <c r="Q82" i="245"/>
  <c r="P82" i="245"/>
  <c r="O82" i="245"/>
  <c r="M82" i="245"/>
  <c r="L82" i="245"/>
  <c r="K82" i="245"/>
  <c r="I82" i="245"/>
  <c r="H82" i="245"/>
  <c r="G82" i="245"/>
  <c r="R81" i="245"/>
  <c r="N81" i="245"/>
  <c r="J81" i="245"/>
  <c r="F81" i="245"/>
  <c r="S81" i="245" s="1"/>
  <c r="R80" i="245"/>
  <c r="N80" i="245"/>
  <c r="J80" i="245"/>
  <c r="F80" i="245"/>
  <c r="R79" i="245"/>
  <c r="N79" i="245"/>
  <c r="J79" i="245"/>
  <c r="F79" i="245"/>
  <c r="S79" i="245" s="1"/>
  <c r="R78" i="245"/>
  <c r="N78" i="245"/>
  <c r="J78" i="245"/>
  <c r="D82" i="245"/>
  <c r="Q75" i="245"/>
  <c r="P75" i="245"/>
  <c r="O75" i="245"/>
  <c r="M75" i="245"/>
  <c r="L75" i="245"/>
  <c r="K75" i="245"/>
  <c r="I75" i="245"/>
  <c r="H75" i="245"/>
  <c r="G75" i="245"/>
  <c r="R74" i="245"/>
  <c r="N74" i="245"/>
  <c r="J74" i="245"/>
  <c r="F74" i="245"/>
  <c r="R73" i="245"/>
  <c r="N73" i="245"/>
  <c r="J73" i="245"/>
  <c r="F73" i="245"/>
  <c r="S73" i="245" s="1"/>
  <c r="R72" i="245"/>
  <c r="N72" i="245"/>
  <c r="J72" i="245"/>
  <c r="F72" i="245"/>
  <c r="R71" i="245"/>
  <c r="N71" i="245"/>
  <c r="N75" i="245" s="1"/>
  <c r="J71" i="245"/>
  <c r="J75" i="245" s="1"/>
  <c r="F71" i="245"/>
  <c r="Q68" i="245"/>
  <c r="P68" i="245"/>
  <c r="O68" i="245"/>
  <c r="M68" i="245"/>
  <c r="L68" i="245"/>
  <c r="K68" i="245"/>
  <c r="I68" i="245"/>
  <c r="H68" i="245"/>
  <c r="G68" i="245"/>
  <c r="R67" i="245"/>
  <c r="N67" i="245"/>
  <c r="J67" i="245"/>
  <c r="R66" i="245"/>
  <c r="N66" i="245"/>
  <c r="J66" i="245"/>
  <c r="F66" i="245"/>
  <c r="R65" i="245"/>
  <c r="N65" i="245"/>
  <c r="N68" i="245" s="1"/>
  <c r="J65" i="245"/>
  <c r="D68" i="245"/>
  <c r="F65" i="245"/>
  <c r="S65" i="245" s="1"/>
  <c r="R64" i="245"/>
  <c r="R68" i="245" s="1"/>
  <c r="N64" i="245"/>
  <c r="J64" i="245"/>
  <c r="F64" i="245"/>
  <c r="Q61" i="245"/>
  <c r="P61" i="245"/>
  <c r="O61" i="245"/>
  <c r="M61" i="245"/>
  <c r="L61" i="245"/>
  <c r="K61" i="245"/>
  <c r="I61" i="245"/>
  <c r="H61" i="245"/>
  <c r="G61" i="245"/>
  <c r="R60" i="245"/>
  <c r="N60" i="245"/>
  <c r="J60" i="245"/>
  <c r="F60" i="245"/>
  <c r="S60" i="245" s="1"/>
  <c r="R59" i="245"/>
  <c r="N59" i="245"/>
  <c r="J59" i="245"/>
  <c r="R58" i="245"/>
  <c r="N58" i="245"/>
  <c r="N61" i="245" s="1"/>
  <c r="J58" i="245"/>
  <c r="S58" i="245" s="1"/>
  <c r="F58" i="245"/>
  <c r="R57" i="245"/>
  <c r="N57" i="245"/>
  <c r="J57" i="245"/>
  <c r="F57" i="245"/>
  <c r="Q53" i="245"/>
  <c r="P53" i="245"/>
  <c r="O53" i="245"/>
  <c r="M53" i="245"/>
  <c r="L53" i="245"/>
  <c r="K53" i="245"/>
  <c r="N53" i="245" s="1"/>
  <c r="I53" i="245"/>
  <c r="H53" i="245"/>
  <c r="G53" i="245"/>
  <c r="J53" i="245" s="1"/>
  <c r="Q52" i="245"/>
  <c r="P52" i="245"/>
  <c r="O52" i="245"/>
  <c r="R52" i="245" s="1"/>
  <c r="M52" i="245"/>
  <c r="L52" i="245"/>
  <c r="K52" i="245"/>
  <c r="I52" i="245"/>
  <c r="H52" i="245"/>
  <c r="J52" i="245" s="1"/>
  <c r="G52" i="245"/>
  <c r="Q51" i="245"/>
  <c r="P51" i="245"/>
  <c r="O51" i="245"/>
  <c r="M51" i="245"/>
  <c r="M54" i="245" s="1"/>
  <c r="L51" i="245"/>
  <c r="K51" i="245"/>
  <c r="N51" i="245" s="1"/>
  <c r="I51" i="245"/>
  <c r="H51" i="245"/>
  <c r="G51" i="245"/>
  <c r="Q50" i="245"/>
  <c r="P50" i="245"/>
  <c r="O50" i="245"/>
  <c r="M50" i="245"/>
  <c r="L50" i="245"/>
  <c r="K50" i="245"/>
  <c r="I50" i="245"/>
  <c r="H50" i="245"/>
  <c r="G50" i="245"/>
  <c r="Q47" i="245"/>
  <c r="P47" i="245"/>
  <c r="O47" i="245"/>
  <c r="M47" i="245"/>
  <c r="L47" i="245"/>
  <c r="K47" i="245"/>
  <c r="I47" i="245"/>
  <c r="H47" i="245"/>
  <c r="G47" i="245"/>
  <c r="R46" i="245"/>
  <c r="N46" i="245"/>
  <c r="J46" i="245"/>
  <c r="E32" i="245"/>
  <c r="F46" i="245"/>
  <c r="R45" i="245"/>
  <c r="N45" i="245"/>
  <c r="N47" i="245" s="1"/>
  <c r="J45" i="245"/>
  <c r="E47" i="245"/>
  <c r="D47" i="245"/>
  <c r="R44" i="245"/>
  <c r="N44" i="245"/>
  <c r="J44" i="245"/>
  <c r="F44" i="245"/>
  <c r="R43" i="245"/>
  <c r="N43" i="245"/>
  <c r="J43" i="245"/>
  <c r="J47" i="245" s="1"/>
  <c r="F43" i="245"/>
  <c r="S43" i="245" s="1"/>
  <c r="Q40" i="245"/>
  <c r="P40" i="245"/>
  <c r="O40" i="245"/>
  <c r="M40" i="245"/>
  <c r="L40" i="245"/>
  <c r="K40" i="245"/>
  <c r="I40" i="245"/>
  <c r="H40" i="245"/>
  <c r="G40" i="245"/>
  <c r="D40" i="245"/>
  <c r="R39" i="245"/>
  <c r="N39" i="245"/>
  <c r="J39" i="245"/>
  <c r="D32" i="245"/>
  <c r="R38" i="245"/>
  <c r="N38" i="245"/>
  <c r="J38" i="245"/>
  <c r="R37" i="245"/>
  <c r="N37" i="245"/>
  <c r="N40" i="245" s="1"/>
  <c r="J37" i="245"/>
  <c r="J40" i="245" s="1"/>
  <c r="F37" i="245"/>
  <c r="S37" i="245" s="1"/>
  <c r="E30" i="245"/>
  <c r="E9" i="245" s="1"/>
  <c r="R36" i="245"/>
  <c r="N36" i="245"/>
  <c r="J36" i="245"/>
  <c r="Q32" i="245"/>
  <c r="Q11" i="245" s="1"/>
  <c r="Q166" i="245" s="1"/>
  <c r="P32" i="245"/>
  <c r="O32" i="245"/>
  <c r="O11" i="245" s="1"/>
  <c r="M32" i="245"/>
  <c r="M11" i="245" s="1"/>
  <c r="M166" i="245" s="1"/>
  <c r="L32" i="245"/>
  <c r="L11" i="245" s="1"/>
  <c r="L166" i="245" s="1"/>
  <c r="K32" i="245"/>
  <c r="N32" i="245" s="1"/>
  <c r="I32" i="245"/>
  <c r="I11" i="245" s="1"/>
  <c r="I166" i="245" s="1"/>
  <c r="H32" i="245"/>
  <c r="H11" i="245" s="1"/>
  <c r="H166" i="245" s="1"/>
  <c r="G32" i="245"/>
  <c r="G11" i="245" s="1"/>
  <c r="Q31" i="245"/>
  <c r="Q10" i="245" s="1"/>
  <c r="P31" i="245"/>
  <c r="P10" i="245" s="1"/>
  <c r="O31" i="245"/>
  <c r="M31" i="245"/>
  <c r="M10" i="245" s="1"/>
  <c r="L31" i="245"/>
  <c r="L10" i="245" s="1"/>
  <c r="K31" i="245"/>
  <c r="I31" i="245"/>
  <c r="H31" i="245"/>
  <c r="G31" i="245"/>
  <c r="J31" i="245" s="1"/>
  <c r="C31" i="245"/>
  <c r="C10" i="245" s="1"/>
  <c r="Q30" i="245"/>
  <c r="Q9" i="245" s="1"/>
  <c r="P30" i="245"/>
  <c r="P9" i="245" s="1"/>
  <c r="O30" i="245"/>
  <c r="M30" i="245"/>
  <c r="L30" i="245"/>
  <c r="K30" i="245"/>
  <c r="N30" i="245" s="1"/>
  <c r="I30" i="245"/>
  <c r="H30" i="245"/>
  <c r="G30" i="245"/>
  <c r="G9" i="245" s="1"/>
  <c r="Q29" i="245"/>
  <c r="Q8" i="245" s="1"/>
  <c r="P29" i="245"/>
  <c r="P8" i="245" s="1"/>
  <c r="P163" i="245" s="1"/>
  <c r="O29" i="245"/>
  <c r="R29" i="245" s="1"/>
  <c r="M29" i="245"/>
  <c r="M33" i="245" s="1"/>
  <c r="L29" i="245"/>
  <c r="K29" i="245"/>
  <c r="I29" i="245"/>
  <c r="H29" i="245"/>
  <c r="G29" i="245"/>
  <c r="G33" i="245" s="1"/>
  <c r="E29" i="245"/>
  <c r="D29" i="245"/>
  <c r="Q26" i="245"/>
  <c r="P26" i="245"/>
  <c r="O26" i="245"/>
  <c r="M26" i="245"/>
  <c r="L26" i="245"/>
  <c r="K26" i="245"/>
  <c r="I26" i="245"/>
  <c r="H26" i="245"/>
  <c r="G26" i="245"/>
  <c r="R25" i="245"/>
  <c r="N25" i="245"/>
  <c r="J25" i="245"/>
  <c r="D26" i="245"/>
  <c r="R24" i="245"/>
  <c r="N24" i="245"/>
  <c r="J24" i="245"/>
  <c r="F24" i="245"/>
  <c r="S24" i="245" s="1"/>
  <c r="R23" i="245"/>
  <c r="N23" i="245"/>
  <c r="J23" i="245"/>
  <c r="F23" i="245"/>
  <c r="S23" i="245" s="1"/>
  <c r="R22" i="245"/>
  <c r="N22" i="245"/>
  <c r="J22" i="245"/>
  <c r="F22" i="245"/>
  <c r="Q19" i="245"/>
  <c r="P19" i="245"/>
  <c r="O19" i="245"/>
  <c r="M19" i="245"/>
  <c r="L19" i="245"/>
  <c r="K19" i="245"/>
  <c r="I19" i="245"/>
  <c r="H19" i="245"/>
  <c r="G19" i="245"/>
  <c r="R18" i="245"/>
  <c r="N18" i="245"/>
  <c r="J18" i="245"/>
  <c r="D19" i="245"/>
  <c r="R17" i="245"/>
  <c r="R19" i="245" s="1"/>
  <c r="N17" i="245"/>
  <c r="J17" i="245"/>
  <c r="F17" i="245"/>
  <c r="R16" i="245"/>
  <c r="N16" i="245"/>
  <c r="J16" i="245"/>
  <c r="R15" i="245"/>
  <c r="N15" i="245"/>
  <c r="J15" i="245"/>
  <c r="J19" i="245" s="1"/>
  <c r="E8" i="245"/>
  <c r="D8" i="245"/>
  <c r="D11" i="245"/>
  <c r="O10" i="245"/>
  <c r="K10" i="245"/>
  <c r="I10" i="245"/>
  <c r="I165" i="245" s="1"/>
  <c r="H10" i="245"/>
  <c r="H165" i="245" s="1"/>
  <c r="O9" i="245"/>
  <c r="M9" i="245"/>
  <c r="L9" i="245"/>
  <c r="I8" i="245"/>
  <c r="H8" i="245"/>
  <c r="H163" i="245" s="1"/>
  <c r="G8" i="245"/>
  <c r="H39" i="179"/>
  <c r="H40" i="179"/>
  <c r="G40" i="179"/>
  <c r="H38" i="179"/>
  <c r="H37" i="179"/>
  <c r="G37" i="179"/>
  <c r="M8" i="179"/>
  <c r="M7" i="179"/>
  <c r="M6" i="179"/>
  <c r="M5" i="179"/>
  <c r="M4" i="179"/>
  <c r="M16" i="179"/>
  <c r="M15" i="179"/>
  <c r="M14" i="179"/>
  <c r="M13" i="179"/>
  <c r="M12" i="179"/>
  <c r="Q12" i="245" l="1"/>
  <c r="Q163" i="245"/>
  <c r="S123" i="245"/>
  <c r="O8" i="245"/>
  <c r="J124" i="245"/>
  <c r="J138" i="245"/>
  <c r="R131" i="245"/>
  <c r="S80" i="245"/>
  <c r="S144" i="245"/>
  <c r="K54" i="245"/>
  <c r="N89" i="245"/>
  <c r="R53" i="245"/>
  <c r="N117" i="245"/>
  <c r="K11" i="245"/>
  <c r="K166" i="245" s="1"/>
  <c r="N166" i="245" s="1"/>
  <c r="G164" i="245"/>
  <c r="S46" i="245"/>
  <c r="J82" i="245"/>
  <c r="S101" i="245"/>
  <c r="S127" i="245"/>
  <c r="L164" i="245"/>
  <c r="R32" i="245"/>
  <c r="J68" i="245"/>
  <c r="M164" i="245"/>
  <c r="N96" i="245"/>
  <c r="J29" i="245"/>
  <c r="P165" i="245"/>
  <c r="Q54" i="245"/>
  <c r="R117" i="245"/>
  <c r="M8" i="245"/>
  <c r="R47" i="245"/>
  <c r="J131" i="245"/>
  <c r="S72" i="245"/>
  <c r="S130" i="245"/>
  <c r="N145" i="245"/>
  <c r="S156" i="245"/>
  <c r="I33" i="245"/>
  <c r="N138" i="245"/>
  <c r="L54" i="245"/>
  <c r="R89" i="245"/>
  <c r="R110" i="245"/>
  <c r="P11" i="245"/>
  <c r="P166" i="245" s="1"/>
  <c r="J26" i="245"/>
  <c r="G10" i="245"/>
  <c r="S17" i="245"/>
  <c r="R26" i="245"/>
  <c r="R50" i="245"/>
  <c r="S74" i="245"/>
  <c r="S93" i="245"/>
  <c r="S151" i="245"/>
  <c r="S92" i="245"/>
  <c r="F39" i="245"/>
  <c r="S39" i="245" s="1"/>
  <c r="C32" i="245"/>
  <c r="F32" i="245" s="1"/>
  <c r="S120" i="245"/>
  <c r="S124" i="245" s="1"/>
  <c r="F124" i="245"/>
  <c r="J33" i="245"/>
  <c r="H33" i="245"/>
  <c r="C106" i="245"/>
  <c r="C124" i="245"/>
  <c r="N131" i="245"/>
  <c r="C152" i="245"/>
  <c r="D134" i="245"/>
  <c r="F134" i="245" s="1"/>
  <c r="D159" i="245"/>
  <c r="N11" i="245"/>
  <c r="F36" i="245"/>
  <c r="C40" i="245"/>
  <c r="C29" i="245"/>
  <c r="C8" i="245" s="1"/>
  <c r="D52" i="245"/>
  <c r="E53" i="245"/>
  <c r="F67" i="245"/>
  <c r="S67" i="245" s="1"/>
  <c r="E52" i="245"/>
  <c r="F116" i="245"/>
  <c r="S116" i="245" s="1"/>
  <c r="C109" i="245"/>
  <c r="F109" i="245" s="1"/>
  <c r="S109" i="245" s="1"/>
  <c r="I9" i="245"/>
  <c r="P33" i="245"/>
  <c r="C47" i="245"/>
  <c r="C51" i="245"/>
  <c r="C68" i="245"/>
  <c r="E89" i="245"/>
  <c r="F94" i="245"/>
  <c r="S94" i="245" s="1"/>
  <c r="C87" i="245"/>
  <c r="F87" i="245" s="1"/>
  <c r="S87" i="245" s="1"/>
  <c r="J110" i="245"/>
  <c r="R152" i="245"/>
  <c r="J8" i="245"/>
  <c r="G163" i="245"/>
  <c r="F18" i="245"/>
  <c r="S18" i="245" s="1"/>
  <c r="F75" i="245"/>
  <c r="S71" i="245"/>
  <c r="C82" i="245"/>
  <c r="F78" i="245"/>
  <c r="J11" i="245"/>
  <c r="F16" i="245"/>
  <c r="S16" i="245" s="1"/>
  <c r="S44" i="245"/>
  <c r="S64" i="245"/>
  <c r="J30" i="245"/>
  <c r="J32" i="245"/>
  <c r="M163" i="245"/>
  <c r="M12" i="245"/>
  <c r="N52" i="245"/>
  <c r="R75" i="245"/>
  <c r="E108" i="245"/>
  <c r="F108" i="245" s="1"/>
  <c r="S108" i="245" s="1"/>
  <c r="E124" i="245"/>
  <c r="K8" i="245"/>
  <c r="K33" i="245"/>
  <c r="D106" i="245"/>
  <c r="D110" i="245" s="1"/>
  <c r="K165" i="245"/>
  <c r="O12" i="245"/>
  <c r="O163" i="245"/>
  <c r="R8" i="245"/>
  <c r="O54" i="245"/>
  <c r="R51" i="245"/>
  <c r="R54" i="245" s="1"/>
  <c r="J61" i="245"/>
  <c r="P164" i="245"/>
  <c r="P167" i="245" s="1"/>
  <c r="P54" i="245"/>
  <c r="R124" i="245"/>
  <c r="F148" i="245"/>
  <c r="F155" i="245"/>
  <c r="N29" i="245"/>
  <c r="F59" i="245"/>
  <c r="S59" i="245" s="1"/>
  <c r="C61" i="245"/>
  <c r="D53" i="245"/>
  <c r="D166" i="245" s="1"/>
  <c r="N110" i="245"/>
  <c r="E117" i="245"/>
  <c r="E107" i="245"/>
  <c r="E110" i="245" s="1"/>
  <c r="S115" i="245"/>
  <c r="F129" i="245"/>
  <c r="S129" i="245" s="1"/>
  <c r="D131" i="245"/>
  <c r="J159" i="245"/>
  <c r="F38" i="245"/>
  <c r="S38" i="245" s="1"/>
  <c r="E40" i="245"/>
  <c r="S57" i="245"/>
  <c r="S61" i="245" s="1"/>
  <c r="D61" i="245"/>
  <c r="F100" i="245"/>
  <c r="S100" i="245" s="1"/>
  <c r="O166" i="245"/>
  <c r="R166" i="245" s="1"/>
  <c r="S22" i="245"/>
  <c r="C26" i="245"/>
  <c r="D31" i="245"/>
  <c r="R31" i="245"/>
  <c r="R40" i="245"/>
  <c r="F45" i="245"/>
  <c r="S45" i="245" s="1"/>
  <c r="D75" i="245"/>
  <c r="E96" i="245"/>
  <c r="F128" i="245"/>
  <c r="C107" i="245"/>
  <c r="F142" i="245"/>
  <c r="S142" i="245" s="1"/>
  <c r="C145" i="245"/>
  <c r="C135" i="245"/>
  <c r="F137" i="245"/>
  <c r="S137" i="245" s="1"/>
  <c r="L8" i="245"/>
  <c r="L33" i="245"/>
  <c r="E159" i="245"/>
  <c r="E19" i="245"/>
  <c r="R61" i="245"/>
  <c r="H9" i="245"/>
  <c r="H164" i="245" s="1"/>
  <c r="H167" i="245" s="1"/>
  <c r="D96" i="245"/>
  <c r="D85" i="245"/>
  <c r="D89" i="245" s="1"/>
  <c r="F114" i="245"/>
  <c r="S114" i="245" s="1"/>
  <c r="K9" i="245"/>
  <c r="O165" i="245"/>
  <c r="R10" i="245"/>
  <c r="E26" i="245"/>
  <c r="E31" i="245"/>
  <c r="G166" i="245"/>
  <c r="J166" i="245" s="1"/>
  <c r="S66" i="245"/>
  <c r="E75" i="245"/>
  <c r="J96" i="245"/>
  <c r="C103" i="245"/>
  <c r="C85" i="245"/>
  <c r="F99" i="245"/>
  <c r="F113" i="245"/>
  <c r="C117" i="245"/>
  <c r="D135" i="245"/>
  <c r="D145" i="245"/>
  <c r="C19" i="245"/>
  <c r="N26" i="245"/>
  <c r="E82" i="245"/>
  <c r="M165" i="245"/>
  <c r="C30" i="245"/>
  <c r="C9" i="245" s="1"/>
  <c r="E61" i="245"/>
  <c r="C53" i="245"/>
  <c r="E134" i="245"/>
  <c r="E138" i="245" s="1"/>
  <c r="D152" i="245"/>
  <c r="R9" i="245"/>
  <c r="O164" i="245"/>
  <c r="N19" i="245"/>
  <c r="G54" i="245"/>
  <c r="J117" i="245"/>
  <c r="N10" i="245"/>
  <c r="L165" i="245"/>
  <c r="E86" i="245"/>
  <c r="R138" i="245"/>
  <c r="Q164" i="245"/>
  <c r="Q167" i="245" s="1"/>
  <c r="O33" i="245"/>
  <c r="I54" i="245"/>
  <c r="F15" i="245"/>
  <c r="R30" i="245"/>
  <c r="N31" i="245"/>
  <c r="D30" i="245"/>
  <c r="D33" i="245" s="1"/>
  <c r="J50" i="245"/>
  <c r="J51" i="245"/>
  <c r="N82" i="245"/>
  <c r="R145" i="245"/>
  <c r="I163" i="245"/>
  <c r="R159" i="245"/>
  <c r="E11" i="245"/>
  <c r="E166" i="245" s="1"/>
  <c r="H54" i="245"/>
  <c r="E50" i="245"/>
  <c r="E68" i="245"/>
  <c r="F25" i="245"/>
  <c r="S25" i="245" s="1"/>
  <c r="Q33" i="245"/>
  <c r="N50" i="245"/>
  <c r="R82" i="245"/>
  <c r="C96" i="245"/>
  <c r="N103" i="245"/>
  <c r="S141" i="245"/>
  <c r="C75" i="245"/>
  <c r="C159" i="245"/>
  <c r="S75" i="245" l="1"/>
  <c r="N165" i="245"/>
  <c r="J10" i="245"/>
  <c r="G165" i="245"/>
  <c r="J165" i="245" s="1"/>
  <c r="M167" i="245"/>
  <c r="S32" i="245"/>
  <c r="G12" i="245"/>
  <c r="R33" i="245"/>
  <c r="F47" i="245"/>
  <c r="D50" i="245"/>
  <c r="D163" i="245" s="1"/>
  <c r="H12" i="245"/>
  <c r="R164" i="245"/>
  <c r="P12" i="245"/>
  <c r="R165" i="245"/>
  <c r="S47" i="245"/>
  <c r="R11" i="245"/>
  <c r="F26" i="245"/>
  <c r="K163" i="245"/>
  <c r="N8" i="245"/>
  <c r="K12" i="245"/>
  <c r="J163" i="245"/>
  <c r="G167" i="245"/>
  <c r="F8" i="245"/>
  <c r="F107" i="245"/>
  <c r="S107" i="245" s="1"/>
  <c r="S26" i="245"/>
  <c r="S134" i="245"/>
  <c r="F40" i="245"/>
  <c r="S36" i="245"/>
  <c r="S40" i="245" s="1"/>
  <c r="E10" i="245"/>
  <c r="E33" i="245"/>
  <c r="S128" i="245"/>
  <c r="S131" i="245" s="1"/>
  <c r="F131" i="245"/>
  <c r="J12" i="245"/>
  <c r="D9" i="245"/>
  <c r="F82" i="245"/>
  <c r="S78" i="245"/>
  <c r="S82" i="245" s="1"/>
  <c r="D138" i="245"/>
  <c r="S145" i="245"/>
  <c r="N33" i="245"/>
  <c r="C164" i="245"/>
  <c r="K164" i="245"/>
  <c r="N164" i="245" s="1"/>
  <c r="N9" i="245"/>
  <c r="F159" i="245"/>
  <c r="S155" i="245"/>
  <c r="S159" i="245" s="1"/>
  <c r="F61" i="245"/>
  <c r="F53" i="245"/>
  <c r="S53" i="245" s="1"/>
  <c r="L163" i="245"/>
  <c r="L167" i="245" s="1"/>
  <c r="L12" i="245"/>
  <c r="F96" i="245"/>
  <c r="D10" i="245"/>
  <c r="F31" i="245"/>
  <c r="S31" i="245" s="1"/>
  <c r="F106" i="245"/>
  <c r="C110" i="245"/>
  <c r="F30" i="245"/>
  <c r="S30" i="245" s="1"/>
  <c r="F135" i="245"/>
  <c r="S135" i="245" s="1"/>
  <c r="C138" i="245"/>
  <c r="C52" i="245"/>
  <c r="C11" i="245"/>
  <c r="S15" i="245"/>
  <c r="S19" i="245" s="1"/>
  <c r="F19" i="245"/>
  <c r="I164" i="245"/>
  <c r="J164" i="245" s="1"/>
  <c r="I12" i="245"/>
  <c r="E163" i="245"/>
  <c r="R12" i="245"/>
  <c r="S113" i="245"/>
  <c r="S117" i="245" s="1"/>
  <c r="F117" i="245"/>
  <c r="O167" i="245"/>
  <c r="R163" i="245"/>
  <c r="S99" i="245"/>
  <c r="S103" i="245" s="1"/>
  <c r="F103" i="245"/>
  <c r="E51" i="245"/>
  <c r="E164" i="245" s="1"/>
  <c r="F86" i="245"/>
  <c r="S86" i="245" s="1"/>
  <c r="C89" i="245"/>
  <c r="F85" i="245"/>
  <c r="F152" i="245"/>
  <c r="S148" i="245"/>
  <c r="S152" i="245" s="1"/>
  <c r="C50" i="245"/>
  <c r="F68" i="245"/>
  <c r="S96" i="245"/>
  <c r="N54" i="245"/>
  <c r="J54" i="245"/>
  <c r="F145" i="245"/>
  <c r="J9" i="245"/>
  <c r="S68" i="245"/>
  <c r="F29" i="245"/>
  <c r="C33" i="245"/>
  <c r="D54" i="245" l="1"/>
  <c r="R167" i="245"/>
  <c r="F138" i="245"/>
  <c r="F51" i="245"/>
  <c r="S51" i="245" s="1"/>
  <c r="F11" i="245"/>
  <c r="S11" i="245" s="1"/>
  <c r="C166" i="245"/>
  <c r="F166" i="245" s="1"/>
  <c r="S166" i="245" s="1"/>
  <c r="F52" i="245"/>
  <c r="S52" i="245" s="1"/>
  <c r="C165" i="245"/>
  <c r="D164" i="245"/>
  <c r="D12" i="245"/>
  <c r="F12" i="245"/>
  <c r="S8" i="245"/>
  <c r="S12" i="245" s="1"/>
  <c r="S29" i="245"/>
  <c r="S33" i="245" s="1"/>
  <c r="F33" i="245"/>
  <c r="S106" i="245"/>
  <c r="S110" i="245" s="1"/>
  <c r="F110" i="245"/>
  <c r="J167" i="245"/>
  <c r="F9" i="245"/>
  <c r="S9" i="245" s="1"/>
  <c r="E165" i="245"/>
  <c r="E12" i="245"/>
  <c r="D165" i="245"/>
  <c r="F10" i="245"/>
  <c r="S10" i="245" s="1"/>
  <c r="N12" i="245"/>
  <c r="S85" i="245"/>
  <c r="S89" i="245" s="1"/>
  <c r="F89" i="245"/>
  <c r="N163" i="245"/>
  <c r="N167" i="245" s="1"/>
  <c r="K167" i="245"/>
  <c r="F50" i="245"/>
  <c r="C54" i="245"/>
  <c r="C163" i="245"/>
  <c r="E167" i="245"/>
  <c r="C12" i="245"/>
  <c r="F164" i="245"/>
  <c r="S164" i="245" s="1"/>
  <c r="I167" i="245"/>
  <c r="E54" i="245"/>
  <c r="S138" i="245"/>
  <c r="F54" i="245" l="1"/>
  <c r="S50" i="245"/>
  <c r="S54" i="245" s="1"/>
  <c r="D167" i="245"/>
  <c r="F165" i="245"/>
  <c r="S165" i="245" s="1"/>
  <c r="C167" i="245"/>
  <c r="F163" i="245"/>
  <c r="F167" i="245" l="1"/>
  <c r="S163" i="245"/>
  <c r="S167" i="245" s="1"/>
  <c r="E10" i="32" l="1"/>
  <c r="E9" i="32"/>
  <c r="E11" i="32" s="1"/>
  <c r="E8" i="32"/>
  <c r="D11" i="32"/>
  <c r="C11" i="32"/>
  <c r="E7" i="32"/>
  <c r="H208" i="167" l="1"/>
  <c r="G208" i="167"/>
  <c r="F208" i="167"/>
  <c r="E208" i="167"/>
  <c r="H196" i="167"/>
  <c r="G196" i="167"/>
  <c r="F196" i="167"/>
  <c r="E196" i="167"/>
  <c r="H184" i="167"/>
  <c r="G184" i="167"/>
  <c r="F184" i="167"/>
  <c r="E184" i="167"/>
  <c r="H172" i="167"/>
  <c r="G172" i="167"/>
  <c r="F172" i="167"/>
  <c r="E172" i="167"/>
  <c r="H160" i="167"/>
  <c r="G160" i="167"/>
  <c r="F160" i="167"/>
  <c r="E160" i="167"/>
  <c r="H148" i="167"/>
  <c r="G148" i="167"/>
  <c r="F148" i="167"/>
  <c r="E148" i="167"/>
  <c r="H136" i="167"/>
  <c r="G136" i="167"/>
  <c r="F136" i="167"/>
  <c r="E136" i="167"/>
  <c r="H123" i="167"/>
  <c r="G123" i="167"/>
  <c r="F123" i="167"/>
  <c r="E123" i="167"/>
  <c r="H111" i="167"/>
  <c r="G111" i="167"/>
  <c r="F111" i="167"/>
  <c r="E111" i="167"/>
  <c r="H98" i="167"/>
  <c r="G98" i="167"/>
  <c r="F98" i="167"/>
  <c r="E98" i="167"/>
  <c r="H86" i="167"/>
  <c r="G86" i="167"/>
  <c r="F86" i="167"/>
  <c r="E86" i="167"/>
  <c r="H74" i="167"/>
  <c r="G74" i="167"/>
  <c r="F74" i="167"/>
  <c r="E74" i="167"/>
  <c r="H62" i="167"/>
  <c r="G62" i="167"/>
  <c r="F62" i="167"/>
  <c r="E62" i="167"/>
  <c r="H50" i="167"/>
  <c r="G50" i="167"/>
  <c r="F50" i="167"/>
  <c r="E50" i="167"/>
  <c r="H38" i="167"/>
  <c r="G38" i="167"/>
  <c r="F38" i="167"/>
  <c r="E38" i="167"/>
  <c r="H26" i="167"/>
  <c r="G26" i="167"/>
  <c r="F26" i="167"/>
  <c r="E26" i="167"/>
  <c r="H14" i="167"/>
  <c r="G14" i="167"/>
  <c r="F14" i="167"/>
  <c r="E14" i="167"/>
  <c r="I79" i="224" l="1"/>
  <c r="I78" i="224"/>
  <c r="I77" i="224" l="1"/>
  <c r="P9" i="224" l="1"/>
  <c r="O9" i="224"/>
  <c r="R80" i="234" l="1"/>
  <c r="Q80" i="234"/>
  <c r="S80" i="234" s="1"/>
  <c r="R76" i="234"/>
  <c r="Q76" i="234"/>
  <c r="S76" i="234" s="1"/>
  <c r="R72" i="234"/>
  <c r="Q72" i="234"/>
  <c r="S72" i="234" s="1"/>
  <c r="R68" i="234"/>
  <c r="Q68" i="234"/>
  <c r="S68" i="234" s="1"/>
  <c r="R64" i="234"/>
  <c r="Q64" i="234"/>
  <c r="S64" i="234" s="1"/>
  <c r="R60" i="234"/>
  <c r="Q60" i="234"/>
  <c r="S60" i="234" s="1"/>
  <c r="R56" i="234"/>
  <c r="Q56" i="234"/>
  <c r="S56" i="234" s="1"/>
  <c r="R52" i="234"/>
  <c r="Q52" i="234"/>
  <c r="S52" i="234" s="1"/>
  <c r="R48" i="234"/>
  <c r="Q48" i="234"/>
  <c r="S48" i="234" s="1"/>
  <c r="R44" i="234"/>
  <c r="Q44" i="234"/>
  <c r="S44" i="234" s="1"/>
  <c r="Q40" i="234"/>
  <c r="S40" i="234" s="1"/>
  <c r="R40" i="234"/>
  <c r="R36" i="234"/>
  <c r="Q36" i="234"/>
  <c r="S36" i="234" s="1"/>
  <c r="R32" i="234"/>
  <c r="Q32" i="234"/>
  <c r="S32" i="234" s="1"/>
  <c r="R28" i="234"/>
  <c r="Q28" i="234"/>
  <c r="S28" i="234" s="1"/>
  <c r="R24" i="234"/>
  <c r="Q24" i="234"/>
  <c r="S24" i="234" s="1"/>
  <c r="R20" i="234"/>
  <c r="Q20" i="234"/>
  <c r="S20" i="234" s="1"/>
  <c r="R16" i="234"/>
  <c r="Q16" i="234"/>
  <c r="S16" i="234" s="1"/>
  <c r="R11" i="234"/>
  <c r="Q11" i="234"/>
  <c r="S11" i="234" s="1"/>
  <c r="D30" i="179" l="1"/>
  <c r="D31" i="179"/>
  <c r="H41" i="179"/>
  <c r="F41" i="179"/>
  <c r="D40" i="179"/>
  <c r="C40" i="179"/>
  <c r="G39" i="179"/>
  <c r="D39" i="179"/>
  <c r="C39" i="179"/>
  <c r="G38" i="179"/>
  <c r="D38" i="179"/>
  <c r="C38" i="179"/>
  <c r="D37" i="179"/>
  <c r="C37" i="179"/>
  <c r="F32" i="179"/>
  <c r="C30" i="179"/>
  <c r="C28" i="179"/>
  <c r="M23" i="179"/>
  <c r="E30" i="179" s="1"/>
  <c r="M22" i="179"/>
  <c r="E31" i="179" s="1"/>
  <c r="M21" i="179"/>
  <c r="E28" i="179" s="1"/>
  <c r="M20" i="179"/>
  <c r="M24" i="179" s="1"/>
  <c r="C31" i="179"/>
  <c r="E30" i="232"/>
  <c r="C30" i="232"/>
  <c r="E27" i="232"/>
  <c r="D27" i="232"/>
  <c r="C27" i="232"/>
  <c r="C29" i="179"/>
  <c r="D29" i="179"/>
  <c r="AT70" i="235"/>
  <c r="AB70" i="235"/>
  <c r="V70" i="235"/>
  <c r="AX66" i="235"/>
  <c r="AW66" i="235"/>
  <c r="AV66" i="235"/>
  <c r="AU66" i="235"/>
  <c r="AT66" i="235"/>
  <c r="AL66" i="235"/>
  <c r="AR66" i="235" s="1"/>
  <c r="AK66" i="235"/>
  <c r="AQ66" i="235" s="1"/>
  <c r="AJ66" i="235"/>
  <c r="AP66" i="235" s="1"/>
  <c r="AI66" i="235"/>
  <c r="AO66" i="235"/>
  <c r="AH66" i="235"/>
  <c r="AN66" i="235" s="1"/>
  <c r="AF66" i="235"/>
  <c r="AE66" i="235"/>
  <c r="AD66" i="235"/>
  <c r="AC66" i="235"/>
  <c r="AB66" i="235"/>
  <c r="Z66" i="235"/>
  <c r="Y66" i="235"/>
  <c r="X66" i="235"/>
  <c r="W66" i="235"/>
  <c r="V66" i="235"/>
  <c r="AX65" i="235"/>
  <c r="AW65" i="235"/>
  <c r="AV65" i="235"/>
  <c r="AU65" i="235"/>
  <c r="AT65" i="235"/>
  <c r="AL65" i="235"/>
  <c r="AK65" i="235"/>
  <c r="AJ65" i="235"/>
  <c r="AI65" i="235"/>
  <c r="AH65" i="235"/>
  <c r="Z65" i="235"/>
  <c r="AX64" i="235"/>
  <c r="AW64" i="235"/>
  <c r="AV64" i="235"/>
  <c r="AU64" i="235"/>
  <c r="AT64" i="235"/>
  <c r="AL64" i="235"/>
  <c r="AR64" i="235" s="1"/>
  <c r="AK64" i="235"/>
  <c r="AQ64" i="235" s="1"/>
  <c r="AJ64" i="235"/>
  <c r="AP64" i="235" s="1"/>
  <c r="AI64" i="235"/>
  <c r="AO64" i="235" s="1"/>
  <c r="AH64" i="235"/>
  <c r="AN64" i="235" s="1"/>
  <c r="AF64" i="235"/>
  <c r="AE64" i="235"/>
  <c r="AD64" i="235"/>
  <c r="AC64" i="235"/>
  <c r="AB64" i="235"/>
  <c r="Z64" i="235"/>
  <c r="Y64" i="235"/>
  <c r="X64" i="235"/>
  <c r="W64" i="235"/>
  <c r="V64" i="235"/>
  <c r="AX63" i="235"/>
  <c r="AW63" i="235"/>
  <c r="AV63" i="235"/>
  <c r="AU63" i="235"/>
  <c r="AT63" i="235"/>
  <c r="AL63" i="235"/>
  <c r="AR63" i="235" s="1"/>
  <c r="AK63" i="235"/>
  <c r="AQ63" i="235" s="1"/>
  <c r="AJ63" i="235"/>
  <c r="AP63" i="235" s="1"/>
  <c r="AI63" i="235"/>
  <c r="AO63" i="235" s="1"/>
  <c r="AH63" i="235"/>
  <c r="AN63" i="235" s="1"/>
  <c r="AF63" i="235"/>
  <c r="AE63" i="235"/>
  <c r="AD63" i="235"/>
  <c r="AC63" i="235"/>
  <c r="AB63" i="235"/>
  <c r="Z63" i="235"/>
  <c r="Y63" i="235"/>
  <c r="X63" i="235"/>
  <c r="W63" i="235"/>
  <c r="V63" i="235"/>
  <c r="AX62" i="235"/>
  <c r="AW62" i="235"/>
  <c r="AV62" i="235"/>
  <c r="AU62" i="235"/>
  <c r="AT62" i="235"/>
  <c r="AL62" i="235"/>
  <c r="AR62" i="235" s="1"/>
  <c r="AK62" i="235"/>
  <c r="AQ62" i="235" s="1"/>
  <c r="AJ62" i="235"/>
  <c r="AP62" i="235" s="1"/>
  <c r="AI62" i="235"/>
  <c r="AO62" i="235" s="1"/>
  <c r="AH62" i="235"/>
  <c r="AN62" i="235" s="1"/>
  <c r="AF62" i="235"/>
  <c r="AE62" i="235"/>
  <c r="AD62" i="235"/>
  <c r="AC62" i="235"/>
  <c r="AB62" i="235"/>
  <c r="Z62" i="235"/>
  <c r="Y62" i="235"/>
  <c r="X62" i="235"/>
  <c r="W62" i="235"/>
  <c r="V62" i="235"/>
  <c r="AX61" i="235"/>
  <c r="AW61" i="235"/>
  <c r="AV61" i="235"/>
  <c r="AU61" i="235"/>
  <c r="AT61" i="235"/>
  <c r="AL61" i="235"/>
  <c r="AR61" i="235" s="1"/>
  <c r="AK61" i="235"/>
  <c r="AQ61" i="235" s="1"/>
  <c r="AJ61" i="235"/>
  <c r="AP61" i="235" s="1"/>
  <c r="AI61" i="235"/>
  <c r="AO61" i="235" s="1"/>
  <c r="AH61" i="235"/>
  <c r="AN61" i="235" s="1"/>
  <c r="AF61" i="235"/>
  <c r="AE61" i="235"/>
  <c r="AD61" i="235"/>
  <c r="AC61" i="235"/>
  <c r="AB61" i="235"/>
  <c r="Z61" i="235"/>
  <c r="Y61" i="235"/>
  <c r="X61" i="235"/>
  <c r="W61" i="235"/>
  <c r="V61" i="235"/>
  <c r="AW60" i="235"/>
  <c r="AV60" i="235"/>
  <c r="AU60" i="235"/>
  <c r="AT60" i="235"/>
  <c r="AK60" i="235"/>
  <c r="AQ60" i="235" s="1"/>
  <c r="AJ60" i="235"/>
  <c r="AP60" i="235" s="1"/>
  <c r="AI60" i="235"/>
  <c r="AO60" i="235" s="1"/>
  <c r="AH60" i="235"/>
  <c r="AN60" i="235" s="1"/>
  <c r="AE60" i="235"/>
  <c r="AD60" i="235"/>
  <c r="AC60" i="235"/>
  <c r="AB60" i="235"/>
  <c r="Y60" i="235"/>
  <c r="X60" i="235"/>
  <c r="W60" i="235"/>
  <c r="V60" i="235"/>
  <c r="S60" i="235"/>
  <c r="AL60" i="235" s="1"/>
  <c r="AR60" i="235" s="1"/>
  <c r="AW59" i="235"/>
  <c r="AV59" i="235"/>
  <c r="AU59" i="235"/>
  <c r="AT59" i="235"/>
  <c r="AK59" i="235"/>
  <c r="AQ59" i="235" s="1"/>
  <c r="AJ59" i="235"/>
  <c r="AP59" i="235" s="1"/>
  <c r="AI59" i="235"/>
  <c r="AO59" i="235" s="1"/>
  <c r="AH59" i="235"/>
  <c r="AN59" i="235" s="1"/>
  <c r="AE59" i="235"/>
  <c r="AD59" i="235"/>
  <c r="AC59" i="235"/>
  <c r="AB59" i="235"/>
  <c r="Y59" i="235"/>
  <c r="X59" i="235"/>
  <c r="W59" i="235"/>
  <c r="V59" i="235"/>
  <c r="S59" i="235"/>
  <c r="AX59" i="235" s="1"/>
  <c r="AW58" i="235"/>
  <c r="AV58" i="235"/>
  <c r="AU58" i="235"/>
  <c r="AT58" i="235"/>
  <c r="AK58" i="235"/>
  <c r="AQ58" i="235" s="1"/>
  <c r="AJ58" i="235"/>
  <c r="AP58" i="235" s="1"/>
  <c r="AI58" i="235"/>
  <c r="AO58" i="235" s="1"/>
  <c r="AH58" i="235"/>
  <c r="AN58" i="235" s="1"/>
  <c r="AE58" i="235"/>
  <c r="AD58" i="235"/>
  <c r="AC58" i="235"/>
  <c r="AB58" i="235"/>
  <c r="Y58" i="235"/>
  <c r="X58" i="235"/>
  <c r="W58" i="235"/>
  <c r="V58" i="235"/>
  <c r="S58" i="235"/>
  <c r="AX58" i="235" s="1"/>
  <c r="AW57" i="235"/>
  <c r="AV57" i="235"/>
  <c r="AU57" i="235"/>
  <c r="AT57" i="235"/>
  <c r="AK57" i="235"/>
  <c r="AQ57" i="235" s="1"/>
  <c r="AJ57" i="235"/>
  <c r="AP57" i="235" s="1"/>
  <c r="AI57" i="235"/>
  <c r="AO57" i="235" s="1"/>
  <c r="AH57" i="235"/>
  <c r="AN57" i="235" s="1"/>
  <c r="AE57" i="235"/>
  <c r="AD57" i="235"/>
  <c r="AC57" i="235"/>
  <c r="AB57" i="235"/>
  <c r="Y57" i="235"/>
  <c r="X57" i="235"/>
  <c r="W57" i="235"/>
  <c r="V57" i="235"/>
  <c r="S57" i="235"/>
  <c r="AX57" i="235" s="1"/>
  <c r="AX56" i="235"/>
  <c r="AW56" i="235"/>
  <c r="AV56" i="235"/>
  <c r="AU56" i="235"/>
  <c r="AT56" i="235"/>
  <c r="AL56" i="235"/>
  <c r="AR56" i="235" s="1"/>
  <c r="AK56" i="235"/>
  <c r="AQ56" i="235" s="1"/>
  <c r="AJ56" i="235"/>
  <c r="AP56" i="235" s="1"/>
  <c r="AI56" i="235"/>
  <c r="AO56" i="235" s="1"/>
  <c r="AH56" i="235"/>
  <c r="AN56" i="235" s="1"/>
  <c r="AF56" i="235"/>
  <c r="AE56" i="235"/>
  <c r="AD56" i="235"/>
  <c r="AC56" i="235"/>
  <c r="AB56" i="235"/>
  <c r="Z56" i="235"/>
  <c r="Y56" i="235"/>
  <c r="X56" i="235"/>
  <c r="W56" i="235"/>
  <c r="V56" i="235"/>
  <c r="AX55" i="235"/>
  <c r="AW55" i="235"/>
  <c r="AV55" i="235"/>
  <c r="AU55" i="235"/>
  <c r="AT55" i="235"/>
  <c r="AL55" i="235"/>
  <c r="AR55" i="235" s="1"/>
  <c r="AK55" i="235"/>
  <c r="AQ55" i="235" s="1"/>
  <c r="AJ55" i="235"/>
  <c r="AP55" i="235" s="1"/>
  <c r="AI55" i="235"/>
  <c r="AO55" i="235" s="1"/>
  <c r="AH55" i="235"/>
  <c r="AN55" i="235" s="1"/>
  <c r="AF55" i="235"/>
  <c r="AE55" i="235"/>
  <c r="AD55" i="235"/>
  <c r="AC55" i="235"/>
  <c r="AB55" i="235"/>
  <c r="Z55" i="235"/>
  <c r="Y55" i="235"/>
  <c r="X55" i="235"/>
  <c r="W55" i="235"/>
  <c r="V55" i="235"/>
  <c r="AX54" i="235"/>
  <c r="AW54" i="235"/>
  <c r="AV54" i="235"/>
  <c r="AU54" i="235"/>
  <c r="AT54" i="235"/>
  <c r="AL54" i="235"/>
  <c r="AR54" i="235" s="1"/>
  <c r="AK54" i="235"/>
  <c r="AQ54" i="235" s="1"/>
  <c r="AJ54" i="235"/>
  <c r="AP54" i="235" s="1"/>
  <c r="AI54" i="235"/>
  <c r="AO54" i="235" s="1"/>
  <c r="AH54" i="235"/>
  <c r="AN54" i="235" s="1"/>
  <c r="AF54" i="235"/>
  <c r="AE54" i="235"/>
  <c r="AD54" i="235"/>
  <c r="AC54" i="235"/>
  <c r="AB54" i="235"/>
  <c r="Z54" i="235"/>
  <c r="Y54" i="235"/>
  <c r="X54" i="235"/>
  <c r="W54" i="235"/>
  <c r="V54" i="235"/>
  <c r="AX53" i="235"/>
  <c r="AW53" i="235"/>
  <c r="AV53" i="235"/>
  <c r="AU53" i="235"/>
  <c r="AT53" i="235"/>
  <c r="AL53" i="235"/>
  <c r="AR53" i="235" s="1"/>
  <c r="AK53" i="235"/>
  <c r="AQ53" i="235" s="1"/>
  <c r="AJ53" i="235"/>
  <c r="AP53" i="235" s="1"/>
  <c r="AI53" i="235"/>
  <c r="AO53" i="235" s="1"/>
  <c r="AH53" i="235"/>
  <c r="AN53" i="235" s="1"/>
  <c r="AF53" i="235"/>
  <c r="AE53" i="235"/>
  <c r="AD53" i="235"/>
  <c r="AC53" i="235"/>
  <c r="AB53" i="235"/>
  <c r="Z53" i="235"/>
  <c r="Y53" i="235"/>
  <c r="X53" i="235"/>
  <c r="W53" i="235"/>
  <c r="V53" i="235"/>
  <c r="AX52" i="235"/>
  <c r="AW52" i="235"/>
  <c r="AV52" i="235"/>
  <c r="AU52" i="235"/>
  <c r="AT52" i="235"/>
  <c r="AL52" i="235"/>
  <c r="AR52" i="235" s="1"/>
  <c r="AK52" i="235"/>
  <c r="AQ52" i="235" s="1"/>
  <c r="AJ52" i="235"/>
  <c r="AP52" i="235" s="1"/>
  <c r="AI52" i="235"/>
  <c r="AO52" i="235" s="1"/>
  <c r="AH52" i="235"/>
  <c r="AN52" i="235" s="1"/>
  <c r="AF52" i="235"/>
  <c r="AE52" i="235"/>
  <c r="AD52" i="235"/>
  <c r="AC52" i="235"/>
  <c r="AB52" i="235"/>
  <c r="Z52" i="235"/>
  <c r="Y52" i="235"/>
  <c r="X52" i="235"/>
  <c r="W52" i="235"/>
  <c r="V52" i="235"/>
  <c r="AX51" i="235"/>
  <c r="AW51" i="235"/>
  <c r="AV51" i="235"/>
  <c r="AU51" i="235"/>
  <c r="AT51" i="235"/>
  <c r="AL51" i="235"/>
  <c r="AR51" i="235" s="1"/>
  <c r="AK51" i="235"/>
  <c r="AQ51" i="235" s="1"/>
  <c r="AJ51" i="235"/>
  <c r="AP51" i="235" s="1"/>
  <c r="AI51" i="235"/>
  <c r="AO51" i="235" s="1"/>
  <c r="AH51" i="235"/>
  <c r="AN51" i="235" s="1"/>
  <c r="AF51" i="235"/>
  <c r="AE51" i="235"/>
  <c r="AD51" i="235"/>
  <c r="AC51" i="235"/>
  <c r="AB51" i="235"/>
  <c r="Z51" i="235"/>
  <c r="Y51" i="235"/>
  <c r="X51" i="235"/>
  <c r="W51" i="235"/>
  <c r="V51" i="235"/>
  <c r="AX50" i="235"/>
  <c r="AW50" i="235"/>
  <c r="AV50" i="235"/>
  <c r="AU50" i="235"/>
  <c r="AT50" i="235"/>
  <c r="AL50" i="235"/>
  <c r="AR50" i="235" s="1"/>
  <c r="AK50" i="235"/>
  <c r="AQ50" i="235" s="1"/>
  <c r="AJ50" i="235"/>
  <c r="AP50" i="235" s="1"/>
  <c r="AI50" i="235"/>
  <c r="AO50" i="235" s="1"/>
  <c r="AH50" i="235"/>
  <c r="AN50" i="235" s="1"/>
  <c r="AF50" i="235"/>
  <c r="AE50" i="235"/>
  <c r="AD50" i="235"/>
  <c r="AC50" i="235"/>
  <c r="AB50" i="235"/>
  <c r="Z50" i="235"/>
  <c r="Y50" i="235"/>
  <c r="X50" i="235"/>
  <c r="W50" i="235"/>
  <c r="V50" i="235"/>
  <c r="AX49" i="235"/>
  <c r="AW49" i="235"/>
  <c r="AV49" i="235"/>
  <c r="AU49" i="235"/>
  <c r="AT49" i="235"/>
  <c r="AL49" i="235"/>
  <c r="AR49" i="235" s="1"/>
  <c r="AK49" i="235"/>
  <c r="AQ49" i="235" s="1"/>
  <c r="AJ49" i="235"/>
  <c r="AP49" i="235" s="1"/>
  <c r="AI49" i="235"/>
  <c r="AO49" i="235" s="1"/>
  <c r="AH49" i="235"/>
  <c r="AN49" i="235" s="1"/>
  <c r="AF49" i="235"/>
  <c r="AE49" i="235"/>
  <c r="AD49" i="235"/>
  <c r="AC49" i="235"/>
  <c r="AB49" i="235"/>
  <c r="Z49" i="235"/>
  <c r="Y49" i="235"/>
  <c r="X49" i="235"/>
  <c r="W49" i="235"/>
  <c r="V49" i="235"/>
  <c r="AX48" i="235"/>
  <c r="AW48" i="235"/>
  <c r="AV48" i="235"/>
  <c r="AU48" i="235"/>
  <c r="AT48" i="235"/>
  <c r="AL48" i="235"/>
  <c r="AR48" i="235" s="1"/>
  <c r="AK48" i="235"/>
  <c r="AQ48" i="235" s="1"/>
  <c r="AJ48" i="235"/>
  <c r="AP48" i="235" s="1"/>
  <c r="AI48" i="235"/>
  <c r="AO48" i="235" s="1"/>
  <c r="AH48" i="235"/>
  <c r="AN48" i="235" s="1"/>
  <c r="AF48" i="235"/>
  <c r="AE48" i="235"/>
  <c r="AD48" i="235"/>
  <c r="AC48" i="235"/>
  <c r="AB48" i="235"/>
  <c r="Z48" i="235"/>
  <c r="Y48" i="235"/>
  <c r="X48" i="235"/>
  <c r="W48" i="235"/>
  <c r="V48" i="235"/>
  <c r="AX47" i="235"/>
  <c r="AW47" i="235"/>
  <c r="AV47" i="235"/>
  <c r="AU47" i="235"/>
  <c r="AT47" i="235"/>
  <c r="AL47" i="235"/>
  <c r="AR47" i="235" s="1"/>
  <c r="AK47" i="235"/>
  <c r="AQ47" i="235" s="1"/>
  <c r="AJ47" i="235"/>
  <c r="AP47" i="235" s="1"/>
  <c r="AI47" i="235"/>
  <c r="AO47" i="235" s="1"/>
  <c r="AH47" i="235"/>
  <c r="AN47" i="235" s="1"/>
  <c r="AF47" i="235"/>
  <c r="AE47" i="235"/>
  <c r="AD47" i="235"/>
  <c r="AC47" i="235"/>
  <c r="AB47" i="235"/>
  <c r="Z47" i="235"/>
  <c r="Y47" i="235"/>
  <c r="X47" i="235"/>
  <c r="W47" i="235"/>
  <c r="V47" i="235"/>
  <c r="AL46" i="235"/>
  <c r="AR46" i="235" s="1"/>
  <c r="AK46" i="235"/>
  <c r="AQ46" i="235" s="1"/>
  <c r="AJ46" i="235"/>
  <c r="AP46" i="235" s="1"/>
  <c r="AI46" i="235"/>
  <c r="AO46" i="235" s="1"/>
  <c r="AH46" i="235"/>
  <c r="AN46" i="235" s="1"/>
  <c r="AF46" i="235"/>
  <c r="AE46" i="235"/>
  <c r="AD46" i="235"/>
  <c r="AC46" i="235"/>
  <c r="AB46" i="235"/>
  <c r="Z46" i="235"/>
  <c r="Y46" i="235"/>
  <c r="X46" i="235"/>
  <c r="W46" i="235"/>
  <c r="V46" i="235"/>
  <c r="AL45" i="235"/>
  <c r="AR45" i="235" s="1"/>
  <c r="AK45" i="235"/>
  <c r="AQ45" i="235" s="1"/>
  <c r="AJ45" i="235"/>
  <c r="AP45" i="235" s="1"/>
  <c r="AI45" i="235"/>
  <c r="AO45" i="235" s="1"/>
  <c r="AH45" i="235"/>
  <c r="AN45" i="235" s="1"/>
  <c r="AF45" i="235"/>
  <c r="AE45" i="235"/>
  <c r="AD45" i="235"/>
  <c r="AC45" i="235"/>
  <c r="AB45" i="235"/>
  <c r="Z45" i="235"/>
  <c r="Y45" i="235"/>
  <c r="X45" i="235"/>
  <c r="W45" i="235"/>
  <c r="V45" i="235"/>
  <c r="AU46" i="235"/>
  <c r="AL44" i="235"/>
  <c r="AR44" i="235" s="1"/>
  <c r="AK44" i="235"/>
  <c r="AQ44" i="235" s="1"/>
  <c r="AJ44" i="235"/>
  <c r="AP44" i="235" s="1"/>
  <c r="AI44" i="235"/>
  <c r="AO44" i="235" s="1"/>
  <c r="AH44" i="235"/>
  <c r="AN44" i="235"/>
  <c r="AF44" i="235"/>
  <c r="AE44" i="235"/>
  <c r="AD44" i="235"/>
  <c r="AC44" i="235"/>
  <c r="AB44" i="235"/>
  <c r="Z44" i="235"/>
  <c r="Y44" i="235"/>
  <c r="X44" i="235"/>
  <c r="W44" i="235"/>
  <c r="V44" i="235"/>
  <c r="AL43" i="235"/>
  <c r="AR43" i="235" s="1"/>
  <c r="AK43" i="235"/>
  <c r="AQ43" i="235" s="1"/>
  <c r="AJ43" i="235"/>
  <c r="AP43" i="235" s="1"/>
  <c r="AI43" i="235"/>
  <c r="AO43" i="235" s="1"/>
  <c r="AH43" i="235"/>
  <c r="AN43" i="235" s="1"/>
  <c r="AF43" i="235"/>
  <c r="AE43" i="235"/>
  <c r="AD43" i="235"/>
  <c r="AC43" i="235"/>
  <c r="AB43" i="235"/>
  <c r="Z43" i="235"/>
  <c r="Y43" i="235"/>
  <c r="X43" i="235"/>
  <c r="W43" i="235"/>
  <c r="V43" i="235"/>
  <c r="AT44" i="235"/>
  <c r="AL42" i="235"/>
  <c r="AR42" i="235" s="1"/>
  <c r="AK42" i="235"/>
  <c r="AQ42" i="235" s="1"/>
  <c r="AJ42" i="235"/>
  <c r="AP42" i="235" s="1"/>
  <c r="AI42" i="235"/>
  <c r="AO42" i="235" s="1"/>
  <c r="AH42" i="235"/>
  <c r="AN42" i="235" s="1"/>
  <c r="AF42" i="235"/>
  <c r="AE42" i="235"/>
  <c r="AD42" i="235"/>
  <c r="AC42" i="235"/>
  <c r="AB42" i="235"/>
  <c r="Z42" i="235"/>
  <c r="Y42" i="235"/>
  <c r="X42" i="235"/>
  <c r="W42" i="235"/>
  <c r="V42" i="235"/>
  <c r="AX43" i="235"/>
  <c r="AL41" i="235"/>
  <c r="AR41" i="235" s="1"/>
  <c r="AK41" i="235"/>
  <c r="AQ41" i="235" s="1"/>
  <c r="AJ41" i="235"/>
  <c r="AP41" i="235" s="1"/>
  <c r="AI41" i="235"/>
  <c r="AO41" i="235" s="1"/>
  <c r="AH41" i="235"/>
  <c r="AN41" i="235" s="1"/>
  <c r="AF41" i="235"/>
  <c r="AE41" i="235"/>
  <c r="AD41" i="235"/>
  <c r="AC41" i="235"/>
  <c r="AB41" i="235"/>
  <c r="Z41" i="235"/>
  <c r="Y41" i="235"/>
  <c r="X41" i="235"/>
  <c r="W41" i="235"/>
  <c r="V41" i="235"/>
  <c r="AT42" i="235"/>
  <c r="AL40" i="235"/>
  <c r="AR40" i="235" s="1"/>
  <c r="AK40" i="235"/>
  <c r="AQ40" i="235" s="1"/>
  <c r="AJ40" i="235"/>
  <c r="AP40" i="235" s="1"/>
  <c r="AI40" i="235"/>
  <c r="AO40" i="235" s="1"/>
  <c r="AH40" i="235"/>
  <c r="AN40" i="235" s="1"/>
  <c r="AF40" i="235"/>
  <c r="AE40" i="235"/>
  <c r="AD40" i="235"/>
  <c r="AC40" i="235"/>
  <c r="AB40" i="235"/>
  <c r="Z40" i="235"/>
  <c r="Y40" i="235"/>
  <c r="X40" i="235"/>
  <c r="W40" i="235"/>
  <c r="V40" i="235"/>
  <c r="AX41" i="235"/>
  <c r="AL39" i="235"/>
  <c r="AR39" i="235" s="1"/>
  <c r="AK39" i="235"/>
  <c r="AQ39" i="235" s="1"/>
  <c r="AJ39" i="235"/>
  <c r="AP39" i="235" s="1"/>
  <c r="AI39" i="235"/>
  <c r="AO39" i="235" s="1"/>
  <c r="AH39" i="235"/>
  <c r="AN39" i="235" s="1"/>
  <c r="AF39" i="235"/>
  <c r="AE39" i="235"/>
  <c r="AD39" i="235"/>
  <c r="AC39" i="235"/>
  <c r="AB39" i="235"/>
  <c r="Z39" i="235"/>
  <c r="Y39" i="235"/>
  <c r="X39" i="235"/>
  <c r="W39" i="235"/>
  <c r="V39" i="235"/>
  <c r="AX40" i="235"/>
  <c r="AL38" i="235"/>
  <c r="AR38" i="235" s="1"/>
  <c r="AK38" i="235"/>
  <c r="AQ38" i="235" s="1"/>
  <c r="AJ38" i="235"/>
  <c r="AP38" i="235" s="1"/>
  <c r="AI38" i="235"/>
  <c r="AO38" i="235" s="1"/>
  <c r="AH38" i="235"/>
  <c r="AN38" i="235" s="1"/>
  <c r="AF38" i="235"/>
  <c r="AE38" i="235"/>
  <c r="AD38" i="235"/>
  <c r="AC38" i="235"/>
  <c r="AB38" i="235"/>
  <c r="Z38" i="235"/>
  <c r="Y38" i="235"/>
  <c r="X38" i="235"/>
  <c r="W38" i="235"/>
  <c r="V38" i="235"/>
  <c r="AW39" i="235"/>
  <c r="AL37" i="235"/>
  <c r="AR37" i="235" s="1"/>
  <c r="AK37" i="235"/>
  <c r="AQ37" i="235" s="1"/>
  <c r="AJ37" i="235"/>
  <c r="AP37" i="235" s="1"/>
  <c r="AI37" i="235"/>
  <c r="AO37" i="235" s="1"/>
  <c r="AH37" i="235"/>
  <c r="AN37" i="235" s="1"/>
  <c r="AF37" i="235"/>
  <c r="AE37" i="235"/>
  <c r="AD37" i="235"/>
  <c r="AC37" i="235"/>
  <c r="AB37" i="235"/>
  <c r="Z37" i="235"/>
  <c r="Y37" i="235"/>
  <c r="X37" i="235"/>
  <c r="W37" i="235"/>
  <c r="V37" i="235"/>
  <c r="AV38" i="235"/>
  <c r="AL36" i="235"/>
  <c r="AR36" i="235" s="1"/>
  <c r="AK36" i="235"/>
  <c r="AQ36" i="235" s="1"/>
  <c r="AJ36" i="235"/>
  <c r="AP36" i="235" s="1"/>
  <c r="AI36" i="235"/>
  <c r="AO36" i="235" s="1"/>
  <c r="AH36" i="235"/>
  <c r="AN36" i="235" s="1"/>
  <c r="AF36" i="235"/>
  <c r="AE36" i="235"/>
  <c r="AD36" i="235"/>
  <c r="AC36" i="235"/>
  <c r="AB36" i="235"/>
  <c r="Z36" i="235"/>
  <c r="Y36" i="235"/>
  <c r="X36" i="235"/>
  <c r="W36" i="235"/>
  <c r="V36" i="235"/>
  <c r="AW37" i="235"/>
  <c r="AL35" i="235"/>
  <c r="AR35" i="235" s="1"/>
  <c r="AK35" i="235"/>
  <c r="AQ35" i="235" s="1"/>
  <c r="AJ35" i="235"/>
  <c r="AP35" i="235" s="1"/>
  <c r="AI35" i="235"/>
  <c r="AO35" i="235" s="1"/>
  <c r="AH35" i="235"/>
  <c r="AN35" i="235" s="1"/>
  <c r="AF35" i="235"/>
  <c r="AE35" i="235"/>
  <c r="AD35" i="235"/>
  <c r="AC35" i="235"/>
  <c r="AB35" i="235"/>
  <c r="Z35" i="235"/>
  <c r="Y35" i="235"/>
  <c r="X35" i="235"/>
  <c r="W35" i="235"/>
  <c r="V35" i="235"/>
  <c r="AV36" i="235"/>
  <c r="AX34" i="235"/>
  <c r="AW34" i="235"/>
  <c r="AV34" i="235"/>
  <c r="AU34" i="235"/>
  <c r="AT34" i="235"/>
  <c r="AL34" i="235"/>
  <c r="AR34" i="235" s="1"/>
  <c r="AK34" i="235"/>
  <c r="AQ34" i="235" s="1"/>
  <c r="AJ34" i="235"/>
  <c r="AP34" i="235" s="1"/>
  <c r="AI34" i="235"/>
  <c r="AO34" i="235" s="1"/>
  <c r="AH34" i="235"/>
  <c r="AN34" i="235" s="1"/>
  <c r="AF34" i="235"/>
  <c r="AE34" i="235"/>
  <c r="AD34" i="235"/>
  <c r="AC34" i="235"/>
  <c r="AB34" i="235"/>
  <c r="Z34" i="235"/>
  <c r="Y34" i="235"/>
  <c r="X34" i="235"/>
  <c r="W34" i="235"/>
  <c r="V34" i="235"/>
  <c r="AW35" i="235"/>
  <c r="AL33" i="235"/>
  <c r="AR33" i="235" s="1"/>
  <c r="AK33" i="235"/>
  <c r="AQ33" i="235" s="1"/>
  <c r="AJ33" i="235"/>
  <c r="AP33" i="235" s="1"/>
  <c r="AI33" i="235"/>
  <c r="AO33" i="235" s="1"/>
  <c r="AH33" i="235"/>
  <c r="AN33" i="235" s="1"/>
  <c r="AF33" i="235"/>
  <c r="AE33" i="235"/>
  <c r="AD33" i="235"/>
  <c r="AC33" i="235"/>
  <c r="AB33" i="235"/>
  <c r="Z33" i="235"/>
  <c r="X33" i="235"/>
  <c r="W33" i="235"/>
  <c r="V33" i="235"/>
  <c r="AX32" i="235"/>
  <c r="AW32" i="235"/>
  <c r="AV32" i="235"/>
  <c r="AU32" i="235"/>
  <c r="AT32" i="235"/>
  <c r="AL32" i="235"/>
  <c r="AR32" i="235" s="1"/>
  <c r="AK32" i="235"/>
  <c r="AQ32" i="235" s="1"/>
  <c r="AJ32" i="235"/>
  <c r="AP32" i="235" s="1"/>
  <c r="AI32" i="235"/>
  <c r="AO32" i="235" s="1"/>
  <c r="AH32" i="235"/>
  <c r="AN32" i="235" s="1"/>
  <c r="AF32" i="235"/>
  <c r="AE32" i="235"/>
  <c r="AD32" i="235"/>
  <c r="AC32" i="235"/>
  <c r="AB32" i="235"/>
  <c r="Z32" i="235"/>
  <c r="Y32" i="235"/>
  <c r="X32" i="235"/>
  <c r="W32" i="235"/>
  <c r="V32" i="235"/>
  <c r="AX29" i="235"/>
  <c r="AW29" i="235"/>
  <c r="AV29" i="235"/>
  <c r="AU29" i="235"/>
  <c r="AT29" i="235"/>
  <c r="AL29" i="235"/>
  <c r="AR29" i="235" s="1"/>
  <c r="AK29" i="235"/>
  <c r="AQ29" i="235" s="1"/>
  <c r="AJ29" i="235"/>
  <c r="AP29" i="235" s="1"/>
  <c r="AI29" i="235"/>
  <c r="AO29" i="235" s="1"/>
  <c r="AH29" i="235"/>
  <c r="AN29" i="235" s="1"/>
  <c r="AF29" i="235"/>
  <c r="AE29" i="235"/>
  <c r="AD29" i="235"/>
  <c r="AC29" i="235"/>
  <c r="AB29" i="235"/>
  <c r="Z29" i="235"/>
  <c r="Y29" i="235"/>
  <c r="X29" i="235"/>
  <c r="W29" i="235"/>
  <c r="V29" i="235"/>
  <c r="AL28" i="235"/>
  <c r="AR28" i="235" s="1"/>
  <c r="AK28" i="235"/>
  <c r="AQ28" i="235" s="1"/>
  <c r="AJ28" i="235"/>
  <c r="AP28" i="235"/>
  <c r="AI28" i="235"/>
  <c r="AO28" i="235" s="1"/>
  <c r="AH28" i="235"/>
  <c r="AN28" i="235" s="1"/>
  <c r="AF28" i="235"/>
  <c r="AE28" i="235"/>
  <c r="AD28" i="235"/>
  <c r="AC28" i="235"/>
  <c r="AB28" i="235"/>
  <c r="Z28" i="235"/>
  <c r="Y28" i="235"/>
  <c r="X28" i="235"/>
  <c r="W28" i="235"/>
  <c r="V28" i="235"/>
  <c r="AL27" i="235"/>
  <c r="AR27" i="235" s="1"/>
  <c r="AK27" i="235"/>
  <c r="AQ27" i="235" s="1"/>
  <c r="AJ27" i="235"/>
  <c r="AP27" i="235" s="1"/>
  <c r="AI27" i="235"/>
  <c r="AO27" i="235" s="1"/>
  <c r="AH27" i="235"/>
  <c r="AN27" i="235" s="1"/>
  <c r="AF27" i="235"/>
  <c r="AE27" i="235"/>
  <c r="AD27" i="235"/>
  <c r="AC27" i="235"/>
  <c r="AB27" i="235"/>
  <c r="Z27" i="235"/>
  <c r="Y27" i="235"/>
  <c r="X27" i="235"/>
  <c r="W27" i="235"/>
  <c r="V27" i="235"/>
  <c r="AX28" i="235"/>
  <c r="AL26" i="235"/>
  <c r="AR26" i="235" s="1"/>
  <c r="AK26" i="235"/>
  <c r="AQ26" i="235" s="1"/>
  <c r="AJ26" i="235"/>
  <c r="AP26" i="235" s="1"/>
  <c r="AI26" i="235"/>
  <c r="AO26" i="235" s="1"/>
  <c r="AH26" i="235"/>
  <c r="AN26" i="235" s="1"/>
  <c r="AF26" i="235"/>
  <c r="AE26" i="235"/>
  <c r="AD26" i="235"/>
  <c r="AC26" i="235"/>
  <c r="AB26" i="235"/>
  <c r="Z26" i="235"/>
  <c r="Y26" i="235"/>
  <c r="X26" i="235"/>
  <c r="W26" i="235"/>
  <c r="V26" i="235"/>
  <c r="AX27" i="235"/>
  <c r="AL25" i="235"/>
  <c r="AR25" i="235" s="1"/>
  <c r="AK25" i="235"/>
  <c r="AQ25" i="235" s="1"/>
  <c r="AJ25" i="235"/>
  <c r="AP25" i="235" s="1"/>
  <c r="AI25" i="235"/>
  <c r="AO25" i="235"/>
  <c r="AH25" i="235"/>
  <c r="AN25" i="235" s="1"/>
  <c r="AF25" i="235"/>
  <c r="AE25" i="235"/>
  <c r="AD25" i="235"/>
  <c r="AC25" i="235"/>
  <c r="AB25" i="235"/>
  <c r="Z25" i="235"/>
  <c r="Y25" i="235"/>
  <c r="X25" i="235"/>
  <c r="W25" i="235"/>
  <c r="V25" i="235"/>
  <c r="AU26" i="235"/>
  <c r="AL24" i="235"/>
  <c r="AR24" i="235" s="1"/>
  <c r="AK24" i="235"/>
  <c r="AQ24" i="235" s="1"/>
  <c r="AJ24" i="235"/>
  <c r="AP24" i="235" s="1"/>
  <c r="AI24" i="235"/>
  <c r="AO24" i="235" s="1"/>
  <c r="AH24" i="235"/>
  <c r="AN24" i="235" s="1"/>
  <c r="AF24" i="235"/>
  <c r="AE24" i="235"/>
  <c r="AD24" i="235"/>
  <c r="AC24" i="235"/>
  <c r="AB24" i="235"/>
  <c r="Z24" i="235"/>
  <c r="Y24" i="235"/>
  <c r="X24" i="235"/>
  <c r="W24" i="235"/>
  <c r="V24" i="235"/>
  <c r="AV25" i="235"/>
  <c r="AL23" i="235"/>
  <c r="AR23" i="235" s="1"/>
  <c r="AK23" i="235"/>
  <c r="AQ23" i="235" s="1"/>
  <c r="AJ23" i="235"/>
  <c r="AP23" i="235" s="1"/>
  <c r="AI23" i="235"/>
  <c r="AO23" i="235" s="1"/>
  <c r="AH23" i="235"/>
  <c r="AN23" i="235" s="1"/>
  <c r="AF23" i="235"/>
  <c r="AE23" i="235"/>
  <c r="AD23" i="235"/>
  <c r="AC23" i="235"/>
  <c r="AB23" i="235"/>
  <c r="Z23" i="235"/>
  <c r="Y23" i="235"/>
  <c r="X23" i="235"/>
  <c r="W23" i="235"/>
  <c r="V23" i="235"/>
  <c r="AX24" i="235"/>
  <c r="AX22" i="235"/>
  <c r="AW22" i="235"/>
  <c r="AV22" i="235"/>
  <c r="AU22" i="235"/>
  <c r="AT22" i="235"/>
  <c r="AL22" i="235"/>
  <c r="AR22" i="235" s="1"/>
  <c r="AK22" i="235"/>
  <c r="AQ22" i="235" s="1"/>
  <c r="AJ22" i="235"/>
  <c r="AP22" i="235" s="1"/>
  <c r="AI22" i="235"/>
  <c r="AO22" i="235" s="1"/>
  <c r="AH22" i="235"/>
  <c r="AN22" i="235" s="1"/>
  <c r="AF22" i="235"/>
  <c r="AE22" i="235"/>
  <c r="AD22" i="235"/>
  <c r="AC22" i="235"/>
  <c r="AB22" i="235"/>
  <c r="Z22" i="235"/>
  <c r="Y22" i="235"/>
  <c r="X22" i="235"/>
  <c r="W22" i="235"/>
  <c r="V22" i="235"/>
  <c r="AW23" i="235"/>
  <c r="AL21" i="235"/>
  <c r="AR21" i="235" s="1"/>
  <c r="AK21" i="235"/>
  <c r="AQ21" i="235" s="1"/>
  <c r="AJ21" i="235"/>
  <c r="AP21" i="235" s="1"/>
  <c r="AI21" i="235"/>
  <c r="AO21" i="235" s="1"/>
  <c r="AH21" i="235"/>
  <c r="AN21" i="235" s="1"/>
  <c r="AF21" i="235"/>
  <c r="AE21" i="235"/>
  <c r="AD21" i="235"/>
  <c r="AC21" i="235"/>
  <c r="AB21" i="235"/>
  <c r="Z21" i="235"/>
  <c r="Y21" i="235"/>
  <c r="X21" i="235"/>
  <c r="W21" i="235"/>
  <c r="V21" i="235"/>
  <c r="AX21" i="235"/>
  <c r="AL20" i="235"/>
  <c r="AR20" i="235" s="1"/>
  <c r="AK20" i="235"/>
  <c r="AQ20" i="235" s="1"/>
  <c r="AJ20" i="235"/>
  <c r="AP20" i="235" s="1"/>
  <c r="AI20" i="235"/>
  <c r="AO20" i="235" s="1"/>
  <c r="AH20" i="235"/>
  <c r="AN20" i="235" s="1"/>
  <c r="AF20" i="235"/>
  <c r="AE20" i="235"/>
  <c r="AD20" i="235"/>
  <c r="AC20" i="235"/>
  <c r="AB20" i="235"/>
  <c r="Z20" i="235"/>
  <c r="Y20" i="235"/>
  <c r="X20" i="235"/>
  <c r="W20" i="235"/>
  <c r="V20" i="235"/>
  <c r="AV20" i="235"/>
  <c r="AL19" i="235"/>
  <c r="AR19" i="235" s="1"/>
  <c r="AK19" i="235"/>
  <c r="AQ19" i="235" s="1"/>
  <c r="AJ19" i="235"/>
  <c r="AP19" i="235" s="1"/>
  <c r="AI19" i="235"/>
  <c r="AO19" i="235" s="1"/>
  <c r="AH19" i="235"/>
  <c r="AN19" i="235" s="1"/>
  <c r="AF19" i="235"/>
  <c r="AE19" i="235"/>
  <c r="AD19" i="235"/>
  <c r="AC19" i="235"/>
  <c r="AB19" i="235"/>
  <c r="Z19" i="235"/>
  <c r="Y19" i="235"/>
  <c r="X19" i="235"/>
  <c r="W19" i="235"/>
  <c r="V19" i="235"/>
  <c r="AX19" i="235"/>
  <c r="AX18" i="235"/>
  <c r="AW18" i="235"/>
  <c r="AV18" i="235"/>
  <c r="AU18" i="235"/>
  <c r="AT18" i="235"/>
  <c r="AL18" i="235"/>
  <c r="AR18" i="235" s="1"/>
  <c r="AK18" i="235"/>
  <c r="AQ18" i="235" s="1"/>
  <c r="AJ18" i="235"/>
  <c r="AP18" i="235" s="1"/>
  <c r="AI18" i="235"/>
  <c r="AO18" i="235" s="1"/>
  <c r="AH18" i="235"/>
  <c r="AN18" i="235" s="1"/>
  <c r="AF18" i="235"/>
  <c r="AE18" i="235"/>
  <c r="AD18" i="235"/>
  <c r="AC18" i="235"/>
  <c r="AB18" i="235"/>
  <c r="Z18" i="235"/>
  <c r="Y18" i="235"/>
  <c r="X18" i="235"/>
  <c r="W18" i="235"/>
  <c r="V18" i="235"/>
  <c r="AX17" i="235"/>
  <c r="AW17" i="235"/>
  <c r="AV17" i="235"/>
  <c r="AU17" i="235"/>
  <c r="AT17" i="235"/>
  <c r="AL17" i="235"/>
  <c r="AR17" i="235" s="1"/>
  <c r="AK17" i="235"/>
  <c r="AQ17" i="235" s="1"/>
  <c r="AJ17" i="235"/>
  <c r="AP17" i="235" s="1"/>
  <c r="AI17" i="235"/>
  <c r="AO17" i="235" s="1"/>
  <c r="AH17" i="235"/>
  <c r="AN17" i="235" s="1"/>
  <c r="AF17" i="235"/>
  <c r="AE17" i="235"/>
  <c r="AD17" i="235"/>
  <c r="AC17" i="235"/>
  <c r="AB17" i="235"/>
  <c r="Z17" i="235"/>
  <c r="Y17" i="235"/>
  <c r="X17" i="235"/>
  <c r="W17" i="235"/>
  <c r="V17" i="235"/>
  <c r="AX16" i="235"/>
  <c r="AW16" i="235"/>
  <c r="AV16" i="235"/>
  <c r="AU16" i="235"/>
  <c r="AT16" i="235"/>
  <c r="AL16" i="235"/>
  <c r="AR16" i="235" s="1"/>
  <c r="AK16" i="235"/>
  <c r="AQ16" i="235" s="1"/>
  <c r="AJ16" i="235"/>
  <c r="AP16" i="235" s="1"/>
  <c r="AI16" i="235"/>
  <c r="AO16" i="235" s="1"/>
  <c r="AH16" i="235"/>
  <c r="AN16" i="235" s="1"/>
  <c r="AF16" i="235"/>
  <c r="AE16" i="235"/>
  <c r="AD16" i="235"/>
  <c r="AC16" i="235"/>
  <c r="AB16" i="235"/>
  <c r="Z16" i="235"/>
  <c r="Y16" i="235"/>
  <c r="X16" i="235"/>
  <c r="W16" i="235"/>
  <c r="V16" i="235"/>
  <c r="AX15" i="235"/>
  <c r="AW15" i="235"/>
  <c r="AV15" i="235"/>
  <c r="AU15" i="235"/>
  <c r="AT15" i="235"/>
  <c r="AL15" i="235"/>
  <c r="AR15" i="235" s="1"/>
  <c r="AK15" i="235"/>
  <c r="AQ15" i="235" s="1"/>
  <c r="AJ15" i="235"/>
  <c r="AP15" i="235" s="1"/>
  <c r="AI15" i="235"/>
  <c r="AO15" i="235" s="1"/>
  <c r="AH15" i="235"/>
  <c r="AN15" i="235" s="1"/>
  <c r="AF15" i="235"/>
  <c r="AE15" i="235"/>
  <c r="AD15" i="235"/>
  <c r="AC15" i="235"/>
  <c r="AB15" i="235"/>
  <c r="Z15" i="235"/>
  <c r="Y15" i="235"/>
  <c r="X15" i="235"/>
  <c r="W15" i="235"/>
  <c r="V15" i="235"/>
  <c r="AL14" i="235"/>
  <c r="AR14" i="235" s="1"/>
  <c r="AK14" i="235"/>
  <c r="AQ14" i="235" s="1"/>
  <c r="AJ14" i="235"/>
  <c r="AP14" i="235" s="1"/>
  <c r="AI14" i="235"/>
  <c r="AO14" i="235" s="1"/>
  <c r="AH14" i="235"/>
  <c r="AN14" i="235" s="1"/>
  <c r="AF14" i="235"/>
  <c r="AE14" i="235"/>
  <c r="AD14" i="235"/>
  <c r="AC14" i="235"/>
  <c r="AB14" i="235"/>
  <c r="Z14" i="235"/>
  <c r="Y14" i="235"/>
  <c r="X14" i="235"/>
  <c r="W14" i="235"/>
  <c r="V14" i="235"/>
  <c r="AT14" i="235"/>
  <c r="AX13" i="235"/>
  <c r="AW13" i="235"/>
  <c r="AV13" i="235"/>
  <c r="AU13" i="235"/>
  <c r="AT13" i="235"/>
  <c r="AL13" i="235"/>
  <c r="AR13" i="235" s="1"/>
  <c r="AK13" i="235"/>
  <c r="AQ13" i="235" s="1"/>
  <c r="AJ13" i="235"/>
  <c r="AP13" i="235" s="1"/>
  <c r="AI13" i="235"/>
  <c r="AO13" i="235" s="1"/>
  <c r="AH13" i="235"/>
  <c r="AN13" i="235" s="1"/>
  <c r="AF13" i="235"/>
  <c r="AE13" i="235"/>
  <c r="AD13" i="235"/>
  <c r="AC13" i="235"/>
  <c r="AB13" i="235"/>
  <c r="Z13" i="235"/>
  <c r="Y13" i="235"/>
  <c r="X13" i="235"/>
  <c r="W13" i="235"/>
  <c r="V13" i="235"/>
  <c r="AL12" i="235"/>
  <c r="AR12" i="235" s="1"/>
  <c r="AK12" i="235"/>
  <c r="AQ12" i="235" s="1"/>
  <c r="AJ12" i="235"/>
  <c r="AP12" i="235" s="1"/>
  <c r="AI12" i="235"/>
  <c r="AO12" i="235" s="1"/>
  <c r="AH12" i="235"/>
  <c r="AN12" i="235" s="1"/>
  <c r="AF12" i="235"/>
  <c r="AE12" i="235"/>
  <c r="AD12" i="235"/>
  <c r="AC12" i="235"/>
  <c r="AB12" i="235"/>
  <c r="Z12" i="235"/>
  <c r="Y12" i="235"/>
  <c r="X12" i="235"/>
  <c r="W12" i="235"/>
  <c r="V12" i="235"/>
  <c r="AW12" i="235"/>
  <c r="AL11" i="235"/>
  <c r="AR11" i="235" s="1"/>
  <c r="AK11" i="235"/>
  <c r="AQ11" i="235" s="1"/>
  <c r="AJ11" i="235"/>
  <c r="AP11" i="235" s="1"/>
  <c r="AI11" i="235"/>
  <c r="AO11" i="235" s="1"/>
  <c r="AH11" i="235"/>
  <c r="AN11" i="235" s="1"/>
  <c r="AF11" i="235"/>
  <c r="AE11" i="235"/>
  <c r="AD11" i="235"/>
  <c r="AC11" i="235"/>
  <c r="AB11" i="235"/>
  <c r="Z11" i="235"/>
  <c r="Y11" i="235"/>
  <c r="X11" i="235"/>
  <c r="W11" i="235"/>
  <c r="V11" i="235"/>
  <c r="AX11" i="235"/>
  <c r="AL10" i="235"/>
  <c r="AR10" i="235" s="1"/>
  <c r="AK10" i="235"/>
  <c r="AQ10" i="235" s="1"/>
  <c r="AJ10" i="235"/>
  <c r="AP10" i="235" s="1"/>
  <c r="AI10" i="235"/>
  <c r="AO10" i="235" s="1"/>
  <c r="AH10" i="235"/>
  <c r="AN10" i="235" s="1"/>
  <c r="AF10" i="235"/>
  <c r="AE10" i="235"/>
  <c r="AD10" i="235"/>
  <c r="AC10" i="235"/>
  <c r="AB10" i="235"/>
  <c r="Z10" i="235"/>
  <c r="Y10" i="235"/>
  <c r="X10" i="235"/>
  <c r="W10" i="235"/>
  <c r="V10" i="235"/>
  <c r="AX10" i="235"/>
  <c r="AL9" i="235"/>
  <c r="AR9" i="235" s="1"/>
  <c r="AK9" i="235"/>
  <c r="AQ9" i="235" s="1"/>
  <c r="AJ9" i="235"/>
  <c r="AP9" i="235" s="1"/>
  <c r="AI9" i="235"/>
  <c r="AO9" i="235" s="1"/>
  <c r="AH9" i="235"/>
  <c r="AN9" i="235" s="1"/>
  <c r="AF9" i="235"/>
  <c r="AE9" i="235"/>
  <c r="AD9" i="235"/>
  <c r="AC9" i="235"/>
  <c r="AB9" i="235"/>
  <c r="Z9" i="235"/>
  <c r="Y9" i="235"/>
  <c r="X9" i="235"/>
  <c r="W9" i="235"/>
  <c r="V9" i="235"/>
  <c r="AU9" i="235"/>
  <c r="AU39" i="235"/>
  <c r="AT39" i="235"/>
  <c r="S64" i="225"/>
  <c r="T64" i="225" s="1"/>
  <c r="S65" i="225"/>
  <c r="S63" i="225"/>
  <c r="T63" i="225" s="1"/>
  <c r="E92" i="225"/>
  <c r="S62" i="225"/>
  <c r="R65" i="225"/>
  <c r="R64" i="225"/>
  <c r="R63" i="225"/>
  <c r="R62" i="225"/>
  <c r="F16" i="225"/>
  <c r="J92" i="225"/>
  <c r="H92" i="225"/>
  <c r="G92" i="225"/>
  <c r="L16" i="225"/>
  <c r="J16" i="225"/>
  <c r="I16" i="225"/>
  <c r="H16" i="225"/>
  <c r="G16" i="225"/>
  <c r="R37" i="225"/>
  <c r="R33" i="225"/>
  <c r="R34" i="225"/>
  <c r="R39" i="225"/>
  <c r="R40" i="225"/>
  <c r="S40" i="225"/>
  <c r="S42" i="225"/>
  <c r="S43" i="225"/>
  <c r="S44" i="225" s="1"/>
  <c r="S48" i="225"/>
  <c r="T48" i="225" s="1"/>
  <c r="S49" i="225"/>
  <c r="T49" i="225" s="1"/>
  <c r="S34" i="225"/>
  <c r="S36" i="225"/>
  <c r="S37" i="225"/>
  <c r="S38" i="225" s="1"/>
  <c r="R42" i="225"/>
  <c r="R43" i="225"/>
  <c r="S45" i="225"/>
  <c r="T45" i="225" s="1"/>
  <c r="S46" i="225"/>
  <c r="T46" i="225" s="1"/>
  <c r="S39" i="225"/>
  <c r="F92" i="225"/>
  <c r="K16" i="225"/>
  <c r="I92" i="225"/>
  <c r="S33" i="225"/>
  <c r="K92" i="225"/>
  <c r="M16" i="225"/>
  <c r="R36" i="225"/>
  <c r="R66" i="225" l="1"/>
  <c r="S41" i="225"/>
  <c r="S47" i="225"/>
  <c r="T47" i="225" s="1"/>
  <c r="S52" i="225"/>
  <c r="S57" i="225" s="1"/>
  <c r="S66" i="225"/>
  <c r="T40" i="225"/>
  <c r="T43" i="225"/>
  <c r="T39" i="225"/>
  <c r="T34" i="225"/>
  <c r="S51" i="225"/>
  <c r="S58" i="225" s="1"/>
  <c r="T42" i="225"/>
  <c r="F31" i="232"/>
  <c r="T36" i="225"/>
  <c r="S35" i="225"/>
  <c r="T37" i="225"/>
  <c r="S50" i="225"/>
  <c r="T50" i="225" s="1"/>
  <c r="R44" i="225"/>
  <c r="T44" i="225" s="1"/>
  <c r="R35" i="225"/>
  <c r="T35" i="225" s="1"/>
  <c r="R52" i="225"/>
  <c r="R57" i="225" s="1"/>
  <c r="R38" i="225"/>
  <c r="T38" i="225" s="1"/>
  <c r="T33" i="225"/>
  <c r="R41" i="225"/>
  <c r="T41" i="225" s="1"/>
  <c r="R51" i="225"/>
  <c r="R58" i="225" s="1"/>
  <c r="T65" i="225"/>
  <c r="T62" i="225"/>
  <c r="E38" i="179"/>
  <c r="I38" i="179" s="1"/>
  <c r="G30" i="179"/>
  <c r="G41" i="179"/>
  <c r="E29" i="179"/>
  <c r="G29" i="179" s="1"/>
  <c r="E39" i="179"/>
  <c r="I39" i="179" s="1"/>
  <c r="E37" i="179"/>
  <c r="I37" i="179" s="1"/>
  <c r="C32" i="179"/>
  <c r="C41" i="179"/>
  <c r="D41" i="179"/>
  <c r="C32" i="232"/>
  <c r="F30" i="232"/>
  <c r="F28" i="232"/>
  <c r="E32" i="232"/>
  <c r="C26" i="232"/>
  <c r="C29" i="232"/>
  <c r="E29" i="232"/>
  <c r="E26" i="232"/>
  <c r="D29" i="232"/>
  <c r="C17" i="232"/>
  <c r="F27" i="232"/>
  <c r="D30" i="232"/>
  <c r="D32" i="232" s="1"/>
  <c r="AX23" i="235"/>
  <c r="AV23" i="235"/>
  <c r="AU12" i="235"/>
  <c r="AV12" i="235"/>
  <c r="AF60" i="235"/>
  <c r="X65" i="235"/>
  <c r="X69" i="235" s="1"/>
  <c r="AX12" i="235"/>
  <c r="AT37" i="235"/>
  <c r="AV9" i="235"/>
  <c r="AU10" i="235"/>
  <c r="AT41" i="235"/>
  <c r="AV10" i="235"/>
  <c r="AX36" i="235"/>
  <c r="AV39" i="235"/>
  <c r="AV41" i="235"/>
  <c r="AE65" i="235"/>
  <c r="AX60" i="235"/>
  <c r="AU41" i="235"/>
  <c r="AV40" i="235"/>
  <c r="AT20" i="235"/>
  <c r="AT35" i="235"/>
  <c r="AX35" i="235"/>
  <c r="AC65" i="235"/>
  <c r="AC69" i="235" s="1"/>
  <c r="AX38" i="235"/>
  <c r="AT25" i="235"/>
  <c r="AU11" i="235"/>
  <c r="AX25" i="235"/>
  <c r="AE69" i="235"/>
  <c r="AX39" i="235"/>
  <c r="AU43" i="235"/>
  <c r="AU21" i="235"/>
  <c r="AV28" i="235"/>
  <c r="AF65" i="235"/>
  <c r="AT10" i="235"/>
  <c r="AT28" i="235"/>
  <c r="AW28" i="235"/>
  <c r="AV35" i="235"/>
  <c r="AQ65" i="235"/>
  <c r="AQ69" i="235" s="1"/>
  <c r="AW26" i="235"/>
  <c r="AD65" i="235"/>
  <c r="AD69" i="235" s="1"/>
  <c r="AW19" i="235"/>
  <c r="AW10" i="235"/>
  <c r="Y65" i="235"/>
  <c r="Y69" i="235" s="1"/>
  <c r="AL58" i="235"/>
  <c r="AR58" i="235" s="1"/>
  <c r="AX42" i="235"/>
  <c r="AV37" i="235"/>
  <c r="AX9" i="235"/>
  <c r="AV14" i="235"/>
  <c r="AU28" i="235"/>
  <c r="Z58" i="235"/>
  <c r="AB65" i="235"/>
  <c r="AB69" i="235" s="1"/>
  <c r="AP65" i="235"/>
  <c r="AP69" i="235" s="1"/>
  <c r="AT40" i="235"/>
  <c r="AU42" i="235"/>
  <c r="AW43" i="235"/>
  <c r="AW20" i="235"/>
  <c r="AT27" i="235"/>
  <c r="AU27" i="235"/>
  <c r="AW38" i="235"/>
  <c r="AX20" i="235"/>
  <c r="AT46" i="235"/>
  <c r="AU14" i="235"/>
  <c r="AW41" i="235"/>
  <c r="AV46" i="235"/>
  <c r="AT43" i="235"/>
  <c r="AN65" i="235"/>
  <c r="AN69" i="235" s="1"/>
  <c r="AO65" i="235"/>
  <c r="AO69" i="235" s="1"/>
  <c r="AW9" i="235"/>
  <c r="AV43" i="235"/>
  <c r="AU20" i="235"/>
  <c r="AU40" i="235"/>
  <c r="AV42" i="235"/>
  <c r="AW40" i="235"/>
  <c r="AW42" i="235"/>
  <c r="W65" i="235"/>
  <c r="W69" i="235" s="1"/>
  <c r="AT11" i="235"/>
  <c r="AT12" i="235"/>
  <c r="AW14" i="235"/>
  <c r="AT24" i="235"/>
  <c r="AX46" i="235"/>
  <c r="AR65" i="235"/>
  <c r="AV27" i="235"/>
  <c r="AL59" i="235"/>
  <c r="AR59" i="235" s="1"/>
  <c r="AV44" i="235"/>
  <c r="AT36" i="235"/>
  <c r="AT9" i="235"/>
  <c r="AV21" i="235"/>
  <c r="AW27" i="235"/>
  <c r="AU35" i="235"/>
  <c r="AF57" i="235"/>
  <c r="AF58" i="235"/>
  <c r="AW44" i="235"/>
  <c r="AU36" i="235"/>
  <c r="AT21" i="235"/>
  <c r="AW21" i="235"/>
  <c r="AW46" i="235"/>
  <c r="AL57" i="235"/>
  <c r="AR57" i="235" s="1"/>
  <c r="AF59" i="235"/>
  <c r="AU37" i="235"/>
  <c r="AU38" i="235"/>
  <c r="AT23" i="235"/>
  <c r="AU44" i="235"/>
  <c r="AW25" i="235"/>
  <c r="AT38" i="235"/>
  <c r="AV11" i="235"/>
  <c r="AU23" i="235"/>
  <c r="AU24" i="235"/>
  <c r="Z60" i="235"/>
  <c r="AW11" i="235"/>
  <c r="AV24" i="235"/>
  <c r="AX37" i="235"/>
  <c r="AU19" i="235"/>
  <c r="AW24" i="235"/>
  <c r="Z57" i="235"/>
  <c r="V65" i="235"/>
  <c r="V69" i="235" s="1"/>
  <c r="AT26" i="235"/>
  <c r="AX26" i="235"/>
  <c r="AX44" i="235"/>
  <c r="Z59" i="235"/>
  <c r="AT19" i="235"/>
  <c r="AX14" i="235"/>
  <c r="AW36" i="235"/>
  <c r="AV19" i="235"/>
  <c r="AU25" i="235"/>
  <c r="AV26" i="235"/>
  <c r="D28" i="179"/>
  <c r="G31" i="179"/>
  <c r="E40" i="179"/>
  <c r="I40" i="179" s="1"/>
  <c r="T52" i="225" l="1"/>
  <c r="T57" i="225" s="1"/>
  <c r="D22" i="232"/>
  <c r="T51" i="225"/>
  <c r="T66" i="225"/>
  <c r="D19" i="232"/>
  <c r="F32" i="232"/>
  <c r="S53" i="225"/>
  <c r="R53" i="225"/>
  <c r="T53" i="225"/>
  <c r="E41" i="179"/>
  <c r="I41" i="179" s="1"/>
  <c r="E32" i="179"/>
  <c r="E19" i="232"/>
  <c r="D26" i="232"/>
  <c r="F26" i="232"/>
  <c r="F29" i="232"/>
  <c r="C19" i="232"/>
  <c r="C22" i="232" s="1"/>
  <c r="AR69" i="235"/>
  <c r="AF69" i="235"/>
  <c r="Z69" i="235"/>
  <c r="AT69" i="235"/>
  <c r="D32" i="179"/>
  <c r="G28" i="179"/>
  <c r="G32" i="17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Q119" authorId="0" shapeId="0" xr:uid="{2464F990-020F-4F1B-9F3D-AF079B2C9829}">
      <text>
        <r>
          <rPr>
            <b/>
            <sz val="9"/>
            <color indexed="81"/>
            <rFont val="Segoe UI"/>
            <family val="2"/>
          </rPr>
          <t>Autor:</t>
        </r>
        <r>
          <rPr>
            <sz val="9"/>
            <color indexed="81"/>
            <rFont val="Segoe UI"/>
            <family val="2"/>
          </rPr>
          <t xml:space="preserve">
Entrada em operação de Ugs do parque eólico Coxilha negra 3
</t>
        </r>
      </text>
    </comment>
    <comment ref="Q120" authorId="0" shapeId="0" xr:uid="{6FFB28D3-1426-4764-AD88-A5724B45836D}">
      <text>
        <r>
          <rPr>
            <b/>
            <sz val="9"/>
            <color indexed="81"/>
            <rFont val="Segoe UI"/>
            <family val="2"/>
          </rPr>
          <t>Autor:</t>
        </r>
        <r>
          <rPr>
            <sz val="9"/>
            <color indexed="81"/>
            <rFont val="Segoe UI"/>
            <family val="2"/>
          </rPr>
          <t xml:space="preserve">
Entrada em operação de Ugs do parque eólico Coxilha negra 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5" authorId="0" shapeId="0" xr:uid="{859D6813-EFC5-43B7-A77E-353FED039215}">
      <text>
        <r>
          <rPr>
            <sz val="9"/>
            <color indexed="81"/>
            <rFont val="Tahoma"/>
            <family val="2"/>
          </rPr>
          <t>Eletrobras + Furnas + SAESA + Baguari + Teles Pires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24" authorId="0" shapeId="0" xr:uid="{2C5AFB94-2DFE-405A-B9C1-69F02CC3E547}">
      <text>
        <r>
          <rPr>
            <sz val="8"/>
            <color indexed="81"/>
            <rFont val="Segoe UI"/>
            <family val="2"/>
          </rPr>
          <t>Portaria MME nº 1.851 de 13/12/2022</t>
        </r>
        <r>
          <rPr>
            <sz val="9"/>
            <color indexed="81"/>
            <rFont val="Segoe UI"/>
            <family val="2"/>
          </rPr>
          <t xml:space="preserve">
</t>
        </r>
      </text>
    </comment>
  </commentList>
</comments>
</file>

<file path=xl/sharedStrings.xml><?xml version="1.0" encoding="utf-8"?>
<sst xmlns="http://schemas.openxmlformats.org/spreadsheetml/2006/main" count="7348" uniqueCount="7334">
  <si>
    <r>
      <rPr>
        <sz val="7"/>
        <color rgb="FF6AA1B0"/>
        <rFont val="Verdana"/>
        <family val="2"/>
      </rPr>
      <t>Eletrobras Company</t>
    </r>
  </si>
  <si>
    <r>
      <rPr>
        <sz val="7"/>
        <color theme="1" tint="0.249977111117893"/>
        <rFont val="Verdana"/>
        <family val="2"/>
      </rPr>
      <t>Eletronorte</t>
    </r>
  </si>
  <si>
    <r>
      <rPr>
        <sz val="7"/>
        <color theme="1" tint="0.249977111117893"/>
        <rFont val="Verdana"/>
        <family val="2"/>
      </rPr>
      <t>Chesf</t>
    </r>
  </si>
  <si>
    <t>Furnas</t>
  </si>
  <si>
    <r>
      <rPr>
        <sz val="7"/>
        <color theme="1" tint="0.249977111117893"/>
        <rFont val="Verdana"/>
        <family val="2"/>
      </rPr>
      <t>Eletronuclear</t>
    </r>
  </si>
  <si>
    <r>
      <rPr>
        <sz val="7"/>
        <color rgb="FF6AA1B0"/>
        <rFont val="Verdana"/>
        <family val="2"/>
      </rPr>
      <t>Company</t>
    </r>
  </si>
  <si>
    <r>
      <rPr>
        <sz val="7"/>
        <color rgb="FF6AA1B0"/>
        <rFont val="Verdana"/>
        <family val="2"/>
      </rPr>
      <t>Comprehensive Responsibility (a)</t>
    </r>
  </si>
  <si>
    <r>
      <rPr>
        <sz val="7"/>
        <color rgb="FF6AA1B0"/>
        <rFont val="Verdana"/>
        <family val="2"/>
      </rPr>
      <t>Comprehensive Liability under Law 13.182/15 (b)</t>
    </r>
  </si>
  <si>
    <r>
      <rPr>
        <sz val="7"/>
        <color rgb="FF6AA1B0"/>
        <rFont val="Verdana"/>
        <family val="2"/>
      </rPr>
      <t>Comprehensive Liability under O&amp;M (c) Regime</t>
    </r>
  </si>
  <si>
    <r>
      <rPr>
        <sz val="7"/>
        <color rgb="FF6AA1B0"/>
        <rFont val="Verdana"/>
        <family val="2"/>
      </rPr>
      <t>SPE (d)</t>
    </r>
  </si>
  <si>
    <r>
      <rPr>
        <sz val="7"/>
        <color rgb="FF6AA1B0"/>
        <rFont val="Verdana"/>
        <family val="2"/>
      </rPr>
      <t>SPE under O&amp;M (e) Regime</t>
    </r>
  </si>
  <si>
    <r>
      <rPr>
        <sz val="7"/>
        <color rgb="FF6AA1B0"/>
        <rFont val="Verdana"/>
        <family val="2"/>
      </rPr>
      <t>Total</t>
    </r>
  </si>
  <si>
    <r>
      <rPr>
        <sz val="7"/>
        <color theme="1" tint="0.249977111117893"/>
        <rFont val="Verdana"/>
        <family val="2"/>
      </rPr>
      <t xml:space="preserve">Chesf </t>
    </r>
  </si>
  <si>
    <r>
      <rPr>
        <sz val="7"/>
        <rFont val="Verdana"/>
        <family val="2"/>
      </rPr>
      <t>-</t>
    </r>
  </si>
  <si>
    <r>
      <rPr>
        <sz val="10"/>
        <color rgb="FF6AA1B0"/>
        <rFont val="Verdana"/>
        <family val="2"/>
      </rPr>
      <t>Project</t>
    </r>
  </si>
  <si>
    <r>
      <rPr>
        <sz val="7"/>
        <color rgb="FF6AA1B0"/>
        <rFont val="Verdana"/>
        <family val="2"/>
      </rPr>
      <t>Location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</si>
  <si>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</si>
  <si>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</si>
  <si>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</si>
  <si>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Physical Guarantee</t>
    </r>
  </si>
  <si>
    <r>
      <rPr>
        <sz val="7"/>
        <color rgb="FF6AA1B0"/>
        <rFont val="Verdana"/>
        <family val="2"/>
      </rPr>
      <t>Generated Energy (MWh)</t>
    </r>
  </si>
  <si>
    <r>
      <rPr>
        <sz val="7"/>
        <color rgb="FF6AA1B0"/>
        <rFont val="Verdana"/>
        <family val="2"/>
      </rPr>
      <t>ACR</t>
    </r>
  </si>
  <si>
    <r>
      <rPr>
        <sz val="7"/>
        <rFont val="Verdana"/>
        <family val="2"/>
      </rPr>
      <t>ACL</t>
    </r>
  </si>
  <si>
    <r>
      <rPr>
        <sz val="7"/>
        <color rgb="FF6AA1B0"/>
        <rFont val="Verdana"/>
        <family val="2"/>
      </rPr>
      <t>(State)</t>
    </r>
  </si>
  <si>
    <r>
      <rPr>
        <sz val="7"/>
        <color rgb="FF6AA1B0"/>
        <rFont val="Verdana"/>
        <family val="2"/>
      </rPr>
      <t>(MW)</t>
    </r>
  </si>
  <si>
    <r>
      <rPr>
        <sz val="7"/>
        <color rgb="FF6AA1B0"/>
        <rFont val="Verdana"/>
        <family val="2"/>
      </rPr>
      <t>(Average MW)</t>
    </r>
  </si>
  <si>
    <t>PA</t>
  </si>
  <si>
    <t>RO</t>
  </si>
  <si>
    <r>
      <rPr>
        <sz val="7"/>
        <color theme="1" tint="0.249977111117893"/>
        <rFont val="Verdana"/>
        <family val="2"/>
      </rPr>
      <t>AP</t>
    </r>
  </si>
  <si>
    <t>MT</t>
  </si>
  <si>
    <t>PB</t>
  </si>
  <si>
    <t>BA</t>
  </si>
  <si>
    <t>MG</t>
  </si>
  <si>
    <t>RJ</t>
  </si>
  <si>
    <r>
      <rPr>
        <sz val="7"/>
        <color theme="1" tint="0.249977111117893"/>
        <rFont val="Verdana"/>
        <family val="2"/>
      </rPr>
      <t>Batalha</t>
    </r>
  </si>
  <si>
    <t>GO</t>
  </si>
  <si>
    <t>PR</t>
  </si>
  <si>
    <t>RS</t>
  </si>
  <si>
    <t>MS</t>
  </si>
  <si>
    <t>SC</t>
  </si>
  <si>
    <t>NA</t>
  </si>
  <si>
    <r>
      <rPr>
        <sz val="7"/>
        <color theme="1" tint="0.249977111117893"/>
        <rFont val="Verdana"/>
        <family val="2"/>
      </rPr>
      <t>WPP Coxilha Seca</t>
    </r>
  </si>
  <si>
    <r>
      <rPr>
        <sz val="7"/>
        <color theme="1" tint="0.249977111117893"/>
        <rFont val="Verdana"/>
        <family val="2"/>
      </rPr>
      <t>WPP Capão do Inglês</t>
    </r>
  </si>
  <si>
    <r>
      <rPr>
        <sz val="7"/>
        <color theme="1" tint="0.249977111117893"/>
        <rFont val="Verdana"/>
        <family val="2"/>
      </rPr>
      <t>WPP Galpões</t>
    </r>
  </si>
  <si>
    <r>
      <rPr>
        <sz val="7"/>
        <rFont val="Verdana"/>
        <family val="2"/>
      </rPr>
      <t>AM</t>
    </r>
  </si>
  <si>
    <r>
      <rPr>
        <sz val="7"/>
        <color theme="1" tint="0.249977111117893"/>
        <rFont val="Verdana"/>
        <family val="2"/>
      </rPr>
      <t>Funil</t>
    </r>
  </si>
  <si>
    <r>
      <rPr>
        <sz val="7"/>
        <color theme="1" tint="0.249977111117893"/>
        <rFont val="Verdana"/>
        <family val="2"/>
      </rPr>
      <t>Pedra</t>
    </r>
  </si>
  <si>
    <t>CE</t>
  </si>
  <si>
    <t>PE</t>
  </si>
  <si>
    <t>PI</t>
  </si>
  <si>
    <r>
      <rPr>
        <sz val="7"/>
        <color theme="1" tint="0.249977111117893"/>
        <rFont val="Verdana"/>
        <family val="2"/>
      </rPr>
      <t>Xingó</t>
    </r>
  </si>
  <si>
    <r>
      <rPr>
        <sz val="7"/>
        <color theme="1" tint="0.249977111117893"/>
        <rFont val="Verdana"/>
        <family val="2"/>
      </rPr>
      <t>SP/MG</t>
    </r>
  </si>
  <si>
    <r>
      <rPr>
        <sz val="7"/>
        <color theme="1" tint="0.249977111117893"/>
        <rFont val="Verdana"/>
        <family val="2"/>
      </rPr>
      <t>MG/SP</t>
    </r>
  </si>
  <si>
    <r>
      <rPr>
        <sz val="7"/>
        <color rgb="FF6AA1B0"/>
        <rFont val="Verdana"/>
        <family val="2"/>
      </rPr>
      <t>Buyer</t>
    </r>
  </si>
  <si>
    <r>
      <rPr>
        <sz val="7"/>
        <color rgb="FF6AA1B0"/>
        <rFont val="Verdana"/>
        <family val="2"/>
      </rPr>
      <t>BRL Million</t>
    </r>
  </si>
  <si>
    <r>
      <rPr>
        <sz val="7"/>
        <color rgb="FF6AA1B0"/>
        <rFont val="Verdana"/>
        <family val="2"/>
      </rPr>
      <t>MWh</t>
    </r>
  </si>
  <si>
    <r>
      <rPr>
        <sz val="7"/>
        <color theme="1" tint="0.249977111117893"/>
        <rFont val="Verdana"/>
        <family val="2"/>
      </rPr>
      <t>Eletrobras System</t>
    </r>
  </si>
  <si>
    <r>
      <rPr>
        <sz val="7"/>
        <color theme="1" tint="0.249977111117893"/>
        <rFont val="Verdana"/>
        <family val="2"/>
      </rPr>
      <t>Others</t>
    </r>
  </si>
  <si>
    <r>
      <rPr>
        <sz val="7"/>
        <color rgb="FF6AA1B0"/>
        <rFont val="Verdana"/>
        <family val="2"/>
      </rPr>
      <t>Metric Unit</t>
    </r>
  </si>
  <si>
    <r>
      <rPr>
        <sz val="7"/>
        <color rgb="FF6AA1B0"/>
        <rFont val="Verdana"/>
        <family val="2"/>
      </rPr>
      <t>Qty.</t>
    </r>
  </si>
  <si>
    <r>
      <rPr>
        <sz val="7"/>
        <color rgb="FF6AA1B0"/>
        <rFont val="Verdana"/>
        <family val="2"/>
      </rPr>
      <t>Voltage (kV)</t>
    </r>
  </si>
  <si>
    <r>
      <rPr>
        <sz val="7"/>
        <color rgb="FF6AA1B0"/>
        <rFont val="Verdana"/>
        <family val="2"/>
      </rPr>
      <t>Readjustment index</t>
    </r>
  </si>
  <si>
    <r>
      <rPr>
        <sz val="7"/>
        <color rgb="FF6AA1B0"/>
        <rFont val="Verdana"/>
        <family val="2"/>
      </rPr>
      <t>Transformation Capacity (MVA)</t>
    </r>
  </si>
  <si>
    <r>
      <rPr>
        <sz val="7"/>
        <color rgb="FF6AA1B0"/>
        <rFont val="Verdana"/>
        <family val="2"/>
      </rPr>
      <t>Location (State)</t>
    </r>
  </si>
  <si>
    <r>
      <rPr>
        <sz val="10"/>
        <color rgb="FF6AA1B0"/>
        <rFont val="Verdana"/>
        <family val="2"/>
      </rPr>
      <t>Termination of the Concession</t>
    </r>
  </si>
  <si>
    <r>
      <rPr>
        <sz val="7"/>
        <rFont val="Verdana"/>
        <family val="2"/>
      </rPr>
      <t>IPCA</t>
    </r>
  </si>
  <si>
    <t>MA</t>
  </si>
  <si>
    <t>AL</t>
  </si>
  <si>
    <t>RN</t>
  </si>
  <si>
    <t>SP</t>
  </si>
  <si>
    <r>
      <rPr>
        <sz val="7"/>
        <color rgb="FF6AA1B0"/>
        <rFont val="Verdana"/>
        <family val="2"/>
      </rPr>
      <t>BRL million</t>
    </r>
  </si>
  <si>
    <r>
      <rPr>
        <sz val="7"/>
        <color rgb="FF6AA1B0"/>
        <rFont val="Verdana"/>
        <family val="2"/>
      </rPr>
      <t>Power plant</t>
    </r>
  </si>
  <si>
    <r>
      <rPr>
        <sz val="7"/>
        <color rgb="FF6AA1B0"/>
        <rFont val="Verdana"/>
        <family val="2"/>
      </rPr>
      <t>Location
(State)</t>
    </r>
  </si>
  <si>
    <r>
      <rPr>
        <sz val="10"/>
        <color rgb="FF6AA1B0"/>
        <rFont val="Verdana"/>
        <family val="2"/>
      </rPr>
      <t>Investment (BRL Million)</t>
    </r>
  </si>
  <si>
    <r>
      <rPr>
        <sz val="7"/>
        <color rgb="FF6AA1B0"/>
        <rFont val="Verdana"/>
        <family val="2"/>
      </rPr>
      <t>Installed Capacity (MW)</t>
    </r>
  </si>
  <si>
    <r>
      <rPr>
        <sz val="7"/>
        <color rgb="FF6AA1B0"/>
        <rFont val="Verdana"/>
        <family val="2"/>
      </rPr>
      <t>Physical Guarantee (MW)</t>
    </r>
  </si>
  <si>
    <r>
      <rPr>
        <sz val="7"/>
        <color rgb="FF6AA1B0"/>
        <rFont val="Verdana"/>
        <family val="2"/>
      </rPr>
      <t>Beginning of Construction</t>
    </r>
  </si>
  <si>
    <r>
      <rPr>
        <sz val="7"/>
        <color rgb="FF6AA1B0"/>
        <rFont val="Verdana"/>
        <family val="2"/>
      </rPr>
      <t>SPE</t>
    </r>
  </si>
  <si>
    <r>
      <rPr>
        <sz val="7"/>
        <color rgb="FF6AA1B0"/>
        <rFont val="Verdana"/>
        <family val="2"/>
      </rPr>
      <t>Eletrobras Companies (%)</t>
    </r>
  </si>
  <si>
    <r>
      <rPr>
        <sz val="7"/>
        <color rgb="FF6AA1B0"/>
        <rFont val="Verdana"/>
        <family val="2"/>
      </rPr>
      <t>Partners</t>
    </r>
  </si>
  <si>
    <r>
      <rPr>
        <sz val="7"/>
        <color rgb="FF6AA1B0"/>
        <rFont val="Verdana"/>
        <family val="2"/>
      </rPr>
      <t>Purpose 
(From - To)</t>
    </r>
  </si>
  <si>
    <r>
      <rPr>
        <sz val="11"/>
        <color theme="1"/>
        <rFont val="Calibri"/>
        <family val="2"/>
        <scheme val="minor"/>
      </rPr>
      <t>Lines Extension (km)</t>
    </r>
  </si>
  <si>
    <r>
      <rPr>
        <sz val="7"/>
        <rFont val="Verdana"/>
        <family val="2"/>
      </rPr>
      <t>Chesf (49%)</t>
    </r>
  </si>
  <si>
    <r>
      <rPr>
        <sz val="7"/>
        <color rgb="FF6AA1B0"/>
        <rFont val="Verdana"/>
        <family val="2"/>
      </rPr>
      <t>RAP 
(BRL Million)</t>
    </r>
  </si>
  <si>
    <r>
      <rPr>
        <sz val="7"/>
        <rFont val="Verdana"/>
        <family val="2"/>
      </rPr>
      <t>HPP Sinop</t>
    </r>
  </si>
  <si>
    <r>
      <rPr>
        <sz val="7"/>
        <rFont val="Verdana"/>
        <family val="2"/>
      </rPr>
      <t>Empresa de Energia São Manoel S.A.</t>
    </r>
  </si>
  <si>
    <r>
      <rPr>
        <sz val="7"/>
        <rFont val="Verdana"/>
        <family val="2"/>
      </rPr>
      <t>HPP São Manoel</t>
    </r>
  </si>
  <si>
    <r>
      <rPr>
        <sz val="7"/>
        <color theme="1" tint="0.249977111117893"/>
        <rFont val="Verdana"/>
        <family val="2"/>
      </rPr>
      <t>São Januário</t>
    </r>
  </si>
  <si>
    <r>
      <rPr>
        <sz val="7"/>
        <color theme="1" tint="0.249977111117893"/>
        <rFont val="Verdana"/>
        <family val="2"/>
      </rPr>
      <t>Nossa Senhora de Fátima</t>
    </r>
  </si>
  <si>
    <r>
      <rPr>
        <sz val="7"/>
        <color theme="1" tint="0.249977111117893"/>
        <rFont val="Verdana"/>
        <family val="2"/>
      </rPr>
      <t>Jandaia</t>
    </r>
  </si>
  <si>
    <r>
      <rPr>
        <sz val="7"/>
        <color theme="1" tint="0.249977111117893"/>
        <rFont val="Verdana"/>
        <family val="2"/>
      </rPr>
      <t>São Clemente</t>
    </r>
  </si>
  <si>
    <r>
      <rPr>
        <sz val="7"/>
        <color theme="1" tint="0.249977111117893"/>
        <rFont val="Verdana"/>
        <family val="2"/>
      </rPr>
      <t>Jandaia I</t>
    </r>
  </si>
  <si>
    <r>
      <rPr>
        <sz val="7"/>
        <rFont val="Verdana"/>
        <family val="2"/>
      </rPr>
      <t>Vale do São Bartolomeu Transmissora de Energia S.A.</t>
    </r>
  </si>
  <si>
    <r>
      <rPr>
        <sz val="7"/>
        <rFont val="Verdana"/>
        <family val="2"/>
      </rPr>
      <t>Mata de Santa Geneva Transmissora S.A.</t>
    </r>
  </si>
  <si>
    <r>
      <rPr>
        <sz val="8"/>
        <color rgb="FF6AA1B0"/>
        <rFont val="Verdana"/>
        <family val="2"/>
      </rPr>
      <t>Administrative</t>
    </r>
  </si>
  <si>
    <r>
      <rPr>
        <sz val="8"/>
        <color rgb="FF6AA1B0"/>
        <rFont val="Verdana"/>
        <family val="2"/>
      </rPr>
      <t>Operational</t>
    </r>
  </si>
  <si>
    <r>
      <rPr>
        <sz val="7"/>
        <rFont val="Verdana"/>
        <family val="2"/>
      </rPr>
      <t>Enerpeixe S.A.</t>
    </r>
  </si>
  <si>
    <r>
      <rPr>
        <sz val="7"/>
        <rFont val="Verdana"/>
        <family val="2"/>
      </rPr>
      <t>Retiro Baixo Energética S.A.</t>
    </r>
  </si>
  <si>
    <r>
      <rPr>
        <sz val="7"/>
        <rFont val="Verdana"/>
        <family val="2"/>
      </rPr>
      <t>Madeira Energia S.A.</t>
    </r>
  </si>
  <si>
    <r>
      <rPr>
        <sz val="7"/>
        <rFont val="Verdana"/>
        <family val="2"/>
      </rPr>
      <t>Teles Pires Participações S.A.</t>
    </r>
  </si>
  <si>
    <r>
      <rPr>
        <sz val="7"/>
        <color rgb="FF6AA1B0"/>
        <rFont val="Verdana"/>
        <family val="2"/>
      </rPr>
      <t>Purpose 
(From-to)</t>
    </r>
  </si>
  <si>
    <r>
      <rPr>
        <sz val="7"/>
        <color rgb="FF6AA1B0"/>
        <rFont val="Verdana"/>
        <family val="2"/>
      </rPr>
      <t xml:space="preserve">Start of Operation  </t>
    </r>
  </si>
  <si>
    <r>
      <rPr>
        <sz val="10"/>
        <color rgb="FF6AA1B0"/>
        <rFont val="Verdana"/>
        <family val="2"/>
      </rPr>
      <t>Readjustment Index</t>
    </r>
  </si>
  <si>
    <r>
      <rPr>
        <sz val="7"/>
        <rFont val="Verdana"/>
        <family val="2"/>
      </rPr>
      <t>Interligação Elétrica do Madeira S.A.</t>
    </r>
  </si>
  <si>
    <r>
      <rPr>
        <sz val="7"/>
        <rFont val="Verdana"/>
        <family val="2"/>
      </rPr>
      <t>Interligação Elétrica Garanhuns S.A.</t>
    </r>
  </si>
  <si>
    <r>
      <rPr>
        <sz val="7"/>
        <rFont val="Verdana"/>
        <family val="2"/>
      </rPr>
      <t>Paranaíba Transmissora de Energia S.A.</t>
    </r>
  </si>
  <si>
    <r>
      <rPr>
        <sz val="7"/>
        <rFont val="Verdana"/>
        <family val="2"/>
      </rPr>
      <t>Caldas Novas Transmissão S.A.</t>
    </r>
  </si>
  <si>
    <r>
      <rPr>
        <sz val="7"/>
        <rFont val="Verdana"/>
        <family val="2"/>
      </rPr>
      <t>HPP Peixe Angical</t>
    </r>
  </si>
  <si>
    <r>
      <rPr>
        <sz val="7"/>
        <rFont val="Verdana"/>
        <family val="2"/>
      </rPr>
      <t>HPP Baguari</t>
    </r>
  </si>
  <si>
    <r>
      <rPr>
        <sz val="7"/>
        <rFont val="Verdana"/>
        <family val="2"/>
      </rPr>
      <t>HPP Retiro Baixo</t>
    </r>
  </si>
  <si>
    <r>
      <rPr>
        <sz val="7"/>
        <rFont val="Verdana"/>
        <family val="2"/>
      </rPr>
      <t>HPP Serra do Facão</t>
    </r>
  </si>
  <si>
    <r>
      <rPr>
        <sz val="7"/>
        <rFont val="Verdana"/>
        <family val="2"/>
      </rPr>
      <t>HPP Três Irmãos</t>
    </r>
  </si>
  <si>
    <r>
      <rPr>
        <sz val="7"/>
        <rFont val="Verdana"/>
        <family val="2"/>
      </rPr>
      <t>HPP Teles Pires</t>
    </r>
  </si>
  <si>
    <r>
      <rPr>
        <sz val="7"/>
        <rFont val="Verdana"/>
        <family val="2"/>
      </rPr>
      <t>Goiás Transmissão S.A.</t>
    </r>
  </si>
  <si>
    <r>
      <rPr>
        <sz val="7"/>
        <rFont val="Verdana"/>
        <family val="2"/>
      </rPr>
      <t>MGE Transmissão S.A.</t>
    </r>
  </si>
  <si>
    <r>
      <rPr>
        <sz val="7"/>
        <rFont val="Verdana"/>
        <family val="2"/>
      </rPr>
      <t>Triângulo Mineiro Transmissora S.A.</t>
    </r>
  </si>
  <si>
    <r>
      <rPr>
        <sz val="7"/>
        <rFont val="Verdana"/>
        <family val="2"/>
      </rPr>
      <t>Sistema de Transmissão do Nordeste S.A.</t>
    </r>
  </si>
  <si>
    <r>
      <rPr>
        <sz val="7"/>
        <rFont val="Verdana"/>
        <family val="2"/>
      </rPr>
      <t>Transenergia Renovável S.A.</t>
    </r>
  </si>
  <si>
    <r>
      <rPr>
        <b/>
        <sz val="9"/>
        <color rgb="FF6AA1B0"/>
        <rFont val="Verdana"/>
        <family val="2"/>
      </rPr>
      <t>I. Market Data of Eletrobras Companies</t>
    </r>
  </si>
  <si>
    <r>
      <rPr>
        <b/>
        <sz val="9"/>
        <color rgb="FF6AA1B0"/>
        <rFont val="Verdana"/>
        <family val="2"/>
      </rPr>
      <t xml:space="preserve">II. </t>
    </r>
    <r>
      <rPr>
        <b/>
        <sz val="9"/>
        <color rgb="FF6AA1B0"/>
        <rFont val="Verdana"/>
        <family val="2"/>
      </rPr>
      <t>Generation Data</t>
    </r>
  </si>
  <si>
    <r>
      <rPr>
        <sz val="9"/>
        <color rgb="FF6AA1B0"/>
        <rFont val="Verdana"/>
        <family val="2"/>
      </rPr>
      <t>II.1 Installed Capacity - MW</t>
    </r>
  </si>
  <si>
    <r>
      <rPr>
        <sz val="9"/>
        <color rgb="FF6AA1B0"/>
        <rFont val="Verdana"/>
        <family val="2"/>
      </rPr>
      <t xml:space="preserve">II.1.2 Generation Assets and Generated Energy </t>
    </r>
  </si>
  <si>
    <r>
      <rPr>
        <sz val="9"/>
        <color rgb="FF6AA1B0"/>
        <rFont val="Verdana"/>
        <family val="2"/>
      </rPr>
      <t>II.1.3.Sold Energy</t>
    </r>
  </si>
  <si>
    <r>
      <rPr>
        <sz val="8"/>
        <color rgb="FF6AA1B0"/>
        <rFont val="Verdana"/>
        <family val="2"/>
      </rPr>
      <t>II.1.3.2 Energy Sold by the renewed projects under Law 12.783/13 – O&amp;M Regime</t>
    </r>
  </si>
  <si>
    <r>
      <rPr>
        <sz val="9"/>
        <color rgb="FF6AA1B0"/>
        <rFont val="Verdana"/>
        <family val="2"/>
      </rPr>
      <t>II.1.4 Energy Purchased for Resale</t>
    </r>
  </si>
  <si>
    <r>
      <rPr>
        <sz val="8"/>
        <color rgb="FF6AA1B0"/>
        <rFont val="Verdana"/>
        <family val="2"/>
      </rPr>
      <t>II.1.5 Average fee – BRL/MWh</t>
    </r>
  </si>
  <si>
    <r>
      <rPr>
        <sz val="8"/>
        <color rgb="FF6AA1B0"/>
        <rFont val="Verdana"/>
        <family val="2"/>
      </rPr>
      <t>II.1.5.1 Projects not renewed under Law No. 12.783/13</t>
    </r>
  </si>
  <si>
    <r>
      <rPr>
        <sz val="9"/>
        <color rgb="FF6AA1B0"/>
        <rFont val="Verdana"/>
        <family val="2"/>
      </rPr>
      <t>V.1 Employees by capacity</t>
    </r>
  </si>
  <si>
    <r>
      <rPr>
        <sz val="9"/>
        <color rgb="FF6AA1B0"/>
        <rFont val="Verdana"/>
        <family val="2"/>
      </rPr>
      <t>VI.2 Investments in new projects</t>
    </r>
  </si>
  <si>
    <r>
      <rPr>
        <sz val="9"/>
        <color rgb="FF6AA1B0"/>
        <rFont val="Verdana"/>
        <family val="2"/>
      </rPr>
      <t>VI.2.1 Generation</t>
    </r>
  </si>
  <si>
    <r>
      <rPr>
        <sz val="9"/>
        <color rgb="FF6AA1B0"/>
        <rFont val="Verdana"/>
        <family val="2"/>
      </rPr>
      <t>VI.2.1.1 Full Responsibility</t>
    </r>
  </si>
  <si>
    <r>
      <rPr>
        <sz val="9"/>
        <color rgb="FF6AA1B0"/>
        <rFont val="Verdana"/>
        <family val="2"/>
      </rPr>
      <t>VI.2.1.2 Special Purpose Entities</t>
    </r>
  </si>
  <si>
    <r>
      <rPr>
        <sz val="9"/>
        <color rgb="FF6AA1B0"/>
        <rFont val="Verdana"/>
        <family val="2"/>
      </rPr>
      <t>VI.2.2.2 Special Purpose Entities</t>
    </r>
  </si>
  <si>
    <r>
      <rPr>
        <sz val="9"/>
        <color rgb="FF6AA1B0"/>
        <rFont val="Verdana"/>
        <family val="2"/>
      </rPr>
      <t>VI.2.2.2.1 Transmission Lines</t>
    </r>
  </si>
  <si>
    <r>
      <rPr>
        <sz val="9"/>
        <color rgb="FF6AA1B0"/>
        <rFont val="Verdana"/>
        <family val="2"/>
      </rPr>
      <t>VI.2.2.2.2 Substations</t>
    </r>
  </si>
  <si>
    <r>
      <rPr>
        <b/>
        <sz val="9"/>
        <color rgb="FF6AA1B0"/>
        <rFont val="Verdana"/>
        <family val="2"/>
      </rPr>
      <t xml:space="preserve">VII. </t>
    </r>
    <r>
      <rPr>
        <b/>
        <sz val="9"/>
        <color rgb="FF6AA1B0"/>
        <rFont val="Verdana"/>
        <family val="2"/>
      </rPr>
      <t>SPEs Data</t>
    </r>
  </si>
  <si>
    <r>
      <rPr>
        <sz val="9"/>
        <color rgb="FF6AA1B0"/>
        <rFont val="Verdana"/>
        <family val="2"/>
      </rPr>
      <t>VII.1 Operational data</t>
    </r>
  </si>
  <si>
    <r>
      <rPr>
        <sz val="9"/>
        <color rgb="FF6AA1B0"/>
        <rFont val="Verdana"/>
        <family val="2"/>
      </rPr>
      <t>VII.1.1 Generation</t>
    </r>
  </si>
  <si>
    <r>
      <rPr>
        <sz val="9"/>
        <color rgb="FF6AA1B0"/>
        <rFont val="Verdana"/>
        <family val="2"/>
      </rPr>
      <t>VII.1.1.1 Operational Assets and Generated Energy</t>
    </r>
  </si>
  <si>
    <r>
      <rPr>
        <b/>
        <sz val="9"/>
        <color rgb="FF6AA1B0"/>
        <rFont val="Verdana"/>
        <family val="2"/>
      </rPr>
      <t>VII.1.2 Transmission</t>
    </r>
  </si>
  <si>
    <r>
      <rPr>
        <sz val="9"/>
        <color rgb="FF6AA1B0"/>
        <rFont val="Verdana"/>
        <family val="2"/>
      </rPr>
      <t xml:space="preserve">VII.1.2.1 Operational assets </t>
    </r>
  </si>
  <si>
    <r>
      <rPr>
        <sz val="9"/>
        <color rgb="FF6AA1B0"/>
        <rFont val="Verdana"/>
        <family val="2"/>
      </rPr>
      <t>VII.1.2.1.1 Transmission Lines</t>
    </r>
  </si>
  <si>
    <r>
      <rPr>
        <b/>
        <sz val="10"/>
        <color rgb="FF6AA1B0"/>
        <rFont val="Verdana"/>
        <family val="2"/>
      </rPr>
      <t>VII.1.2.1.2 Substations</t>
    </r>
  </si>
  <si>
    <r>
      <rPr>
        <b/>
        <sz val="9"/>
        <color rgb="FF6AA1B0"/>
        <rFont val="Verdana"/>
        <family val="2"/>
      </rPr>
      <t>VII.2 Loans and Financing – BRL million</t>
    </r>
  </si>
  <si>
    <r>
      <rPr>
        <b/>
        <sz val="9"/>
        <color rgb="FF6AA1B0"/>
        <rFont val="Verdana"/>
        <family val="2"/>
      </rPr>
      <t>V. Employees - Effective staff</t>
    </r>
  </si>
  <si>
    <r>
      <rPr>
        <sz val="7"/>
        <rFont val="Verdana"/>
        <family val="2"/>
      </rPr>
      <t>RR</t>
    </r>
  </si>
  <si>
    <r>
      <rPr>
        <sz val="7"/>
        <color theme="1" tint="0.249977111117893"/>
        <rFont val="Verdana"/>
        <family val="2"/>
      </rPr>
      <t>GO/MG</t>
    </r>
  </si>
  <si>
    <r>
      <rPr>
        <sz val="7"/>
        <rFont val="Verdana"/>
        <family val="2"/>
      </rPr>
      <t>kg</t>
    </r>
  </si>
  <si>
    <r>
      <rPr>
        <sz val="7"/>
        <rFont val="Verdana"/>
        <family val="2"/>
      </rPr>
      <t>TO</t>
    </r>
  </si>
  <si>
    <t>DF</t>
  </si>
  <si>
    <r>
      <rPr>
        <sz val="7"/>
        <rFont val="Verdana"/>
        <family val="2"/>
      </rPr>
      <t>Apr/16</t>
    </r>
  </si>
  <si>
    <r>
      <rPr>
        <sz val="7"/>
        <rFont val="Verdana"/>
        <family val="2"/>
      </rPr>
      <t>PA/MT</t>
    </r>
  </si>
  <si>
    <r>
      <rPr>
        <sz val="7"/>
        <rFont val="Verdana"/>
        <family val="2"/>
      </rPr>
      <t>FURNAS</t>
    </r>
  </si>
  <si>
    <r>
      <rPr>
        <sz val="7"/>
        <rFont val="Verdana"/>
        <family val="2"/>
      </rPr>
      <t>Transnorte Energia S.A.</t>
    </r>
  </si>
  <si>
    <r>
      <rPr>
        <sz val="7"/>
        <color theme="1" tint="0.249977111117893"/>
        <rFont val="Verdana"/>
        <family val="2"/>
      </rPr>
      <t xml:space="preserve">Eletronorte </t>
    </r>
  </si>
  <si>
    <r>
      <rPr>
        <sz val="7"/>
        <rFont val="Verdana"/>
        <family val="2"/>
      </rPr>
      <t>Holding (49%)</t>
    </r>
  </si>
  <si>
    <r>
      <rPr>
        <sz val="7"/>
        <rFont val="Verdana"/>
        <family val="2"/>
      </rPr>
      <t>HPP Jirau</t>
    </r>
  </si>
  <si>
    <r>
      <rPr>
        <sz val="7"/>
        <rFont val="Verdana"/>
        <family val="2"/>
      </rPr>
      <t xml:space="preserve">Companhia Energética Sinop S.A. </t>
    </r>
  </si>
  <si>
    <r>
      <rPr>
        <sz val="7"/>
        <rFont val="Verdana"/>
        <family val="2"/>
      </rPr>
      <t>Empresa de Energia São Manoel S.A. (1)</t>
    </r>
  </si>
  <si>
    <r>
      <rPr>
        <sz val="7"/>
        <rFont val="Verdana"/>
        <family val="2"/>
      </rPr>
      <t>Teles Pires Participações S.A. (1)</t>
    </r>
  </si>
  <si>
    <r>
      <rPr>
        <sz val="7"/>
        <rFont val="Verdana"/>
        <family val="2"/>
      </rPr>
      <t>Enerpeixe S.A. (1)</t>
    </r>
  </si>
  <si>
    <r>
      <rPr>
        <sz val="7"/>
        <rFont val="Verdana"/>
        <family val="2"/>
      </rPr>
      <t>Retiro Baixo Energética S.A. (1)</t>
    </r>
  </si>
  <si>
    <r>
      <rPr>
        <sz val="7"/>
        <rFont val="Verdana"/>
        <family val="2"/>
      </rPr>
      <t>Serra do Facão Energia S.A. (1)</t>
    </r>
  </si>
  <si>
    <r>
      <rPr>
        <sz val="7"/>
        <color theme="1" tint="0.249977111117893"/>
        <rFont val="Verdana"/>
        <family val="2"/>
      </rPr>
      <t>TPP Santa Cruz</t>
    </r>
  </si>
  <si>
    <r>
      <rPr>
        <sz val="7"/>
        <color rgb="FF6AA1B0"/>
        <rFont val="Verdana"/>
        <family val="2"/>
      </rPr>
      <t>Average Price (BRL / MWh)</t>
    </r>
  </si>
  <si>
    <r>
      <rPr>
        <sz val="7"/>
        <color rgb="FF6AA1B0"/>
        <rFont val="Verdana"/>
        <family val="2"/>
      </rPr>
      <t>Isolated System</t>
    </r>
  </si>
  <si>
    <r>
      <rPr>
        <b/>
        <sz val="9"/>
        <color rgb="FF6AA1B0"/>
        <rFont val="Verdana"/>
        <family val="2"/>
      </rPr>
      <t>V.III Loans and Financing – BRL Million</t>
    </r>
  </si>
  <si>
    <r>
      <rPr>
        <sz val="7"/>
        <rFont val="Verdana"/>
        <family val="2"/>
      </rPr>
      <t>ND</t>
    </r>
  </si>
  <si>
    <r>
      <rPr>
        <sz val="7"/>
        <rFont val="Verdana"/>
        <family val="2"/>
      </rPr>
      <t>N/A</t>
    </r>
  </si>
  <si>
    <r>
      <rPr>
        <sz val="7"/>
        <color theme="1" tint="0.249977111117893"/>
        <rFont val="Verdana"/>
        <family val="2"/>
      </rPr>
      <t>Casa Nova II</t>
    </r>
  </si>
  <si>
    <r>
      <rPr>
        <sz val="7"/>
        <color theme="1" tint="0.249977111117893"/>
        <rFont val="Verdana"/>
        <family val="2"/>
      </rPr>
      <t>Casa Nova III</t>
    </r>
  </si>
  <si>
    <r>
      <rPr>
        <sz val="7"/>
        <color theme="1" tint="0.249977111117893"/>
        <rFont val="Verdana"/>
        <family val="2"/>
      </rPr>
      <t>Simplício</t>
    </r>
  </si>
  <si>
    <t>Secc. TL 500 kV Angelim II - Recife II at SS Suape II.</t>
  </si>
  <si>
    <t>Sectioning of the TL 500 kV Sobradinho - Luiz Gonzaga C2 at SS Juazeiro III</t>
  </si>
  <si>
    <r>
      <rPr>
        <b/>
        <sz val="7"/>
        <color rgb="FF6AA1B0"/>
        <rFont val="Verdana"/>
        <family val="2"/>
      </rPr>
      <t>Classification</t>
    </r>
  </si>
  <si>
    <r>
      <rPr>
        <sz val="10"/>
        <color rgb="FF6AA1B0"/>
        <rFont val="Verdana"/>
        <family val="2"/>
      </rPr>
      <t>Index</t>
    </r>
  </si>
  <si>
    <r>
      <rPr>
        <sz val="7"/>
        <rFont val="Verdana"/>
        <family val="2"/>
      </rPr>
      <t>CHESF</t>
    </r>
  </si>
  <si>
    <r>
      <rPr>
        <sz val="7"/>
        <rFont val="Verdana"/>
        <family val="2"/>
      </rPr>
      <t>061/2001</t>
    </r>
  </si>
  <si>
    <r>
      <rPr>
        <sz val="7"/>
        <rFont val="Verdana"/>
        <family val="2"/>
      </rPr>
      <t>021/2010</t>
    </r>
  </si>
  <si>
    <r>
      <rPr>
        <sz val="7"/>
        <rFont val="Verdana"/>
        <family val="2"/>
      </rPr>
      <t>012/2007</t>
    </r>
  </si>
  <si>
    <r>
      <rPr>
        <sz val="7"/>
        <rFont val="Verdana"/>
        <family val="2"/>
      </rPr>
      <t>013/2010</t>
    </r>
  </si>
  <si>
    <r>
      <rPr>
        <sz val="7"/>
        <rFont val="Verdana"/>
        <family val="2"/>
      </rPr>
      <t>020/2010</t>
    </r>
  </si>
  <si>
    <r>
      <rPr>
        <sz val="7"/>
        <rFont val="Verdana"/>
        <family val="2"/>
      </rPr>
      <t>010/2007</t>
    </r>
  </si>
  <si>
    <r>
      <rPr>
        <sz val="7"/>
        <rFont val="Verdana"/>
        <family val="2"/>
      </rPr>
      <t>007/2010</t>
    </r>
  </si>
  <si>
    <r>
      <rPr>
        <sz val="7"/>
        <rFont val="Verdana"/>
        <family val="2"/>
      </rPr>
      <t>018/2012</t>
    </r>
  </si>
  <si>
    <r>
      <rPr>
        <sz val="7"/>
        <rFont val="Verdana"/>
        <family val="2"/>
      </rPr>
      <t>008/2005</t>
    </r>
  </si>
  <si>
    <r>
      <rPr>
        <sz val="7"/>
        <rFont val="Verdana"/>
        <family val="2"/>
      </rPr>
      <t>018/2009</t>
    </r>
  </si>
  <si>
    <r>
      <rPr>
        <sz val="7"/>
        <rFont val="Verdana"/>
        <family val="2"/>
      </rPr>
      <t>014/2008</t>
    </r>
  </si>
  <si>
    <r>
      <rPr>
        <sz val="7"/>
        <rFont val="Verdana"/>
        <family val="2"/>
      </rPr>
      <t>019/2010</t>
    </r>
  </si>
  <si>
    <r>
      <rPr>
        <sz val="7"/>
        <rFont val="Verdana"/>
        <family val="2"/>
      </rPr>
      <t>010/2011</t>
    </r>
  </si>
  <si>
    <r>
      <rPr>
        <sz val="7"/>
        <rFont val="Verdana"/>
        <family val="2"/>
      </rPr>
      <t>019/2012</t>
    </r>
  </si>
  <si>
    <r>
      <rPr>
        <sz val="7"/>
        <rFont val="Verdana"/>
        <family val="2"/>
      </rPr>
      <t>009/2011</t>
    </r>
  </si>
  <si>
    <r>
      <rPr>
        <sz val="7"/>
        <rFont val="Verdana"/>
        <family val="2"/>
      </rPr>
      <t>017/2012</t>
    </r>
  </si>
  <si>
    <r>
      <rPr>
        <sz val="7"/>
        <rFont val="Verdana"/>
        <family val="2"/>
      </rPr>
      <t>005/2008</t>
    </r>
  </si>
  <si>
    <r>
      <rPr>
        <sz val="7"/>
        <rFont val="Verdana"/>
        <family val="2"/>
      </rPr>
      <t>005/2012</t>
    </r>
  </si>
  <si>
    <r>
      <rPr>
        <sz val="7"/>
        <rFont val="Verdana"/>
        <family val="2"/>
      </rPr>
      <t>007/2005</t>
    </r>
  </si>
  <si>
    <r>
      <rPr>
        <sz val="7"/>
        <rFont val="Verdana"/>
        <family val="2"/>
      </rPr>
      <t>017/2009</t>
    </r>
  </si>
  <si>
    <r>
      <rPr>
        <sz val="7"/>
        <rFont val="Verdana"/>
        <family val="2"/>
      </rPr>
      <t>006/2009</t>
    </r>
  </si>
  <si>
    <r>
      <rPr>
        <sz val="7"/>
        <rFont val="Verdana"/>
        <family val="2"/>
      </rPr>
      <t>017/2011</t>
    </r>
  </si>
  <si>
    <r>
      <rPr>
        <sz val="7"/>
        <rFont val="Verdana"/>
        <family val="2"/>
      </rPr>
      <t>014/2010</t>
    </r>
  </si>
  <si>
    <r>
      <rPr>
        <sz val="7"/>
        <rFont val="Verdana"/>
        <family val="2"/>
      </rPr>
      <t>008/2011</t>
    </r>
  </si>
  <si>
    <r>
      <rPr>
        <sz val="7"/>
        <rFont val="Verdana"/>
        <family val="2"/>
      </rPr>
      <t>ELETRONORTE</t>
    </r>
  </si>
  <si>
    <r>
      <rPr>
        <sz val="7"/>
        <rFont val="Verdana"/>
        <family val="2"/>
      </rPr>
      <t>058/2001</t>
    </r>
  </si>
  <si>
    <r>
      <rPr>
        <sz val="7"/>
        <rFont val="Verdana"/>
        <family val="2"/>
      </rPr>
      <t>022/2009</t>
    </r>
  </si>
  <si>
    <r>
      <rPr>
        <sz val="7"/>
        <rFont val="Verdana"/>
        <family val="2"/>
      </rPr>
      <t>012/2009</t>
    </r>
  </si>
  <si>
    <r>
      <rPr>
        <sz val="7"/>
        <rFont val="Verdana"/>
        <family val="2"/>
      </rPr>
      <t>021/2009</t>
    </r>
  </si>
  <si>
    <r>
      <rPr>
        <sz val="7"/>
        <rFont val="Verdana"/>
        <family val="2"/>
      </rPr>
      <t>001/2009</t>
    </r>
  </si>
  <si>
    <r>
      <rPr>
        <sz val="7"/>
        <rFont val="Verdana"/>
        <family val="2"/>
      </rPr>
      <t>010/2009</t>
    </r>
  </si>
  <si>
    <r>
      <rPr>
        <sz val="7"/>
        <rFont val="Verdana"/>
        <family val="2"/>
      </rPr>
      <t>009/2010</t>
    </r>
  </si>
  <si>
    <r>
      <rPr>
        <sz val="7"/>
        <rFont val="Verdana"/>
        <family val="2"/>
      </rPr>
      <t>014/2012</t>
    </r>
  </si>
  <si>
    <r>
      <rPr>
        <sz val="7"/>
        <rFont val="Verdana"/>
        <family val="2"/>
      </rPr>
      <t>007/2008</t>
    </r>
  </si>
  <si>
    <r>
      <rPr>
        <sz val="7"/>
        <rFont val="Verdana"/>
        <family val="2"/>
      </rPr>
      <t>004/2011</t>
    </r>
  </si>
  <si>
    <r>
      <rPr>
        <sz val="7"/>
        <rFont val="Verdana"/>
        <family val="2"/>
      </rPr>
      <t>012/2011</t>
    </r>
  </si>
  <si>
    <r>
      <rPr>
        <sz val="7"/>
        <rFont val="Verdana"/>
        <family val="2"/>
      </rPr>
      <t>002/2009</t>
    </r>
  </si>
  <si>
    <r>
      <rPr>
        <sz val="7"/>
        <rFont val="Verdana"/>
        <family val="2"/>
      </rPr>
      <t>013/2011</t>
    </r>
  </si>
  <si>
    <r>
      <rPr>
        <sz val="7"/>
        <rFont val="Verdana"/>
        <family val="2"/>
      </rPr>
      <t>010/2005</t>
    </r>
  </si>
  <si>
    <r>
      <rPr>
        <sz val="7"/>
        <rFont val="Verdana"/>
        <family val="2"/>
      </rPr>
      <t>057/2001</t>
    </r>
  </si>
  <si>
    <r>
      <rPr>
        <sz val="7"/>
        <rFont val="Verdana"/>
        <family val="2"/>
      </rPr>
      <t>005/2006</t>
    </r>
  </si>
  <si>
    <r>
      <rPr>
        <sz val="7"/>
        <rFont val="Verdana"/>
        <family val="2"/>
      </rPr>
      <t>004/2004</t>
    </r>
  </si>
  <si>
    <r>
      <rPr>
        <sz val="7"/>
        <rFont val="Verdana"/>
        <family val="2"/>
      </rPr>
      <t>011/2010</t>
    </r>
  </si>
  <si>
    <r>
      <rPr>
        <sz val="7"/>
        <rFont val="Verdana"/>
        <family val="2"/>
      </rPr>
      <t>002/2011</t>
    </r>
  </si>
  <si>
    <r>
      <rPr>
        <sz val="7"/>
        <rFont val="Verdana"/>
        <family val="2"/>
      </rPr>
      <t>012/2010</t>
    </r>
  </si>
  <si>
    <r>
      <rPr>
        <sz val="7"/>
        <rFont val="Verdana"/>
        <family val="2"/>
      </rPr>
      <t>008/2014</t>
    </r>
  </si>
  <si>
    <r>
      <rPr>
        <sz val="7"/>
        <rFont val="Verdana"/>
        <family val="2"/>
      </rPr>
      <t>004/2008</t>
    </r>
  </si>
  <si>
    <r>
      <rPr>
        <sz val="7"/>
        <rFont val="Verdana"/>
        <family val="2"/>
      </rPr>
      <t>005/2009</t>
    </r>
  </si>
  <si>
    <r>
      <rPr>
        <sz val="7"/>
        <rFont val="Verdana"/>
        <family val="2"/>
      </rPr>
      <t>062/2001</t>
    </r>
  </si>
  <si>
    <r>
      <rPr>
        <sz val="7"/>
        <rFont val="Verdana"/>
        <family val="2"/>
      </rPr>
      <t>003/2009</t>
    </r>
  </si>
  <si>
    <r>
      <rPr>
        <sz val="7"/>
        <rFont val="Verdana"/>
        <family val="2"/>
      </rPr>
      <t>034/2001</t>
    </r>
  </si>
  <si>
    <r>
      <rPr>
        <sz val="7"/>
        <rFont val="Verdana"/>
        <family val="2"/>
      </rPr>
      <t>006/2005</t>
    </r>
  </si>
  <si>
    <r>
      <rPr>
        <sz val="7"/>
        <rFont val="Verdana"/>
        <family val="2"/>
      </rPr>
      <t>007/2006</t>
    </r>
  </si>
  <si>
    <r>
      <rPr>
        <sz val="7"/>
        <rFont val="Verdana"/>
        <family val="2"/>
      </rPr>
      <t>006/2010</t>
    </r>
  </si>
  <si>
    <r>
      <rPr>
        <sz val="7"/>
        <rFont val="Verdana"/>
        <family val="2"/>
      </rPr>
      <t>014/2011</t>
    </r>
  </si>
  <si>
    <r>
      <rPr>
        <sz val="7"/>
        <rFont val="Verdana"/>
        <family val="2"/>
      </rPr>
      <t>016/2012</t>
    </r>
  </si>
  <si>
    <r>
      <rPr>
        <b/>
        <sz val="7"/>
        <color rgb="FF6AA1B0"/>
        <rFont val="Verdana"/>
        <family val="2"/>
      </rPr>
      <t>Projects renewed pursuant to Law 12.783/13</t>
    </r>
  </si>
  <si>
    <r>
      <rPr>
        <sz val="7"/>
        <color rgb="FF6AA1B0"/>
        <rFont val="Verdana"/>
        <family val="2"/>
      </rPr>
      <t>Contract</t>
    </r>
  </si>
  <si>
    <r>
      <rPr>
        <sz val="7"/>
        <color rgb="FF6AA1B0"/>
        <rFont val="Verdana"/>
        <family val="2"/>
      </rPr>
      <t>No. of associated substations</t>
    </r>
  </si>
  <si>
    <r>
      <rPr>
        <sz val="7"/>
        <color rgb="FF6AA1B0"/>
        <rFont val="Verdana"/>
        <family val="2"/>
      </rPr>
      <t>Total Km</t>
    </r>
  </si>
  <si>
    <r>
      <rPr>
        <sz val="7"/>
        <color rgb="FF6AA1B0"/>
        <rFont val="Verdana"/>
        <family val="2"/>
      </rPr>
      <t>Duration of the contract</t>
    </r>
  </si>
  <si>
    <r>
      <rPr>
        <sz val="7"/>
        <color rgb="FF6AA1B0"/>
        <rFont val="Verdana"/>
        <family val="2"/>
      </rPr>
      <t>Reduction Date of RAP 50% after 15 years</t>
    </r>
  </si>
  <si>
    <r>
      <rPr>
        <sz val="7"/>
        <color rgb="FF6AA1B0"/>
        <rFont val="Verdana"/>
        <family val="2"/>
      </rPr>
      <t>Next readjustment date</t>
    </r>
  </si>
  <si>
    <r>
      <rPr>
        <sz val="7"/>
        <color rgb="FF6AA1B0"/>
        <rFont val="Verdana"/>
        <family val="2"/>
      </rPr>
      <t>Start Date</t>
    </r>
  </si>
  <si>
    <r>
      <rPr>
        <sz val="7"/>
        <color rgb="FF6AA1B0"/>
        <rFont val="Verdana"/>
        <family val="2"/>
      </rPr>
      <t>End Date</t>
    </r>
  </si>
  <si>
    <r>
      <rPr>
        <b/>
        <sz val="7"/>
        <color theme="1" tint="0.249977111117893"/>
        <rFont val="Verdana"/>
        <family val="2"/>
      </rPr>
      <t>Notes</t>
    </r>
  </si>
  <si>
    <r>
      <rPr>
        <sz val="7"/>
        <rFont val="Verdana"/>
        <family val="2"/>
      </rPr>
      <t>Regulatory RAP</t>
    </r>
  </si>
  <si>
    <r>
      <rPr>
        <sz val="7"/>
        <rFont val="Verdana"/>
        <family val="2"/>
      </rPr>
      <t>Sep/25 and Apr/29</t>
    </r>
  </si>
  <si>
    <r>
      <rPr>
        <sz val="7"/>
        <color rgb="FF6AA1B0"/>
        <rFont val="Verdana"/>
        <family val="2"/>
      </rPr>
      <t>Source</t>
    </r>
  </si>
  <si>
    <r>
      <rPr>
        <sz val="7"/>
        <color rgb="FF6AA1B0"/>
        <rFont val="Verdana"/>
        <family val="2"/>
      </rPr>
      <t>Start of Concession</t>
    </r>
  </si>
  <si>
    <r>
      <rPr>
        <sz val="7"/>
        <color rgb="FF6AA1B0"/>
        <rFont val="Verdana"/>
        <family val="2"/>
      </rPr>
      <t>Fuel Type</t>
    </r>
  </si>
  <si>
    <r>
      <rPr>
        <sz val="7"/>
        <rFont val="Verdana"/>
        <family val="2"/>
      </rPr>
      <t>Hydraulics</t>
    </r>
  </si>
  <si>
    <r>
      <rPr>
        <sz val="7"/>
        <rFont val="Verdana"/>
        <family val="2"/>
      </rPr>
      <t>Wind</t>
    </r>
  </si>
  <si>
    <r>
      <rPr>
        <sz val="7"/>
        <color theme="1" tint="0.249977111117893"/>
        <rFont val="Verdana"/>
        <family val="2"/>
      </rPr>
      <t>Marimbondo</t>
    </r>
  </si>
  <si>
    <r>
      <rPr>
        <sz val="7"/>
        <color rgb="FF6AA1B0"/>
        <rFont val="Verdana"/>
        <family val="2"/>
      </rPr>
      <t>Total Predicted Investment</t>
    </r>
  </si>
  <si>
    <r>
      <rPr>
        <sz val="7"/>
        <color rgb="FF6AA1B0"/>
        <rFont val="Verdana"/>
        <family val="2"/>
      </rPr>
      <t>Percentage 
Total for 
Eletrobras (%)</t>
    </r>
  </si>
  <si>
    <r>
      <rPr>
        <sz val="7"/>
        <color rgb="FF6AA1B0"/>
        <rFont val="Verdana"/>
        <family val="2"/>
      </rPr>
      <t>Capacity
Installed 
(MW)</t>
    </r>
  </si>
  <si>
    <r>
      <rPr>
        <sz val="7"/>
        <color rgb="FF6AA1B0"/>
        <rFont val="Verdana"/>
        <family val="2"/>
      </rPr>
      <t>Guarantee 
Physics
(MW)</t>
    </r>
  </si>
  <si>
    <r>
      <rPr>
        <sz val="7"/>
        <color rgb="FF6AA1B0"/>
        <rFont val="Verdana"/>
        <family val="2"/>
      </rPr>
      <t xml:space="preserve">Investment Realized
(BRL Million) </t>
    </r>
  </si>
  <si>
    <r>
      <rPr>
        <sz val="7"/>
        <color rgb="FF6AA1B0"/>
        <rFont val="Verdana"/>
        <family val="2"/>
      </rPr>
      <t>Commercialized Energy</t>
    </r>
  </si>
  <si>
    <r>
      <rPr>
        <sz val="7"/>
        <color rgb="FF6AA1B0"/>
        <rFont val="Verdana"/>
        <family val="2"/>
      </rPr>
      <t>Energy purchased for resale</t>
    </r>
  </si>
  <si>
    <r>
      <rPr>
        <sz val="7"/>
        <color rgb="FF6AA1B0"/>
        <rFont val="Verdana"/>
        <family val="2"/>
      </rPr>
      <t xml:space="preserve">Energy Sold </t>
    </r>
  </si>
  <si>
    <r>
      <rPr>
        <sz val="7"/>
        <color rgb="FF6AA1B0"/>
        <rFont val="Verdana"/>
        <family val="2"/>
      </rPr>
      <t>ACL
(%)</t>
    </r>
  </si>
  <si>
    <r>
      <rPr>
        <sz val="7"/>
        <color rgb="FF6AA1B0"/>
        <rFont val="Verdana"/>
        <family val="2"/>
      </rPr>
      <t>Type</t>
    </r>
  </si>
  <si>
    <r>
      <rPr>
        <sz val="7"/>
        <color rgb="FF6AA1B0"/>
        <rFont val="Verdana"/>
        <family val="2"/>
      </rPr>
      <t>(%)</t>
    </r>
  </si>
  <si>
    <r>
      <rPr>
        <sz val="7"/>
        <rFont val="Verdana"/>
        <family val="2"/>
      </rPr>
      <t>Eletrobras Companies</t>
    </r>
  </si>
  <si>
    <r>
      <rPr>
        <sz val="7"/>
        <color rgb="FF6AA1B0"/>
        <rFont val="Verdana"/>
        <family val="2"/>
      </rPr>
      <t>Planned Investment Reference Date</t>
    </r>
  </si>
  <si>
    <r>
      <rPr>
        <sz val="7"/>
        <color rgb="FF595959"/>
        <rFont val="Verdana"/>
        <family val="2"/>
      </rPr>
      <t>Eng. Lechuga - Ecuador CD</t>
    </r>
  </si>
  <si>
    <r>
      <rPr>
        <sz val="7"/>
        <color rgb="FF595959"/>
        <rFont val="Verdana"/>
        <family val="2"/>
      </rPr>
      <t>Ecuador - Boa Vista CD</t>
    </r>
  </si>
  <si>
    <r>
      <rPr>
        <sz val="7"/>
        <rFont val="Verdana"/>
        <family val="2"/>
      </rPr>
      <t>Eng. Lechuga</t>
    </r>
  </si>
  <si>
    <r>
      <rPr>
        <sz val="7"/>
        <rFont val="Verdana"/>
        <family val="2"/>
      </rPr>
      <t>Ecuador</t>
    </r>
  </si>
  <si>
    <r>
      <rPr>
        <sz val="7"/>
        <color rgb="FF6AA1B0"/>
        <rFont val="Verdana"/>
        <family val="2"/>
      </rPr>
      <t>Companies 
Eletrobras (%)</t>
    </r>
  </si>
  <si>
    <r>
      <rPr>
        <sz val="7"/>
        <color rgb="FF6AA1B0"/>
        <rFont val="Verdana"/>
        <family val="2"/>
      </rPr>
      <t xml:space="preserve">Generated Energy </t>
    </r>
  </si>
  <si>
    <r>
      <rPr>
        <sz val="7"/>
        <color rgb="FF6AA1B0"/>
        <rFont val="Verdana"/>
        <family val="2"/>
      </rPr>
      <t>Beginning of 
Operation</t>
    </r>
  </si>
  <si>
    <r>
      <rPr>
        <sz val="7"/>
        <color rgb="FF6AA1B0"/>
        <rFont val="Verdana"/>
        <family val="2"/>
      </rPr>
      <t>End of
 Concession</t>
    </r>
  </si>
  <si>
    <r>
      <rPr>
        <sz val="7"/>
        <color theme="1" tint="0.249977111117893"/>
        <rFont val="Verdana"/>
        <family val="2"/>
      </rPr>
      <t>Ibirapuitã I</t>
    </r>
  </si>
  <si>
    <r>
      <rPr>
        <sz val="7"/>
        <rFont val="Verdana"/>
        <family val="2"/>
      </rPr>
      <t xml:space="preserve">Artilleros </t>
    </r>
  </si>
  <si>
    <r>
      <rPr>
        <sz val="7"/>
        <rFont val="Verdana"/>
        <family val="2"/>
      </rPr>
      <t>Holding (50.00%)</t>
    </r>
  </si>
  <si>
    <r>
      <rPr>
        <sz val="7"/>
        <color theme="1" tint="0.249977111117893"/>
        <rFont val="Verdana"/>
        <family val="2"/>
      </rPr>
      <t>Caiçara I</t>
    </r>
  </si>
  <si>
    <r>
      <rPr>
        <sz val="7"/>
        <rFont val="Verdana"/>
        <family val="2"/>
      </rPr>
      <t>CHESF (49.00%)</t>
    </r>
  </si>
  <si>
    <r>
      <rPr>
        <sz val="7"/>
        <color theme="1" tint="0.249977111117893"/>
        <rFont val="Verdana"/>
        <family val="2"/>
      </rPr>
      <t>Caiçara II</t>
    </r>
  </si>
  <si>
    <r>
      <rPr>
        <sz val="7"/>
        <color theme="1" tint="0.249977111117893"/>
        <rFont val="Verdana"/>
        <family val="2"/>
      </rPr>
      <t>Junco I</t>
    </r>
  </si>
  <si>
    <r>
      <rPr>
        <sz val="7"/>
        <color theme="1" tint="0.249977111117893"/>
        <rFont val="Verdana"/>
        <family val="2"/>
      </rPr>
      <t>Junco II</t>
    </r>
  </si>
  <si>
    <r>
      <rPr>
        <sz val="7"/>
        <rFont val="Verdana"/>
        <family val="2"/>
      </rPr>
      <t>Chesf (24.50%)
Eletronorte (24.50%)</t>
    </r>
  </si>
  <si>
    <r>
      <rPr>
        <sz val="7"/>
        <rFont val="Verdana"/>
        <family val="2"/>
      </rPr>
      <t>HPP Santo Antônio</t>
    </r>
  </si>
  <si>
    <r>
      <rPr>
        <sz val="7"/>
        <rFont val="Verdana"/>
        <family val="2"/>
      </rPr>
      <t>Norte Energia S.A.</t>
    </r>
  </si>
  <si>
    <r>
      <rPr>
        <sz val="7"/>
        <rFont val="Verdana"/>
        <family val="2"/>
      </rPr>
      <t>Petros (10.00%)
Belo Monte Part (10.00%)
Funcef (10.00%)
Other (20.02%)</t>
    </r>
  </si>
  <si>
    <r>
      <rPr>
        <sz val="9"/>
        <color theme="1"/>
        <rFont val="Calibri"/>
        <family val="2"/>
        <scheme val="minor"/>
      </rPr>
      <t>Leveraged</t>
    </r>
  </si>
  <si>
    <r>
      <rPr>
        <sz val="9"/>
        <color theme="1"/>
        <rFont val="Calibri"/>
        <family val="2"/>
        <scheme val="minor"/>
      </rPr>
      <t>RAP TL</t>
    </r>
  </si>
  <si>
    <r>
      <rPr>
        <sz val="7"/>
        <color rgb="FF6AA1B0"/>
        <rFont val="Verdana"/>
        <family val="2"/>
      </rPr>
      <t>Voltage 
(kV)</t>
    </r>
  </si>
  <si>
    <r>
      <rPr>
        <sz val="7"/>
        <rFont val="Verdana"/>
        <family val="2"/>
      </rPr>
      <t>Belo Monte Transmissora de Energia S.A.</t>
    </r>
  </si>
  <si>
    <r>
      <rPr>
        <sz val="7"/>
        <rFont val="Verdana"/>
        <family val="2"/>
      </rPr>
      <t>Rio Verde Norte – Trindade C1 and C2</t>
    </r>
  </si>
  <si>
    <r>
      <rPr>
        <sz val="7"/>
        <rFont val="Verdana"/>
        <family val="2"/>
      </rPr>
      <t>Trindade – Xavantes C1 and C2</t>
    </r>
  </si>
  <si>
    <r>
      <rPr>
        <sz val="7"/>
        <rFont val="Verdana"/>
        <family val="2"/>
      </rPr>
      <t>L.Gonzaga - Garanhuns II</t>
    </r>
  </si>
  <si>
    <r>
      <rPr>
        <sz val="7"/>
        <rFont val="Verdana"/>
        <family val="2"/>
      </rPr>
      <t>Garanhuns II - Campina Grande III</t>
    </r>
  </si>
  <si>
    <r>
      <rPr>
        <sz val="7"/>
        <rFont val="Verdana"/>
        <family val="2"/>
      </rPr>
      <t>Garanhuns II - Pau Ferro</t>
    </r>
  </si>
  <si>
    <r>
      <rPr>
        <sz val="7"/>
        <rFont val="Verdana"/>
        <family val="2"/>
      </rPr>
      <t>Garanhuns II - Angelim I</t>
    </r>
  </si>
  <si>
    <r>
      <rPr>
        <sz val="7"/>
        <rFont val="Verdana"/>
        <family val="2"/>
      </rPr>
      <t>CHESF (49.0%)</t>
    </r>
  </si>
  <si>
    <r>
      <rPr>
        <sz val="7"/>
        <rFont val="Verdana"/>
        <family val="2"/>
      </rPr>
      <t>Transenergia São Paulo S.A.</t>
    </r>
  </si>
  <si>
    <r>
      <rPr>
        <sz val="7"/>
        <rFont val="Verdana"/>
        <family val="2"/>
      </rPr>
      <t>Luziânia - Brasília Leste C1</t>
    </r>
  </si>
  <si>
    <r>
      <rPr>
        <sz val="7"/>
        <rFont val="Verdana"/>
        <family val="2"/>
      </rPr>
      <t>Luziânia - Brasília Leste C2</t>
    </r>
  </si>
  <si>
    <r>
      <rPr>
        <sz val="7"/>
        <rFont val="Verdana"/>
        <family val="2"/>
      </rPr>
      <t xml:space="preserve">HPP Baguari - Baguari C1 and C2 </t>
    </r>
  </si>
  <si>
    <r>
      <rPr>
        <sz val="7"/>
        <rFont val="Verdana"/>
        <family val="2"/>
      </rPr>
      <t>HPP Baguari - Baguari C3 and C4</t>
    </r>
  </si>
  <si>
    <r>
      <rPr>
        <sz val="7"/>
        <rFont val="Verdana"/>
        <family val="2"/>
      </rPr>
      <t>HPP Santo Antônio - Coletora Porto Velho C1</t>
    </r>
  </si>
  <si>
    <r>
      <rPr>
        <sz val="7"/>
        <rFont val="Verdana"/>
        <family val="2"/>
      </rPr>
      <t>HPP Santo Antônio - Porto Velho Coletora C2</t>
    </r>
  </si>
  <si>
    <r>
      <rPr>
        <sz val="7"/>
        <rFont val="Verdana"/>
        <family val="2"/>
      </rPr>
      <t>HPP Santo Antônio - Porto Velho Coletora C3 and C4</t>
    </r>
  </si>
  <si>
    <r>
      <rPr>
        <sz val="7"/>
        <rFont val="Verdana"/>
        <family val="2"/>
      </rPr>
      <t>HPP Foz do Chapecó - Foz do Chapecó C1 and C2</t>
    </r>
  </si>
  <si>
    <r>
      <rPr>
        <sz val="7"/>
        <rFont val="Verdana"/>
        <family val="2"/>
      </rPr>
      <t>HPP Foz do Chapecó - Foz do Chapecó C3 and C4</t>
    </r>
  </si>
  <si>
    <r>
      <rPr>
        <sz val="7"/>
        <rFont val="Verdana"/>
        <family val="2"/>
      </rPr>
      <t>(1) There is no RAP because facilities are of restricted interest to the generating plant.</t>
    </r>
  </si>
  <si>
    <r>
      <rPr>
        <sz val="7"/>
        <rFont val="Verdana"/>
        <family val="2"/>
      </rPr>
      <t>Luziânia Niquelândia Transmissora S.A.</t>
    </r>
  </si>
  <si>
    <r>
      <rPr>
        <sz val="7"/>
        <rFont val="Verdana"/>
        <family val="2"/>
      </rPr>
      <t xml:space="preserve">Chapecoense Geração S.A. </t>
    </r>
  </si>
  <si>
    <r>
      <rPr>
        <sz val="7"/>
        <rFont val="Verdana"/>
        <family val="2"/>
      </rPr>
      <t xml:space="preserve">Energia dos Ventos V S.A. </t>
    </r>
  </si>
  <si>
    <r>
      <rPr>
        <sz val="7"/>
        <rFont val="Verdana"/>
        <family val="2"/>
      </rPr>
      <t xml:space="preserve">Energia dos Ventos VI S.A. </t>
    </r>
  </si>
  <si>
    <r>
      <rPr>
        <sz val="7"/>
        <rFont val="Verdana"/>
        <family val="2"/>
      </rPr>
      <t xml:space="preserve">Energia dos Ventos VII S.A. </t>
    </r>
  </si>
  <si>
    <r>
      <rPr>
        <sz val="7"/>
        <rFont val="Verdana"/>
        <family val="2"/>
      </rPr>
      <t xml:space="preserve">Energia dos Ventos VIII S.A. </t>
    </r>
  </si>
  <si>
    <r>
      <rPr>
        <sz val="7"/>
        <rFont val="Verdana"/>
        <family val="2"/>
      </rPr>
      <t xml:space="preserve">Energia dos Ventos IX S.A. </t>
    </r>
  </si>
  <si>
    <r>
      <rPr>
        <sz val="7"/>
        <color theme="1" tint="0.249977111117893"/>
        <rFont val="Verdana"/>
        <family val="2"/>
      </rPr>
      <t>Chesf (1)</t>
    </r>
  </si>
  <si>
    <r>
      <rPr>
        <sz val="7"/>
        <color theme="1" tint="0.249977111117893"/>
        <rFont val="Verdana"/>
        <family val="2"/>
      </rPr>
      <t>(1) Includes projects affected by Law 13,182.</t>
    </r>
  </si>
  <si>
    <r>
      <rPr>
        <sz val="7"/>
        <color theme="1" tint="0.249977111117893"/>
        <rFont val="Verdana"/>
        <family val="2"/>
      </rPr>
      <t>Note: Gross values. The accounting publishes net amounts of recoverable PIS/COFINS.</t>
    </r>
  </si>
  <si>
    <r>
      <rPr>
        <sz val="7"/>
        <color theme="1" tint="0.249977111117893"/>
        <rFont val="Verdana"/>
        <family val="2"/>
      </rPr>
      <t>Note: It includes only purchase contracts, not considering the negative values of the CCEE accounting.</t>
    </r>
  </si>
  <si>
    <r>
      <rPr>
        <sz val="10"/>
        <color rgb="FF6AA1B0"/>
        <rFont val="Verdana"/>
        <family val="2"/>
      </rPr>
      <t>ACR Contracts - Quantity</t>
    </r>
  </si>
  <si>
    <r>
      <rPr>
        <sz val="7"/>
        <color rgb="FF6AA1B0"/>
        <rFont val="Verdana"/>
        <family val="2"/>
      </rPr>
      <t>Compromised Plants</t>
    </r>
  </si>
  <si>
    <r>
      <rPr>
        <sz val="7"/>
        <color rgb="FF6AA1B0"/>
        <rFont val="Verdana"/>
        <family val="2"/>
      </rPr>
      <t>Start Date</t>
    </r>
  </si>
  <si>
    <r>
      <rPr>
        <sz val="7"/>
        <color rgb="FF6AA1B0"/>
        <rFont val="Verdana"/>
        <family val="2"/>
      </rPr>
      <t>End Date</t>
    </r>
  </si>
  <si>
    <r>
      <rPr>
        <sz val="7"/>
        <color rgb="FF6AA1B0"/>
        <rFont val="Verdana"/>
        <family val="2"/>
      </rPr>
      <t>Submarket</t>
    </r>
  </si>
  <si>
    <r>
      <rPr>
        <sz val="7"/>
        <color rgb="FF6AA1B0"/>
        <rFont val="Verdana"/>
        <family val="2"/>
      </rPr>
      <t>Price Updated
(BRL/MWh)</t>
    </r>
  </si>
  <si>
    <r>
      <rPr>
        <sz val="7"/>
        <color rgb="FF6AA1B0"/>
        <rFont val="Verdana"/>
        <family val="2"/>
      </rPr>
      <t>Accounting Position
(Procurement
/Supply)</t>
    </r>
  </si>
  <si>
    <r>
      <rPr>
        <sz val="7"/>
        <color theme="1" tint="0.249977111117893"/>
        <rFont val="Verdana"/>
        <family val="2"/>
      </rPr>
      <t>HYDRO</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</si>
  <si>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</si>
  <si>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</si>
  <si>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1st New Energy Auction</t>
    </r>
  </si>
  <si>
    <r>
      <rPr>
        <sz val="7"/>
        <color theme="1" tint="0.249977111117893"/>
        <rFont val="Verdana"/>
        <family val="2"/>
      </rPr>
      <t>Passo São João</t>
    </r>
  </si>
  <si>
    <r>
      <rPr>
        <sz val="7"/>
        <color theme="1" tint="0.249977111117893"/>
        <rFont val="Verdana"/>
        <family val="2"/>
      </rPr>
      <t>3rd New Energy Auction</t>
    </r>
  </si>
  <si>
    <r>
      <rPr>
        <sz val="7"/>
        <color theme="1" tint="0.249977111117893"/>
        <rFont val="Verdana"/>
        <family val="2"/>
      </rPr>
      <t>Governador Jayme Canet Júnior</t>
    </r>
  </si>
  <si>
    <r>
      <rPr>
        <sz val="7"/>
        <color theme="1" tint="0.249977111117893"/>
        <rFont val="Verdana"/>
        <family val="2"/>
      </rPr>
      <t>5th New Energy Auction</t>
    </r>
  </si>
  <si>
    <r>
      <rPr>
        <sz val="7"/>
        <color theme="1" tint="0.249977111117893"/>
        <rFont val="Verdana"/>
        <family val="2"/>
      </rPr>
      <t>São Domingos</t>
    </r>
  </si>
  <si>
    <r>
      <rPr>
        <sz val="7"/>
        <color theme="1" tint="0.249977111117893"/>
        <rFont val="Verdana"/>
        <family val="2"/>
      </rPr>
      <t>2nd Reserve Energy Auction</t>
    </r>
  </si>
  <si>
    <r>
      <rPr>
        <sz val="7"/>
        <color theme="1" tint="0.249977111117893"/>
        <rFont val="Verdana"/>
        <family val="2"/>
      </rPr>
      <t>EOL</t>
    </r>
  </si>
  <si>
    <r>
      <rPr>
        <sz val="7"/>
        <color theme="1" tint="0.249977111117893"/>
        <rFont val="Verdana"/>
        <family val="2"/>
      </rPr>
      <t>CBR - OC 87495/2013 (Amazonas D)</t>
    </r>
  </si>
  <si>
    <r>
      <rPr>
        <sz val="7"/>
        <rFont val="Verdana"/>
        <family val="2"/>
      </rPr>
      <t>TERM</t>
    </r>
  </si>
  <si>
    <r>
      <rPr>
        <sz val="7"/>
        <color theme="1" tint="0.249977111117893"/>
        <rFont val="Verdana"/>
        <family val="2"/>
      </rPr>
      <t>CCVE 008/2018 (Amazonas D - Sist. Isolated)</t>
    </r>
  </si>
  <si>
    <r>
      <rPr>
        <sz val="7"/>
        <color theme="1" tint="0.249977111117893"/>
        <rFont val="Verdana"/>
        <family val="2"/>
      </rPr>
      <t>CCVE 006/2018 (Amazonas D - Sist. Isolated)</t>
    </r>
  </si>
  <si>
    <r>
      <rPr>
        <sz val="7"/>
        <color theme="1" tint="0.249977111117893"/>
        <rFont val="Verdana"/>
        <family val="2"/>
      </rPr>
      <t>CCVE 009/2018 (Amazonas D - Sist. Isolated)</t>
    </r>
  </si>
  <si>
    <r>
      <rPr>
        <sz val="7"/>
        <color theme="1" tint="0.249977111117893"/>
        <rFont val="Verdana"/>
        <family val="2"/>
      </rPr>
      <t>CCVE 007/2018 (Amazonas D - Sist. Isolated)</t>
    </r>
  </si>
  <si>
    <r>
      <rPr>
        <sz val="7"/>
        <color theme="1" tint="0.249977111117893"/>
        <rFont val="Verdana"/>
        <family val="2"/>
      </rPr>
      <t>SE/CO</t>
    </r>
  </si>
  <si>
    <r>
      <rPr>
        <sz val="9"/>
        <color rgb="FF6AA1B0"/>
        <rFont val="Verdana"/>
        <family val="2"/>
      </rPr>
      <t>ACR Contracts - Availability</t>
    </r>
  </si>
  <si>
    <r>
      <rPr>
        <sz val="7"/>
        <color rgb="FF6AA1B0"/>
        <rFont val="Verdana"/>
        <family val="2"/>
      </rPr>
      <t>Updated Fixed Revenue
(BRL thousand/year)</t>
    </r>
  </si>
  <si>
    <r>
      <rPr>
        <sz val="7"/>
        <color theme="1" tint="0.249977111117893"/>
        <rFont val="Verdana"/>
        <family val="2"/>
      </rPr>
      <t>18th New Energy Auction</t>
    </r>
  </si>
  <si>
    <r>
      <rPr>
        <sz val="7"/>
        <color theme="1" tint="0.249977111117893"/>
        <rFont val="Verdana"/>
        <family val="2"/>
      </rPr>
      <t>NE</t>
    </r>
  </si>
  <si>
    <r>
      <rPr>
        <sz val="7"/>
        <color theme="1" tint="0.249977111117893"/>
        <rFont val="Verdana"/>
        <family val="2"/>
      </rPr>
      <t>20th New Energy Auction</t>
    </r>
  </si>
  <si>
    <r>
      <rPr>
        <sz val="7"/>
        <color theme="1" tint="0.249977111117893"/>
        <rFont val="Verdana"/>
        <family val="2"/>
      </rPr>
      <t>Mauá 3</t>
    </r>
  </si>
  <si>
    <r>
      <rPr>
        <b/>
        <sz val="7"/>
        <color rgb="FF6AA1B0"/>
        <rFont val="Verdana"/>
        <family val="2"/>
      </rPr>
      <t>Unit</t>
    </r>
  </si>
  <si>
    <r>
      <rPr>
        <sz val="7"/>
        <color rgb="FF6AA1B0"/>
        <rFont val="Verdana"/>
        <family val="2"/>
      </rPr>
      <t xml:space="preserve">Physical Guarantee </t>
    </r>
  </si>
  <si>
    <r>
      <rPr>
        <sz val="7"/>
        <color rgb="FF6AA1B0"/>
        <rFont val="Verdana"/>
        <family val="2"/>
      </rPr>
      <t>CAIMI</t>
    </r>
  </si>
  <si>
    <r>
      <rPr>
        <sz val="7"/>
        <color rgb="FF6AA1B0"/>
        <rFont val="Verdana"/>
        <family val="2"/>
      </rPr>
      <t>Adjustment by Unavailability</t>
    </r>
  </si>
  <si>
    <r>
      <rPr>
        <sz val="7"/>
        <color rgb="FF6AA1B0"/>
        <rFont val="Verdana"/>
        <family val="2"/>
      </rPr>
      <t>R&amp;D</t>
    </r>
  </si>
  <si>
    <r>
      <rPr>
        <sz val="7"/>
        <color rgb="FF6AA1B0"/>
        <rFont val="Verdana"/>
        <family val="2"/>
      </rPr>
      <t>Other (Uses, Connections, Charges, TFSEE, Other Adjustments, etc.)</t>
    </r>
  </si>
  <si>
    <r>
      <rPr>
        <sz val="7"/>
        <color rgb="FF6AA1B0"/>
        <rFont val="Verdana"/>
        <family val="2"/>
      </rPr>
      <t>CFURH</t>
    </r>
  </si>
  <si>
    <r>
      <rPr>
        <sz val="7"/>
        <color rgb="FF6AA1B0"/>
        <rFont val="Verdana"/>
        <family val="2"/>
      </rPr>
      <t>PIS/COFINS</t>
    </r>
  </si>
  <si>
    <r>
      <rPr>
        <b/>
        <sz val="7"/>
        <rFont val="Verdana"/>
        <family val="2"/>
      </rPr>
      <t>TOTAL</t>
    </r>
  </si>
  <si>
    <r>
      <rPr>
        <sz val="7"/>
        <color theme="1" tint="0.249977111117893"/>
        <rFont val="Verdana"/>
        <family val="2"/>
      </rPr>
      <t>Luis Carlos Barreto (Estreito)</t>
    </r>
  </si>
  <si>
    <r>
      <rPr>
        <sz val="7"/>
        <color theme="1" tint="0.249977111117893"/>
        <rFont val="Verdana"/>
        <family val="2"/>
      </rPr>
      <t>Porto Colômbia</t>
    </r>
  </si>
  <si>
    <r>
      <rPr>
        <sz val="7"/>
        <color theme="1" tint="0.249977111117893"/>
        <rFont val="Verdana"/>
        <family val="2"/>
      </rPr>
      <t>Corumbá I</t>
    </r>
  </si>
  <si>
    <r>
      <rPr>
        <b/>
        <sz val="7"/>
        <color rgb="FF6AA1B0"/>
        <rFont val="Verdana"/>
        <family val="2"/>
      </rPr>
      <t>Total Eletronorte</t>
    </r>
  </si>
  <si>
    <r>
      <rPr>
        <b/>
        <sz val="8"/>
        <color rgb="FF6AA1B0"/>
        <rFont val="Verdana"/>
        <family val="2"/>
      </rPr>
      <t>Coaracy Nunes</t>
    </r>
  </si>
  <si>
    <r>
      <rPr>
        <b/>
        <sz val="7"/>
        <color rgb="FF6AA1B0"/>
        <rFont val="Verdana"/>
        <family val="2"/>
      </rPr>
      <t>Total Chesf</t>
    </r>
  </si>
  <si>
    <r>
      <rPr>
        <b/>
        <sz val="8"/>
        <color rgb="FF6AA1B0"/>
        <rFont val="Verdana"/>
        <family val="2"/>
      </rPr>
      <t>Complexo Paulo Afonso</t>
    </r>
  </si>
  <si>
    <r>
      <rPr>
        <sz val="7"/>
        <color rgb="FF6AA1B0"/>
        <rFont val="Verdana"/>
        <family val="2"/>
      </rPr>
      <t>Auction
(if Bilateral Contract Regulated inform client)</t>
    </r>
  </si>
  <si>
    <r>
      <rPr>
        <sz val="7"/>
        <color rgb="FF6AA1B0"/>
        <rFont val="Verdana"/>
        <family val="2"/>
      </rPr>
      <t>Current Volume
(MW</t>
    </r>
    <r>
      <rPr>
        <vertAlign val="subscript"/>
        <sz val="7"/>
        <color rgb="FF6AA1B0"/>
        <rFont val="Verdana"/>
        <family val="2"/>
      </rPr>
      <t>average</t>
    </r>
    <r>
      <rPr>
        <sz val="7"/>
        <color rgb="FF6AA1B0"/>
        <rFont val="Verdana"/>
        <family val="2"/>
      </rPr>
      <t>)</t>
    </r>
  </si>
  <si>
    <r>
      <rPr>
        <sz val="7"/>
        <rFont val="Verdana"/>
        <family val="2"/>
      </rPr>
      <t>Chapecoense Geração S.A.</t>
    </r>
  </si>
  <si>
    <r>
      <rPr>
        <sz val="7"/>
        <color rgb="FF6AA1B0"/>
        <rFont val="Verdana"/>
        <family val="2"/>
      </rPr>
      <t>Fuel used for electric power production</t>
    </r>
  </si>
  <si>
    <r>
      <rPr>
        <sz val="7"/>
        <color theme="1" tint="0.249977111117893"/>
        <rFont val="Verdana"/>
        <family val="2"/>
      </rPr>
      <t>CGT Eletrosul</t>
    </r>
  </si>
  <si>
    <r>
      <rPr>
        <sz val="7"/>
        <color rgb="FF6AA1B0"/>
        <rFont val="Verdana"/>
        <family val="2"/>
      </rPr>
      <t>Total (a+b+c+d+e)</t>
    </r>
  </si>
  <si>
    <r>
      <rPr>
        <sz val="7"/>
        <color theme="1" tint="0.249977111117893"/>
        <rFont val="Verdana"/>
        <family val="2"/>
      </rPr>
      <t>S</t>
    </r>
  </si>
  <si>
    <r>
      <rPr>
        <sz val="7"/>
        <color theme="1" tint="0.249977111117893"/>
        <rFont val="Verdana"/>
        <family val="2"/>
      </rPr>
      <t>(1) Energy sales contracts resulting from the process of unbundling of Amazonas Distribuidora -&gt; Process: 48500.004245/2012-43 -ANEEL. The amounts of energy traded come from the purchase of PIEs.</t>
    </r>
  </si>
  <si>
    <r>
      <rPr>
        <sz val="7"/>
        <rFont val="Verdana"/>
        <family val="2"/>
      </rPr>
      <t>CHESF (20.00%)
CGT Eletrosul (20.00%)</t>
    </r>
  </si>
  <si>
    <r>
      <rPr>
        <sz val="7"/>
        <rFont val="Verdana"/>
        <family val="2"/>
      </rPr>
      <t xml:space="preserve">HPP B. Monte </t>
    </r>
  </si>
  <si>
    <r>
      <rPr>
        <sz val="7"/>
        <rFont val="Verdana"/>
        <family val="2"/>
      </rPr>
      <t>Chapadão – Jataí C1 and C2</t>
    </r>
  </si>
  <si>
    <r>
      <rPr>
        <sz val="7"/>
        <rFont val="Verdana"/>
        <family val="2"/>
      </rPr>
      <t>Morro Vermelho - TPP Alto Taquari C1</t>
    </r>
  </si>
  <si>
    <r>
      <rPr>
        <sz val="7"/>
        <color rgb="FF6AA1B0"/>
        <rFont val="Verdana"/>
        <family val="2"/>
      </rPr>
      <t>In the quarter</t>
    </r>
  </si>
  <si>
    <r>
      <rPr>
        <sz val="7"/>
        <color rgb="FF6AA1B0"/>
        <rFont val="Verdana"/>
        <family val="2"/>
      </rPr>
      <t>Accumulated</t>
    </r>
  </si>
  <si>
    <r>
      <rPr>
        <sz val="7"/>
        <color theme="1" tint="0.249977111117893"/>
        <rFont val="Verdana"/>
        <family val="2"/>
      </rPr>
      <t>- Selling prices calculated from the total revenue divided by the energy sold.</t>
    </r>
  </si>
  <si>
    <r>
      <rPr>
        <sz val="7"/>
        <color theme="1" tint="0.249977111117893"/>
        <rFont val="Verdana"/>
        <family val="2"/>
      </rPr>
      <t>- Purchase prices calculated from the total expenditure divided by the energy purchased.</t>
    </r>
  </si>
  <si>
    <r>
      <rPr>
        <sz val="7"/>
        <color theme="1" tint="0.249977111117893"/>
        <rFont val="Verdana"/>
        <family val="2"/>
      </rPr>
      <t>- Does not include projects not renewed by Law 12,783/13.</t>
    </r>
  </si>
  <si>
    <r>
      <rPr>
        <sz val="9"/>
        <color rgb="FF6AA1B0"/>
        <rFont val="Verdana"/>
        <family val="2"/>
      </rPr>
      <t>I.1 Installed Capacity and Physical Guarantee – MW</t>
    </r>
  </si>
  <si>
    <r>
      <rPr>
        <sz val="9"/>
        <color rgb="FF6AA1B0"/>
        <rFont val="Verdana"/>
        <family val="2"/>
      </rPr>
      <t>II.1.2.1.2 Generation Losses - %</t>
    </r>
  </si>
  <si>
    <r>
      <rPr>
        <sz val="9"/>
        <color rgb="FF6AA1B0"/>
        <rFont val="Verdana"/>
        <family val="2"/>
      </rPr>
      <t>II.1.3.1 Energy Sold by projects not renewed by Law 12.783/13 and Law 13.182/15</t>
    </r>
  </si>
  <si>
    <r>
      <rPr>
        <sz val="11"/>
        <color rgb="FF000000"/>
        <rFont val="Calibri"/>
        <family val="2"/>
      </rPr>
      <t>ACR – Except quotas</t>
    </r>
  </si>
  <si>
    <r>
      <rPr>
        <sz val="7"/>
        <color rgb="FF6AA1B0"/>
        <rFont val="Verdana"/>
        <family val="2"/>
      </rPr>
      <t>Estimated annual revenue (BRL million)</t>
    </r>
  </si>
  <si>
    <t>Sectioning of the TL 500 kV Luiz Gonzaga - Milagres C1 at SS Milagres II</t>
  </si>
  <si>
    <t>Substation</t>
  </si>
  <si>
    <r>
      <rPr>
        <sz val="7"/>
        <color rgb="FF6AA1B0"/>
        <rFont val="Verdana"/>
        <family val="2"/>
      </rPr>
      <t>Transformation Capacity - MVA</t>
    </r>
  </si>
  <si>
    <r>
      <rPr>
        <sz val="7"/>
        <rFont val="Verdana"/>
        <family val="2"/>
      </rPr>
      <t>004/2010</t>
    </r>
  </si>
  <si>
    <r>
      <rPr>
        <sz val="7"/>
        <rFont val="Verdana"/>
        <family val="2"/>
      </rPr>
      <t xml:space="preserve">CGT ELETROSUL  </t>
    </r>
  </si>
  <si>
    <r>
      <rPr>
        <sz val="7"/>
        <color rgb="FF6AA1B0"/>
        <rFont val="Verdana"/>
        <family val="2"/>
      </rPr>
      <t>Physical Schedule of Work Performed (%)</t>
    </r>
  </si>
  <si>
    <r>
      <rPr>
        <sz val="7"/>
        <color rgb="FF6AA1B0"/>
        <rFont val="Verdana"/>
        <family val="2"/>
      </rPr>
      <t>Planned Total Investment Reference Date</t>
    </r>
  </si>
  <si>
    <r>
      <rPr>
        <sz val="7"/>
        <color rgb="FF6AA1B0"/>
        <rFont val="Verdana"/>
        <family val="2"/>
      </rPr>
      <t>Investment Realized</t>
    </r>
  </si>
  <si>
    <r>
      <rPr>
        <sz val="9"/>
        <color rgb="FF6AA1B0"/>
        <rFont val="Verdana"/>
        <family val="2"/>
      </rPr>
      <t>VII.1 Corporate Investment and Partnerships</t>
    </r>
  </si>
  <si>
    <r>
      <rPr>
        <sz val="8"/>
        <color rgb="FF6AA1B0"/>
        <rFont val="Verdana"/>
        <family val="2"/>
      </rPr>
      <t>Generation</t>
    </r>
  </si>
  <si>
    <r>
      <rPr>
        <sz val="8"/>
        <color rgb="FF6AA1B0"/>
        <rFont val="Verdana"/>
        <family val="2"/>
      </rPr>
      <t>Total Realized</t>
    </r>
  </si>
  <si>
    <r>
      <rPr>
        <sz val="9"/>
        <color theme="1" tint="0.249977111117893"/>
        <rFont val="Verdana"/>
        <family val="2"/>
      </rPr>
      <t>Eletrobras</t>
    </r>
  </si>
  <si>
    <r>
      <rPr>
        <sz val="8"/>
        <color rgb="FF6AA1B0"/>
        <rFont val="Verdana"/>
        <family val="2"/>
      </rPr>
      <t>Generation - Expansion</t>
    </r>
  </si>
  <si>
    <r>
      <rPr>
        <sz val="8"/>
        <color rgb="FF6AA1B0"/>
        <rFont val="Verdana"/>
        <family val="2"/>
      </rPr>
      <t>Transmission</t>
    </r>
  </si>
  <si>
    <r>
      <rPr>
        <sz val="8"/>
        <color rgb="FF6AA1B0"/>
        <rFont val="Verdana"/>
        <family val="2"/>
      </rPr>
      <t>Transmission - Expansion</t>
    </r>
  </si>
  <si>
    <r>
      <rPr>
        <sz val="8"/>
        <color rgb="FF6AA1B0"/>
        <rFont val="Verdana"/>
        <family val="2"/>
      </rPr>
      <t>Transmission - Reinforcements and Improvements</t>
    </r>
  </si>
  <si>
    <r>
      <rPr>
        <sz val="8"/>
        <color rgb="FF6AA1B0"/>
        <rFont val="Verdana"/>
        <family val="2"/>
      </rPr>
      <t>Transmission - Maintenance</t>
    </r>
  </si>
  <si>
    <r>
      <rPr>
        <sz val="8"/>
        <color rgb="FF6AA1B0"/>
        <rFont val="Verdana"/>
        <family val="2"/>
      </rPr>
      <t xml:space="preserve">II.1.5.2 Projects renewed under the terms of Law No. 12,783 – O&amp;M Regime  </t>
    </r>
  </si>
  <si>
    <r>
      <rPr>
        <sz val="7"/>
        <color theme="1" tint="0.249977111117893"/>
        <rFont val="Verdana"/>
        <family val="2"/>
      </rPr>
      <t>Balbina (Own)</t>
    </r>
  </si>
  <si>
    <r>
      <rPr>
        <sz val="7"/>
        <color theme="1" tint="0.249977111117893"/>
        <rFont val="Verdana"/>
        <family val="2"/>
      </rPr>
      <t>Caapiranga  (Own)</t>
    </r>
  </si>
  <si>
    <r>
      <rPr>
        <sz val="7"/>
        <color theme="1" tint="0.249977111117893"/>
        <rFont val="Verdana"/>
        <family val="2"/>
      </rPr>
      <t>Anamã (Own)</t>
    </r>
  </si>
  <si>
    <r>
      <rPr>
        <sz val="7"/>
        <color theme="1" tint="0.249977111117893"/>
        <rFont val="Verdana"/>
        <family val="2"/>
      </rPr>
      <t>Codajás (Own)</t>
    </r>
  </si>
  <si>
    <r>
      <rPr>
        <sz val="7"/>
        <color theme="1" tint="0.249977111117893"/>
        <rFont val="Verdana"/>
        <family val="2"/>
      </rPr>
      <t>Anori (Own)</t>
    </r>
  </si>
  <si>
    <r>
      <rPr>
        <sz val="7"/>
        <color theme="1" tint="0.249977111117893"/>
        <rFont val="Verdana"/>
        <family val="2"/>
      </rPr>
      <t>CCESI 001/2019 (Amazonas D - Sist. Isolated)</t>
    </r>
  </si>
  <si>
    <r>
      <rPr>
        <sz val="7"/>
        <color theme="1" tint="0.249977111117893"/>
        <rFont val="Verdana"/>
        <family val="2"/>
      </rPr>
      <t>Manso</t>
    </r>
  </si>
  <si>
    <r>
      <rPr>
        <sz val="7"/>
        <color theme="1" tint="0.249977111117893"/>
        <rFont val="Verdana"/>
        <family val="2"/>
      </rPr>
      <t>17th New Energy Auction</t>
    </r>
  </si>
  <si>
    <r>
      <rPr>
        <sz val="7"/>
        <color theme="1" tint="0.249977111117893"/>
        <rFont val="Verdana"/>
        <family val="2"/>
      </rPr>
      <t>Santa Cruz Nova</t>
    </r>
  </si>
  <si>
    <r>
      <rPr>
        <sz val="8"/>
        <color rgb="FF6AA1B0"/>
        <rFont val="Verdana"/>
        <family val="2"/>
      </rPr>
      <t>II.1.3.2 Energy Sold by renewed projects under Law 13,182</t>
    </r>
  </si>
  <si>
    <r>
      <rPr>
        <sz val="7"/>
        <color rgb="FF6AA1B0"/>
        <rFont val="Verdana"/>
        <family val="2"/>
      </rPr>
      <t>Contract Type (Availability or Quantity)</t>
    </r>
  </si>
  <si>
    <r>
      <rPr>
        <sz val="7"/>
        <color theme="1" tint="0.249977111117893"/>
        <rFont val="Verdana"/>
        <family val="2"/>
      </rPr>
      <t>TPP Aparecida</t>
    </r>
  </si>
  <si>
    <r>
      <rPr>
        <sz val="7"/>
        <color rgb="FF6AA1B0"/>
        <rFont val="Verdana"/>
        <family val="2"/>
      </rPr>
      <t>Indexed</t>
    </r>
  </si>
  <si>
    <r>
      <rPr>
        <sz val="7"/>
        <color theme="1" tint="0.249977111117893"/>
        <rFont val="Verdana"/>
        <family val="2"/>
      </rPr>
      <t>IGP-M</t>
    </r>
  </si>
  <si>
    <r>
      <rPr>
        <sz val="7"/>
        <color theme="1" tint="0.249977111117893"/>
        <rFont val="Verdana"/>
        <family val="2"/>
      </rPr>
      <t>(1)</t>
    </r>
  </si>
  <si>
    <r>
      <rPr>
        <sz val="7"/>
        <rFont val="Verdana"/>
        <family val="2"/>
      </rPr>
      <t>Companhia Energética Sinop S.A.</t>
    </r>
  </si>
  <si>
    <r>
      <rPr>
        <sz val="7"/>
        <color theme="1" tint="0.249977111117893"/>
        <rFont val="Verdana"/>
        <family val="2"/>
      </rPr>
      <t>Coari (Reseller)(1)</t>
    </r>
  </si>
  <si>
    <r>
      <rPr>
        <sz val="7"/>
        <color theme="1" tint="0.249977111117893"/>
        <rFont val="Verdana"/>
        <family val="2"/>
      </rPr>
      <t>CERRO CHATO I</t>
    </r>
  </si>
  <si>
    <r>
      <rPr>
        <sz val="7"/>
        <color theme="1" tint="0.249977111117893"/>
        <rFont val="Verdana"/>
        <family val="2"/>
      </rPr>
      <t>CERRO CHATO II</t>
    </r>
  </si>
  <si>
    <r>
      <rPr>
        <sz val="7"/>
        <color theme="1" tint="0.249977111117893"/>
        <rFont val="Verdana"/>
        <family val="2"/>
      </rPr>
      <t>CERRO CHATO III</t>
    </r>
  </si>
  <si>
    <r>
      <rPr>
        <sz val="7"/>
        <rFont val="Verdana"/>
        <family val="2"/>
      </rPr>
      <t>Boa Vista</t>
    </r>
  </si>
  <si>
    <r>
      <rPr>
        <sz val="7"/>
        <rFont val="Verdana"/>
        <family val="2"/>
      </rPr>
      <t>4,000 MW Converter Station at SS Xingu (2)</t>
    </r>
  </si>
  <si>
    <r>
      <rPr>
        <sz val="7"/>
        <rFont val="Verdana"/>
        <family val="2"/>
      </rPr>
      <t>3,850 MW Converter Station at SS Estreito (2)</t>
    </r>
  </si>
  <si>
    <r>
      <rPr>
        <sz val="7"/>
        <rFont val="Verdana"/>
        <family val="2"/>
      </rPr>
      <t>Trindade</t>
    </r>
  </si>
  <si>
    <r>
      <rPr>
        <sz val="7"/>
        <rFont val="Verdana"/>
        <family val="2"/>
      </rPr>
      <t>Garanhuns II</t>
    </r>
  </si>
  <si>
    <r>
      <rPr>
        <sz val="7"/>
        <rFont val="Verdana"/>
        <family val="2"/>
      </rPr>
      <t>Pau Ferro</t>
    </r>
  </si>
  <si>
    <r>
      <rPr>
        <sz val="7"/>
        <rFont val="Verdana"/>
        <family val="2"/>
      </rPr>
      <t>Luziânia</t>
    </r>
  </si>
  <si>
    <r>
      <rPr>
        <sz val="7"/>
        <rFont val="Verdana"/>
        <family val="2"/>
      </rPr>
      <t>Niquelândia</t>
    </r>
  </si>
  <si>
    <r>
      <rPr>
        <sz val="7"/>
        <rFont val="Verdana"/>
        <family val="2"/>
      </rPr>
      <t>Santa Barbara (C.Estático)  (2)</t>
    </r>
  </si>
  <si>
    <r>
      <rPr>
        <sz val="7"/>
        <rFont val="Verdana"/>
        <family val="2"/>
      </rPr>
      <t>Viana 2</t>
    </r>
  </si>
  <si>
    <r>
      <rPr>
        <sz val="7"/>
        <rFont val="Verdana"/>
        <family val="2"/>
      </rPr>
      <t>Pirapora 2 (2)</t>
    </r>
  </si>
  <si>
    <r>
      <rPr>
        <sz val="7"/>
        <rFont val="Verdana"/>
        <family val="2"/>
      </rPr>
      <t>Luziânia (2)</t>
    </r>
  </si>
  <si>
    <r>
      <rPr>
        <sz val="7"/>
        <rFont val="Verdana"/>
        <family val="2"/>
      </rPr>
      <t>Rio das Éguas (2)</t>
    </r>
  </si>
  <si>
    <r>
      <rPr>
        <sz val="7"/>
        <rFont val="Verdana"/>
        <family val="2"/>
      </rPr>
      <t>Barreiras II (2)</t>
    </r>
  </si>
  <si>
    <r>
      <rPr>
        <sz val="7"/>
        <rFont val="Verdana"/>
        <family val="2"/>
      </rPr>
      <t>Sobral III</t>
    </r>
  </si>
  <si>
    <r>
      <rPr>
        <sz val="7"/>
        <rFont val="Verdana"/>
        <family val="2"/>
      </rPr>
      <t>Fortaleza II</t>
    </r>
  </si>
  <si>
    <r>
      <rPr>
        <sz val="7"/>
        <rFont val="Verdana"/>
        <family val="2"/>
      </rPr>
      <t>Teresina II</t>
    </r>
  </si>
  <si>
    <r>
      <rPr>
        <sz val="7"/>
        <rFont val="Verdana"/>
        <family val="2"/>
      </rPr>
      <t>Edéia</t>
    </r>
  </si>
  <si>
    <r>
      <rPr>
        <sz val="7"/>
        <rFont val="Verdana"/>
        <family val="2"/>
      </rPr>
      <t>Jataí</t>
    </r>
  </si>
  <si>
    <r>
      <rPr>
        <sz val="7"/>
        <rFont val="Verdana"/>
        <family val="2"/>
      </rPr>
      <t>Mineiros</t>
    </r>
  </si>
  <si>
    <r>
      <rPr>
        <sz val="7"/>
        <rFont val="Verdana"/>
        <family val="2"/>
      </rPr>
      <t>Morro Vermelho</t>
    </r>
  </si>
  <si>
    <r>
      <rPr>
        <sz val="7"/>
        <rFont val="Verdana"/>
        <family val="2"/>
      </rPr>
      <t>Quirinópolis</t>
    </r>
  </si>
  <si>
    <r>
      <rPr>
        <sz val="7"/>
        <rFont val="Verdana"/>
        <family val="2"/>
      </rPr>
      <t>Itatiba</t>
    </r>
  </si>
  <si>
    <r>
      <rPr>
        <sz val="7"/>
        <rFont val="Verdana"/>
        <family val="2"/>
      </rPr>
      <t>Boa Vista (C.Estático)</t>
    </r>
  </si>
  <si>
    <r>
      <rPr>
        <sz val="7"/>
        <rFont val="Verdana"/>
        <family val="2"/>
      </rPr>
      <t>Marimbondo II  (2)</t>
    </r>
  </si>
  <si>
    <r>
      <rPr>
        <sz val="7"/>
        <rFont val="Verdana"/>
        <family val="2"/>
      </rPr>
      <t>Assis (2)</t>
    </r>
  </si>
  <si>
    <r>
      <rPr>
        <sz val="7"/>
        <rFont val="Verdana"/>
        <family val="2"/>
      </rPr>
      <t>Brasília Leste</t>
    </r>
  </si>
  <si>
    <r>
      <rPr>
        <sz val="7"/>
        <rFont val="Verdana"/>
        <family val="2"/>
      </rPr>
      <t>Madeira Energia S.A. (1)</t>
    </r>
  </si>
  <si>
    <r>
      <rPr>
        <sz val="7"/>
        <rFont val="Verdana"/>
        <family val="2"/>
      </rPr>
      <t xml:space="preserve">(2) The accessed substation does not belong to the SPE. </t>
    </r>
  </si>
  <si>
    <r>
      <rPr>
        <sz val="7"/>
        <color rgb="FF6AA1B0"/>
        <rFont val="Verdana"/>
        <family val="2"/>
      </rPr>
      <t>Investment
Predicted
(BRL Million)</t>
    </r>
  </si>
  <si>
    <r>
      <rPr>
        <sz val="7"/>
        <rFont val="Verdana"/>
        <family val="2"/>
      </rPr>
      <t>Viana 2 (Enlargement)</t>
    </r>
  </si>
  <si>
    <r>
      <rPr>
        <sz val="7"/>
        <rFont val="Verdana"/>
        <family val="2"/>
      </rPr>
      <t>Note:</t>
    </r>
  </si>
  <si>
    <r>
      <rPr>
        <sz val="7"/>
        <rFont val="Verdana"/>
        <family val="2"/>
      </rPr>
      <t>Belo Monte Transmissora de Energia SPE S.A. (1)</t>
    </r>
  </si>
  <si>
    <r>
      <rPr>
        <sz val="7"/>
        <rFont val="Verdana"/>
        <family val="2"/>
      </rPr>
      <t>Xingu - Strait C1 and C2 (Bipole 1)</t>
    </r>
  </si>
  <si>
    <r>
      <rPr>
        <sz val="7"/>
        <rFont val="Verdana"/>
        <family val="2"/>
      </rPr>
      <t>Interligação Elétrica do Madeira S.A. (1)</t>
    </r>
  </si>
  <si>
    <r>
      <rPr>
        <sz val="7"/>
        <rFont val="Verdana"/>
        <family val="2"/>
      </rPr>
      <t>Porto Velho Coletora - Araraquara 2 C1 and C2 (Bipole 1)</t>
    </r>
  </si>
  <si>
    <r>
      <rPr>
        <sz val="7"/>
        <rFont val="Verdana"/>
        <family val="2"/>
      </rPr>
      <t>IGP-m</t>
    </r>
  </si>
  <si>
    <r>
      <rPr>
        <sz val="7"/>
        <rFont val="Verdana"/>
        <family val="2"/>
      </rPr>
      <t>Enerpeixe S.A. (2)</t>
    </r>
  </si>
  <si>
    <r>
      <rPr>
        <sz val="7"/>
        <rFont val="Verdana"/>
        <family val="2"/>
      </rPr>
      <t>Retiro Baixo Energética S.A. (2)</t>
    </r>
  </si>
  <si>
    <r>
      <rPr>
        <sz val="7"/>
        <rFont val="Verdana"/>
        <family val="2"/>
      </rPr>
      <t>Serra do Facão Energia S.A. (2)</t>
    </r>
  </si>
  <si>
    <r>
      <rPr>
        <sz val="7"/>
        <rFont val="Verdana"/>
        <family val="2"/>
      </rPr>
      <t>Empresa de Energia São Manoel S.A. (2)</t>
    </r>
  </si>
  <si>
    <r>
      <rPr>
        <sz val="7"/>
        <rFont val="Verdana"/>
        <family val="2"/>
      </rPr>
      <t>Teles Pires Participações S.A. (2)</t>
    </r>
  </si>
  <si>
    <r>
      <rPr>
        <sz val="7"/>
        <rFont val="Verdana"/>
        <family val="2"/>
      </rPr>
      <t>Chapecoense Geração S.A. (2)</t>
    </r>
  </si>
  <si>
    <r>
      <rPr>
        <sz val="7"/>
        <rFont val="Verdana"/>
        <family val="2"/>
      </rPr>
      <t xml:space="preserve">Fernão Dias </t>
    </r>
  </si>
  <si>
    <r>
      <rPr>
        <sz val="7"/>
        <rFont val="Verdana"/>
        <family val="2"/>
      </rPr>
      <t xml:space="preserve">IGPM     </t>
    </r>
  </si>
  <si>
    <r>
      <rPr>
        <sz val="7"/>
        <rFont val="Verdana"/>
        <family val="2"/>
      </rPr>
      <t xml:space="preserve">IPCA     </t>
    </r>
  </si>
  <si>
    <r>
      <rPr>
        <sz val="7"/>
        <rFont val="Verdana"/>
        <family val="2"/>
      </rPr>
      <t>jan/28 and jan/30</t>
    </r>
  </si>
  <si>
    <r>
      <rPr>
        <sz val="7"/>
        <rFont val="Verdana"/>
        <family val="2"/>
      </rPr>
      <t>004/2012</t>
    </r>
  </si>
  <si>
    <r>
      <rPr>
        <sz val="7"/>
        <color theme="1" tint="0.34998626667073579"/>
        <rFont val="Verdana"/>
        <family val="2"/>
      </rPr>
      <t>MWaverage</t>
    </r>
  </si>
  <si>
    <r>
      <rPr>
        <b/>
        <sz val="7"/>
        <color theme="1" tint="0.249977111117893"/>
        <rFont val="Verdana"/>
        <family val="2"/>
      </rPr>
      <t>Grand Total</t>
    </r>
  </si>
  <si>
    <r>
      <rPr>
        <sz val="7"/>
        <rFont val="Verdana"/>
        <family val="2"/>
      </rPr>
      <t>Hydro</t>
    </r>
  </si>
  <si>
    <r>
      <rPr>
        <sz val="7"/>
        <color theme="1"/>
        <rFont val="Arial"/>
        <family val="2"/>
      </rPr>
      <t>(4)</t>
    </r>
  </si>
  <si>
    <r>
      <rPr>
        <sz val="7"/>
        <rFont val="Verdana"/>
        <family val="2"/>
      </rPr>
      <t>CGH Cachoeira Branca</t>
    </r>
  </si>
  <si>
    <r>
      <rPr>
        <sz val="7"/>
        <rFont val="Verdana"/>
        <family val="2"/>
      </rPr>
      <t>Quantity</t>
    </r>
  </si>
  <si>
    <r>
      <rPr>
        <sz val="7"/>
        <color theme="1"/>
        <rFont val="Calibri"/>
        <family val="2"/>
        <scheme val="minor"/>
      </rPr>
      <t>Eletrosul</t>
    </r>
  </si>
  <si>
    <t>SS São João do Piauí - Installation of the second autotransformer 500/230 kV, 300 MVA and connections.</t>
  </si>
  <si>
    <t>Installation of the 1st Bar Reactor Bank 500 kV - 3X50 MVA in Sobral III Substation</t>
  </si>
  <si>
    <t>SS Milagres - Installation of the fourth 230/69 kV, 100 MVA transformer and connections</t>
  </si>
  <si>
    <r>
      <rPr>
        <sz val="7"/>
        <color theme="1" tint="0.249977111117893"/>
        <rFont val="Verdana"/>
        <family val="2"/>
      </rPr>
      <t>Jaguari</t>
    </r>
  </si>
  <si>
    <r>
      <rPr>
        <sz val="7"/>
        <color theme="1"/>
        <rFont val="Verdana"/>
        <family val="2"/>
      </rPr>
      <t>(5)</t>
    </r>
  </si>
  <si>
    <r>
      <rPr>
        <sz val="7"/>
        <rFont val="Verdana"/>
        <family val="2"/>
      </rPr>
      <t>Administração Nacional de Usinas y Trasmisiones TPP (50.00%)</t>
    </r>
  </si>
  <si>
    <r>
      <rPr>
        <sz val="7"/>
        <rFont val="Verdana"/>
        <family val="2"/>
      </rPr>
      <t>TPP</t>
    </r>
  </si>
  <si>
    <r>
      <rPr>
        <sz val="7"/>
        <rFont val="Verdana"/>
        <family val="2"/>
      </rPr>
      <t>EL 138 kV Itatiba  Dist 1 to 8</t>
    </r>
  </si>
  <si>
    <r>
      <rPr>
        <sz val="7"/>
        <rFont val="Verdana"/>
        <family val="2"/>
      </rPr>
      <t xml:space="preserve">N/A            </t>
    </r>
  </si>
  <si>
    <r>
      <rPr>
        <sz val="7"/>
        <color theme="1" tint="0.249977111117893"/>
        <rFont val="Verdana"/>
        <family val="2"/>
      </rPr>
      <t>5th Reserve Energy Auction</t>
    </r>
  </si>
  <si>
    <r>
      <rPr>
        <sz val="7"/>
        <color theme="1" tint="0.249977111117893"/>
        <rFont val="Verdana"/>
        <family val="2"/>
      </rPr>
      <t>Acauã</t>
    </r>
  </si>
  <si>
    <r>
      <rPr>
        <sz val="7"/>
        <color theme="1" tint="0.249977111117893"/>
        <rFont val="Verdana"/>
        <family val="2"/>
      </rPr>
      <t>Angical 2</t>
    </r>
  </si>
  <si>
    <r>
      <rPr>
        <sz val="7"/>
        <color theme="1" tint="0.249977111117893"/>
        <rFont val="Verdana"/>
        <family val="2"/>
      </rPr>
      <t>Arapapá</t>
    </r>
  </si>
  <si>
    <r>
      <rPr>
        <sz val="7"/>
        <color theme="1" tint="0.249977111117893"/>
        <rFont val="Verdana"/>
        <family val="2"/>
      </rPr>
      <t>Caititu 2</t>
    </r>
  </si>
  <si>
    <r>
      <rPr>
        <sz val="7"/>
        <color theme="1" tint="0.249977111117893"/>
        <rFont val="Verdana"/>
        <family val="2"/>
      </rPr>
      <t>Caititu 3</t>
    </r>
  </si>
  <si>
    <r>
      <rPr>
        <sz val="7"/>
        <color theme="1" tint="0.249977111117893"/>
        <rFont val="Verdana"/>
        <family val="2"/>
      </rPr>
      <t>Carcará</t>
    </r>
  </si>
  <si>
    <r>
      <rPr>
        <sz val="7"/>
        <color theme="1" tint="0.249977111117893"/>
        <rFont val="Verdana"/>
        <family val="2"/>
      </rPr>
      <t>Corrupião 3</t>
    </r>
  </si>
  <si>
    <r>
      <rPr>
        <sz val="7"/>
        <color theme="1" tint="0.249977111117893"/>
        <rFont val="Verdana"/>
        <family val="2"/>
      </rPr>
      <t>Teiú 2</t>
    </r>
  </si>
  <si>
    <r>
      <rPr>
        <sz val="7"/>
        <color theme="1" tint="0.249977111117893"/>
        <rFont val="Verdana"/>
        <family val="2"/>
      </rPr>
      <t>Coqueirinho 2</t>
    </r>
  </si>
  <si>
    <r>
      <rPr>
        <sz val="7"/>
        <color theme="1" tint="0.249977111117893"/>
        <rFont val="Verdana"/>
        <family val="2"/>
      </rPr>
      <t>Papagaio</t>
    </r>
  </si>
  <si>
    <r>
      <rPr>
        <sz val="7"/>
        <color theme="1" tint="0.249977111117893"/>
        <rFont val="Verdana"/>
        <family val="2"/>
      </rPr>
      <t>Tamanduá Mirim 2</t>
    </r>
  </si>
  <si>
    <r>
      <rPr>
        <b/>
        <sz val="8"/>
        <color rgb="FF6AA1B0"/>
        <rFont val="Verdana"/>
        <family val="2"/>
      </rPr>
      <t>Boa Esperança</t>
    </r>
  </si>
  <si>
    <r>
      <rPr>
        <b/>
        <sz val="8"/>
        <color rgb="FF6AA1B0"/>
        <rFont val="Verdana"/>
        <family val="2"/>
      </rPr>
      <t>Luiz Gonzaga</t>
    </r>
  </si>
  <si>
    <r>
      <rPr>
        <sz val="7"/>
        <rFont val="Calibri"/>
        <family val="2"/>
        <scheme val="minor"/>
      </rPr>
      <t>Total TL RAP</t>
    </r>
  </si>
  <si>
    <r>
      <rPr>
        <sz val="7"/>
        <color theme="1"/>
        <rFont val="Calibri"/>
        <family val="2"/>
        <scheme val="minor"/>
      </rPr>
      <t>Holding</t>
    </r>
  </si>
  <si>
    <r>
      <rPr>
        <sz val="7"/>
        <color theme="1"/>
        <rFont val="Calibri"/>
        <family val="2"/>
        <scheme val="minor"/>
      </rPr>
      <t xml:space="preserve">Holding
(TL RAP) </t>
    </r>
  </si>
  <si>
    <r>
      <rPr>
        <sz val="7"/>
        <color theme="1"/>
        <rFont val="Calibri"/>
        <family val="2"/>
        <scheme val="minor"/>
      </rPr>
      <t>Furnas
(TL RAP)</t>
    </r>
  </si>
  <si>
    <r>
      <rPr>
        <sz val="7"/>
        <color theme="1"/>
        <rFont val="Calibri"/>
        <family val="2"/>
        <scheme val="minor"/>
      </rPr>
      <t>Eletronorte
(TL RAP)</t>
    </r>
  </si>
  <si>
    <r>
      <rPr>
        <sz val="7"/>
        <color theme="1"/>
        <rFont val="Calibri"/>
        <family val="2"/>
        <scheme val="minor"/>
      </rPr>
      <t>Chesf 
(TL RAP)</t>
    </r>
  </si>
  <si>
    <r>
      <rPr>
        <sz val="7"/>
        <color theme="1"/>
        <rFont val="Calibri"/>
        <family val="2"/>
        <scheme val="minor"/>
      </rPr>
      <t>Eletrosul
(TL RAP)</t>
    </r>
  </si>
  <si>
    <r>
      <rPr>
        <sz val="7"/>
        <color theme="1"/>
        <rFont val="Calibri"/>
        <family val="2"/>
        <scheme val="minor"/>
      </rPr>
      <t xml:space="preserve">Holding
(Km of TL) </t>
    </r>
  </si>
  <si>
    <r>
      <rPr>
        <sz val="7"/>
        <color theme="1"/>
        <rFont val="Calibri"/>
        <family val="2"/>
        <scheme val="minor"/>
      </rPr>
      <t>Furnas
(Km of TL)</t>
    </r>
  </si>
  <si>
    <r>
      <rPr>
        <sz val="7"/>
        <color theme="1"/>
        <rFont val="Calibri"/>
        <family val="2"/>
        <scheme val="minor"/>
      </rPr>
      <t>Eletronorte
(Km of TL)</t>
    </r>
  </si>
  <si>
    <r>
      <rPr>
        <sz val="7"/>
        <color theme="1"/>
        <rFont val="Calibri"/>
        <family val="2"/>
        <scheme val="minor"/>
      </rPr>
      <t>Chesf 
(Km of TL)</t>
    </r>
  </si>
  <si>
    <r>
      <rPr>
        <sz val="7"/>
        <color theme="1"/>
        <rFont val="Calibri"/>
        <family val="2"/>
        <scheme val="minor"/>
      </rPr>
      <t>Eletrosul
(Km of TL)</t>
    </r>
  </si>
  <si>
    <r>
      <rPr>
        <sz val="7"/>
        <color theme="1"/>
        <rFont val="Calibri"/>
        <family val="2"/>
        <scheme val="minor"/>
      </rPr>
      <t xml:space="preserve">Holding
(Km of TL) </t>
    </r>
  </si>
  <si>
    <r>
      <rPr>
        <sz val="7"/>
        <color theme="1"/>
        <rFont val="Calibri"/>
        <family val="2"/>
        <scheme val="minor"/>
      </rPr>
      <t>Furnas
(Km of TL)</t>
    </r>
  </si>
  <si>
    <r>
      <rPr>
        <sz val="7"/>
        <color theme="1"/>
        <rFont val="Calibri"/>
        <family val="2"/>
        <scheme val="minor"/>
      </rPr>
      <t>Eletronorte
(Km of TL)</t>
    </r>
  </si>
  <si>
    <r>
      <rPr>
        <sz val="7"/>
        <color theme="1"/>
        <rFont val="Calibri"/>
        <family val="2"/>
        <scheme val="minor"/>
      </rPr>
      <t>Chesf 
(Km of TL)</t>
    </r>
  </si>
  <si>
    <r>
      <rPr>
        <sz val="7"/>
        <color theme="1"/>
        <rFont val="Calibri"/>
        <family val="2"/>
        <scheme val="minor"/>
      </rPr>
      <t>Eletrosul
(Km of TL)</t>
    </r>
  </si>
  <si>
    <r>
      <rPr>
        <sz val="7"/>
        <color rgb="FF6AA1B0"/>
        <rFont val="Verdana"/>
        <family val="2"/>
      </rPr>
      <t>Start of Operation</t>
    </r>
  </si>
  <si>
    <r>
      <rPr>
        <sz val="9"/>
        <color theme="1"/>
        <rFont val="Calibri"/>
        <family val="2"/>
        <scheme val="minor"/>
      </rPr>
      <t>Proportional shareholding</t>
    </r>
  </si>
  <si>
    <t>Sectioning of TL 138kV Rondonópolis-Couto Magalhães at SS Petrovina</t>
  </si>
  <si>
    <r>
      <rPr>
        <sz val="7"/>
        <color theme="1"/>
        <rFont val="Verdana"/>
        <family val="2"/>
      </rPr>
      <t>(2)</t>
    </r>
  </si>
  <si>
    <r>
      <rPr>
        <sz val="7"/>
        <color theme="1"/>
        <rFont val="Arial"/>
        <family val="2"/>
      </rPr>
      <t>(3)</t>
    </r>
  </si>
  <si>
    <r>
      <rPr>
        <sz val="7"/>
        <color theme="1" tint="0.249977111117893"/>
        <rFont val="Verdana"/>
        <family val="2"/>
      </rPr>
      <t>(6)</t>
    </r>
  </si>
  <si>
    <r>
      <rPr>
        <sz val="7"/>
        <color rgb="FF595959"/>
        <rFont val="Verdana"/>
        <family val="2"/>
      </rPr>
      <t>Note: Estimated rates considering the ratio between the Total Revenue in the period and the Physical Guarantee in the period (MWh).</t>
    </r>
  </si>
  <si>
    <r>
      <rPr>
        <sz val="7"/>
        <rFont val="Verdana"/>
        <family val="2"/>
      </rPr>
      <t xml:space="preserve">Transnorte Energia S.A. </t>
    </r>
  </si>
  <si>
    <r>
      <rPr>
        <sz val="7"/>
        <rFont val="Verdana"/>
        <family val="2"/>
      </rPr>
      <t>Transnorte Energia S.A. (1)</t>
    </r>
  </si>
  <si>
    <r>
      <rPr>
        <sz val="7"/>
        <color theme="0"/>
        <rFont val="Verdana"/>
        <family val="2"/>
      </rPr>
      <t>Group</t>
    </r>
  </si>
  <si>
    <r>
      <rPr>
        <sz val="7"/>
        <color theme="0"/>
        <rFont val="Verdana"/>
        <family val="2"/>
      </rPr>
      <t>Livramento Holding S.A.</t>
    </r>
  </si>
  <si>
    <r>
      <rPr>
        <b/>
        <sz val="7"/>
        <color theme="0"/>
        <rFont val="Verdana"/>
        <family val="2"/>
      </rPr>
      <t>Rouar</t>
    </r>
  </si>
  <si>
    <r>
      <rPr>
        <sz val="7"/>
        <color theme="0"/>
        <rFont val="Verdana"/>
        <family val="2"/>
      </rPr>
      <t>Vamcruz I Participações S.A.</t>
    </r>
  </si>
  <si>
    <r>
      <rPr>
        <sz val="7"/>
        <color rgb="FF6AA1B0"/>
        <rFont val="Verdana"/>
        <family val="2"/>
      </rPr>
      <t>Extension 
(km)</t>
    </r>
  </si>
  <si>
    <r>
      <rPr>
        <sz val="7"/>
        <rFont val="Verdana"/>
        <family val="2"/>
      </rPr>
      <t xml:space="preserve">Usina de Energia Eólica Caiçara I S.A. </t>
    </r>
  </si>
  <si>
    <r>
      <rPr>
        <sz val="7"/>
        <rFont val="Verdana"/>
        <family val="2"/>
      </rPr>
      <t xml:space="preserve">Usina de Energia Eólica Caiçara II S.A. </t>
    </r>
  </si>
  <si>
    <r>
      <rPr>
        <sz val="7"/>
        <rFont val="Verdana"/>
        <family val="2"/>
      </rPr>
      <t xml:space="preserve">Usina de Energia Eólica Junco I S.A. </t>
    </r>
  </si>
  <si>
    <r>
      <rPr>
        <sz val="7"/>
        <rFont val="Verdana"/>
        <family val="2"/>
      </rPr>
      <t xml:space="preserve">Usina de Energia Eólica Junco II S.A. </t>
    </r>
  </si>
  <si>
    <r>
      <rPr>
        <sz val="7"/>
        <rFont val="Verdana"/>
        <family val="2"/>
      </rPr>
      <t>007/2014</t>
    </r>
  </si>
  <si>
    <r>
      <rPr>
        <sz val="7"/>
        <color rgb="FF6AA1B0"/>
        <rFont val="Verdana"/>
        <family val="2"/>
      </rPr>
      <t>Total (MN + ME)</t>
    </r>
  </si>
  <si>
    <r>
      <rPr>
        <b/>
        <sz val="7"/>
        <color rgb="FF595959"/>
        <rFont val="Verdana"/>
        <family val="2"/>
      </rPr>
      <t>By creditor</t>
    </r>
  </si>
  <si>
    <r>
      <rPr>
        <b/>
        <sz val="7"/>
        <color rgb="FF6AA1B0"/>
        <rFont val="Verdana"/>
        <family val="2"/>
      </rPr>
      <t>Eletrobras Parent Company</t>
    </r>
  </si>
  <si>
    <r>
      <rPr>
        <sz val="7"/>
        <color rgb="FF6AA1B0"/>
        <rFont val="Verdana"/>
        <family val="2"/>
      </rPr>
      <t>Parent company</t>
    </r>
  </si>
  <si>
    <r>
      <rPr>
        <b/>
        <sz val="7"/>
        <color theme="1" tint="0.249977111117893"/>
        <rFont val="Verdana"/>
        <family val="2"/>
      </rPr>
      <t>Concept of Effective Framework:</t>
    </r>
  </si>
  <si>
    <r>
      <rPr>
        <sz val="7"/>
        <color theme="1" tint="0.249977111117893"/>
        <rFont val="Verdana"/>
        <family val="2"/>
      </rPr>
      <t>Employees in the company</t>
    </r>
  </si>
  <si>
    <r>
      <rPr>
        <sz val="7"/>
        <color theme="1" tint="0.249977111117893"/>
        <rFont val="Verdana"/>
        <family val="2"/>
      </rPr>
      <t>Groups: External Advisor + Employees + Employee Managers + Requested + Requested Managers</t>
    </r>
  </si>
  <si>
    <r>
      <rPr>
        <sz val="7"/>
        <color theme="1" tint="0.249977111117893"/>
        <rFont val="Verdana"/>
        <family val="2"/>
      </rPr>
      <t>Includes: Amnesties in the company</t>
    </r>
  </si>
  <si>
    <r>
      <rPr>
        <sz val="7"/>
        <color theme="1" tint="0.249977111117893"/>
        <rFont val="Verdana"/>
        <family val="2"/>
      </rPr>
      <t>Does not include: Employee director, statutory director, assignees, disability retirees and unpaid leave</t>
    </r>
  </si>
  <si>
    <t>SS Adrianópolis - Reactor Replacement, AT53, AT1B, AT2A and AT2B</t>
  </si>
  <si>
    <t>SS Angra 7R</t>
  </si>
  <si>
    <t>SS Campos 20R</t>
  </si>
  <si>
    <t>SS Itaberá 9R</t>
  </si>
  <si>
    <t>SS Poços de Caldas 19R</t>
  </si>
  <si>
    <t>SS Campinas</t>
  </si>
  <si>
    <r>
      <rPr>
        <sz val="7"/>
        <rFont val="Verdana"/>
        <family val="2"/>
      </rPr>
      <t>(1) The investment of the substations are considered in the SPE-LT-Implementation tab.</t>
    </r>
  </si>
  <si>
    <t>Improvement at SS Gravataí - replacement of phases A and C, TF1 525/230 kV, 224 MVA each</t>
  </si>
  <si>
    <t>Improvement at SS P. Dutra - RT4 reactor replacement, 500 kV, 3x50 MVAr</t>
  </si>
  <si>
    <t>Improvement at SS P. Dutra - RT5 reactor replacement, 500 kV, 3x33.33 MVAr</t>
  </si>
  <si>
    <t>Improvement at SS P. Dutra - RT6 reactor replacement, 500 kV, 3x33.33 MVAr</t>
  </si>
  <si>
    <t>Improvement at SS Imperatriz - replacement of RT6 reactor, 500 kV, 3x45.33 MVAr</t>
  </si>
  <si>
    <t>Improvement at the SS Imperatriz - replacement of the single-phase RTR6 reactor, 500 kV, 1x45.33 MVAr</t>
  </si>
  <si>
    <t>Improvement SS P. Dutra - RT1 reactor replacement, 500 kV, 3x50 MVAR</t>
  </si>
  <si>
    <t>Improvement at SS São Luis II - RT3 reactor replacement, 500 kV, 3x45.33 MVAR</t>
  </si>
  <si>
    <t>Improvement at SS São Luís II - replacement of the reserve reactor RTR1, 500 kV, 1x45.33 MVAR</t>
  </si>
  <si>
    <t>Improvement at SS Marabá - RT1 reactor replacement, 500 kV, 3x50 MVAR</t>
  </si>
  <si>
    <t>Improvement at SS Marabá - Replace the MBCL7-01, BC1 500 kV, 3x116 MVAr series capacitor bank</t>
  </si>
  <si>
    <t>SS Jacaracanga TR1 (Improvements)</t>
  </si>
  <si>
    <t>SS Jacaracanga TR2 (Improvements)</t>
  </si>
  <si>
    <t>SS Jardim (Improvements)</t>
  </si>
  <si>
    <t>SS Matatu (Improvements)</t>
  </si>
  <si>
    <t>SS Angelim II</t>
  </si>
  <si>
    <t>SS Olindina</t>
  </si>
  <si>
    <t>SS Vitória - replacement of phase A of the single-phase transformer TR4, 345/138 kV, 75 MVA.</t>
  </si>
  <si>
    <t>ES</t>
  </si>
  <si>
    <t>SS Bras. Sul - revitalization of single-phase transformer TR1, 345/138 kV, 3x50 MVA</t>
  </si>
  <si>
    <t>SS Poços de Caldas - replacement of the single-phase transformer TR2, 345/138 kV, 3x50 MVA</t>
  </si>
  <si>
    <t>SS Ivaiporã - replacement of phase B and C of the single-phase reactor RIA1, 750 kV, 2x110 MVAr</t>
  </si>
  <si>
    <t>SS Ivaiporã - replacement of phase A of the single-phase reactor RIA2, 750 kV, 1x110 MVAr</t>
  </si>
  <si>
    <t>SS Campos - replacement of phase A and B of the single-phase reactor RT5, 345 kV, 2x20 MVAr</t>
  </si>
  <si>
    <t>SS Campinas - replacement of the single-phase transformer TR51, 500/345 kV, 3x186.66 MVA</t>
  </si>
  <si>
    <t>SS Araraquara FUR - Replacement of RTPC reactor, 500kV, 3x24.4667 MVAr</t>
  </si>
  <si>
    <t>SS Araraquara FUR - Replacement of reactor RMR1, 500kV, 3x24.4667 MVAr</t>
  </si>
  <si>
    <t>SS Araraquara FUR - Replacement of reactor, RMR2, 500kV, 3x24.4667 MVAr</t>
  </si>
  <si>
    <t>SS Araraquara FUR - Replacement of reactor, RTCA, 500kV, 3x24,4667 MVAr</t>
  </si>
  <si>
    <t>SS Ivaiporã - Replacement of compensation series TL 765kV Ivaiporã / Itaberá C1</t>
  </si>
  <si>
    <t>SS Ivaiporã - Replacement of compensation series TL 765kV Ivaiporã / Itaberá C2</t>
  </si>
  <si>
    <t>SS Itaberá - Replacement of the series compensation of 765kV Itaberá / Tijuco Preto C1</t>
  </si>
  <si>
    <t>SS Itaberá - Replacement of the series compensation of 765kV Itaberá / Tijuco Preto C2</t>
  </si>
  <si>
    <t>SS Itabera - Replacement of phases A and B of the RT1 765kV reactor bank</t>
  </si>
  <si>
    <r>
      <rPr>
        <b/>
        <sz val="9"/>
        <color rgb="FF6AA1B0"/>
        <rFont val="Verdana"/>
        <family val="2"/>
      </rPr>
      <t>Energy Balance</t>
    </r>
  </si>
  <si>
    <r>
      <rPr>
        <sz val="7"/>
        <rFont val="Verdana"/>
        <family val="2"/>
      </rPr>
      <t xml:space="preserve">Notes: </t>
    </r>
  </si>
  <si>
    <r>
      <rPr>
        <sz val="7"/>
        <rFont val="Verdana"/>
        <family val="2"/>
      </rPr>
      <t>Eólica Ibirapuitã S.A. (1)</t>
    </r>
  </si>
  <si>
    <r>
      <rPr>
        <sz val="7"/>
        <rFont val="Verdana"/>
        <family val="2"/>
      </rPr>
      <t>Companhia Energética Sinop S.A.(1)</t>
    </r>
  </si>
  <si>
    <r>
      <rPr>
        <sz val="7"/>
        <rFont val="Verdana"/>
        <family val="2"/>
      </rPr>
      <t>SS HPP Sinop - TE01</t>
    </r>
  </si>
  <si>
    <r>
      <rPr>
        <sz val="7"/>
        <rFont val="Verdana"/>
        <family val="2"/>
      </rPr>
      <t>SS HPP Sinop - TE02</t>
    </r>
  </si>
  <si>
    <r>
      <rPr>
        <sz val="7"/>
        <rFont val="Verdana"/>
        <family val="2"/>
      </rPr>
      <t>SS HPP Sinop - TE Reserve</t>
    </r>
  </si>
  <si>
    <r>
      <rPr>
        <sz val="7"/>
        <rFont val="Verdana"/>
        <family val="2"/>
      </rPr>
      <t>SS JIRAU (13 x 340 MVA)</t>
    </r>
  </si>
  <si>
    <r>
      <rPr>
        <sz val="7"/>
        <rFont val="Verdana"/>
        <family val="2"/>
      </rPr>
      <t>SS JIRAU (1 x 340 MVA)</t>
    </r>
  </si>
  <si>
    <r>
      <rPr>
        <sz val="7"/>
        <rFont val="Verdana"/>
        <family val="2"/>
      </rPr>
      <t>(4) Total RAP SS were considered because the expansions have already been completed.</t>
    </r>
  </si>
  <si>
    <r>
      <rPr>
        <sz val="7"/>
        <rFont val="Verdana"/>
        <family val="2"/>
      </rPr>
      <t>WPP Coxilha Negra</t>
    </r>
  </si>
  <si>
    <r>
      <rPr>
        <sz val="7"/>
        <color rgb="FF6AA1B0"/>
        <rFont val="Verdana"/>
        <family val="2"/>
      </rPr>
      <t>Short Term - Up to 12 months (a)</t>
    </r>
  </si>
  <si>
    <r>
      <rPr>
        <sz val="7"/>
        <color rgb="FF6AA1B0"/>
        <rFont val="Verdana"/>
        <family val="2"/>
      </rPr>
      <t>Long Term - After 12 months (b)</t>
    </r>
  </si>
  <si>
    <r>
      <rPr>
        <sz val="7"/>
        <color rgb="FF6AA1B0"/>
        <rFont val="Verdana"/>
        <family val="2"/>
      </rPr>
      <t xml:space="preserve">Total (a+b) </t>
    </r>
  </si>
  <si>
    <r>
      <rPr>
        <sz val="7"/>
        <color rgb="FF6AA1B0"/>
        <rFont val="Verdana"/>
        <family val="2"/>
      </rPr>
      <t>Loans</t>
    </r>
  </si>
  <si>
    <r>
      <rPr>
        <sz val="7"/>
        <color rgb="FF6AA1B0"/>
        <rFont val="Verdana"/>
        <family val="2"/>
      </rPr>
      <t>Debentures</t>
    </r>
  </si>
  <si>
    <r>
      <rPr>
        <sz val="7"/>
        <color rgb="FF6AA1B0"/>
        <rFont val="Verdana"/>
        <family val="2"/>
      </rPr>
      <t>Status</t>
    </r>
  </si>
  <si>
    <r>
      <rPr>
        <sz val="7"/>
        <rFont val="Verdana"/>
        <family val="2"/>
      </rPr>
      <t>Asset</t>
    </r>
  </si>
  <si>
    <r>
      <rPr>
        <sz val="7"/>
        <rFont val="Verdana"/>
        <family val="2"/>
      </rPr>
      <t>Reserve</t>
    </r>
  </si>
  <si>
    <r>
      <rPr>
        <sz val="7"/>
        <rFont val="Verdana"/>
        <family val="2"/>
      </rPr>
      <t>SS Amazonas</t>
    </r>
  </si>
  <si>
    <r>
      <rPr>
        <sz val="7"/>
        <rFont val="Verdana"/>
        <family val="2"/>
      </rPr>
      <t>Usina de Energia Eólica Caiçara I S.A. (1)</t>
    </r>
  </si>
  <si>
    <r>
      <rPr>
        <sz val="7"/>
        <rFont val="Verdana"/>
        <family val="2"/>
      </rPr>
      <t>Usina de Energia Eólica Caiçara II S.A. (1)</t>
    </r>
  </si>
  <si>
    <r>
      <rPr>
        <sz val="7"/>
        <rFont val="Verdana"/>
        <family val="2"/>
      </rPr>
      <t>Usina de Energia Eólica Junco I S.A. (1)</t>
    </r>
  </si>
  <si>
    <r>
      <rPr>
        <sz val="7"/>
        <rFont val="Verdana"/>
        <family val="2"/>
      </rPr>
      <t>Usina de Energia Eólica Junco II S.A. (1)</t>
    </r>
  </si>
  <si>
    <r>
      <rPr>
        <sz val="7"/>
        <color rgb="FF6AA1B0"/>
        <rFont val="Verdana"/>
        <family val="2"/>
      </rPr>
      <t>Companies
Eletrobras
(%)</t>
    </r>
  </si>
  <si>
    <r>
      <rPr>
        <sz val="7"/>
        <color rgb="FF6AA1B0"/>
        <rFont val="Verdana"/>
        <family val="2"/>
      </rPr>
      <t>Beginning of
Construction</t>
    </r>
  </si>
  <si>
    <r>
      <rPr>
        <sz val="7"/>
        <color rgb="FF6AA1B0"/>
        <rFont val="Verdana"/>
        <family val="2"/>
      </rPr>
      <t>Forecast of 
Beginning of
 Operation</t>
    </r>
  </si>
  <si>
    <r>
      <rPr>
        <sz val="7"/>
        <color rgb="FF6AA1B0"/>
        <rFont val="Verdana"/>
        <family val="2"/>
      </rPr>
      <t>End of 
Concession</t>
    </r>
  </si>
  <si>
    <r>
      <rPr>
        <sz val="7"/>
        <color rgb="FF6AA1B0"/>
        <rFont val="Verdana"/>
        <family val="2"/>
      </rPr>
      <t>Investment
 Predicted
(BRL Million)</t>
    </r>
  </si>
  <si>
    <r>
      <rPr>
        <sz val="7"/>
        <color rgb="FF6AA1B0"/>
        <rFont val="Verdana"/>
        <family val="2"/>
      </rPr>
      <t>Date of 
Investment Reference
 Predicted</t>
    </r>
  </si>
  <si>
    <r>
      <rPr>
        <sz val="7"/>
        <color rgb="FF6AA1B0"/>
        <rFont val="Verdana"/>
        <family val="2"/>
      </rPr>
      <t>Physical Advancement
Accomplished 
(%)</t>
    </r>
  </si>
  <si>
    <r>
      <rPr>
        <sz val="7"/>
        <color rgb="FF6AA1B0"/>
        <rFont val="Verdana"/>
        <family val="2"/>
      </rPr>
      <t>ACR (%)</t>
    </r>
  </si>
  <si>
    <r>
      <rPr>
        <sz val="7"/>
        <rFont val="Verdana"/>
        <family val="2"/>
      </rPr>
      <t>020/2012</t>
    </r>
  </si>
  <si>
    <r>
      <rPr>
        <sz val="7"/>
        <color theme="1" tint="0.249977111117893"/>
        <rFont val="Arial"/>
        <family val="2"/>
      </rPr>
      <t>Considering the new concession grants from 2023 for the Sobradinho, Itumbiara, Tucuruí, Curuá-Una and Mascarenhas de Moraes plants, whose Physical Guarantee values were defined in GM/MME Ordinance No. 544/21.</t>
    </r>
  </si>
  <si>
    <r>
      <rPr>
        <b/>
        <sz val="11"/>
        <color rgb="FFFFFFFF"/>
        <rFont val="Calibri"/>
        <family val="2"/>
      </rPr>
      <t>Physical Guarantee Quotas of Hydroelectric Plants (MWavg)</t>
    </r>
  </si>
  <si>
    <r>
      <rPr>
        <sz val="7"/>
        <rFont val="Verdana"/>
        <family val="2"/>
      </rPr>
      <t>(7)</t>
    </r>
  </si>
  <si>
    <r>
      <rPr>
        <sz val="9"/>
        <color rgb="FF6AA1B0"/>
        <rFont val="Verdana"/>
        <family val="2"/>
      </rPr>
      <t>II.1.2.3 Hydraulic Generation Assets and Generated Energy – Projects under Full Responsibility renewed by law 13.182/15</t>
    </r>
  </si>
  <si>
    <t>Reinforcement at SS Gravataí - Installation of a bank of 525 kV, (3+1R)x50 Mvar bar reactors and connections</t>
  </si>
  <si>
    <t>SS Campina Grande III - 500 kV Reactor Bank</t>
  </si>
  <si>
    <t>Improvement at SS Camacari II - replacement of RT1 reactor, 500 kV, 100 Mvar</t>
  </si>
  <si>
    <t>Improvement at SS Camacari II - replacement of RTR1 reserve reactor, 500 kV, 33.3 Mvar</t>
  </si>
  <si>
    <t>Reinforcement at SS Recife II - RT2 reactor replacement, 500 kV, 100 Mvar</t>
  </si>
  <si>
    <t>Improvement at SS Recife II - replacement of RTR1 reserve reactor, 500 kV, 33.3 Mvar</t>
  </si>
  <si>
    <t>Improvement at U.Sobradinho 500 kV - replacement of the RTR1 reserve shunt reactor, 500 kV, 33.3 Mvar</t>
  </si>
  <si>
    <t>SS Bongi - Installation of the 5th transformer and replacement of three transformers</t>
  </si>
  <si>
    <t>SS Cach. Paulista - replacement of the single-phase transformer TR57, 500/138 kV, 3x83.33 MVA</t>
  </si>
  <si>
    <t>SS Cach. Paulista - replacement of the single-phase transformer TR59, 500/138 kV, 3x83.33 MVA</t>
  </si>
  <si>
    <t>SS Cach. Paulista - replacement of the reserve transformer TRR1, 500/138 kV, 1x83.33 MVA</t>
  </si>
  <si>
    <r>
      <rPr>
        <sz val="9"/>
        <color rgb="FF6AA1B0"/>
        <rFont val="Verdana"/>
        <family val="2"/>
      </rPr>
      <t>PIEs resulting from the process of deverticalization of Amazonas Distribuidora</t>
    </r>
  </si>
  <si>
    <r>
      <rPr>
        <sz val="7"/>
        <color theme="1" tint="0.249977111117893"/>
        <rFont val="Verdana"/>
        <family val="2"/>
      </rPr>
      <t>The purchase of energy and Sale Agreements from the PIEs (quantity contracts) are due to the process of unbundling of Amazonas Distribuidora -&gt; Process: 48500.004245/2012-43 -ANEEL.</t>
    </r>
  </si>
  <si>
    <r>
      <rPr>
        <sz val="7"/>
        <color theme="1" tint="0.249977111117893"/>
        <rFont val="Verdana"/>
        <family val="2"/>
      </rPr>
      <t>Eletronorte buys energy from the PIEs, the price of which does not include the cost of fuel (gas). Eletronorte sells the same amount purchased from the PIEs to the distributor Amazonas Energia, including the fuel cost in the fee, so that the energy purchase and sale operations do not reflect the economic impact for Eletronorte ("pass-through"). The gas supply contact that serves the Amazon thermal plants was made between Eletronorte and Petrobras.</t>
    </r>
  </si>
  <si>
    <r>
      <rPr>
        <sz val="7"/>
        <color theme="1" tint="0.249977111117893"/>
        <rFont val="Verdana"/>
        <family val="2"/>
      </rPr>
      <t>Eletronorte's energy purchase contracts for the PIEs expire in May 2025, as well as the current sales contracts for Amazonas Energia. From that date, the assets will be converted to Eletronorte.
As a result of MP 855/2018, new energy sales contracts will be entered into with Amazonas Energia for supply after that date, of the CCEAR type, with a term until November 2030 (date linked to the Gas supply contract).</t>
    </r>
  </si>
  <si>
    <r>
      <rPr>
        <sz val="9"/>
        <color rgb="FF6AA1B0"/>
        <rFont val="Verdana"/>
        <family val="2"/>
      </rPr>
      <t>Purchase of Energy Agreements from PIEs (contracts by quantity)</t>
    </r>
  </si>
  <si>
    <r>
      <rPr>
        <sz val="7"/>
        <color rgb="FF6AA1B0"/>
        <rFont val="Verdana"/>
        <family val="2"/>
      </rPr>
      <t>Counterparty</t>
    </r>
  </si>
  <si>
    <r>
      <rPr>
        <sz val="7"/>
        <color theme="1" tint="0.249977111117893"/>
        <rFont val="Verdana"/>
        <family val="2"/>
      </rPr>
      <t>PIE TAMBAQUI</t>
    </r>
  </si>
  <si>
    <r>
      <rPr>
        <sz val="7"/>
        <color theme="1" tint="0.249977111117893"/>
        <rFont val="Verdana"/>
        <family val="2"/>
      </rPr>
      <t>Tambaqui</t>
    </r>
  </si>
  <si>
    <r>
      <rPr>
        <sz val="7"/>
        <color theme="1" tint="0.249977111117893"/>
        <rFont val="Verdana"/>
        <family val="2"/>
      </rPr>
      <t>PIE JARAQUI</t>
    </r>
  </si>
  <si>
    <r>
      <rPr>
        <sz val="7"/>
        <color theme="1" tint="0.249977111117893"/>
        <rFont val="Verdana"/>
        <family val="2"/>
      </rPr>
      <t>Jaraqui</t>
    </r>
  </si>
  <si>
    <r>
      <rPr>
        <sz val="7"/>
        <color theme="1" tint="0.249977111117893"/>
        <rFont val="Verdana"/>
        <family val="2"/>
      </rPr>
      <t>PIE MANAUARA</t>
    </r>
  </si>
  <si>
    <r>
      <rPr>
        <sz val="7"/>
        <color theme="1" tint="0.249977111117893"/>
        <rFont val="Verdana"/>
        <family val="2"/>
      </rPr>
      <t>Manauara</t>
    </r>
  </si>
  <si>
    <r>
      <rPr>
        <sz val="7"/>
        <color theme="1" tint="0.249977111117893"/>
        <rFont val="Verdana"/>
        <family val="2"/>
      </rPr>
      <t>PIE Gera</t>
    </r>
  </si>
  <si>
    <r>
      <rPr>
        <sz val="7"/>
        <color theme="1" tint="0.249977111117893"/>
        <rFont val="Verdana"/>
        <family val="2"/>
      </rPr>
      <t>Ponta Negra</t>
    </r>
  </si>
  <si>
    <r>
      <rPr>
        <sz val="7"/>
        <color theme="1" tint="0.249977111117893"/>
        <rFont val="Verdana"/>
        <family val="2"/>
      </rPr>
      <t>PIE Cristiano Rocha</t>
    </r>
  </si>
  <si>
    <r>
      <rPr>
        <sz val="7"/>
        <color theme="1" tint="0.249977111117893"/>
        <rFont val="Verdana"/>
        <family val="2"/>
      </rPr>
      <t>Cristiano Rocha</t>
    </r>
  </si>
  <si>
    <r>
      <rPr>
        <sz val="7"/>
        <color theme="1" tint="0.249977111117893"/>
        <rFont val="Verdana"/>
        <family val="2"/>
      </rPr>
      <t>PIE Coari</t>
    </r>
  </si>
  <si>
    <r>
      <rPr>
        <sz val="7"/>
        <color theme="1" tint="0.249977111117893"/>
        <rFont val="Verdana"/>
        <family val="2"/>
      </rPr>
      <t>Coari</t>
    </r>
  </si>
  <si>
    <r>
      <rPr>
        <sz val="9"/>
        <color rgb="FF6AA1B0"/>
        <rFont val="Verdana"/>
        <family val="2"/>
      </rPr>
      <t>Energy Sale Contracts, from the Energy Purchases of the PIEs, for the distributor (quantity contracts)</t>
    </r>
  </si>
  <si>
    <r>
      <rPr>
        <sz val="9"/>
        <color rgb="FF6AA1B0"/>
        <rFont val="Verdana"/>
        <family val="2"/>
      </rPr>
      <t>CVU and Thermal Inflexibility with Availability Contracts</t>
    </r>
  </si>
  <si>
    <r>
      <rPr>
        <sz val="7"/>
        <color rgb="FF6AA1B0"/>
        <rFont val="Verdana"/>
        <family val="2"/>
      </rPr>
      <t xml:space="preserve"> Average inflexibility (MWavg)</t>
    </r>
  </si>
  <si>
    <r>
      <rPr>
        <sz val="7"/>
        <color rgb="FF6AA1B0"/>
        <rFont val="Verdana"/>
        <family val="2"/>
      </rPr>
      <t>Average CVU
(BRL/MWh)</t>
    </r>
  </si>
  <si>
    <r>
      <rPr>
        <sz val="7"/>
        <color theme="1" tint="0.249977111117893"/>
        <rFont val="Verdana"/>
        <family val="2"/>
      </rPr>
      <t>TPP Mauá 3</t>
    </r>
  </si>
  <si>
    <r>
      <rPr>
        <sz val="9"/>
        <color rgb="FF6AA1B0"/>
        <rFont val="Verdana"/>
        <family val="2"/>
      </rPr>
      <t>I.2 Transmission Lines - Km</t>
    </r>
  </si>
  <si>
    <r>
      <rPr>
        <sz val="7"/>
        <color rgb="FF6AA1B0"/>
        <rFont val="Verdana"/>
        <family val="2"/>
      </rPr>
      <t>SPEs (d)</t>
    </r>
  </si>
  <si>
    <r>
      <rPr>
        <sz val="7"/>
        <color theme="1" tint="0.249977111117893"/>
        <rFont val="Verdana"/>
        <family val="2"/>
      </rPr>
      <t xml:space="preserve">CGT Eletrosul </t>
    </r>
  </si>
  <si>
    <r>
      <rPr>
        <sz val="7"/>
        <color rgb="FF6AA1B0"/>
        <rFont val="Verdana"/>
        <family val="2"/>
      </rPr>
      <t>Total Corporate</t>
    </r>
  </si>
  <si>
    <t>SS Teresina II - 2nd reactor bank 500 kV</t>
  </si>
  <si>
    <t>SS Imperatriz - Replacement of the Series Capacitor Bank</t>
  </si>
  <si>
    <t>SS Cachoeira Paulista - Replacement of single-phase reserve reactor RTR2</t>
  </si>
  <si>
    <t>SS Araraquara - Replacement of Single Phase Reserve Reactor RTR1, 500kV, 27MVAr</t>
  </si>
  <si>
    <t>SS Iriri 2R - Sectioning TL 138kV Rocha Leão / Campos C1</t>
  </si>
  <si>
    <r>
      <rPr>
        <sz val="7"/>
        <color theme="1" tint="0.249977111117893"/>
        <rFont val="Arial"/>
        <family val="2"/>
      </rPr>
      <t>With the decoupling, the plants currently under quota regime now have a new concession under the Independent Energy Producer - PIE regime, gradually occurring in a period of 5 years from 2023. The Physical Guarantee values were defined in Ordinance GM/MME No. 544/21.</t>
    </r>
  </si>
  <si>
    <r>
      <rPr>
        <sz val="7"/>
        <rFont val="Verdana"/>
        <family val="2"/>
      </rPr>
      <t>CHESF (15.00%)
Eletronorte (34.98%)</t>
    </r>
  </si>
  <si>
    <r>
      <rPr>
        <sz val="7"/>
        <rFont val="Verdana"/>
        <family val="2"/>
      </rPr>
      <t>Mata de Santa Geneva Transmissora S.A. (4)</t>
    </r>
  </si>
  <si>
    <r>
      <rPr>
        <sz val="7"/>
        <rFont val="Verdana"/>
        <family val="2"/>
      </rPr>
      <t>MGE Transmissão S.A. (4)</t>
    </r>
  </si>
  <si>
    <r>
      <rPr>
        <b/>
        <sz val="9"/>
        <color rgb="FF6AA1B0"/>
        <rFont val="Verdana"/>
        <family val="2"/>
      </rPr>
      <t>I. Market Data</t>
    </r>
  </si>
  <si>
    <r>
      <rPr>
        <sz val="7"/>
        <color rgb="FF6AA1B0"/>
        <rFont val="Verdana"/>
        <family val="2"/>
      </rPr>
      <t>Generated Energy (MWh) (1)</t>
    </r>
  </si>
  <si>
    <r>
      <rPr>
        <sz val="7"/>
        <rFont val="Verdana"/>
        <family val="2"/>
      </rPr>
      <t>Nuclear</t>
    </r>
  </si>
  <si>
    <r>
      <rPr>
        <sz val="7"/>
        <rFont val="Verdana"/>
        <family val="2"/>
      </rPr>
      <t>Uranium</t>
    </r>
  </si>
  <si>
    <r>
      <rPr>
        <sz val="7"/>
        <color theme="1" tint="0.249977111117893"/>
        <rFont val="Verdana"/>
        <family val="2"/>
      </rPr>
      <t>(1) Generated Energy referenced to SIN Center of Gravity</t>
    </r>
  </si>
  <si>
    <r>
      <rPr>
        <sz val="7"/>
        <color theme="1" tint="0.249977111117893"/>
        <rFont val="Verdana"/>
        <family val="2"/>
      </rPr>
      <t>Nuclear Power Quotas</t>
    </r>
  </si>
  <si>
    <r>
      <rPr>
        <sz val="7"/>
        <color theme="1" tint="0.249977111117893"/>
        <rFont val="Verdana"/>
        <family val="2"/>
      </rPr>
      <t>Angra I and Angra II</t>
    </r>
  </si>
  <si>
    <r>
      <rPr>
        <sz val="7"/>
        <color theme="1" tint="0.249977111117893"/>
        <rFont val="Verdana"/>
        <family val="2"/>
      </rPr>
      <t>NUCLEAR</t>
    </r>
  </si>
  <si>
    <r>
      <rPr>
        <sz val="7"/>
        <rFont val="Verdana"/>
        <family val="2"/>
      </rPr>
      <t>Angra 3</t>
    </r>
  </si>
  <si>
    <r>
      <rPr>
        <sz val="7"/>
        <color theme="1"/>
        <rFont val="Arial"/>
        <family val="2"/>
      </rPr>
      <t>(8)</t>
    </r>
  </si>
  <si>
    <r>
      <rPr>
        <sz val="7"/>
        <rFont val="Verdana"/>
        <family val="2"/>
      </rPr>
      <t>WPP Casa Nova B</t>
    </r>
  </si>
  <si>
    <t>Secc. TL 230 Olindina/Catu at SS Alagoinhas II</t>
  </si>
  <si>
    <t>SS São João do Piauí 3rd Trafo 500/230 3x100 MVA</t>
  </si>
  <si>
    <t>SS Ivaiporã - Replacement of the TL Series Capacitor Bank for Foz do Iguaçu - C1</t>
  </si>
  <si>
    <t>SS Ivaiporã - Replacement of the TL Series Capacitor Bank for Foz do Iguaçu - C2</t>
  </si>
  <si>
    <r>
      <rPr>
        <sz val="7"/>
        <color rgb="FF6AA1B0"/>
        <rFont val="Verdana"/>
        <family val="2"/>
      </rPr>
      <t>TOTAL SPE</t>
    </r>
  </si>
  <si>
    <r>
      <rPr>
        <sz val="7"/>
        <rFont val="Verdana"/>
        <family val="2"/>
      </rPr>
      <t>Rouar S.A. (1)</t>
    </r>
  </si>
  <si>
    <r>
      <rPr>
        <sz val="7"/>
        <rFont val="Verdana"/>
        <family val="2"/>
      </rPr>
      <t>028/2009</t>
    </r>
  </si>
  <si>
    <r>
      <rPr>
        <sz val="7"/>
        <color rgb="FF6AA1B0"/>
        <rFont val="Verdana"/>
        <family val="2"/>
      </rPr>
      <t>Eletrobras Company </t>
    </r>
  </si>
  <si>
    <r>
      <rPr>
        <sz val="7"/>
        <color rgb="FF6AA1B0"/>
        <rFont val="Verdana"/>
        <family val="2"/>
      </rPr>
      <t>765 KV</t>
    </r>
  </si>
  <si>
    <r>
      <rPr>
        <sz val="7"/>
        <color rgb="FF6AA1B0"/>
        <rFont val="Verdana"/>
        <family val="2"/>
      </rPr>
      <t>750 KV</t>
    </r>
  </si>
  <si>
    <r>
      <rPr>
        <sz val="7"/>
        <color rgb="FF6AA1B0"/>
        <rFont val="Verdana"/>
        <family val="2"/>
      </rPr>
      <t>600 KV</t>
    </r>
  </si>
  <si>
    <r>
      <rPr>
        <sz val="7"/>
        <color rgb="FF6AA1B0"/>
        <rFont val="Verdana"/>
        <family val="2"/>
      </rPr>
      <t>525 KV</t>
    </r>
  </si>
  <si>
    <r>
      <rPr>
        <sz val="7"/>
        <color rgb="FF6AA1B0"/>
        <rFont val="Verdana"/>
        <family val="2"/>
      </rPr>
      <t>500 KV</t>
    </r>
  </si>
  <si>
    <r>
      <rPr>
        <sz val="7"/>
        <color rgb="FF6AA1B0"/>
        <rFont val="Verdana"/>
        <family val="2"/>
      </rPr>
      <t>440 KV</t>
    </r>
  </si>
  <si>
    <r>
      <rPr>
        <sz val="7"/>
        <color rgb="FF6AA1B0"/>
        <rFont val="Verdana"/>
        <family val="2"/>
      </rPr>
      <t>345 KV</t>
    </r>
  </si>
  <si>
    <r>
      <rPr>
        <sz val="7"/>
        <color rgb="FF6AA1B0"/>
        <rFont val="Verdana"/>
        <family val="2"/>
      </rPr>
      <t>230 KV</t>
    </r>
  </si>
  <si>
    <r>
      <rPr>
        <sz val="7"/>
        <color rgb="FF6AA1B0"/>
        <rFont val="Verdana"/>
        <family val="2"/>
      </rPr>
      <t>138 KV</t>
    </r>
  </si>
  <si>
    <r>
      <rPr>
        <sz val="7"/>
        <color rgb="FF6AA1B0"/>
        <rFont val="Verdana"/>
        <family val="2"/>
      </rPr>
      <t>&lt;138 KV</t>
    </r>
  </si>
  <si>
    <r>
      <rPr>
        <b/>
        <sz val="7"/>
        <color theme="1" tint="0.249977111117893"/>
        <rFont val="Verdana"/>
        <family val="2"/>
      </rPr>
      <t xml:space="preserve">Total </t>
    </r>
  </si>
  <si>
    <r>
      <rPr>
        <sz val="9"/>
        <color rgb="FF6AA1B0"/>
        <rFont val="Verdana"/>
        <family val="2"/>
      </rPr>
      <t>III.1.2 Extension of Transmission Lines – Projects renewed pursuant to Law 12.783/13 - km</t>
    </r>
  </si>
  <si>
    <r>
      <rPr>
        <sz val="7"/>
        <color theme="1" tint="0.249977111117893"/>
        <rFont val="Verdana"/>
        <family val="2"/>
      </rPr>
      <t>Note: Losses in Generation, meets the formula: (Gross-Net (500kV))/Grossx100</t>
    </r>
  </si>
  <si>
    <r>
      <rPr>
        <sz val="7"/>
        <color rgb="FF6AA1B0"/>
        <rFont val="Verdana"/>
        <family val="2"/>
      </rPr>
      <t>Current Volume
(MW</t>
    </r>
    <r>
      <rPr>
        <vertAlign val="subscript"/>
        <sz val="7"/>
        <color rgb="FF6AA1B0"/>
        <rFont val="Verdana"/>
        <family val="2"/>
      </rPr>
      <t>average</t>
    </r>
    <r>
      <rPr>
        <sz val="7"/>
        <color rgb="FF6AA1B0"/>
        <rFont val="Verdana"/>
        <family val="2"/>
      </rPr>
      <t>)</t>
    </r>
  </si>
  <si>
    <r>
      <rPr>
        <b/>
        <sz val="7"/>
        <color rgb="FF6AA1B0"/>
        <rFont val="Verdana"/>
        <family val="2"/>
      </rPr>
      <t>After 2029</t>
    </r>
  </si>
  <si>
    <r>
      <rPr>
        <sz val="7"/>
        <rFont val="Verdana"/>
        <family val="2"/>
      </rPr>
      <t>Itaguaçu da Bahia Energia Renováveis S.A. (1) (2)</t>
    </r>
  </si>
  <si>
    <r>
      <rPr>
        <sz val="7"/>
        <rFont val="Verdana"/>
        <family val="2"/>
      </rPr>
      <t>Itaguaçu da Bahia I</t>
    </r>
  </si>
  <si>
    <r>
      <rPr>
        <sz val="7"/>
        <rFont val="Verdana"/>
        <family val="2"/>
      </rPr>
      <t>Casa dos Ventos Energias Renováveis S.A. (2%)</t>
    </r>
  </si>
  <si>
    <r>
      <rPr>
        <sz val="7"/>
        <color theme="8"/>
        <rFont val="Verdana"/>
        <family val="2"/>
      </rPr>
      <t>RAP base date
cycle 2023/203</t>
    </r>
  </si>
  <si>
    <r>
      <rPr>
        <sz val="7"/>
        <rFont val="Verdana"/>
        <family val="2"/>
      </rPr>
      <t>CGT Eletrosul (100.00%)</t>
    </r>
  </si>
  <si>
    <r>
      <rPr>
        <sz val="7"/>
        <rFont val="Verdana"/>
        <family val="2"/>
      </rPr>
      <t>HPP Foz do Chapecó</t>
    </r>
  </si>
  <si>
    <r>
      <rPr>
        <sz val="7"/>
        <rFont val="Verdana"/>
        <family val="2"/>
      </rPr>
      <t>SC/RS</t>
    </r>
  </si>
  <si>
    <r>
      <rPr>
        <sz val="7"/>
        <rFont val="Verdana"/>
        <family val="2"/>
      </rPr>
      <t>CPFL Geração de Energia S.A. - CPFL-G (51%)
Cia. Estadual de Geração de Energia Elétrica - CEEE-G (9%)</t>
    </r>
  </si>
  <si>
    <r>
      <rPr>
        <sz val="7"/>
        <rFont val="Verdana"/>
        <family val="2"/>
      </rPr>
      <t>EDP - Energias do Brasil S.A. (33.334%)
China Three Gorges Brasil Energias Ltda. (33.333%)</t>
    </r>
  </si>
  <si>
    <r>
      <rPr>
        <sz val="7"/>
        <rFont val="Verdana"/>
        <family val="2"/>
      </rPr>
      <t>EDP - Energias do Brasil S.A. (60%)</t>
    </r>
  </si>
  <si>
    <r>
      <rPr>
        <sz val="7"/>
        <rFont val="Verdana"/>
        <family val="2"/>
      </rPr>
      <t>Andrade Gutierrez Participações S.A. (16.58%)</t>
    </r>
  </si>
  <si>
    <r>
      <rPr>
        <sz val="7"/>
        <rFont val="Verdana"/>
        <family val="2"/>
      </rPr>
      <t>Juno Participações e Investimentos S.A. (50.1%)</t>
    </r>
  </si>
  <si>
    <r>
      <rPr>
        <sz val="7"/>
        <rFont val="Verdana"/>
        <family val="2"/>
      </rPr>
      <t>Trindade – Carajás C1</t>
    </r>
  </si>
  <si>
    <r>
      <rPr>
        <sz val="7"/>
        <rFont val="Verdana"/>
        <family val="2"/>
      </rPr>
      <t>Barro Alto - Itapaci C2</t>
    </r>
  </si>
  <si>
    <r>
      <rPr>
        <sz val="7"/>
        <rFont val="Verdana"/>
        <family val="2"/>
      </rPr>
      <t>Mosque - Mutum C1</t>
    </r>
  </si>
  <si>
    <r>
      <rPr>
        <sz val="7"/>
        <rFont val="Verdana"/>
        <family val="2"/>
      </rPr>
      <t>Mutum - Viana 2 C1</t>
    </r>
  </si>
  <si>
    <r>
      <rPr>
        <sz val="7"/>
        <rFont val="Verdana"/>
        <family val="2"/>
      </rPr>
      <t>Viana 2 – Viana C1 and C2</t>
    </r>
  </si>
  <si>
    <r>
      <rPr>
        <sz val="7"/>
        <rFont val="Verdana"/>
        <family val="2"/>
      </rPr>
      <t>Mata de Santa Geneva Transmissão S.A.</t>
    </r>
  </si>
  <si>
    <r>
      <rPr>
        <sz val="7"/>
        <rFont val="Verdana"/>
        <family val="2"/>
      </rPr>
      <t>Itatiba – Batteries C1</t>
    </r>
  </si>
  <si>
    <r>
      <rPr>
        <sz val="7"/>
        <rFont val="Verdana"/>
        <family val="2"/>
      </rPr>
      <t>Araraquara 2 - Itatiba C1</t>
    </r>
  </si>
  <si>
    <r>
      <rPr>
        <sz val="7"/>
        <rFont val="Verdana"/>
        <family val="2"/>
      </rPr>
      <t>Araraquara 2 - Fernão Dias C1</t>
    </r>
  </si>
  <si>
    <r>
      <rPr>
        <sz val="7"/>
        <rFont val="Verdana"/>
        <family val="2"/>
      </rPr>
      <t>Barriers II - Rio das Éguas C1</t>
    </r>
  </si>
  <si>
    <r>
      <rPr>
        <sz val="7"/>
        <rFont val="Verdana"/>
        <family val="2"/>
      </rPr>
      <t>Rio das Éguas - Luziânia C1</t>
    </r>
  </si>
  <si>
    <r>
      <rPr>
        <sz val="7"/>
        <rFont val="Verdana"/>
        <family val="2"/>
      </rPr>
      <t>Luziânia - Pirapora 2 C1</t>
    </r>
  </si>
  <si>
    <r>
      <rPr>
        <sz val="7"/>
        <rFont val="Verdana"/>
        <family val="2"/>
      </rPr>
      <t>Barra dos Coqueiros – Quirinópolis C1</t>
    </r>
  </si>
  <si>
    <r>
      <rPr>
        <sz val="7"/>
        <rFont val="Verdana"/>
        <family val="2"/>
      </rPr>
      <t>Palmeiras – Edéia C1 (3)</t>
    </r>
  </si>
  <si>
    <r>
      <rPr>
        <sz val="7"/>
        <rFont val="Verdana"/>
        <family val="2"/>
      </rPr>
      <t>Jataí – Mineiros C1</t>
    </r>
  </si>
  <si>
    <r>
      <rPr>
        <sz val="7"/>
        <rFont val="Verdana"/>
        <family val="2"/>
      </rPr>
      <t>Mineiros - Morro Vermelho C1</t>
    </r>
  </si>
  <si>
    <r>
      <rPr>
        <sz val="7"/>
        <rFont val="Verdana"/>
        <family val="2"/>
      </rPr>
      <t>Jataí - TPP Jataí C1</t>
    </r>
  </si>
  <si>
    <r>
      <rPr>
        <sz val="7"/>
        <rFont val="Verdana"/>
        <family val="2"/>
      </rPr>
      <t>Jataí - TPP Água Emendada C1</t>
    </r>
  </si>
  <si>
    <r>
      <rPr>
        <sz val="7"/>
        <rFont val="Verdana"/>
        <family val="2"/>
      </rPr>
      <t>Quirinópolis - TPP Quirinópolis C1</t>
    </r>
  </si>
  <si>
    <r>
      <rPr>
        <sz val="7"/>
        <rFont val="Verdana"/>
        <family val="2"/>
      </rPr>
      <t>Quirinópolis - TPP Boa Vista C1</t>
    </r>
  </si>
  <si>
    <r>
      <rPr>
        <sz val="7"/>
        <rFont val="Verdana"/>
        <family val="2"/>
      </rPr>
      <t>Edéia - TPP Tropical Bionenergia I and II C1</t>
    </r>
  </si>
  <si>
    <r>
      <rPr>
        <sz val="7"/>
        <rFont val="Verdana"/>
        <family val="2"/>
      </rPr>
      <t>Marimbondo II - Assis C1</t>
    </r>
  </si>
  <si>
    <r>
      <rPr>
        <sz val="7"/>
        <rFont val="Verdana"/>
        <family val="2"/>
      </rPr>
      <t>Samambaia - Brasília Sul C3</t>
    </r>
  </si>
  <si>
    <r>
      <rPr>
        <sz val="7"/>
        <rFont val="Verdana"/>
        <family val="2"/>
      </rPr>
      <t>Brasília Sul - Brasília Geral C3</t>
    </r>
  </si>
  <si>
    <r>
      <rPr>
        <sz val="7"/>
        <rFont val="Verdana"/>
        <family val="2"/>
      </rPr>
      <t>HPP Baguari Consortium (2)</t>
    </r>
  </si>
  <si>
    <r>
      <rPr>
        <sz val="7"/>
        <rFont val="Verdana"/>
        <family val="2"/>
      </rPr>
      <t>HPP São Manoel - Paranaíta C1</t>
    </r>
  </si>
  <si>
    <r>
      <rPr>
        <sz val="7"/>
        <rFont val="Verdana"/>
        <family val="2"/>
      </rPr>
      <t>Peixe Angical – Peixe 2 C1</t>
    </r>
  </si>
  <si>
    <r>
      <rPr>
        <sz val="7"/>
        <rFont val="Verdana"/>
        <family val="2"/>
      </rPr>
      <t>Madeira Energia S.A. (2)</t>
    </r>
  </si>
  <si>
    <r>
      <rPr>
        <sz val="7"/>
        <rFont val="Verdana"/>
        <family val="2"/>
      </rPr>
      <t>HPP Santo Antônio - Porto Velho C1 and C2</t>
    </r>
  </si>
  <si>
    <r>
      <rPr>
        <sz val="7"/>
        <rFont val="Verdana"/>
        <family val="2"/>
      </rPr>
      <t>Retiro Baixo – Curvelo 2 C1</t>
    </r>
  </si>
  <si>
    <r>
      <rPr>
        <sz val="7"/>
        <rFont val="Verdana"/>
        <family val="2"/>
      </rPr>
      <t>Serra do Facão – Catalão C1 and C2</t>
    </r>
  </si>
  <si>
    <r>
      <rPr>
        <sz val="7"/>
        <rFont val="Verdana"/>
        <family val="2"/>
      </rPr>
      <t>Teles Pires - Paranaíta C1 and C2</t>
    </r>
  </si>
  <si>
    <r>
      <rPr>
        <sz val="7"/>
        <rFont val="Verdana"/>
        <family val="2"/>
      </rPr>
      <t>Brasil Ventos Energia S.A. - Fortim (2)</t>
    </r>
  </si>
  <si>
    <r>
      <rPr>
        <sz val="7"/>
        <rFont val="Verdana"/>
        <family val="2"/>
      </rPr>
      <t>Jandaia - Russas II C1</t>
    </r>
  </si>
  <si>
    <r>
      <rPr>
        <sz val="7"/>
        <rFont val="Verdana"/>
        <family val="2"/>
      </rPr>
      <t>Belo Monte Transmissora de Energia SPE S.A.</t>
    </r>
  </si>
  <si>
    <r>
      <rPr>
        <sz val="7"/>
        <rFont val="Verdana"/>
        <family val="2"/>
      </rPr>
      <t>Rectifier Station at SS Coletora Porto Velho (Bipole 2) (2)</t>
    </r>
  </si>
  <si>
    <r>
      <rPr>
        <sz val="7"/>
        <rFont val="Verdana"/>
        <family val="2"/>
      </rPr>
      <t>Inverter Station at SS Araraquara 2 (Bipole 2) (2)</t>
    </r>
  </si>
  <si>
    <r>
      <rPr>
        <sz val="7"/>
        <rFont val="Verdana"/>
        <family val="2"/>
      </rPr>
      <t>Static Compensator at SS Itatiba (2)</t>
    </r>
  </si>
  <si>
    <r>
      <rPr>
        <sz val="7"/>
        <rFont val="Verdana"/>
        <family val="2"/>
      </rPr>
      <t>Transenergia São Paulo S.A. (5)</t>
    </r>
  </si>
  <si>
    <r>
      <rPr>
        <sz val="7"/>
        <rFont val="Verdana"/>
        <family val="2"/>
      </rPr>
      <t>SAAG Investimentos S.A. (6)</t>
    </r>
  </si>
  <si>
    <r>
      <rPr>
        <sz val="7"/>
        <rFont val="Verdana"/>
        <family val="2"/>
      </rPr>
      <t>Brasil Ventos Energia S.A. - Fortim (1)</t>
    </r>
  </si>
  <si>
    <r>
      <rPr>
        <sz val="7"/>
        <rFont val="Verdana"/>
        <family val="2"/>
      </rPr>
      <t>Rouar S.A.(1)</t>
    </r>
  </si>
  <si>
    <r>
      <rPr>
        <sz val="7"/>
        <rFont val="Verdana"/>
        <family val="2"/>
      </rPr>
      <t>Norte Energia S.A.(1)</t>
    </r>
  </si>
  <si>
    <r>
      <rPr>
        <sz val="7"/>
        <rFont val="Verdana"/>
        <family val="2"/>
      </rPr>
      <t>SS Belo Monte (18 x 680 MVA)</t>
    </r>
  </si>
  <si>
    <r>
      <rPr>
        <sz val="7"/>
        <rFont val="Verdana"/>
        <family val="2"/>
      </rPr>
      <t>SS Belo Monte (2 x 680 MVA)</t>
    </r>
  </si>
  <si>
    <r>
      <rPr>
        <sz val="7"/>
        <rFont val="Verdana"/>
        <family val="2"/>
      </rPr>
      <t>SS Pimental (3 x 90MVA)</t>
    </r>
  </si>
  <si>
    <r>
      <rPr>
        <sz val="7"/>
        <rFont val="Verdana"/>
        <family val="2"/>
      </rPr>
      <t>SS Pimental (1 x 90MVA)</t>
    </r>
  </si>
  <si>
    <r>
      <rPr>
        <sz val="7"/>
        <rFont val="Verdana"/>
        <family val="2"/>
      </rPr>
      <t>Serra do Facão Energia S.A.</t>
    </r>
  </si>
  <si>
    <t>CE, PE</t>
  </si>
  <si>
    <t>BA, PE</t>
  </si>
  <si>
    <t>Improvement at SS Gravatai: single-phase reactor replacement, RE2, 525 kV, 3x50 Mvar, Phases A and C</t>
  </si>
  <si>
    <t>Improvement at SS Campos Novos: single-phase reactor replacement, RE1, 525 kV, 3x33,333 Mvar</t>
  </si>
  <si>
    <t>Improvement at SS Campos Novos: single-phase reactor replacement, 525 kV, 33.333 Mvar, Reserve Phase 1</t>
  </si>
  <si>
    <t>Improvement at SS Campos Novos: single-phase reactor replacement, RE2, 525 kV, 3x33.333 Mvar</t>
  </si>
  <si>
    <t>Improvement at SS Itá: single-phase reactor replacement, RE1, 525 kV, 3x50 Mvar</t>
  </si>
  <si>
    <t>Improvement at SS Itá: replacement of single-phase reactor, RTR1, 525 kV, 50 Mvar, Reserve Phase 1</t>
  </si>
  <si>
    <t>Improvement at SS Gravataí 2: replacement of the capacitor bank, BC4, 230 kV, 100 Mvar</t>
  </si>
  <si>
    <t>Improvement at SS Gravataí 2: replacement of the capacitor bank, BC5, 230 kV, 100 Mvar</t>
  </si>
  <si>
    <t>Improvement at SS Palhoça: replacement of the capacitor bank, BC1, 230 kV, 50 Mvar</t>
  </si>
  <si>
    <t>Improvement at SS Gravataí: replacement of single-phase autotransformer, TF2, 525/230 kV, 3x224 MVA</t>
  </si>
  <si>
    <t>Improvement at SS Gravataí: Replacement of TF3 single-phase autotransformer, 525/230 kV, 3x224 MVA</t>
  </si>
  <si>
    <t>Improvement at SS Passo Fundo: replacement of TF3 single-phase autotransformer, 230/138 kV, 3x28 MVA</t>
  </si>
  <si>
    <t>Improvement at SS Passo Fundo: replacement of the autotransformer, 230/138 kV, 28 MVA, Reserve Phase</t>
  </si>
  <si>
    <t>Improvement of SS Campo Grande: replacement of Capacitor Bank, BC1, 138 kV, 30 Mvar</t>
  </si>
  <si>
    <t>Improvement at SS Londrina: replacement of autotransformer bank, TF3, 525/230 kV, 3x224 MVA</t>
  </si>
  <si>
    <t>Improvement at SS Blumenau: replacement of Phase C of TF6, 525/230 kV, 224 MVA</t>
  </si>
  <si>
    <t>Improvement at SS Curitiba: replacement of Phase A of RE1, 525 kV, 50 Mvar</t>
  </si>
  <si>
    <t>Improvement at SS Santo Ângelo: replacement of the bank of single-phase reactors, RE1, 525 kV, 3x50 Mvar</t>
  </si>
  <si>
    <t>Improvement at SS Dourados: replacement of three-phase autotransformer, TF1, 230/138 kV, 75 MVA</t>
  </si>
  <si>
    <t>Improvement at SS Dourados: replacement of TF3 three-phase autotransformer, 230/138 kV, 75 MVA</t>
  </si>
  <si>
    <t>Improvement at SS Dourados: replacement of the three-phase autotransformer, TF4, 230/138 kV, 75 MVA</t>
  </si>
  <si>
    <t>SS 230/138 kV Caladinho II and sectioning of TL 230 kV Coletora Porto Velho - Porto Velho, C2.</t>
  </si>
  <si>
    <t>Expansion</t>
  </si>
  <si>
    <t>Revitalization of the HVDC System</t>
  </si>
  <si>
    <t>SS USI Campos</t>
  </si>
  <si>
    <r>
      <rPr>
        <sz val="7"/>
        <color theme="1" tint="0.249977111117893"/>
        <rFont val="Arial"/>
        <family val="2"/>
      </rPr>
      <t>Decoupling occurs gradually over a period of 5 years from 2023. The Physical Guarantee values considered from 2023 were those defined in Ordinance GM/MME No. 544/21.</t>
    </r>
  </si>
  <si>
    <r>
      <rPr>
        <sz val="7"/>
        <color theme="1" tint="0.249977111117893"/>
        <rFont val="Arial"/>
        <family val="2"/>
      </rPr>
      <t xml:space="preserve"> The Physical Guarantee of the HPP Jaguari, of 12.7 MWavg, whose concession is under the provisional administration of Furnas, is not included here.</t>
    </r>
  </si>
  <si>
    <r>
      <rPr>
        <sz val="7"/>
        <color theme="1" tint="0.249977111117893"/>
        <rFont val="Arial"/>
        <family val="2"/>
      </rPr>
      <t>The Own Resources include the Decoupling plants (new PIEs) and the New Grants (Sobradinho, Itumbiara, Tucuruí, Curuá-Una and Mascarenhas de Moraes). For hydroelectric projects, an estimate of GFIS2 was considered, that is, the Physical Guarantee considering the Adjustment Factors due to Internal Losses, Losses in the Basic Network and Availability and adjustments due to the particularities of the portfolio.</t>
    </r>
  </si>
  <si>
    <r>
      <rPr>
        <b/>
        <sz val="11"/>
        <color rgb="FF000000"/>
        <rFont val="Calibri"/>
        <family val="2"/>
      </rPr>
      <t xml:space="preserve"> Balance (A - B)</t>
    </r>
  </si>
  <si>
    <r>
      <rPr>
        <b/>
        <sz val="11"/>
        <color rgb="FF000000"/>
        <rFont val="Calibri"/>
        <family val="2"/>
      </rPr>
      <t>Sales (B)</t>
    </r>
  </si>
  <si>
    <r>
      <rPr>
        <b/>
        <sz val="11"/>
        <color rgb="FF000000"/>
        <rFont val="Calibri"/>
        <family val="2"/>
      </rPr>
      <t>Resources (A)</t>
    </r>
  </si>
  <si>
    <r>
      <rPr>
        <sz val="9"/>
        <color rgb="FF6AA1B0"/>
        <rFont val="Verdana"/>
        <family val="2"/>
      </rPr>
      <t>ACR Contracts - Availability - Thermal</t>
    </r>
  </si>
  <si>
    <r>
      <rPr>
        <sz val="9"/>
        <color rgb="FF6AA1B0"/>
        <rFont val="Verdana"/>
        <family val="2"/>
      </rPr>
      <t>II.1.2.2 Hydraulic Generation Assets and Generated Energy – Projects under Full Responsibility under O&amp;M Regime - renewed by law 14.182/21</t>
    </r>
  </si>
  <si>
    <r>
      <rPr>
        <sz val="7"/>
        <color rgb="FF6AA1B0"/>
        <rFont val="Verdana"/>
        <family val="2"/>
      </rPr>
      <t>Total Physical Guarantee</t>
    </r>
  </si>
  <si>
    <r>
      <rPr>
        <sz val="7"/>
        <color theme="1" tint="0.249977111117893"/>
        <rFont val="Verdana"/>
        <family val="2"/>
      </rPr>
      <t>HPP Coaracy Nunes (2)</t>
    </r>
  </si>
  <si>
    <r>
      <rPr>
        <sz val="7"/>
        <color theme="1" tint="0.249977111117893"/>
        <rFont val="Verdana"/>
        <family val="2"/>
      </rPr>
      <t>Funil (1)</t>
    </r>
  </si>
  <si>
    <r>
      <rPr>
        <sz val="7"/>
        <color theme="1" tint="0.249977111117893"/>
        <rFont val="Verdana"/>
        <family val="2"/>
      </rPr>
      <t>Pedra (1)</t>
    </r>
  </si>
  <si>
    <r>
      <rPr>
        <sz val="7"/>
        <color theme="1" tint="0.249977111117893"/>
        <rFont val="Verdana"/>
        <family val="2"/>
      </rPr>
      <t>Complexo de Paulo Afonso (1)</t>
    </r>
  </si>
  <si>
    <r>
      <rPr>
        <sz val="7"/>
        <color theme="1" tint="0.249977111117893"/>
        <rFont val="Verdana"/>
        <family val="2"/>
      </rPr>
      <t>Luiz Gonzaga (Itaparica) (1)</t>
    </r>
  </si>
  <si>
    <r>
      <rPr>
        <sz val="7"/>
        <color theme="1" tint="0.249977111117893"/>
        <rFont val="Verdana"/>
        <family val="2"/>
      </rPr>
      <t>Boa Esperança (Castelo Branco) (1)</t>
    </r>
  </si>
  <si>
    <r>
      <rPr>
        <sz val="7"/>
        <color theme="1" tint="0.249977111117893"/>
        <rFont val="Verdana"/>
        <family val="2"/>
      </rPr>
      <t>Xingó (1)</t>
    </r>
  </si>
  <si>
    <r>
      <rPr>
        <sz val="7"/>
        <color theme="1" tint="0.249977111117893"/>
        <rFont val="Verdana"/>
        <family val="2"/>
      </rPr>
      <t>Furnas (3)</t>
    </r>
  </si>
  <si>
    <r>
      <rPr>
        <sz val="7"/>
        <color theme="1" tint="0.249977111117893"/>
        <rFont val="Verdana"/>
        <family val="2"/>
      </rPr>
      <t>Luis Carlos Barreto (Estreito) (3)</t>
    </r>
  </si>
  <si>
    <r>
      <rPr>
        <sz val="7"/>
        <color theme="1" tint="0.249977111117893"/>
        <rFont val="Verdana"/>
        <family val="2"/>
      </rPr>
      <t>Porto Colômbia (3)</t>
    </r>
  </si>
  <si>
    <r>
      <rPr>
        <sz val="7"/>
        <color theme="1" tint="0.249977111117893"/>
        <rFont val="Verdana"/>
        <family val="2"/>
      </rPr>
      <t>Marimbondo (3)</t>
    </r>
  </si>
  <si>
    <r>
      <rPr>
        <sz val="7"/>
        <color theme="1" tint="0.249977111117893"/>
        <rFont val="Verdana"/>
        <family val="2"/>
      </rPr>
      <t>Funil (3)</t>
    </r>
  </si>
  <si>
    <r>
      <rPr>
        <sz val="7"/>
        <color theme="1" tint="0.249977111117893"/>
        <rFont val="Verdana"/>
        <family val="2"/>
      </rPr>
      <t>Corumbá I (3)</t>
    </r>
  </si>
  <si>
    <r>
      <rPr>
        <sz val="7"/>
        <color theme="1" tint="0.249977111117893"/>
        <rFont val="Verdana"/>
        <family val="2"/>
      </rPr>
      <t>Sobradinho (1) (4)</t>
    </r>
  </si>
  <si>
    <r>
      <rPr>
        <sz val="7"/>
        <color theme="1" tint="0.249977111117893"/>
        <rFont val="Verdana"/>
        <family val="2"/>
      </rPr>
      <t>Funil (4)</t>
    </r>
  </si>
  <si>
    <r>
      <rPr>
        <sz val="7"/>
        <color theme="1" tint="0.249977111117893"/>
        <rFont val="Verdana"/>
        <family val="2"/>
      </rPr>
      <t>Pedra (4)</t>
    </r>
  </si>
  <si>
    <r>
      <rPr>
        <sz val="7"/>
        <color theme="1" tint="0.249977111117893"/>
        <rFont val="Verdana"/>
        <family val="2"/>
      </rPr>
      <t>Complexo de Paulo Afonso (4)</t>
    </r>
  </si>
  <si>
    <r>
      <rPr>
        <sz val="7"/>
        <color theme="1" tint="0.249977111117893"/>
        <rFont val="Verdana"/>
        <family val="2"/>
      </rPr>
      <t>Luiz Gonzaga (Itaparica) (4)</t>
    </r>
  </si>
  <si>
    <r>
      <rPr>
        <sz val="7"/>
        <color theme="1" tint="0.249977111117893"/>
        <rFont val="Verdana"/>
        <family val="2"/>
      </rPr>
      <t>Boa Esperança (Castelo Branco) (4)</t>
    </r>
  </si>
  <si>
    <r>
      <rPr>
        <sz val="7"/>
        <color theme="1" tint="0.249977111117893"/>
        <rFont val="Verdana"/>
        <family val="2"/>
      </rPr>
      <t>Xingó (4)</t>
    </r>
  </si>
  <si>
    <r>
      <rPr>
        <sz val="7"/>
        <color theme="1" tint="0.249977111117893"/>
        <rFont val="Verdana"/>
        <family val="2"/>
      </rPr>
      <t>Itumbiara (3) (5)</t>
    </r>
  </si>
  <si>
    <r>
      <rPr>
        <sz val="7"/>
        <color theme="1" tint="0.249977111117893"/>
        <rFont val="Verdana"/>
        <family val="2"/>
      </rPr>
      <t>(1) The hydraulic plants had their old concession contract 006/2004 replaced by the new concession contract 001/2022. The new concessions were granted through the privatization of Eletrobras, under the terms of Law 14,182, of July 12, 2021.</t>
    </r>
  </si>
  <si>
    <r>
      <rPr>
        <sz val="7"/>
        <color theme="1" tint="0.249977111117893"/>
        <rFont val="Verdana"/>
        <family val="2"/>
      </rPr>
      <t>(2) CONCESSION AGREEMENT No. 002/2022 – ANEEL - ELETRONORTE - New concession agreement for HPPs Tucuruí, Curuá-una and Coaracy Nunes, moving to 30 years.</t>
    </r>
  </si>
  <si>
    <r>
      <rPr>
        <sz val="7"/>
        <color theme="1" tint="0.249977111117893"/>
        <rFont val="Verdana"/>
        <family val="2"/>
      </rPr>
      <t>(3) The plants of Corumbá I, Estreito, Funil, Furnas, Marimbondo, P. Colombia and Itumbiara were granted the concession determined by Clause Two of the Concession Agreement No. 003/2022 signed between Furnas and ANEEL on 06/17/2022 as the date of signature of the agreement: 06/17/2022; the final term of the concession on 06/17/2052 was determined in Annex II of Concession Agreement No. 003/2022 signed between Furnas and ANEEL on 06/17/2022.</t>
    </r>
  </si>
  <si>
    <r>
      <rPr>
        <sz val="7"/>
        <color theme="1" tint="0.249977111117893"/>
        <rFont val="Verdana"/>
        <family val="2"/>
      </rPr>
      <t>(4) To comply with Law 13.182/2015, Sobradinho plant provides 90% of its Physical Guarantee and the other CHESF shareholder plants provide 2.21% of their physical guarantees to serve industrial consumers served by this law.</t>
    </r>
  </si>
  <si>
    <r>
      <rPr>
        <sz val="7"/>
        <color theme="1" tint="0.249977111117893"/>
        <rFont val="Verdana"/>
        <family val="2"/>
      </rPr>
      <t>(5) In order to comply with Law 13.182/2015, the Itumbiara plant provides 80% of its Physical Guarantee to serve industrial consumers located in the Southeast/Midwest submarket.</t>
    </r>
  </si>
  <si>
    <r>
      <rPr>
        <sz val="9"/>
        <color rgb="FF6AA1B0"/>
        <rFont val="Verdana"/>
        <family val="2"/>
      </rPr>
      <t xml:space="preserve">II.1.2.1 </t>
    </r>
    <r>
      <rPr>
        <b/>
        <sz val="9"/>
        <color rgb="FF6AA1B0"/>
        <rFont val="Verdana"/>
        <family val="2"/>
      </rPr>
      <t>Hydraulic</t>
    </r>
    <r>
      <rPr>
        <sz val="9"/>
        <color rgb="FF6AA1B0"/>
        <rFont val="Verdana"/>
        <family val="2"/>
      </rPr>
      <t xml:space="preserve"> Generation Assets and Generated Energy – Projects under Full Responsibility</t>
    </r>
  </si>
  <si>
    <r>
      <rPr>
        <sz val="7"/>
        <color theme="1" tint="0.249977111117893"/>
        <rFont val="Verdana"/>
        <family val="2"/>
      </rPr>
      <t>HPP Samuel</t>
    </r>
  </si>
  <si>
    <r>
      <rPr>
        <sz val="7"/>
        <color theme="1" tint="0.249977111117893"/>
        <rFont val="Verdana"/>
        <family val="2"/>
      </rPr>
      <t>HPP Balbina</t>
    </r>
  </si>
  <si>
    <r>
      <rPr>
        <sz val="7"/>
        <color theme="1" tint="0.249977111117893"/>
        <rFont val="Verdana"/>
        <family val="2"/>
      </rPr>
      <t>Curemas</t>
    </r>
  </si>
  <si>
    <r>
      <rPr>
        <sz val="7"/>
        <color theme="1" tint="0.249977111117893"/>
        <rFont val="Verdana"/>
        <family val="2"/>
      </rPr>
      <t>Simplício (16)</t>
    </r>
  </si>
  <si>
    <r>
      <rPr>
        <sz val="7"/>
        <color theme="1" tint="0.249977111117893"/>
        <rFont val="Verdana"/>
        <family val="2"/>
      </rPr>
      <t>Anta</t>
    </r>
  </si>
  <si>
    <r>
      <rPr>
        <sz val="7"/>
        <color theme="1" tint="0.249977111117893"/>
        <rFont val="Verdana"/>
        <family val="2"/>
      </rPr>
      <t>Batalha (16)</t>
    </r>
  </si>
  <si>
    <r>
      <rPr>
        <sz val="7"/>
        <color theme="1" tint="0.249977111117893"/>
        <rFont val="Verdana"/>
        <family val="2"/>
      </rPr>
      <t>May/81 and Nov/04</t>
    </r>
  </si>
  <si>
    <r>
      <rPr>
        <sz val="7"/>
        <color theme="1" tint="0.249977111117893"/>
        <rFont val="Verdana"/>
        <family val="2"/>
      </rPr>
      <t>HPP Passo São João (18)</t>
    </r>
  </si>
  <si>
    <r>
      <rPr>
        <sz val="7"/>
        <color theme="1" tint="0.249977111117893"/>
        <rFont val="Verdana"/>
        <family val="2"/>
      </rPr>
      <t>HPP São Domingos</t>
    </r>
  </si>
  <si>
    <r>
      <rPr>
        <sz val="7"/>
        <color theme="1" tint="0.249977111117893"/>
        <rFont val="Verdana"/>
        <family val="2"/>
      </rPr>
      <t>PCH Barra do Rio Chapéu</t>
    </r>
  </si>
  <si>
    <r>
      <rPr>
        <sz val="7"/>
        <color theme="1" tint="0.249977111117893"/>
        <rFont val="Verdana"/>
        <family val="2"/>
      </rPr>
      <t>PCH João Borges</t>
    </r>
  </si>
  <si>
    <r>
      <rPr>
        <sz val="9"/>
        <color rgb="FF6AA1B0"/>
        <rFont val="Verdana"/>
        <family val="2"/>
      </rPr>
      <t xml:space="preserve">II.1.2.2 </t>
    </r>
    <r>
      <rPr>
        <b/>
        <sz val="9"/>
        <color rgb="FF6AA1B0"/>
        <rFont val="Verdana"/>
        <family val="2"/>
      </rPr>
      <t>Thermal</t>
    </r>
    <r>
      <rPr>
        <sz val="9"/>
        <color rgb="FF6AA1B0"/>
        <rFont val="Verdana"/>
        <family val="2"/>
      </rPr>
      <t xml:space="preserve"> Generation Assets and Generated Energy – Projects under Full Responsibility</t>
    </r>
  </si>
  <si>
    <r>
      <rPr>
        <sz val="7"/>
        <color theme="1" tint="0.249977111117893"/>
        <rFont val="Verdana"/>
        <family val="2"/>
      </rPr>
      <t>TPP Araguaia (5)</t>
    </r>
  </si>
  <si>
    <r>
      <rPr>
        <sz val="7"/>
        <color theme="1" tint="0.249977111117893"/>
        <rFont val="Verdana"/>
        <family val="2"/>
      </rPr>
      <t>Thermal</t>
    </r>
  </si>
  <si>
    <r>
      <rPr>
        <sz val="7"/>
        <color theme="1" tint="0.249977111117893"/>
        <rFont val="Verdana"/>
        <family val="2"/>
      </rPr>
      <t>TPP Senador Arnon Afonso Farias de Mello (6)</t>
    </r>
  </si>
  <si>
    <r>
      <rPr>
        <sz val="7"/>
        <color theme="1" tint="0.249977111117893"/>
        <rFont val="Verdana"/>
        <family val="2"/>
      </rPr>
      <t>N/D</t>
    </r>
  </si>
  <si>
    <r>
      <rPr>
        <sz val="7"/>
        <color theme="1" tint="0.249977111117893"/>
        <rFont val="Verdana"/>
        <family val="2"/>
      </rPr>
      <t>Natural Gas</t>
    </r>
  </si>
  <si>
    <r>
      <rPr>
        <sz val="7"/>
        <color theme="1" tint="0.249977111117893"/>
        <rFont val="Verdana"/>
        <family val="2"/>
      </rPr>
      <t>m3</t>
    </r>
  </si>
  <si>
    <r>
      <rPr>
        <sz val="7"/>
        <color theme="1" tint="0.249977111117893"/>
        <rFont val="Verdana"/>
        <family val="2"/>
      </rPr>
      <t>TPP MAUÁ 3</t>
    </r>
  </si>
  <si>
    <r>
      <rPr>
        <sz val="7"/>
        <color theme="1" tint="0.249977111117893"/>
        <rFont val="Verdana"/>
        <family val="2"/>
      </rPr>
      <t>TPP ANAMÃ</t>
    </r>
  </si>
  <si>
    <r>
      <rPr>
        <sz val="7"/>
        <color theme="1" tint="0.249977111117893"/>
        <rFont val="Verdana"/>
        <family val="2"/>
      </rPr>
      <t>TPP ANORI</t>
    </r>
  </si>
  <si>
    <r>
      <rPr>
        <sz val="7"/>
        <color theme="1" tint="0.249977111117893"/>
        <rFont val="Verdana"/>
        <family val="2"/>
      </rPr>
      <t>TPP CAAPIRANGA</t>
    </r>
  </si>
  <si>
    <r>
      <rPr>
        <sz val="7"/>
        <color theme="1" tint="0.249977111117893"/>
        <rFont val="Verdana"/>
        <family val="2"/>
      </rPr>
      <t>TPP CODAJÁS</t>
    </r>
  </si>
  <si>
    <r>
      <rPr>
        <sz val="7"/>
        <color theme="1" tint="0.249977111117893"/>
        <rFont val="Verdana"/>
        <family val="2"/>
      </rPr>
      <t>Aug/63 and Mar/67</t>
    </r>
  </si>
  <si>
    <r>
      <rPr>
        <sz val="9"/>
        <color rgb="FF6AA1B0"/>
        <rFont val="Verdana"/>
        <family val="2"/>
      </rPr>
      <t xml:space="preserve">II.1.2.3 </t>
    </r>
    <r>
      <rPr>
        <b/>
        <sz val="9"/>
        <color rgb="FF6AA1B0"/>
        <rFont val="Verdana"/>
        <family val="2"/>
      </rPr>
      <t>Thermal Generation Assets of PIEs</t>
    </r>
    <r>
      <rPr>
        <sz val="9"/>
        <color rgb="FF6AA1B0"/>
        <rFont val="Verdana"/>
        <family val="2"/>
      </rPr>
      <t xml:space="preserve"> and Generated Energy – Projects under Full Responsibility</t>
    </r>
  </si>
  <si>
    <r>
      <rPr>
        <sz val="9"/>
        <color rgb="FF6AA1B0"/>
        <rFont val="Verdana"/>
        <family val="2"/>
      </rPr>
      <t xml:space="preserve">II.1.2.4 </t>
    </r>
    <r>
      <rPr>
        <b/>
        <sz val="9"/>
        <color rgb="FF6AA1B0"/>
        <rFont val="Verdana"/>
        <family val="2"/>
      </rPr>
      <t>Wind</t>
    </r>
    <r>
      <rPr>
        <sz val="9"/>
        <color rgb="FF6AA1B0"/>
        <rFont val="Verdana"/>
        <family val="2"/>
      </rPr>
      <t xml:space="preserve"> Generation Assets and Generated Energy – Projects under Full Responsibility</t>
    </r>
  </si>
  <si>
    <r>
      <rPr>
        <sz val="7"/>
        <color theme="1" tint="0.249977111117893"/>
        <rFont val="Verdana"/>
        <family val="2"/>
      </rPr>
      <t>Cerro Chato I Wind Farm</t>
    </r>
  </si>
  <si>
    <r>
      <rPr>
        <sz val="7"/>
        <color theme="1" tint="0.249977111117893"/>
        <rFont val="Verdana"/>
        <family val="2"/>
      </rPr>
      <t>Cerro Chato II Wind Farm</t>
    </r>
  </si>
  <si>
    <r>
      <rPr>
        <sz val="7"/>
        <color theme="1" tint="0.249977111117893"/>
        <rFont val="Verdana"/>
        <family val="2"/>
      </rPr>
      <t>Cerro Chato III Wind Farm</t>
    </r>
  </si>
  <si>
    <r>
      <rPr>
        <sz val="9"/>
        <color rgb="FF6AA1B0"/>
        <rFont val="Verdana"/>
        <family val="2"/>
      </rPr>
      <t xml:space="preserve">II.1.2.4 </t>
    </r>
    <r>
      <rPr>
        <b/>
        <sz val="9"/>
        <color rgb="FF6AA1B0"/>
        <rFont val="Verdana"/>
        <family val="2"/>
      </rPr>
      <t>Solar</t>
    </r>
    <r>
      <rPr>
        <sz val="9"/>
        <color rgb="FF6AA1B0"/>
        <rFont val="Verdana"/>
        <family val="2"/>
      </rPr>
      <t xml:space="preserve"> Generation Assets and Generated Energy – Projects under Full Responsibility</t>
    </r>
  </si>
  <si>
    <r>
      <rPr>
        <sz val="7"/>
        <color theme="1" tint="0.249977111117893"/>
        <rFont val="Verdana"/>
        <family val="2"/>
      </rPr>
      <t>Solar Megawatt</t>
    </r>
  </si>
  <si>
    <r>
      <rPr>
        <sz val="7"/>
        <color theme="1" tint="0.249977111117893"/>
        <rFont val="Verdana"/>
        <family val="2"/>
      </rPr>
      <t>Solar</t>
    </r>
  </si>
  <si>
    <r>
      <rPr>
        <sz val="7"/>
        <color theme="1" tint="0.249977111117893"/>
        <rFont val="Verdana"/>
        <family val="2"/>
      </rPr>
      <t>(1) The concession for the exploration of the PCH Coremas was initially granted to the National Department of Works Against Droughts - DNOCS through Decree No. 53,417, of 1/20/1964 and later transferred to Companhia Hidro Elétrica do São Francisco - CHESF through Decree No. 74,971, of 11/26/1974.</t>
    </r>
  </si>
  <si>
    <r>
      <rPr>
        <sz val="7"/>
        <color theme="1" tint="0.249977111117893"/>
        <rFont val="Verdana"/>
        <family val="2"/>
      </rPr>
      <t>(2) Decree No. 85,983, of May 6, 1981. Grant to FURNAS - Centrais Elétricas S.A. concession for a set of use of hydraulic energy of the stretch of the main course of the Tocantins River and its tributaries on the right and left banks, in the State of Goiás. 11.12.2004 - CA 05/2004 - HPP Serra da Mesa</t>
    </r>
  </si>
  <si>
    <r>
      <rPr>
        <sz val="7"/>
        <color theme="1" tint="0.249977111117893"/>
        <rFont val="Verdana"/>
        <family val="2"/>
      </rPr>
      <t>(4) The reported amounts refer to the Company's participation in the enterprise (Consórcio Governador Jayme Canet Júnior 49% Eletrosul).</t>
    </r>
  </si>
  <si>
    <r>
      <rPr>
        <sz val="7"/>
        <color theme="1" tint="0.249977111117893"/>
        <rFont val="Verdana"/>
        <family val="2"/>
      </rPr>
      <t xml:space="preserve">(5)  Ordinance MME 331 of 08.14.2018 - Dou 08.15.2018, Authorize the decontracting, in its entirety, of the Thermoelectric Generating Power Plant called TPP Araguaia. Eletronorte, through CE-CRR-0118, of 06.20.2018, requested ANEEL to revoke the authorization grant of TPP Araguaia. However, the Association of Municipalities of Araguaia - AMA filed Public Civil Action No. 2803-97.2018.811.008 against Eletronorte in the Court and Justice of Mato Grosso, having been granted urgent relief. Eletronorte, through CE-CRR-0144, dated 08.07.2018, requested ANEEL to suspend the process. On 10.11.2018 Eletronorte filed a lawsuit before the Federal Court (Case No. 1021506-05.2018.4.01.3400) to discuss the matter but still pending judgment.
By determination of RD-0249/2019 of 08.08.2019, Eletronorte through CE-CRR-0157/2019 of 08.30.2019 requested SCG/ANEEL to resume the process aiming at the revocation of the authorization grant of TPP Araguaia, pursuant to MME Ordinance No. 331 of 08.14.2018. On 11.06.2019, SCG/ANEEL requested Eletronorte to demonstrate that said Public Civil Action has no more effects. Through correspondence s/n of 11.11.2019, Eletronorte's Legal Counsel presented the requested clarifications. SCG/ANEEL sent Memorandum No. 281/2019-SCG/ANEEL to the Federal Attorney's Office with ANEEL. Considering that there was no manifestation, Eletronorte reiterated the claim of CE-CRR-0157/2019, through CE-CRR-0079/2020, of 05.26.2020. </t>
    </r>
    <r>
      <rPr>
        <b/>
        <u/>
        <sz val="7"/>
        <color theme="1" tint="0.249977111117893"/>
        <rFont val="Verdana"/>
        <family val="2"/>
      </rPr>
      <t>Eletronorte, through letter CE-PR-0077/2021, of 06/17/2021, informed that it carried out the administrative closure of the Contract and completed the demobilization of the plant in June/2020.</t>
    </r>
  </si>
  <si>
    <r>
      <rPr>
        <sz val="7"/>
        <color theme="1" tint="0.249977111117893"/>
        <rFont val="Verdana"/>
        <family val="2"/>
      </rPr>
      <t>(6) TPP Senador Arnon Afonso Farias de Mello is assigned to Roraima Energia S.A., successor of Boa Vista Energia S.A., through a loan agreement. This project is not being considered in the installed capacity of Eletronorte.</t>
    </r>
  </si>
  <si>
    <r>
      <rPr>
        <sz val="7"/>
        <color theme="1" tint="0.249977111117893"/>
        <rFont val="Verdana"/>
        <family val="2"/>
      </rPr>
      <t>(8) Decree No. 52,394 of 08/22/1963 - authorizes Companhia Hidreletrica do Vale do Paraiba to assemble a thermoelectric plant. Decree No. 60,350 of 03/10/1967 - grants to Central Elétrica de Furnas S.A. a concession for the use of hydraulic energy, authorization for the establishment of a thermoelectric plant and other measures.</t>
    </r>
  </si>
  <si>
    <r>
      <rPr>
        <sz val="7"/>
        <color rgb="FF6AA1B0"/>
        <rFont val="Verdana"/>
        <family val="2"/>
      </rPr>
      <t>Physical Schedule of 
Work Performed (%)</t>
    </r>
  </si>
  <si>
    <r>
      <rPr>
        <sz val="7"/>
        <color rgb="FF6AA1B0"/>
        <rFont val="Verdana"/>
        <family val="2"/>
      </rPr>
      <t>Investment 
Accomplished</t>
    </r>
  </si>
  <si>
    <r>
      <rPr>
        <sz val="7"/>
        <color rgb="FF6AA1B0"/>
        <rFont val="Verdana"/>
        <family val="2"/>
      </rPr>
      <t>Investment 
Total Expected</t>
    </r>
  </si>
  <si>
    <r>
      <rPr>
        <sz val="7"/>
        <color rgb="FF6AA1B0"/>
        <rFont val="Verdana"/>
        <family val="2"/>
      </rPr>
      <t>Readjustment index
 of RAP</t>
    </r>
  </si>
  <si>
    <r>
      <rPr>
        <sz val="7"/>
        <color rgb="FF6AA1B0"/>
        <rFont val="Verdana"/>
        <family val="2"/>
      </rPr>
      <t>Beginning of
 Operation</t>
    </r>
  </si>
  <si>
    <r>
      <rPr>
        <sz val="7"/>
        <rFont val="Verdana"/>
        <family val="2"/>
      </rPr>
      <t xml:space="preserve">Eólica Ibirapuitã S.A. </t>
    </r>
  </si>
  <si>
    <r>
      <rPr>
        <sz val="7"/>
        <color theme="1" tint="0.249977111117893"/>
        <rFont val="Verdana"/>
        <family val="2"/>
      </rPr>
      <t>Saesa - Structuring auction</t>
    </r>
  </si>
  <si>
    <r>
      <rPr>
        <sz val="7"/>
        <color theme="1" tint="0.249977111117893"/>
        <rFont val="Verdana"/>
        <family val="2"/>
      </rPr>
      <t>HPP Santo Antonio</t>
    </r>
  </si>
  <si>
    <r>
      <rPr>
        <sz val="7"/>
        <color theme="1" tint="0.249977111117893"/>
        <rFont val="Verdana"/>
        <family val="2"/>
      </rPr>
      <t>Saesa - 19th New Energy Auction</t>
    </r>
  </si>
  <si>
    <r>
      <rPr>
        <sz val="7"/>
        <color theme="1" tint="0.249977111117893"/>
        <rFont val="Verdana"/>
        <family val="2"/>
      </rPr>
      <t>HPP Santo Antonio Expansion</t>
    </r>
  </si>
  <si>
    <r>
      <rPr>
        <sz val="7"/>
        <color rgb="FF6AA1B0"/>
        <rFont val="Verdana"/>
        <family val="2"/>
      </rPr>
      <t>Corporate + SPE</t>
    </r>
  </si>
  <si>
    <r>
      <rPr>
        <sz val="7"/>
        <color rgb="FF6AA1B0"/>
        <rFont val="Verdana"/>
        <family val="2"/>
      </rPr>
      <t>SPE voltage ≥ 230 KV</t>
    </r>
  </si>
  <si>
    <r>
      <rPr>
        <sz val="7"/>
        <color rgb="FF6AA1B0"/>
        <rFont val="Verdana"/>
        <family val="2"/>
      </rPr>
      <t>Corporate voltage ≥ 230 KV</t>
    </r>
  </si>
  <si>
    <r>
      <rPr>
        <sz val="7"/>
        <color rgb="FF6AA1B0"/>
        <rFont val="Verdana"/>
        <family val="2"/>
      </rPr>
      <t>Other Contracts               (c)</t>
    </r>
  </si>
  <si>
    <r>
      <rPr>
        <sz val="7"/>
        <color rgb="FF6AA1B0"/>
        <rFont val="Verdana"/>
        <family val="2"/>
      </rPr>
      <t>Renewed Contracts (b)</t>
    </r>
  </si>
  <si>
    <r>
      <rPr>
        <sz val="7"/>
        <color rgb="FF6AA1B0"/>
        <rFont val="Verdana"/>
        <family val="2"/>
      </rPr>
      <t>Bidding Agreements 
(a)</t>
    </r>
  </si>
  <si>
    <r>
      <rPr>
        <sz val="9"/>
        <color rgb="FF6AA1B0"/>
        <rFont val="Verdana"/>
        <family val="2"/>
      </rPr>
      <t>III.1.3 Other - lines without RAP defined in REH - km</t>
    </r>
  </si>
  <si>
    <r>
      <rPr>
        <sz val="7"/>
        <rFont val="Verdana"/>
        <family val="2"/>
      </rPr>
      <t>RAP Renewed</t>
    </r>
  </si>
  <si>
    <r>
      <rPr>
        <sz val="7"/>
        <rFont val="Verdana"/>
        <family val="2"/>
      </rPr>
      <t>RAP Bidders</t>
    </r>
  </si>
  <si>
    <r>
      <rPr>
        <sz val="7"/>
        <rFont val="Verdana"/>
        <family val="2"/>
      </rPr>
      <t>km Renewed</t>
    </r>
  </si>
  <si>
    <r>
      <rPr>
        <sz val="7"/>
        <rFont val="Verdana"/>
        <family val="2"/>
      </rPr>
      <t>km Not Renewed (*)</t>
    </r>
  </si>
  <si>
    <r>
      <rPr>
        <sz val="7"/>
        <rFont val="Verdana"/>
        <family val="2"/>
      </rPr>
      <t>km Total</t>
    </r>
  </si>
  <si>
    <r>
      <rPr>
        <sz val="8"/>
        <rFont val="Calibri"/>
        <family val="2"/>
      </rPr>
      <t>(*) Includes TLs of contracts without approved RAP</t>
    </r>
  </si>
  <si>
    <r>
      <rPr>
        <sz val="7"/>
        <color theme="1" tint="0.249977111117893"/>
        <rFont val="Verdana"/>
        <family val="2"/>
      </rPr>
      <t>Other contracts (**)</t>
    </r>
  </si>
  <si>
    <t>Improvement at SS Fortaleza: Replacement of transformer 04T2 of SS FTZ.</t>
  </si>
  <si>
    <t>Improvement at SS Fortaleza: Replacement of transformer 04T4 of SS FTZ.</t>
  </si>
  <si>
    <t>Improvement at SS Maceió: Replacement of transformer 04T3 of SS MCO.</t>
  </si>
  <si>
    <t>Improvement at SS Angelim II: Replacement of Single-phase Reactor, 50 MVAr, operational position 05ER</t>
  </si>
  <si>
    <t>Improvement at SS Angelim II: Replacement of 3 Single Phase Reactors, 3x50 MVAr, position 05E3</t>
  </si>
  <si>
    <t>Improvement at SS Angelim II: Replacement of 3 Single Phase Reactors, 3x50 MVAr, position 05E2</t>
  </si>
  <si>
    <t>Improvement at SS Olindin II: Replacement of a Single Phase Reactor, 50 MVAr, operational position 05ER</t>
  </si>
  <si>
    <t>Improvement at SS Olindin II: Replacement of 3 Single Phase Reactors, 3x50 MVAr, position 05E1</t>
  </si>
  <si>
    <t>Reinforcement at SS Barreiras: installation of TR3, 230/138 kV, 100 MVA.</t>
  </si>
  <si>
    <t>Reinforcement at SS Sorriso: Installation of the 4th TF 230/69/13.8 kV, 1 x 60 MVA three-phase</t>
  </si>
  <si>
    <t>Secc. TL 345kV Venda das Pedras - Macaé C1 at SS Lagos</t>
  </si>
  <si>
    <r>
      <rPr>
        <sz val="7"/>
        <rFont val="Verdana"/>
        <family val="2"/>
      </rPr>
      <t>(3) ANEEL, through ORDER No. 2,714, of 09.27.2023, granted partial provision to the claim of TER, for recognition of the entry into commercial operation of TL 230 kV Palmeiras-Edéia and its transmission functions, with the respective right to receive revenue, as of 02.17.2012.</t>
    </r>
  </si>
  <si>
    <r>
      <rPr>
        <sz val="7"/>
        <rFont val="Verdana"/>
        <family val="2"/>
      </rPr>
      <t>(4) The SPE has as its corporate purpose the shareholding in Madeira Energia S.A., in which its percentage of interest is 5.1114%.</t>
    </r>
  </si>
  <si>
    <r>
      <rPr>
        <sz val="7"/>
        <rFont val="Verdana"/>
        <family val="2"/>
      </rPr>
      <t xml:space="preserve">(3) The Caldas Novas Transmissão project is responsible for the operation and maintenance of the SS
Corumbá. </t>
    </r>
  </si>
  <si>
    <r>
      <rPr>
        <sz val="7"/>
        <rFont val="Verdana"/>
        <family val="2"/>
      </rPr>
      <t>(5) The TSP project is responsible for the operation and maintenance of the Itatiba substation, which does not have a transmission line, so we have considered the total RAP in the substation.</t>
    </r>
  </si>
  <si>
    <r>
      <rPr>
        <sz val="7"/>
        <rFont val="Verdana"/>
        <family val="2"/>
      </rPr>
      <t>(7) According to ReA No. 9,997/2021, refers to the installation of the 1st 500 kV bar reactor - (3+1) x 50 Mvar.</t>
    </r>
  </si>
  <si>
    <r>
      <rPr>
        <sz val="7"/>
        <color rgb="FF6AA1B0"/>
        <rFont val="Verdana"/>
        <family val="2"/>
      </rPr>
      <t>Guarantee 
Physics
(MWm)</t>
    </r>
  </si>
  <si>
    <r>
      <rPr>
        <sz val="7"/>
        <rFont val="Verdana"/>
        <family val="2"/>
      </rPr>
      <t>Alcoa Alumínio S.A. (34.9737%)
DME Energética S.A. (11.0133%)</t>
    </r>
  </si>
  <si>
    <r>
      <rPr>
        <sz val="9"/>
        <color theme="1"/>
        <rFont val="Calibri"/>
        <family val="2"/>
        <scheme val="minor"/>
      </rPr>
      <t>(1) The request for connection as Distributed Generation was made on 12/29/22 with Energisa and in April it approved the last protocol. The execution of the network and installation of the recloser were carried out in March/23. The CUSD has yet to be signed so that Energisa can connect the Eletrosul network to its distribution network and start commissioning with load. After signing, the distributor has up to 120 days to carry out the connection work to its network (they do not allow it to be performed by the system user).</t>
    </r>
  </si>
  <si>
    <r>
      <rPr>
        <sz val="9"/>
        <color theme="1"/>
        <rFont val="Calibri"/>
        <family val="2"/>
        <scheme val="minor"/>
      </rPr>
      <t>(2) Considered P90.</t>
    </r>
  </si>
  <si>
    <r>
      <rPr>
        <sz val="7"/>
        <rFont val="Verdana"/>
        <family val="2"/>
      </rPr>
      <t>CGT Eletrosul (1)</t>
    </r>
  </si>
  <si>
    <r>
      <rPr>
        <sz val="7"/>
        <rFont val="Verdana"/>
        <family val="2"/>
      </rPr>
      <t xml:space="preserve">114.7 </t>
    </r>
    <r>
      <rPr>
        <vertAlign val="superscript"/>
        <sz val="7"/>
        <rFont val="Verdana"/>
        <family val="2"/>
      </rPr>
      <t>(2)</t>
    </r>
  </si>
  <si>
    <r>
      <rPr>
        <sz val="7"/>
        <color theme="1" tint="0.249977111117893"/>
        <rFont val="Verdana"/>
        <family val="2"/>
      </rPr>
      <t xml:space="preserve">(1) The direct cost budget approved by the Executive Board, according to RDE 1687.005/23, of 01/03/2023, is BRL 29,243.7 million, of which BRL 10,654.1 million has already been realized.  The indirect costs added to the enterprise are those legally allowed, such as: internal engineering, administration, capitalized financial charges, etc. Law 14,120, of March 1, 2021 - Federal Official Gazette of 03.02.2021, established that the sale price of the energy to be generated by the Angra 3 Plant will result from the study carried out by BNDES, which must be approved by CNPE, and must cumulatively consider the economic and financial viability of the enterprise and its financing under market conditions, observing the principles of reasonableness and fee moderation.  </t>
    </r>
  </si>
  <si>
    <r>
      <rPr>
        <sz val="7"/>
        <rFont val="Verdana"/>
        <family val="2"/>
      </rPr>
      <t>Electronuclear (1)</t>
    </r>
  </si>
  <si>
    <r>
      <rPr>
        <sz val="7"/>
        <rFont val="Verdana"/>
        <family val="2"/>
      </rPr>
      <t>(1) Defined fee considering the Fixed Revenue of Eletronuclear by the contracted energy.</t>
    </r>
  </si>
  <si>
    <r>
      <rPr>
        <sz val="7"/>
        <color theme="1" tint="0.249977111117893"/>
        <rFont val="Verdana"/>
        <family val="2"/>
      </rPr>
      <t>(3) Ordinance No. 1.118/SPE/MME, of December 30, 2021, of the Energy Planning and Decommissioning Secretariat of the Ministry of Mines and Energy defined the Angra 3 Power Plant's physical energy guarantee at 1,282.7 average MW.</t>
    </r>
  </si>
  <si>
    <r>
      <rPr>
        <sz val="7"/>
        <rFont val="Verdana"/>
        <family val="2"/>
      </rPr>
      <t xml:space="preserve">Electronuclear (1) (2) (3) (4) </t>
    </r>
  </si>
  <si>
    <r>
      <rPr>
        <sz val="7"/>
        <color rgb="FF595959"/>
        <rFont val="Verdana"/>
        <family val="2"/>
      </rPr>
      <t>Eletronorte (50.38%)</t>
    </r>
  </si>
  <si>
    <r>
      <rPr>
        <sz val="7"/>
        <rFont val="Verdana"/>
        <family val="2"/>
      </rPr>
      <t>Eólica Ibirapuitã S.A.</t>
    </r>
  </si>
  <si>
    <r>
      <rPr>
        <sz val="7"/>
        <rFont val="Verdana"/>
        <family val="2"/>
      </rPr>
      <t>Jirau Energia S.A.</t>
    </r>
  </si>
  <si>
    <r>
      <rPr>
        <sz val="7"/>
        <rFont val="Verdana"/>
        <family val="2"/>
      </rPr>
      <t>(1) For direct current projects, the assumption of accounting for the network extension was changed in order to align with the assumptions adopted by the Ministry of Mines and Energy - MME. The network kilometer accounting considers the extension per pole and no longer per stretch as reported in previous quarters.</t>
    </r>
  </si>
  <si>
    <r>
      <rPr>
        <sz val="7"/>
        <rFont val="Verdana"/>
        <family val="2"/>
      </rPr>
      <t>Corumbá (Expansion) (3)</t>
    </r>
  </si>
  <si>
    <r>
      <rPr>
        <sz val="7"/>
        <rFont val="Verdana"/>
        <family val="2"/>
      </rPr>
      <t>Jirau Energia S.A. (1)</t>
    </r>
  </si>
  <si>
    <r>
      <rPr>
        <sz val="7"/>
        <rFont val="Verdana"/>
        <family val="2"/>
      </rPr>
      <t>1282.7 (5)</t>
    </r>
  </si>
  <si>
    <r>
      <rPr>
        <sz val="7"/>
        <color theme="1" tint="0.249977111117893"/>
        <rFont val="Verdana"/>
        <family val="2"/>
      </rPr>
      <t>(2) There is still no operating license for Angra 3. It is considered 40 years from Jul/28 by analogy with Angra 1 and 2.</t>
    </r>
  </si>
  <si>
    <r>
      <rPr>
        <sz val="7"/>
        <color theme="1" tint="0.249977111117893"/>
        <rFont val="Verdana"/>
        <family val="2"/>
      </rPr>
      <t>(5) The CNAAA Plants do not operate under the concession regime. They are operating under the authorization regime. Angra 3 is licensed for initial exploration given by Decree No. 75,870 of 06/13/1975 and current by DNAEE Ordinance No. 315 of 07/31/1997.</t>
    </r>
  </si>
  <si>
    <r>
      <rPr>
        <sz val="7"/>
        <rFont val="Verdana"/>
        <family val="2"/>
      </rPr>
      <t>Angra I (2)</t>
    </r>
  </si>
  <si>
    <r>
      <rPr>
        <sz val="7"/>
        <rFont val="Verdana"/>
        <family val="2"/>
      </rPr>
      <t>Angra II (2)</t>
    </r>
  </si>
  <si>
    <r>
      <rPr>
        <sz val="7"/>
        <color theme="1" tint="0.249977111117893"/>
        <rFont val="Verdana"/>
        <family val="2"/>
      </rPr>
      <t>(2) The CNAAA Plants do not operate under the concession regime. They are operating under the authorization regime. Angra I has an operating license given by MME Ordinance No. 416 of 07/13/1970 and Angra 2 has an operating license given by Exp. Mot. MME No. 300 of 05/28/1974.</t>
    </r>
  </si>
  <si>
    <t>Reinforcement - Sectioning of TL Banabuiú-Milagres C2 at SS Icó.</t>
  </si>
  <si>
    <t>Reinforcement - Sectioning of TL P.Afonso III-Bom Nome C3 at SS Floresta II.</t>
  </si>
  <si>
    <t>Reinforcement - Sectioning of TL P.Afonso III-Bom Nome C2 at SS Tacaratu.</t>
  </si>
  <si>
    <t>Reinforcement - Sectioning of TL P.Afonso III-Floresta II C1 at SS Tacaratu.</t>
  </si>
  <si>
    <t>Reinforcement at SS Joinville: replacement TF1 138/69 kV - 50 MVA by TF of 138/69 kV – 66 MVA</t>
  </si>
  <si>
    <t>Reinforcement at SS Jorge Lacerda A: replacement TF5 230/138 kV - 79 MVA by TF of 230/138 kV – 120 MVA</t>
  </si>
  <si>
    <t>Reinforcement at SS Jorge Lacerda A: replacement of TF7 230/138 kV - 79 MVA, by TR of 120 MVA</t>
  </si>
  <si>
    <t>Reinforcement at SS Jorge Lacerda A: replacement of the existing TF8 138/69 kV - 25 MVA, by TF of 60 MVA</t>
  </si>
  <si>
    <t>Reinforcement at SS Jorge Lacerda A: replacement of the existing TF9 - 138/69 kV - 50 MVA, by TF of 60 MVA</t>
  </si>
  <si>
    <t>Reinforcement at SS Bom Nome: Installation of the 4th TF 230/138 kV - 100 MVA</t>
  </si>
  <si>
    <t>Reinforcement at SS Bom Jesus da Lapa: replacement of TR3 230/69 kV</t>
  </si>
  <si>
    <t>Reinforcement at SS S. João do Piauí: replacement of TR3 230/69 kV 33 MVA with 100 MVA</t>
  </si>
  <si>
    <t>Reinforcement at SS S. João do Piauí: replacement of TR4 230/69 kV 33 MVA with 100 MVA</t>
  </si>
  <si>
    <t>Reinforcement at SS Boa Esperança: replacement of the ATR1 500/230 kV bank</t>
  </si>
  <si>
    <t>Reinforcement at SS Boa Esperança: replacement of the reserve phase of ATR1 500/230 kV</t>
  </si>
  <si>
    <t>Improvement at SS Rondonópolis: Replacement of capacitor bank 13.8 kV, number 1.</t>
  </si>
  <si>
    <t>Improvement at SS Rondonópolis: Replacement of capacitor bank 13.8 kV, number 3.</t>
  </si>
  <si>
    <t>Improvement at SS Rondonópolis: Replacement of capacitor bank 13.8 kV, number 2.</t>
  </si>
  <si>
    <t>Improvement at SS Vila do Conde: replacement of power autotransformer bench - VCAT7 02</t>
  </si>
  <si>
    <t>Improvement at SS Vila do Conde: replacement of the power autotransformer bank - VCAT7 01</t>
  </si>
  <si>
    <t>Improvement at SS Marabá: reactor replacement - MBRE7 04 SUB MARABA only Phases A and V.</t>
  </si>
  <si>
    <t>Improvement at SS Transamazônica: replacement of the 230 kV 30 MVAr reactor - TMRE6.01</t>
  </si>
  <si>
    <t>Improvement at SS São Luís I: replacement of power transformer No. 03 230/69kV of 100MVA.</t>
  </si>
  <si>
    <t>Improvement at SS São Luís II: replacement of power autotransformers No. 01 500/230kV of 200MVA.</t>
  </si>
  <si>
    <t>Improvement at SS Couto Magalhaes: replacement of transformer 138/13.8kV - 15MVA - NUMBER 1</t>
  </si>
  <si>
    <t>Improvement at SS Coxipó: replacement of Reactor 230kV 30MVAr number 1 of SS Coxipó - CXRE6-01</t>
  </si>
  <si>
    <t>Improvement at SS Coxipó: replacement of Reactor 230kV 30MVAr number 2 of SS Coxipó - CXRE6-02.</t>
  </si>
  <si>
    <t>Reinforcement at SS Pimenta Bueno: Installation of the 3rd Autotransformer 230/138 kV, 55 MVA.</t>
  </si>
  <si>
    <t>Reinforcement at SS Marabá: replacement of the TF3 230/69 kV, 33 MVA, with a new 100 MVA unit.</t>
  </si>
  <si>
    <t>Reinforcement at SS Presidente Dutra: replacement of TR1 500/230 kV, (3+1)x100 MVA, by (3+1)x150 MVA.</t>
  </si>
  <si>
    <t>Reinforcement at SS Marabá: replacement of TR1 500/230 kV, 3x100 MVA, by 3x150 MVA.</t>
  </si>
  <si>
    <t>SS USI CAMPOS - replacement of 67 MVA AT03 by 73 MVA TR03</t>
  </si>
  <si>
    <r>
      <rPr>
        <b/>
        <sz val="9"/>
        <color rgb="FF6AA1B0"/>
        <rFont val="Verdana"/>
        <family val="2"/>
      </rPr>
      <t>ELETRONUCLEAR - OPERATIONAL DATA</t>
    </r>
  </si>
  <si>
    <t>Reinforcement at SS Anastácio: Installation of the 2nd 27 Mvar bar reactor at 230 kV</t>
  </si>
  <si>
    <t>Reinforcement at SS Dourados: Replacement of 27 Mvar Bar Reactor 1 with 1x50Mvar, 230 kV</t>
  </si>
  <si>
    <t>Reinforcement at SS Bom Jesus da Lapa: Replacement of TR2 230/69 kV - 33 MVA to 100 MVA</t>
  </si>
  <si>
    <t>Reinforcement at SS Açu II: Replacement of TR4 230/69 kV - 39 MVA to 100 MVA</t>
  </si>
  <si>
    <t>Reinforcement at SS Irecê: Replacement of TR2 and TR3 230/69 kV - 33 MVA by two 100 MVA TRs</t>
  </si>
  <si>
    <t>Reinforcement at SS Itabaiana: Replacement of 1st and 2nd TR 230/69 kV - 100 MVA to 150 MVA</t>
  </si>
  <si>
    <t>Reinforcement at SS Olindina: Installation of the 3rd bank of 3 x 50 Mvar bar reactors at 500 kV</t>
  </si>
  <si>
    <t>SS P. Dutra- Replacement of BC1 500 kV, 390 Mvar, from TL Imperatriz-PDutra, by another 543Mvar.</t>
  </si>
  <si>
    <t>SS Imperatriz- Replacement BC1 500 kV, 390 Mvar, of TL Imperatriz-PDutra, for another 543MVAr.</t>
  </si>
  <si>
    <t>SS 138/13.8 kV Angra - Transformation 138/13.8 kV - 15 MVA.</t>
  </si>
  <si>
    <t>Reinforcement at SS Resende: Installation of the 1st RTB 500 kV - (3+1)x66.66 Mvar</t>
  </si>
  <si>
    <t>Installation of the reserve phase for the 1st RTB 500 kV - (3+1)x66.66 Mvar, at SS Resende.</t>
  </si>
  <si>
    <r>
      <rPr>
        <sz val="7"/>
        <color rgb="FF000000"/>
        <rFont val="Verdana"/>
        <family val="2"/>
      </rPr>
      <t>Luziânia Niquelândia Transmissora S.A. (2)</t>
    </r>
  </si>
  <si>
    <r>
      <rPr>
        <sz val="7"/>
        <rFont val="Verdana"/>
        <family val="2"/>
      </rPr>
      <t>Eletrobras (49%)</t>
    </r>
  </si>
  <si>
    <r>
      <rPr>
        <sz val="7"/>
        <rFont val="Verdana"/>
        <family val="2"/>
      </rPr>
      <t>(2) Implementation of reinforcement of the SPE Luziânia-Niquelândia provided for in the REA 14.803/2023, of August 1, 2023.</t>
    </r>
  </si>
  <si>
    <r>
      <rPr>
        <sz val="7"/>
        <rFont val="Verdana"/>
        <family val="2"/>
      </rPr>
      <t>Caixa Fundo de Investimento em Participações Amazônia Energia (0.1307%)
Novonor Energia do Brasil S.A. (0.1215%)
SAAG Investimentos S.A. (0.0701%)</t>
    </r>
  </si>
  <si>
    <r>
      <rPr>
        <sz val="7"/>
        <rFont val="Verdana"/>
        <family val="2"/>
      </rPr>
      <t>SS Cerro Chato</t>
    </r>
  </si>
  <si>
    <r>
      <rPr>
        <sz val="7"/>
        <rFont val="Verdana"/>
        <family val="2"/>
      </rPr>
      <t>Baguari Energia S.A.</t>
    </r>
  </si>
  <si>
    <r>
      <rPr>
        <sz val="7"/>
        <rFont val="Verdana"/>
        <family val="2"/>
      </rPr>
      <t>Baguari I S.A.</t>
    </r>
  </si>
  <si>
    <r>
      <rPr>
        <sz val="7"/>
        <rFont val="Verdana"/>
        <family val="2"/>
      </rPr>
      <t>Sistema de Transmissão Nordeste S.A.</t>
    </r>
  </si>
  <si>
    <r>
      <rPr>
        <sz val="7"/>
        <color rgb="FF6AA1B0"/>
        <rFont val="Verdana"/>
        <family val="2"/>
      </rPr>
      <t>Physical Guarantee (Law 13,182)</t>
    </r>
  </si>
  <si>
    <r>
      <rPr>
        <sz val="7"/>
        <color rgb="FF6AA1B0"/>
        <rFont val="Verdana"/>
        <family val="2"/>
      </rPr>
      <t>Total Generated Energy (MWh)</t>
    </r>
  </si>
  <si>
    <r>
      <rPr>
        <sz val="8"/>
        <color theme="1"/>
        <rFont val="Arial"/>
        <family val="2"/>
      </rPr>
      <t>Source: CCEE</t>
    </r>
  </si>
  <si>
    <r>
      <rPr>
        <sz val="7"/>
        <color theme="1" tint="0.249977111117893"/>
        <rFont val="Verdana"/>
        <family val="2"/>
      </rPr>
      <t>Eletronorte (1)</t>
    </r>
  </si>
  <si>
    <r>
      <rPr>
        <sz val="7"/>
        <color theme="1" tint="0.249977111117893"/>
        <rFont val="Verdana"/>
        <family val="2"/>
      </rPr>
      <t>(1) Includes the SPE consolidated by Eletronorte: HPP Teles Pires (as of 4Q23).</t>
    </r>
  </si>
  <si>
    <r>
      <rPr>
        <sz val="7"/>
        <color theme="1" tint="0.249977111117893"/>
        <rFont val="Verdana"/>
        <family val="2"/>
      </rPr>
      <t>(7) Aneel was requested to extend the concession in accordance with the legal terms and deadline through the request REQ.GCO.P.027.2013, dated 07.05.2013. The conditions of said concession remain in force.</t>
    </r>
  </si>
  <si>
    <r>
      <rPr>
        <sz val="7"/>
        <rFont val="Verdana"/>
        <family val="2"/>
      </rPr>
      <t>Jan/26</t>
    </r>
  </si>
  <si>
    <r>
      <rPr>
        <sz val="7"/>
        <color rgb="FF6AA1B0"/>
        <rFont val="Verdana"/>
        <family val="2"/>
      </rPr>
      <t>Decoupled Physical Guarantee (6)</t>
    </r>
  </si>
  <si>
    <r>
      <rPr>
        <sz val="7"/>
        <color rgb="FF6AA1B0"/>
        <rFont val="Verdana"/>
        <family val="2"/>
      </rPr>
      <t>Total Generated Energy (MWh)</t>
    </r>
  </si>
  <si>
    <r>
      <rPr>
        <sz val="7"/>
        <color theme="1" tint="0.249977111117893"/>
        <rFont val="Verdana"/>
        <family val="2"/>
      </rPr>
      <t>11th New Energy Auction</t>
    </r>
  </si>
  <si>
    <r>
      <rPr>
        <sz val="7"/>
        <color theme="1" tint="0.249977111117893"/>
        <rFont val="Verdana"/>
        <family val="2"/>
      </rPr>
      <t>Teles Pires</t>
    </r>
  </si>
  <si>
    <r>
      <rPr>
        <sz val="9"/>
        <color rgb="FF6AA1B0"/>
        <rFont val="Verdana"/>
        <family val="2"/>
      </rPr>
      <t>III.1.1 Extension of Transmission Lines - Projects not renewed under Law 12,783/13 –km</t>
    </r>
  </si>
  <si>
    <r>
      <rPr>
        <sz val="7"/>
        <color rgb="FF6AA1B0"/>
        <rFont val="Verdana"/>
        <family val="2"/>
      </rPr>
      <t>*Source: Controllership Department (FRPCA)</t>
    </r>
  </si>
  <si>
    <r>
      <rPr>
        <sz val="8"/>
        <color rgb="FF6AA1B0"/>
        <rFont val="Verdana"/>
        <family val="2"/>
      </rPr>
      <t>Generation - Maintenance / Modernization</t>
    </r>
  </si>
  <si>
    <r>
      <rPr>
        <sz val="8"/>
        <color rgb="FF6AA1B0"/>
        <rFont val="Verdana"/>
        <family val="2"/>
      </rPr>
      <t>Transmission - Other</t>
    </r>
  </si>
  <si>
    <r>
      <rPr>
        <sz val="8"/>
        <color rgb="FF6AA1B0"/>
        <rFont val="Verdana"/>
        <family val="2"/>
      </rPr>
      <t>Environmental</t>
    </r>
  </si>
  <si>
    <r>
      <rPr>
        <sz val="8"/>
        <color rgb="FF6AA1B0"/>
        <rFont val="Verdana"/>
        <family val="2"/>
      </rPr>
      <t>Infrastructure</t>
    </r>
  </si>
  <si>
    <r>
      <rPr>
        <sz val="7"/>
        <rFont val="Verdana"/>
        <family val="2"/>
      </rPr>
      <t>29.243.7 (1)</t>
    </r>
  </si>
  <si>
    <r>
      <rPr>
        <sz val="7"/>
        <rFont val="Verdana"/>
        <family val="2"/>
      </rPr>
      <t>Trindade (1st Expansion) (7)</t>
    </r>
  </si>
  <si>
    <r>
      <rPr>
        <sz val="7"/>
        <rFont val="Verdana"/>
        <family val="2"/>
      </rPr>
      <t>Edéia (1st Expansion)</t>
    </r>
  </si>
  <si>
    <r>
      <rPr>
        <sz val="7"/>
        <rFont val="Verdana"/>
        <family val="2"/>
      </rPr>
      <t>(6) The SPE has as its corporate purpose the shareholding in Madeira Energia S.A., in which its percentage of interest is 0.0701%.</t>
    </r>
  </si>
  <si>
    <r>
      <rPr>
        <sz val="7"/>
        <rFont val="Verdana"/>
        <family val="2"/>
      </rPr>
      <t xml:space="preserve">SS Belo Monte – SS Xingu </t>
    </r>
  </si>
  <si>
    <r>
      <rPr>
        <sz val="7"/>
        <rFont val="Verdana"/>
        <family val="2"/>
      </rPr>
      <t xml:space="preserve">SS Pimental – SS Altamira </t>
    </r>
  </si>
  <si>
    <r>
      <rPr>
        <sz val="7"/>
        <rFont val="Verdana"/>
        <family val="2"/>
      </rPr>
      <t>Envolver Participações S.A. (51.00%)</t>
    </r>
  </si>
  <si>
    <r>
      <rPr>
        <sz val="7"/>
        <rFont val="Arial"/>
        <family val="2"/>
      </rPr>
      <t>It should be noted that the balance sheet takes into account the SPEs consolidated by Furnas: HPP Santo Antônio (as of 3Q22), HPPs Baguari and Retiro Baixo (as of 4Q23), whether in resources, sales or average prices. Likewise, the SPE consolidated by Eletronorte is being considered: HPP Teles Pires (as of 4Q23).</t>
    </r>
  </si>
  <si>
    <t>Improvement at SS Caxias do Sul 5: BC1 Capacitor Bank Replacement, 13.8 kV, 3.6 Mvar</t>
  </si>
  <si>
    <t>Improvement at SS Caxias do Sul 5: BC2 Capacitor Bank Replacement, 13.8 kV, 3.6 Mvar</t>
  </si>
  <si>
    <t>Improvement at SS Caxias do Sul 5: BC3 Capacitor Bank Replacement, 13.8 kV, 3.6 Mvar</t>
  </si>
  <si>
    <t>Improvement at SS Caxias do Sul 5: BC4 Capacitor Bank Replacement, 13.8 kV, 3.6 Mvar</t>
  </si>
  <si>
    <t>SS MOSSORÓ IV: Installation of the 2nd 230/69 kV Transformer</t>
  </si>
  <si>
    <t>Reinforcement at SS Camaçari IV: Installation of the 1st Bar Reactor Bank at 500 kV</t>
  </si>
  <si>
    <t>Improvement at SS São João do Piauí: Replacement of Autotransformer Bank 500/230 kV, 3x100 MVA</t>
  </si>
  <si>
    <t>Improvement at SS Pirapama II: Replacement of Three-Phase Transformer TR1, 230/69/13.8 kV, 100 MVA</t>
  </si>
  <si>
    <t>Improvement at SS Campina Grande II: Replacement of Three-Phase Transformer TR3 230/69 kV, 100 MVA</t>
  </si>
  <si>
    <t>Improvement at SS Campina Grande II: Replacement of Three-Phase Transformer TR4 230/69 kV, 100 MVA</t>
  </si>
  <si>
    <t>Reinforcement at SS Zebu: Installation of the 4th TF 230/69</t>
  </si>
  <si>
    <t>Reinforcement at SS Coremas: Installation of the 4th TR 230/69 kV</t>
  </si>
  <si>
    <t>Improvement at SS Rondonópolis: RT1 Line Reactor Replacement 230 kV, 30Mvar</t>
  </si>
  <si>
    <t>Improvement at SS Imperatriz: TF4 Three Phase Transformer Replacement, 230/69/13.8 kV, 100 MVA</t>
  </si>
  <si>
    <t>Improvement at SS São Luis I: Replacement of Three-Phase Transformer TF4 230/69 kV, 100 MVA</t>
  </si>
  <si>
    <t>Improvement at SS Presidente Dutra: Replacement of Reactor Bank RT3, 525 kV, 150 Mvar</t>
  </si>
  <si>
    <t>Improvement at SS Presidente Dutra: Replacement of Reactor Bank RT2, 525 kV, 150 Mvar</t>
  </si>
  <si>
    <t>Improvement at SS Presidente Dutra: Replacement of RTR1 Reserve Reactor, 525 kV, 50 Mvar</t>
  </si>
  <si>
    <t>Reinforcement at SS Ivaiporã: Installation of the 2nd RTB 765 kV - 3x110 Mvar</t>
  </si>
  <si>
    <t>Installation of the reserve phase for the 2nd RTB 765 kV - (3+1)x66.66 Mvar, at SS Ivaiporã</t>
  </si>
  <si>
    <t>Reinforcement at SS Baixada Fluminense: Installation of the 1st RTB 500 kV - (3+1)x66.66 Mvar</t>
  </si>
  <si>
    <t>Installation of the reserve phase for the 1st RTB 500 kV - (3+1)x66.66 Mvar, at SS Baixada Fluminense</t>
  </si>
  <si>
    <t>Reinforcement at SS Ibiúna: Installation of the 1st RTB 345 kV - 3x44 Mvar</t>
  </si>
  <si>
    <t>Installation of the reserve phase for the 1st RTB 345 kV - (3+1)x44 Mvar, at SS Ibiúna.</t>
  </si>
  <si>
    <t>Reinforcement at SS Ibiúna: Installation of the 2nd RTB 345 kV - 3x44 Mvar</t>
  </si>
  <si>
    <t>Installation of the reserve phase for the 2nd RTB 345 kV - (3+1)x44 Mvar, at SS Ibiúna</t>
  </si>
  <si>
    <t>Reinforcement at SS Vitória: Replacement of ATR1 345/138 kV by new bank (3+1)x133.33MVA.</t>
  </si>
  <si>
    <t>SS Guarulhos: Installation of the first bank of busbar reactors at 345 kV</t>
  </si>
  <si>
    <t>SS Guarulhos: Installation of a reserve phase for RT1, 345 kV, 44MVar</t>
  </si>
  <si>
    <t>SS Guarulhos: Installation of second bar reactor bank, 345 kV, 3x44MVar</t>
  </si>
  <si>
    <t>SS Guarulhos: Installation of a reserve phase for RT2, 345 kV, 44MVar</t>
  </si>
  <si>
    <t>Improvement at SS TIJUCO PRETO: BC03 Capacitor Bank Replacement</t>
  </si>
  <si>
    <t>Improvement at SS BANDEIRANTES 345 Kv: Replacement of capacitor bank</t>
  </si>
  <si>
    <t>Improvement at SS P. COLOMBIA 138 Kv: Replacement of TR5MVA transformer</t>
  </si>
  <si>
    <t>Improvement at SS Ivaipora Fur: Replacement of RT1A reactor PHASES A, B and C</t>
  </si>
  <si>
    <t>Improvement at SS Tijuco Preto: Replacement of BC07 345 kV Capacitor Bank</t>
  </si>
  <si>
    <t>Improvement at SS Ivaipora Fur: Replacement of TRRG09V power transformer</t>
  </si>
  <si>
    <t>Improvement at SS IVAIPORA FUR: Replacement of RT1B reactor PHASE A, B and C</t>
  </si>
  <si>
    <t>Improvement at SS TIJUCO PRETO: Replacement of RTIATP2 reactor PHASES B and C</t>
  </si>
  <si>
    <t>Improvement at SS IVAIPORA FUR: Replacement of RT1C reactor PHASE A, B and C</t>
  </si>
  <si>
    <t>Improvement at SS TIJUCO PRETO: Replacement of reactor RT01 PHASES A, B and C</t>
  </si>
  <si>
    <t>Improvement at SS TIJUCO PRETO: Replacement of reactor RT02 PHASE A, B and C</t>
  </si>
  <si>
    <t>Improvement at SS BANDEIRANTES: Replacement of LINE REACTOR - RTBDSB1 PHASES A, B and C</t>
  </si>
  <si>
    <t>Improvement at SS IVAIPORA FUR: Replacement of AT129V power transformer - RESERVE AUTOTRAFO</t>
  </si>
  <si>
    <t>Improvement at SS RIO VERDE FUR: Replacement of AT76V power transformer - RESERVE AUTOTRAFO</t>
  </si>
  <si>
    <t>Improvement at SS BANDEIRANTES: Replacement of AT87V power transformer - RESERVE AUTOTRAFO</t>
  </si>
  <si>
    <t>Improvement at SS Itaberá: Replacement of RIV1 line reactor bank 765 kV, 3x109.67 Mvar</t>
  </si>
  <si>
    <t>Improvement at SS Adrianópolis: Replacement of transformer bank TR2A 345/138 kV, 3x75 MVA</t>
  </si>
  <si>
    <t>Improvement at SS Marimbondo: Replacement of reserve transformer TRR1 500/345 kV, 62.33 Mvar</t>
  </si>
  <si>
    <t>Improvement at SS Rio Verde Furnas: Replacement of autotransformer bank TR1 230/138 kV</t>
  </si>
  <si>
    <t>Improvement at SS Barro Alto: Replacement of transformer bank TR1 230/69 kV, 3x16.67 MVA</t>
  </si>
  <si>
    <t>Improvement at SS Brasília Sul: Replacement of C-phase of autotransformer TR4, 345/138 kV, 50 MVA</t>
  </si>
  <si>
    <r>
      <rPr>
        <sz val="11"/>
        <color rgb="FF000000"/>
        <rFont val="Calibri"/>
        <family val="2"/>
      </rPr>
      <t xml:space="preserve">         Hydraulic</t>
    </r>
  </si>
  <si>
    <r>
      <rPr>
        <sz val="11"/>
        <color rgb="FF000000"/>
        <rFont val="Calibri"/>
        <family val="2"/>
      </rPr>
      <t xml:space="preserve">         Wind</t>
    </r>
  </si>
  <si>
    <t>TL 500 kV Janaúba 6 – Presidente Juscelino C1</t>
  </si>
  <si>
    <r>
      <rPr>
        <sz val="7"/>
        <color rgb="FF595959"/>
        <rFont val="Verdana"/>
        <family val="2"/>
      </rPr>
      <t>003/2012</t>
    </r>
  </si>
  <si>
    <r>
      <rPr>
        <sz val="7"/>
        <rFont val="Verdana"/>
        <family val="2"/>
      </rPr>
      <t>022/2011</t>
    </r>
  </si>
  <si>
    <r>
      <rPr>
        <sz val="7"/>
        <rFont val="Verdana"/>
        <family val="2"/>
      </rPr>
      <t>007/2013</t>
    </r>
  </si>
  <si>
    <r>
      <rPr>
        <sz val="7"/>
        <rFont val="Verdana"/>
        <family val="2"/>
      </rPr>
      <t>009/2009</t>
    </r>
  </si>
  <si>
    <r>
      <rPr>
        <sz val="7"/>
        <rFont val="Verdana"/>
        <family val="2"/>
      </rPr>
      <t>004/2013</t>
    </r>
  </si>
  <si>
    <r>
      <rPr>
        <sz val="7"/>
        <rFont val="Verdana"/>
        <family val="2"/>
      </rPr>
      <t>014-2013</t>
    </r>
  </si>
  <si>
    <r>
      <rPr>
        <sz val="7"/>
        <rFont val="Verdana"/>
        <family val="2"/>
      </rPr>
      <t>SS Coletora Rouar</t>
    </r>
  </si>
  <si>
    <r>
      <rPr>
        <sz val="7"/>
        <rFont val="Verdana"/>
        <family val="2"/>
      </rPr>
      <t>Tarariras (Colonia)</t>
    </r>
  </si>
  <si>
    <r>
      <rPr>
        <sz val="7"/>
        <color rgb="FF6AA1B0"/>
        <rFont val="Verdana"/>
        <family val="2"/>
      </rPr>
      <t>Include the contract number information</t>
    </r>
  </si>
  <si>
    <r>
      <rPr>
        <sz val="7"/>
        <rFont val="Verdana"/>
        <family val="2"/>
      </rPr>
      <t>014/2013</t>
    </r>
  </si>
  <si>
    <r>
      <rPr>
        <sz val="7"/>
        <rFont val="Verdana"/>
        <family val="2"/>
      </rPr>
      <t>K45373/2013</t>
    </r>
  </si>
  <si>
    <r>
      <rPr>
        <sz val="7"/>
        <color theme="1"/>
        <rFont val="Arial"/>
        <family val="2"/>
      </rPr>
      <t>(9)</t>
    </r>
  </si>
  <si>
    <r>
      <rPr>
        <sz val="7"/>
        <rFont val="Verdana"/>
        <family val="2"/>
      </rPr>
      <t>jan/13</t>
    </r>
  </si>
  <si>
    <r>
      <rPr>
        <sz val="7"/>
        <rFont val="Verdana"/>
        <family val="2"/>
      </rPr>
      <t>jan/43</t>
    </r>
  </si>
  <si>
    <r>
      <rPr>
        <sz val="7"/>
        <rFont val="Verdana"/>
        <family val="2"/>
      </rPr>
      <t xml:space="preserve">Dec/22         </t>
    </r>
  </si>
  <si>
    <r>
      <rPr>
        <sz val="7"/>
        <rFont val="Verdana"/>
        <family val="2"/>
      </rPr>
      <t xml:space="preserve">Sep/24         </t>
    </r>
  </si>
  <si>
    <r>
      <rPr>
        <sz val="7"/>
        <rFont val="Verdana"/>
        <family val="2"/>
      </rPr>
      <t xml:space="preserve">Aug/27         </t>
    </r>
  </si>
  <si>
    <r>
      <rPr>
        <sz val="7"/>
        <rFont val="Verdana"/>
        <family val="2"/>
      </rPr>
      <t xml:space="preserve">Apr/23         </t>
    </r>
  </si>
  <si>
    <r>
      <rPr>
        <sz val="7"/>
        <rFont val="Verdana"/>
        <family val="2"/>
      </rPr>
      <t xml:space="preserve">May/24         </t>
    </r>
  </si>
  <si>
    <t>SS GRAVATAÍ 3: Installation of the 2nd Transformer 230/69 kV, 3x 55 MVA, at SS Gravataí 3.</t>
  </si>
  <si>
    <t>Reinforcement in SS Rondonópolis: replacement of transformer RPAT6-01 230/138/13.8 kV</t>
  </si>
  <si>
    <t>Reinforcement in SS Rondonópolis: replacement of transformer RPAT6-02 230/138/13.8 kV</t>
  </si>
  <si>
    <t>Improvement at SS Ivaipora Fur: AT01 power transformer replacement PHASES A and C</t>
  </si>
  <si>
    <t>Improvement in SS MARIMBONDO 500 kV: Replacement of power transformer AT09 500/345KV PHASE A, B and C</t>
  </si>
  <si>
    <t>Improvement at SS TIJUCO PRETO: TRRG 03 power transformer replacement - PHASES A, B and C</t>
  </si>
  <si>
    <t>Improvement at SS Tijuco Preto: Replacement of TR3 750/500 kV, 3x550 MVA autotransformer bank</t>
  </si>
  <si>
    <t>Reinforcement at SS Campinas: Replacement of 345/138 kV autotransformer bank TR1</t>
  </si>
  <si>
    <t>Reinforcement at SS Campinas: Replacement of the backup autotransformer 345/138 kV, from 50MVA to 100 MVA</t>
  </si>
  <si>
    <t>Reinforcement at SS Campinas: Replacement of 345/138 kV autotransformer bank TR2</t>
  </si>
  <si>
    <t>Reinforcement at SS Campinas: Replacement of 345/138 kV TR3 autotransformer bank</t>
  </si>
  <si>
    <t>Reinforcement at SS Campinas: Replacement of 345/138 kV TR4 autotransformer bank</t>
  </si>
  <si>
    <r>
      <rPr>
        <b/>
        <sz val="11"/>
        <color rgb="FF000000"/>
        <rFont val="Calibri"/>
        <family val="2"/>
      </rPr>
      <t>Limit =&gt;</t>
    </r>
  </si>
  <si>
    <r>
      <rPr>
        <b/>
        <sz val="11"/>
        <color rgb="FF000000"/>
        <rFont val="Calibri"/>
        <family val="2"/>
      </rPr>
      <t>Average Prices Contracts performed</t>
    </r>
  </si>
  <si>
    <r>
      <rPr>
        <sz val="11"/>
        <color rgb="FF000000"/>
        <rFont val="Calibri"/>
        <family val="2"/>
      </rPr>
      <t>Average Price of Sale Contracts (ACR and ACL - BRL/MWh)</t>
    </r>
  </si>
  <si>
    <r>
      <rPr>
        <sz val="10"/>
        <color rgb="FF6AA1B0"/>
        <rFont val="Verdana"/>
        <family val="2"/>
      </rPr>
      <t>Voltage
(kV)</t>
    </r>
  </si>
  <si>
    <r>
      <rPr>
        <sz val="10"/>
        <color rgb="FF6AA1B0"/>
        <rFont val="Verdana"/>
        <family val="2"/>
      </rPr>
      <t>Investment Base Date</t>
    </r>
  </si>
  <si>
    <r>
      <rPr>
        <sz val="10"/>
        <color rgb="FF6AA1B0"/>
        <rFont val="Verdana"/>
        <family val="2"/>
      </rPr>
      <t>Line Extension
(km)</t>
    </r>
  </si>
  <si>
    <r>
      <rPr>
        <sz val="10"/>
        <color rgb="FF6AA1B0"/>
        <rFont val="Verdana"/>
        <family val="2"/>
      </rPr>
      <t>Transformation Capacity (MVA)</t>
    </r>
  </si>
  <si>
    <r>
      <rPr>
        <sz val="10"/>
        <color rgb="FF6AA1B0"/>
        <rFont val="Verdana"/>
        <family val="2"/>
      </rPr>
      <t>Reactive Compensation (MVAR)</t>
    </r>
  </si>
  <si>
    <r>
      <rPr>
        <sz val="10"/>
        <color rgb="FF6AA1B0"/>
        <rFont val="Verdana"/>
        <family val="2"/>
      </rPr>
      <t>Location (State)</t>
    </r>
  </si>
  <si>
    <r>
      <rPr>
        <sz val="10"/>
        <color rgb="FF6AA1B0"/>
        <rFont val="Verdana"/>
        <family val="2"/>
      </rPr>
      <t>RAP base date</t>
    </r>
  </si>
  <si>
    <r>
      <rPr>
        <sz val="10"/>
        <color rgb="FF6AA1B0"/>
        <rFont val="Verdana"/>
        <family val="2"/>
      </rPr>
      <t>Consolidation</t>
    </r>
  </si>
  <si>
    <t>Transmission Line</t>
  </si>
  <si>
    <r>
      <rPr>
        <sz val="7"/>
        <color rgb="FF6AA1B0"/>
        <rFont val="Verdana"/>
        <family val="2"/>
      </rPr>
      <t>Renewed or Bid?</t>
    </r>
  </si>
  <si>
    <r>
      <rPr>
        <sz val="10"/>
        <color rgb="FF6AA1B0"/>
        <rFont val="Verdana"/>
        <family val="2"/>
      </rPr>
      <t>Investment Type</t>
    </r>
  </si>
  <si>
    <r>
      <rPr>
        <sz val="10"/>
        <color rgb="FF6AA1B0"/>
        <rFont val="Verdana"/>
        <family val="2"/>
      </rPr>
      <t>% of Interest</t>
    </r>
  </si>
  <si>
    <t>Bidder</t>
  </si>
  <si>
    <t>Auction 01/2022</t>
  </si>
  <si>
    <t>Auction 01/2023</t>
  </si>
  <si>
    <t>Auction 01/2024</t>
  </si>
  <si>
    <t>Reinforcement</t>
  </si>
  <si>
    <t>Improvement</t>
  </si>
  <si>
    <r>
      <rPr>
        <b/>
        <sz val="7"/>
        <color rgb="FF6AA1B0"/>
        <rFont val="Verdana"/>
        <family val="2"/>
      </rPr>
      <t>% Stake</t>
    </r>
  </si>
  <si>
    <r>
      <rPr>
        <sz val="7"/>
        <color rgb="FF6AA1B0"/>
        <rFont val="Verdana"/>
        <family val="2"/>
      </rPr>
      <t>Corporate voltage ≥ 230 KV</t>
    </r>
  </si>
  <si>
    <r>
      <rPr>
        <sz val="7"/>
        <color rgb="FF6AA1B0"/>
        <rFont val="Verdana"/>
        <family val="2"/>
      </rPr>
      <t>SPE voltage ≤ 230 KV</t>
    </r>
  </si>
  <si>
    <r>
      <rPr>
        <sz val="7"/>
        <rFont val="Verdana"/>
        <family val="2"/>
      </rPr>
      <t>ELETROBRAS</t>
    </r>
  </si>
  <si>
    <r>
      <rPr>
        <sz val="7"/>
        <color rgb="FF6AA1B0"/>
        <rFont val="Verdana"/>
        <family val="2"/>
      </rPr>
      <t>RAP PRT MME 579/12 (O&amp;M)</t>
    </r>
  </si>
  <si>
    <r>
      <rPr>
        <sz val="7"/>
        <color rgb="FF6AA1B0"/>
        <rFont val="Verdana"/>
        <family val="2"/>
      </rPr>
      <t xml:space="preserve">RAP Financial Component - PRT MME 120/16 </t>
    </r>
  </si>
  <si>
    <r>
      <rPr>
        <sz val="7"/>
        <color rgb="FF6AA1B0"/>
        <rFont val="Verdana"/>
        <family val="2"/>
      </rPr>
      <t xml:space="preserve">RAP Economic Component - PRT MME 120/16 </t>
    </r>
  </si>
  <si>
    <r>
      <rPr>
        <sz val="7"/>
        <color rgb="FF6AA1B0"/>
        <rFont val="Verdana"/>
        <family val="2"/>
      </rPr>
      <t>RAP Reinforcements and Improvements</t>
    </r>
  </si>
  <si>
    <r>
      <rPr>
        <sz val="7"/>
        <color rgb="FF6AA1B0"/>
        <rFont val="Verdana"/>
        <family val="2"/>
      </rPr>
      <t>RAP Total approved 
cycle 2024/2025 
(Ref. Jun/24)</t>
    </r>
  </si>
  <si>
    <r>
      <rPr>
        <sz val="7"/>
        <color rgb="FF6AA1B0"/>
        <rFont val="Verdana"/>
        <family val="2"/>
      </rPr>
      <t>RAP add-on - works that entered into commercial operation (Ref. Jun/24)</t>
    </r>
  </si>
  <si>
    <r>
      <rPr>
        <sz val="7"/>
        <color rgb="FF6AA1B0"/>
        <rFont val="Verdana"/>
        <family val="2"/>
      </rPr>
      <t>RAP Total
(Ref. Jun/24)</t>
    </r>
  </si>
  <si>
    <r>
      <rPr>
        <sz val="7"/>
        <color rgb="FF6AA1B0"/>
        <rFont val="Verdana"/>
        <family val="2"/>
      </rPr>
      <t>(I)</t>
    </r>
  </si>
  <si>
    <r>
      <rPr>
        <sz val="7"/>
        <color rgb="FF6AA1B0"/>
        <rFont val="Verdana"/>
        <family val="2"/>
      </rPr>
      <t>(II)</t>
    </r>
  </si>
  <si>
    <r>
      <rPr>
        <sz val="7"/>
        <color rgb="FF6AA1B0"/>
        <rFont val="Verdana"/>
        <family val="2"/>
      </rPr>
      <t>(III)</t>
    </r>
  </si>
  <si>
    <r>
      <rPr>
        <sz val="7"/>
        <color rgb="FF6AA1B0"/>
        <rFont val="Verdana"/>
        <family val="2"/>
      </rPr>
      <t>(IV)</t>
    </r>
  </si>
  <si>
    <r>
      <rPr>
        <sz val="7"/>
        <color rgb="FF6AA1B0"/>
        <rFont val="Verdana"/>
        <family val="2"/>
      </rPr>
      <t>(V = I+II+III+IV)</t>
    </r>
  </si>
  <si>
    <r>
      <rPr>
        <sz val="7"/>
        <color rgb="FF6AA1B0"/>
        <rFont val="Verdana"/>
        <family val="2"/>
      </rPr>
      <t>(VI)</t>
    </r>
  </si>
  <si>
    <r>
      <rPr>
        <sz val="7"/>
        <color rgb="FF6AA1B0"/>
        <rFont val="Verdana"/>
        <family val="2"/>
      </rPr>
      <t>(VII = V + VI)</t>
    </r>
  </si>
  <si>
    <r>
      <rPr>
        <sz val="7"/>
        <color theme="1" tint="0.249977111117893"/>
        <rFont val="Verdana"/>
        <family val="2"/>
      </rPr>
      <t>1. The values of the RAP cycle 2024/2025 established through Approval Resolution 3,348/2024 are at prices of June/2024.</t>
    </r>
  </si>
  <si>
    <r>
      <rPr>
        <sz val="7"/>
        <color theme="1" tint="0.249977111117893"/>
        <rFont val="Verdana"/>
        <family val="2"/>
      </rPr>
      <t xml:space="preserve">2. </t>
    </r>
    <r>
      <rPr>
        <b/>
        <sz val="7"/>
        <color theme="1" tint="0.249977111117893"/>
        <rFont val="Verdana"/>
        <family val="2"/>
      </rPr>
      <t>PRT MME 579/12</t>
    </r>
    <r>
      <rPr>
        <sz val="7"/>
        <color theme="1" tint="0.249977111117893"/>
        <rFont val="Verdana"/>
        <family val="2"/>
      </rPr>
      <t xml:space="preserve"> - Defined the initial RAP, referred to in art. 13 of Provisional Measure No. 579, of 2012 (converted into Law 12,783/2013), of the facilities that are part of the electric power transmission concessions under art. 6 of said Provisional Measure, subject to the decision provided for in art. 12. </t>
    </r>
  </si>
  <si>
    <r>
      <rPr>
        <sz val="7"/>
        <color theme="1" tint="0.249977111117893"/>
        <rFont val="Verdana"/>
        <family val="2"/>
      </rPr>
      <t xml:space="preserve">3. </t>
    </r>
    <r>
      <rPr>
        <b/>
        <sz val="7"/>
        <color theme="1" tint="0.249977111117893"/>
        <rFont val="Verdana"/>
        <family val="2"/>
      </rPr>
      <t>PRT MME 120/16</t>
    </r>
    <r>
      <rPr>
        <sz val="7"/>
        <color theme="1" tint="0.249977111117893"/>
        <rFont val="Verdana"/>
        <family val="2"/>
      </rPr>
      <t xml:space="preserve"> - determined that the amounts approved by ANEEL related to the assets provided for in art. 15, § 2 of Law 12,783/2013 become part of the Regulatory Remuneration Base (BRR) of the transmitters and that the cost of capital is added to the respective Permitted Annual Revenues (RAP). The payment of said RBSE indemnity considers two components: (ii) Financial component: refers to the capital cost of RBSE assets, which was not paid to the transmitters between 01.01.2013 and 06.30.2017, which will be paid until the 2027-2028 tariff cycle, according to the reprofiling defined by ANEEL in the 2018 Periodic Tariff Review; and (ii) Economic component: refers to the capital cost of assets classified as RBSE and not yet depreciated on the base date of the tariff review. This portion of revenue is due to the extended transmitters as long as such assets are not fully depreciated.</t>
    </r>
  </si>
  <si>
    <r>
      <rPr>
        <sz val="7"/>
        <color theme="1" tint="0.249977111117893"/>
        <rFont val="Verdana"/>
        <family val="2"/>
      </rPr>
      <t>4.</t>
    </r>
    <r>
      <rPr>
        <b/>
        <sz val="7"/>
        <color theme="1" tint="0.249977111117893"/>
        <rFont val="Verdana"/>
        <family val="2"/>
      </rPr>
      <t xml:space="preserve"> </t>
    </r>
    <r>
      <rPr>
        <b/>
        <sz val="7"/>
        <color theme="1" tint="0.249977111117893"/>
        <rFont val="Verdana"/>
        <family val="2"/>
      </rPr>
      <t xml:space="preserve">RAP Reinforcements and Improvements </t>
    </r>
    <r>
      <rPr>
        <sz val="7"/>
        <color theme="1" tint="0.249977111117893"/>
        <rFont val="Verdana"/>
        <family val="2"/>
      </rPr>
      <t>- Revenues currently received due to reinforcements and improvements that entered into commercial operation until the last annual adjustment of RAP in July 2024.</t>
    </r>
  </si>
  <si>
    <r>
      <rPr>
        <sz val="7"/>
        <color theme="1" tint="0.249977111117893"/>
        <rFont val="Verdana"/>
        <family val="2"/>
      </rPr>
      <t>5.</t>
    </r>
    <r>
      <rPr>
        <b/>
        <sz val="7"/>
        <color theme="1" tint="0.249977111117893"/>
        <rFont val="Verdana"/>
        <family val="2"/>
      </rPr>
      <t xml:space="preserve"> </t>
    </r>
    <r>
      <rPr>
        <b/>
        <sz val="7"/>
        <color theme="1" tint="0.249977111117893"/>
        <rFont val="Verdana"/>
        <family val="2"/>
      </rPr>
      <t>(V) Total RAP approved for the 2024/2025 cycle</t>
    </r>
    <r>
      <rPr>
        <sz val="7"/>
        <color theme="1" tint="0.249977111117893"/>
        <rFont val="Verdana"/>
        <family val="2"/>
      </rPr>
      <t xml:space="preserve"> through ReH 3,348/2024 associated with renewed contracts associated with projects in commercial operation in the Annual Adjustment of RAP cycle 2024/2025.</t>
    </r>
  </si>
  <si>
    <r>
      <rPr>
        <sz val="7"/>
        <color rgb="FF6AA1B0"/>
        <rFont val="Verdana"/>
        <family val="2"/>
      </rPr>
      <t>RAP Auction</t>
    </r>
  </si>
  <si>
    <r>
      <rPr>
        <sz val="7"/>
        <color rgb="FF6AA1B0"/>
        <rFont val="Verdana"/>
        <family val="2"/>
      </rPr>
      <t>RAP Total 
(Ref. Jun/24)</t>
    </r>
  </si>
  <si>
    <r>
      <rPr>
        <sz val="7"/>
        <color rgb="FF6AA1B0"/>
        <rFont val="Verdana"/>
        <family val="2"/>
      </rPr>
      <t xml:space="preserve">Reduction Date of RAP 50% after 15 years
</t>
    </r>
  </si>
  <si>
    <r>
      <rPr>
        <sz val="7"/>
        <color rgb="FF6AA1B0"/>
        <rFont val="Verdana"/>
        <family val="2"/>
      </rPr>
      <t>(III = I + II)</t>
    </r>
  </si>
  <si>
    <r>
      <rPr>
        <sz val="7"/>
        <color rgb="FF6AA1B0"/>
        <rFont val="Verdana"/>
        <family val="2"/>
      </rPr>
      <t>(V = III +IV)</t>
    </r>
  </si>
  <si>
    <r>
      <rPr>
        <sz val="7"/>
        <rFont val="Verdana"/>
        <family val="2"/>
      </rPr>
      <t>TMT 
(SPE 100% ELETROBRAS)</t>
    </r>
  </si>
  <si>
    <r>
      <rPr>
        <sz val="7"/>
        <color theme="1" tint="0.249977111117893"/>
        <rFont val="Verdana"/>
        <family val="2"/>
      </rPr>
      <t>2. RAP Auction</t>
    </r>
    <r>
      <rPr>
        <b/>
        <sz val="7"/>
        <color theme="1" tint="0.249977111117893"/>
        <rFont val="Verdana"/>
        <family val="2"/>
      </rPr>
      <t xml:space="preserve"> </t>
    </r>
    <r>
      <rPr>
        <sz val="7"/>
        <color theme="1" tint="0.249977111117893"/>
        <rFont val="Verdana"/>
        <family val="2"/>
      </rPr>
      <t>- amounts associated with the projects subject to auction.</t>
    </r>
  </si>
  <si>
    <r>
      <rPr>
        <b/>
        <sz val="7"/>
        <color theme="1" tint="0.249977111117893"/>
        <rFont val="Verdana"/>
        <family val="2"/>
      </rPr>
      <t>(I)</t>
    </r>
    <r>
      <rPr>
        <sz val="7"/>
        <color theme="1" tint="0.249977111117893"/>
        <rFont val="Verdana"/>
        <family val="2"/>
      </rPr>
      <t xml:space="preserve"> The opening of the total value of the RAP Auction is presented in the "RAP of cycle 2024/2025" column of the "RAP Data ReH 3,348/2024" tab of the spreadsheet, by filtering "RBL, RICG and RPEC" in the "RAP Act" column and filtering "active status" in the "RAP Status" column.</t>
    </r>
  </si>
  <si>
    <r>
      <rPr>
        <sz val="7"/>
        <color theme="1" tint="0.249977111117893"/>
        <rFont val="Verdana"/>
        <family val="2"/>
      </rPr>
      <t>3.</t>
    </r>
    <r>
      <rPr>
        <b/>
        <sz val="7"/>
        <color theme="1" tint="0.249977111117893"/>
        <rFont val="Verdana"/>
        <family val="2"/>
      </rPr>
      <t xml:space="preserve"> </t>
    </r>
    <r>
      <rPr>
        <b/>
        <sz val="7"/>
        <color theme="1" tint="0.249977111117893"/>
        <rFont val="Verdana"/>
        <family val="2"/>
      </rPr>
      <t xml:space="preserve">RAP Reinforcements and Improvements </t>
    </r>
    <r>
      <rPr>
        <sz val="7"/>
        <color theme="1" tint="0.249977111117893"/>
        <rFont val="Verdana"/>
        <family val="2"/>
      </rPr>
      <t>- Revenues currently received due to reinforcements and improvements that entered into commercial operation until the last annual adjustment of RAP in July 2024.</t>
    </r>
  </si>
  <si>
    <r>
      <rPr>
        <b/>
        <sz val="7"/>
        <color theme="1" tint="0.249977111117893"/>
        <rFont val="Verdana"/>
        <family val="2"/>
      </rPr>
      <t>(II)</t>
    </r>
    <r>
      <rPr>
        <sz val="7"/>
        <color theme="1" tint="0.249977111117893"/>
        <rFont val="Verdana"/>
        <family val="2"/>
      </rPr>
      <t xml:space="preserve"> The opening of the total value of RAP Reinforcements and Improvements is presented in the "RAP cycle 2024/2025" column of the "RAP Data ReH 3,348/2024" tab of the spreadsheet, when filtering the bidding concession contracts and filtering "RBNI, RCDM and RMEL" in the "revenue type" in the "RAP Act" column and the RAP status column as "Active".</t>
    </r>
  </si>
  <si>
    <r>
      <rPr>
        <sz val="7"/>
        <color theme="1" tint="0.249977111117893"/>
        <rFont val="Verdana"/>
        <family val="2"/>
      </rPr>
      <t>4.</t>
    </r>
    <r>
      <rPr>
        <b/>
        <sz val="7"/>
        <color theme="1" tint="0.249977111117893"/>
        <rFont val="Verdana"/>
        <family val="2"/>
      </rPr>
      <t xml:space="preserve"> </t>
    </r>
    <r>
      <rPr>
        <b/>
        <sz val="7"/>
        <color theme="1" tint="0.249977111117893"/>
        <rFont val="Verdana"/>
        <family val="2"/>
      </rPr>
      <t>(III) Total RAP approved for the 2024/2025 cycle</t>
    </r>
    <r>
      <rPr>
        <sz val="7"/>
        <color theme="1" tint="0.249977111117893"/>
        <rFont val="Verdana"/>
        <family val="2"/>
      </rPr>
      <t xml:space="preserve"> through ReH 3,348/2024 associated with the bidding contracts associated with the projects in commercial operation in the Annual Adjustment of RAP cycle 2024/2025.</t>
    </r>
  </si>
  <si>
    <r>
      <rPr>
        <sz val="7"/>
        <color theme="1" tint="0.249977111117893"/>
        <rFont val="Verdana"/>
        <family val="2"/>
      </rPr>
      <t xml:space="preserve">5. </t>
    </r>
    <r>
      <rPr>
        <b/>
        <sz val="7"/>
        <color theme="1" tint="0.249977111117893"/>
        <rFont val="Verdana"/>
        <family val="2"/>
      </rPr>
      <t xml:space="preserve">(IV) Additional RAP associated with the authorized reinforcement and improvement works </t>
    </r>
    <r>
      <rPr>
        <sz val="7"/>
        <color theme="1" tint="0.249977111117893"/>
        <rFont val="Verdana"/>
        <family val="2"/>
      </rPr>
      <t xml:space="preserve">that entered into commercial operation from the last adjustment until 3Q24. The list of these works is presented when filtering the "Quarter" column of the "RAP Data ReH 3,348/2024" tab of the spreadsheet. </t>
    </r>
  </si>
  <si>
    <r>
      <rPr>
        <sz val="7"/>
        <color theme="1" tint="0.249977111117893"/>
        <rFont val="Verdana"/>
        <family val="2"/>
      </rPr>
      <t>8. The information associated with the 100% Eletrobras SPE concession contracts whose projects are in commercial operation are considered.</t>
    </r>
  </si>
  <si>
    <r>
      <rPr>
        <b/>
        <sz val="7"/>
        <color rgb="FF6AA1B0"/>
        <rFont val="Verdana"/>
        <family val="2"/>
      </rPr>
      <t>Bidding Projects</t>
    </r>
  </si>
  <si>
    <t>T2023-160</t>
  </si>
  <si>
    <t>T2019-021</t>
  </si>
  <si>
    <t>T2024-096</t>
  </si>
  <si>
    <t>T2022-113</t>
  </si>
  <si>
    <t>T2023-201</t>
  </si>
  <si>
    <t>T2023-056</t>
  </si>
  <si>
    <t>T2023-057</t>
  </si>
  <si>
    <t>T2023-055</t>
  </si>
  <si>
    <t>T2021-026</t>
  </si>
  <si>
    <t>T2019-073</t>
  </si>
  <si>
    <t>T2023-187</t>
  </si>
  <si>
    <t>T2017-068</t>
  </si>
  <si>
    <t>T2022-047</t>
  </si>
  <si>
    <t>T2022-050</t>
  </si>
  <si>
    <t>T2022-049</t>
  </si>
  <si>
    <t>T2022-048</t>
  </si>
  <si>
    <t>T2022-104</t>
  </si>
  <si>
    <r>
      <rPr>
        <sz val="7"/>
        <rFont val="Verdana"/>
        <family val="2"/>
      </rPr>
      <t>TMT</t>
    </r>
  </si>
  <si>
    <t>T2023-108</t>
  </si>
  <si>
    <t>T2023-107</t>
  </si>
  <si>
    <t>T2023-168-A</t>
  </si>
  <si>
    <t>T2023-168</t>
  </si>
  <si>
    <t>T2023-110</t>
  </si>
  <si>
    <t>T2023-159</t>
  </si>
  <si>
    <t>T2024-093</t>
  </si>
  <si>
    <t>T2024-090</t>
  </si>
  <si>
    <t>T2024-076</t>
  </si>
  <si>
    <t>T2023-080</t>
  </si>
  <si>
    <t>T2024-101</t>
  </si>
  <si>
    <t>T2023-030</t>
  </si>
  <si>
    <t>T2023-109</t>
  </si>
  <si>
    <t>T2022-032</t>
  </si>
  <si>
    <r>
      <rPr>
        <sz val="7"/>
        <rFont val="Verdana"/>
        <family val="2"/>
      </rPr>
      <t>VSB</t>
    </r>
  </si>
  <si>
    <t>T2024-102</t>
  </si>
  <si>
    <t>T2022-002</t>
  </si>
  <si>
    <t>T2023-074</t>
  </si>
  <si>
    <t>T2021-072</t>
  </si>
  <si>
    <t>T2022-012</t>
  </si>
  <si>
    <t>T2022-011</t>
  </si>
  <si>
    <t>T2022-010</t>
  </si>
  <si>
    <t>T2022-103</t>
  </si>
  <si>
    <t>T2024-032</t>
  </si>
  <si>
    <t>T2024-031</t>
  </si>
  <si>
    <t>T2022-028</t>
  </si>
  <si>
    <t>T2023-003</t>
  </si>
  <si>
    <t>T2023-004</t>
  </si>
  <si>
    <t>T2023-005</t>
  </si>
  <si>
    <t>013/2022</t>
  </si>
  <si>
    <t>T2022-127</t>
  </si>
  <si>
    <t>T2022-081</t>
  </si>
  <si>
    <t>T2022-080</t>
  </si>
  <si>
    <t>T2022-099</t>
  </si>
  <si>
    <t>T2024-011</t>
  </si>
  <si>
    <t>T2022-013</t>
  </si>
  <si>
    <t>T2024-123</t>
  </si>
  <si>
    <t>T2024-135</t>
  </si>
  <si>
    <t>T2024-134</t>
  </si>
  <si>
    <t>T2024-133</t>
  </si>
  <si>
    <t>T2024-122</t>
  </si>
  <si>
    <t>T2021-053</t>
  </si>
  <si>
    <t>T2023-028</t>
  </si>
  <si>
    <t>T2022-008</t>
  </si>
  <si>
    <t>T2017-073</t>
  </si>
  <si>
    <t>T2019-066</t>
  </si>
  <si>
    <t>T2024-015</t>
  </si>
  <si>
    <t>T2024-014</t>
  </si>
  <si>
    <t>T2024-013</t>
  </si>
  <si>
    <t>T2024-012</t>
  </si>
  <si>
    <t>T2024-103</t>
  </si>
  <si>
    <t>T2023-076</t>
  </si>
  <si>
    <t>T2023-075</t>
  </si>
  <si>
    <t>T2021-098</t>
  </si>
  <si>
    <t>T2023-031</t>
  </si>
  <si>
    <t>T2023-033</t>
  </si>
  <si>
    <t>T2023-034</t>
  </si>
  <si>
    <t>T2023-035</t>
  </si>
  <si>
    <t>T2023-202</t>
  </si>
  <si>
    <t>T2023-129</t>
  </si>
  <si>
    <t>T2023-052</t>
  </si>
  <si>
    <t>T2023-051</t>
  </si>
  <si>
    <t>T2023-012</t>
  </si>
  <si>
    <t>T2023-011</t>
  </si>
  <si>
    <t>T2021-099</t>
  </si>
  <si>
    <t>T2023-002</t>
  </si>
  <si>
    <t>T2022-069</t>
  </si>
  <si>
    <t>T2023-009</t>
  </si>
  <si>
    <t>T2023-008</t>
  </si>
  <si>
    <t>T2024-005</t>
  </si>
  <si>
    <t>T2024-004</t>
  </si>
  <si>
    <t>T2024-002</t>
  </si>
  <si>
    <t>T2024-003</t>
  </si>
  <si>
    <t>T2024-001</t>
  </si>
  <si>
    <t>T2023-171-A</t>
  </si>
  <si>
    <t>T2023-169-A</t>
  </si>
  <si>
    <t>T2023-171</t>
  </si>
  <si>
    <t>T2023-169</t>
  </si>
  <si>
    <t>T2023-128</t>
  </si>
  <si>
    <t>T2024-070</t>
  </si>
  <si>
    <t>T2022-041</t>
  </si>
  <si>
    <t>T2022-040</t>
  </si>
  <si>
    <t>T2023-154</t>
  </si>
  <si>
    <t>T2022-102</t>
  </si>
  <si>
    <t>T2023-161</t>
  </si>
  <si>
    <t>T2023-007</t>
  </si>
  <si>
    <t>T2023-006</t>
  </si>
  <si>
    <t>T2023-162</t>
  </si>
  <si>
    <t>T2024-095</t>
  </si>
  <si>
    <t>T2021-046</t>
  </si>
  <si>
    <t>T2022-064</t>
  </si>
  <si>
    <t>T2022-063</t>
  </si>
  <si>
    <t>T2022-062</t>
  </si>
  <si>
    <t>T2022-061</t>
  </si>
  <si>
    <t>T2024-091</t>
  </si>
  <si>
    <t>T2024-078</t>
  </si>
  <si>
    <t>T2024-082</t>
  </si>
  <si>
    <t>T2022-007</t>
  </si>
  <si>
    <t>T2022-006</t>
  </si>
  <si>
    <t>T2023-166</t>
  </si>
  <si>
    <t>T2023-166-A</t>
  </si>
  <si>
    <t>T2024-086</t>
  </si>
  <si>
    <t>T2024-083</t>
  </si>
  <si>
    <t>T2024-079</t>
  </si>
  <si>
    <t>T2022-058</t>
  </si>
  <si>
    <t>T2022-059</t>
  </si>
  <si>
    <t>T2022-060</t>
  </si>
  <si>
    <t>T2022-117</t>
  </si>
  <si>
    <t>T2022-118</t>
  </si>
  <si>
    <t>T2022-119</t>
  </si>
  <si>
    <t>T2023-145</t>
  </si>
  <si>
    <t>T2023-138</t>
  </si>
  <si>
    <t>T2023-149</t>
  </si>
  <si>
    <t>T2023-148</t>
  </si>
  <si>
    <t>T2020-012</t>
  </si>
  <si>
    <t>T2020-010</t>
  </si>
  <si>
    <t>009/2023</t>
  </si>
  <si>
    <t>T2023-182</t>
  </si>
  <si>
    <t>T2020-014</t>
  </si>
  <si>
    <t>T2023-142</t>
  </si>
  <si>
    <t>T2019-074</t>
  </si>
  <si>
    <t>T2022-112</t>
  </si>
  <si>
    <t>T2023-029</t>
  </si>
  <si>
    <t>T2023-131</t>
  </si>
  <si>
    <t>T2023-130</t>
  </si>
  <si>
    <t>T2019-090</t>
  </si>
  <si>
    <t>T2023-054</t>
  </si>
  <si>
    <t>T2023-136</t>
  </si>
  <si>
    <t>T2023-137</t>
  </si>
  <si>
    <t>T2023-070</t>
  </si>
  <si>
    <t>T2022-045</t>
  </si>
  <si>
    <t>T2022-055</t>
  </si>
  <si>
    <t>T2024-097</t>
  </si>
  <si>
    <t>T2024-081</t>
  </si>
  <si>
    <t>T2020-016</t>
  </si>
  <si>
    <t>T2019-032</t>
  </si>
  <si>
    <t>T2024-006</t>
  </si>
  <si>
    <t>T2023-058</t>
  </si>
  <si>
    <t>T2023-059</t>
  </si>
  <si>
    <t>T2023-181</t>
  </si>
  <si>
    <t>T2021-028</t>
  </si>
  <si>
    <t>T2024-077</t>
  </si>
  <si>
    <t>T2023-134</t>
  </si>
  <si>
    <t>T2024-074</t>
  </si>
  <si>
    <t>T2022-034</t>
  </si>
  <si>
    <t>T2024-072</t>
  </si>
  <si>
    <t>T2024-073</t>
  </si>
  <si>
    <t>T2022-036</t>
  </si>
  <si>
    <t>T2022-035</t>
  </si>
  <si>
    <t>T2022-042</t>
  </si>
  <si>
    <t>T2023-153</t>
  </si>
  <si>
    <t>T2023-010</t>
  </si>
  <si>
    <t>T2023-014</t>
  </si>
  <si>
    <t>T2023-013</t>
  </si>
  <si>
    <t>T2023-114</t>
  </si>
  <si>
    <t>T2024-030</t>
  </si>
  <si>
    <t>T2021-075</t>
  </si>
  <si>
    <t>T2022-003</t>
  </si>
  <si>
    <t>T2022-005</t>
  </si>
  <si>
    <t>T2022-004</t>
  </si>
  <si>
    <t>T2022-084</t>
  </si>
  <si>
    <t>T2022-083</t>
  </si>
  <si>
    <t>T2023-167-A</t>
  </si>
  <si>
    <t>T2023-167</t>
  </si>
  <si>
    <t>T2024-092</t>
  </si>
  <si>
    <t>T2024-100</t>
  </si>
  <si>
    <t>T2024-127</t>
  </si>
  <si>
    <t>T2024-119</t>
  </si>
  <si>
    <t>T2024-069</t>
  </si>
  <si>
    <t>T2023-066</t>
  </si>
  <si>
    <t>T2023-067</t>
  </si>
  <si>
    <t>T2023-065</t>
  </si>
  <si>
    <t>T2022-101</t>
  </si>
  <si>
    <t>T2019-029</t>
  </si>
  <si>
    <t>T2024-029</t>
  </si>
  <si>
    <t>T2023-113</t>
  </si>
  <si>
    <t>T2023-112</t>
  </si>
  <si>
    <t>T2023-032</t>
  </si>
  <si>
    <t>T2024-071</t>
  </si>
  <si>
    <t>T2023-072</t>
  </si>
  <si>
    <t>T2023-073</t>
  </si>
  <si>
    <t>T2022-044</t>
  </si>
  <si>
    <t>T2022-043</t>
  </si>
  <si>
    <t>T2019-072</t>
  </si>
  <si>
    <t>T2023-104</t>
  </si>
  <si>
    <t>T2022-065</t>
  </si>
  <si>
    <t>T2024-098</t>
  </si>
  <si>
    <t>T2024-087</t>
  </si>
  <si>
    <t>T2024-085</t>
  </si>
  <si>
    <t>T2024-089</t>
  </si>
  <si>
    <t>T2024-088</t>
  </si>
  <si>
    <t>T2024-080</t>
  </si>
  <si>
    <t>T2024-075</t>
  </si>
  <si>
    <t>T2023-071</t>
  </si>
  <si>
    <t>T2022-086</t>
  </si>
  <si>
    <t>T2022-134</t>
  </si>
  <si>
    <t>T2022-133</t>
  </si>
  <si>
    <t>T2023-068</t>
  </si>
  <si>
    <t>T2023-069</t>
  </si>
  <si>
    <t>T2023-190</t>
  </si>
  <si>
    <t>T2022-001</t>
  </si>
  <si>
    <t>T2022-070</t>
  </si>
  <si>
    <t>T2024-034</t>
  </si>
  <si>
    <r>
      <rPr>
        <sz val="10"/>
        <color rgb="FF6AA1B0"/>
        <rFont val="Verdana"/>
        <family val="2"/>
      </rPr>
      <t>Reinforcement / Improvement / Expansion</t>
    </r>
  </si>
  <si>
    <r>
      <rPr>
        <sz val="7"/>
        <rFont val="Verdana"/>
        <family val="2"/>
      </rPr>
      <t>010/2012</t>
    </r>
  </si>
  <si>
    <r>
      <rPr>
        <sz val="7"/>
        <rFont val="Verdana"/>
        <family val="2"/>
      </rPr>
      <t>*Furnas projects are being accounted for as Eletrobras due to the incorporation of Furnas by Eletrobras, including Vale do São Bartolomeu and Triângulo Mineiro Transmissora</t>
    </r>
  </si>
  <si>
    <r>
      <rPr>
        <sz val="7"/>
        <color theme="1" tint="0.249977111117893"/>
        <rFont val="Verdana"/>
        <family val="2"/>
      </rPr>
      <t>WPP Coxilha Negra 2 (18)</t>
    </r>
  </si>
  <si>
    <r>
      <rPr>
        <sz val="7"/>
        <color theme="1" tint="0.249977111117893"/>
        <rFont val="Verdana"/>
        <family val="2"/>
      </rPr>
      <t>Eletrobras Holding</t>
    </r>
  </si>
  <si>
    <r>
      <rPr>
        <b/>
        <sz val="7"/>
        <color rgb="FF6AA1B0"/>
        <rFont val="Verdana"/>
        <family val="2"/>
      </rPr>
      <t>Total Eletrobras</t>
    </r>
  </si>
  <si>
    <r>
      <rPr>
        <sz val="7"/>
        <color rgb="FF6AA1B0"/>
        <rFont val="Verdana"/>
        <family val="2"/>
      </rPr>
      <t>GAG</t>
    </r>
    <r>
      <rPr>
        <vertAlign val="subscript"/>
        <sz val="7"/>
        <color rgb="FF6AA1B0"/>
        <rFont val="Verdana"/>
        <family val="2"/>
      </rPr>
      <t xml:space="preserve">O&amp;M </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</si>
  <si>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</si>
  <si>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249977111117893"/>
        <rFont val="Verdana"/>
        <family val="2"/>
      </rPr>
      <t>MW</t>
    </r>
    <r>
      <rPr>
        <vertAlign val="subscript"/>
        <sz val="7"/>
        <color theme="1" tint="0.249977111117893"/>
        <rFont val="Verdana"/>
        <family val="2"/>
      </rPr>
      <t>average</t>
    </r>
  </si>
  <si>
    <r>
      <rPr>
        <sz val="7"/>
        <rFont val="Verdana"/>
        <family val="2"/>
      </rPr>
      <t>Eletronorte (50.38%)</t>
    </r>
  </si>
  <si>
    <r>
      <rPr>
        <sz val="7"/>
        <color theme="1" tint="0.249977111117893"/>
        <rFont val="Verdana"/>
        <family val="2"/>
      </rPr>
      <t>Eletrobras Holding (2)</t>
    </r>
  </si>
  <si>
    <r>
      <rPr>
        <sz val="7"/>
        <color theme="1" tint="0.249977111117893"/>
        <rFont val="Verdana"/>
        <family val="2"/>
      </rPr>
      <t xml:space="preserve">Eletrobras Holding </t>
    </r>
  </si>
  <si>
    <r>
      <rPr>
        <sz val="7"/>
        <color theme="1" tint="0.249977111117893"/>
        <rFont val="Verdana"/>
        <family val="2"/>
      </rPr>
      <t>Eletrobras Holding *</t>
    </r>
  </si>
  <si>
    <r>
      <rPr>
        <sz val="7"/>
        <rFont val="Verdana"/>
        <family val="2"/>
      </rPr>
      <t>(**) Transmission lines associated with the connection of power plants, free consumers, sectioning, etc., without a revenue contract approved by REH 3216/2023</t>
    </r>
  </si>
  <si>
    <r>
      <rPr>
        <b/>
        <sz val="12"/>
        <color rgb="FF6AA1B0"/>
        <rFont val="Verdana"/>
        <family val="2"/>
      </rPr>
      <t>Data of authorized projects planned to enter into commercial operation</t>
    </r>
  </si>
  <si>
    <r>
      <rPr>
        <sz val="10"/>
        <color rgb="FF6AA1B0"/>
        <rFont val="Verdana"/>
        <family val="2"/>
      </rPr>
      <t>Physical progress of the project (%)</t>
    </r>
  </si>
  <si>
    <r>
      <rPr>
        <sz val="10"/>
        <color rgb="FF6AA1B0"/>
        <rFont val="Verdana"/>
        <family val="2"/>
      </rPr>
      <t>Is it or is it not on the module list?</t>
    </r>
  </si>
  <si>
    <r>
      <rPr>
        <sz val="10"/>
        <color rgb="FF6AA1B0"/>
        <rFont val="Verdana"/>
        <family val="2"/>
      </rPr>
      <t>Forecast of Start of Operation</t>
    </r>
  </si>
  <si>
    <r>
      <rPr>
        <sz val="10"/>
        <color rgb="FF6AA1B0"/>
        <rFont val="Verdana"/>
        <family val="2"/>
      </rPr>
      <t>Concession Agreement</t>
    </r>
  </si>
  <si>
    <r>
      <rPr>
        <sz val="10"/>
        <color rgb="FF6AA1B0"/>
        <rFont val="Verdana"/>
        <family val="2"/>
      </rPr>
      <t>CA Renewed or Bid?</t>
    </r>
  </si>
  <si>
    <r>
      <rPr>
        <sz val="10"/>
        <color rgb="FF6AA1B0"/>
        <rFont val="Verdana"/>
        <family val="2"/>
      </rPr>
      <t>Project (I)</t>
    </r>
  </si>
  <si>
    <t>Yes</t>
  </si>
  <si>
    <t>Renewed</t>
  </si>
  <si>
    <t>Nova Era Janapu</t>
  </si>
  <si>
    <t>No</t>
  </si>
  <si>
    <t>T2023-001</t>
  </si>
  <si>
    <t>Improvement at SS Ivaiporã: Replacement of TRRG01 power transformer</t>
  </si>
  <si>
    <t>T2024-190</t>
  </si>
  <si>
    <t>Nova Era Catarina</t>
  </si>
  <si>
    <t>SS 230/138 kV Chapecoense and existing TL sectioning</t>
  </si>
  <si>
    <t>012/2024</t>
  </si>
  <si>
    <t>T2024-201</t>
  </si>
  <si>
    <t>Substation and Transmission Line</t>
  </si>
  <si>
    <t>Nova Era Ceará</t>
  </si>
  <si>
    <t>SS 500/230 kV Morada Nova, TL 500 kV Morada Nova - Pacatuba, various TL and existing TL sectioning</t>
  </si>
  <si>
    <t>006/2024</t>
  </si>
  <si>
    <t>T2024-195</t>
  </si>
  <si>
    <t>Nova Era Integração</t>
  </si>
  <si>
    <t>SS 500/230 kV Zebu III, SS 500/230/138 kV Bom Nome II, various TL and existing TL sectioning</t>
  </si>
  <si>
    <t>PB, PE, AL, BA</t>
  </si>
  <si>
    <t>008/2024</t>
  </si>
  <si>
    <t>T2024-197</t>
  </si>
  <si>
    <t>Nova Era Teresina</t>
  </si>
  <si>
    <t>SS 500 kV Teresina IV, SS 500 kV Crateús, various TL and existing TL sectioning</t>
  </si>
  <si>
    <t>PI, CE</t>
  </si>
  <si>
    <t>004/2024</t>
  </si>
  <si>
    <t>T2024-193</t>
  </si>
  <si>
    <r>
      <rPr>
        <sz val="7"/>
        <color rgb="FF6AA1B0"/>
        <rFont val="Verdana"/>
        <family val="2"/>
      </rPr>
      <t>RAP base date
cycle 2024/2025</t>
    </r>
  </si>
  <si>
    <r>
      <rPr>
        <sz val="7"/>
        <rFont val="Verdana"/>
        <family val="2"/>
      </rPr>
      <t>Holding (40.00%)</t>
    </r>
  </si>
  <si>
    <r>
      <rPr>
        <sz val="7"/>
        <rFont val="Verdana"/>
        <family val="2"/>
      </rPr>
      <t>Holding (33.333%)</t>
    </r>
  </si>
  <si>
    <r>
      <rPr>
        <sz val="7"/>
        <rFont val="Verdana"/>
        <family val="2"/>
      </rPr>
      <t>Holding (83.42%)</t>
    </r>
  </si>
  <si>
    <r>
      <rPr>
        <sz val="7"/>
        <rFont val="Verdana"/>
        <family val="2"/>
      </rPr>
      <t>Holding (54.013%)</t>
    </r>
  </si>
  <si>
    <r>
      <rPr>
        <sz val="7"/>
        <rFont val="Verdana"/>
        <family val="2"/>
      </rPr>
      <t>Eletronorte (50.56%)
Holding (24.72%)
CGT Eletrosul (24.72%)</t>
    </r>
  </si>
  <si>
    <r>
      <rPr>
        <sz val="7"/>
        <rFont val="Verdana"/>
        <family val="2"/>
      </rPr>
      <t>Holding (49.90%)</t>
    </r>
  </si>
  <si>
    <r>
      <rPr>
        <sz val="7"/>
        <rFont val="Verdana"/>
        <family val="2"/>
      </rPr>
      <t>Holding (100%)</t>
    </r>
  </si>
  <si>
    <r>
      <rPr>
        <sz val="9"/>
        <rFont val="Calibri"/>
        <family val="2"/>
        <scheme val="minor"/>
      </rPr>
      <t>Note: Chapada do Piauí I Holding S.A. and Chapada do Piauí II Holding S.A. were removed from the report because they were sold on 06.30.2024</t>
    </r>
  </si>
  <si>
    <r>
      <rPr>
        <sz val="7"/>
        <rFont val="Verdana"/>
        <family val="2"/>
      </rPr>
      <t>Mizha Participações S.A. (20%)
Engie (40%)</t>
    </r>
  </si>
  <si>
    <r>
      <rPr>
        <sz val="9"/>
        <color theme="1"/>
        <rFont val="Calibri"/>
        <family val="2"/>
        <scheme val="minor"/>
      </rPr>
      <t>km of TL</t>
    </r>
  </si>
  <si>
    <r>
      <rPr>
        <sz val="9"/>
        <color theme="1"/>
        <rFont val="Calibri"/>
        <family val="2"/>
        <scheme val="minor"/>
      </rPr>
      <t>Km of TL &gt;230 and basic network</t>
    </r>
  </si>
  <si>
    <r>
      <rPr>
        <sz val="7"/>
        <color rgb="FF6AA1B0"/>
        <rFont val="Verdana"/>
        <family val="2"/>
      </rPr>
      <t>RAP Cycle 
24-25</t>
    </r>
  </si>
  <si>
    <r>
      <rPr>
        <sz val="7"/>
        <rFont val="Verdana"/>
        <family val="2"/>
      </rPr>
      <t>Eletronorte (24.5%)
Holding (24.5%)</t>
    </r>
  </si>
  <si>
    <r>
      <rPr>
        <sz val="7"/>
        <rFont val="Verdana"/>
        <family val="2"/>
      </rPr>
      <t>Chesf (24.5%)
Holding (24.5%)</t>
    </r>
  </si>
  <si>
    <r>
      <rPr>
        <sz val="7"/>
        <rFont val="Verdana"/>
        <family val="2"/>
      </rPr>
      <t>Holding (49.9%)</t>
    </r>
  </si>
  <si>
    <r>
      <rPr>
        <sz val="7"/>
        <rFont val="Verdana"/>
        <family val="2"/>
      </rPr>
      <t>Holding (24.5%)</t>
    </r>
  </si>
  <si>
    <r>
      <rPr>
        <sz val="7"/>
        <rFont val="Verdana"/>
        <family val="2"/>
      </rPr>
      <t>Teresina II -Tiangua II</t>
    </r>
  </si>
  <si>
    <r>
      <rPr>
        <sz val="7"/>
        <rFont val="Verdana"/>
        <family val="2"/>
      </rPr>
      <t>Tiangua II -Sobral III</t>
    </r>
  </si>
  <si>
    <r>
      <rPr>
        <sz val="7"/>
        <rFont val="Verdana"/>
        <family val="2"/>
      </rPr>
      <t>Sobral III -Pecem II</t>
    </r>
  </si>
  <si>
    <r>
      <rPr>
        <sz val="7"/>
        <rFont val="Verdana"/>
        <family val="2"/>
      </rPr>
      <t xml:space="preserve">Pecem II - Fortaleza II </t>
    </r>
  </si>
  <si>
    <r>
      <rPr>
        <sz val="7"/>
        <rFont val="Verdana"/>
        <family val="2"/>
      </rPr>
      <t>Holding (40%)</t>
    </r>
  </si>
  <si>
    <r>
      <rPr>
        <sz val="7"/>
        <rFont val="Verdana"/>
        <family val="2"/>
      </rPr>
      <t>Holding (99.736%)</t>
    </r>
  </si>
  <si>
    <t>renewed</t>
  </si>
  <si>
    <t>bidders</t>
  </si>
  <si>
    <r>
      <rPr>
        <sz val="7"/>
        <rFont val="Verdana"/>
        <family val="2"/>
      </rPr>
      <t>Carajas</t>
    </r>
  </si>
  <si>
    <r>
      <rPr>
        <sz val="7"/>
        <rFont val="Verdana"/>
        <family val="2"/>
      </rPr>
      <t>Rio Verde</t>
    </r>
  </si>
  <si>
    <r>
      <rPr>
        <sz val="7"/>
        <rFont val="Verdana"/>
        <family val="2"/>
      </rPr>
      <t>Xavantes</t>
    </r>
  </si>
  <si>
    <r>
      <rPr>
        <sz val="7"/>
        <rFont val="Verdana"/>
        <family val="2"/>
      </rPr>
      <t>Mesquita</t>
    </r>
  </si>
  <si>
    <r>
      <rPr>
        <sz val="7"/>
        <rFont val="Verdana"/>
        <family val="2"/>
      </rPr>
      <t>Mutum (Expansion)</t>
    </r>
  </si>
  <si>
    <r>
      <rPr>
        <sz val="7"/>
        <rFont val="Verdana"/>
        <family val="2"/>
      </rPr>
      <t>Viana</t>
    </r>
  </si>
  <si>
    <r>
      <rPr>
        <sz val="7"/>
        <rFont val="Verdana"/>
        <family val="2"/>
      </rPr>
      <t>Pecem II</t>
    </r>
  </si>
  <si>
    <r>
      <rPr>
        <sz val="7"/>
        <rFont val="Verdana"/>
        <family val="2"/>
      </rPr>
      <t>Tiangua II</t>
    </r>
  </si>
  <si>
    <r>
      <rPr>
        <sz val="7"/>
        <rFont val="Verdana"/>
        <family val="2"/>
      </rPr>
      <t>B. Coqueiros</t>
    </r>
  </si>
  <si>
    <r>
      <rPr>
        <sz val="7"/>
        <rFont val="Verdana"/>
        <family val="2"/>
      </rPr>
      <t>Chapadão</t>
    </r>
  </si>
  <si>
    <r>
      <rPr>
        <sz val="7"/>
        <rFont val="Verdana"/>
        <family val="2"/>
      </rPr>
      <t>Palmeiras</t>
    </r>
  </si>
  <si>
    <r>
      <rPr>
        <sz val="7"/>
        <rFont val="Verdana"/>
        <family val="2"/>
      </rPr>
      <t>Note: The Companies of Chapada do Piauí I Holding S.A. and Chapada do Piauí II Holding S.A. were removed from the report because they were sold on 06.30.2024</t>
    </r>
  </si>
  <si>
    <r>
      <rPr>
        <sz val="7"/>
        <rFont val="Verdana"/>
        <family val="2"/>
      </rPr>
      <t>Holding (99.73%)</t>
    </r>
  </si>
  <si>
    <r>
      <rPr>
        <sz val="7"/>
        <rFont val="Verdana"/>
        <family val="2"/>
      </rPr>
      <t>Holding (100.00%)</t>
    </r>
  </si>
  <si>
    <r>
      <rPr>
        <sz val="7"/>
        <rFont val="Verdana"/>
        <family val="2"/>
      </rPr>
      <t>Check</t>
    </r>
  </si>
  <si>
    <r>
      <rPr>
        <sz val="7"/>
        <rFont val="Verdana"/>
        <family val="2"/>
      </rPr>
      <t>RAP add-on</t>
    </r>
  </si>
  <si>
    <r>
      <rPr>
        <sz val="7"/>
        <rFont val="Verdana"/>
        <family val="2"/>
      </rPr>
      <t>RAP approved</t>
    </r>
  </si>
  <si>
    <t>Improvement (ex HVDC)</t>
  </si>
  <si>
    <t>Eletrobras Consolidated</t>
  </si>
  <si>
    <t>Reinforcement &amp; Improvement (ex HVDC)</t>
  </si>
  <si>
    <r>
      <rPr>
        <sz val="7"/>
        <rFont val="Verdana"/>
        <family val="2"/>
      </rPr>
      <t>(*) Approved RAP associated with active modules of ReH 3348/2024.</t>
    </r>
  </si>
  <si>
    <r>
      <rPr>
        <sz val="10"/>
        <color rgb="FF6AA1B0"/>
        <rFont val="Verdana"/>
        <family val="2"/>
      </rPr>
      <t>RAP (BRL Million)</t>
    </r>
  </si>
  <si>
    <r>
      <rPr>
        <b/>
        <sz val="16"/>
        <color rgb="FF6AA1B0"/>
        <rFont val="Verdana"/>
        <family val="2"/>
      </rPr>
      <t>Growth in Transmission</t>
    </r>
  </si>
  <si>
    <r>
      <rPr>
        <sz val="11"/>
        <color theme="1"/>
        <rFont val="Calibri"/>
        <family val="2"/>
        <scheme val="minor"/>
      </rPr>
      <t>The data presented here refers to the sample of projects included in ANEEL's Transmission Management System (SIGET).</t>
    </r>
  </si>
  <si>
    <r>
      <rPr>
        <b/>
        <sz val="10"/>
        <color rgb="FF6AA1B0"/>
        <rFont val="Verdana"/>
        <family val="2"/>
      </rPr>
      <t>Present in Modules List of tab "RAP Data ReH 3348_2024"</t>
    </r>
  </si>
  <si>
    <r>
      <rPr>
        <b/>
        <sz val="10"/>
        <color rgb="FF6AA1B0"/>
        <rFont val="Verdana"/>
        <family val="2"/>
      </rPr>
      <t>Not present in Modules List of tab "RAP Data ReH 3348_2024"</t>
    </r>
  </si>
  <si>
    <r>
      <rPr>
        <b/>
        <sz val="10"/>
        <color rgb="FF6AA1B0"/>
        <rFont val="Verdana"/>
        <family val="2"/>
      </rPr>
      <t>RAP (BRL bn)</t>
    </r>
  </si>
  <si>
    <r>
      <rPr>
        <b/>
        <sz val="10"/>
        <color rgb="FF6AA1B0"/>
        <rFont val="Verdana"/>
        <family val="2"/>
      </rPr>
      <t>Capex (BRL bn)</t>
    </r>
  </si>
  <si>
    <r>
      <rPr>
        <b/>
        <sz val="7"/>
        <color rgb="FF6AA1B0"/>
        <rFont val="Verdana"/>
        <family val="2"/>
      </rPr>
      <t>Total Physical Guarantee (Mwm) (100% of Assets)</t>
    </r>
  </si>
  <si>
    <r>
      <rPr>
        <sz val="7"/>
        <color theme="1"/>
        <rFont val="Verdana"/>
        <family val="2"/>
      </rPr>
      <t>(2) Projects renewed by law 13,182/15.</t>
    </r>
  </si>
  <si>
    <r>
      <rPr>
        <b/>
        <sz val="7"/>
        <color rgb="FF6AA1B0"/>
        <rFont val="Verdana"/>
        <family val="2"/>
      </rPr>
      <t>% Decoupled Physical Guarantee</t>
    </r>
  </si>
  <si>
    <r>
      <rPr>
        <b/>
        <sz val="7"/>
        <color rgb="FF6AA1B0"/>
        <rFont val="Verdana"/>
        <family val="2"/>
      </rPr>
      <t xml:space="preserve">Installed Capacity          (MW) (100%) </t>
    </r>
  </si>
  <si>
    <r>
      <rPr>
        <b/>
        <sz val="7"/>
        <color rgb="FF6AA1B0"/>
        <rFont val="Verdana"/>
        <family val="2"/>
      </rPr>
      <t xml:space="preserve"> Total (Mwm) (100% of Assets)</t>
    </r>
  </si>
  <si>
    <r>
      <rPr>
        <b/>
        <sz val="7"/>
        <color rgb="FF6AA1B0"/>
        <rFont val="Verdana"/>
        <family val="2"/>
      </rPr>
      <t>Quoted (MWm) (1)</t>
    </r>
  </si>
  <si>
    <r>
      <rPr>
        <b/>
        <sz val="7"/>
        <color rgb="FF6AA1B0"/>
        <rFont val="Verdana"/>
        <family val="2"/>
      </rPr>
      <t>Decoupled (MWm) (1)</t>
    </r>
  </si>
  <si>
    <r>
      <rPr>
        <b/>
        <sz val="7"/>
        <color rgb="FF6AA1B0"/>
        <rFont val="Verdana"/>
        <family val="2"/>
      </rPr>
      <t>Law 13,182  (MWm) (2)</t>
    </r>
  </si>
  <si>
    <r>
      <rPr>
        <b/>
        <sz val="7"/>
        <color rgb="FF6AA1B0"/>
        <rFont val="Verdana"/>
        <family val="2"/>
      </rPr>
      <t>Total Physical Guarantee (Mwm) (Proportional)</t>
    </r>
  </si>
  <si>
    <r>
      <rPr>
        <sz val="7"/>
        <color rgb="FF6AA1B0"/>
        <rFont val="Verdana"/>
        <family val="2"/>
      </rPr>
      <t>Full Responsibility</t>
    </r>
  </si>
  <si>
    <r>
      <rPr>
        <sz val="7"/>
        <color rgb="FF6AA1B0"/>
        <rFont val="Verdana"/>
        <family val="2"/>
      </rPr>
      <t>Physical Guarantee Law 13,182/15</t>
    </r>
  </si>
  <si>
    <r>
      <rPr>
        <sz val="7"/>
        <color rgb="FF6AA1B0"/>
        <rFont val="Verdana"/>
        <family val="2"/>
      </rPr>
      <t>Physical Guarantee Share</t>
    </r>
  </si>
  <si>
    <r>
      <rPr>
        <sz val="7"/>
        <color rgb="FF6AA1B0"/>
        <rFont val="Verdana"/>
        <family val="2"/>
      </rPr>
      <t>Physical Guarantee Decoupled</t>
    </r>
  </si>
  <si>
    <r>
      <rPr>
        <sz val="7"/>
        <color theme="1" tint="0.249977111117893"/>
        <rFont val="Verdana"/>
        <family val="2"/>
      </rPr>
      <t>SPE by equity method</t>
    </r>
  </si>
  <si>
    <r>
      <rPr>
        <b/>
        <sz val="7"/>
        <color rgb="FF6AA1B0"/>
        <rFont val="Verdana"/>
        <family val="2"/>
      </rPr>
      <t>Installed Capacity          (MW) (Proportional)</t>
    </r>
  </si>
  <si>
    <r>
      <rPr>
        <sz val="7"/>
        <color theme="1" tint="0.249977111117893"/>
        <rFont val="Verdana"/>
        <family val="2"/>
      </rPr>
      <t>Paulo Afonso Complex</t>
    </r>
  </si>
  <si>
    <r>
      <rPr>
        <sz val="7"/>
        <color theme="1" tint="0.249977111117893"/>
        <rFont val="Verdana"/>
        <family val="2"/>
      </rPr>
      <t>Sobradinho</t>
    </r>
  </si>
  <si>
    <r>
      <rPr>
        <sz val="7"/>
        <color theme="1" tint="0.249977111117893"/>
        <rFont val="Verdana"/>
        <family val="2"/>
      </rPr>
      <t>Luiz Gonzaga (Itaparica)</t>
    </r>
  </si>
  <si>
    <r>
      <rPr>
        <sz val="7"/>
        <color theme="1" tint="0.249977111117893"/>
        <rFont val="Verdana"/>
        <family val="2"/>
      </rPr>
      <t>Boa Esperança (Castelo Branco)</t>
    </r>
  </si>
  <si>
    <r>
      <rPr>
        <sz val="7"/>
        <color theme="1" tint="0.249977111117893"/>
        <rFont val="Verdana"/>
        <family val="2"/>
      </rPr>
      <t>Casa Nova I A</t>
    </r>
  </si>
  <si>
    <r>
      <rPr>
        <sz val="7"/>
        <color theme="1" tint="0.249977111117893"/>
        <rFont val="Verdana"/>
        <family val="2"/>
      </rPr>
      <t>HPP Governador Jayme Canet Júnior</t>
    </r>
  </si>
  <si>
    <r>
      <rPr>
        <sz val="7"/>
        <color theme="1" tint="0.249977111117893"/>
        <rFont val="Verdana"/>
        <family val="2"/>
      </rPr>
      <t>HPP Passo São João</t>
    </r>
  </si>
  <si>
    <r>
      <rPr>
        <sz val="7"/>
        <color theme="1" tint="0.249977111117893"/>
        <rFont val="Verdana"/>
        <family val="2"/>
      </rPr>
      <t>Mascarenhas de Moraes</t>
    </r>
  </si>
  <si>
    <r>
      <rPr>
        <sz val="7"/>
        <color theme="1" tint="0.249977111117893"/>
        <rFont val="Verdana"/>
        <family val="2"/>
      </rPr>
      <t>Serra da Mesa</t>
    </r>
  </si>
  <si>
    <r>
      <rPr>
        <sz val="7"/>
        <color theme="1" tint="0.249977111117893"/>
        <rFont val="Verdana"/>
        <family val="2"/>
      </rPr>
      <t>Santa Cruz</t>
    </r>
  </si>
  <si>
    <r>
      <rPr>
        <sz val="7"/>
        <color theme="1" tint="0.249977111117893"/>
        <rFont val="Verdana"/>
        <family val="2"/>
      </rPr>
      <t>Itumbiara</t>
    </r>
  </si>
  <si>
    <r>
      <rPr>
        <sz val="7"/>
        <color theme="1" tint="0.249977111117893"/>
        <rFont val="Verdana"/>
        <family val="2"/>
      </rPr>
      <t>Coaracy Nunes HPP</t>
    </r>
  </si>
  <si>
    <r>
      <rPr>
        <sz val="7"/>
        <color theme="1" tint="0.249977111117893"/>
        <rFont val="Verdana"/>
        <family val="2"/>
      </rPr>
      <t xml:space="preserve">HPP Curuá-Una </t>
    </r>
  </si>
  <si>
    <r>
      <rPr>
        <sz val="7"/>
        <color theme="1" tint="0.249977111117893"/>
        <rFont val="Verdana"/>
        <family val="2"/>
      </rPr>
      <t>Tucuruí Complex</t>
    </r>
  </si>
  <si>
    <r>
      <rPr>
        <sz val="7"/>
        <color theme="1" tint="0.249977111117893"/>
        <rFont val="Verdana"/>
        <family val="2"/>
      </rPr>
      <t>TPP Araguaia</t>
    </r>
  </si>
  <si>
    <r>
      <rPr>
        <sz val="7"/>
        <color theme="1" tint="0.249977111117893"/>
        <rFont val="Verdana"/>
        <family val="2"/>
      </rPr>
      <t>TPP Senador Arnon Afonso Farias de Mello</t>
    </r>
  </si>
  <si>
    <r>
      <rPr>
        <sz val="7"/>
        <color theme="1" tint="0.249977111117893"/>
        <rFont val="Verdana"/>
        <family val="2"/>
      </rPr>
      <t>Consolidated SPE</t>
    </r>
  </si>
  <si>
    <r>
      <rPr>
        <sz val="7"/>
        <color theme="1" tint="0.249977111117893"/>
        <rFont val="Verdana"/>
        <family val="2"/>
      </rPr>
      <t>Três Irmãos</t>
    </r>
  </si>
  <si>
    <r>
      <rPr>
        <sz val="7"/>
        <color rgb="FF6AA1B0"/>
        <rFont val="Verdana"/>
        <family val="2"/>
      </rPr>
      <t>SPEs recognized by equity method</t>
    </r>
  </si>
  <si>
    <r>
      <rPr>
        <sz val="7"/>
        <color rgb="FF6AA1B0"/>
        <rFont val="Verdana"/>
        <family val="2"/>
      </rPr>
      <t>Consolidated SPEs</t>
    </r>
  </si>
  <si>
    <r>
      <rPr>
        <sz val="7"/>
        <color theme="1" tint="0.249977111117893"/>
        <rFont val="Verdana"/>
        <family val="2"/>
      </rPr>
      <t>Serra do Facão</t>
    </r>
  </si>
  <si>
    <r>
      <rPr>
        <sz val="7"/>
        <color theme="1" tint="0.249977111117893"/>
        <rFont val="Verdana"/>
        <family val="2"/>
      </rPr>
      <t>Retiro Baixo</t>
    </r>
  </si>
  <si>
    <r>
      <rPr>
        <sz val="7"/>
        <color theme="1" tint="0.249977111117893"/>
        <rFont val="Verdana"/>
        <family val="2"/>
      </rPr>
      <t>Belo Monte</t>
    </r>
  </si>
  <si>
    <r>
      <rPr>
        <sz val="7"/>
        <color theme="1" tint="0.249977111117893"/>
        <rFont val="Verdana"/>
        <family val="2"/>
      </rPr>
      <t>Santo Antônio</t>
    </r>
  </si>
  <si>
    <r>
      <rPr>
        <sz val="7"/>
        <color theme="1" tint="0.249977111117893"/>
        <rFont val="Verdana"/>
        <family val="2"/>
      </rPr>
      <t>Peixe Angical</t>
    </r>
  </si>
  <si>
    <r>
      <rPr>
        <sz val="7"/>
        <color theme="1" tint="0.249977111117893"/>
        <rFont val="Verdana"/>
        <family val="2"/>
      </rPr>
      <t>Jirau</t>
    </r>
  </si>
  <si>
    <r>
      <rPr>
        <sz val="7"/>
        <color theme="1" tint="0.249977111117893"/>
        <rFont val="Verdana"/>
        <family val="2"/>
      </rPr>
      <t>São Manoel</t>
    </r>
  </si>
  <si>
    <r>
      <rPr>
        <sz val="7"/>
        <color theme="1" tint="0.249977111117893"/>
        <rFont val="Verdana"/>
        <family val="2"/>
      </rPr>
      <t>Sinop</t>
    </r>
  </si>
  <si>
    <r>
      <rPr>
        <sz val="7"/>
        <color theme="1" tint="0.249977111117893"/>
        <rFont val="Verdana"/>
        <family val="2"/>
      </rPr>
      <t>Foz do Chapecó</t>
    </r>
  </si>
  <si>
    <r>
      <rPr>
        <sz val="7"/>
        <color theme="1" tint="0.249977111117893"/>
        <rFont val="Verdana"/>
        <family val="2"/>
      </rPr>
      <t>Baguari</t>
    </r>
  </si>
  <si>
    <t>TNE *</t>
  </si>
  <si>
    <r>
      <rPr>
        <sz val="7"/>
        <color theme="1" tint="0.249977111117893"/>
        <rFont val="Arial"/>
        <family val="2"/>
      </rPr>
      <t>Revised amounts for  Physical Guarantees are taken into consideration as defined in Ordinance No. 709/GM/MME, of November 30, 2022.</t>
    </r>
  </si>
  <si>
    <r>
      <rPr>
        <sz val="7"/>
        <color theme="1" tint="0.249977111117893"/>
        <rFont val="Arial"/>
        <family val="2"/>
      </rPr>
      <t>. The balance sheet does not include, whether in resources, requirements(sales) or average prices, the PIEs contracts arising from the process of unbundling of Amazonas Distribuidora, the contracts of thermal plants by availability and the Physical Guarantee Quotas. These appeals are presented only in 2024, disregarded, due to divestments, for the following years.</t>
    </r>
  </si>
  <si>
    <r>
      <rPr>
        <b/>
        <sz val="11"/>
        <color rgb="FF000000"/>
        <rFont val="Calibri"/>
        <family val="2"/>
      </rPr>
      <t xml:space="preserve">Resources that do not impact the energy balance </t>
    </r>
    <r>
      <rPr>
        <b/>
        <vertAlign val="superscript"/>
        <sz val="11"/>
        <color rgb="FF000000"/>
        <rFont val="Calibri"/>
        <family val="2"/>
      </rPr>
      <t>(1)</t>
    </r>
  </si>
  <si>
    <r>
      <rPr>
        <sz val="11"/>
        <color rgb="FF000000"/>
        <rFont val="Calibri"/>
        <family val="2"/>
      </rPr>
      <t xml:space="preserve">Company Resources </t>
    </r>
    <r>
      <rPr>
        <vertAlign val="superscript"/>
        <sz val="11"/>
        <color rgb="FF000000"/>
        <rFont val="Calibri"/>
        <family val="2"/>
      </rPr>
      <t>(2) (3) (4) (5)</t>
    </r>
  </si>
  <si>
    <r>
      <rPr>
        <sz val="11"/>
        <color rgb="FF000000"/>
        <rFont val="Calibri"/>
        <family val="2"/>
      </rPr>
      <t>Purchase of Energy</t>
    </r>
    <r>
      <rPr>
        <vertAlign val="superscript"/>
        <sz val="11"/>
        <color rgb="FF000000"/>
        <rFont val="Calibri"/>
        <family val="2"/>
      </rPr>
      <t>(6)</t>
    </r>
  </si>
  <si>
    <r>
      <rPr>
        <sz val="11"/>
        <color rgb="FF000000"/>
        <rFont val="Calibri"/>
        <family val="2"/>
      </rPr>
      <t>ACL – Bilateral Contracts + MCP performed (range)</t>
    </r>
    <r>
      <rPr>
        <vertAlign val="superscript"/>
        <sz val="11"/>
        <color rgb="FF000000"/>
        <rFont val="Calibri"/>
        <family val="2"/>
      </rPr>
      <t>(6)</t>
    </r>
  </si>
  <si>
    <r>
      <rPr>
        <b/>
        <sz val="11"/>
        <color rgb="FF000000"/>
        <rFont val="Calibri"/>
        <family val="2"/>
      </rPr>
      <t xml:space="preserve"> Balance considering hedge estimate </t>
    </r>
    <r>
      <rPr>
        <b/>
        <vertAlign val="superscript"/>
        <sz val="11"/>
        <color rgb="FF000000"/>
        <rFont val="Calibri"/>
        <family val="2"/>
      </rPr>
      <t>(9)</t>
    </r>
  </si>
  <si>
    <r>
      <rPr>
        <b/>
        <sz val="11"/>
        <color rgb="FF000000"/>
        <rFont val="Calibri"/>
        <family val="2"/>
      </rPr>
      <t xml:space="preserve">Decontracted Energy considering hedge estimate </t>
    </r>
    <r>
      <rPr>
        <b/>
        <vertAlign val="superscript"/>
        <sz val="11"/>
        <color rgb="FF000000"/>
        <rFont val="Calibri"/>
        <family val="2"/>
      </rPr>
      <t>(9)</t>
    </r>
  </si>
  <si>
    <r>
      <rPr>
        <sz val="7"/>
        <color theme="1" tint="0.249977111117893"/>
        <rFont val="Arial"/>
        <family val="2"/>
      </rPr>
      <t xml:space="preserve">The balances from 2025 to 2027 consider around 200 MWavg of intercompany transactions, with effect on the purchase of energy and sales lines in the ACL. </t>
    </r>
  </si>
  <si>
    <r>
      <rPr>
        <sz val="7"/>
        <color theme="1" tint="0.249977111117893"/>
        <rFont val="Arial"/>
        <family val="2"/>
      </rPr>
      <t>The values present an estimate of the non-contracted energy. For the year 2024, the estimated value of 88.0% was considered. For the other years, a historical average value of GSF, from 2018 to 2023, of 81.8% was considered. Source: CCEE, obtained on the CCEE website, at the following link: https://www.ccee.org.br/dados-e-analises/dados-geracao, in the MRE option on the panel.
It is important to note that this amount is merely an estimate based on events that have occurred in the past. The graph with the historical GSF values is shown below.</t>
    </r>
  </si>
  <si>
    <r>
      <rPr>
        <sz val="8"/>
        <rFont val="Arial"/>
        <family val="2"/>
      </rPr>
      <t xml:space="preserve">  Quotas for Physical Guarantees </t>
    </r>
    <r>
      <rPr>
        <vertAlign val="superscript"/>
        <sz val="8"/>
        <rFont val="Arial"/>
        <family val="2"/>
      </rPr>
      <t>(7) (8)</t>
    </r>
  </si>
  <si>
    <r>
      <rPr>
        <sz val="7"/>
        <color theme="1" tint="0.249977111117893"/>
        <rFont val="Verdana"/>
        <family val="2"/>
      </rPr>
      <t>WPP Coxilha Negra 3</t>
    </r>
  </si>
  <si>
    <r>
      <rPr>
        <sz val="7"/>
        <rFont val="Verdana"/>
        <family val="2"/>
      </rPr>
      <t>MME Ordinance No. 68/2012</t>
    </r>
  </si>
  <si>
    <r>
      <rPr>
        <sz val="7"/>
        <rFont val="Verdana"/>
        <family val="2"/>
      </rPr>
      <t>MME Ordinance No. 399/2012</t>
    </r>
  </si>
  <si>
    <r>
      <rPr>
        <sz val="7"/>
        <rFont val="Verdana"/>
        <family val="2"/>
      </rPr>
      <t>MME Ordinance No. 417/2012</t>
    </r>
  </si>
  <si>
    <r>
      <rPr>
        <sz val="7"/>
        <rFont val="Verdana"/>
        <family val="2"/>
      </rPr>
      <t>MME Ordinance No. 388/2012</t>
    </r>
  </si>
  <si>
    <r>
      <rPr>
        <sz val="7"/>
        <rFont val="Verdana"/>
        <family val="2"/>
      </rPr>
      <t>MME Ordinance No. 418/2012</t>
    </r>
  </si>
  <si>
    <r>
      <rPr>
        <sz val="7"/>
        <rFont val="Verdana"/>
        <family val="2"/>
      </rPr>
      <t>001/2006 - MME</t>
    </r>
  </si>
  <si>
    <r>
      <rPr>
        <sz val="7"/>
        <rFont val="Verdana"/>
        <family val="2"/>
      </rPr>
      <t>128/2001 - Aneel</t>
    </r>
  </si>
  <si>
    <r>
      <rPr>
        <sz val="7"/>
        <rFont val="Verdana"/>
        <family val="2"/>
      </rPr>
      <t>001/2014 - MME</t>
    </r>
  </si>
  <si>
    <r>
      <rPr>
        <sz val="7"/>
        <rFont val="Verdana"/>
        <family val="2"/>
      </rPr>
      <t>002/2014 - MME</t>
    </r>
  </si>
  <si>
    <r>
      <rPr>
        <sz val="7"/>
        <rFont val="Verdana"/>
        <family val="2"/>
      </rPr>
      <t>002/2008 - MME</t>
    </r>
  </si>
  <si>
    <r>
      <rPr>
        <sz val="7"/>
        <rFont val="Verdana"/>
        <family val="2"/>
      </rPr>
      <t>130/2001 - Aneel</t>
    </r>
  </si>
  <si>
    <r>
      <rPr>
        <sz val="7"/>
        <rFont val="Verdana"/>
        <family val="2"/>
      </rPr>
      <t>001/2008 - MME</t>
    </r>
  </si>
  <si>
    <r>
      <rPr>
        <sz val="7"/>
        <rFont val="Verdana"/>
        <family val="2"/>
      </rPr>
      <t>001/2010 - MME</t>
    </r>
  </si>
  <si>
    <r>
      <rPr>
        <sz val="7"/>
        <rFont val="Verdana"/>
        <family val="2"/>
      </rPr>
      <t>007/2006 - MME</t>
    </r>
  </si>
  <si>
    <r>
      <rPr>
        <sz val="7"/>
        <rFont val="Verdana"/>
        <family val="2"/>
      </rPr>
      <t>129/2001 - Aneel</t>
    </r>
  </si>
  <si>
    <r>
      <rPr>
        <sz val="7"/>
        <rFont val="Verdana"/>
        <family val="2"/>
      </rPr>
      <t>002/2011 - MME</t>
    </r>
  </si>
  <si>
    <r>
      <rPr>
        <sz val="7"/>
        <rFont val="Verdana"/>
        <family val="2"/>
      </rPr>
      <t>003/2014 - MME</t>
    </r>
  </si>
  <si>
    <r>
      <rPr>
        <sz val="7"/>
        <rFont val="Verdana"/>
        <family val="2"/>
      </rPr>
      <t>MME Ordinance No. 432/2012</t>
    </r>
  </si>
  <si>
    <r>
      <rPr>
        <sz val="7"/>
        <rFont val="Verdana"/>
        <family val="2"/>
      </rPr>
      <t xml:space="preserve">MME Ordinance No. 459/2012 </t>
    </r>
  </si>
  <si>
    <r>
      <rPr>
        <sz val="7"/>
        <rFont val="Verdana"/>
        <family val="2"/>
      </rPr>
      <t>MME Ordinance No. 458/2012</t>
    </r>
  </si>
  <si>
    <r>
      <rPr>
        <sz val="7"/>
        <rFont val="Verdana"/>
        <family val="2"/>
      </rPr>
      <t>MME Ordinance No. 446/2012</t>
    </r>
  </si>
  <si>
    <r>
      <rPr>
        <sz val="7"/>
        <rFont val="Verdana"/>
        <family val="2"/>
      </rPr>
      <t>MME Ordinance No. 409/2012</t>
    </r>
  </si>
  <si>
    <r>
      <rPr>
        <sz val="7"/>
        <color theme="1" tint="0.249977111117893"/>
        <rFont val="Verdana"/>
        <family val="2"/>
      </rPr>
      <t xml:space="preserve">7. </t>
    </r>
    <r>
      <rPr>
        <b/>
        <sz val="7"/>
        <color theme="1" tint="0.249977111117893"/>
        <rFont val="Verdana"/>
        <family val="2"/>
      </rPr>
      <t>(V) Total RAP associated with the bidding contracts</t>
    </r>
    <r>
      <rPr>
        <sz val="7"/>
        <color theme="1" tint="0.249977111117893"/>
        <rFont val="Verdana"/>
        <family val="2"/>
      </rPr>
      <t xml:space="preserve"> considers the incorporation of large-scale authorized reinforcement and improvement works, with revenue previously defined by ANEEL, which entered into commercial operation until 4Q24.</t>
    </r>
  </si>
  <si>
    <t>34</t>
  </si>
  <si>
    <t>84</t>
  </si>
  <si>
    <t>78</t>
  </si>
  <si>
    <t>10</t>
  </si>
  <si>
    <t>7</t>
  </si>
  <si>
    <t>5</t>
  </si>
  <si>
    <t>83</t>
  </si>
  <si>
    <t>52</t>
  </si>
  <si>
    <t>41</t>
  </si>
  <si>
    <t>35</t>
  </si>
  <si>
    <t>23</t>
  </si>
  <si>
    <t>20</t>
  </si>
  <si>
    <t>9</t>
  </si>
  <si>
    <t>30</t>
  </si>
  <si>
    <t>25</t>
  </si>
  <si>
    <t>11</t>
  </si>
  <si>
    <t>8</t>
  </si>
  <si>
    <t>13</t>
  </si>
  <si>
    <t>16</t>
  </si>
  <si>
    <t>12</t>
  </si>
  <si>
    <t>28</t>
  </si>
  <si>
    <t>3</t>
  </si>
  <si>
    <t>85</t>
  </si>
  <si>
    <t>77</t>
  </si>
  <si>
    <t>15</t>
  </si>
  <si>
    <t>60</t>
  </si>
  <si>
    <t>42</t>
  </si>
  <si>
    <t>45</t>
  </si>
  <si>
    <t>27</t>
  </si>
  <si>
    <t>36</t>
  </si>
  <si>
    <t>6</t>
  </si>
  <si>
    <t>2</t>
  </si>
  <si>
    <t>21</t>
  </si>
  <si>
    <t>80</t>
  </si>
  <si>
    <t>81</t>
  </si>
  <si>
    <t>14</t>
  </si>
  <si>
    <t>70</t>
  </si>
  <si>
    <t>4</t>
  </si>
  <si>
    <t>1</t>
  </si>
  <si>
    <t>96</t>
  </si>
  <si>
    <t>97</t>
  </si>
  <si>
    <t>92</t>
  </si>
  <si>
    <t>79</t>
  </si>
  <si>
    <t>33</t>
  </si>
  <si>
    <t>89</t>
  </si>
  <si>
    <t>57</t>
  </si>
  <si>
    <t>64</t>
  </si>
  <si>
    <t>72</t>
  </si>
  <si>
    <t>59</t>
  </si>
  <si>
    <t>0</t>
  </si>
  <si>
    <t>Reinforcement at SS São José: Replacement of TR11 with TF 500/138kV, 3 x 300 MVA</t>
  </si>
  <si>
    <t>T2024-225</t>
  </si>
  <si>
    <t>Reinforcement at SS São José: Replacement of TR12 with TF 500/138kV, 3 x 300 MVA</t>
  </si>
  <si>
    <t>T2024-226</t>
  </si>
  <si>
    <t>Reinforcement at SS São José: Replacement of the Reserve Phase for TR11 and TR12 - TF 500/138kV, 1 x 300 MVA</t>
  </si>
  <si>
    <t>T2024-227</t>
  </si>
  <si>
    <t>Reinforcement at SS Presidente Dutra: Bar reactor reserve phase 50 MVar - 550 kV</t>
  </si>
  <si>
    <t>T2024-156</t>
  </si>
  <si>
    <t>Reinforcement at SS Imperatriz: Installation of the 4th TR230/69 kV - 100 MVA and connections</t>
  </si>
  <si>
    <t>T2024-151</t>
  </si>
  <si>
    <t>Reinforcement at SS Ji-Paraná: Replacement of the 60 MVA TR1 230/69 kV with 100 MVA</t>
  </si>
  <si>
    <t>T2024-152</t>
  </si>
  <si>
    <t>Reinforcement at SS Ji-Paraná: Installation of the 3rd TF 230/138/13.8 kV</t>
  </si>
  <si>
    <t>T2024-153</t>
  </si>
  <si>
    <t>Reinforcement at SS Vilhena: 3rd TF 230/69/13.8 kV</t>
  </si>
  <si>
    <t>T2024-157</t>
  </si>
  <si>
    <t>Reinforcement at SS Ji-Paraná: Replacement of the 60 MVA TR2 230/69 kV with 100 MVA</t>
  </si>
  <si>
    <t>T2024-215</t>
  </si>
  <si>
    <t>Reinforcement at SS Nobres: Installation of the 3rd TF 230/138/13.8 kV</t>
  </si>
  <si>
    <t>T2024-154</t>
  </si>
  <si>
    <t>Reinforcement at SS Porto Franco: 4th TR 230/69/13.8 kV - 100 MVA and connections</t>
  </si>
  <si>
    <t>T2024-155</t>
  </si>
  <si>
    <t>Reinforcement at SS Porto Velho: Installation of the 5th TF 230/69 kV – 1 x 150 MVA and Connections</t>
  </si>
  <si>
    <t>T2024-228</t>
  </si>
  <si>
    <t>Reinforcement at SS Arapiraca III: Installation of the 3rd 230/69 kV Three-Phase Power Transformer</t>
  </si>
  <si>
    <t>T2024-191</t>
  </si>
  <si>
    <t>Reinforcement at SS Teixeira de Freitas II: Installation of the 3rd 230/138 kV Single Phase AT - 3 x 33.33 MVA</t>
  </si>
  <si>
    <t>T2024-192</t>
  </si>
  <si>
    <t>Reinforcement at SS IBICOARA: Installation of the 3rd ATF 230/138 kV, 1 x 100 MVA and connections</t>
  </si>
  <si>
    <t>T2024-230</t>
  </si>
  <si>
    <t>Reinforcement: Sectioning of TL 230kV Bom Nome-PauloAfonso III C3 at SS Zebu III</t>
  </si>
  <si>
    <t>T2024-237</t>
  </si>
  <si>
    <t>Reinforcement: Sectioning of TL 230kV Floresta II-PauloAfonso III C2 at SS Zebu III.</t>
  </si>
  <si>
    <t>T2024-238</t>
  </si>
  <si>
    <r>
      <rPr>
        <sz val="7"/>
        <rFont val="Verdana"/>
        <family val="2"/>
      </rPr>
      <t>(1) Eletrobras Holding's interest in SPE is through the holding company Brasil Ventos Energia S.A. (BVE), in which the equity interest of Eletrobras Holding is 100%.</t>
    </r>
  </si>
  <si>
    <r>
      <rPr>
        <sz val="7"/>
        <rFont val="Verdana"/>
        <family val="2"/>
      </rPr>
      <t>(2) Business plan of the project currently under review.</t>
    </r>
  </si>
  <si>
    <r>
      <rPr>
        <sz val="9"/>
        <rFont val="Calibri"/>
        <family val="2"/>
        <scheme val="minor"/>
      </rPr>
      <t>(1) Vamcruz I Participações S.A.</t>
    </r>
  </si>
  <si>
    <r>
      <rPr>
        <sz val="9"/>
        <rFont val="Calibri"/>
        <family val="2"/>
        <scheme val="minor"/>
      </rPr>
      <t>(2) The shareholding of Holding in Serra do Facão Energia S.A. refers to the total shares (54.013%), which considers the common shares (43.0262%) also the preferred shares (100%).</t>
    </r>
  </si>
  <si>
    <r>
      <rPr>
        <sz val="7"/>
        <rFont val="Verdana"/>
        <family val="2"/>
      </rPr>
      <t>Tijoá Participações e Investimentos S.A. (3)</t>
    </r>
  </si>
  <si>
    <r>
      <rPr>
        <sz val="9"/>
        <rFont val="Calibri"/>
        <family val="2"/>
        <scheme val="minor"/>
      </rPr>
      <t>(3) Tijoá operates the HPP Três Irmãos under Special Administration regime (Law No. 12,783/2013).</t>
    </r>
  </si>
  <si>
    <r>
      <rPr>
        <sz val="9"/>
        <rFont val="Calibri"/>
        <family val="2"/>
        <scheme val="minor"/>
      </rPr>
      <t>(4) Fortim Wind Complex.</t>
    </r>
  </si>
  <si>
    <r>
      <rPr>
        <sz val="7"/>
        <rFont val="Verdana"/>
        <family val="2"/>
      </rPr>
      <t>Energia dos Ventos V S.A. (4) (5)</t>
    </r>
  </si>
  <si>
    <r>
      <rPr>
        <sz val="7"/>
        <rFont val="Verdana"/>
        <family val="2"/>
      </rPr>
      <t>Energia dos Ventos VI S.A.  (4) (5)</t>
    </r>
  </si>
  <si>
    <r>
      <rPr>
        <sz val="7"/>
        <rFont val="Verdana"/>
        <family val="2"/>
      </rPr>
      <t>Energia dos Ventos VII S.A.  (4) (5)</t>
    </r>
  </si>
  <si>
    <r>
      <rPr>
        <sz val="7"/>
        <rFont val="Verdana"/>
        <family val="2"/>
      </rPr>
      <t>Energia dos Ventos VIII S.A.  (4) (5)</t>
    </r>
  </si>
  <si>
    <r>
      <rPr>
        <sz val="7"/>
        <rFont val="Verdana"/>
        <family val="2"/>
      </rPr>
      <t>Energia dos Ventos IX S.A.  (4) (5)</t>
    </r>
  </si>
  <si>
    <r>
      <rPr>
        <sz val="9"/>
        <rFont val="Calibri"/>
        <family val="2"/>
        <scheme val="minor"/>
      </rPr>
      <t>(5) The Holding Company's interest in the SPEs is through the holding company Brasil Ventos Energia S.A. (BVE), in which the Holding Company's shareholding is 100%.</t>
    </r>
  </si>
  <si>
    <r>
      <rPr>
        <sz val="7"/>
        <rFont val="Verdana"/>
        <family val="2"/>
      </rPr>
      <t>Rouar S.A. (6)</t>
    </r>
  </si>
  <si>
    <r>
      <rPr>
        <sz val="7"/>
        <rFont val="Verdana"/>
        <family val="2"/>
      </rPr>
      <t>Holding (100.00%) (7)</t>
    </r>
  </si>
  <si>
    <r>
      <rPr>
        <sz val="7"/>
        <rFont val="Verdana"/>
        <family val="2"/>
      </rPr>
      <t>Holding (99.736%) (7)</t>
    </r>
  </si>
  <si>
    <r>
      <rPr>
        <sz val="9"/>
        <rFont val="Calibri"/>
        <family val="2"/>
        <scheme val="minor"/>
      </rPr>
      <t>(7) Equity interest in which Eletrobras Companies increased their interest in 4Q23.</t>
    </r>
  </si>
  <si>
    <r>
      <rPr>
        <sz val="7"/>
        <rFont val="Verdana"/>
        <family val="2"/>
      </rPr>
      <t>SAAG Investimentos S.A. (8)</t>
    </r>
  </si>
  <si>
    <r>
      <rPr>
        <sz val="9"/>
        <rFont val="Calibri"/>
        <family val="2"/>
        <scheme val="minor"/>
      </rPr>
      <t>(8) The SPE has as its corporate purpose the shareholding in Madeira Energia S.A., in which its percentage of interest is 0.0701%.</t>
    </r>
  </si>
  <si>
    <r>
      <rPr>
        <sz val="7"/>
        <rFont val="Verdana"/>
        <family val="2"/>
      </rPr>
      <t>HPP Baguari(9) Consortium</t>
    </r>
  </si>
  <si>
    <r>
      <rPr>
        <sz val="9"/>
        <rFont val="Calibri"/>
        <family val="2"/>
        <scheme val="minor"/>
      </rPr>
      <t>(9) HPP Baguari Consortium is composed of SPEs Baguari I Geração de Energia Elétrica S.A. (51%) and Baguari Energia S.A. (49%).</t>
    </r>
  </si>
  <si>
    <r>
      <rPr>
        <sz val="7"/>
        <rFont val="Verdana"/>
        <family val="2"/>
      </rPr>
      <t>005/2004 - Aneel</t>
    </r>
  </si>
  <si>
    <r>
      <rPr>
        <sz val="7"/>
        <rFont val="Verdana"/>
        <family val="2"/>
      </rPr>
      <t>Pecem II – Pacatuba</t>
    </r>
  </si>
  <si>
    <r>
      <rPr>
        <sz val="7"/>
        <rFont val="Verdana"/>
        <family val="2"/>
      </rPr>
      <t xml:space="preserve">Fortaleza II – Pacatuba </t>
    </r>
  </si>
  <si>
    <r>
      <rPr>
        <sz val="7"/>
        <rFont val="Verdana"/>
        <family val="2"/>
      </rPr>
      <t>014/2014 - Aneel</t>
    </r>
  </si>
  <si>
    <r>
      <rPr>
        <sz val="7"/>
        <rFont val="Verdana"/>
        <family val="2"/>
      </rPr>
      <t>002/2010 - Aneel</t>
    </r>
  </si>
  <si>
    <r>
      <rPr>
        <sz val="7"/>
        <rFont val="Verdana"/>
        <family val="2"/>
      </rPr>
      <t>013/2009 - Aneel</t>
    </r>
  </si>
  <si>
    <r>
      <rPr>
        <sz val="7"/>
        <rFont val="Verdana"/>
        <family val="2"/>
      </rPr>
      <t>022/2011 - Aneel</t>
    </r>
  </si>
  <si>
    <r>
      <rPr>
        <sz val="7"/>
        <rFont val="Verdana"/>
        <family val="2"/>
      </rPr>
      <t>003/2014 - Aneel</t>
    </r>
  </si>
  <si>
    <r>
      <rPr>
        <sz val="7"/>
        <rFont val="Verdana"/>
        <family val="2"/>
      </rPr>
      <t>008/2010 - Aneel</t>
    </r>
  </si>
  <si>
    <r>
      <rPr>
        <sz val="7"/>
        <rFont val="Verdana"/>
        <family val="2"/>
      </rPr>
      <t>001/2014 - Aneel</t>
    </r>
  </si>
  <si>
    <r>
      <rPr>
        <sz val="7"/>
        <rFont val="Verdana"/>
        <family val="2"/>
      </rPr>
      <t>007/2013 - Aneel</t>
    </r>
  </si>
  <si>
    <r>
      <rPr>
        <sz val="7"/>
        <rFont val="Verdana"/>
        <family val="2"/>
      </rPr>
      <t>009/2009 - Aneel</t>
    </r>
  </si>
  <si>
    <r>
      <rPr>
        <sz val="7"/>
        <rFont val="Verdana"/>
        <family val="2"/>
      </rPr>
      <t>024/2009 - Aneel</t>
    </r>
  </si>
  <si>
    <r>
      <rPr>
        <sz val="7"/>
        <rFont val="Verdana"/>
        <family val="2"/>
      </rPr>
      <t>004/2013 - Aneel</t>
    </r>
  </si>
  <si>
    <r>
      <rPr>
        <sz val="7"/>
        <rFont val="Verdana"/>
        <family val="2"/>
      </rPr>
      <t>014/2013 - Aneel</t>
    </r>
  </si>
  <si>
    <r>
      <rPr>
        <sz val="7"/>
        <rFont val="Verdana"/>
        <family val="2"/>
      </rPr>
      <t>Norte Energia S.A. (2)</t>
    </r>
  </si>
  <si>
    <r>
      <rPr>
        <sz val="7"/>
        <rFont val="Verdana"/>
        <family val="2"/>
      </rPr>
      <t>(2) There is no RAP because they are facilities of restricted interest to the generating plants</t>
    </r>
  </si>
  <si>
    <r>
      <rPr>
        <sz val="7"/>
        <rFont val="Verdana"/>
        <family val="2"/>
      </rPr>
      <t>SAAG Investimentos S.A. (2) (4)</t>
    </r>
  </si>
  <si>
    <r>
      <rPr>
        <sz val="7"/>
        <rFont val="Verdana"/>
        <family val="2"/>
      </rPr>
      <t>Paracatuba</t>
    </r>
  </si>
  <si>
    <r>
      <rPr>
        <sz val="7"/>
        <rFont val="Verdana"/>
        <family val="2"/>
      </rPr>
      <t>003/2011 - Aneel</t>
    </r>
  </si>
  <si>
    <r>
      <rPr>
        <sz val="7"/>
        <rFont val="Verdana"/>
        <family val="2"/>
      </rPr>
      <t>015/2009 - Aneel</t>
    </r>
  </si>
  <si>
    <r>
      <rPr>
        <sz val="7"/>
        <rFont val="Verdana"/>
        <family val="2"/>
      </rPr>
      <t>010/2012 - Aneel</t>
    </r>
  </si>
  <si>
    <r>
      <rPr>
        <sz val="7"/>
        <rFont val="Verdana"/>
        <family val="2"/>
      </rPr>
      <t>003/2012 - Aneel</t>
    </r>
  </si>
  <si>
    <r>
      <rPr>
        <sz val="7"/>
        <rFont val="Verdana"/>
        <family val="2"/>
      </rPr>
      <t>Tijoá Participações e Investimentos S.A.</t>
    </r>
  </si>
  <si>
    <r>
      <rPr>
        <sz val="7"/>
        <rFont val="Verdana"/>
        <family val="2"/>
      </rPr>
      <t xml:space="preserve"> -   </t>
    </r>
  </si>
  <si>
    <r>
      <rPr>
        <sz val="7"/>
        <rFont val="Verdana"/>
        <family val="2"/>
      </rPr>
      <t>08/01/2031 (4)</t>
    </r>
  </si>
  <si>
    <r>
      <rPr>
        <sz val="7"/>
        <color theme="1" tint="0.249977111117893"/>
        <rFont val="Verdana"/>
        <family val="2"/>
      </rPr>
      <t>(4) Estimate based on the most current studies on the Angra 3 project prepared by BNDES</t>
    </r>
  </si>
  <si>
    <r>
      <rPr>
        <sz val="8"/>
        <color rgb="FF6AA1B0"/>
        <rFont val="Verdana"/>
        <family val="2"/>
      </rPr>
      <t>Generation -  Partnerships</t>
    </r>
  </si>
  <si>
    <r>
      <rPr>
        <sz val="8"/>
        <color rgb="FF6AA1B0"/>
        <rFont val="Verdana"/>
        <family val="2"/>
      </rPr>
      <t>Generation - Partnerships, Acquisition</t>
    </r>
  </si>
  <si>
    <r>
      <rPr>
        <sz val="8"/>
        <color rgb="FF6AA1B0"/>
        <rFont val="Verdana"/>
        <family val="2"/>
      </rPr>
      <t>Generation - Partnerships, Contributions</t>
    </r>
  </si>
  <si>
    <r>
      <rPr>
        <sz val="8"/>
        <color rgb="FF6AA1B0"/>
        <rFont val="Verdana"/>
        <family val="2"/>
      </rPr>
      <t>Transmission - Partnerships</t>
    </r>
  </si>
  <si>
    <r>
      <rPr>
        <sz val="8"/>
        <color rgb="FF6AA1B0"/>
        <rFont val="Verdana"/>
        <family val="2"/>
      </rPr>
      <t>Transmission - Partnerships, Acquisitions</t>
    </r>
  </si>
  <si>
    <r>
      <rPr>
        <sz val="8"/>
        <color rgb="FF6AA1B0"/>
        <rFont val="Verdana"/>
        <family val="2"/>
      </rPr>
      <t>Transmission - Partnerships, Contributions</t>
    </r>
  </si>
  <si>
    <r>
      <rPr>
        <sz val="7"/>
        <color rgb="FF6AA1B0"/>
        <rFont val="Verdana"/>
        <family val="2"/>
      </rPr>
      <t>After 2031</t>
    </r>
  </si>
  <si>
    <r>
      <rPr>
        <sz val="7"/>
        <rFont val="Verdana"/>
        <family val="2"/>
      </rPr>
      <t>Tambaqui (Resale)(1)(2)</t>
    </r>
  </si>
  <si>
    <r>
      <rPr>
        <sz val="7"/>
        <color theme="1" tint="0.249977111117893"/>
        <rFont val="Verdana"/>
        <family val="2"/>
      </rPr>
      <t>Jaraqui (Resale)(1)(2)</t>
    </r>
  </si>
  <si>
    <r>
      <rPr>
        <sz val="7"/>
        <color theme="1" tint="0.249977111117893"/>
        <rFont val="Verdana"/>
        <family val="2"/>
      </rPr>
      <t>Manauara (Resale)(1)(2)</t>
    </r>
  </si>
  <si>
    <r>
      <rPr>
        <sz val="7"/>
        <color theme="1" tint="0.249977111117893"/>
        <rFont val="Verdana"/>
        <family val="2"/>
      </rPr>
      <t>Ponta Negra (Resale)(1)(2)</t>
    </r>
  </si>
  <si>
    <r>
      <rPr>
        <sz val="7"/>
        <color theme="1" tint="0.249977111117893"/>
        <rFont val="Verdana"/>
        <family val="2"/>
      </rPr>
      <t>Cristiano Rocha (Resale)(1)(2)</t>
    </r>
  </si>
  <si>
    <r>
      <rPr>
        <sz val="7"/>
        <rFont val="Verdana"/>
        <family val="2"/>
      </rPr>
      <t>Reserve Power Auction (MP1232/2024)</t>
    </r>
  </si>
  <si>
    <r>
      <rPr>
        <sz val="7"/>
        <color theme="1" tint="0.249977111117893"/>
        <rFont val="Verdana"/>
        <family val="2"/>
      </rPr>
      <t>TPP APARECIDA (2)</t>
    </r>
  </si>
  <si>
    <r>
      <rPr>
        <sz val="7"/>
        <color theme="1" tint="0.249977111117893"/>
        <rFont val="Verdana"/>
        <family val="2"/>
      </rPr>
      <t>11/30/2030</t>
    </r>
  </si>
  <si>
    <r>
      <rPr>
        <sz val="7"/>
        <color theme="1" tint="0.249977111117893"/>
        <rFont val="Verdana"/>
        <family val="2"/>
      </rPr>
      <t>(2) The sales contracts for PIEs and TPP Aparecida (originally a contract for availability) became Reserve Energy Contracts, according to MP1232/2024.</t>
    </r>
  </si>
  <si>
    <r>
      <rPr>
        <sz val="7"/>
        <color rgb="FF6AA1B0"/>
        <rFont val="Verdana"/>
        <family val="2"/>
      </rPr>
      <t>BRL Thousand</t>
    </r>
  </si>
  <si>
    <r>
      <rPr>
        <sz val="7"/>
        <color rgb="FF6AA1B0"/>
        <rFont val="Verdana"/>
        <family val="2"/>
      </rPr>
      <t xml:space="preserve">GAGO&amp;M </t>
    </r>
  </si>
  <si>
    <r>
      <rPr>
        <sz val="7"/>
        <color rgb="FF6AA1B0"/>
        <rFont val="Verdana"/>
        <family val="2"/>
      </rPr>
      <t xml:space="preserve">GAGImprovements </t>
    </r>
  </si>
  <si>
    <r>
      <rPr>
        <sz val="7"/>
        <color theme="1" tint="0.249977111117893"/>
        <rFont val="Verdana"/>
        <family val="2"/>
      </rPr>
      <t>Eletrobras Holding (1)</t>
    </r>
  </si>
  <si>
    <r>
      <rPr>
        <sz val="7"/>
        <rFont val="Verdana"/>
        <family val="2"/>
      </rPr>
      <t>- Includes SPEs consolidated by Furnas: HPP Santo Antônio (from 3Q22), HPPs Baguari and Retiro Baixo (from 4Q23).  Includes the SPE consolidated by Eletronorte: HPP Teles Pires (as of 4Q23).</t>
    </r>
  </si>
  <si>
    <r>
      <rPr>
        <sz val="7"/>
        <color theme="1" tint="0.249977111117893"/>
        <rFont val="Verdana"/>
        <family val="2"/>
      </rPr>
      <t>32nd Existing Energy Auction A-1</t>
    </r>
  </si>
  <si>
    <r>
      <rPr>
        <sz val="7"/>
        <color theme="1" tint="0.249977111117893"/>
        <rFont val="Verdana"/>
        <family val="2"/>
      </rPr>
      <t>33rd Existing Energy Auction A-2</t>
    </r>
  </si>
  <si>
    <t>* Base date: 01/2024. CAPEX and RAP referring to the entire project and does not include an ongoing arbitration process to adjust the RAP.</t>
  </si>
  <si>
    <t>Auction 001/2024</t>
  </si>
  <si>
    <r>
      <rPr>
        <sz val="7"/>
        <rFont val="Arial"/>
        <family val="2"/>
      </rPr>
      <t xml:space="preserve">Contracts entered into until 12/31/2024. </t>
    </r>
  </si>
  <si>
    <r>
      <rPr>
        <b/>
        <sz val="18"/>
        <color theme="4" tint="-0.499984740745262"/>
        <rFont val="Calibri"/>
        <family val="2"/>
        <scheme val="minor"/>
      </rPr>
      <t>Operational data 1Q25</t>
    </r>
  </si>
  <si>
    <r>
      <rPr>
        <sz val="7"/>
        <color rgb="FF6AA1B0"/>
        <rFont val="Verdana"/>
        <family val="2"/>
      </rPr>
      <t>Net aggregation 2025</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</si>
  <si>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</si>
  <si>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</si>
  <si>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</si>
  <si>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</si>
  <si>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(1) Includes the SPE consolidated by Eletronorte: HPPs Teles Pires (from 4Q25)</t>
    </r>
  </si>
  <si>
    <r>
      <rPr>
        <sz val="7"/>
        <color theme="1" tint="0.249977111117893"/>
        <rFont val="Verdana"/>
        <family val="2"/>
      </rPr>
      <t>(2) Includes SPEs previously consolidated by Furnas: HPP Santo Antônio (from 3Q22), HPPs Baguari and Retiro Baixo (from 4Q25)</t>
    </r>
  </si>
  <si>
    <r>
      <rPr>
        <sz val="7"/>
        <color theme="1" tint="0.249977111117893"/>
        <rFont val="Verdana"/>
        <family val="2"/>
      </rPr>
      <t xml:space="preserve">Note: until 1Q25, sales to related parties (Eletrobras System) were only being opened for the subsidiaries Eletronorte, Chesf, Furnas and CGT Eletrosul. </t>
    </r>
  </si>
  <si>
    <r>
      <rPr>
        <sz val="7"/>
        <color theme="1" tint="0.249977111117893"/>
        <rFont val="Verdana"/>
        <family val="2"/>
      </rPr>
      <t>As of 2Q25, all sales made between subsidiaries and consolidated SPEs, described in notes 1 and 2, are reported in the "Eletrobras System" line. The 1Q25 data were updated considering this premise.</t>
    </r>
  </si>
  <si>
    <r>
      <rPr>
        <b/>
        <sz val="11"/>
        <color rgb="FFFFFFFF"/>
        <rFont val="Calibri"/>
        <family val="2"/>
      </rPr>
      <t xml:space="preserve"> Energy Balance (MWavg) 1Q25</t>
    </r>
  </si>
  <si>
    <r>
      <rPr>
        <b/>
        <sz val="12"/>
        <color rgb="FF6AA1B0"/>
        <rFont val="Verdana"/>
        <family val="2"/>
      </rPr>
      <t>Corporate Transmission 1Q25</t>
    </r>
  </si>
  <si>
    <r>
      <rPr>
        <sz val="10"/>
        <color rgb="FF6AA1B0"/>
        <rFont val="Verdana"/>
        <family val="2"/>
      </rPr>
      <t>Realized Investment 1Q25 (BRL Million)</t>
    </r>
  </si>
  <si>
    <r>
      <rPr>
        <sz val="10"/>
        <color rgb="FF6AA1B0"/>
        <rFont val="Verdana"/>
        <family val="2"/>
      </rPr>
      <t>Investment
 Realized 2Q25 (BRL Million)</t>
    </r>
  </si>
  <si>
    <r>
      <rPr>
        <sz val="10"/>
        <color rgb="FF6AA1B0"/>
        <rFont val="Verdana"/>
        <family val="2"/>
      </rPr>
      <t>Investment
 Realized 3Q25 (BRL Million)</t>
    </r>
  </si>
  <si>
    <r>
      <rPr>
        <sz val="10"/>
        <color rgb="FF6AA1B0"/>
        <rFont val="Verdana"/>
        <family val="2"/>
      </rPr>
      <t>Investment
 Realized 4Q25 (BRL Million)</t>
    </r>
  </si>
  <si>
    <r>
      <rPr>
        <b/>
        <sz val="9"/>
        <color rgb="FF6AA1B0"/>
        <rFont val="Verdana"/>
        <family val="2"/>
      </rPr>
      <t>Eletrobras Company Investments 2025</t>
    </r>
  </si>
  <si>
    <r>
      <rPr>
        <b/>
        <sz val="8"/>
        <color theme="0"/>
        <rFont val="Verdana"/>
        <family val="2"/>
      </rPr>
      <t>Investment 2025</t>
    </r>
  </si>
  <si>
    <r>
      <rPr>
        <sz val="7"/>
        <color rgb="FF6AA1B0"/>
        <rFont val="Verdana"/>
        <family val="2"/>
      </rPr>
      <t>Realized 1Q25</t>
    </r>
  </si>
  <si>
    <r>
      <rPr>
        <sz val="7"/>
        <color rgb="FF6AA1B0"/>
        <rFont val="Verdana"/>
        <family val="2"/>
      </rPr>
      <t>Realized 2Q25</t>
    </r>
  </si>
  <si>
    <r>
      <rPr>
        <sz val="7"/>
        <color rgb="FF6AA1B0"/>
        <rFont val="Verdana"/>
        <family val="2"/>
      </rPr>
      <t>Realized 3Q25</t>
    </r>
  </si>
  <si>
    <r>
      <rPr>
        <sz val="7"/>
        <color rgb="FF6AA1B0"/>
        <rFont val="Verdana"/>
        <family val="2"/>
      </rPr>
      <t>Realized 4Q25</t>
    </r>
  </si>
  <si>
    <r>
      <rPr>
        <sz val="7"/>
        <color rgb="FF6AA1B0"/>
        <rFont val="Verdana"/>
        <family val="2"/>
      </rPr>
      <t>1Q25
(MWh)</t>
    </r>
  </si>
  <si>
    <r>
      <rPr>
        <sz val="7"/>
        <color rgb="FF6AA1B0"/>
        <rFont val="Verdana"/>
        <family val="2"/>
      </rPr>
      <t>2Q25
(MWh)</t>
    </r>
  </si>
  <si>
    <r>
      <rPr>
        <sz val="7"/>
        <color rgb="FF6AA1B0"/>
        <rFont val="Verdana"/>
        <family val="2"/>
      </rPr>
      <t>3Q25
(MWh)</t>
    </r>
  </si>
  <si>
    <r>
      <rPr>
        <sz val="7"/>
        <color rgb="FF6AA1B0"/>
        <rFont val="Verdana"/>
        <family val="2"/>
      </rPr>
      <t>4Q25
(MWh)</t>
    </r>
  </si>
  <si>
    <r>
      <rPr>
        <sz val="7"/>
        <color rgb="FF6AA1B0"/>
        <rFont val="Verdana"/>
        <family val="2"/>
      </rPr>
      <t>Net Aggregation 1Q25</t>
    </r>
  </si>
  <si>
    <r>
      <rPr>
        <sz val="7"/>
        <rFont val="Verdana"/>
        <family val="2"/>
      </rPr>
      <t>Note: The amounts refer to the end of February 2025, that is, they already anticipate amounts of investment made and physical execution that will be available in the next monthly monitoring report of the Angra 3 Project.</t>
    </r>
  </si>
  <si>
    <r>
      <rPr>
        <sz val="8"/>
        <color rgb="FF6AA1B0"/>
        <rFont val="Verdana"/>
        <family val="2"/>
      </rPr>
      <t>Infrastructure Real Estate</t>
    </r>
  </si>
  <si>
    <r>
      <rPr>
        <sz val="8"/>
        <color rgb="FF6AA1B0"/>
        <rFont val="Verdana"/>
        <family val="2"/>
      </rPr>
      <t>Movable Assets Infrastructure</t>
    </r>
  </si>
  <si>
    <r>
      <rPr>
        <sz val="8"/>
        <color rgb="FF6AA1B0"/>
        <rFont val="Verdana"/>
        <family val="2"/>
      </rPr>
      <t>Infrastructure - IT</t>
    </r>
  </si>
  <si>
    <r>
      <rPr>
        <sz val="8"/>
        <color rgb="FF6AA1B0"/>
        <rFont val="Verdana"/>
        <family val="2"/>
      </rPr>
      <t>Environmental - Generation</t>
    </r>
  </si>
  <si>
    <r>
      <rPr>
        <sz val="8"/>
        <color rgb="FF6AA1B0"/>
        <rFont val="Verdana"/>
        <family val="2"/>
      </rPr>
      <t>Environmental - Transmission</t>
    </r>
  </si>
  <si>
    <r>
      <rPr>
        <sz val="8"/>
        <color rgb="FF6AA1B0"/>
        <rFont val="Verdana"/>
        <family val="2"/>
      </rPr>
      <t>Environmental - ESG</t>
    </r>
  </si>
  <si>
    <r>
      <rPr>
        <sz val="7"/>
        <rFont val="Verdana"/>
        <family val="2"/>
      </rPr>
      <t>This tab contains the total RAP associated with active modules at the time of publication of ReH 3348/2024, in addition to the RAP associated with modules planned at that time and that have entered into commercial operation since then, throughout 3Q24 to 1Q25.</t>
    </r>
  </si>
  <si>
    <r>
      <rPr>
        <sz val="7"/>
        <rFont val="Verdana"/>
        <family val="2"/>
      </rPr>
      <t>The RAP value present in the "List of Modules" tab and not present in this tab refers to modules expected to come into operation after 1Q25.</t>
    </r>
  </si>
  <si>
    <r>
      <rPr>
        <sz val="7"/>
        <rFont val="Verdana"/>
        <family val="2"/>
      </rPr>
      <t>(**) RAP associated with planned modules that came into operation during 3Q24 to 1Q25</t>
    </r>
  </si>
  <si>
    <r>
      <rPr>
        <b/>
        <sz val="7"/>
        <rFont val="Verdana"/>
        <family val="2"/>
      </rPr>
      <t>Approved RAP (*) + Additional RAP (**)</t>
    </r>
  </si>
  <si>
    <t>T2024-242</t>
  </si>
  <si>
    <t>T2024-243</t>
  </si>
  <si>
    <t>T2025-001</t>
  </si>
  <si>
    <t>T2025-002</t>
  </si>
  <si>
    <t>T2025-004</t>
  </si>
  <si>
    <t>T2025-005</t>
  </si>
  <si>
    <t>T2025-006</t>
  </si>
  <si>
    <t>T2025-007</t>
  </si>
  <si>
    <t>48</t>
  </si>
  <si>
    <t>98</t>
  </si>
  <si>
    <t>91</t>
  </si>
  <si>
    <t>93</t>
  </si>
  <si>
    <t>Improvement at SS Curitiba - replacement of the single-phase autotransformer TF1, Phases B and C, 672 MVA (Completed)</t>
  </si>
  <si>
    <t>88</t>
  </si>
  <si>
    <t>61</t>
  </si>
  <si>
    <t>53</t>
  </si>
  <si>
    <t>46</t>
  </si>
  <si>
    <t>38</t>
  </si>
  <si>
    <t>18</t>
  </si>
  <si>
    <t>26</t>
  </si>
  <si>
    <t>43</t>
  </si>
  <si>
    <t>SS Camaçari II (Completed)</t>
  </si>
  <si>
    <t>49</t>
  </si>
  <si>
    <t>56</t>
  </si>
  <si>
    <t>31</t>
  </si>
  <si>
    <t>19</t>
  </si>
  <si>
    <t>SS Poços de Caldas - replacement of the reserve transformer, 345/138 kV, 1x50 MVA  (Completed)</t>
  </si>
  <si>
    <t>SS Poços de Caldas - replacement of phase C of transformer TR1, 345/138 kV, 1x50 MVA  (Completed)</t>
  </si>
  <si>
    <t>90</t>
  </si>
  <si>
    <t>62</t>
  </si>
  <si>
    <t>SS Ivaiporã - Replacement of compensation series TL 765kV Ivaiporã / Itaberá C3  (Completed)</t>
  </si>
  <si>
    <t>SS Itaberá - Replacement of the series compensation of TL 765kV Itaberá / Tijuco Preto C3  (Completed)</t>
  </si>
  <si>
    <t>SS Vitória - Installation of the 1st Bar Reactor Bank 345kV, (3+1)x20 Mvar  (Completed)</t>
  </si>
  <si>
    <t>SS Ivaiporã - Replacement of the TL Series Capacitor Bank for Foz do Iguaçu - C3  (Completed)</t>
  </si>
  <si>
    <t>ReA 15.480/2024</t>
  </si>
  <si>
    <t>ReA 15.683/2024</t>
  </si>
  <si>
    <t>Order 3.019/2024</t>
  </si>
  <si>
    <t>ReA 15.559/2024</t>
  </si>
  <si>
    <t>Order 3.603/2024</t>
  </si>
  <si>
    <t>Order 3.012/2024</t>
  </si>
  <si>
    <t>Order 3.602/2024</t>
  </si>
  <si>
    <t>Order 3.614/2024</t>
  </si>
  <si>
    <t>ReA 15.815/2025</t>
  </si>
  <si>
    <t>ReA 15.816/2025</t>
  </si>
  <si>
    <t>ReA 15.818/2025</t>
  </si>
  <si>
    <t>Order 073/2025</t>
  </si>
  <si>
    <r>
      <rPr>
        <sz val="7"/>
        <color theme="1" tint="0.249977111117893"/>
        <rFont val="Verdana"/>
        <family val="2"/>
      </rPr>
      <t>WPP Coxilha Negra 4</t>
    </r>
  </si>
  <si>
    <r>
      <rPr>
        <sz val="7"/>
        <color theme="1"/>
        <rFont val="Verdana"/>
        <family val="2"/>
      </rPr>
      <t>(1) Decoupling is equivalent to 60% of the total value of the physical guarantee for the year 2025. Projects under the O&amp;M regime, whose concession has been renewed by law 14,182/21.</t>
    </r>
  </si>
  <si>
    <r>
      <rPr>
        <sz val="7"/>
        <color theme="1" tint="0.249977111117893"/>
        <rFont val="Verdana"/>
        <family val="2"/>
      </rPr>
      <t>Tucuruí Complex (11)</t>
    </r>
  </si>
  <si>
    <r>
      <rPr>
        <sz val="7"/>
        <color theme="1" tint="0.249977111117893"/>
        <rFont val="Verdana"/>
        <family val="2"/>
      </rPr>
      <t>HPP Curuá-Una (11)</t>
    </r>
  </si>
  <si>
    <r>
      <rPr>
        <sz val="7"/>
        <color theme="1" tint="0.249977111117893"/>
        <rFont val="Verdana"/>
        <family val="2"/>
      </rPr>
      <t>Jaguari (15)</t>
    </r>
  </si>
  <si>
    <r>
      <rPr>
        <sz val="7"/>
        <color theme="1" tint="0.249977111117893"/>
        <rFont val="Verdana"/>
        <family val="2"/>
      </rPr>
      <t>Mascarenhas de Moraes (12)</t>
    </r>
  </si>
  <si>
    <r>
      <rPr>
        <sz val="7"/>
        <color theme="1" tint="0.249977111117893"/>
        <rFont val="Verdana"/>
        <family val="2"/>
      </rPr>
      <t>HPP Governador Jayme Canet Júnior (4) (16)</t>
    </r>
  </si>
  <si>
    <r>
      <rPr>
        <sz val="7"/>
        <color theme="1" tint="0.249977111117893"/>
        <rFont val="Verdana"/>
        <family val="2"/>
      </rPr>
      <t>TPP Aparecida (20)</t>
    </r>
  </si>
  <si>
    <r>
      <rPr>
        <sz val="7"/>
        <color theme="1" tint="0.249977111117893"/>
        <rFont val="Verdana"/>
        <family val="2"/>
      </rPr>
      <t>TPP MAUÁ 3 (20)</t>
    </r>
  </si>
  <si>
    <r>
      <rPr>
        <sz val="7"/>
        <color theme="1" tint="0.249977111117893"/>
        <rFont val="Verdana"/>
        <family val="2"/>
      </rPr>
      <t>TPP ANAMÃ (20)</t>
    </r>
  </si>
  <si>
    <r>
      <rPr>
        <sz val="7"/>
        <color theme="1" tint="0.249977111117893"/>
        <rFont val="Verdana"/>
        <family val="2"/>
      </rPr>
      <t>TPP ANORI (20)</t>
    </r>
  </si>
  <si>
    <r>
      <rPr>
        <sz val="7"/>
        <color theme="1" tint="0.249977111117893"/>
        <rFont val="Verdana"/>
        <family val="2"/>
      </rPr>
      <t>TPP CAAPIRANGA (20)</t>
    </r>
  </si>
  <si>
    <r>
      <rPr>
        <sz val="7"/>
        <color theme="1" tint="0.249977111117893"/>
        <rFont val="Verdana"/>
        <family val="2"/>
      </rPr>
      <t>TPP CODAJÁS (20)</t>
    </r>
  </si>
  <si>
    <r>
      <rPr>
        <sz val="7"/>
        <color theme="1" tint="0.249977111117893"/>
        <rFont val="Verdana"/>
        <family val="2"/>
      </rPr>
      <t>Santa Cruz (7) (8) (13)</t>
    </r>
  </si>
  <si>
    <r>
      <rPr>
        <sz val="7"/>
        <color theme="1" tint="0.249977111117893"/>
        <rFont val="Verdana"/>
        <family val="2"/>
      </rPr>
      <t>TPP Ponta Negra (PIE Gera) (9)</t>
    </r>
  </si>
  <si>
    <r>
      <rPr>
        <sz val="7"/>
        <color theme="1" tint="0.249977111117893"/>
        <rFont val="Verdana"/>
        <family val="2"/>
      </rPr>
      <t>TPP Manauara (PIE Manauara) (9)</t>
    </r>
  </si>
  <si>
    <r>
      <rPr>
        <sz val="7"/>
        <color theme="1" tint="0.249977111117893"/>
        <rFont val="Verdana"/>
        <family val="2"/>
      </rPr>
      <t>TPP Jaraqui (PIE Breitener Jaraqui) (9)</t>
    </r>
  </si>
  <si>
    <r>
      <rPr>
        <sz val="7"/>
        <color theme="1" tint="0.249977111117893"/>
        <rFont val="Verdana"/>
        <family val="2"/>
      </rPr>
      <t>TPP Tambaqui (PIE Breitner Tambaqui) (9)</t>
    </r>
  </si>
  <si>
    <r>
      <rPr>
        <sz val="7"/>
        <color theme="1" tint="0.249977111117893"/>
        <rFont val="Verdana"/>
        <family val="2"/>
      </rPr>
      <t>TPP Cristiano Rocha (PIE RAESA) (9)</t>
    </r>
  </si>
  <si>
    <r>
      <rPr>
        <sz val="7"/>
        <color theme="1" tint="0.249977111117893"/>
        <rFont val="Verdana"/>
        <family val="2"/>
      </rPr>
      <t>Casa Nova I A (10)</t>
    </r>
  </si>
  <si>
    <r>
      <rPr>
        <sz val="7"/>
        <color theme="1" tint="0.249977111117893"/>
        <rFont val="Verdana"/>
        <family val="2"/>
      </rPr>
      <t>WPP Coxilha Negra 2 (17)</t>
    </r>
  </si>
  <si>
    <r>
      <rPr>
        <sz val="7"/>
        <color theme="1" tint="0.249977111117893"/>
        <rFont val="Verdana"/>
        <family val="2"/>
      </rPr>
      <t>WPP Coxilha Negra 3 (18)</t>
    </r>
  </si>
  <si>
    <r>
      <rPr>
        <sz val="7"/>
        <color theme="1" tint="0.249977111117893"/>
        <rFont val="Verdana"/>
        <family val="2"/>
      </rPr>
      <t>WPP Coxilha Negra 4 (19)</t>
    </r>
  </si>
  <si>
    <r>
      <rPr>
        <sz val="7"/>
        <color theme="1" tint="0.249977111117893"/>
        <rFont val="Verdana"/>
        <family val="2"/>
      </rPr>
      <t>(9) TPP Cristiano Rocha, Manauara, Ponta Negra, Tambaqui and Jaraqui are not part of Amazonas GT's own generation assets, they belong to the Independent Energy Producers – PIE, of which Amazonas GT buys its energy and resells them to Amazonas D through purchase of energy and Sale Agreements – CCVE. These energy purchase agreements of the PIE by Amazonas GT when it ends in May/2025, by contractual force, the PIE plants will be reverted to the equity of Amazonas GT (05/05/2025 reversal of the assets of the TPPs Tambaqui and Jaraqui and 05/21/2025 reversal of the assets of the TPPs Manauara, Ponta Negra and Cristiano Rocha), and it is up to them to operate them until November 30, 2030.</t>
    </r>
  </si>
  <si>
    <r>
      <rPr>
        <sz val="7"/>
        <color theme="1" tint="0.249977111117893"/>
        <rFont val="Verdana"/>
        <family val="2"/>
      </rPr>
      <t>(10) Authorizing Resolution 7,907, of 06/18/2019, makes reference to the installed power of the Casa Nova A plant, but makes no reference to the physical guarantee of such plant. This is due to the fact that the Casa Nova A Plant does not have a Physical Guarantee defined by the MME. The amount presented of 6.8 MW comes from the plant's certification study, being only one reference.</t>
    </r>
  </si>
  <si>
    <r>
      <rPr>
        <sz val="7"/>
        <color theme="1" tint="0.249977111117893"/>
        <rFont val="Verdana"/>
        <family val="2"/>
      </rPr>
      <t>(11) CONCESSION AGREEMENT No. 002/2022 – ANEEL - ELETRONORTE - New concession agreement for HPPs Tucuruí, Curuá-una and Coaracy Nunes, moving to 30 years.</t>
    </r>
  </si>
  <si>
    <r>
      <rPr>
        <sz val="7"/>
        <color theme="1" tint="0.249977111117893"/>
        <rFont val="Verdana"/>
        <family val="2"/>
      </rPr>
      <t>(12) The Masc. de Moraes, Corumbá I, Estreito, Funil, Furnas, Marimbondo and P. Colômbia plants were granted the concession determined by Clause Two of Concession Agreement No. 003/2022 signed between Furnas and ANEEL on 06/17/2022 as the date of signature of the contract: 06/17/2022; the final term of the concession on 06/17/2052 was determined in Annex II of Concession Agreement No. 003/2022 signed between Furnas and ANEEL on 06/17/2022.</t>
    </r>
  </si>
  <si>
    <r>
      <rPr>
        <sz val="7"/>
        <color theme="1" tint="0.249977111117893"/>
        <rFont val="Verdana"/>
        <family val="2"/>
      </rPr>
      <t>(13) By means of Order No. 481, of February 23, 2023, ANEEL released the generating unit and UG31, of 150,000.00 kW of TPP Santa Cruz to start commercial operation as of February 24, 2023. Through Order No. 1991, of June 23, 2023, ANEEL extended, for an indefinite period, the commercial operation of the generating unit and UG31, of 150,000.00 kW of TPP Santa Cruz.</t>
    </r>
  </si>
  <si>
    <r>
      <rPr>
        <sz val="7"/>
        <color theme="1" tint="0.249977111117893"/>
        <rFont val="Verdana"/>
        <family val="2"/>
      </rPr>
      <t>(14) Alteration of Physical Guarantee through Ordinance No. 709/GM/MME, of November 30, 2022.</t>
    </r>
  </si>
  <si>
    <r>
      <rPr>
        <sz val="7"/>
        <color theme="1" tint="0.249977111117893"/>
        <rFont val="Verdana"/>
        <family val="2"/>
      </rPr>
      <t>(15) According to Ordinance No. 409, of November 13, 2020, of the Ministry of Mines and Energy (MME), as of January 1, 2021, Furnas was designated as responsible for the Provision of the Electric Power Generation Service through the Jaguari Hydroelectric Power Plant, until the assumption of the winning utility company of the Plant bidding.</t>
    </r>
  </si>
  <si>
    <r>
      <rPr>
        <sz val="7"/>
        <color theme="1" tint="0.249977111117893"/>
        <rFont val="Verdana"/>
        <family val="2"/>
      </rPr>
      <t>(16) According to concession and REH 2,932/2021. It is noteworthy that Authorizing Resolution No. 14.435/2023 added 469 days to the concession term. Therefore, the additional time granted by REH 2.932/2021, of 1,789 days, which would result in maturity on 09/07/2048, will need to be recalculated and approved by Aneel. New deadline according to Approval Resolution No. 3.242/2023.</t>
    </r>
  </si>
  <si>
    <r>
      <rPr>
        <sz val="7"/>
        <color theme="1" tint="0.249977111117893"/>
        <rFont val="Verdana"/>
        <family val="2"/>
      </rPr>
      <t>(17) 23 generating units released for commercial operation totaling 96.6 MW.</t>
    </r>
  </si>
  <si>
    <r>
      <rPr>
        <sz val="7"/>
        <color theme="1" tint="0.249977111117893"/>
        <rFont val="Verdana"/>
        <family val="2"/>
      </rPr>
      <t>(18) 25 generating units released for commercial operation totaling 105 MW.</t>
    </r>
  </si>
  <si>
    <r>
      <rPr>
        <sz val="7"/>
        <color theme="1" tint="0.249977111117893"/>
        <rFont val="Verdana"/>
        <family val="2"/>
      </rPr>
      <t>(19) 15 generating units released for commercial operation totaling 63 MW.</t>
    </r>
  </si>
  <si>
    <r>
      <rPr>
        <sz val="7"/>
        <color theme="1" tint="0.249977111117893"/>
        <rFont val="Verdana"/>
        <family val="2"/>
      </rPr>
      <t>(20) Plants with ownership transferred by Aneel order No. 151/2025, the assets were considered in 1Q25 due to the transfer operation still in progress.</t>
    </r>
  </si>
  <si>
    <r>
      <rPr>
        <sz val="7"/>
        <color theme="1" tint="0.249977111117893"/>
        <rFont val="Verdana"/>
        <family val="2"/>
      </rPr>
      <t>(6) decoupling is equivalent to 60% of the total value of the physical guarantee for the year 2025.</t>
    </r>
  </si>
  <si>
    <r>
      <rPr>
        <sz val="7"/>
        <color rgb="FF6AA1B0"/>
        <rFont val="Verdana"/>
        <family val="2"/>
      </rPr>
      <t>SAESA</t>
    </r>
  </si>
  <si>
    <r>
      <rPr>
        <sz val="7"/>
        <rFont val="Verdana"/>
        <family val="2"/>
      </rPr>
      <t>EDF Brasil Holding (51.00%)</t>
    </r>
  </si>
  <si>
    <r>
      <rPr>
        <sz val="9"/>
        <rFont val="Calibri"/>
        <family val="2"/>
        <scheme val="minor"/>
      </rPr>
      <t>(6) Considered Exchange rate of 03/31/2025 of BRL 5.7422/ USD (Bacen Ptax Sale)</t>
    </r>
  </si>
  <si>
    <r>
      <rPr>
        <sz val="7"/>
        <rFont val="Verdana"/>
        <family val="2"/>
      </rPr>
      <t>Lago Azul Transmissão S.A. (5)</t>
    </r>
  </si>
  <si>
    <r>
      <rPr>
        <sz val="7"/>
        <color rgb="FF6AA1B0"/>
        <rFont val="Verdana"/>
        <family val="2"/>
      </rPr>
      <t>RAP of 07.01.2024 - 03.31.2025
(BRL Million)</t>
    </r>
  </si>
  <si>
    <r>
      <rPr>
        <sz val="7"/>
        <rFont val="Verdana"/>
        <family val="2"/>
      </rPr>
      <t>(5) SPE sold on 02/18/2025 to CelgPar</t>
    </r>
  </si>
  <si>
    <r>
      <rPr>
        <sz val="7"/>
        <color theme="1"/>
        <rFont val="Verdana"/>
        <family val="2"/>
      </rPr>
      <t>Lago Azul Transmissora S.A. (2)</t>
    </r>
  </si>
  <si>
    <r>
      <rPr>
        <sz val="7"/>
        <rFont val="Verdana"/>
        <family val="2"/>
      </rPr>
      <t xml:space="preserve">-   </t>
    </r>
  </si>
  <si>
    <r>
      <rPr>
        <sz val="7"/>
        <rFont val="Verdana"/>
        <family val="2"/>
      </rPr>
      <t xml:space="preserve">                                    -  </t>
    </r>
  </si>
  <si>
    <r>
      <rPr>
        <sz val="7"/>
        <rFont val="Verdana"/>
        <family val="2"/>
      </rPr>
      <t>                                    -  </t>
    </r>
  </si>
  <si>
    <r>
      <rPr>
        <sz val="8"/>
        <rFont val="Calibri"/>
        <family val="2"/>
        <scheme val="minor"/>
      </rPr>
      <t>(1) Considered Exchange rate of 03/31/2025 of BRL 5.7422/ USD (Bacen Ptax Sale)</t>
    </r>
  </si>
  <si>
    <r>
      <rPr>
        <sz val="8"/>
        <rFont val="Calibri"/>
        <family val="2"/>
        <scheme val="minor"/>
      </rPr>
      <t>(2) SPE sold on 02/18/2025 to CelgPar</t>
    </r>
  </si>
  <si>
    <t xml:space="preserve">Reinforcement: Reconditioning TL 230 kV ITAPEBI /EUNAPOLIS C-1 BA. </t>
  </si>
  <si>
    <t xml:space="preserve">Reinforcement: Reconditioning TL 230 kV ITAPEBI /EUNAPOLIS C2 BA. </t>
  </si>
  <si>
    <t xml:space="preserve">Reinforcement: Reconditioning TL 230 kVSAPEAÇU - SANTO ANTONIO DE JESUS C-1. </t>
  </si>
  <si>
    <t xml:space="preserve">Reinforcement: Reconditioning TL 230 kVSAPEAÇU - SANTO ANTONIO DE JESUS C-2. </t>
  </si>
  <si>
    <t xml:space="preserve">SS Rondonopolis reinforcement: Installation of the 3rd ATF 230/138 kV – 150 MVA (5th substation unit). </t>
  </si>
  <si>
    <t xml:space="preserve">SS Sinop reinforcement: Installation of the 4th ATF 230/138 kV – 150 MVA. </t>
  </si>
  <si>
    <t xml:space="preserve">SS Nova Mutum reinforcement: Installation of the 4th ATF 230/69 kV – 75 MVA. </t>
  </si>
  <si>
    <t xml:space="preserve">SS Nova Mutum reinforcement: TF1 230/69 kV replacement. </t>
  </si>
  <si>
    <t>Transformation Cap. (MVA)</t>
  </si>
  <si>
    <r>
      <rPr>
        <b/>
        <sz val="10"/>
        <color rgb="FF6AA1B0"/>
        <rFont val="Verdana"/>
        <family val="2"/>
      </rPr>
      <t>Values</t>
    </r>
  </si>
  <si>
    <r>
      <rPr>
        <sz val="11"/>
        <color theme="1"/>
        <rFont val="Calibri"/>
        <family val="2"/>
        <scheme val="minor"/>
      </rPr>
      <t>Parts of these projects are listed in the "List of Modules" tab.</t>
    </r>
  </si>
  <si>
    <r>
      <rPr>
        <sz val="11"/>
        <color theme="1"/>
        <rFont val="Calibri"/>
        <family val="2"/>
        <scheme val="minor"/>
      </rPr>
      <t xml:space="preserve">All projects to reinforce and improve this tab are considered large. This tab contains neither small reinforcement nor small improvement. </t>
    </r>
  </si>
  <si>
    <r>
      <rPr>
        <sz val="11"/>
        <color theme="1"/>
        <rFont val="Calibri"/>
        <family val="2"/>
        <scheme val="minor"/>
      </rPr>
      <t>This tab contains projects that have not yet started commercial operation and projects that have started commercial operation over the last quarter (projects with 100% physical progress).</t>
    </r>
  </si>
  <si>
    <r>
      <rPr>
        <sz val="11"/>
        <color theme="1"/>
        <rFont val="Calibri"/>
        <family val="2"/>
        <scheme val="minor"/>
      </rPr>
      <t>Projects enter this sampling when they become part of SIGET, and leave when they are canceled in SIGET or when they entered commercial operation until the beginning of the current quarter.</t>
    </r>
  </si>
  <si>
    <r>
      <rPr>
        <b/>
        <sz val="10"/>
        <color rgb="FF6AA1B0"/>
        <rFont val="Verdana"/>
        <family val="2"/>
      </rPr>
      <t>Investment (projects that have not yet entered into commercial operation)</t>
    </r>
  </si>
  <si>
    <r>
      <rPr>
        <b/>
        <sz val="10"/>
        <color rgb="FF6AA1B0"/>
        <rFont val="Verdana"/>
        <family val="2"/>
      </rPr>
      <t xml:space="preserve">Physical Characteristics </t>
    </r>
    <r>
      <rPr>
        <b/>
        <vertAlign val="superscript"/>
        <sz val="10"/>
        <color rgb="FF6AA1B0"/>
        <rFont val="Verdana"/>
        <family val="2"/>
      </rPr>
      <t>(1) (2)</t>
    </r>
  </si>
  <si>
    <r>
      <rPr>
        <vertAlign val="superscript"/>
        <sz val="11"/>
        <color theme="1"/>
        <rFont val="Calibri"/>
        <family val="2"/>
        <scheme val="minor"/>
      </rPr>
      <t>(1)</t>
    </r>
    <r>
      <rPr>
        <sz val="11"/>
        <color theme="1"/>
        <rFont val="Calibri"/>
        <family val="2"/>
        <scheme val="minor"/>
      </rPr>
      <t xml:space="preserve"> Projects that have not yet entered into commercial operation.</t>
    </r>
  </si>
  <si>
    <r>
      <rPr>
        <vertAlign val="superscript"/>
        <sz val="11"/>
        <color theme="1"/>
        <rFont val="Calibri"/>
        <family val="2"/>
        <scheme val="minor"/>
      </rPr>
      <t>(2)</t>
    </r>
    <r>
      <rPr>
        <sz val="11"/>
        <color theme="1"/>
        <rFont val="Calibri"/>
        <family val="2"/>
        <scheme val="minor"/>
      </rPr>
      <t xml:space="preserve"> Excludes Itaipu HVDC revitalization project.</t>
    </r>
  </si>
  <si>
    <r>
      <rPr>
        <sz val="7"/>
        <color theme="1" tint="0.249977111117893"/>
        <rFont val="Verdana"/>
        <family val="2"/>
      </rPr>
      <t>(I) The opening of the total amount of RAP PRT MM 579/12 (O&amp;M) is presented in the "RAP of the 2024/2025 cycle" column of the "List of Modules" tab of the spreadsheet, when filtering "PRT 579/2012" in the "RAP Act" column.</t>
    </r>
  </si>
  <si>
    <r>
      <rPr>
        <sz val="7"/>
        <color theme="1" tint="0.249977111117893"/>
        <rFont val="Verdana"/>
        <family val="2"/>
      </rPr>
      <t>(II) The opening of the total amount of RAP Financial Component - PRT MM 120/16 is presented in the column "RAP of cycle 2024/2025" of the tab "List of Modules" of the spreadsheet, when filtering "PRT 120/2016" in the column "RAP Act" and "Financial Component calculated for the period from January/2013 to June/2017, with a payment term of 8 years, as stated in § 3 and § 4, of Art. 1, of PRT 120/2016. * Revised revenue in the 2020-2021 cycle. * Revenue revised 07-05-2024" in column "Revenue Description".</t>
    </r>
  </si>
  <si>
    <r>
      <rPr>
        <sz val="7"/>
        <color theme="1" tint="0.249977111117893"/>
        <rFont val="Verdana"/>
        <family val="2"/>
      </rPr>
      <t>(III) The opening of the total value of RAP Economic Component - PRT MM 120/16 is presented in the column "RAP of cycle 2024/2025" of the tab "List of Modules" of the spreadsheet, when filtering "PRT 120/2016" in the column "RAP Act" and "Installment of RAP calculated according to PRT 120/2016 and included from the 2017-2018 cycle. * Revenue revised 07-05-2024" in column "Revenue Description".</t>
    </r>
  </si>
  <si>
    <r>
      <rPr>
        <sz val="7"/>
        <color theme="1" tint="0.249977111117893"/>
        <rFont val="Verdana"/>
        <family val="2"/>
      </rPr>
      <t>(IV) The opening of the total value of RAP Reinforcements and Improvements is presented in the "RAP of cycle 2024/2025" column of the "List of Modules" tab of the spreadsheet, when filtering "RBNI, RCDM and RMEL" in the "revenue type" in the "RAP Act" column.</t>
    </r>
  </si>
  <si>
    <r>
      <rPr>
        <sz val="7"/>
        <color theme="1" tint="0.249977111117893"/>
        <rFont val="Verdana"/>
        <family val="2"/>
      </rPr>
      <t>6. (VI) Additional RAP associated with the authorized reinforcement and improvement works that entered into commercial operation from the last adjustment until 1Q25. The list of these works is presented when filtering the "Quarter" column of the "List of Modules" tab of the spreadsheet.</t>
    </r>
  </si>
  <si>
    <r>
      <rPr>
        <sz val="7"/>
        <color theme="1" tint="0.249977111117893"/>
        <rFont val="Verdana"/>
        <family val="2"/>
      </rPr>
      <t xml:space="preserve">7. </t>
    </r>
    <r>
      <rPr>
        <b/>
        <sz val="7"/>
        <color theme="1" tint="0.249977111117893"/>
        <rFont val="Verdana"/>
        <family val="2"/>
      </rPr>
      <t>(VII) Total RAP associated with the renewed contracts</t>
    </r>
    <r>
      <rPr>
        <sz val="7"/>
        <color theme="1" tint="0.249977111117893"/>
        <rFont val="Verdana"/>
        <family val="2"/>
      </rPr>
      <t xml:space="preserve"> considers the incorporation of large-scale authorized reinforcement and improvement works, with revenue previously defined by ANEEL, which entered into commercial operation until 1Q25.</t>
    </r>
  </si>
  <si>
    <r>
      <rPr>
        <sz val="7"/>
        <rFont val="Verdana"/>
        <family val="2"/>
      </rPr>
      <t>VSB
(SPE 100% ELETROBRAS)</t>
    </r>
  </si>
  <si>
    <r>
      <rPr>
        <sz val="9"/>
        <color theme="1"/>
        <rFont val="Calibri"/>
        <family val="2"/>
        <scheme val="minor"/>
      </rPr>
      <t>(3) Grant issued on 08/23/2022.</t>
    </r>
  </si>
  <si>
    <r>
      <rPr>
        <sz val="9"/>
        <color theme="1"/>
        <rFont val="Calibri"/>
        <family val="2"/>
        <scheme val="minor"/>
      </rPr>
      <t>(4) Authorizing Resolution No. 13.606 of 02/07/2023.</t>
    </r>
  </si>
  <si>
    <r>
      <rPr>
        <sz val="9"/>
        <color theme="1"/>
        <rFont val="Calibri"/>
        <family val="2"/>
        <scheme val="minor"/>
      </rPr>
      <t>(5) This percentage represents the evolution from the remaining stage (40% of the project).</t>
    </r>
  </si>
  <si>
    <r>
      <rPr>
        <sz val="7"/>
        <rFont val="Verdana"/>
        <family val="2"/>
      </rPr>
      <t>CGT Eletrosul (3)</t>
    </r>
  </si>
  <si>
    <r>
      <rPr>
        <sz val="7"/>
        <rFont val="Verdana"/>
        <family val="2"/>
      </rPr>
      <t>02/07/2023 (4)</t>
    </r>
  </si>
  <si>
    <r>
      <rPr>
        <sz val="7"/>
        <rFont val="Verdana"/>
        <family val="2"/>
      </rPr>
      <t>65.93% (5)</t>
    </r>
  </si>
  <si>
    <r>
      <rPr>
        <sz val="7"/>
        <rFont val="Verdana"/>
        <family val="2"/>
      </rPr>
      <t>09/31/2027 (6)</t>
    </r>
  </si>
  <si>
    <r>
      <rPr>
        <sz val="9"/>
        <color theme="1"/>
        <rFont val="Calibri"/>
        <family val="2"/>
        <scheme val="minor"/>
      </rPr>
      <t>(6) Date of entry into operation may be adjusted due to the ONS Access Opinion and the progress of the services of replacement of the inserts and subsequent assembly of the wind turbines.</t>
    </r>
  </si>
  <si>
    <r>
      <rPr>
        <sz val="9"/>
        <color theme="1"/>
        <rFont val="Calibri"/>
        <family val="2"/>
        <scheme val="minor"/>
      </rPr>
      <t>(7) Awaiting commissioning by Energisa The technical team completed the preparation of the report that subsidizes the request for inclusion of HPP Cachoeira Branca as an additional Generating Unit of HPP São Domingos. This document should be filed with Aneel in 1Q25. In parallel, the additional documents requested in the access budget (former access opinion) of the local utility company - Energisa were sent. This already enables the CUSD signature to connect this additional UG, as originally provided for in the CGH project.</t>
    </r>
  </si>
  <si>
    <r>
      <rPr>
        <sz val="7"/>
        <rFont val="Verdana"/>
        <family val="2"/>
      </rPr>
      <t xml:space="preserve"> 2,398.49 (8)</t>
    </r>
  </si>
  <si>
    <r>
      <rPr>
        <sz val="9"/>
        <color theme="1"/>
        <rFont val="Calibri"/>
        <family val="2"/>
        <scheme val="minor"/>
      </rPr>
      <t>(8) Estimated budget updated by the IPCA from BRL 2,199.32 in December/2021 to BRL 2,398.49 in July/2024</t>
    </r>
  </si>
  <si>
    <r>
      <rPr>
        <sz val="9"/>
        <color theme="1"/>
        <rFont val="Calibri"/>
        <family val="2"/>
        <scheme val="minor"/>
      </rPr>
      <t>(9) The energy sold considers the total verified consolidated generation of the generation assets, including generation under test.</t>
    </r>
  </si>
  <si>
    <r>
      <rPr>
        <sz val="9"/>
        <color theme="1"/>
        <rFont val="Calibri"/>
        <family val="2"/>
        <scheme val="minor"/>
      </rPr>
      <t xml:space="preserve">(10) Adjusted budget with the inclusion of the insert replacement additive, contracting of specific cleaning of the log factory and other charges. </t>
    </r>
  </si>
  <si>
    <r>
      <rPr>
        <sz val="7"/>
        <rFont val="Verdana"/>
        <family val="2"/>
      </rPr>
      <t>150.74 (10)</t>
    </r>
  </si>
  <si>
    <r>
      <rPr>
        <sz val="7"/>
        <rFont val="Verdana"/>
        <family val="2"/>
      </rPr>
      <t>86,774.18 (9)</t>
    </r>
  </si>
  <si>
    <r>
      <rPr>
        <sz val="7"/>
        <color theme="1" tint="0.249977111117893"/>
        <rFont val="Verdana"/>
        <family val="2"/>
      </rPr>
      <t>(2) Includes SPEs consolidated by Furnas: HPP Santo Antônio (from 3Q22), HPPs Baguari and Retiro Baixo (from 4Q23)</t>
    </r>
  </si>
  <si>
    <r>
      <rPr>
        <sz val="7"/>
        <color theme="1" tint="0.249977111117893"/>
        <rFont val="Verdana"/>
        <family val="2"/>
      </rPr>
      <t>ANY</t>
    </r>
  </si>
  <si>
    <r>
      <rPr>
        <sz val="7"/>
        <rFont val="Verdana"/>
        <family val="2"/>
      </rPr>
      <t>(1) The contract for the sale of TPP Aparecida (originally contract for availability) became a Reserve Energy contract, according to MP1232/2024, as of 06/13/2024.</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</si>
  <si>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</si>
  <si>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</si>
  <si>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</si>
  <si>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</si>
  <si>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</si>
  <si>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</si>
  <si>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</si>
  <si>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</si>
  <si>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</si>
  <si>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</si>
  <si>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Eletrobras System</t>
    </r>
  </si>
  <si>
    <r>
      <rPr>
        <sz val="7"/>
        <color theme="1" tint="0.249977111117893"/>
        <rFont val="Verdana"/>
        <family val="2"/>
      </rPr>
      <t>Others</t>
    </r>
  </si>
  <si>
    <r>
      <rPr>
        <sz val="7"/>
        <color rgb="FF6AA1B0"/>
        <rFont val="Verdana"/>
        <family val="2"/>
      </rPr>
      <t>Eletrobras Company</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</si>
  <si>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</si>
  <si>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</si>
  <si>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</si>
  <si>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</si>
  <si>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CGT Eletrosul</t>
    </r>
  </si>
  <si>
    <r>
      <rPr>
        <sz val="7"/>
        <color rgb="FF6AA1B0"/>
        <rFont val="Verdana"/>
        <family val="2"/>
      </rPr>
      <t>Eletrobras Company</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</si>
  <si>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</si>
  <si>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</si>
  <si>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</si>
  <si>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</si>
  <si>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CGT Eletrosul</t>
    </r>
  </si>
  <si>
    <r>
      <rPr>
        <sz val="7"/>
        <color theme="1" tint="0.249977111117893"/>
        <rFont val="Verdana"/>
        <family val="2"/>
      </rPr>
      <t xml:space="preserve">Eletronorte </t>
    </r>
  </si>
  <si>
    <r>
      <rPr>
        <sz val="7"/>
        <color theme="1" tint="0.249977111117893"/>
        <rFont val="Verdana"/>
        <family val="2"/>
      </rPr>
      <t xml:space="preserve">Chesf </t>
    </r>
  </si>
  <si>
    <r>
      <rPr>
        <sz val="7"/>
        <color theme="1" tint="0.249977111117893"/>
        <rFont val="Verdana"/>
        <family val="2"/>
      </rPr>
      <t>CGT Eletrosul</t>
    </r>
  </si>
  <si>
    <r>
      <rPr>
        <sz val="7"/>
        <color rgb="FF6AA1B0"/>
        <rFont val="Verdana"/>
        <family val="2"/>
      </rPr>
      <t>Eletrobras Company</t>
    </r>
  </si>
  <si>
    <r>
      <rPr>
        <sz val="7"/>
        <color rgb="FF6AA1B0"/>
        <rFont val="Verdana"/>
        <family val="2"/>
      </rPr>
      <t>765 KV</t>
    </r>
  </si>
  <si>
    <r>
      <rPr>
        <sz val="7"/>
        <color rgb="FF6AA1B0"/>
        <rFont val="Verdana"/>
        <family val="2"/>
      </rPr>
      <t>750 KV</t>
    </r>
  </si>
  <si>
    <r>
      <rPr>
        <sz val="7"/>
        <color rgb="FF6AA1B0"/>
        <rFont val="Verdana"/>
        <family val="2"/>
      </rPr>
      <t>600 KV</t>
    </r>
  </si>
  <si>
    <r>
      <rPr>
        <sz val="7"/>
        <color rgb="FF6AA1B0"/>
        <rFont val="Verdana"/>
        <family val="2"/>
      </rPr>
      <t>525 KV</t>
    </r>
  </si>
  <si>
    <r>
      <rPr>
        <sz val="7"/>
        <color rgb="FF6AA1B0"/>
        <rFont val="Verdana"/>
        <family val="2"/>
      </rPr>
      <t>500 KV</t>
    </r>
  </si>
  <si>
    <r>
      <rPr>
        <sz val="7"/>
        <color rgb="FF6AA1B0"/>
        <rFont val="Verdana"/>
        <family val="2"/>
      </rPr>
      <t>440 KV</t>
    </r>
  </si>
  <si>
    <r>
      <rPr>
        <sz val="7"/>
        <color rgb="FF6AA1B0"/>
        <rFont val="Verdana"/>
        <family val="2"/>
      </rPr>
      <t>345 KV</t>
    </r>
  </si>
  <si>
    <r>
      <rPr>
        <sz val="7"/>
        <color rgb="FF6AA1B0"/>
        <rFont val="Verdana"/>
        <family val="2"/>
      </rPr>
      <t>230 KV</t>
    </r>
  </si>
  <si>
    <r>
      <rPr>
        <sz val="7"/>
        <color rgb="FF6AA1B0"/>
        <rFont val="Verdana"/>
        <family val="2"/>
      </rPr>
      <t>138 KV</t>
    </r>
  </si>
  <si>
    <r>
      <rPr>
        <sz val="7"/>
        <color rgb="FF6AA1B0"/>
        <rFont val="Verdana"/>
        <family val="2"/>
      </rPr>
      <t>&lt;138 KV</t>
    </r>
  </si>
  <si>
    <r>
      <rPr>
        <sz val="7"/>
        <color rgb="FF6AA1B0"/>
        <rFont val="Verdana"/>
        <family val="2"/>
      </rPr>
      <t>Total</t>
    </r>
  </si>
  <si>
    <r>
      <rPr>
        <sz val="7"/>
        <color theme="1" tint="0.249977111117893"/>
        <rFont val="Verdana"/>
        <family val="2"/>
      </rPr>
      <t xml:space="preserve">Eletronorte </t>
    </r>
  </si>
  <si>
    <r>
      <rPr>
        <sz val="7"/>
        <color theme="1" tint="0.249977111117893"/>
        <rFont val="Verdana"/>
        <family val="2"/>
      </rPr>
      <t xml:space="preserve">Chesf </t>
    </r>
  </si>
  <si>
    <r>
      <rPr>
        <sz val="7"/>
        <color theme="1" tint="0.249977111117893"/>
        <rFont val="Verdana"/>
        <family val="2"/>
      </rPr>
      <t>Eletrobras Holding *</t>
    </r>
  </si>
  <si>
    <r>
      <rPr>
        <sz val="7"/>
        <color theme="1" tint="0.249977111117893"/>
        <rFont val="Verdana"/>
        <family val="2"/>
      </rPr>
      <t>CGT Eletrosul</t>
    </r>
  </si>
  <si>
    <r>
      <rPr>
        <b/>
        <sz val="7"/>
        <color theme="1" tint="0.249977111117893"/>
        <rFont val="Verdana"/>
        <family val="2"/>
      </rPr>
      <t xml:space="preserve">Total </t>
    </r>
  </si>
  <si>
    <r>
      <rPr>
        <sz val="7"/>
        <color rgb="FF6AA1B0"/>
        <rFont val="Verdana"/>
        <family val="2"/>
      </rPr>
      <t>Eletrobras Company</t>
    </r>
  </si>
  <si>
    <r>
      <rPr>
        <sz val="7"/>
        <color rgb="FF6AA1B0"/>
        <rFont val="Verdana"/>
        <family val="2"/>
      </rPr>
      <t>765 KV</t>
    </r>
  </si>
  <si>
    <r>
      <rPr>
        <sz val="7"/>
        <color rgb="FF6AA1B0"/>
        <rFont val="Verdana"/>
        <family val="2"/>
      </rPr>
      <t>750 KV</t>
    </r>
  </si>
  <si>
    <r>
      <rPr>
        <sz val="7"/>
        <color rgb="FF6AA1B0"/>
        <rFont val="Verdana"/>
        <family val="2"/>
      </rPr>
      <t>600 KV</t>
    </r>
  </si>
  <si>
    <r>
      <rPr>
        <sz val="7"/>
        <color rgb="FF6AA1B0"/>
        <rFont val="Verdana"/>
        <family val="2"/>
      </rPr>
      <t>525 KV</t>
    </r>
  </si>
  <si>
    <r>
      <rPr>
        <sz val="7"/>
        <color rgb="FF6AA1B0"/>
        <rFont val="Verdana"/>
        <family val="2"/>
      </rPr>
      <t>500 KV</t>
    </r>
  </si>
  <si>
    <r>
      <rPr>
        <sz val="7"/>
        <color rgb="FF6AA1B0"/>
        <rFont val="Verdana"/>
        <family val="2"/>
      </rPr>
      <t>440 KV</t>
    </r>
  </si>
  <si>
    <r>
      <rPr>
        <sz val="7"/>
        <color rgb="FF6AA1B0"/>
        <rFont val="Verdana"/>
        <family val="2"/>
      </rPr>
      <t>345 KV</t>
    </r>
  </si>
  <si>
    <r>
      <rPr>
        <sz val="7"/>
        <color rgb="FF6AA1B0"/>
        <rFont val="Verdana"/>
        <family val="2"/>
      </rPr>
      <t>230 KV</t>
    </r>
  </si>
  <si>
    <r>
      <rPr>
        <sz val="7"/>
        <color rgb="FF6AA1B0"/>
        <rFont val="Verdana"/>
        <family val="2"/>
      </rPr>
      <t>138 KV</t>
    </r>
  </si>
  <si>
    <r>
      <rPr>
        <sz val="7"/>
        <color rgb="FF6AA1B0"/>
        <rFont val="Verdana"/>
        <family val="2"/>
      </rPr>
      <t>&lt;138 KV</t>
    </r>
  </si>
  <si>
    <r>
      <rPr>
        <sz val="7"/>
        <color rgb="FF6AA1B0"/>
        <rFont val="Verdana"/>
        <family val="2"/>
      </rPr>
      <t>Total</t>
    </r>
  </si>
  <si>
    <r>
      <rPr>
        <sz val="7"/>
        <color theme="1" tint="0.249977111117893"/>
        <rFont val="Verdana"/>
        <family val="2"/>
      </rPr>
      <t xml:space="preserve">Eletronorte </t>
    </r>
  </si>
  <si>
    <r>
      <rPr>
        <sz val="7"/>
        <color theme="1" tint="0.249977111117893"/>
        <rFont val="Verdana"/>
        <family val="2"/>
      </rPr>
      <t xml:space="preserve">Chesf </t>
    </r>
  </si>
  <si>
    <r>
      <rPr>
        <sz val="7"/>
        <color theme="1" tint="0.249977111117893"/>
        <rFont val="Verdana"/>
        <family val="2"/>
      </rPr>
      <t>Eletrobras Holding *</t>
    </r>
  </si>
  <si>
    <r>
      <rPr>
        <sz val="7"/>
        <color theme="1" tint="0.249977111117893"/>
        <rFont val="Verdana"/>
        <family val="2"/>
      </rPr>
      <t>CGT Eletrosul</t>
    </r>
  </si>
  <si>
    <r>
      <rPr>
        <b/>
        <sz val="7"/>
        <color theme="1" tint="0.249977111117893"/>
        <rFont val="Verdana"/>
        <family val="2"/>
      </rPr>
      <t xml:space="preserve">Total </t>
    </r>
  </si>
  <si>
    <r>
      <rPr>
        <sz val="7"/>
        <color rgb="FF6AA1B0"/>
        <rFont val="Verdana"/>
        <family val="2"/>
      </rPr>
      <t>Total</t>
    </r>
  </si>
  <si>
    <r>
      <rPr>
        <sz val="7"/>
        <color theme="1" tint="0.249977111117893"/>
        <rFont val="Verdana"/>
        <family val="2"/>
      </rPr>
      <t xml:space="preserve">Chesf </t>
    </r>
  </si>
  <si>
    <r>
      <rPr>
        <sz val="7"/>
        <color theme="1" tint="0.249977111117893"/>
        <rFont val="Verdana"/>
        <family val="2"/>
      </rPr>
      <t xml:space="preserve">Eletronorte </t>
    </r>
  </si>
  <si>
    <r>
      <rPr>
        <sz val="7"/>
        <color theme="1" tint="0.249977111117893"/>
        <rFont val="Verdana"/>
        <family val="2"/>
      </rPr>
      <t>Eletrobras Holding *</t>
    </r>
  </si>
  <si>
    <r>
      <rPr>
        <b/>
        <sz val="7"/>
        <color theme="1" tint="0.249977111117893"/>
        <rFont val="Verdana"/>
        <family val="2"/>
      </rPr>
      <t>Total</t>
    </r>
  </si>
  <si>
    <r>
      <rPr>
        <sz val="7"/>
        <color rgb="FF6AA1B0"/>
        <rFont val="Verdana"/>
        <family val="2"/>
      </rPr>
      <t>Company</t>
    </r>
  </si>
  <si>
    <r>
      <rPr>
        <sz val="7"/>
        <color theme="1" tint="0.249977111117893"/>
        <rFont val="Verdana"/>
        <family val="2"/>
      </rPr>
      <t xml:space="preserve">Chesf </t>
    </r>
  </si>
  <si>
    <r>
      <rPr>
        <sz val="7"/>
        <color theme="1" tint="0.249977111117893"/>
        <rFont val="Verdana"/>
        <family val="2"/>
      </rPr>
      <t xml:space="preserve">Eletronorte </t>
    </r>
  </si>
  <si>
    <r>
      <rPr>
        <sz val="7"/>
        <color theme="1" tint="0.249977111117893"/>
        <rFont val="Verdana"/>
        <family val="2"/>
      </rPr>
      <t xml:space="preserve">CGT Eletrosul </t>
    </r>
  </si>
  <si>
    <r>
      <rPr>
        <sz val="7"/>
        <color theme="1" tint="0.249977111117893"/>
        <rFont val="Verdana"/>
        <family val="2"/>
      </rPr>
      <t>Eletrobras Holding *</t>
    </r>
  </si>
  <si>
    <r>
      <rPr>
        <b/>
        <sz val="7"/>
        <color theme="1" tint="0.249977111117893"/>
        <rFont val="Verdana"/>
        <family val="2"/>
      </rPr>
      <t>Total</t>
    </r>
  </si>
  <si>
    <r>
      <rPr>
        <sz val="7"/>
        <color rgb="FF6AA1B0"/>
        <rFont val="Verdana"/>
        <family val="2"/>
      </rPr>
      <t>Company</t>
    </r>
  </si>
  <si>
    <r>
      <rPr>
        <sz val="7"/>
        <rFont val="Verdana"/>
        <family val="2"/>
      </rPr>
      <t>IPCA</t>
    </r>
  </si>
  <si>
    <r>
      <rPr>
        <sz val="7"/>
        <rFont val="Verdana"/>
        <family val="2"/>
      </rPr>
      <t>jan/13</t>
    </r>
  </si>
  <si>
    <r>
      <rPr>
        <sz val="7"/>
        <rFont val="Verdana"/>
        <family val="2"/>
      </rPr>
      <t>jan/43</t>
    </r>
  </si>
  <si>
    <r>
      <rPr>
        <sz val="7"/>
        <rFont val="Verdana"/>
        <family val="2"/>
      </rPr>
      <t>N/A</t>
    </r>
  </si>
  <si>
    <r>
      <rPr>
        <sz val="7"/>
        <rFont val="Verdana"/>
        <family val="2"/>
      </rPr>
      <t>IPCA</t>
    </r>
  </si>
  <si>
    <r>
      <rPr>
        <sz val="7"/>
        <rFont val="Verdana"/>
        <family val="2"/>
      </rPr>
      <t>jan/13</t>
    </r>
  </si>
  <si>
    <r>
      <rPr>
        <sz val="7"/>
        <rFont val="Verdana"/>
        <family val="2"/>
      </rPr>
      <t>jan/43</t>
    </r>
  </si>
  <si>
    <r>
      <rPr>
        <sz val="7"/>
        <rFont val="Verdana"/>
        <family val="2"/>
      </rPr>
      <t>N/A</t>
    </r>
  </si>
  <si>
    <r>
      <rPr>
        <sz val="7"/>
        <rFont val="Verdana"/>
        <family val="2"/>
      </rPr>
      <t>IPCA</t>
    </r>
  </si>
  <si>
    <r>
      <rPr>
        <sz val="7"/>
        <rFont val="Verdana"/>
        <family val="2"/>
      </rPr>
      <t>jan/13</t>
    </r>
  </si>
  <si>
    <r>
      <rPr>
        <sz val="7"/>
        <rFont val="Verdana"/>
        <family val="2"/>
      </rPr>
      <t>jan/43</t>
    </r>
  </si>
  <si>
    <r>
      <rPr>
        <sz val="7"/>
        <rFont val="Verdana"/>
        <family val="2"/>
      </rPr>
      <t>N/A</t>
    </r>
  </si>
  <si>
    <r>
      <rPr>
        <sz val="7"/>
        <color rgb="FF6AA1B0"/>
        <rFont val="Verdana"/>
        <family val="2"/>
      </rPr>
      <t>Company</t>
    </r>
  </si>
  <si>
    <r>
      <rPr>
        <sz val="7"/>
        <color rgb="FF6AA1B0"/>
        <rFont val="Verdana"/>
        <family val="2"/>
      </rPr>
      <t>Contract</t>
    </r>
  </si>
  <si>
    <r>
      <rPr>
        <sz val="7"/>
        <color rgb="FF6AA1B0"/>
        <rFont val="Verdana"/>
        <family val="2"/>
      </rPr>
      <t>Readjustment index</t>
    </r>
  </si>
  <si>
    <r>
      <rPr>
        <sz val="7"/>
        <color rgb="FF6AA1B0"/>
        <rFont val="Verdana"/>
        <family val="2"/>
      </rPr>
      <t>No. of associated substations</t>
    </r>
  </si>
  <si>
    <r>
      <rPr>
        <sz val="7"/>
        <color rgb="FF6AA1B0"/>
        <rFont val="Verdana"/>
        <family val="2"/>
      </rPr>
      <t>Total Km</t>
    </r>
  </si>
  <si>
    <r>
      <rPr>
        <sz val="7"/>
        <color rgb="FF6AA1B0"/>
        <rFont val="Verdana"/>
        <family val="2"/>
      </rPr>
      <t>RAP Reinforcements and Improvements</t>
    </r>
  </si>
  <si>
    <r>
      <rPr>
        <sz val="7"/>
        <color rgb="FF6AA1B0"/>
        <rFont val="Verdana"/>
        <family val="2"/>
      </rPr>
      <t>RAP Total approved 
cycle 2024/2025 
(Ref. Jun/24)</t>
    </r>
  </si>
  <si>
    <r>
      <rPr>
        <sz val="7"/>
        <color rgb="FF6AA1B0"/>
        <rFont val="Verdana"/>
        <family val="2"/>
      </rPr>
      <t>RAP add-on - works that entered into commercial operation (Ref. Jun/24)</t>
    </r>
  </si>
  <si>
    <r>
      <rPr>
        <sz val="7"/>
        <color rgb="FF6AA1B0"/>
        <rFont val="Verdana"/>
        <family val="2"/>
      </rPr>
      <t>Duration of the contract</t>
    </r>
  </si>
  <si>
    <r>
      <rPr>
        <sz val="7"/>
        <color rgb="FF6AA1B0"/>
        <rFont val="Verdana"/>
        <family val="2"/>
      </rPr>
      <t>Next readjustment date</t>
    </r>
  </si>
  <si>
    <r>
      <rPr>
        <sz val="7"/>
        <rFont val="Verdana"/>
        <family val="2"/>
      </rPr>
      <t>Company</t>
    </r>
  </si>
  <si>
    <r>
      <rPr>
        <sz val="7"/>
        <color rgb="FF6AA1B0"/>
        <rFont val="Verdana"/>
        <family val="2"/>
      </rPr>
      <t>(I)</t>
    </r>
  </si>
  <si>
    <r>
      <rPr>
        <sz val="7"/>
        <color rgb="FF6AA1B0"/>
        <rFont val="Verdana"/>
        <family val="2"/>
      </rPr>
      <t>(II)</t>
    </r>
  </si>
  <si>
    <r>
      <rPr>
        <sz val="7"/>
        <color rgb="FF6AA1B0"/>
        <rFont val="Verdana"/>
        <family val="2"/>
      </rPr>
      <t>(IV)</t>
    </r>
  </si>
  <si>
    <r>
      <rPr>
        <sz val="7"/>
        <color rgb="FF6AA1B0"/>
        <rFont val="Verdana"/>
        <family val="2"/>
      </rPr>
      <t>Start Date</t>
    </r>
  </si>
  <si>
    <r>
      <rPr>
        <sz val="7"/>
        <color rgb="FF6AA1B0"/>
        <rFont val="Verdana"/>
        <family val="2"/>
      </rPr>
      <t>End Date</t>
    </r>
  </si>
  <si>
    <r>
      <rPr>
        <sz val="7"/>
        <rFont val="Verdana"/>
        <family val="2"/>
      </rPr>
      <t>CHESF</t>
    </r>
  </si>
  <si>
    <r>
      <rPr>
        <sz val="7"/>
        <rFont val="Verdana"/>
        <family val="2"/>
      </rPr>
      <t>CHESF</t>
    </r>
  </si>
  <si>
    <r>
      <rPr>
        <sz val="7"/>
        <rFont val="Verdana"/>
        <family val="2"/>
      </rPr>
      <t xml:space="preserve">IGPM     </t>
    </r>
  </si>
  <si>
    <r>
      <rPr>
        <sz val="7"/>
        <rFont val="Verdana"/>
        <family val="2"/>
      </rPr>
      <t>FURNAS</t>
    </r>
  </si>
  <si>
    <r>
      <rPr>
        <sz val="7"/>
        <rFont val="Verdana"/>
        <family val="2"/>
      </rPr>
      <t xml:space="preserve">IPCA     </t>
    </r>
  </si>
  <si>
    <r>
      <rPr>
        <sz val="7"/>
        <rFont val="Verdana"/>
        <family val="2"/>
      </rPr>
      <t>RAP approved</t>
    </r>
  </si>
  <si>
    <r>
      <rPr>
        <sz val="7"/>
        <rFont val="Verdana"/>
        <family val="2"/>
      </rPr>
      <t xml:space="preserve">IPCA     </t>
    </r>
  </si>
  <si>
    <r>
      <rPr>
        <sz val="7"/>
        <rFont val="Verdana"/>
        <family val="2"/>
      </rPr>
      <t>RAP add-on</t>
    </r>
  </si>
  <si>
    <r>
      <rPr>
        <sz val="7"/>
        <rFont val="Verdana"/>
        <family val="2"/>
      </rPr>
      <t xml:space="preserve">IPCA     </t>
    </r>
  </si>
  <si>
    <r>
      <rPr>
        <sz val="7"/>
        <rFont val="Verdana"/>
        <family val="2"/>
      </rPr>
      <t xml:space="preserve">N/A            </t>
    </r>
  </si>
  <si>
    <r>
      <rPr>
        <sz val="7"/>
        <rFont val="Verdana"/>
        <family val="2"/>
      </rPr>
      <t>ELETRONORTE</t>
    </r>
  </si>
  <si>
    <r>
      <rPr>
        <sz val="7"/>
        <rFont val="Verdana"/>
        <family val="2"/>
      </rPr>
      <t xml:space="preserve">IPCA     </t>
    </r>
  </si>
  <si>
    <r>
      <rPr>
        <sz val="7"/>
        <rFont val="Verdana"/>
        <family val="2"/>
      </rPr>
      <t xml:space="preserve">N/A            </t>
    </r>
  </si>
  <si>
    <r>
      <rPr>
        <sz val="7"/>
        <rFont val="Verdana"/>
        <family val="2"/>
      </rPr>
      <t>RAP approved</t>
    </r>
  </si>
  <si>
    <r>
      <rPr>
        <sz val="7"/>
        <rFont val="Verdana"/>
        <family val="2"/>
      </rPr>
      <t xml:space="preserve">IPCA     </t>
    </r>
  </si>
  <si>
    <r>
      <rPr>
        <sz val="7"/>
        <rFont val="Verdana"/>
        <family val="2"/>
      </rPr>
      <t xml:space="preserve">N/A            </t>
    </r>
  </si>
  <si>
    <r>
      <rPr>
        <sz val="7"/>
        <rFont val="Verdana"/>
        <family val="2"/>
      </rPr>
      <t>RAP add-on</t>
    </r>
  </si>
  <si>
    <r>
      <rPr>
        <sz val="7"/>
        <rFont val="Verdana"/>
        <family val="2"/>
      </rPr>
      <t xml:space="preserve">IPCA     </t>
    </r>
  </si>
  <si>
    <r>
      <rPr>
        <sz val="7"/>
        <rFont val="Verdana"/>
        <family val="2"/>
      </rPr>
      <t xml:space="preserve">N/A            </t>
    </r>
  </si>
  <si>
    <r>
      <rPr>
        <sz val="7"/>
        <rFont val="Verdana"/>
        <family val="2"/>
      </rPr>
      <t xml:space="preserve">CGT ELETROSUL  </t>
    </r>
  </si>
  <si>
    <r>
      <rPr>
        <sz val="7"/>
        <rFont val="Verdana"/>
        <family val="2"/>
      </rPr>
      <t xml:space="preserve">IPCA     </t>
    </r>
  </si>
  <si>
    <r>
      <rPr>
        <sz val="7"/>
        <rFont val="Verdana"/>
        <family val="2"/>
      </rPr>
      <t xml:space="preserve">N/A            </t>
    </r>
  </si>
  <si>
    <r>
      <rPr>
        <sz val="7"/>
        <rFont val="Verdana"/>
        <family val="2"/>
      </rPr>
      <t>RAP approved</t>
    </r>
  </si>
  <si>
    <r>
      <rPr>
        <sz val="7"/>
        <rFont val="Verdana"/>
        <family val="2"/>
      </rPr>
      <t xml:space="preserve">IPCA     </t>
    </r>
  </si>
  <si>
    <r>
      <rPr>
        <sz val="7"/>
        <rFont val="Verdana"/>
        <family val="2"/>
      </rPr>
      <t xml:space="preserve">N/A            </t>
    </r>
  </si>
  <si>
    <r>
      <rPr>
        <sz val="7"/>
        <rFont val="Verdana"/>
        <family val="2"/>
      </rPr>
      <t>RAP add-on</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</si>
  <si>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</si>
  <si>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</si>
  <si>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</si>
  <si>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</si>
  <si>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RAP approved</t>
    </r>
  </si>
  <si>
    <r>
      <rPr>
        <sz val="7"/>
        <rFont val="Verdana"/>
        <family val="2"/>
      </rPr>
      <t xml:space="preserve">IPCA     </t>
    </r>
  </si>
  <si>
    <r>
      <rPr>
        <sz val="7"/>
        <rFont val="Verdana"/>
        <family val="2"/>
      </rPr>
      <t xml:space="preserve">N/A            </t>
    </r>
  </si>
  <si>
    <r>
      <rPr>
        <sz val="7"/>
        <rFont val="Verdana"/>
        <family val="2"/>
      </rPr>
      <t>RAP add-on</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</si>
  <si>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</si>
  <si>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</si>
  <si>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</si>
  <si>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</si>
  <si>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RAP approved</t>
    </r>
  </si>
  <si>
    <r>
      <rPr>
        <sz val="7"/>
        <rFont val="Verdana"/>
        <family val="2"/>
      </rPr>
      <t xml:space="preserve">IPCA     </t>
    </r>
  </si>
  <si>
    <r>
      <rPr>
        <sz val="7"/>
        <rFont val="Verdana"/>
        <family val="2"/>
      </rPr>
      <t xml:space="preserve">N/A            </t>
    </r>
  </si>
  <si>
    <r>
      <rPr>
        <sz val="7"/>
        <rFont val="Verdana"/>
        <family val="2"/>
      </rPr>
      <t>RAP add-on</t>
    </r>
  </si>
  <si>
    <r>
      <rPr>
        <sz val="7"/>
        <rFont val="Verdana"/>
        <family val="2"/>
      </rPr>
      <t xml:space="preserve">IPCA     </t>
    </r>
  </si>
  <si>
    <r>
      <rPr>
        <sz val="7"/>
        <rFont val="Verdana"/>
        <family val="2"/>
      </rPr>
      <t xml:space="preserve">N/A            </t>
    </r>
  </si>
  <si>
    <r>
      <rPr>
        <sz val="7"/>
        <rFont val="Verdana"/>
        <family val="2"/>
      </rPr>
      <t>Total</t>
    </r>
  </si>
  <si>
    <r>
      <rPr>
        <sz val="7"/>
        <rFont val="Verdana"/>
        <family val="2"/>
      </rPr>
      <t xml:space="preserve">IPCA     </t>
    </r>
  </si>
  <si>
    <r>
      <rPr>
        <sz val="7"/>
        <rFont val="Verdana"/>
        <family val="2"/>
      </rPr>
      <t xml:space="preserve">N/A            </t>
    </r>
  </si>
  <si>
    <r>
      <rPr>
        <sz val="7"/>
        <rFont val="Verdana"/>
        <family val="2"/>
      </rPr>
      <t>RAP approved</t>
    </r>
  </si>
  <si>
    <r>
      <rPr>
        <sz val="7"/>
        <rFont val="Verdana"/>
        <family val="2"/>
      </rPr>
      <t xml:space="preserve">IPCA     </t>
    </r>
  </si>
  <si>
    <r>
      <rPr>
        <sz val="7"/>
        <rFont val="Verdana"/>
        <family val="2"/>
      </rPr>
      <t xml:space="preserve">N/A            </t>
    </r>
  </si>
  <si>
    <r>
      <rPr>
        <sz val="7"/>
        <rFont val="Verdana"/>
        <family val="2"/>
      </rPr>
      <t>RAP add-on</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</si>
  <si>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</si>
  <si>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</si>
  <si>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</si>
  <si>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</si>
  <si>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</si>
  <si>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</si>
  <si>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</si>
  <si>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</si>
  <si>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FURNAS</t>
    </r>
  </si>
  <si>
    <r>
      <rPr>
        <sz val="7"/>
        <rFont val="Verdana"/>
        <family val="2"/>
      </rPr>
      <t xml:space="preserve">IGPM     </t>
    </r>
  </si>
  <si>
    <r>
      <rPr>
        <sz val="7"/>
        <rFont val="Verdana"/>
        <family val="2"/>
      </rPr>
      <t>Check</t>
    </r>
  </si>
  <si>
    <r>
      <rPr>
        <sz val="7"/>
        <rFont val="Verdana"/>
        <family val="2"/>
      </rPr>
      <t xml:space="preserve">IGPM     </t>
    </r>
  </si>
  <si>
    <r>
      <rPr>
        <sz val="7"/>
        <rFont val="Verdana"/>
        <family val="2"/>
      </rPr>
      <t xml:space="preserve">IPCA     </t>
    </r>
  </si>
  <si>
    <r>
      <rPr>
        <sz val="7"/>
        <rFont val="Verdana"/>
        <family val="2"/>
      </rPr>
      <t xml:space="preserve">IPCA     </t>
    </r>
  </si>
  <si>
    <r>
      <rPr>
        <sz val="7"/>
        <rFont val="Verdana"/>
        <family val="2"/>
      </rPr>
      <t xml:space="preserve">N/A            </t>
    </r>
  </si>
  <si>
    <r>
      <rPr>
        <sz val="7"/>
        <rFont val="Verdana"/>
        <family val="2"/>
      </rPr>
      <t>Company</t>
    </r>
  </si>
  <si>
    <r>
      <rPr>
        <sz val="7"/>
        <rFont val="Verdana"/>
        <family val="2"/>
      </rPr>
      <t xml:space="preserve">IPCA     </t>
    </r>
  </si>
  <si>
    <r>
      <rPr>
        <sz val="7"/>
        <rFont val="Verdana"/>
        <family val="2"/>
      </rPr>
      <t xml:space="preserve">N/A            </t>
    </r>
  </si>
  <si>
    <r>
      <rPr>
        <sz val="7"/>
        <rFont val="Verdana"/>
        <family val="2"/>
      </rPr>
      <t>CHESF</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</si>
  <si>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</si>
  <si>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</si>
  <si>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</si>
  <si>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</si>
  <si>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ELETRONORTE</t>
    </r>
  </si>
  <si>
    <r>
      <rPr>
        <sz val="7"/>
        <rFont val="Verdana"/>
        <family val="2"/>
      </rPr>
      <t xml:space="preserve">IPCA     </t>
    </r>
  </si>
  <si>
    <r>
      <rPr>
        <sz val="7"/>
        <rFont val="Verdana"/>
        <family val="2"/>
      </rPr>
      <t xml:space="preserve">N/A            </t>
    </r>
  </si>
  <si>
    <r>
      <rPr>
        <sz val="7"/>
        <rFont val="Verdana"/>
        <family val="2"/>
      </rPr>
      <t xml:space="preserve">CGT ELETROSUL  </t>
    </r>
  </si>
  <si>
    <r>
      <rPr>
        <sz val="7"/>
        <rFont val="Verdana"/>
        <family val="2"/>
      </rPr>
      <t>ELETRONORTE</t>
    </r>
  </si>
  <si>
    <r>
      <rPr>
        <sz val="7"/>
        <rFont val="Verdana"/>
        <family val="2"/>
      </rPr>
      <t xml:space="preserve">IPCA     </t>
    </r>
  </si>
  <si>
    <r>
      <rPr>
        <sz val="7"/>
        <rFont val="Verdana"/>
        <family val="2"/>
      </rPr>
      <t xml:space="preserve">N/A            </t>
    </r>
  </si>
  <si>
    <r>
      <rPr>
        <sz val="7"/>
        <rFont val="Verdana"/>
        <family val="2"/>
      </rPr>
      <t>Total</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</si>
  <si>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</si>
  <si>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</si>
  <si>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</si>
  <si>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</si>
  <si>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</si>
  <si>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</si>
  <si>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</si>
  <si>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</si>
  <si>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</si>
  <si>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</si>
  <si>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</si>
  <si>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</si>
  <si>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</si>
  <si>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</si>
  <si>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</si>
  <si>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</si>
  <si>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</si>
  <si>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</si>
  <si>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</si>
  <si>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</si>
  <si>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</si>
  <si>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</si>
  <si>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CGT ELETROSUL  </t>
    </r>
  </si>
  <si>
    <r>
      <rPr>
        <sz val="7"/>
        <rFont val="Verdana"/>
        <family val="2"/>
      </rPr>
      <t xml:space="preserve">IGPM     </t>
    </r>
  </si>
  <si>
    <r>
      <rPr>
        <sz val="7"/>
        <rFont val="Verdana"/>
        <family val="2"/>
      </rPr>
      <t xml:space="preserve">IGPM     </t>
    </r>
  </si>
  <si>
    <r>
      <rPr>
        <sz val="7"/>
        <rFont val="Verdana"/>
        <family val="2"/>
      </rPr>
      <t xml:space="preserve">IPCA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</si>
  <si>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</si>
  <si>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</si>
  <si>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</si>
  <si>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</si>
  <si>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</si>
  <si>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</si>
  <si>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</si>
  <si>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</si>
  <si>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</si>
  <si>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</si>
  <si>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</si>
  <si>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</si>
  <si>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</si>
  <si>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</si>
  <si>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</si>
  <si>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</si>
  <si>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</si>
  <si>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</si>
  <si>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</si>
  <si>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</si>
  <si>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rFont val="Verdana"/>
        <family val="2"/>
      </rPr>
      <t xml:space="preserve">IPCA     </t>
    </r>
  </si>
  <si>
    <r>
      <rPr>
        <sz val="7"/>
        <rFont val="Verdana"/>
        <family val="2"/>
      </rPr>
      <t xml:space="preserve">N/A            </t>
    </r>
  </si>
  <si>
    <r>
      <rPr>
        <sz val="7"/>
        <color theme="1"/>
        <rFont val="Verdana"/>
        <family val="2"/>
      </rPr>
      <t>Total</t>
    </r>
  </si>
  <si>
    <r>
      <rPr>
        <b/>
        <sz val="7"/>
        <color theme="1" tint="0.249977111117893"/>
        <rFont val="Verdana"/>
        <family val="2"/>
      </rPr>
      <t>Notes</t>
    </r>
  </si>
  <si>
    <r>
      <rPr>
        <sz val="7"/>
        <color theme="1" tint="0.249977111117893"/>
        <rFont val="Verdana"/>
        <family val="2"/>
      </rPr>
      <t>1. The values of the RAP cycle 2024/2025 established through Approval Resolution 3,348/2024 are at prices of June/2024.</t>
    </r>
  </si>
  <si>
    <r>
      <rPr>
        <sz val="7"/>
        <color rgb="FF6AA1B0"/>
        <rFont val="Verdana"/>
        <family val="2"/>
      </rPr>
      <t>Company</t>
    </r>
  </si>
  <si>
    <r>
      <rPr>
        <sz val="7"/>
        <color rgb="FF6AA1B0"/>
        <rFont val="Verdana"/>
        <family val="2"/>
      </rPr>
      <t>Total Km</t>
    </r>
  </si>
  <si>
    <r>
      <rPr>
        <sz val="7"/>
        <rFont val="Verdana"/>
        <family val="2"/>
      </rPr>
      <t>CHESF</t>
    </r>
  </si>
  <si>
    <r>
      <rPr>
        <sz val="7"/>
        <rFont val="Verdana"/>
        <family val="2"/>
      </rPr>
      <t>ELETROBRAS</t>
    </r>
  </si>
  <si>
    <r>
      <rPr>
        <sz val="7"/>
        <rFont val="Verdana"/>
        <family val="2"/>
      </rPr>
      <t>ELETRONORTE</t>
    </r>
  </si>
  <si>
    <r>
      <rPr>
        <sz val="7"/>
        <rFont val="Verdana"/>
        <family val="2"/>
      </rPr>
      <t xml:space="preserve">CGT ELETROSUL  </t>
    </r>
  </si>
  <si>
    <r>
      <rPr>
        <b/>
        <sz val="7"/>
        <color theme="1" tint="0.249977111117893"/>
        <rFont val="Verdana"/>
        <family val="2"/>
      </rPr>
      <t>Notes</t>
    </r>
  </si>
  <si>
    <r>
      <rPr>
        <b/>
        <sz val="10"/>
        <color rgb="FF6AA1B0"/>
        <rFont val="Verdana"/>
        <family val="2"/>
      </rPr>
      <t>Total</t>
    </r>
  </si>
  <si>
    <t>Total</t>
  </si>
  <si>
    <t>Check</t>
  </si>
  <si>
    <r>
      <rPr>
        <b/>
        <sz val="10"/>
        <color rgb="FF6AA1B0"/>
        <rFont val="Verdana"/>
        <family val="2"/>
      </rPr>
      <t>Investment (projects that have not yet entered into commercial operation)</t>
    </r>
  </si>
  <si>
    <r>
      <rPr>
        <b/>
        <sz val="10"/>
        <color rgb="FF6AA1B0"/>
        <rFont val="Verdana"/>
        <family val="2"/>
      </rPr>
      <t>Capex (BRL bn)</t>
    </r>
  </si>
  <si>
    <r>
      <rPr>
        <b/>
        <sz val="10"/>
        <color rgb="FF6AA1B0"/>
        <rFont val="Verdana"/>
        <family val="2"/>
      </rPr>
      <t>RAP (BRL bn)</t>
    </r>
  </si>
  <si>
    <r>
      <rPr>
        <b/>
        <sz val="10"/>
        <color rgb="FF6AA1B0"/>
        <rFont val="Verdana"/>
        <family val="2"/>
      </rPr>
      <t>Total</t>
    </r>
  </si>
  <si>
    <r>
      <rPr>
        <b/>
        <sz val="10"/>
        <color rgb="FF6AA1B0"/>
        <rFont val="Verdana"/>
        <family val="2"/>
      </rPr>
      <t>Present in Modules List of tab "RAP Data ReH 3348_2024"</t>
    </r>
  </si>
  <si>
    <r>
      <rPr>
        <b/>
        <sz val="10"/>
        <color rgb="FF6AA1B0"/>
        <rFont val="Verdana"/>
        <family val="2"/>
      </rPr>
      <t>Not present in Modules List of tab "RAP Data ReH 3348_2024"</t>
    </r>
  </si>
  <si>
    <t>Reinforcement</t>
  </si>
  <si>
    <t>Improvement (ex HVDC)</t>
  </si>
  <si>
    <t>renewed</t>
  </si>
  <si>
    <t>bidders</t>
  </si>
  <si>
    <r>
      <rPr>
        <sz val="10"/>
        <color rgb="FF6AA1B0"/>
        <rFont val="Verdana"/>
        <family val="2"/>
      </rPr>
      <t>Eletrobras Company</t>
    </r>
  </si>
  <si>
    <r>
      <rPr>
        <sz val="10"/>
        <color rgb="FF6AA1B0"/>
        <rFont val="Verdana"/>
        <family val="2"/>
      </rPr>
      <t>Notes</t>
    </r>
  </si>
  <si>
    <t>Chesf</t>
  </si>
  <si>
    <t>Chesf</t>
  </si>
  <si>
    <t>IPCA</t>
  </si>
  <si>
    <t>Reinforcement</t>
  </si>
  <si>
    <t>061/2001</t>
  </si>
  <si>
    <t>Transmission Line</t>
  </si>
  <si>
    <t>Chesf</t>
  </si>
  <si>
    <t>Chesf</t>
  </si>
  <si>
    <t>Yes</t>
  </si>
  <si>
    <t>IPCA</t>
  </si>
  <si>
    <t>Reinforcement</t>
  </si>
  <si>
    <t>061/2001</t>
  </si>
  <si>
    <t>Renewed</t>
  </si>
  <si>
    <t>Transmission Line</t>
  </si>
  <si>
    <t>Chesf</t>
  </si>
  <si>
    <t>Chesf</t>
  </si>
  <si>
    <t>Yes</t>
  </si>
  <si>
    <t>IPCA</t>
  </si>
  <si>
    <t>Reinforcement</t>
  </si>
  <si>
    <t>061/2001</t>
  </si>
  <si>
    <t>Renewed</t>
  </si>
  <si>
    <t>Transmission Line</t>
  </si>
  <si>
    <t>Chesf</t>
  </si>
  <si>
    <t>Chesf</t>
  </si>
  <si>
    <t>Yes</t>
  </si>
  <si>
    <t>IPCA</t>
  </si>
  <si>
    <t>Reinforcement</t>
  </si>
  <si>
    <t>061/2001</t>
  </si>
  <si>
    <t>Renewed</t>
  </si>
  <si>
    <t>Transmission Line</t>
  </si>
  <si>
    <t>Chesf</t>
  </si>
  <si>
    <t>Chesf</t>
  </si>
  <si>
    <t>Yes</t>
  </si>
  <si>
    <t>IPCA</t>
  </si>
  <si>
    <t>Reinforcement</t>
  </si>
  <si>
    <t>061/2001</t>
  </si>
  <si>
    <t>Renewed</t>
  </si>
  <si>
    <t>Transmission Line</t>
  </si>
  <si>
    <t>Chesf</t>
  </si>
  <si>
    <t>Chesf</t>
  </si>
  <si>
    <t>PE</t>
  </si>
  <si>
    <t>Yes</t>
  </si>
  <si>
    <t>IPCA</t>
  </si>
  <si>
    <t>Reinforcement</t>
  </si>
  <si>
    <t>061/2001</t>
  </si>
  <si>
    <t>Renewed</t>
  </si>
  <si>
    <t>Transmission Line</t>
  </si>
  <si>
    <t>Chesf</t>
  </si>
  <si>
    <t>Chesf</t>
  </si>
  <si>
    <t>PE</t>
  </si>
  <si>
    <t>Yes</t>
  </si>
  <si>
    <t>IPCA</t>
  </si>
  <si>
    <t>Reinforcement</t>
  </si>
  <si>
    <t>061/2001</t>
  </si>
  <si>
    <t>Renewed</t>
  </si>
  <si>
    <t>Transmission Line</t>
  </si>
  <si>
    <t>Chesf</t>
  </si>
  <si>
    <t>Chesf</t>
  </si>
  <si>
    <t>13</t>
  </si>
  <si>
    <t>PE</t>
  </si>
  <si>
    <t>Yes</t>
  </si>
  <si>
    <t>IPCA</t>
  </si>
  <si>
    <t>Reinforcement</t>
  </si>
  <si>
    <t>061/2001</t>
  </si>
  <si>
    <t>Renewed</t>
  </si>
  <si>
    <t>Transmission Line</t>
  </si>
  <si>
    <t>Eletronorte</t>
  </si>
  <si>
    <t>Eletronorte</t>
  </si>
  <si>
    <t>Yes</t>
  </si>
  <si>
    <t>IPCA</t>
  </si>
  <si>
    <t>Reinforcement</t>
  </si>
  <si>
    <t>058/2001</t>
  </si>
  <si>
    <t>Renewed</t>
  </si>
  <si>
    <t>Transmission Line</t>
  </si>
  <si>
    <t>Furnas</t>
  </si>
  <si>
    <t>Yes</t>
  </si>
  <si>
    <t>IPCA</t>
  </si>
  <si>
    <t>Reinforcement</t>
  </si>
  <si>
    <t>062/2001</t>
  </si>
  <si>
    <t>Renewed</t>
  </si>
  <si>
    <t>Transmission Line</t>
  </si>
  <si>
    <t>Furnas</t>
  </si>
  <si>
    <t>Furnas</t>
  </si>
  <si>
    <t>RJ</t>
  </si>
  <si>
    <t>Yes</t>
  </si>
  <si>
    <t>IPCA</t>
  </si>
  <si>
    <t>Reinforcement</t>
  </si>
  <si>
    <t>062/2001</t>
  </si>
  <si>
    <t>Renewed</t>
  </si>
  <si>
    <t>Transmission Line</t>
  </si>
  <si>
    <t>Furnas</t>
  </si>
  <si>
    <t>Yes</t>
  </si>
  <si>
    <t>IPCA</t>
  </si>
  <si>
    <t>CGT Eletrosul</t>
  </si>
  <si>
    <t>CGT Eletrosul</t>
  </si>
  <si>
    <t>Yes</t>
  </si>
  <si>
    <t>IPCA</t>
  </si>
  <si>
    <t>057/2001</t>
  </si>
  <si>
    <t>Renewed</t>
  </si>
  <si>
    <t>Substation</t>
  </si>
  <si>
    <t>CGT Eletrosul</t>
  </si>
  <si>
    <t>CGT Eletrosul</t>
  </si>
  <si>
    <t>Yes</t>
  </si>
  <si>
    <t>IPCA</t>
  </si>
  <si>
    <t>Improvement</t>
  </si>
  <si>
    <t>057/2001</t>
  </si>
  <si>
    <t>Renewed</t>
  </si>
  <si>
    <t>Substation</t>
  </si>
  <si>
    <t>CGT Eletrosul</t>
  </si>
  <si>
    <t>CGT Eletrosul</t>
  </si>
  <si>
    <t>RS</t>
  </si>
  <si>
    <t>Yes</t>
  </si>
  <si>
    <t>IPCA</t>
  </si>
  <si>
    <t>Reinforcement</t>
  </si>
  <si>
    <t>057/2001</t>
  </si>
  <si>
    <t>Renewed</t>
  </si>
  <si>
    <t>Substation</t>
  </si>
  <si>
    <t>CGT Eletrosul</t>
  </si>
  <si>
    <t>CGT Eletrosul</t>
  </si>
  <si>
    <t>RS</t>
  </si>
  <si>
    <t>Yes</t>
  </si>
  <si>
    <t>IPCA</t>
  </si>
  <si>
    <t>Improvement</t>
  </si>
  <si>
    <t>057/2001</t>
  </si>
  <si>
    <t>Renewed</t>
  </si>
  <si>
    <t>Substation</t>
  </si>
  <si>
    <t>CGT Eletrosul</t>
  </si>
  <si>
    <t>CGT Eletrosul</t>
  </si>
  <si>
    <t>Yes</t>
  </si>
  <si>
    <t>IPCA</t>
  </si>
  <si>
    <t>Improvement</t>
  </si>
  <si>
    <t>057/2001</t>
  </si>
  <si>
    <t>Renewed</t>
  </si>
  <si>
    <t>Substation</t>
  </si>
  <si>
    <t>CGT Eletrosul</t>
  </si>
  <si>
    <t>CGT Eletrosul</t>
  </si>
  <si>
    <t>SC</t>
  </si>
  <si>
    <t>Yes</t>
  </si>
  <si>
    <t>IPCA</t>
  </si>
  <si>
    <t>Improvement</t>
  </si>
  <si>
    <t>057/2001</t>
  </si>
  <si>
    <t>Renewed</t>
  </si>
  <si>
    <t>Substation</t>
  </si>
  <si>
    <t>CGT Eletrosul</t>
  </si>
  <si>
    <t>CGT Eletrosul</t>
  </si>
  <si>
    <t>SC</t>
  </si>
  <si>
    <t>Yes</t>
  </si>
  <si>
    <t>IPCA</t>
  </si>
  <si>
    <t>Improvement</t>
  </si>
  <si>
    <t>057/2001</t>
  </si>
  <si>
    <t>Renewed</t>
  </si>
  <si>
    <t>Substation</t>
  </si>
  <si>
    <t>CGT Eletrosul</t>
  </si>
  <si>
    <t>CGT Eletrosul</t>
  </si>
  <si>
    <t>SC</t>
  </si>
  <si>
    <t>Yes</t>
  </si>
  <si>
    <t>IPCA</t>
  </si>
  <si>
    <t>Improvement</t>
  </si>
  <si>
    <t>057/2001</t>
  </si>
  <si>
    <t>Renewed</t>
  </si>
  <si>
    <t>Substation</t>
  </si>
  <si>
    <t>CGT Eletrosul</t>
  </si>
  <si>
    <t>CGT Eletrosul</t>
  </si>
  <si>
    <t>SC</t>
  </si>
  <si>
    <t>Yes</t>
  </si>
  <si>
    <t>IPCA</t>
  </si>
  <si>
    <t>Improvement</t>
  </si>
  <si>
    <t>057/2001</t>
  </si>
  <si>
    <t>Renewed</t>
  </si>
  <si>
    <t>Substation</t>
  </si>
  <si>
    <t>CGT Eletrosul</t>
  </si>
  <si>
    <t>CGT Eletrosul</t>
  </si>
  <si>
    <t>10</t>
  </si>
  <si>
    <t>RS</t>
  </si>
  <si>
    <t>Yes</t>
  </si>
  <si>
    <t>IPCA</t>
  </si>
  <si>
    <t>Improvement</t>
  </si>
  <si>
    <t>057/2001</t>
  </si>
  <si>
    <t>Renewed</t>
  </si>
  <si>
    <t>Substation</t>
  </si>
  <si>
    <t>CGT Eletrosul</t>
  </si>
  <si>
    <t>CGT Eletrosul</t>
  </si>
  <si>
    <t>10</t>
  </si>
  <si>
    <t>RS</t>
  </si>
  <si>
    <t>Yes</t>
  </si>
  <si>
    <t>IPCA</t>
  </si>
  <si>
    <t>Improvement</t>
  </si>
  <si>
    <t>057/2001</t>
  </si>
  <si>
    <t>Renewed</t>
  </si>
  <si>
    <t>Substation</t>
  </si>
  <si>
    <t>CGT Eletrosul</t>
  </si>
  <si>
    <t>CGT Eletrosul</t>
  </si>
  <si>
    <t>SC</t>
  </si>
  <si>
    <t>Yes</t>
  </si>
  <si>
    <t>IPCA</t>
  </si>
  <si>
    <t>Improvement</t>
  </si>
  <si>
    <t>057/2001</t>
  </si>
  <si>
    <t>Renewed</t>
  </si>
  <si>
    <t>Substation</t>
  </si>
  <si>
    <t>CGT Eletrosul</t>
  </si>
  <si>
    <t>CGT Eletrosul</t>
  </si>
  <si>
    <t>53</t>
  </si>
  <si>
    <t>RS</t>
  </si>
  <si>
    <t>Yes</t>
  </si>
  <si>
    <t>IPCA</t>
  </si>
  <si>
    <t>Improvement</t>
  </si>
  <si>
    <t>057/2001</t>
  </si>
  <si>
    <t>Renewed</t>
  </si>
  <si>
    <t>Substation</t>
  </si>
  <si>
    <t>CGT Eletrosul</t>
  </si>
  <si>
    <t>CGT Eletrosul</t>
  </si>
  <si>
    <t>RS</t>
  </si>
  <si>
    <t>Yes</t>
  </si>
  <si>
    <t>IPCA</t>
  </si>
  <si>
    <t>Improvement</t>
  </si>
  <si>
    <t>057/2001</t>
  </si>
  <si>
    <t>Renewed</t>
  </si>
  <si>
    <t>Substation</t>
  </si>
  <si>
    <t>CGT Eletrosul</t>
  </si>
  <si>
    <t>CGT Eletrosul</t>
  </si>
  <si>
    <t>RS</t>
  </si>
  <si>
    <t>Yes</t>
  </si>
  <si>
    <t>IPCA</t>
  </si>
  <si>
    <t>Improvement</t>
  </si>
  <si>
    <t>057/2001</t>
  </si>
  <si>
    <t>Renewed</t>
  </si>
  <si>
    <t>Substation</t>
  </si>
  <si>
    <t>CGT Eletrosul</t>
  </si>
  <si>
    <t>CGT Eletrosul</t>
  </si>
  <si>
    <t>RS</t>
  </si>
  <si>
    <t>Yes</t>
  </si>
  <si>
    <t>IPCA</t>
  </si>
  <si>
    <t>Improvement</t>
  </si>
  <si>
    <t>057/2001</t>
  </si>
  <si>
    <t>Renewed</t>
  </si>
  <si>
    <t>Substation</t>
  </si>
  <si>
    <t>CGT Eletrosul</t>
  </si>
  <si>
    <t>CGT Eletrosul</t>
  </si>
  <si>
    <t>10</t>
  </si>
  <si>
    <t>Yes</t>
  </si>
  <si>
    <t>IPCA</t>
  </si>
  <si>
    <t>Improvement</t>
  </si>
  <si>
    <t>057/2001</t>
  </si>
  <si>
    <t>Renewed</t>
  </si>
  <si>
    <t>Substation</t>
  </si>
  <si>
    <t>CGT Eletrosul</t>
  </si>
  <si>
    <t>CGT Eletrosul</t>
  </si>
  <si>
    <t>PR</t>
  </si>
  <si>
    <t>Yes</t>
  </si>
  <si>
    <t>IPCA</t>
  </si>
  <si>
    <t>Improvement</t>
  </si>
  <si>
    <t>057/2001</t>
  </si>
  <si>
    <t>Renewed</t>
  </si>
  <si>
    <t>Substation</t>
  </si>
  <si>
    <t>CGT Eletrosul</t>
  </si>
  <si>
    <t>CGT Eletrosul</t>
  </si>
  <si>
    <t>12</t>
  </si>
  <si>
    <t>SC</t>
  </si>
  <si>
    <t>Yes</t>
  </si>
  <si>
    <t>IPCA</t>
  </si>
  <si>
    <t>Improvement</t>
  </si>
  <si>
    <t>057/2001</t>
  </si>
  <si>
    <t>Renewed</t>
  </si>
  <si>
    <t>Substation</t>
  </si>
  <si>
    <t>CGT Eletrosul</t>
  </si>
  <si>
    <t>CGT Eletrosul</t>
  </si>
  <si>
    <t>34</t>
  </si>
  <si>
    <t>PR</t>
  </si>
  <si>
    <t>Yes</t>
  </si>
  <si>
    <t>IPCA</t>
  </si>
  <si>
    <t>Improvement</t>
  </si>
  <si>
    <t>057/2001</t>
  </si>
  <si>
    <t>Renewed</t>
  </si>
  <si>
    <t>Substation</t>
  </si>
  <si>
    <t>CGT Eletrosul</t>
  </si>
  <si>
    <t>CGT Eletrosul</t>
  </si>
  <si>
    <t>RS</t>
  </si>
  <si>
    <t>Yes</t>
  </si>
  <si>
    <t>IPCA</t>
  </si>
  <si>
    <t>Improvement</t>
  </si>
  <si>
    <t>057/2001</t>
  </si>
  <si>
    <t>Renewed</t>
  </si>
  <si>
    <t>Substation</t>
  </si>
  <si>
    <t>CGT Eletrosul</t>
  </si>
  <si>
    <t>CGT Eletrosul</t>
  </si>
  <si>
    <t>MS</t>
  </si>
  <si>
    <t>Yes</t>
  </si>
  <si>
    <t>IPCA</t>
  </si>
  <si>
    <t>Improvement</t>
  </si>
  <si>
    <t>057/2001</t>
  </si>
  <si>
    <t>Renewed</t>
  </si>
  <si>
    <t>Substation</t>
  </si>
  <si>
    <t>CGT Eletrosul</t>
  </si>
  <si>
    <t>CGT Eletrosul</t>
  </si>
  <si>
    <t>MS</t>
  </si>
  <si>
    <t>Yes</t>
  </si>
  <si>
    <t>IPCA</t>
  </si>
  <si>
    <t>Improvement</t>
  </si>
  <si>
    <t>057/2001</t>
  </si>
  <si>
    <t>Renewed</t>
  </si>
  <si>
    <t>Substation</t>
  </si>
  <si>
    <t>CGT Eletrosul</t>
  </si>
  <si>
    <t>CGT Eletrosul</t>
  </si>
  <si>
    <t>14</t>
  </si>
  <si>
    <t>MS</t>
  </si>
  <si>
    <t>Yes</t>
  </si>
  <si>
    <t>IPCA</t>
  </si>
  <si>
    <t>Improvement</t>
  </si>
  <si>
    <t>057/2001</t>
  </si>
  <si>
    <t>Renewed</t>
  </si>
  <si>
    <t>Substation</t>
  </si>
  <si>
    <t>CGT Eletrosul</t>
  </si>
  <si>
    <t>CGT Eletrosul</t>
  </si>
  <si>
    <t>SC</t>
  </si>
  <si>
    <t>Yes</t>
  </si>
  <si>
    <t>IPCA</t>
  </si>
  <si>
    <t>Reinforcement</t>
  </si>
  <si>
    <t>057/2001</t>
  </si>
  <si>
    <t>Renewed</t>
  </si>
  <si>
    <t>Substation</t>
  </si>
  <si>
    <t>CGT Eletrosul</t>
  </si>
  <si>
    <t>CGT Eletrosul</t>
  </si>
  <si>
    <t>16</t>
  </si>
  <si>
    <t>SC</t>
  </si>
  <si>
    <t>Yes</t>
  </si>
  <si>
    <t>IPCA</t>
  </si>
  <si>
    <t>Reinforcement</t>
  </si>
  <si>
    <t>057/2001</t>
  </si>
  <si>
    <t>Renewed</t>
  </si>
  <si>
    <t>Substation</t>
  </si>
  <si>
    <t>CGT Eletrosul</t>
  </si>
  <si>
    <t>CGT Eletrosul</t>
  </si>
  <si>
    <t>14</t>
  </si>
  <si>
    <t>SC</t>
  </si>
  <si>
    <t>Yes</t>
  </si>
  <si>
    <t>IPCA</t>
  </si>
  <si>
    <t>Reinforcement</t>
  </si>
  <si>
    <t>057/2001</t>
  </si>
  <si>
    <t>Renewed</t>
  </si>
  <si>
    <t>Substation</t>
  </si>
  <si>
    <t>CGT Eletrosul</t>
  </si>
  <si>
    <t>CGT Eletrosul</t>
  </si>
  <si>
    <t>SC</t>
  </si>
  <si>
    <t>Yes</t>
  </si>
  <si>
    <t>IPCA</t>
  </si>
  <si>
    <t>Reinforcement</t>
  </si>
  <si>
    <t>057/2001</t>
  </si>
  <si>
    <t>Renewed</t>
  </si>
  <si>
    <t>Substation</t>
  </si>
  <si>
    <t>CGT Eletrosul</t>
  </si>
  <si>
    <t>CGT Eletrosul</t>
  </si>
  <si>
    <t>14</t>
  </si>
  <si>
    <t>SC</t>
  </si>
  <si>
    <t>Yes</t>
  </si>
  <si>
    <t>IPCA</t>
  </si>
  <si>
    <t>Reinforcement</t>
  </si>
  <si>
    <t>057/2001</t>
  </si>
  <si>
    <t>Renewed</t>
  </si>
  <si>
    <t>Substation</t>
  </si>
  <si>
    <t>CGT Eletrosul</t>
  </si>
  <si>
    <t>CGT Eletrosul</t>
  </si>
  <si>
    <t>14</t>
  </si>
  <si>
    <t>MS</t>
  </si>
  <si>
    <t>Yes</t>
  </si>
  <si>
    <t>IPCA</t>
  </si>
  <si>
    <t>Reinforcement</t>
  </si>
  <si>
    <t>057/2001</t>
  </si>
  <si>
    <t>Renewed</t>
  </si>
  <si>
    <t>Substation</t>
  </si>
  <si>
    <t>CGT Eletrosul</t>
  </si>
  <si>
    <t>CGT Eletrosul</t>
  </si>
  <si>
    <t>14</t>
  </si>
  <si>
    <t>MS</t>
  </si>
  <si>
    <t>Yes</t>
  </si>
  <si>
    <t>IPCA</t>
  </si>
  <si>
    <t>Reinforcement</t>
  </si>
  <si>
    <t>057/2001</t>
  </si>
  <si>
    <t>Renewed</t>
  </si>
  <si>
    <t>Substation</t>
  </si>
  <si>
    <t>CGT Eletrosul</t>
  </si>
  <si>
    <t>CGT Eletrosul</t>
  </si>
  <si>
    <t>RS</t>
  </si>
  <si>
    <t>Yes</t>
  </si>
  <si>
    <t>IPCA</t>
  </si>
  <si>
    <t>Improvement</t>
  </si>
  <si>
    <t>057/2001</t>
  </si>
  <si>
    <t>Renewed</t>
  </si>
  <si>
    <t>Substation</t>
  </si>
  <si>
    <t>CGT Eletrosul</t>
  </si>
  <si>
    <t>CGT Eletrosul</t>
  </si>
  <si>
    <t>5</t>
  </si>
  <si>
    <t>RS</t>
  </si>
  <si>
    <t>Yes</t>
  </si>
  <si>
    <t>IPCA</t>
  </si>
  <si>
    <t>Improvement</t>
  </si>
  <si>
    <t>057/2001</t>
  </si>
  <si>
    <t>Renewed</t>
  </si>
  <si>
    <t>Substation</t>
  </si>
  <si>
    <t>CGT Eletrosul</t>
  </si>
  <si>
    <t>CGT Eletrosul</t>
  </si>
  <si>
    <t>5</t>
  </si>
  <si>
    <t>RS</t>
  </si>
  <si>
    <t>Yes</t>
  </si>
  <si>
    <t>IPCA</t>
  </si>
  <si>
    <t>Improvement</t>
  </si>
  <si>
    <t>057/2001</t>
  </si>
  <si>
    <t>Renewed</t>
  </si>
  <si>
    <t>Substation</t>
  </si>
  <si>
    <t>CGT Eletrosul</t>
  </si>
  <si>
    <t>CGT Eletrosul</t>
  </si>
  <si>
    <t>5</t>
  </si>
  <si>
    <t>RS</t>
  </si>
  <si>
    <t>Yes</t>
  </si>
  <si>
    <t>IPCA</t>
  </si>
  <si>
    <t>Improvement</t>
  </si>
  <si>
    <t>057/2001</t>
  </si>
  <si>
    <t>Renewed</t>
  </si>
  <si>
    <t>Substation</t>
  </si>
  <si>
    <t>CGT Eletrosul</t>
  </si>
  <si>
    <t>CGT Eletrosul</t>
  </si>
  <si>
    <t>RS</t>
  </si>
  <si>
    <t>Yes</t>
  </si>
  <si>
    <t>IPCA</t>
  </si>
  <si>
    <t>Reinforcement</t>
  </si>
  <si>
    <t>057/2001</t>
  </si>
  <si>
    <t>Renewed</t>
  </si>
  <si>
    <t>Substation</t>
  </si>
  <si>
    <t>Chesf</t>
  </si>
  <si>
    <t>Chesf</t>
  </si>
  <si>
    <t>CE</t>
  </si>
  <si>
    <t>Yes</t>
  </si>
  <si>
    <t>IPCA</t>
  </si>
  <si>
    <t>Reinforcement</t>
  </si>
  <si>
    <t>061/2001</t>
  </si>
  <si>
    <t>Renewed</t>
  </si>
  <si>
    <t>Substation</t>
  </si>
  <si>
    <t>Chesf</t>
  </si>
  <si>
    <t>Chesf</t>
  </si>
  <si>
    <t>CE</t>
  </si>
  <si>
    <t>Yes</t>
  </si>
  <si>
    <t>IPCA</t>
  </si>
  <si>
    <t>Reinforcement</t>
  </si>
  <si>
    <t>061/2001</t>
  </si>
  <si>
    <t>Renewed</t>
  </si>
  <si>
    <t>Substation</t>
  </si>
  <si>
    <t>Chesf</t>
  </si>
  <si>
    <t>Chesf</t>
  </si>
  <si>
    <t>Yes</t>
  </si>
  <si>
    <t>IPCA</t>
  </si>
  <si>
    <t>Reinforcement</t>
  </si>
  <si>
    <t>061/2001</t>
  </si>
  <si>
    <t>Renewed</t>
  </si>
  <si>
    <t>Substation</t>
  </si>
  <si>
    <t>Chesf</t>
  </si>
  <si>
    <t>Chesf</t>
  </si>
  <si>
    <t>41</t>
  </si>
  <si>
    <t>BA</t>
  </si>
  <si>
    <t>Yes</t>
  </si>
  <si>
    <t>IPCA</t>
  </si>
  <si>
    <t>Improvement</t>
  </si>
  <si>
    <t>061/2001</t>
  </si>
  <si>
    <t>Renewed</t>
  </si>
  <si>
    <t>Substation</t>
  </si>
  <si>
    <t>Chesf</t>
  </si>
  <si>
    <t>Chesf</t>
  </si>
  <si>
    <t>21</t>
  </si>
  <si>
    <t>BA</t>
  </si>
  <si>
    <t>Yes</t>
  </si>
  <si>
    <t>IPCA</t>
  </si>
  <si>
    <t>Improvement</t>
  </si>
  <si>
    <t>061/2001</t>
  </si>
  <si>
    <t>Renewed</t>
  </si>
  <si>
    <t>Substation</t>
  </si>
  <si>
    <t>Chesf</t>
  </si>
  <si>
    <t>Chesf</t>
  </si>
  <si>
    <t>Yes</t>
  </si>
  <si>
    <t>IPCA</t>
  </si>
  <si>
    <t>Improvement</t>
  </si>
  <si>
    <t>061/2001</t>
  </si>
  <si>
    <t>Renewed</t>
  </si>
  <si>
    <t>Substation</t>
  </si>
  <si>
    <t>Chesf</t>
  </si>
  <si>
    <t>Chesf</t>
  </si>
  <si>
    <t>BA</t>
  </si>
  <si>
    <t>Yes</t>
  </si>
  <si>
    <t>IPCA</t>
  </si>
  <si>
    <t>Improvement</t>
  </si>
  <si>
    <t>061/2001</t>
  </si>
  <si>
    <t>Renewed</t>
  </si>
  <si>
    <t>Substation</t>
  </si>
  <si>
    <t>Chesf</t>
  </si>
  <si>
    <t>Chesf</t>
  </si>
  <si>
    <t>PE</t>
  </si>
  <si>
    <t>Yes</t>
  </si>
  <si>
    <t>IPCA</t>
  </si>
  <si>
    <t>Reinforcement</t>
  </si>
  <si>
    <t>061/2001</t>
  </si>
  <si>
    <t>Renewed</t>
  </si>
  <si>
    <t>Substation</t>
  </si>
  <si>
    <t>Chesf</t>
  </si>
  <si>
    <t>Chesf</t>
  </si>
  <si>
    <t>BA</t>
  </si>
  <si>
    <t>Yes</t>
  </si>
  <si>
    <t>IPCA</t>
  </si>
  <si>
    <t>Reinforcement</t>
  </si>
  <si>
    <t>061/2001</t>
  </si>
  <si>
    <t>Renewed</t>
  </si>
  <si>
    <t>Substation</t>
  </si>
  <si>
    <t>Chesf</t>
  </si>
  <si>
    <t>Chesf</t>
  </si>
  <si>
    <t>98</t>
  </si>
  <si>
    <t>Yes</t>
  </si>
  <si>
    <t>IPCA</t>
  </si>
  <si>
    <t>Reinforcement</t>
  </si>
  <si>
    <t>008/2011</t>
  </si>
  <si>
    <t>Bidder</t>
  </si>
  <si>
    <t>Substation</t>
  </si>
  <si>
    <t>Chesf</t>
  </si>
  <si>
    <t>Chesf</t>
  </si>
  <si>
    <t>BA</t>
  </si>
  <si>
    <t>Yes</t>
  </si>
  <si>
    <t>IPCA</t>
  </si>
  <si>
    <t>Improvement</t>
  </si>
  <si>
    <t>061/2001</t>
  </si>
  <si>
    <t>Renewed</t>
  </si>
  <si>
    <t>Substation</t>
  </si>
  <si>
    <t>Chesf</t>
  </si>
  <si>
    <t>Chesf</t>
  </si>
  <si>
    <t>43</t>
  </si>
  <si>
    <t>BA</t>
  </si>
  <si>
    <t>Yes</t>
  </si>
  <si>
    <t>IPCA</t>
  </si>
  <si>
    <t>Improvement</t>
  </si>
  <si>
    <t>061/2001</t>
  </si>
  <si>
    <t>Renewed</t>
  </si>
  <si>
    <t>Substation</t>
  </si>
  <si>
    <t>Chesf</t>
  </si>
  <si>
    <t>Chesf</t>
  </si>
  <si>
    <t>46</t>
  </si>
  <si>
    <t>PE</t>
  </si>
  <si>
    <t>Yes</t>
  </si>
  <si>
    <t>IPCA</t>
  </si>
  <si>
    <t>Improvement</t>
  </si>
  <si>
    <t>061/2001</t>
  </si>
  <si>
    <t>Renewed</t>
  </si>
  <si>
    <t>Substation</t>
  </si>
  <si>
    <t>Chesf</t>
  </si>
  <si>
    <t>Chesf</t>
  </si>
  <si>
    <t>46</t>
  </si>
  <si>
    <t>PE</t>
  </si>
  <si>
    <t>Yes</t>
  </si>
  <si>
    <t>IPCA</t>
  </si>
  <si>
    <t>Improvement</t>
  </si>
  <si>
    <t>061/2001</t>
  </si>
  <si>
    <t>Renewed</t>
  </si>
  <si>
    <t>Substation</t>
  </si>
  <si>
    <t>Chesf</t>
  </si>
  <si>
    <t>Chesf</t>
  </si>
  <si>
    <t>45</t>
  </si>
  <si>
    <t>BA</t>
  </si>
  <si>
    <t>Yes</t>
  </si>
  <si>
    <t>IPCA</t>
  </si>
  <si>
    <t>Improvement</t>
  </si>
  <si>
    <t>061/2001</t>
  </si>
  <si>
    <t>Renewed</t>
  </si>
  <si>
    <t>Substation</t>
  </si>
  <si>
    <t>Chesf</t>
  </si>
  <si>
    <t>Chesf</t>
  </si>
  <si>
    <t>PE</t>
  </si>
  <si>
    <t>Yes</t>
  </si>
  <si>
    <t>IPCA</t>
  </si>
  <si>
    <t>Reinforcement</t>
  </si>
  <si>
    <t>061/2001</t>
  </si>
  <si>
    <t>Renewed</t>
  </si>
  <si>
    <t>Substation</t>
  </si>
  <si>
    <t>Chesf</t>
  </si>
  <si>
    <t>Chesf</t>
  </si>
  <si>
    <t>28</t>
  </si>
  <si>
    <t>PI</t>
  </si>
  <si>
    <t>Yes</t>
  </si>
  <si>
    <t>IPCA</t>
  </si>
  <si>
    <t>Reinforcement</t>
  </si>
  <si>
    <t>061/2001</t>
  </si>
  <si>
    <t>Renewed</t>
  </si>
  <si>
    <t>Substation</t>
  </si>
  <si>
    <t>Chesf</t>
  </si>
  <si>
    <t>Chesf</t>
  </si>
  <si>
    <t>BA</t>
  </si>
  <si>
    <t>Yes</t>
  </si>
  <si>
    <t>IPCA</t>
  </si>
  <si>
    <t>Reinforcement</t>
  </si>
  <si>
    <t>061/2001</t>
  </si>
  <si>
    <t>Renewed</t>
  </si>
  <si>
    <t>Substation</t>
  </si>
  <si>
    <t>Chesf</t>
  </si>
  <si>
    <t>Chesf</t>
  </si>
  <si>
    <t>38</t>
  </si>
  <si>
    <t>PI</t>
  </si>
  <si>
    <t>Yes</t>
  </si>
  <si>
    <t>IPCA</t>
  </si>
  <si>
    <t>Improvement</t>
  </si>
  <si>
    <t>061/2001</t>
  </si>
  <si>
    <t>Renewed</t>
  </si>
  <si>
    <t>Substation</t>
  </si>
  <si>
    <t>Chesf</t>
  </si>
  <si>
    <t>Chesf</t>
  </si>
  <si>
    <t>10</t>
  </si>
  <si>
    <t>CE</t>
  </si>
  <si>
    <t>Yes</t>
  </si>
  <si>
    <t>IPCA</t>
  </si>
  <si>
    <t>Improvement</t>
  </si>
  <si>
    <t>061/2001</t>
  </si>
  <si>
    <t>Renewed</t>
  </si>
  <si>
    <t>Substation</t>
  </si>
  <si>
    <t>Chesf</t>
  </si>
  <si>
    <t>Chesf</t>
  </si>
  <si>
    <t>10</t>
  </si>
  <si>
    <t>CE</t>
  </si>
  <si>
    <t>Yes</t>
  </si>
  <si>
    <t>IPCA</t>
  </si>
  <si>
    <t>Improvement</t>
  </si>
  <si>
    <t>061/2001</t>
  </si>
  <si>
    <t>Renewed</t>
  </si>
  <si>
    <t>Substation</t>
  </si>
  <si>
    <t>Chesf</t>
  </si>
  <si>
    <t>Chesf</t>
  </si>
  <si>
    <t>10</t>
  </si>
  <si>
    <t>Yes</t>
  </si>
  <si>
    <t>IPCA</t>
  </si>
  <si>
    <t>Improvement</t>
  </si>
  <si>
    <t>061/2001</t>
  </si>
  <si>
    <t>Renewed</t>
  </si>
  <si>
    <t>Substation</t>
  </si>
  <si>
    <t>Chesf</t>
  </si>
  <si>
    <t>Chesf</t>
  </si>
  <si>
    <t>PE</t>
  </si>
  <si>
    <t>Yes</t>
  </si>
  <si>
    <t>IPCA</t>
  </si>
  <si>
    <t>Improvement</t>
  </si>
  <si>
    <t>061/2001</t>
  </si>
  <si>
    <t>Renewed</t>
  </si>
  <si>
    <t>Substation</t>
  </si>
  <si>
    <t>Chesf</t>
  </si>
  <si>
    <t>Chesf</t>
  </si>
  <si>
    <t>46</t>
  </si>
  <si>
    <t>PE</t>
  </si>
  <si>
    <t>Yes</t>
  </si>
  <si>
    <t>IPCA</t>
  </si>
  <si>
    <t>Improvement</t>
  </si>
  <si>
    <t>061/2001</t>
  </si>
  <si>
    <t>Renewed</t>
  </si>
  <si>
    <t>Substation</t>
  </si>
  <si>
    <t>Chesf</t>
  </si>
  <si>
    <t>Chesf</t>
  </si>
  <si>
    <t>53</t>
  </si>
  <si>
    <t>PE</t>
  </si>
  <si>
    <t>Yes</t>
  </si>
  <si>
    <t>IPCA</t>
  </si>
  <si>
    <t>Improvement</t>
  </si>
  <si>
    <t>061/2001</t>
  </si>
  <si>
    <t>Renewed</t>
  </si>
  <si>
    <t>Substation</t>
  </si>
  <si>
    <t>Chesf</t>
  </si>
  <si>
    <t>Chesf</t>
  </si>
  <si>
    <t>BA</t>
  </si>
  <si>
    <t>Yes</t>
  </si>
  <si>
    <t>IPCA</t>
  </si>
  <si>
    <t>Improvement</t>
  </si>
  <si>
    <t>061/2001</t>
  </si>
  <si>
    <t>Renewed</t>
  </si>
  <si>
    <t>Substation</t>
  </si>
  <si>
    <t>Chesf</t>
  </si>
  <si>
    <t>Chesf</t>
  </si>
  <si>
    <t>30</t>
  </si>
  <si>
    <t>BA</t>
  </si>
  <si>
    <t>Yes</t>
  </si>
  <si>
    <t>IPCA</t>
  </si>
  <si>
    <t>Improvement</t>
  </si>
  <si>
    <t>061/2001</t>
  </si>
  <si>
    <t>Renewed</t>
  </si>
  <si>
    <t>Substation</t>
  </si>
  <si>
    <t>Chesf</t>
  </si>
  <si>
    <t>Chesf</t>
  </si>
  <si>
    <t>70</t>
  </si>
  <si>
    <t>BA</t>
  </si>
  <si>
    <t>Yes</t>
  </si>
  <si>
    <t>IPCA</t>
  </si>
  <si>
    <t>Reinforcement</t>
  </si>
  <si>
    <t>061/2001</t>
  </si>
  <si>
    <t>Renewed</t>
  </si>
  <si>
    <t>Substation</t>
  </si>
  <si>
    <t>Chesf</t>
  </si>
  <si>
    <t>Chesf</t>
  </si>
  <si>
    <t>26</t>
  </si>
  <si>
    <t>PE</t>
  </si>
  <si>
    <t>Yes</t>
  </si>
  <si>
    <t>IPCA</t>
  </si>
  <si>
    <t>Reinforcement</t>
  </si>
  <si>
    <t>061/2001</t>
  </si>
  <si>
    <t>Renewed</t>
  </si>
  <si>
    <t>Substation</t>
  </si>
  <si>
    <t>Chesf</t>
  </si>
  <si>
    <t>Chesf</t>
  </si>
  <si>
    <t>BA</t>
  </si>
  <si>
    <t>Yes</t>
  </si>
  <si>
    <t>IPCA</t>
  </si>
  <si>
    <t>Reinforcement</t>
  </si>
  <si>
    <t>061/2001</t>
  </si>
  <si>
    <t>Renewed</t>
  </si>
  <si>
    <t>Substation</t>
  </si>
  <si>
    <t>Chesf</t>
  </si>
  <si>
    <t>Chesf</t>
  </si>
  <si>
    <t>25</t>
  </si>
  <si>
    <t>PI</t>
  </si>
  <si>
    <t>Yes</t>
  </si>
  <si>
    <t>IPCA</t>
  </si>
  <si>
    <t>Reinforcement</t>
  </si>
  <si>
    <t>061/2001</t>
  </si>
  <si>
    <t>Renewed</t>
  </si>
  <si>
    <t>Substation</t>
  </si>
  <si>
    <t>Chesf</t>
  </si>
  <si>
    <t>Chesf</t>
  </si>
  <si>
    <t>25</t>
  </si>
  <si>
    <t>PI</t>
  </si>
  <si>
    <t>Yes</t>
  </si>
  <si>
    <t>IPCA</t>
  </si>
  <si>
    <t>Reinforcement</t>
  </si>
  <si>
    <t>061/2001</t>
  </si>
  <si>
    <t>Renewed</t>
  </si>
  <si>
    <t>Substation</t>
  </si>
  <si>
    <t>Chesf</t>
  </si>
  <si>
    <t>Chesf</t>
  </si>
  <si>
    <t>18</t>
  </si>
  <si>
    <t>Yes</t>
  </si>
  <si>
    <t>IPCA</t>
  </si>
  <si>
    <t>Reinforcement</t>
  </si>
  <si>
    <t>061/2001</t>
  </si>
  <si>
    <t>Renewed</t>
  </si>
  <si>
    <t>Substation</t>
  </si>
  <si>
    <t>Chesf</t>
  </si>
  <si>
    <t>Chesf</t>
  </si>
  <si>
    <t>18</t>
  </si>
  <si>
    <t>MA</t>
  </si>
  <si>
    <t>Yes</t>
  </si>
  <si>
    <t>IPCA</t>
  </si>
  <si>
    <t>Reinforcement</t>
  </si>
  <si>
    <t>061/2001</t>
  </si>
  <si>
    <t>Renewed</t>
  </si>
  <si>
    <t>Substation</t>
  </si>
  <si>
    <t>Chesf</t>
  </si>
  <si>
    <t>Chesf</t>
  </si>
  <si>
    <t>BA</t>
  </si>
  <si>
    <t>Yes</t>
  </si>
  <si>
    <t>IPCA</t>
  </si>
  <si>
    <t>Reinforcement</t>
  </si>
  <si>
    <t>061/2001</t>
  </si>
  <si>
    <t>Renewed</t>
  </si>
  <si>
    <t>Substation</t>
  </si>
  <si>
    <t>Chesf</t>
  </si>
  <si>
    <t>Chesf</t>
  </si>
  <si>
    <t>20</t>
  </si>
  <si>
    <t>Yes</t>
  </si>
  <si>
    <t>IPCA</t>
  </si>
  <si>
    <t>Reinforcement</t>
  </si>
  <si>
    <t>061/2001</t>
  </si>
  <si>
    <t>Renewed</t>
  </si>
  <si>
    <t>Substation</t>
  </si>
  <si>
    <t>Chesf</t>
  </si>
  <si>
    <t>Chesf</t>
  </si>
  <si>
    <t>20</t>
  </si>
  <si>
    <t>BA</t>
  </si>
  <si>
    <t>Yes</t>
  </si>
  <si>
    <t>IPCA</t>
  </si>
  <si>
    <t>Reinforcement</t>
  </si>
  <si>
    <t>061/2001</t>
  </si>
  <si>
    <t>Renewed</t>
  </si>
  <si>
    <t>Substation</t>
  </si>
  <si>
    <t>Chesf</t>
  </si>
  <si>
    <t>Chesf</t>
  </si>
  <si>
    <t>Yes</t>
  </si>
  <si>
    <t>IPCA</t>
  </si>
  <si>
    <t>Reinforcement</t>
  </si>
  <si>
    <t>061/2001</t>
  </si>
  <si>
    <t>Renewed</t>
  </si>
  <si>
    <t>Substation</t>
  </si>
  <si>
    <t>Chesf</t>
  </si>
  <si>
    <t>Chesf</t>
  </si>
  <si>
    <t>15</t>
  </si>
  <si>
    <t>BA</t>
  </si>
  <si>
    <t>Yes</t>
  </si>
  <si>
    <t>IPCA</t>
  </si>
  <si>
    <t>Reinforcement</t>
  </si>
  <si>
    <t>061/2001</t>
  </si>
  <si>
    <t>Renewed</t>
  </si>
  <si>
    <t>Substation</t>
  </si>
  <si>
    <t>Chesf</t>
  </si>
  <si>
    <t>Chesf</t>
  </si>
  <si>
    <t>RN</t>
  </si>
  <si>
    <t>Yes</t>
  </si>
  <si>
    <t>IPCA</t>
  </si>
  <si>
    <t>Reinforcement</t>
  </si>
  <si>
    <t>018/2012</t>
  </si>
  <si>
    <t>Bidder</t>
  </si>
  <si>
    <t>Substation</t>
  </si>
  <si>
    <t>Chesf</t>
  </si>
  <si>
    <t>Chesf</t>
  </si>
  <si>
    <t>8</t>
  </si>
  <si>
    <t>BA</t>
  </si>
  <si>
    <t>Yes</t>
  </si>
  <si>
    <t>IPCA</t>
  </si>
  <si>
    <t>Reinforcement</t>
  </si>
  <si>
    <t>007/2010</t>
  </si>
  <si>
    <t>Bidder</t>
  </si>
  <si>
    <t>Substation</t>
  </si>
  <si>
    <t>Chesf</t>
  </si>
  <si>
    <t>Chesf</t>
  </si>
  <si>
    <t>PI</t>
  </si>
  <si>
    <t>Yes</t>
  </si>
  <si>
    <t>IPCA</t>
  </si>
  <si>
    <t>Improvement</t>
  </si>
  <si>
    <t>061/2001</t>
  </si>
  <si>
    <t>Renewed</t>
  </si>
  <si>
    <t>Substation</t>
  </si>
  <si>
    <t>Chesf</t>
  </si>
  <si>
    <t>Chesf</t>
  </si>
  <si>
    <t>11</t>
  </si>
  <si>
    <t>PE</t>
  </si>
  <si>
    <t>Yes</t>
  </si>
  <si>
    <t>IPCA</t>
  </si>
  <si>
    <t>Improvement</t>
  </si>
  <si>
    <t>061/2001</t>
  </si>
  <si>
    <t>Renewed</t>
  </si>
  <si>
    <t>Substation</t>
  </si>
  <si>
    <t>Chesf</t>
  </si>
  <si>
    <t>Chesf</t>
  </si>
  <si>
    <t>6</t>
  </si>
  <si>
    <t>PB</t>
  </si>
  <si>
    <t>Yes</t>
  </si>
  <si>
    <t>IPCA</t>
  </si>
  <si>
    <t>Improvement</t>
  </si>
  <si>
    <t>061/2001</t>
  </si>
  <si>
    <t>Renewed</t>
  </si>
  <si>
    <t>Substation</t>
  </si>
  <si>
    <t>Chesf</t>
  </si>
  <si>
    <t>Chesf</t>
  </si>
  <si>
    <t>6</t>
  </si>
  <si>
    <t>PB</t>
  </si>
  <si>
    <t>Yes</t>
  </si>
  <si>
    <t>IPCA</t>
  </si>
  <si>
    <t>Improvement</t>
  </si>
  <si>
    <t>061/2001</t>
  </si>
  <si>
    <t>Renewed</t>
  </si>
  <si>
    <t>Substation</t>
  </si>
  <si>
    <t>Chesf</t>
  </si>
  <si>
    <t>Chesf</t>
  </si>
  <si>
    <t>AL</t>
  </si>
  <si>
    <t>Yes</t>
  </si>
  <si>
    <t>IPCA</t>
  </si>
  <si>
    <t>Reinforcement</t>
  </si>
  <si>
    <t>017/2009</t>
  </si>
  <si>
    <t>Bidder</t>
  </si>
  <si>
    <t>Substation</t>
  </si>
  <si>
    <t>Chesf</t>
  </si>
  <si>
    <t>Chesf</t>
  </si>
  <si>
    <t>6</t>
  </si>
  <si>
    <t>PB</t>
  </si>
  <si>
    <t>Yes</t>
  </si>
  <si>
    <t>IPCA</t>
  </si>
  <si>
    <t>Reinforcement</t>
  </si>
  <si>
    <t>061/2001</t>
  </si>
  <si>
    <t>Renewed</t>
  </si>
  <si>
    <t>Substation</t>
  </si>
  <si>
    <t>Eletronorte</t>
  </si>
  <si>
    <t>Eletronorte</t>
  </si>
  <si>
    <t>MA</t>
  </si>
  <si>
    <t>Yes</t>
  </si>
  <si>
    <t>IPCA</t>
  </si>
  <si>
    <t>Improvement</t>
  </si>
  <si>
    <t>058/2001</t>
  </si>
  <si>
    <t>Renewed</t>
  </si>
  <si>
    <t>Substation</t>
  </si>
  <si>
    <t>Eletronorte</t>
  </si>
  <si>
    <t>Eletronorte</t>
  </si>
  <si>
    <t>83</t>
  </si>
  <si>
    <t>MA</t>
  </si>
  <si>
    <t>Yes</t>
  </si>
  <si>
    <t>IPCA</t>
  </si>
  <si>
    <t>Improvement</t>
  </si>
  <si>
    <t>058/2001</t>
  </si>
  <si>
    <t>Renewed</t>
  </si>
  <si>
    <t>Substation</t>
  </si>
  <si>
    <t>Eletronorte</t>
  </si>
  <si>
    <t>Eletronorte</t>
  </si>
  <si>
    <t>13</t>
  </si>
  <si>
    <t>MA</t>
  </si>
  <si>
    <t>Yes</t>
  </si>
  <si>
    <t>IPCA</t>
  </si>
  <si>
    <t>Improvement</t>
  </si>
  <si>
    <t>058/2001</t>
  </si>
  <si>
    <t>Renewed</t>
  </si>
  <si>
    <t>Substation</t>
  </si>
  <si>
    <t>Eletronorte</t>
  </si>
  <si>
    <t>Eletronorte</t>
  </si>
  <si>
    <t>MA</t>
  </si>
  <si>
    <t>Yes</t>
  </si>
  <si>
    <t>IPCA</t>
  </si>
  <si>
    <t>Improvement</t>
  </si>
  <si>
    <t>058/2001</t>
  </si>
  <si>
    <t>Renewed</t>
  </si>
  <si>
    <t>Substation</t>
  </si>
  <si>
    <t>Eletronorte</t>
  </si>
  <si>
    <t>Eletronorte</t>
  </si>
  <si>
    <t>MA</t>
  </si>
  <si>
    <t>Yes</t>
  </si>
  <si>
    <t>IPCA</t>
  </si>
  <si>
    <t>Improvement</t>
  </si>
  <si>
    <t>058/2001</t>
  </si>
  <si>
    <t>Renewed</t>
  </si>
  <si>
    <t>Substation</t>
  </si>
  <si>
    <t>Eletronorte</t>
  </si>
  <si>
    <t>Eletronorte</t>
  </si>
  <si>
    <t>18</t>
  </si>
  <si>
    <t>MA</t>
  </si>
  <si>
    <t>Yes</t>
  </si>
  <si>
    <t>IPCA</t>
  </si>
  <si>
    <t>Improvement</t>
  </si>
  <si>
    <t>058/2001</t>
  </si>
  <si>
    <t>Renewed</t>
  </si>
  <si>
    <t>Substation</t>
  </si>
  <si>
    <t>Eletronorte</t>
  </si>
  <si>
    <t>Eletronorte</t>
  </si>
  <si>
    <t>41</t>
  </si>
  <si>
    <t>MA</t>
  </si>
  <si>
    <t>Yes</t>
  </si>
  <si>
    <t>IPCA</t>
  </si>
  <si>
    <t>Improvement</t>
  </si>
  <si>
    <t>058/2001</t>
  </si>
  <si>
    <t>Renewed</t>
  </si>
  <si>
    <t>Substation</t>
  </si>
  <si>
    <t>Eletronorte</t>
  </si>
  <si>
    <t>Eletronorte</t>
  </si>
  <si>
    <t>MA</t>
  </si>
  <si>
    <t>Yes</t>
  </si>
  <si>
    <t>IPCA</t>
  </si>
  <si>
    <t>Improvement</t>
  </si>
  <si>
    <t>058/2001</t>
  </si>
  <si>
    <t>Renewed</t>
  </si>
  <si>
    <t>Substation</t>
  </si>
  <si>
    <t>Eletronorte</t>
  </si>
  <si>
    <t>Eletronorte</t>
  </si>
  <si>
    <t>84</t>
  </si>
  <si>
    <t>Yes</t>
  </si>
  <si>
    <t>IPCA</t>
  </si>
  <si>
    <t>Improvement</t>
  </si>
  <si>
    <t>058/2001</t>
  </si>
  <si>
    <t>Renewed</t>
  </si>
  <si>
    <t>Substation</t>
  </si>
  <si>
    <t>Eletronorte</t>
  </si>
  <si>
    <t>Eletronorte</t>
  </si>
  <si>
    <t>70</t>
  </si>
  <si>
    <t>PA</t>
  </si>
  <si>
    <t>Yes</t>
  </si>
  <si>
    <t>IPCA</t>
  </si>
  <si>
    <t>Improvement</t>
  </si>
  <si>
    <t>058/2001</t>
  </si>
  <si>
    <t>Renewed</t>
  </si>
  <si>
    <t>Substation</t>
  </si>
  <si>
    <t>Eletronorte</t>
  </si>
  <si>
    <t>Eletronorte</t>
  </si>
  <si>
    <t>33</t>
  </si>
  <si>
    <t>MA</t>
  </si>
  <si>
    <t>Yes</t>
  </si>
  <si>
    <t>IPCA</t>
  </si>
  <si>
    <t>Reinforcement</t>
  </si>
  <si>
    <t>058/2001</t>
  </si>
  <si>
    <t>Renewed</t>
  </si>
  <si>
    <t>Substation</t>
  </si>
  <si>
    <t>Eletronorte</t>
  </si>
  <si>
    <t>Eletronorte</t>
  </si>
  <si>
    <t>96</t>
  </si>
  <si>
    <t>Yes</t>
  </si>
  <si>
    <t>IPCA</t>
  </si>
  <si>
    <t>Expansion</t>
  </si>
  <si>
    <t>NA</t>
  </si>
  <si>
    <t>Bidder</t>
  </si>
  <si>
    <t>Substation</t>
  </si>
  <si>
    <t>Eletronorte</t>
  </si>
  <si>
    <t>Eletronorte</t>
  </si>
  <si>
    <t>MT</t>
  </si>
  <si>
    <t>Yes</t>
  </si>
  <si>
    <t>IPCA</t>
  </si>
  <si>
    <t>Reinforcement</t>
  </si>
  <si>
    <t>058/2001</t>
  </si>
  <si>
    <t>Renewed</t>
  </si>
  <si>
    <t>Substation</t>
  </si>
  <si>
    <t>Eletronorte</t>
  </si>
  <si>
    <t>Eletronorte</t>
  </si>
  <si>
    <t>MT</t>
  </si>
  <si>
    <t>Yes</t>
  </si>
  <si>
    <t>IPCA</t>
  </si>
  <si>
    <t>Improvement</t>
  </si>
  <si>
    <t>058/2001</t>
  </si>
  <si>
    <t>Renewed</t>
  </si>
  <si>
    <t>Substation</t>
  </si>
  <si>
    <t>Eletronorte</t>
  </si>
  <si>
    <t>Eletronorte</t>
  </si>
  <si>
    <t>3</t>
  </si>
  <si>
    <t>MT</t>
  </si>
  <si>
    <t>Yes</t>
  </si>
  <si>
    <t>IPCA</t>
  </si>
  <si>
    <t>Improvement</t>
  </si>
  <si>
    <t>058/2001</t>
  </si>
  <si>
    <t>Renewed</t>
  </si>
  <si>
    <t>Substation</t>
  </si>
  <si>
    <t>Eletronorte</t>
  </si>
  <si>
    <t>Eletronorte</t>
  </si>
  <si>
    <t>3</t>
  </si>
  <si>
    <t>MT</t>
  </si>
  <si>
    <t>Yes</t>
  </si>
  <si>
    <t>IPCA</t>
  </si>
  <si>
    <t>Improvement</t>
  </si>
  <si>
    <t>058/2001</t>
  </si>
  <si>
    <t>Renewed</t>
  </si>
  <si>
    <t>Substation</t>
  </si>
  <si>
    <t>Eletronorte</t>
  </si>
  <si>
    <t>Eletronorte</t>
  </si>
  <si>
    <t>7</t>
  </si>
  <si>
    <t>PA</t>
  </si>
  <si>
    <t>Yes</t>
  </si>
  <si>
    <t>IPCA</t>
  </si>
  <si>
    <t>Improvement</t>
  </si>
  <si>
    <t>058/2001</t>
  </si>
  <si>
    <t>Renewed</t>
  </si>
  <si>
    <t>Substation</t>
  </si>
  <si>
    <t>Eletronorte</t>
  </si>
  <si>
    <t>Eletronorte</t>
  </si>
  <si>
    <t>7</t>
  </si>
  <si>
    <t>PA</t>
  </si>
  <si>
    <t>Yes</t>
  </si>
  <si>
    <t>IPCA</t>
  </si>
  <si>
    <t>Improvement</t>
  </si>
  <si>
    <t>058/2001</t>
  </si>
  <si>
    <t>Renewed</t>
  </si>
  <si>
    <t>Substation</t>
  </si>
  <si>
    <t>Eletronorte</t>
  </si>
  <si>
    <t>Eletronorte</t>
  </si>
  <si>
    <t>8</t>
  </si>
  <si>
    <t>PA</t>
  </si>
  <si>
    <t>Yes</t>
  </si>
  <si>
    <t>IPCA</t>
  </si>
  <si>
    <t>Improvement</t>
  </si>
  <si>
    <t>058/2001</t>
  </si>
  <si>
    <t>Renewed</t>
  </si>
  <si>
    <t>Substation</t>
  </si>
  <si>
    <t>Eletronorte</t>
  </si>
  <si>
    <t>Eletronorte</t>
  </si>
  <si>
    <t>70</t>
  </si>
  <si>
    <t>PA</t>
  </si>
  <si>
    <t>Yes</t>
  </si>
  <si>
    <t>IPCA</t>
  </si>
  <si>
    <t>Improvement</t>
  </si>
  <si>
    <t>058/2001</t>
  </si>
  <si>
    <t>Renewed</t>
  </si>
  <si>
    <t>Substation</t>
  </si>
  <si>
    <t>Eletronorte</t>
  </si>
  <si>
    <t>Eletronorte</t>
  </si>
  <si>
    <t>4</t>
  </si>
  <si>
    <t>MA</t>
  </si>
  <si>
    <t>Yes</t>
  </si>
  <si>
    <t>IPCA</t>
  </si>
  <si>
    <t>Improvement</t>
  </si>
  <si>
    <t>058/2001</t>
  </si>
  <si>
    <t>Renewed</t>
  </si>
  <si>
    <t>Substation</t>
  </si>
  <si>
    <t>Eletronorte</t>
  </si>
  <si>
    <t>Eletronorte</t>
  </si>
  <si>
    <t>5</t>
  </si>
  <si>
    <t>MA</t>
  </si>
  <si>
    <t>Yes</t>
  </si>
  <si>
    <t>IPCA</t>
  </si>
  <si>
    <t>Improvement</t>
  </si>
  <si>
    <t>058/2001</t>
  </si>
  <si>
    <t>Renewed</t>
  </si>
  <si>
    <t>Substation</t>
  </si>
  <si>
    <t>Eletronorte</t>
  </si>
  <si>
    <t>Eletronorte</t>
  </si>
  <si>
    <t>5</t>
  </si>
  <si>
    <t>MT</t>
  </si>
  <si>
    <t>Yes</t>
  </si>
  <si>
    <t>IPCA</t>
  </si>
  <si>
    <t>Improvement</t>
  </si>
  <si>
    <t>058/2001</t>
  </si>
  <si>
    <t>Renewed</t>
  </si>
  <si>
    <t>Substation</t>
  </si>
  <si>
    <t>Eletronorte</t>
  </si>
  <si>
    <t>Eletronorte</t>
  </si>
  <si>
    <t>6</t>
  </si>
  <si>
    <t>MT</t>
  </si>
  <si>
    <t>Yes</t>
  </si>
  <si>
    <t>IPCA</t>
  </si>
  <si>
    <t>Improvement</t>
  </si>
  <si>
    <t>058/2001</t>
  </si>
  <si>
    <t>Renewed</t>
  </si>
  <si>
    <t>Substation</t>
  </si>
  <si>
    <t>Eletronorte</t>
  </si>
  <si>
    <t>Eletronorte</t>
  </si>
  <si>
    <t>6</t>
  </si>
  <si>
    <t>MT</t>
  </si>
  <si>
    <t>Yes</t>
  </si>
  <si>
    <t>IPCA</t>
  </si>
  <si>
    <t>Improvement</t>
  </si>
  <si>
    <t>058/2001</t>
  </si>
  <si>
    <t>Renewed</t>
  </si>
  <si>
    <t>Substation</t>
  </si>
  <si>
    <t>Eletronorte</t>
  </si>
  <si>
    <t>Eletronorte</t>
  </si>
  <si>
    <t>11</t>
  </si>
  <si>
    <t>RO</t>
  </si>
  <si>
    <t>Yes</t>
  </si>
  <si>
    <t>IPCA</t>
  </si>
  <si>
    <t>Reinforcement</t>
  </si>
  <si>
    <t>058/2001</t>
  </si>
  <si>
    <t>Renewed</t>
  </si>
  <si>
    <t>Substation</t>
  </si>
  <si>
    <t>Eletronorte</t>
  </si>
  <si>
    <t>Eletronorte</t>
  </si>
  <si>
    <t>18</t>
  </si>
  <si>
    <t>PA</t>
  </si>
  <si>
    <t>Yes</t>
  </si>
  <si>
    <t>IPCA</t>
  </si>
  <si>
    <t>Reinforcement</t>
  </si>
  <si>
    <t>058/2001</t>
  </si>
  <si>
    <t>Renewed</t>
  </si>
  <si>
    <t>Substation</t>
  </si>
  <si>
    <t>Eletronorte</t>
  </si>
  <si>
    <t>Eletronorte</t>
  </si>
  <si>
    <t>5</t>
  </si>
  <si>
    <t>MA</t>
  </si>
  <si>
    <t>Yes</t>
  </si>
  <si>
    <t>IPCA</t>
  </si>
  <si>
    <t>Reinforcement</t>
  </si>
  <si>
    <t>058/2001</t>
  </si>
  <si>
    <t>Renewed</t>
  </si>
  <si>
    <t>Substation</t>
  </si>
  <si>
    <t>Eletronorte</t>
  </si>
  <si>
    <t>Eletronorte</t>
  </si>
  <si>
    <t>9</t>
  </si>
  <si>
    <t>PA</t>
  </si>
  <si>
    <t>Yes</t>
  </si>
  <si>
    <t>IPCA</t>
  </si>
  <si>
    <t>Reinforcement</t>
  </si>
  <si>
    <t>058/2001</t>
  </si>
  <si>
    <t>Renewed</t>
  </si>
  <si>
    <t>Substation</t>
  </si>
  <si>
    <t>Eletronorte</t>
  </si>
  <si>
    <t>Eletronorte</t>
  </si>
  <si>
    <t>5</t>
  </si>
  <si>
    <t>MA</t>
  </si>
  <si>
    <t>Yes</t>
  </si>
  <si>
    <t>IPCA</t>
  </si>
  <si>
    <t>Reinforcement</t>
  </si>
  <si>
    <t>058/2001</t>
  </si>
  <si>
    <t>Renewed</t>
  </si>
  <si>
    <t>Substation</t>
  </si>
  <si>
    <t>Eletronorte</t>
  </si>
  <si>
    <t>Eletronorte</t>
  </si>
  <si>
    <t>4</t>
  </si>
  <si>
    <t>MA</t>
  </si>
  <si>
    <t>Yes</t>
  </si>
  <si>
    <t>IPCA</t>
  </si>
  <si>
    <t>Reinforcement</t>
  </si>
  <si>
    <t>058/2001</t>
  </si>
  <si>
    <t>Renewed</t>
  </si>
  <si>
    <t>Substation</t>
  </si>
  <si>
    <t>Eletronorte</t>
  </si>
  <si>
    <t>Eletronorte</t>
  </si>
  <si>
    <t>MT</t>
  </si>
  <si>
    <t>Yes</t>
  </si>
  <si>
    <t>IPCA</t>
  </si>
  <si>
    <t>Improvement</t>
  </si>
  <si>
    <t>058/2001</t>
  </si>
  <si>
    <t>Renewed</t>
  </si>
  <si>
    <t>Substation</t>
  </si>
  <si>
    <t>Eletronorte</t>
  </si>
  <si>
    <t>Eletronorte</t>
  </si>
  <si>
    <t>2</t>
  </si>
  <si>
    <t>MA</t>
  </si>
  <si>
    <t>Yes</t>
  </si>
  <si>
    <t>IPCA</t>
  </si>
  <si>
    <t>Improvement</t>
  </si>
  <si>
    <t>058/2001</t>
  </si>
  <si>
    <t>Renewed</t>
  </si>
  <si>
    <t>Substation</t>
  </si>
  <si>
    <t>Eletronorte</t>
  </si>
  <si>
    <t>Eletronorte</t>
  </si>
  <si>
    <t>MA</t>
  </si>
  <si>
    <t>Yes</t>
  </si>
  <si>
    <t>IPCA</t>
  </si>
  <si>
    <t>Improvement</t>
  </si>
  <si>
    <t>058/2001</t>
  </si>
  <si>
    <t>Renewed</t>
  </si>
  <si>
    <t>Substation</t>
  </si>
  <si>
    <t>Eletronorte</t>
  </si>
  <si>
    <t>Eletronorte</t>
  </si>
  <si>
    <t>1</t>
  </si>
  <si>
    <t>MA</t>
  </si>
  <si>
    <t>Yes</t>
  </si>
  <si>
    <t>IPCA</t>
  </si>
  <si>
    <t>Improvement</t>
  </si>
  <si>
    <t>058/2001</t>
  </si>
  <si>
    <t>Renewed</t>
  </si>
  <si>
    <t>Substation</t>
  </si>
  <si>
    <t>Eletronorte</t>
  </si>
  <si>
    <t>Eletronorte</t>
  </si>
  <si>
    <t>1</t>
  </si>
  <si>
    <t>MA</t>
  </si>
  <si>
    <t>Yes</t>
  </si>
  <si>
    <t>IPCA</t>
  </si>
  <si>
    <t>Improvement</t>
  </si>
  <si>
    <t>058/2001</t>
  </si>
  <si>
    <t>Renewed</t>
  </si>
  <si>
    <t>Substation</t>
  </si>
  <si>
    <t>Eletronorte</t>
  </si>
  <si>
    <t>Eletronorte</t>
  </si>
  <si>
    <t>1</t>
  </si>
  <si>
    <t>MA</t>
  </si>
  <si>
    <t>Yes</t>
  </si>
  <si>
    <t>IPCA</t>
  </si>
  <si>
    <t>Improvement</t>
  </si>
  <si>
    <t>058/2001</t>
  </si>
  <si>
    <t>Renewed</t>
  </si>
  <si>
    <t>Substation</t>
  </si>
  <si>
    <t>Eletronorte</t>
  </si>
  <si>
    <t>Eletronorte</t>
  </si>
  <si>
    <t>1</t>
  </si>
  <si>
    <t>MT</t>
  </si>
  <si>
    <t>Yes</t>
  </si>
  <si>
    <t>IPCA</t>
  </si>
  <si>
    <t>Reinforcement</t>
  </si>
  <si>
    <t>058/2001</t>
  </si>
  <si>
    <t>Renewed</t>
  </si>
  <si>
    <t>Substation</t>
  </si>
  <si>
    <t>Eletronorte</t>
  </si>
  <si>
    <t>Eletronorte</t>
  </si>
  <si>
    <t>1</t>
  </si>
  <si>
    <t>MT</t>
  </si>
  <si>
    <t>Yes</t>
  </si>
  <si>
    <t>IPCA</t>
  </si>
  <si>
    <t>Reinforcement</t>
  </si>
  <si>
    <t>058/2001</t>
  </si>
  <si>
    <t>Renewed</t>
  </si>
  <si>
    <t>Substation</t>
  </si>
  <si>
    <t>Furnas</t>
  </si>
  <si>
    <t>Furnas</t>
  </si>
  <si>
    <t>96</t>
  </si>
  <si>
    <t>RJ</t>
  </si>
  <si>
    <t>Yes</t>
  </si>
  <si>
    <t>IPCA</t>
  </si>
  <si>
    <t>Improvement</t>
  </si>
  <si>
    <t>062/2001</t>
  </si>
  <si>
    <t>Renewed</t>
  </si>
  <si>
    <t>Substation</t>
  </si>
  <si>
    <t>Furnas</t>
  </si>
  <si>
    <t>Furnas</t>
  </si>
  <si>
    <t>83</t>
  </si>
  <si>
    <t>RJ</t>
  </si>
  <si>
    <t>Yes</t>
  </si>
  <si>
    <t>IPCA</t>
  </si>
  <si>
    <t>Improvement</t>
  </si>
  <si>
    <t>062/2001</t>
  </si>
  <si>
    <t>Renewed</t>
  </si>
  <si>
    <t>Substation</t>
  </si>
  <si>
    <t>Furnas</t>
  </si>
  <si>
    <t>Furnas</t>
  </si>
  <si>
    <t>96</t>
  </si>
  <si>
    <t>RJ</t>
  </si>
  <si>
    <t>Yes</t>
  </si>
  <si>
    <t>IPCA</t>
  </si>
  <si>
    <t>Improvement</t>
  </si>
  <si>
    <t>062/2001</t>
  </si>
  <si>
    <t>Renewed</t>
  </si>
  <si>
    <t>Substation</t>
  </si>
  <si>
    <t>Furnas</t>
  </si>
  <si>
    <t>Furnas</t>
  </si>
  <si>
    <t>93</t>
  </si>
  <si>
    <t>Yes</t>
  </si>
  <si>
    <t>IPCA</t>
  </si>
  <si>
    <t>Reinforcement</t>
  </si>
  <si>
    <t>062/2001</t>
  </si>
  <si>
    <t>Renewed</t>
  </si>
  <si>
    <t>Substation</t>
  </si>
  <si>
    <t>Furnas</t>
  </si>
  <si>
    <t>Furnas</t>
  </si>
  <si>
    <t>77</t>
  </si>
  <si>
    <t>MG</t>
  </si>
  <si>
    <t>Yes</t>
  </si>
  <si>
    <t>IPCA</t>
  </si>
  <si>
    <t>Reinforcement</t>
  </si>
  <si>
    <t>062/2001</t>
  </si>
  <si>
    <t>Renewed</t>
  </si>
  <si>
    <t>Substation</t>
  </si>
  <si>
    <t>Furnas</t>
  </si>
  <si>
    <t>Furnas</t>
  </si>
  <si>
    <t>SP</t>
  </si>
  <si>
    <t>Yes</t>
  </si>
  <si>
    <t>IPCA</t>
  </si>
  <si>
    <t>Reinforcement</t>
  </si>
  <si>
    <t>062/2001</t>
  </si>
  <si>
    <t>Renewed</t>
  </si>
  <si>
    <t>Substation</t>
  </si>
  <si>
    <t>Furnas</t>
  </si>
  <si>
    <t>Furnas</t>
  </si>
  <si>
    <t>Yes</t>
  </si>
  <si>
    <t>IPCA</t>
  </si>
  <si>
    <t>Improvement</t>
  </si>
  <si>
    <t>062/2001</t>
  </si>
  <si>
    <t>Renewed</t>
  </si>
  <si>
    <t>Substation</t>
  </si>
  <si>
    <t>Furnas</t>
  </si>
  <si>
    <t>Furnas</t>
  </si>
  <si>
    <t>60</t>
  </si>
  <si>
    <t>Yes</t>
  </si>
  <si>
    <t>IPCA</t>
  </si>
  <si>
    <t>Improvement</t>
  </si>
  <si>
    <t>062/2001</t>
  </si>
  <si>
    <t>Renewed</t>
  </si>
  <si>
    <t>Substation</t>
  </si>
  <si>
    <t>Furnas</t>
  </si>
  <si>
    <t>Furnas</t>
  </si>
  <si>
    <t>MG</t>
  </si>
  <si>
    <t>Yes</t>
  </si>
  <si>
    <t>IPCA</t>
  </si>
  <si>
    <t>Improvement</t>
  </si>
  <si>
    <t>062/2001</t>
  </si>
  <si>
    <t>Renewed</t>
  </si>
  <si>
    <t>Substation</t>
  </si>
  <si>
    <t>Furnas</t>
  </si>
  <si>
    <t>Furnas</t>
  </si>
  <si>
    <t>MG</t>
  </si>
  <si>
    <t>Yes</t>
  </si>
  <si>
    <t>IPCA</t>
  </si>
  <si>
    <t>Improvement</t>
  </si>
  <si>
    <t>062/2001</t>
  </si>
  <si>
    <t>Renewed</t>
  </si>
  <si>
    <t>Substation</t>
  </si>
  <si>
    <t>Furnas</t>
  </si>
  <si>
    <t>Furnas</t>
  </si>
  <si>
    <t>MG</t>
  </si>
  <si>
    <t>Yes</t>
  </si>
  <si>
    <t>IPCA</t>
  </si>
  <si>
    <t>Improvement</t>
  </si>
  <si>
    <t>062/2001</t>
  </si>
  <si>
    <t>Renewed</t>
  </si>
  <si>
    <t>Substation</t>
  </si>
  <si>
    <t>Furnas</t>
  </si>
  <si>
    <t>Furnas</t>
  </si>
  <si>
    <t>45</t>
  </si>
  <si>
    <t>PR</t>
  </si>
  <si>
    <t>Yes</t>
  </si>
  <si>
    <t>IPCA</t>
  </si>
  <si>
    <t>Improvement</t>
  </si>
  <si>
    <t>062/2001</t>
  </si>
  <si>
    <t>Renewed</t>
  </si>
  <si>
    <t>Substation</t>
  </si>
  <si>
    <t>Furnas</t>
  </si>
  <si>
    <t>Furnas</t>
  </si>
  <si>
    <t>PR</t>
  </si>
  <si>
    <t>Yes</t>
  </si>
  <si>
    <t>IPCA</t>
  </si>
  <si>
    <t>Improvement</t>
  </si>
  <si>
    <t>062/2001</t>
  </si>
  <si>
    <t>Renewed</t>
  </si>
  <si>
    <t>Substation</t>
  </si>
  <si>
    <t>Furnas</t>
  </si>
  <si>
    <t>Furnas</t>
  </si>
  <si>
    <t>RJ</t>
  </si>
  <si>
    <t>Yes</t>
  </si>
  <si>
    <t>IPCA</t>
  </si>
  <si>
    <t>Improvement</t>
  </si>
  <si>
    <t>062/2001</t>
  </si>
  <si>
    <t>Renewed</t>
  </si>
  <si>
    <t>Substation</t>
  </si>
  <si>
    <t>Furnas</t>
  </si>
  <si>
    <t>Furnas</t>
  </si>
  <si>
    <t>15</t>
  </si>
  <si>
    <t>SP</t>
  </si>
  <si>
    <t>Yes</t>
  </si>
  <si>
    <t>IPCA</t>
  </si>
  <si>
    <t>Improvement</t>
  </si>
  <si>
    <t>062/2001</t>
  </si>
  <si>
    <t>Renewed</t>
  </si>
  <si>
    <t>Substation</t>
  </si>
  <si>
    <t>Furnas</t>
  </si>
  <si>
    <t>Furnas</t>
  </si>
  <si>
    <t>15</t>
  </si>
  <si>
    <t>SP</t>
  </si>
  <si>
    <t>Yes</t>
  </si>
  <si>
    <t>IPCA</t>
  </si>
  <si>
    <t>Improvement</t>
  </si>
  <si>
    <t>062/2001</t>
  </si>
  <si>
    <t>Renewed</t>
  </si>
  <si>
    <t>Substation</t>
  </si>
  <si>
    <t>Furnas</t>
  </si>
  <si>
    <t>Furnas</t>
  </si>
  <si>
    <t>18</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</si>
  <si>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</si>
  <si>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</si>
  <si>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</si>
  <si>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</si>
  <si>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</si>
  <si>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</si>
  <si>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</si>
  <si>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</si>
  <si>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</si>
  <si>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</si>
  <si>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</si>
  <si>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</si>
  <si>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</si>
  <si>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</si>
  <si>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</si>
  <si>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</si>
  <si>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</si>
  <si>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</si>
  <si>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81</t>
  </si>
  <si>
    <t>SP</t>
  </si>
  <si>
    <t>Yes</t>
  </si>
  <si>
    <t>IPCA</t>
  </si>
  <si>
    <t>Improvement</t>
  </si>
  <si>
    <t>062/2001</t>
  </si>
  <si>
    <t>Renewed</t>
  </si>
  <si>
    <t>Substation</t>
  </si>
  <si>
    <t>Furnas</t>
  </si>
  <si>
    <t>Furnas</t>
  </si>
  <si>
    <t>79</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</si>
  <si>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</si>
  <si>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</si>
  <si>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</si>
  <si>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</si>
  <si>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</si>
  <si>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</si>
  <si>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</si>
  <si>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</si>
  <si>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</si>
  <si>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</si>
  <si>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</si>
  <si>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</si>
  <si>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</si>
  <si>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</si>
  <si>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</si>
  <si>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</si>
  <si>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</si>
  <si>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</si>
  <si>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</si>
  <si>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</si>
  <si>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</si>
  <si>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</si>
  <si>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</si>
  <si>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</si>
  <si>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</si>
  <si>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</si>
  <si>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</si>
  <si>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PR</t>
  </si>
  <si>
    <t>Yes</t>
  </si>
  <si>
    <t>IPCA</t>
  </si>
  <si>
    <t>Improvement</t>
  </si>
  <si>
    <t>062/2001</t>
  </si>
  <si>
    <t>Renewed</t>
  </si>
  <si>
    <t>Substation</t>
  </si>
  <si>
    <t>Furnas</t>
  </si>
  <si>
    <t>Furnas</t>
  </si>
  <si>
    <t>78</t>
  </si>
  <si>
    <t>PR</t>
  </si>
  <si>
    <t>Yes</t>
  </si>
  <si>
    <t>IPCA</t>
  </si>
  <si>
    <t>Improvement</t>
  </si>
  <si>
    <t>062/2001</t>
  </si>
  <si>
    <t>Renewed</t>
  </si>
  <si>
    <t>Substation</t>
  </si>
  <si>
    <t>Furnas</t>
  </si>
  <si>
    <t>Furnas</t>
  </si>
  <si>
    <t>PR</t>
  </si>
  <si>
    <t>Yes</t>
  </si>
  <si>
    <t>IPCA</t>
  </si>
  <si>
    <t>Improvement</t>
  </si>
  <si>
    <t>062/2001</t>
  </si>
  <si>
    <t>Renewed</t>
  </si>
  <si>
    <t>Substation</t>
  </si>
  <si>
    <t>Furnas</t>
  </si>
  <si>
    <t>Furnas</t>
  </si>
  <si>
    <t>81</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</si>
  <si>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</si>
  <si>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</si>
  <si>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</si>
  <si>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</si>
  <si>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</si>
  <si>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</si>
  <si>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</si>
  <si>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</si>
  <si>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</si>
  <si>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</si>
  <si>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</si>
  <si>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</si>
  <si>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</si>
  <si>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</si>
  <si>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</si>
  <si>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</si>
  <si>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</si>
  <si>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</si>
  <si>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</si>
  <si>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</si>
  <si>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</si>
  <si>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</si>
  <si>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</si>
  <si>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</si>
  <si>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</si>
  <si>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</si>
  <si>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</si>
  <si>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</si>
  <si>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</si>
  <si>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</si>
  <si>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</si>
  <si>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</si>
  <si>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</si>
  <si>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</si>
  <si>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</si>
  <si>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</si>
  <si>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ES</t>
  </si>
  <si>
    <t>Yes</t>
  </si>
  <si>
    <t>IPCA</t>
  </si>
  <si>
    <t>Improvement</t>
  </si>
  <si>
    <t>062/2001</t>
  </si>
  <si>
    <t>Renewed</t>
  </si>
  <si>
    <t>Substation</t>
  </si>
  <si>
    <t>Furnas</t>
  </si>
  <si>
    <t>Furnas</t>
  </si>
  <si>
    <t>12</t>
  </si>
  <si>
    <t>SP</t>
  </si>
  <si>
    <t>Yes</t>
  </si>
  <si>
    <t>IPCA</t>
  </si>
  <si>
    <t>Improvement</t>
  </si>
  <si>
    <t>062/2001</t>
  </si>
  <si>
    <t>Renewed</t>
  </si>
  <si>
    <t>Substation</t>
  </si>
  <si>
    <t>Furnas</t>
  </si>
  <si>
    <t>Furnas</t>
  </si>
  <si>
    <t>SP</t>
  </si>
  <si>
    <t>Yes</t>
  </si>
  <si>
    <t>IPCA</t>
  </si>
  <si>
    <t>Improvement</t>
  </si>
  <si>
    <t>062/2001</t>
  </si>
  <si>
    <t>Renewed</t>
  </si>
  <si>
    <t>Substation</t>
  </si>
  <si>
    <t>Furnas</t>
  </si>
  <si>
    <t>Furnas</t>
  </si>
  <si>
    <t>53</t>
  </si>
  <si>
    <t>PR</t>
  </si>
  <si>
    <t>Yes</t>
  </si>
  <si>
    <t>IPCA</t>
  </si>
  <si>
    <t>Improvement</t>
  </si>
  <si>
    <t>062/2001</t>
  </si>
  <si>
    <t>Renewed</t>
  </si>
  <si>
    <t>Substation</t>
  </si>
  <si>
    <t>Furnas</t>
  </si>
  <si>
    <t>Furnas</t>
  </si>
  <si>
    <t>77</t>
  </si>
  <si>
    <t>PR</t>
  </si>
  <si>
    <t>Yes</t>
  </si>
  <si>
    <t>IPCA</t>
  </si>
  <si>
    <t>Improvement</t>
  </si>
  <si>
    <t>062/2001</t>
  </si>
  <si>
    <t>Renewed</t>
  </si>
  <si>
    <t>Substation</t>
  </si>
  <si>
    <t>Furnas</t>
  </si>
  <si>
    <t>Furnas</t>
  </si>
  <si>
    <t>PR</t>
  </si>
  <si>
    <t>Yes</t>
  </si>
  <si>
    <t>IPCA</t>
  </si>
  <si>
    <t>Improvement</t>
  </si>
  <si>
    <t>062/2001</t>
  </si>
  <si>
    <t>Renewed</t>
  </si>
  <si>
    <t>Substation</t>
  </si>
  <si>
    <t>Furnas</t>
  </si>
  <si>
    <t>Furnas</t>
  </si>
  <si>
    <t>33</t>
  </si>
  <si>
    <t>PR</t>
  </si>
  <si>
    <t>IPCA</t>
  </si>
  <si>
    <t>Improvement</t>
  </si>
  <si>
    <t>062/2001</t>
  </si>
  <si>
    <t>Renewed</t>
  </si>
  <si>
    <t>Substation</t>
  </si>
  <si>
    <t>Furnas</t>
  </si>
  <si>
    <t>Furnas</t>
  </si>
  <si>
    <t>9</t>
  </si>
  <si>
    <t>RJ</t>
  </si>
  <si>
    <t>Yes</t>
  </si>
  <si>
    <t>IPCA</t>
  </si>
  <si>
    <t>Reinforcement</t>
  </si>
  <si>
    <t>062/2001</t>
  </si>
  <si>
    <t>Renewed</t>
  </si>
  <si>
    <t>Substation</t>
  </si>
  <si>
    <t>Furnas</t>
  </si>
  <si>
    <t>Furnas</t>
  </si>
  <si>
    <t>9</t>
  </si>
  <si>
    <t>RJ</t>
  </si>
  <si>
    <t>Yes</t>
  </si>
  <si>
    <t>IPCA</t>
  </si>
  <si>
    <t>Reinforcement</t>
  </si>
  <si>
    <t>062/2001</t>
  </si>
  <si>
    <t>Renewed</t>
  </si>
  <si>
    <t>Substation</t>
  </si>
  <si>
    <t>Furnas</t>
  </si>
  <si>
    <t>Furnas</t>
  </si>
  <si>
    <t>10</t>
  </si>
  <si>
    <t>RJ</t>
  </si>
  <si>
    <t>Yes</t>
  </si>
  <si>
    <t>IPCA</t>
  </si>
  <si>
    <t>Reinforcement</t>
  </si>
  <si>
    <t>062/2001</t>
  </si>
  <si>
    <t>Renewed</t>
  </si>
  <si>
    <t>Substation</t>
  </si>
  <si>
    <t>Furnas</t>
  </si>
  <si>
    <t>Furnas</t>
  </si>
  <si>
    <t>8</t>
  </si>
  <si>
    <t>RJ</t>
  </si>
  <si>
    <t>Yes</t>
  </si>
  <si>
    <t>IPCA</t>
  </si>
  <si>
    <t>Reinforcement</t>
  </si>
  <si>
    <t>062/2001</t>
  </si>
  <si>
    <t>Renewed</t>
  </si>
  <si>
    <t>Substation</t>
  </si>
  <si>
    <t>Furnas</t>
  </si>
  <si>
    <t>Furnas</t>
  </si>
  <si>
    <t>8</t>
  </si>
  <si>
    <t>RJ</t>
  </si>
  <si>
    <t>Yes</t>
  </si>
  <si>
    <t>IPCA</t>
  </si>
  <si>
    <t>Reinforcement</t>
  </si>
  <si>
    <t>062/2001</t>
  </si>
  <si>
    <t>Renewed</t>
  </si>
  <si>
    <t>Substation</t>
  </si>
  <si>
    <t>Furnas</t>
  </si>
  <si>
    <t>Furnas</t>
  </si>
  <si>
    <t>0</t>
  </si>
  <si>
    <t>PR</t>
  </si>
  <si>
    <t>Yes</t>
  </si>
  <si>
    <t>IPCA</t>
  </si>
  <si>
    <t>Reinforcement</t>
  </si>
  <si>
    <t>062/2001</t>
  </si>
  <si>
    <t>Renewed</t>
  </si>
  <si>
    <t>Substation</t>
  </si>
  <si>
    <t>Furnas</t>
  </si>
  <si>
    <t>Furnas</t>
  </si>
  <si>
    <t>1</t>
  </si>
  <si>
    <t>PR</t>
  </si>
  <si>
    <t>Yes</t>
  </si>
  <si>
    <t>IPCA</t>
  </si>
  <si>
    <t>Reinforcement</t>
  </si>
  <si>
    <t>062/2001</t>
  </si>
  <si>
    <t>Renewed</t>
  </si>
  <si>
    <t>Substation</t>
  </si>
  <si>
    <t>Furnas</t>
  </si>
  <si>
    <t>Furnas</t>
  </si>
  <si>
    <t>4</t>
  </si>
  <si>
    <t>RJ</t>
  </si>
  <si>
    <t>Yes</t>
  </si>
  <si>
    <t>IPCA</t>
  </si>
  <si>
    <t>Reinforcement</t>
  </si>
  <si>
    <t>062/2001</t>
  </si>
  <si>
    <t>Renewed</t>
  </si>
  <si>
    <t>Substation</t>
  </si>
  <si>
    <t>Furnas</t>
  </si>
  <si>
    <t>Furnas</t>
  </si>
  <si>
    <t>5</t>
  </si>
  <si>
    <t>RJ</t>
  </si>
  <si>
    <t>Yes</t>
  </si>
  <si>
    <t>IPCA</t>
  </si>
  <si>
    <t>Reinforcement</t>
  </si>
  <si>
    <t>062/2001</t>
  </si>
  <si>
    <t>Renewed</t>
  </si>
  <si>
    <t>Substation</t>
  </si>
  <si>
    <t>Furnas</t>
  </si>
  <si>
    <t>Furnas</t>
  </si>
  <si>
    <t>1</t>
  </si>
  <si>
    <t>SP</t>
  </si>
  <si>
    <t>Yes</t>
  </si>
  <si>
    <t>IPCA</t>
  </si>
  <si>
    <t>Reinforcement</t>
  </si>
  <si>
    <t>062/2001</t>
  </si>
  <si>
    <t>Renewed</t>
  </si>
  <si>
    <t>Substation</t>
  </si>
  <si>
    <t>Furnas</t>
  </si>
  <si>
    <t>Furnas</t>
  </si>
  <si>
    <t>4</t>
  </si>
  <si>
    <t>SP</t>
  </si>
  <si>
    <t>Yes</t>
  </si>
  <si>
    <t>IPCA</t>
  </si>
  <si>
    <t>Reinforcement</t>
  </si>
  <si>
    <t>062/2001</t>
  </si>
  <si>
    <t>Renewed</t>
  </si>
  <si>
    <t>Substation</t>
  </si>
  <si>
    <t>Furnas</t>
  </si>
  <si>
    <t>Furnas</t>
  </si>
  <si>
    <t>4</t>
  </si>
  <si>
    <t>SP</t>
  </si>
  <si>
    <t>Yes</t>
  </si>
  <si>
    <t>IPCA</t>
  </si>
  <si>
    <t>Reinforcement</t>
  </si>
  <si>
    <t>062/2001</t>
  </si>
  <si>
    <t>Renewed</t>
  </si>
  <si>
    <t>Substation</t>
  </si>
  <si>
    <t>Furnas</t>
  </si>
  <si>
    <t>Furnas</t>
  </si>
  <si>
    <t>4</t>
  </si>
  <si>
    <t>SP</t>
  </si>
  <si>
    <t>Yes</t>
  </si>
  <si>
    <t>IPCA</t>
  </si>
  <si>
    <t>Reinforcement</t>
  </si>
  <si>
    <t>062/2001</t>
  </si>
  <si>
    <t>Renewed</t>
  </si>
  <si>
    <t>Substation</t>
  </si>
  <si>
    <t>Furnas</t>
  </si>
  <si>
    <t>Furnas</t>
  </si>
  <si>
    <t>5</t>
  </si>
  <si>
    <t>ES</t>
  </si>
  <si>
    <t>Yes</t>
  </si>
  <si>
    <t>IPCA</t>
  </si>
  <si>
    <t>Reinforcement</t>
  </si>
  <si>
    <t>062/2001</t>
  </si>
  <si>
    <t>Renewed</t>
  </si>
  <si>
    <t>Substation</t>
  </si>
  <si>
    <t>Furnas</t>
  </si>
  <si>
    <t>Furnas</t>
  </si>
  <si>
    <t>9</t>
  </si>
  <si>
    <t>SP</t>
  </si>
  <si>
    <t>Yes</t>
  </si>
  <si>
    <t>IPCA</t>
  </si>
  <si>
    <t>Reinforcement</t>
  </si>
  <si>
    <t>062/2001</t>
  </si>
  <si>
    <t>Renewed</t>
  </si>
  <si>
    <t>Substation</t>
  </si>
  <si>
    <t>Furnas</t>
  </si>
  <si>
    <t>Furnas</t>
  </si>
  <si>
    <t>6</t>
  </si>
  <si>
    <t>SP</t>
  </si>
  <si>
    <t>Yes</t>
  </si>
  <si>
    <t>IPCA</t>
  </si>
  <si>
    <t>Reinforcement</t>
  </si>
  <si>
    <t>062/2001</t>
  </si>
  <si>
    <t>Renewed</t>
  </si>
  <si>
    <t>Substation</t>
  </si>
  <si>
    <t>Furnas</t>
  </si>
  <si>
    <t>Furnas</t>
  </si>
  <si>
    <t>9</t>
  </si>
  <si>
    <t>SP</t>
  </si>
  <si>
    <t>Yes</t>
  </si>
  <si>
    <t>IPCA</t>
  </si>
  <si>
    <t>Reinforcement</t>
  </si>
  <si>
    <t>062/2001</t>
  </si>
  <si>
    <t>Renewed</t>
  </si>
  <si>
    <t>Substation</t>
  </si>
  <si>
    <t>Furnas</t>
  </si>
  <si>
    <t>Furnas</t>
  </si>
  <si>
    <t>6</t>
  </si>
  <si>
    <t>SP</t>
  </si>
  <si>
    <t>Yes</t>
  </si>
  <si>
    <t>IPCA</t>
  </si>
  <si>
    <t>Reinforcement</t>
  </si>
  <si>
    <t>062/2001</t>
  </si>
  <si>
    <t>Renewed</t>
  </si>
  <si>
    <t>Substation</t>
  </si>
  <si>
    <t>Furnas</t>
  </si>
  <si>
    <t>Furnas</t>
  </si>
  <si>
    <t>5</t>
  </si>
  <si>
    <t>SP</t>
  </si>
  <si>
    <t>Yes</t>
  </si>
  <si>
    <t>IPCA</t>
  </si>
  <si>
    <t>Improvement</t>
  </si>
  <si>
    <t>062/2001</t>
  </si>
  <si>
    <t>Renewed</t>
  </si>
  <si>
    <t>Substation</t>
  </si>
  <si>
    <t>Furnas</t>
  </si>
  <si>
    <t>Furnas</t>
  </si>
  <si>
    <t>5</t>
  </si>
  <si>
    <t>Yes</t>
  </si>
  <si>
    <t>IPCA</t>
  </si>
  <si>
    <t>Improvement</t>
  </si>
  <si>
    <t>062/2001</t>
  </si>
  <si>
    <t>Renewed</t>
  </si>
  <si>
    <t>Substation</t>
  </si>
  <si>
    <t>Furnas</t>
  </si>
  <si>
    <t>Furnas</t>
  </si>
  <si>
    <t>49</t>
  </si>
  <si>
    <t>MG</t>
  </si>
  <si>
    <t>Yes</t>
  </si>
  <si>
    <t>IPCA</t>
  </si>
  <si>
    <t>Improvement</t>
  </si>
  <si>
    <t>062/2001</t>
  </si>
  <si>
    <t>Renewed</t>
  </si>
  <si>
    <t>Substation</t>
  </si>
  <si>
    <t>Furnas</t>
  </si>
  <si>
    <t>Furnas</t>
  </si>
  <si>
    <t>2</t>
  </si>
  <si>
    <t>PR</t>
  </si>
  <si>
    <t>Yes</t>
  </si>
  <si>
    <t>IPCA</t>
  </si>
  <si>
    <t>Improvement</t>
  </si>
  <si>
    <t>062/2001</t>
  </si>
  <si>
    <t>Renewed</t>
  </si>
  <si>
    <t>Substation</t>
  </si>
  <si>
    <t>Furnas</t>
  </si>
  <si>
    <t>Furnas</t>
  </si>
  <si>
    <t>5</t>
  </si>
  <si>
    <t>SP</t>
  </si>
  <si>
    <t>Yes</t>
  </si>
  <si>
    <t>IPCA</t>
  </si>
  <si>
    <t>Improvement</t>
  </si>
  <si>
    <t>062/2001</t>
  </si>
  <si>
    <t>Renewed</t>
  </si>
  <si>
    <t>Substation</t>
  </si>
  <si>
    <t>Furnas</t>
  </si>
  <si>
    <t>Furnas</t>
  </si>
  <si>
    <t>1</t>
  </si>
  <si>
    <t>PR</t>
  </si>
  <si>
    <t>Yes</t>
  </si>
  <si>
    <t>IPCA</t>
  </si>
  <si>
    <t>Improvement</t>
  </si>
  <si>
    <t>062/2001</t>
  </si>
  <si>
    <t>Renewed</t>
  </si>
  <si>
    <t>Substation</t>
  </si>
  <si>
    <t>Furnas</t>
  </si>
  <si>
    <t>Furnas</t>
  </si>
  <si>
    <t>0</t>
  </si>
  <si>
    <t>PR</t>
  </si>
  <si>
    <t>Yes</t>
  </si>
  <si>
    <t>IPCA</t>
  </si>
  <si>
    <t>Improvement</t>
  </si>
  <si>
    <t>062/2001</t>
  </si>
  <si>
    <t>Renewed</t>
  </si>
  <si>
    <t>Substation</t>
  </si>
  <si>
    <t>Furnas</t>
  </si>
  <si>
    <t>Furnas</t>
  </si>
  <si>
    <t>5</t>
  </si>
  <si>
    <t>SP</t>
  </si>
  <si>
    <t>Yes</t>
  </si>
  <si>
    <t>IPCA</t>
  </si>
  <si>
    <t>Improvement</t>
  </si>
  <si>
    <t>062/2001</t>
  </si>
  <si>
    <t>Renewed</t>
  </si>
  <si>
    <t>Substation</t>
  </si>
  <si>
    <t>Furnas</t>
  </si>
  <si>
    <t>Furnas</t>
  </si>
  <si>
    <t>2</t>
  </si>
  <si>
    <t>PR</t>
  </si>
  <si>
    <t>Yes</t>
  </si>
  <si>
    <t>IPCA</t>
  </si>
  <si>
    <t>Improvement</t>
  </si>
  <si>
    <t>062/2001</t>
  </si>
  <si>
    <t>Renewed</t>
  </si>
  <si>
    <t>Substation</t>
  </si>
  <si>
    <t>Furnas</t>
  </si>
  <si>
    <t>Furnas</t>
  </si>
  <si>
    <t>5</t>
  </si>
  <si>
    <t>SP</t>
  </si>
  <si>
    <t>Yes</t>
  </si>
  <si>
    <t>IPCA</t>
  </si>
  <si>
    <t>Improvement</t>
  </si>
  <si>
    <t>062/2001</t>
  </si>
  <si>
    <t>Renewed</t>
  </si>
  <si>
    <t>Substation</t>
  </si>
  <si>
    <t>Furnas</t>
  </si>
  <si>
    <t>Furnas</t>
  </si>
  <si>
    <t>4</t>
  </si>
  <si>
    <t>SP</t>
  </si>
  <si>
    <t>Yes</t>
  </si>
  <si>
    <t>IPCA</t>
  </si>
  <si>
    <t>Improvement</t>
  </si>
  <si>
    <t>062/2001</t>
  </si>
  <si>
    <t>Renewed</t>
  </si>
  <si>
    <t>Substation</t>
  </si>
  <si>
    <t>Furnas</t>
  </si>
  <si>
    <t>Furnas</t>
  </si>
  <si>
    <t>5</t>
  </si>
  <si>
    <t>GO</t>
  </si>
  <si>
    <t>Yes</t>
  </si>
  <si>
    <t>IPCA</t>
  </si>
  <si>
    <t>Improvement</t>
  </si>
  <si>
    <t>062/2001</t>
  </si>
  <si>
    <t>Renewed</t>
  </si>
  <si>
    <t>Substation</t>
  </si>
  <si>
    <t>Furnas</t>
  </si>
  <si>
    <t>Furnas</t>
  </si>
  <si>
    <t>1</t>
  </si>
  <si>
    <t>PR</t>
  </si>
  <si>
    <t>Yes</t>
  </si>
  <si>
    <t>IPCA</t>
  </si>
  <si>
    <t>Improvement</t>
  </si>
  <si>
    <t>062/2001</t>
  </si>
  <si>
    <t>Renewed</t>
  </si>
  <si>
    <t>Substation</t>
  </si>
  <si>
    <t>Furnas</t>
  </si>
  <si>
    <t>Furnas</t>
  </si>
  <si>
    <t>4</t>
  </si>
  <si>
    <t>GO</t>
  </si>
  <si>
    <t>Yes</t>
  </si>
  <si>
    <t>IPCA</t>
  </si>
  <si>
    <t>Improvement</t>
  </si>
  <si>
    <t>062/2001</t>
  </si>
  <si>
    <t>Renewed</t>
  </si>
  <si>
    <t>Substation</t>
  </si>
  <si>
    <t>Furnas</t>
  </si>
  <si>
    <t>Furnas</t>
  </si>
  <si>
    <t>5</t>
  </si>
  <si>
    <t>GO</t>
  </si>
  <si>
    <t>Yes</t>
  </si>
  <si>
    <t>IPCA</t>
  </si>
  <si>
    <t>Improvement</t>
  </si>
  <si>
    <t>062/2001</t>
  </si>
  <si>
    <t>Renewed</t>
  </si>
  <si>
    <t>Substation</t>
  </si>
  <si>
    <t>Furnas</t>
  </si>
  <si>
    <t>Furnas</t>
  </si>
  <si>
    <t>5</t>
  </si>
  <si>
    <t>SP</t>
  </si>
  <si>
    <t>Yes</t>
  </si>
  <si>
    <t>IPCA</t>
  </si>
  <si>
    <t>Improvement</t>
  </si>
  <si>
    <t>062/2001</t>
  </si>
  <si>
    <t>Renewed</t>
  </si>
  <si>
    <t>Substation</t>
  </si>
  <si>
    <t>Furnas</t>
  </si>
  <si>
    <t>Furnas</t>
  </si>
  <si>
    <t>0</t>
  </si>
  <si>
    <t>RJ</t>
  </si>
  <si>
    <t>Yes</t>
  </si>
  <si>
    <t>IPCA</t>
  </si>
  <si>
    <t>Improvement</t>
  </si>
  <si>
    <t>062/2001</t>
  </si>
  <si>
    <t>Renewed</t>
  </si>
  <si>
    <t>Substation</t>
  </si>
  <si>
    <t>Furnas</t>
  </si>
  <si>
    <t>Furnas</t>
  </si>
  <si>
    <t>4</t>
  </si>
  <si>
    <t>MG</t>
  </si>
  <si>
    <t>Yes</t>
  </si>
  <si>
    <t>IPCA</t>
  </si>
  <si>
    <t>Improvement</t>
  </si>
  <si>
    <t>062/2001</t>
  </si>
  <si>
    <t>Renewed</t>
  </si>
  <si>
    <t>Substation</t>
  </si>
  <si>
    <t>Furnas</t>
  </si>
  <si>
    <t>Furnas</t>
  </si>
  <si>
    <t>3</t>
  </si>
  <si>
    <t>GO</t>
  </si>
  <si>
    <t>Yes</t>
  </si>
  <si>
    <t>IPCA</t>
  </si>
  <si>
    <t>Improvement</t>
  </si>
  <si>
    <t>062/2001</t>
  </si>
  <si>
    <t>Renewed</t>
  </si>
  <si>
    <t>Substation</t>
  </si>
  <si>
    <t>Furnas</t>
  </si>
  <si>
    <t>Furnas</t>
  </si>
  <si>
    <t>5</t>
  </si>
  <si>
    <t>GO</t>
  </si>
  <si>
    <t>Yes</t>
  </si>
  <si>
    <t>IPCA</t>
  </si>
  <si>
    <t>Improvement</t>
  </si>
  <si>
    <t>062/2001</t>
  </si>
  <si>
    <t>Renewed</t>
  </si>
  <si>
    <t>Substation</t>
  </si>
  <si>
    <t>Furnas</t>
  </si>
  <si>
    <t>Furnas</t>
  </si>
  <si>
    <t>5</t>
  </si>
  <si>
    <t>DF</t>
  </si>
  <si>
    <t>Yes</t>
  </si>
  <si>
    <t>IPCA</t>
  </si>
  <si>
    <t>Improvement</t>
  </si>
  <si>
    <t>062/2001</t>
  </si>
  <si>
    <t>Renewed</t>
  </si>
  <si>
    <t>Substation</t>
  </si>
  <si>
    <t>Furnas</t>
  </si>
  <si>
    <t>Furnas</t>
  </si>
  <si>
    <t>1</t>
  </si>
  <si>
    <t>PR</t>
  </si>
  <si>
    <t>Yes</t>
  </si>
  <si>
    <t>IPCA</t>
  </si>
  <si>
    <t>Improvement</t>
  </si>
  <si>
    <t>062/2001</t>
  </si>
  <si>
    <t>Renewed</t>
  </si>
  <si>
    <t>Substation</t>
  </si>
  <si>
    <t>Furnas</t>
  </si>
  <si>
    <t>Furnas</t>
  </si>
  <si>
    <t>4</t>
  </si>
  <si>
    <t>MG</t>
  </si>
  <si>
    <t>Yes</t>
  </si>
  <si>
    <t>IPCA</t>
  </si>
  <si>
    <t>Improvement</t>
  </si>
  <si>
    <t>062/2001</t>
  </si>
  <si>
    <t>Renewed</t>
  </si>
  <si>
    <t>Substation</t>
  </si>
  <si>
    <t>Furnas</t>
  </si>
  <si>
    <t>Furnas</t>
  </si>
  <si>
    <t>5</t>
  </si>
  <si>
    <t>SP</t>
  </si>
  <si>
    <t>Yes</t>
  </si>
  <si>
    <t>IPCA</t>
  </si>
  <si>
    <t>Improvement</t>
  </si>
  <si>
    <t>062/2001</t>
  </si>
  <si>
    <t>Renewed</t>
  </si>
  <si>
    <t>Substation</t>
  </si>
  <si>
    <t>Furnas</t>
  </si>
  <si>
    <t>Furnas</t>
  </si>
  <si>
    <t>5</t>
  </si>
  <si>
    <t>SP</t>
  </si>
  <si>
    <t>Yes</t>
  </si>
  <si>
    <t>IPCA</t>
  </si>
  <si>
    <t>Improvement</t>
  </si>
  <si>
    <t>062/2001</t>
  </si>
  <si>
    <t>Renewed</t>
  </si>
  <si>
    <t>Substation</t>
  </si>
  <si>
    <t>Furnas</t>
  </si>
  <si>
    <t>Furnas</t>
  </si>
  <si>
    <t>0</t>
  </si>
  <si>
    <t>SP</t>
  </si>
  <si>
    <t>Yes</t>
  </si>
  <si>
    <t>IPCA</t>
  </si>
  <si>
    <t>Reinforcement</t>
  </si>
  <si>
    <t>062/2001</t>
  </si>
  <si>
    <t>Renewed</t>
  </si>
  <si>
    <t>Substation</t>
  </si>
  <si>
    <t>Furnas</t>
  </si>
  <si>
    <t>Furnas</t>
  </si>
  <si>
    <t>0</t>
  </si>
  <si>
    <t>SP</t>
  </si>
  <si>
    <t>Yes</t>
  </si>
  <si>
    <t>IPCA</t>
  </si>
  <si>
    <t>Reinforcement</t>
  </si>
  <si>
    <t>062/2001</t>
  </si>
  <si>
    <t>Renewed</t>
  </si>
  <si>
    <t>Substation</t>
  </si>
  <si>
    <t>Furnas</t>
  </si>
  <si>
    <t>Furnas</t>
  </si>
  <si>
    <t>0</t>
  </si>
  <si>
    <t>SP</t>
  </si>
  <si>
    <t>Yes</t>
  </si>
  <si>
    <t>IPCA</t>
  </si>
  <si>
    <t>Reinforcement</t>
  </si>
  <si>
    <t>062/2001</t>
  </si>
  <si>
    <t>Renewed</t>
  </si>
  <si>
    <t>Substation</t>
  </si>
  <si>
    <t>Furnas</t>
  </si>
  <si>
    <t>Furnas</t>
  </si>
  <si>
    <t>0</t>
  </si>
  <si>
    <t>SP</t>
  </si>
  <si>
    <t>Yes</t>
  </si>
  <si>
    <t>IPCA</t>
  </si>
  <si>
    <t>Reinforcement</t>
  </si>
  <si>
    <t>062/2001</t>
  </si>
  <si>
    <t>Renewed</t>
  </si>
  <si>
    <t>Substation</t>
  </si>
  <si>
    <t>Furnas</t>
  </si>
  <si>
    <t>Furnas</t>
  </si>
  <si>
    <t>0</t>
  </si>
  <si>
    <t>SP</t>
  </si>
  <si>
    <t>Yes</t>
  </si>
  <si>
    <t>IPCA</t>
  </si>
  <si>
    <t>Reinforcement</t>
  </si>
  <si>
    <t>062/2001</t>
  </si>
  <si>
    <t>Renewed</t>
  </si>
  <si>
    <t>Substation</t>
  </si>
  <si>
    <t>Furnas</t>
  </si>
  <si>
    <t>Furnas</t>
  </si>
  <si>
    <t>0</t>
  </si>
  <si>
    <t>PR</t>
  </si>
  <si>
    <t>No</t>
  </si>
  <si>
    <t>IPCA</t>
  </si>
  <si>
    <t>Improvement</t>
  </si>
  <si>
    <t>062/2001</t>
  </si>
  <si>
    <t>Renewed</t>
  </si>
  <si>
    <t>Substation</t>
  </si>
  <si>
    <t>Eletronorte</t>
  </si>
  <si>
    <t>13</t>
  </si>
  <si>
    <t>SC</t>
  </si>
  <si>
    <t>No</t>
  </si>
  <si>
    <t>IPCA</t>
  </si>
  <si>
    <t>Expansion</t>
  </si>
  <si>
    <t>NA</t>
  </si>
  <si>
    <t>Bidder</t>
  </si>
  <si>
    <t>Eletronorte</t>
  </si>
  <si>
    <t>CE</t>
  </si>
  <si>
    <t>No</t>
  </si>
  <si>
    <t>IPCA</t>
  </si>
  <si>
    <t>Expansion</t>
  </si>
  <si>
    <t>NA</t>
  </si>
  <si>
    <t>Bidder</t>
  </si>
  <si>
    <t>Auction 001/2024</t>
  </si>
  <si>
    <t>Substation and Transmission Line</t>
  </si>
  <si>
    <t>Eletronorte</t>
  </si>
  <si>
    <t>No</t>
  </si>
  <si>
    <t>IPCA</t>
  </si>
  <si>
    <t>Expansion</t>
  </si>
  <si>
    <t>NA</t>
  </si>
  <si>
    <t>Bidder</t>
  </si>
  <si>
    <t>Auction 001/2024</t>
  </si>
  <si>
    <t>Substation and Transmission Line</t>
  </si>
  <si>
    <t>Eletronorte</t>
  </si>
  <si>
    <t>No</t>
  </si>
  <si>
    <t>IPCA</t>
  </si>
  <si>
    <t>Expansion</t>
  </si>
  <si>
    <t>NA</t>
  </si>
  <si>
    <t>Bidder</t>
  </si>
  <si>
    <t>Auction 001/2024</t>
  </si>
  <si>
    <t>Substation</t>
  </si>
  <si>
    <t>Furnas</t>
  </si>
  <si>
    <t>Furnas</t>
  </si>
  <si>
    <t>0</t>
  </si>
  <si>
    <t>RJ</t>
  </si>
  <si>
    <t>No</t>
  </si>
  <si>
    <t>IPCA</t>
  </si>
  <si>
    <t>Reinforcement</t>
  </si>
  <si>
    <t>062/2001</t>
  </si>
  <si>
    <t>Renewed</t>
  </si>
  <si>
    <t>Substation</t>
  </si>
  <si>
    <t>Furnas</t>
  </si>
  <si>
    <t>Furnas</t>
  </si>
  <si>
    <t>0</t>
  </si>
  <si>
    <t>RJ</t>
  </si>
  <si>
    <t>No</t>
  </si>
  <si>
    <t>IPCA</t>
  </si>
  <si>
    <t>Reinforcement</t>
  </si>
  <si>
    <t>062/2001</t>
  </si>
  <si>
    <t>Renewed</t>
  </si>
  <si>
    <t>ReA 15.683/2024</t>
  </si>
  <si>
    <t>Substation</t>
  </si>
  <si>
    <t>Furnas</t>
  </si>
  <si>
    <t>Furnas</t>
  </si>
  <si>
    <t>0</t>
  </si>
  <si>
    <t>RJ</t>
  </si>
  <si>
    <t>No</t>
  </si>
  <si>
    <t>IPCA</t>
  </si>
  <si>
    <t>Reinforcement</t>
  </si>
  <si>
    <t>062/2001</t>
  </si>
  <si>
    <t>Renewed</t>
  </si>
  <si>
    <t>ReA 15.683/2024</t>
  </si>
  <si>
    <t>Substation</t>
  </si>
  <si>
    <t>Eletronorte</t>
  </si>
  <si>
    <t>Eletronorte</t>
  </si>
  <si>
    <t>16</t>
  </si>
  <si>
    <t>MA</t>
  </si>
  <si>
    <t>No</t>
  </si>
  <si>
    <t>IPCA</t>
  </si>
  <si>
    <t>Reinforcement</t>
  </si>
  <si>
    <t>058/2001</t>
  </si>
  <si>
    <t>Renewed</t>
  </si>
  <si>
    <t>Substation</t>
  </si>
  <si>
    <t>Eletronorte</t>
  </si>
  <si>
    <t>Eletronorte</t>
  </si>
  <si>
    <t>1</t>
  </si>
  <si>
    <t>MA</t>
  </si>
  <si>
    <t>No</t>
  </si>
  <si>
    <t>IPCA</t>
  </si>
  <si>
    <t>Reinforcement</t>
  </si>
  <si>
    <t>058/2001</t>
  </si>
  <si>
    <t>Renewed</t>
  </si>
  <si>
    <t>Order 3.019/2024</t>
  </si>
  <si>
    <t>Substation</t>
  </si>
  <si>
    <t>Eletronorte</t>
  </si>
  <si>
    <t>Eletronorte</t>
  </si>
  <si>
    <t>1</t>
  </si>
  <si>
    <t>RO</t>
  </si>
  <si>
    <t>No</t>
  </si>
  <si>
    <t>IPCA</t>
  </si>
  <si>
    <t>Reinforcement</t>
  </si>
  <si>
    <t>058/2001</t>
  </si>
  <si>
    <t>Renewed</t>
  </si>
  <si>
    <t>Order 3.019/2024</t>
  </si>
  <si>
    <t>Substation</t>
  </si>
  <si>
    <t>Eletronorte</t>
  </si>
  <si>
    <t>Eletronorte</t>
  </si>
  <si>
    <t>1</t>
  </si>
  <si>
    <t>RO</t>
  </si>
  <si>
    <t>No</t>
  </si>
  <si>
    <t>IPCA</t>
  </si>
  <si>
    <t>Reinforcement</t>
  </si>
  <si>
    <t>058/2001</t>
  </si>
  <si>
    <t>Renewed</t>
  </si>
  <si>
    <t>Order 3.019/2024</t>
  </si>
  <si>
    <t>Substation</t>
  </si>
  <si>
    <t>Eletronorte</t>
  </si>
  <si>
    <t>Eletronorte</t>
  </si>
  <si>
    <t>1</t>
  </si>
  <si>
    <t>RO</t>
  </si>
  <si>
    <t>No</t>
  </si>
  <si>
    <t>IPCA</t>
  </si>
  <si>
    <t>Reinforcement</t>
  </si>
  <si>
    <t>058/2001</t>
  </si>
  <si>
    <t>Renewed</t>
  </si>
  <si>
    <t>Order 3.019/2024</t>
  </si>
  <si>
    <t>Substation</t>
  </si>
  <si>
    <t>Eletronorte</t>
  </si>
  <si>
    <t>Eletronorte</t>
  </si>
  <si>
    <t>1</t>
  </si>
  <si>
    <t>RO</t>
  </si>
  <si>
    <t>No</t>
  </si>
  <si>
    <t>IPCA</t>
  </si>
  <si>
    <t>Reinforcement</t>
  </si>
  <si>
    <t>058/2001</t>
  </si>
  <si>
    <t>Renewed</t>
  </si>
  <si>
    <t>Order 3.019/2024</t>
  </si>
  <si>
    <t>Substation</t>
  </si>
  <si>
    <t>Eletronorte</t>
  </si>
  <si>
    <t>Eletronorte</t>
  </si>
  <si>
    <t>1</t>
  </si>
  <si>
    <t>MT</t>
  </si>
  <si>
    <t>No</t>
  </si>
  <si>
    <t>IPCA</t>
  </si>
  <si>
    <t>Reinforcement</t>
  </si>
  <si>
    <t>058/2001</t>
  </si>
  <si>
    <t>Renewed</t>
  </si>
  <si>
    <t>Substation</t>
  </si>
  <si>
    <t>Eletronorte</t>
  </si>
  <si>
    <t>Eletronorte</t>
  </si>
  <si>
    <t>1</t>
  </si>
  <si>
    <t>MA</t>
  </si>
  <si>
    <t>No</t>
  </si>
  <si>
    <t>IPCA</t>
  </si>
  <si>
    <t>Reinforcement</t>
  </si>
  <si>
    <t>058/2001</t>
  </si>
  <si>
    <t>Renewed</t>
  </si>
  <si>
    <t>ReA 15.559/2024</t>
  </si>
  <si>
    <t>Substation</t>
  </si>
  <si>
    <t>Eletronorte</t>
  </si>
  <si>
    <t>Eletronorte</t>
  </si>
  <si>
    <t>1</t>
  </si>
  <si>
    <t>RO</t>
  </si>
  <si>
    <t>No</t>
  </si>
  <si>
    <t>IPCA</t>
  </si>
  <si>
    <t>Reinforcement</t>
  </si>
  <si>
    <t>058/2001</t>
  </si>
  <si>
    <t>Renewed</t>
  </si>
  <si>
    <t>Substation</t>
  </si>
  <si>
    <t>Chesf</t>
  </si>
  <si>
    <t>Chesf</t>
  </si>
  <si>
    <t>6</t>
  </si>
  <si>
    <t>AL</t>
  </si>
  <si>
    <t>No</t>
  </si>
  <si>
    <t>IPCA</t>
  </si>
  <si>
    <t>Reinforcement</t>
  </si>
  <si>
    <t>013/2010</t>
  </si>
  <si>
    <t>Renewed</t>
  </si>
  <si>
    <t>Substation</t>
  </si>
  <si>
    <t>Chesf</t>
  </si>
  <si>
    <t>Chesf</t>
  </si>
  <si>
    <t>7</t>
  </si>
  <si>
    <t>BA</t>
  </si>
  <si>
    <t>No</t>
  </si>
  <si>
    <t>IPCA</t>
  </si>
  <si>
    <t>Reinforcement</t>
  </si>
  <si>
    <t>014/2008</t>
  </si>
  <si>
    <t>Renewed</t>
  </si>
  <si>
    <t>Order 3.012/2024</t>
  </si>
  <si>
    <t>Substation</t>
  </si>
  <si>
    <t>Chesf</t>
  </si>
  <si>
    <t>Chesf</t>
  </si>
  <si>
    <t>0</t>
  </si>
  <si>
    <t>BA</t>
  </si>
  <si>
    <t>No</t>
  </si>
  <si>
    <t>IPCA</t>
  </si>
  <si>
    <t>Reinforcement</t>
  </si>
  <si>
    <t>010/2007</t>
  </si>
  <si>
    <t>Renewed</t>
  </si>
  <si>
    <t>Transmission Line</t>
  </si>
  <si>
    <t>Chesf</t>
  </si>
  <si>
    <t>Chesf</t>
  </si>
  <si>
    <t>1</t>
  </si>
  <si>
    <t>AL</t>
  </si>
  <si>
    <t>No</t>
  </si>
  <si>
    <t>IPCA</t>
  </si>
  <si>
    <t>Reinforcement</t>
  </si>
  <si>
    <t>061/2001</t>
  </si>
  <si>
    <t>Renewed</t>
  </si>
  <si>
    <t>Transmission Line</t>
  </si>
  <si>
    <t>Chesf</t>
  </si>
  <si>
    <t>Chesf</t>
  </si>
  <si>
    <t>1</t>
  </si>
  <si>
    <t>AL</t>
  </si>
  <si>
    <t>No</t>
  </si>
  <si>
    <t>IPCA</t>
  </si>
  <si>
    <t>Reinforcement</t>
  </si>
  <si>
    <t>061/2001</t>
  </si>
  <si>
    <t>Renewed</t>
  </si>
  <si>
    <t>Order 3.614/2024</t>
  </si>
  <si>
    <t>Transmission Line</t>
  </si>
  <si>
    <t>Chesf</t>
  </si>
  <si>
    <t>Chesf</t>
  </si>
  <si>
    <t>1</t>
  </si>
  <si>
    <t>BA</t>
  </si>
  <si>
    <t>No</t>
  </si>
  <si>
    <t>IPCA</t>
  </si>
  <si>
    <t>Reinforcement</t>
  </si>
  <si>
    <t>061/2001</t>
  </si>
  <si>
    <t>Renewed</t>
  </si>
  <si>
    <t>Transmission Line</t>
  </si>
  <si>
    <t>Chesf</t>
  </si>
  <si>
    <t>Chesf</t>
  </si>
  <si>
    <t>1</t>
  </si>
  <si>
    <t>BA</t>
  </si>
  <si>
    <t>No</t>
  </si>
  <si>
    <t>IPCA</t>
  </si>
  <si>
    <t>Reinforcement</t>
  </si>
  <si>
    <t>061/2001</t>
  </si>
  <si>
    <t>Renewed</t>
  </si>
  <si>
    <t>ReA 15.815/2025</t>
  </si>
  <si>
    <t>Transmission Line</t>
  </si>
  <si>
    <t>Chesf</t>
  </si>
  <si>
    <t>Chesf</t>
  </si>
  <si>
    <t>1</t>
  </si>
  <si>
    <t>BA</t>
  </si>
  <si>
    <t>No</t>
  </si>
  <si>
    <t>IPCA</t>
  </si>
  <si>
    <t>Reinforcement</t>
  </si>
  <si>
    <t>061/2001</t>
  </si>
  <si>
    <t>Renewed</t>
  </si>
  <si>
    <t>Transmission Line</t>
  </si>
  <si>
    <t>Chesf</t>
  </si>
  <si>
    <t>Chesf</t>
  </si>
  <si>
    <t>1</t>
  </si>
  <si>
    <t>BA</t>
  </si>
  <si>
    <t>No</t>
  </si>
  <si>
    <t>IPCA</t>
  </si>
  <si>
    <t>Reinforcement</t>
  </si>
  <si>
    <t>061/2001</t>
  </si>
  <si>
    <t>Renewed</t>
  </si>
  <si>
    <t>ReA 15.816/2025</t>
  </si>
  <si>
    <t>Substation</t>
  </si>
  <si>
    <t>Eletronorte</t>
  </si>
  <si>
    <t>Eletronorte</t>
  </si>
  <si>
    <t>0</t>
  </si>
  <si>
    <t>MT</t>
  </si>
  <si>
    <t>No</t>
  </si>
  <si>
    <t>IPCA</t>
  </si>
  <si>
    <t>Reinforcement</t>
  </si>
  <si>
    <t>058/2001</t>
  </si>
  <si>
    <t>Renewed</t>
  </si>
  <si>
    <t>Substation</t>
  </si>
  <si>
    <t>Eletronorte</t>
  </si>
  <si>
    <t>Eletronorte</t>
  </si>
  <si>
    <t>0</t>
  </si>
  <si>
    <t>MT</t>
  </si>
  <si>
    <t>No</t>
  </si>
  <si>
    <t>IPCA</t>
  </si>
  <si>
    <t>Reinforcement</t>
  </si>
  <si>
    <t>058/2001</t>
  </si>
  <si>
    <t>Renewed</t>
  </si>
  <si>
    <t>ReA 15.818/2025</t>
  </si>
  <si>
    <t>Substation</t>
  </si>
  <si>
    <t>Eletronorte</t>
  </si>
  <si>
    <t>Eletronorte</t>
  </si>
  <si>
    <t>1</t>
  </si>
  <si>
    <t>MT</t>
  </si>
  <si>
    <t>No</t>
  </si>
  <si>
    <t>IPCA</t>
  </si>
  <si>
    <t>Reinforcement</t>
  </si>
  <si>
    <t>058/2001</t>
  </si>
  <si>
    <t>Renewed</t>
  </si>
  <si>
    <t>Substation</t>
  </si>
  <si>
    <t>Eletronorte</t>
  </si>
  <si>
    <t>Eletronorte</t>
  </si>
  <si>
    <t>1</t>
  </si>
  <si>
    <t>MT</t>
  </si>
  <si>
    <t>No</t>
  </si>
  <si>
    <t>IPCA</t>
  </si>
  <si>
    <t>Reinforcement</t>
  </si>
  <si>
    <t>058/2001</t>
  </si>
  <si>
    <t>Renewed</t>
  </si>
  <si>
    <t>Order 073/2025</t>
  </si>
  <si>
    <r>
      <rPr>
        <sz val="8"/>
        <color rgb="FF6AA1B0"/>
        <rFont val="Verdana"/>
        <family val="2"/>
      </rPr>
      <t>Eletrobras Company</t>
    </r>
  </si>
  <si>
    <r>
      <rPr>
        <sz val="8"/>
        <color rgb="FF6AA1B0"/>
        <rFont val="Verdana"/>
        <family val="2"/>
      </rPr>
      <t>Total</t>
    </r>
  </si>
  <si>
    <r>
      <rPr>
        <sz val="7"/>
        <color theme="1" tint="0.249977111117893"/>
        <rFont val="Verdana"/>
        <family val="2"/>
      </rPr>
      <t>CGT Eletrosul</t>
    </r>
  </si>
  <si>
    <r>
      <rPr>
        <sz val="7"/>
        <color theme="1" tint="0.249977111117893"/>
        <rFont val="Verdana"/>
        <family val="2"/>
      </rPr>
      <t>Chesf</t>
    </r>
  </si>
  <si>
    <r>
      <rPr>
        <sz val="7"/>
        <color theme="1" tint="0.249977111117893"/>
        <rFont val="Verdana"/>
        <family val="2"/>
      </rPr>
      <t>Eletrobras Holding</t>
    </r>
  </si>
  <si>
    <r>
      <rPr>
        <sz val="7"/>
        <color theme="1" tint="0.249977111117893"/>
        <rFont val="Verdana"/>
        <family val="2"/>
      </rPr>
      <t>Eletronorte</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</si>
  <si>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</si>
  <si>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</si>
  <si>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</si>
  <si>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</si>
  <si>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</si>
  <si>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</si>
  <si>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</si>
  <si>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</si>
  <si>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</si>
  <si>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</si>
  <si>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</si>
  <si>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</si>
  <si>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</si>
  <si>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</si>
  <si>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</si>
  <si>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</si>
  <si>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</si>
  <si>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</si>
  <si>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</si>
  <si>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</si>
  <si>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</si>
  <si>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</si>
  <si>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</si>
  <si>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</si>
  <si>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</si>
  <si>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</si>
  <si>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</si>
  <si>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</si>
  <si>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</si>
  <si>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</si>
  <si>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</si>
  <si>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</si>
  <si>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</si>
  <si>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</si>
  <si>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</si>
  <si>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</si>
  <si>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</si>
  <si>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</si>
  <si>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</si>
  <si>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</si>
  <si>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</si>
  <si>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</si>
  <si>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</si>
  <si>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</si>
  <si>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</si>
  <si>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</si>
  <si>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</si>
  <si>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</si>
  <si>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</si>
  <si>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</si>
  <si>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</si>
  <si>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</si>
  <si>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</si>
  <si>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</si>
  <si>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</si>
  <si>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</si>
  <si>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</si>
  <si>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</si>
  <si>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</si>
  <si>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</si>
  <si>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</si>
  <si>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</si>
  <si>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</si>
  <si>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</si>
  <si>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</si>
  <si>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</si>
  <si>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</si>
  <si>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</si>
  <si>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</si>
  <si>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</si>
  <si>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</si>
  <si>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</si>
  <si>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</si>
  <si>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</si>
  <si>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</si>
  <si>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</si>
  <si>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</si>
  <si>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</si>
  <si>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</si>
  <si>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</si>
  <si>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</si>
  <si>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</si>
  <si>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</si>
  <si>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</si>
  <si>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</si>
  <si>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</si>
  <si>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</si>
  <si>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</si>
  <si>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</si>
  <si>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</si>
  <si>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</si>
  <si>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</si>
  <si>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</si>
  <si>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</si>
  <si>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</si>
  <si>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</si>
  <si>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</si>
  <si>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</si>
  <si>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</si>
  <si>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</si>
  <si>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</si>
  <si>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</si>
  <si>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</si>
  <si>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</si>
  <si>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</si>
  <si>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</si>
  <si>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</si>
  <si>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</si>
  <si>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</si>
  <si>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</si>
  <si>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</si>
  <si>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</si>
  <si>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</si>
  <si>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</si>
  <si>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</si>
  <si>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</si>
  <si>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</si>
  <si>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</si>
  <si>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</si>
  <si>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</si>
  <si>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</si>
  <si>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</si>
  <si>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</si>
  <si>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</si>
  <si>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</si>
  <si>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</si>
  <si>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</si>
  <si>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</si>
  <si>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</si>
  <si>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</si>
  <si>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</si>
  <si>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</si>
  <si>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</si>
  <si>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</si>
  <si>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</si>
  <si>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Chesf</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</si>
  <si>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</si>
  <si>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</si>
  <si>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</si>
  <si>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</si>
  <si>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</si>
  <si>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</si>
  <si>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</si>
  <si>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</si>
  <si>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</si>
  <si>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</si>
  <si>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</si>
  <si>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</si>
  <si>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</si>
  <si>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</si>
  <si>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</si>
  <si>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</si>
  <si>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</si>
  <si>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</si>
  <si>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</si>
  <si>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</si>
  <si>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</si>
  <si>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</si>
  <si>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</si>
  <si>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</si>
  <si>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</si>
  <si>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</si>
  <si>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</si>
  <si>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</si>
  <si>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</si>
  <si>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</si>
  <si>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</si>
  <si>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</si>
  <si>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</si>
  <si>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</si>
  <si>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</si>
  <si>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</si>
  <si>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</si>
  <si>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</si>
  <si>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</si>
  <si>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</si>
  <si>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</si>
  <si>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</si>
  <si>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</si>
  <si>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</si>
  <si>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</si>
  <si>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</si>
  <si>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</si>
  <si>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</si>
  <si>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</si>
  <si>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</si>
  <si>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</si>
  <si>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</si>
  <si>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</si>
  <si>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</si>
  <si>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</si>
  <si>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</si>
  <si>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</si>
  <si>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</si>
  <si>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</si>
  <si>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</si>
  <si>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</si>
  <si>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</si>
  <si>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</si>
  <si>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</si>
  <si>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</si>
  <si>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</si>
  <si>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</si>
  <si>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</si>
  <si>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</si>
  <si>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</si>
  <si>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</si>
  <si>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</si>
  <si>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8"/>
        <color rgb="FF6AA1B0"/>
        <rFont val="Verdana"/>
        <family val="2"/>
      </rPr>
      <t>1Q25</t>
    </r>
  </si>
  <si>
    <r>
      <rPr>
        <sz val="8"/>
        <color rgb="FF6AA1B0"/>
        <rFont val="Verdana"/>
        <family val="2"/>
      </rPr>
      <t>2Q25</t>
    </r>
  </si>
  <si>
    <r>
      <rPr>
        <sz val="8"/>
        <color rgb="FF6AA1B0"/>
        <rFont val="Verdana"/>
        <family val="2"/>
      </rPr>
      <t>3Q25</t>
    </r>
  </si>
  <si>
    <r>
      <rPr>
        <sz val="8"/>
        <color rgb="FF6AA1B0"/>
        <rFont val="Verdana"/>
        <family val="2"/>
      </rPr>
      <t>4Q25</t>
    </r>
  </si>
  <si>
    <r>
      <rPr>
        <sz val="8"/>
        <color rgb="FF6AA1B0"/>
        <rFont val="Verdana"/>
        <family val="2"/>
      </rPr>
      <t>Total Realized</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</si>
  <si>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</si>
  <si>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</si>
  <si>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</si>
  <si>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</si>
  <si>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</si>
  <si>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b/>
        <sz val="8"/>
        <color theme="0"/>
        <rFont val="Verdana"/>
        <family val="2"/>
      </rPr>
      <t>Company</t>
    </r>
  </si>
  <si>
    <r>
      <rPr>
        <b/>
        <sz val="8"/>
        <color theme="0"/>
        <rFont val="Verdana"/>
        <family val="2"/>
      </rPr>
      <t>1Q25</t>
    </r>
  </si>
  <si>
    <r>
      <rPr>
        <b/>
        <sz val="8"/>
        <color theme="0"/>
        <rFont val="Verdana"/>
        <family val="2"/>
      </rPr>
      <t>2Q25</t>
    </r>
  </si>
  <si>
    <r>
      <rPr>
        <b/>
        <sz val="8"/>
        <color theme="0"/>
        <rFont val="Verdana"/>
        <family val="2"/>
      </rPr>
      <t>3Q25</t>
    </r>
  </si>
  <si>
    <r>
      <rPr>
        <b/>
        <sz val="8"/>
        <color theme="0"/>
        <rFont val="Verdana"/>
        <family val="2"/>
      </rPr>
      <t>4Q25</t>
    </r>
  </si>
  <si>
    <r>
      <rPr>
        <b/>
        <sz val="8"/>
        <color theme="0"/>
        <rFont val="Verdana"/>
        <family val="2"/>
      </rPr>
      <t>Total</t>
    </r>
  </si>
  <si>
    <r>
      <rPr>
        <sz val="9"/>
        <color theme="1" tint="0.249977111117893"/>
        <rFont val="Verdana"/>
        <family val="2"/>
      </rPr>
      <t>Eletrobras</t>
    </r>
  </si>
  <si>
    <r>
      <rPr>
        <sz val="9"/>
        <color theme="1" tint="0.249977111117893"/>
        <rFont val="Verdana"/>
        <family val="2"/>
      </rPr>
      <t>Eletronorte</t>
    </r>
  </si>
  <si>
    <r>
      <rPr>
        <sz val="9"/>
        <color theme="1" tint="0.249977111117893"/>
        <rFont val="Verdana"/>
        <family val="2"/>
      </rPr>
      <t xml:space="preserve">Chesf </t>
    </r>
  </si>
  <si>
    <r>
      <rPr>
        <sz val="9"/>
        <color theme="1" tint="0.249977111117893"/>
        <rFont val="Verdana"/>
        <family val="2"/>
      </rPr>
      <t>CGT Eletrosul</t>
    </r>
  </si>
  <si>
    <r>
      <rPr>
        <b/>
        <sz val="9"/>
        <color theme="1" tint="0.249977111117893"/>
        <rFont val="Verdana"/>
        <family val="2"/>
      </rPr>
      <t>Total</t>
    </r>
  </si>
  <si>
    <r>
      <rPr>
        <sz val="7"/>
        <color rgb="FF6AA1B0"/>
        <rFont val="Verdana"/>
        <family val="2"/>
      </rPr>
      <t>Lines Extension (km)</t>
    </r>
  </si>
  <si>
    <r>
      <rPr>
        <sz val="7"/>
        <color rgb="FF6AA1B0"/>
        <rFont val="Verdana"/>
        <family val="2"/>
      </rPr>
      <t>Termination of the Concession</t>
    </r>
  </si>
  <si>
    <r>
      <rPr>
        <sz val="7"/>
        <color rgb="FF6AA1B0"/>
        <rFont val="Verdana"/>
        <family val="2"/>
      </rPr>
      <t>Contract</t>
    </r>
  </si>
  <si>
    <r>
      <rPr>
        <sz val="7"/>
        <color rgb="FF6AA1B0"/>
        <rFont val="Verdana"/>
        <family val="2"/>
      </rPr>
      <t>Reinforcement / Improvement / Expansion</t>
    </r>
  </si>
  <si>
    <r>
      <rPr>
        <sz val="7"/>
        <color rgb="FF595959"/>
        <rFont val="Verdana"/>
        <family val="2"/>
      </rPr>
      <t>-</t>
    </r>
  </si>
  <si>
    <r>
      <rPr>
        <sz val="7"/>
        <color rgb="FF595959"/>
        <rFont val="Verdana"/>
        <family val="2"/>
      </rPr>
      <t>IPCA</t>
    </r>
  </si>
  <si>
    <r>
      <rPr>
        <sz val="7"/>
        <color rgb="FF595959"/>
        <rFont val="Verdana"/>
        <family val="2"/>
      </rPr>
      <t>Expansion</t>
    </r>
  </si>
  <si>
    <r>
      <rPr>
        <sz val="7"/>
        <color rgb="FF595959"/>
        <rFont val="Verdana"/>
        <family val="2"/>
      </rPr>
      <t>Bidder</t>
    </r>
  </si>
  <si>
    <r>
      <rPr>
        <sz val="7"/>
        <color rgb="FF595959"/>
        <rFont val="Verdana"/>
        <family val="2"/>
      </rPr>
      <t>-</t>
    </r>
  </si>
  <si>
    <r>
      <rPr>
        <sz val="7"/>
        <color rgb="FF6AA1B0"/>
        <rFont val="Verdana"/>
        <family val="2"/>
      </rPr>
      <t>SPE</t>
    </r>
  </si>
  <si>
    <r>
      <rPr>
        <sz val="7"/>
        <color rgb="FF6AA1B0"/>
        <rFont val="Verdana"/>
        <family val="2"/>
      </rPr>
      <t>SS</t>
    </r>
  </si>
  <si>
    <r>
      <rPr>
        <sz val="7"/>
        <color rgb="FF6AA1B0"/>
        <rFont val="Verdana"/>
        <family val="2"/>
      </rPr>
      <t>Companies 
Eletrobras (%)</t>
    </r>
  </si>
  <si>
    <r>
      <rPr>
        <sz val="7"/>
        <color rgb="FF6AA1B0"/>
        <rFont val="Verdana"/>
        <family val="2"/>
      </rPr>
      <t>Planned Investment Reference Date</t>
    </r>
  </si>
  <si>
    <r>
      <rPr>
        <sz val="7"/>
        <color rgb="FF6AA1B0"/>
        <rFont val="Verdana"/>
        <family val="2"/>
      </rPr>
      <t>Termination of the Concession</t>
    </r>
  </si>
  <si>
    <r>
      <rPr>
        <sz val="7"/>
        <color rgb="FF6AA1B0"/>
        <rFont val="Verdana"/>
        <family val="2"/>
      </rPr>
      <t>RAP 
(BRL Million)</t>
    </r>
  </si>
  <si>
    <r>
      <rPr>
        <sz val="7"/>
        <color rgb="FF6AA1B0"/>
        <rFont val="Verdana"/>
        <family val="2"/>
      </rPr>
      <t>Readjustment index
 of RAP</t>
    </r>
  </si>
  <si>
    <r>
      <rPr>
        <sz val="7"/>
        <color rgb="FF6AA1B0"/>
        <rFont val="Verdana"/>
        <family val="2"/>
      </rPr>
      <t>Contract</t>
    </r>
  </si>
  <si>
    <r>
      <rPr>
        <sz val="7"/>
        <color rgb="FF6AA1B0"/>
        <rFont val="Verdana"/>
        <family val="2"/>
      </rPr>
      <t>Reinforcement / Improvement / Expansion</t>
    </r>
  </si>
  <si>
    <r>
      <rPr>
        <sz val="7"/>
        <color rgb="FF6AA1B0"/>
        <rFont val="Verdana"/>
        <family val="2"/>
      </rPr>
      <t>Renewed or Bid?</t>
    </r>
  </si>
  <si>
    <r>
      <rPr>
        <sz val="7"/>
        <rFont val="Verdana"/>
        <family val="2"/>
      </rPr>
      <t>-</t>
    </r>
  </si>
  <si>
    <r>
      <rPr>
        <sz val="7"/>
        <rFont val="Verdana"/>
        <family val="2"/>
      </rPr>
      <t>IPCA</t>
    </r>
  </si>
  <si>
    <r>
      <rPr>
        <sz val="7"/>
        <rFont val="Verdana"/>
        <family val="2"/>
      </rPr>
      <t>003/2012</t>
    </r>
  </si>
  <si>
    <r>
      <rPr>
        <sz val="7"/>
        <rFont val="Verdana"/>
        <family val="2"/>
      </rPr>
      <t>Expansion</t>
    </r>
  </si>
  <si>
    <r>
      <rPr>
        <sz val="7"/>
        <rFont val="Verdana"/>
        <family val="2"/>
      </rPr>
      <t>Bidder</t>
    </r>
  </si>
  <si>
    <r>
      <rPr>
        <sz val="7"/>
        <rFont val="Verdana"/>
        <family val="2"/>
      </rPr>
      <t>-</t>
    </r>
  </si>
  <si>
    <r>
      <rPr>
        <sz val="7"/>
        <rFont val="Verdana"/>
        <family val="2"/>
      </rPr>
      <t>GO</t>
    </r>
  </si>
  <si>
    <r>
      <rPr>
        <sz val="7"/>
        <rFont val="Verdana"/>
        <family val="2"/>
      </rPr>
      <t>IPCA</t>
    </r>
  </si>
  <si>
    <r>
      <rPr>
        <sz val="7"/>
        <rFont val="Verdana"/>
        <family val="2"/>
      </rPr>
      <t>Reinforcement</t>
    </r>
  </si>
  <si>
    <r>
      <rPr>
        <sz val="7"/>
        <rFont val="Verdana"/>
        <family val="2"/>
      </rPr>
      <t>Bidder</t>
    </r>
  </si>
  <si>
    <r>
      <rPr>
        <sz val="7"/>
        <color rgb="FF6AA1B0"/>
        <rFont val="Verdana"/>
        <family val="2"/>
      </rPr>
      <t>Eletrobras Company</t>
    </r>
  </si>
  <si>
    <r>
      <rPr>
        <sz val="7"/>
        <color rgb="FF6AA1B0"/>
        <rFont val="Verdana"/>
        <family val="2"/>
      </rPr>
      <t>Investment (BRL Million)</t>
    </r>
  </si>
  <si>
    <r>
      <rPr>
        <sz val="7"/>
        <color rgb="FF6AA1B0"/>
        <rFont val="Verdana"/>
        <family val="2"/>
      </rPr>
      <t>Start of Operation</t>
    </r>
  </si>
  <si>
    <r>
      <rPr>
        <sz val="7"/>
        <color rgb="FF6AA1B0"/>
        <rFont val="Verdana"/>
        <family val="2"/>
      </rPr>
      <t>Termination of the Concession</t>
    </r>
  </si>
  <si>
    <r>
      <rPr>
        <sz val="7"/>
        <color rgb="FF6AA1B0"/>
        <rFont val="Verdana"/>
        <family val="2"/>
      </rPr>
      <t>Buyer</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</si>
  <si>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</si>
  <si>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</si>
  <si>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</si>
  <si>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</si>
  <si>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</si>
  <si>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</si>
  <si>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</si>
  <si>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</si>
  <si>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</si>
  <si>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</si>
  <si>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</si>
  <si>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rFont val="Verdana"/>
        <family val="2"/>
      </rPr>
      <t>MS</t>
    </r>
  </si>
  <si>
    <r>
      <rPr>
        <sz val="7"/>
        <rFont val="Verdana"/>
        <family val="2"/>
      </rPr>
      <t>(7)</t>
    </r>
  </si>
  <si>
    <r>
      <rPr>
        <sz val="7"/>
        <rFont val="Verdana"/>
        <family val="2"/>
      </rPr>
      <t>-</t>
    </r>
  </si>
  <si>
    <r>
      <rPr>
        <sz val="7"/>
        <rFont val="Verdana"/>
        <family val="2"/>
      </rPr>
      <t>-</t>
    </r>
  </si>
  <si>
    <r>
      <rPr>
        <sz val="7"/>
        <rFont val="Verdana"/>
        <family val="2"/>
      </rPr>
      <t>RS</t>
    </r>
  </si>
  <si>
    <r>
      <rPr>
        <sz val="7"/>
        <rFont val="Verdana"/>
        <family val="2"/>
      </rPr>
      <t>Quantity</t>
    </r>
  </si>
  <si>
    <r>
      <rPr>
        <sz val="7"/>
        <rFont val="Verdana"/>
        <family val="2"/>
      </rPr>
      <t>-</t>
    </r>
  </si>
  <si>
    <r>
      <rPr>
        <sz val="7"/>
        <rFont val="Verdana"/>
        <family val="2"/>
      </rPr>
      <t>-</t>
    </r>
  </si>
  <si>
    <r>
      <rPr>
        <sz val="7"/>
        <rFont val="Verdana"/>
        <family val="2"/>
      </rPr>
      <t>Chesf</t>
    </r>
  </si>
  <si>
    <r>
      <rPr>
        <sz val="7"/>
        <rFont val="Verdana"/>
        <family val="2"/>
      </rPr>
      <t>Wind</t>
    </r>
  </si>
  <si>
    <r>
      <rPr>
        <sz val="7"/>
        <rFont val="Verdana"/>
        <family val="2"/>
      </rPr>
      <t>BA</t>
    </r>
  </si>
  <si>
    <r>
      <rPr>
        <sz val="7"/>
        <rFont val="Verdana"/>
        <family val="2"/>
      </rPr>
      <t>Quantity</t>
    </r>
  </si>
  <si>
    <r>
      <rPr>
        <sz val="7"/>
        <rFont val="Verdana"/>
        <family val="2"/>
      </rPr>
      <t>-</t>
    </r>
  </si>
  <si>
    <r>
      <rPr>
        <sz val="7"/>
        <rFont val="Verdana"/>
        <family val="2"/>
      </rPr>
      <t>-</t>
    </r>
  </si>
  <si>
    <r>
      <rPr>
        <sz val="7"/>
        <color rgb="FF6AA1B0"/>
        <rFont val="Verdana"/>
        <family val="2"/>
      </rPr>
      <t>Company</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</si>
  <si>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</si>
  <si>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</si>
  <si>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</si>
  <si>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</si>
  <si>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</si>
  <si>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</si>
  <si>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</si>
  <si>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</si>
  <si>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</si>
  <si>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</si>
  <si>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</si>
  <si>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</si>
  <si>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theme="1" tint="0.249977111117893"/>
        <rFont val="Verdana"/>
        <family val="2"/>
      </rPr>
      <t>Eletrobras Holding</t>
    </r>
  </si>
  <si>
    <r>
      <rPr>
        <sz val="7"/>
        <color theme="1" tint="0.249977111117893"/>
        <rFont val="Verdana"/>
        <family val="2"/>
      </rPr>
      <t>Eletronorte</t>
    </r>
  </si>
  <si>
    <r>
      <rPr>
        <sz val="7"/>
        <color theme="1" tint="0.249977111117893"/>
        <rFont val="Verdana"/>
        <family val="2"/>
      </rPr>
      <t>Chesf</t>
    </r>
  </si>
  <si>
    <r>
      <rPr>
        <sz val="7"/>
        <color theme="1" tint="0.249977111117893"/>
        <rFont val="Verdana"/>
        <family val="2"/>
      </rPr>
      <t>CGT Eletrosul</t>
    </r>
  </si>
  <si>
    <r>
      <rPr>
        <b/>
        <sz val="7"/>
        <color theme="1" tint="0.249977111117893"/>
        <rFont val="Verdana"/>
        <family val="2"/>
      </rPr>
      <t>Total</t>
    </r>
  </si>
  <si>
    <r>
      <rPr>
        <sz val="7"/>
        <color rgb="FF6AA1B0"/>
        <rFont val="Verdana"/>
        <family val="2"/>
      </rPr>
      <t>Company</t>
    </r>
  </si>
  <si>
    <r>
      <rPr>
        <sz val="7"/>
        <color rgb="FF6AA1B0"/>
        <rFont val="Verdana"/>
        <family val="2"/>
      </rPr>
      <t>Net aggregation 2025</t>
    </r>
  </si>
  <si>
    <r>
      <rPr>
        <sz val="7"/>
        <color rgb="FF6AA1B0"/>
        <rFont val="Verdana"/>
        <family val="2"/>
      </rPr>
      <t>Total</t>
    </r>
  </si>
  <si>
    <r>
      <rPr>
        <sz val="7"/>
        <color rgb="FF6AA1B0"/>
        <rFont val="Verdana"/>
        <family val="2"/>
      </rPr>
      <t>Installed Capacity</t>
    </r>
  </si>
  <si>
    <r>
      <rPr>
        <sz val="7"/>
        <color rgb="FF6AA1B0"/>
        <rFont val="Verdana"/>
        <family val="2"/>
      </rPr>
      <t>Installed Capacity</t>
    </r>
  </si>
  <si>
    <r>
      <rPr>
        <sz val="7"/>
        <color rgb="FF6AA1B0"/>
        <rFont val="Verdana"/>
        <family val="2"/>
      </rPr>
      <t>Physical Guarantee Law 13,182/15</t>
    </r>
  </si>
  <si>
    <r>
      <rPr>
        <sz val="7"/>
        <color rgb="FF6AA1B0"/>
        <rFont val="Verdana"/>
        <family val="2"/>
      </rPr>
      <t>Physical Guarantee Decoupled</t>
    </r>
  </si>
  <si>
    <r>
      <rPr>
        <sz val="7"/>
        <color rgb="FF6AA1B0"/>
        <rFont val="Verdana"/>
        <family val="2"/>
      </rPr>
      <t>Physical Guarantee Share</t>
    </r>
  </si>
  <si>
    <r>
      <rPr>
        <sz val="7"/>
        <color rgb="FF6AA1B0"/>
        <rFont val="Verdana"/>
        <family val="2"/>
      </rPr>
      <t>Total Physical Guarantee</t>
    </r>
  </si>
  <si>
    <r>
      <rPr>
        <sz val="7"/>
        <color rgb="FF6AA1B0"/>
        <rFont val="Verdana"/>
        <family val="2"/>
      </rPr>
      <t>Installed Capacity</t>
    </r>
  </si>
  <si>
    <r>
      <rPr>
        <sz val="7"/>
        <color rgb="FF6AA1B0"/>
        <rFont val="Verdana"/>
        <family val="2"/>
      </rPr>
      <t>Physical Guarantee Law 13,182/15</t>
    </r>
  </si>
  <si>
    <r>
      <rPr>
        <sz val="7"/>
        <color rgb="FF6AA1B0"/>
        <rFont val="Verdana"/>
        <family val="2"/>
      </rPr>
      <t>Physical Guarantee Decoupled</t>
    </r>
  </si>
  <si>
    <r>
      <rPr>
        <sz val="7"/>
        <color rgb="FF6AA1B0"/>
        <rFont val="Verdana"/>
        <family val="2"/>
      </rPr>
      <t>Physical Guarantee Share</t>
    </r>
  </si>
  <si>
    <r>
      <rPr>
        <sz val="7"/>
        <color rgb="FF6AA1B0"/>
        <rFont val="Verdana"/>
        <family val="2"/>
      </rPr>
      <t>Total 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</si>
  <si>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</si>
  <si>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</si>
  <si>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</si>
  <si>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</si>
  <si>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theme="1" tint="0.249977111117893"/>
        <rFont val="Verdana"/>
        <family val="2"/>
      </rPr>
      <t>Eletrobras Holding</t>
    </r>
  </si>
  <si>
    <r>
      <rPr>
        <sz val="7"/>
        <color theme="1" tint="0.249977111117893"/>
        <rFont val="Verdana"/>
        <family val="2"/>
      </rPr>
      <t>Eletronorte</t>
    </r>
  </si>
  <si>
    <r>
      <rPr>
        <sz val="7"/>
        <color theme="1" tint="0.249977111117893"/>
        <rFont val="Verdana"/>
        <family val="2"/>
      </rPr>
      <t>Chesf</t>
    </r>
  </si>
  <si>
    <r>
      <rPr>
        <sz val="7"/>
        <color theme="1" tint="0.249977111117893"/>
        <rFont val="Verdana"/>
        <family val="2"/>
      </rPr>
      <t>CGT Eletrosul</t>
    </r>
  </si>
  <si>
    <r>
      <rPr>
        <b/>
        <sz val="7"/>
        <color theme="1" tint="0.249977111117893"/>
        <rFont val="Verdana"/>
        <family val="2"/>
      </rPr>
      <t>Total</t>
    </r>
  </si>
  <si>
    <r>
      <rPr>
        <b/>
        <sz val="7"/>
        <color rgb="FF6AA1B0"/>
        <rFont val="Verdana"/>
        <family val="2"/>
      </rPr>
      <t>Company</t>
    </r>
  </si>
  <si>
    <r>
      <rPr>
        <b/>
        <sz val="7"/>
        <color rgb="FF6AA1B0"/>
        <rFont val="Verdana"/>
        <family val="2"/>
      </rPr>
      <t>Power plant</t>
    </r>
  </si>
  <si>
    <r>
      <rPr>
        <b/>
        <sz val="7"/>
        <color rgb="FF6AA1B0"/>
        <rFont val="Verdana"/>
        <family val="2"/>
      </rPr>
      <t xml:space="preserve"> Total (Mwm) (100% of Assets)</t>
    </r>
  </si>
  <si>
    <r>
      <rPr>
        <b/>
        <sz val="7"/>
        <color rgb="FF6AA1B0"/>
        <rFont val="Verdana"/>
        <family val="2"/>
      </rPr>
      <t>Quoted (MWm) (1)</t>
    </r>
  </si>
  <si>
    <r>
      <rPr>
        <b/>
        <sz val="7"/>
        <color rgb="FF6AA1B0"/>
        <rFont val="Verdana"/>
        <family val="2"/>
      </rPr>
      <t>Decoupled (MWm) (1)</t>
    </r>
  </si>
  <si>
    <r>
      <rPr>
        <b/>
        <sz val="7"/>
        <color rgb="FF6AA1B0"/>
        <rFont val="Verdana"/>
        <family val="2"/>
      </rPr>
      <t>Law 13,182  (MWm) (2)</t>
    </r>
  </si>
  <si>
    <r>
      <rPr>
        <b/>
        <sz val="7"/>
        <color rgb="FF6AA1B0"/>
        <rFont val="Verdana"/>
        <family val="2"/>
      </rPr>
      <t>% Decoupled Physical Guarantee</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</si>
  <si>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</si>
  <si>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</si>
  <si>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</si>
  <si>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</si>
  <si>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</si>
  <si>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</si>
  <si>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</si>
  <si>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</si>
  <si>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</si>
  <si>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</si>
  <si>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</si>
  <si>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</si>
  <si>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</si>
  <si>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</si>
  <si>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</si>
  <si>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</si>
  <si>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</si>
  <si>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</si>
  <si>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</si>
  <si>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</si>
  <si>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</si>
  <si>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</si>
  <si>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</si>
  <si>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</si>
  <si>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</si>
  <si>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</si>
  <si>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</si>
  <si>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</si>
  <si>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</si>
  <si>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</si>
  <si>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</si>
  <si>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</si>
  <si>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</si>
  <si>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</si>
  <si>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</si>
  <si>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</si>
  <si>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</si>
  <si>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</si>
  <si>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</si>
  <si>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</si>
  <si>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</si>
  <si>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</si>
  <si>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Chesf</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</si>
  <si>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</si>
  <si>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</si>
  <si>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</si>
  <si>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</si>
  <si>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</si>
  <si>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</si>
  <si>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</si>
  <si>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</si>
  <si>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</si>
  <si>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</si>
  <si>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</si>
  <si>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</si>
  <si>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</si>
  <si>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</si>
  <si>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</si>
  <si>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</si>
  <si>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</si>
  <si>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</si>
  <si>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</si>
  <si>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</si>
  <si>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</si>
  <si>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</si>
  <si>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</si>
  <si>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</si>
  <si>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</si>
  <si>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</si>
  <si>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</si>
  <si>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</si>
  <si>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</si>
  <si>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</si>
  <si>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</si>
  <si>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</si>
  <si>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</si>
  <si>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</si>
  <si>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</si>
  <si>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</si>
  <si>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</si>
  <si>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</si>
  <si>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</si>
  <si>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</si>
  <si>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</si>
  <si>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</si>
  <si>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</si>
  <si>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</si>
  <si>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</si>
  <si>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</si>
  <si>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</si>
  <si>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</si>
  <si>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Furnas</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</si>
  <si>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</si>
  <si>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</si>
  <si>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</si>
  <si>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</si>
  <si>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</si>
  <si>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</si>
  <si>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</si>
  <si>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</si>
  <si>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Funil</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</si>
  <si>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</si>
  <si>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</si>
  <si>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</si>
  <si>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Eletrobras Holding</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</si>
  <si>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</si>
  <si>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</si>
  <si>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</si>
  <si>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</si>
  <si>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</si>
  <si>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</si>
  <si>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</si>
  <si>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</si>
  <si>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</si>
  <si>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</si>
  <si>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</si>
  <si>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</si>
  <si>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</si>
  <si>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</si>
  <si>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</si>
  <si>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</si>
  <si>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</si>
  <si>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</si>
  <si>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</si>
  <si>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</si>
  <si>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</si>
  <si>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</si>
  <si>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</si>
  <si>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</si>
  <si>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</si>
  <si>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Eletronorte</t>
    </r>
  </si>
  <si>
    <r>
      <rPr>
        <sz val="7"/>
        <color theme="1" tint="0.249977111117893"/>
        <rFont val="Verdana"/>
        <family val="2"/>
      </rPr>
      <t>Full Responsibility</t>
    </r>
  </si>
  <si>
    <r>
      <rPr>
        <sz val="7"/>
        <color theme="1" tint="0.249977111117893"/>
        <rFont val="Verdana"/>
        <family val="2"/>
      </rPr>
      <t>CGT Eletrosul</t>
    </r>
  </si>
  <si>
    <r>
      <rPr>
        <sz val="7"/>
        <color theme="1" tint="0.249977111117893"/>
        <rFont val="Verdana"/>
        <family val="2"/>
      </rPr>
      <t>Eletrobras Holding</t>
    </r>
  </si>
  <si>
    <r>
      <rPr>
        <sz val="7"/>
        <color theme="1" tint="0.249977111117893"/>
        <rFont val="Verdana"/>
        <family val="2"/>
      </rPr>
      <t>Eletronorte</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</si>
  <si>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</si>
  <si>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</si>
  <si>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Teles Pires</t>
    </r>
  </si>
  <si>
    <r>
      <rPr>
        <sz val="7"/>
        <color theme="1" tint="0.249977111117893"/>
        <rFont val="Verdana"/>
        <family val="2"/>
      </rPr>
      <t>Consolidated SPE</t>
    </r>
  </si>
  <si>
    <r>
      <rPr>
        <sz val="7"/>
        <color theme="1" tint="0.249977111117893"/>
        <rFont val="Verdana"/>
        <family val="2"/>
      </rPr>
      <t>CGT Eletrosul</t>
    </r>
  </si>
  <si>
    <r>
      <rPr>
        <sz val="7"/>
        <color theme="1" tint="0.249977111117893"/>
        <rFont val="Verdana"/>
        <family val="2"/>
      </rPr>
      <t>Teles Pires</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</si>
  <si>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</si>
  <si>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</si>
  <si>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</si>
  <si>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</si>
  <si>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</si>
  <si>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</si>
  <si>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</si>
  <si>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</si>
  <si>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</si>
  <si>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</si>
  <si>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</si>
  <si>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</si>
  <si>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SPE by equity method</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</si>
  <si>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</si>
  <si>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</si>
  <si>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Eletronorte</t>
    </r>
  </si>
  <si>
    <r>
      <rPr>
        <sz val="7"/>
        <color theme="1" tint="0.249977111117893"/>
        <rFont val="Verdana"/>
        <family val="2"/>
      </rPr>
      <t>SPE by equity method</t>
    </r>
  </si>
  <si>
    <r>
      <rPr>
        <sz val="7"/>
        <color theme="1" tint="0.249977111117893"/>
        <rFont val="Verdana"/>
        <family val="2"/>
      </rPr>
      <t>Chesf</t>
    </r>
  </si>
  <si>
    <r>
      <rPr>
        <sz val="7"/>
        <color theme="1" tint="0.249977111117893"/>
        <rFont val="Verdana"/>
        <family val="2"/>
      </rPr>
      <t>Belo Monte</t>
    </r>
  </si>
  <si>
    <r>
      <rPr>
        <sz val="7"/>
        <color theme="1" tint="0.249977111117893"/>
        <rFont val="Verdana"/>
        <family val="2"/>
      </rPr>
      <t>SPE by equity method</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</si>
  <si>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</si>
  <si>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</si>
  <si>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Eletrobras Holding</t>
    </r>
  </si>
  <si>
    <r>
      <rPr>
        <sz val="7"/>
        <color theme="1" tint="0.249977111117893"/>
        <rFont val="Verdana"/>
        <family val="2"/>
      </rPr>
      <t>SPE by equity method</t>
    </r>
  </si>
  <si>
    <r>
      <rPr>
        <sz val="7"/>
        <color theme="1" tint="0.249977111117893"/>
        <rFont val="Verdana"/>
        <family val="2"/>
      </rPr>
      <t>Chesf</t>
    </r>
  </si>
  <si>
    <r>
      <rPr>
        <sz val="7"/>
        <color theme="1" tint="0.249977111117893"/>
        <rFont val="Verdana"/>
        <family val="2"/>
      </rPr>
      <t>SPE by equity method</t>
    </r>
  </si>
  <si>
    <r>
      <rPr>
        <sz val="7"/>
        <color theme="1" tint="0.249977111117893"/>
        <rFont val="Verdana"/>
        <family val="2"/>
      </rPr>
      <t>CGT Eletrosul</t>
    </r>
  </si>
  <si>
    <r>
      <rPr>
        <sz val="7"/>
        <color theme="1" tint="0.249977111117893"/>
        <rFont val="Verdana"/>
        <family val="2"/>
      </rPr>
      <t>Jirau</t>
    </r>
  </si>
  <si>
    <r>
      <rPr>
        <sz val="7"/>
        <color theme="1" tint="0.249977111117893"/>
        <rFont val="Verdana"/>
        <family val="2"/>
      </rPr>
      <t>SPE by equity method</t>
    </r>
  </si>
  <si>
    <r>
      <rPr>
        <sz val="7"/>
        <color theme="1" tint="0.249977111117893"/>
        <rFont val="Verdana"/>
        <family val="2"/>
      </rPr>
      <t>Eletrobras Holding</t>
    </r>
  </si>
  <si>
    <r>
      <rPr>
        <sz val="7"/>
        <color theme="1" tint="0.249977111117893"/>
        <rFont val="Verdana"/>
        <family val="2"/>
      </rPr>
      <t>SPE by equity method</t>
    </r>
  </si>
  <si>
    <r>
      <rPr>
        <sz val="7"/>
        <color theme="1" tint="0.249977111117893"/>
        <rFont val="Verdana"/>
        <family val="2"/>
      </rPr>
      <t>Chesf</t>
    </r>
  </si>
  <si>
    <r>
      <rPr>
        <sz val="7"/>
        <color theme="1" tint="0.249977111117893"/>
        <rFont val="Verdana"/>
        <family val="2"/>
      </rPr>
      <t>SPE by equity method</t>
    </r>
  </si>
  <si>
    <r>
      <rPr>
        <sz val="7"/>
        <color theme="1" tint="0.249977111117893"/>
        <rFont val="Verdana"/>
        <family val="2"/>
      </rPr>
      <t>Eletronorte</t>
    </r>
  </si>
  <si>
    <r>
      <rPr>
        <sz val="7"/>
        <color theme="1" tint="0.249977111117893"/>
        <rFont val="Verdana"/>
        <family val="2"/>
      </rPr>
      <t>Sinop</t>
    </r>
  </si>
  <si>
    <r>
      <rPr>
        <sz val="7"/>
        <color theme="1" tint="0.249977111117893"/>
        <rFont val="Verdana"/>
        <family val="2"/>
      </rPr>
      <t>SPE by equity method</t>
    </r>
  </si>
  <si>
    <r>
      <rPr>
        <sz val="7"/>
        <color theme="1" tint="0.249977111117893"/>
        <rFont val="Verdana"/>
        <family val="2"/>
      </rPr>
      <t>Eletrobras Holding</t>
    </r>
  </si>
  <si>
    <r>
      <rPr>
        <sz val="7"/>
        <color theme="1" tint="0.249977111117893"/>
        <rFont val="Verdana"/>
        <family val="2"/>
      </rPr>
      <t>SPE by equity method</t>
    </r>
  </si>
  <si>
    <r>
      <rPr>
        <sz val="7"/>
        <color theme="1" tint="0.249977111117893"/>
        <rFont val="Verdana"/>
        <family val="2"/>
      </rPr>
      <t>Eletrobras Holding</t>
    </r>
  </si>
  <si>
    <r>
      <rPr>
        <sz val="7"/>
        <color theme="1" tint="0.249977111117893"/>
        <rFont val="Verdana"/>
        <family val="2"/>
      </rPr>
      <t>Consolidated SPE</t>
    </r>
  </si>
  <si>
    <r>
      <rPr>
        <sz val="7"/>
        <color theme="1" tint="0.249977111117893"/>
        <rFont val="Verdana"/>
        <family val="2"/>
      </rPr>
      <t>Chesf</t>
    </r>
  </si>
  <si>
    <r>
      <rPr>
        <sz val="7"/>
        <color theme="1" tint="0.249977111117893"/>
        <rFont val="Verdana"/>
        <family val="2"/>
      </rPr>
      <t>SPE by equity method</t>
    </r>
  </si>
  <si>
    <r>
      <rPr>
        <sz val="7"/>
        <color theme="1" tint="0.249977111117893"/>
        <rFont val="Verdana"/>
        <family val="2"/>
      </rPr>
      <t>Chesf</t>
    </r>
  </si>
  <si>
    <r>
      <rPr>
        <sz val="7"/>
        <color theme="1" tint="0.249977111117893"/>
        <rFont val="Verdana"/>
        <family val="2"/>
      </rPr>
      <t>SPE by equity method</t>
    </r>
  </si>
  <si>
    <r>
      <rPr>
        <sz val="7"/>
        <color theme="1" tint="0.249977111117893"/>
        <rFont val="Verdana"/>
        <family val="2"/>
      </rPr>
      <t>Chesf</t>
    </r>
  </si>
  <si>
    <r>
      <rPr>
        <sz val="7"/>
        <color theme="1" tint="0.249977111117893"/>
        <rFont val="Verdana"/>
        <family val="2"/>
      </rPr>
      <t>SPE by equity method</t>
    </r>
  </si>
  <si>
    <r>
      <rPr>
        <sz val="7"/>
        <color theme="1" tint="0.249977111117893"/>
        <rFont val="Verdana"/>
        <family val="2"/>
      </rPr>
      <t>Chesf</t>
    </r>
  </si>
  <si>
    <r>
      <rPr>
        <sz val="7"/>
        <color theme="1" tint="0.249977111117893"/>
        <rFont val="Verdana"/>
        <family val="2"/>
      </rPr>
      <t>SPE by equity method</t>
    </r>
  </si>
  <si>
    <r>
      <rPr>
        <b/>
        <sz val="7"/>
        <color rgb="FF6AA1B0"/>
        <rFont val="Verdana"/>
        <family val="2"/>
      </rPr>
      <t>Company</t>
    </r>
  </si>
  <si>
    <r>
      <rPr>
        <b/>
        <sz val="7"/>
        <color rgb="FF6AA1B0"/>
        <rFont val="Verdana"/>
        <family val="2"/>
      </rPr>
      <t>Power plant</t>
    </r>
  </si>
  <si>
    <r>
      <rPr>
        <b/>
        <sz val="7"/>
        <color rgb="FF6AA1B0"/>
        <rFont val="Verdana"/>
        <family val="2"/>
      </rPr>
      <t>Total Physical Guarantee (Mwm) (100% of Assets)</t>
    </r>
  </si>
  <si>
    <r>
      <rPr>
        <b/>
        <sz val="7"/>
        <color rgb="FF6AA1B0"/>
        <rFont val="Verdana"/>
        <family val="2"/>
      </rPr>
      <t xml:space="preserve">Installed Capacity          (MW) (100%) </t>
    </r>
  </si>
  <si>
    <r>
      <rPr>
        <b/>
        <sz val="7"/>
        <color rgb="FF6AA1B0"/>
        <rFont val="Verdana"/>
        <family val="2"/>
      </rPr>
      <t>% Stake</t>
    </r>
  </si>
  <si>
    <r>
      <rPr>
        <b/>
        <sz val="7"/>
        <color rgb="FF6AA1B0"/>
        <rFont val="Verdana"/>
        <family val="2"/>
      </rPr>
      <t>Total Physical Guarantee (Mwm) (Proportional)</t>
    </r>
  </si>
  <si>
    <r>
      <rPr>
        <b/>
        <sz val="7"/>
        <color rgb="FF6AA1B0"/>
        <rFont val="Verdana"/>
        <family val="2"/>
      </rPr>
      <t>Installed Capacity          (MW) (Proportional)</t>
    </r>
  </si>
  <si>
    <r>
      <rPr>
        <b/>
        <sz val="7"/>
        <color rgb="FF6AA1B0"/>
        <rFont val="Verdana"/>
        <family val="2"/>
      </rPr>
      <t>Classification</t>
    </r>
  </si>
  <si>
    <r>
      <rPr>
        <b/>
        <sz val="7"/>
        <color rgb="FF6AA1B0"/>
        <rFont val="Verdana"/>
        <family val="2"/>
      </rPr>
      <t xml:space="preserve"> Total (Mwm) (100% of Assets)</t>
    </r>
  </si>
  <si>
    <r>
      <rPr>
        <b/>
        <sz val="7"/>
        <color rgb="FF6AA1B0"/>
        <rFont val="Verdana"/>
        <family val="2"/>
      </rPr>
      <t>Quoted (MWm) (1)</t>
    </r>
  </si>
  <si>
    <r>
      <rPr>
        <b/>
        <sz val="7"/>
        <color rgb="FF6AA1B0"/>
        <rFont val="Verdana"/>
        <family val="2"/>
      </rPr>
      <t>Decoupled (MWm) (1)</t>
    </r>
  </si>
  <si>
    <r>
      <rPr>
        <b/>
        <sz val="7"/>
        <color rgb="FF6AA1B0"/>
        <rFont val="Verdana"/>
        <family val="2"/>
      </rPr>
      <t>Law 13,182  (MWm) (2)</t>
    </r>
  </si>
  <si>
    <r>
      <rPr>
        <b/>
        <sz val="7"/>
        <color rgb="FF6AA1B0"/>
        <rFont val="Verdana"/>
        <family val="2"/>
      </rPr>
      <t>% Decoupled Physical Guarantee</t>
    </r>
  </si>
  <si>
    <r>
      <rPr>
        <b/>
        <sz val="7"/>
        <color rgb="FF6AA1B0"/>
        <rFont val="Verdana"/>
        <family val="2"/>
      </rPr>
      <t xml:space="preserve"> Total (Mwm) (100% of Assets)</t>
    </r>
  </si>
  <si>
    <r>
      <rPr>
        <b/>
        <sz val="7"/>
        <color rgb="FF6AA1B0"/>
        <rFont val="Verdana"/>
        <family val="2"/>
      </rPr>
      <t>Quoted (MWm) (1)</t>
    </r>
  </si>
  <si>
    <r>
      <rPr>
        <b/>
        <sz val="7"/>
        <color rgb="FF6AA1B0"/>
        <rFont val="Verdana"/>
        <family val="2"/>
      </rPr>
      <t>Decoupled (MWm) (1)</t>
    </r>
  </si>
  <si>
    <r>
      <rPr>
        <b/>
        <sz val="7"/>
        <color rgb="FF6AA1B0"/>
        <rFont val="Verdana"/>
        <family val="2"/>
      </rPr>
      <t>Law 13,182  (MWm) (2)</t>
    </r>
  </si>
  <si>
    <r>
      <rPr>
        <b/>
        <sz val="7"/>
        <color rgb="FF6AA1B0"/>
        <rFont val="Verdana"/>
        <family val="2"/>
      </rPr>
      <t>% Decoupled Physical Guarantee</t>
    </r>
  </si>
  <si>
    <r>
      <rPr>
        <sz val="7"/>
        <color theme="1" tint="0.249977111117893"/>
        <rFont val="Verdana"/>
        <family val="2"/>
      </rPr>
      <t>CGT Eletrosul</t>
    </r>
  </si>
  <si>
    <r>
      <rPr>
        <sz val="7"/>
        <color theme="1" tint="0.249977111117893"/>
        <rFont val="Verdana"/>
        <family val="2"/>
      </rPr>
      <t>WPP Coxilha Negra 3</t>
    </r>
  </si>
  <si>
    <r>
      <rPr>
        <sz val="7"/>
        <color theme="1" tint="0.249977111117893"/>
        <rFont val="Verdana"/>
        <family val="2"/>
      </rPr>
      <t>Net aggregation 2025</t>
    </r>
  </si>
  <si>
    <r>
      <rPr>
        <sz val="7"/>
        <color theme="1" tint="0.249977111117893"/>
        <rFont val="Verdana"/>
        <family val="2"/>
      </rPr>
      <t>CGT Eletrosul</t>
    </r>
  </si>
  <si>
    <r>
      <rPr>
        <sz val="7"/>
        <color theme="1" tint="0.249977111117893"/>
        <rFont val="Verdana"/>
        <family val="2"/>
      </rPr>
      <t>WPP Coxilha Negra 4</t>
    </r>
  </si>
  <si>
    <r>
      <rPr>
        <sz val="7"/>
        <color theme="1" tint="0.249977111117893"/>
        <rFont val="Verdana"/>
        <family val="2"/>
      </rPr>
      <t>Net aggregation 2025</t>
    </r>
  </si>
  <si>
    <r>
      <rPr>
        <sz val="7"/>
        <color rgb="FF6AA1B0"/>
        <rFont val="Verdana"/>
        <family val="2"/>
      </rPr>
      <t>SPE</t>
    </r>
  </si>
  <si>
    <r>
      <rPr>
        <sz val="7"/>
        <color rgb="FF6AA1B0"/>
        <rFont val="Verdana"/>
        <family val="2"/>
      </rPr>
      <t>Power plant</t>
    </r>
  </si>
  <si>
    <r>
      <rPr>
        <sz val="7"/>
        <color rgb="FF6AA1B0"/>
        <rFont val="Verdana"/>
        <family val="2"/>
      </rPr>
      <t>Source</t>
    </r>
  </si>
  <si>
    <r>
      <rPr>
        <sz val="7"/>
        <color rgb="FF6AA1B0"/>
        <rFont val="Verdana"/>
        <family val="2"/>
      </rPr>
      <t>Location
(State)</t>
    </r>
  </si>
  <si>
    <r>
      <rPr>
        <sz val="7"/>
        <color rgb="FF6AA1B0"/>
        <rFont val="Verdana"/>
        <family val="2"/>
      </rPr>
      <t>Investment
 Predicted
(BRL Million)</t>
    </r>
  </si>
  <si>
    <r>
      <rPr>
        <sz val="7"/>
        <color rgb="FF6AA1B0"/>
        <rFont val="Verdana"/>
        <family val="2"/>
      </rPr>
      <t xml:space="preserve">Energy Sold </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</si>
  <si>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</si>
  <si>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</si>
  <si>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</si>
  <si>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</si>
  <si>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Buyer</t>
    </r>
  </si>
  <si>
    <r>
      <rPr>
        <sz val="7"/>
        <color rgb="FF6AA1B0"/>
        <rFont val="Verdana"/>
        <family val="2"/>
      </rPr>
      <t>Type</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</si>
  <si>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</si>
  <si>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</si>
  <si>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</si>
  <si>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</si>
  <si>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</si>
  <si>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</si>
  <si>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</si>
  <si>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</si>
  <si>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</si>
  <si>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</si>
  <si>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</si>
  <si>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</si>
  <si>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</si>
  <si>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</si>
  <si>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</si>
  <si>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</si>
  <si>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</si>
  <si>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</si>
  <si>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</si>
  <si>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</si>
  <si>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rFont val="Verdana"/>
        <family val="2"/>
      </rPr>
      <t>Wind</t>
    </r>
  </si>
  <si>
    <r>
      <rPr>
        <sz val="7"/>
        <rFont val="Verdana"/>
        <family val="2"/>
      </rPr>
      <t>BA</t>
    </r>
  </si>
  <si>
    <r>
      <rPr>
        <sz val="7"/>
        <rFont val="Verdana"/>
        <family val="2"/>
      </rPr>
      <t>-</t>
    </r>
  </si>
  <si>
    <r>
      <rPr>
        <sz val="7"/>
        <rFont val="Verdana"/>
        <family val="2"/>
      </rPr>
      <t>-</t>
    </r>
  </si>
  <si>
    <r>
      <rPr>
        <sz val="7"/>
        <color theme="1"/>
        <rFont val="Verdana"/>
        <family val="2"/>
      </rPr>
      <t>-</t>
    </r>
  </si>
  <si>
    <r>
      <rPr>
        <sz val="7"/>
        <color theme="1"/>
        <rFont val="Verdana"/>
        <family val="2"/>
      </rPr>
      <t>-</t>
    </r>
  </si>
  <si>
    <r>
      <rPr>
        <sz val="7"/>
        <color theme="1"/>
        <rFont val="Verdana"/>
        <family val="2"/>
      </rPr>
      <t>-</t>
    </r>
  </si>
  <si>
    <r>
      <rPr>
        <sz val="7"/>
        <color theme="1"/>
        <rFont val="Verdana"/>
        <family val="2"/>
      </rPr>
      <t>-</t>
    </r>
  </si>
  <si>
    <r>
      <rPr>
        <sz val="7"/>
        <color theme="1"/>
        <rFont val="Verdana"/>
        <family val="2"/>
      </rPr>
      <t>-</t>
    </r>
  </si>
  <si>
    <r>
      <rPr>
        <sz val="7"/>
        <color theme="1"/>
        <rFont val="Verdana"/>
        <family val="2"/>
      </rPr>
      <t>-</t>
    </r>
  </si>
  <si>
    <r>
      <rPr>
        <sz val="7"/>
        <color rgb="FF6AA1B0"/>
        <rFont val="Verdana"/>
        <family val="2"/>
      </rPr>
      <t>SPE</t>
    </r>
  </si>
  <si>
    <r>
      <rPr>
        <sz val="7"/>
        <color rgb="FF6AA1B0"/>
        <rFont val="Verdana"/>
        <family val="2"/>
      </rPr>
      <t>Power plant</t>
    </r>
  </si>
  <si>
    <r>
      <rPr>
        <sz val="7"/>
        <color rgb="FF6AA1B0"/>
        <rFont val="Verdana"/>
        <family val="2"/>
      </rPr>
      <t>Source</t>
    </r>
  </si>
  <si>
    <r>
      <rPr>
        <sz val="7"/>
        <color rgb="FF6AA1B0"/>
        <rFont val="Verdana"/>
        <family val="2"/>
      </rPr>
      <t>Companies 
Eletrobras (%)</t>
    </r>
  </si>
  <si>
    <r>
      <rPr>
        <sz val="7"/>
        <color rgb="FF6AA1B0"/>
        <rFont val="Verdana"/>
        <family val="2"/>
      </rPr>
      <t>Percentage 
Total for 
Eletrobras (%)</t>
    </r>
  </si>
  <si>
    <r>
      <rPr>
        <sz val="7"/>
        <color rgb="FF6AA1B0"/>
        <rFont val="Verdana"/>
        <family val="2"/>
      </rPr>
      <t>Location
(State)</t>
    </r>
  </si>
  <si>
    <r>
      <rPr>
        <sz val="7"/>
        <color rgb="FF6AA1B0"/>
        <rFont val="Verdana"/>
        <family val="2"/>
      </rPr>
      <t>Capacity
Installed 
(MW)</t>
    </r>
  </si>
  <si>
    <r>
      <rPr>
        <sz val="7"/>
        <color rgb="FF6AA1B0"/>
        <rFont val="Verdana"/>
        <family val="2"/>
      </rPr>
      <t>Partners</t>
    </r>
  </si>
  <si>
    <r>
      <rPr>
        <sz val="7"/>
        <color rgb="FF6AA1B0"/>
        <rFont val="Verdana"/>
        <family val="2"/>
      </rPr>
      <t>Commercialized Energy</t>
    </r>
  </si>
  <si>
    <r>
      <rPr>
        <sz val="7"/>
        <color rgb="FF6AA1B0"/>
        <rFont val="Verdana"/>
        <family val="2"/>
      </rPr>
      <t>Energy purchased for resale</t>
    </r>
  </si>
  <si>
    <r>
      <rPr>
        <sz val="7"/>
        <color rgb="FF6AA1B0"/>
        <rFont val="Verdana"/>
        <family val="2"/>
      </rPr>
      <t xml:space="preserve">Energy Sold </t>
    </r>
  </si>
  <si>
    <r>
      <rPr>
        <sz val="7"/>
        <color rgb="FF6AA1B0"/>
        <rFont val="Verdana"/>
        <family val="2"/>
      </rPr>
      <t>ACL
(%)</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</si>
  <si>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</si>
  <si>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</si>
  <si>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</si>
  <si>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</si>
  <si>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Buyer</t>
    </r>
  </si>
  <si>
    <r>
      <rPr>
        <sz val="7"/>
        <color rgb="FF6AA1B0"/>
        <rFont val="Verdana"/>
        <family val="2"/>
      </rPr>
      <t>Type</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</si>
  <si>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</si>
  <si>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</si>
  <si>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</si>
  <si>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</si>
  <si>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t>
    </r>
  </si>
  <si>
    <r>
      <rPr>
        <sz val="7"/>
        <color rgb="FF6AA1B0"/>
        <rFont val="Verdana"/>
        <family val="2"/>
      </rPr>
      <t>Average Price (BRL/MWh)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</si>
  <si>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</si>
  <si>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</si>
  <si>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</si>
  <si>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</si>
  <si>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</si>
  <si>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</si>
  <si>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</si>
  <si>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</si>
  <si>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</si>
  <si>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</si>
  <si>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</si>
  <si>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</si>
  <si>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</si>
  <si>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</si>
  <si>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</si>
  <si>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</si>
  <si>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Contract</t>
    </r>
  </si>
  <si>
    <r>
      <rPr>
        <sz val="7"/>
        <rFont val="Verdana"/>
        <family val="2"/>
      </rPr>
      <t>Ibirapuitã I</t>
    </r>
  </si>
  <si>
    <r>
      <rPr>
        <sz val="7"/>
        <rFont val="Verdana"/>
        <family val="2"/>
      </rPr>
      <t>Wind</t>
    </r>
  </si>
  <si>
    <r>
      <rPr>
        <sz val="7"/>
        <rFont val="Verdana"/>
        <family val="2"/>
      </rPr>
      <t>RS</t>
    </r>
  </si>
  <si>
    <r>
      <rPr>
        <sz val="7"/>
        <rFont val="Verdana"/>
        <family val="2"/>
      </rPr>
      <t>-</t>
    </r>
  </si>
  <si>
    <r>
      <rPr>
        <sz val="7"/>
        <rFont val="Verdana"/>
        <family val="2"/>
      </rPr>
      <t>ACR</t>
    </r>
  </si>
  <si>
    <r>
      <rPr>
        <sz val="7"/>
        <rFont val="Verdana"/>
        <family val="2"/>
      </rPr>
      <t>Others</t>
    </r>
  </si>
  <si>
    <r>
      <rPr>
        <sz val="7"/>
        <rFont val="Verdana"/>
        <family val="2"/>
      </rPr>
      <t>ACR</t>
    </r>
  </si>
  <si>
    <r>
      <rPr>
        <sz val="7"/>
        <rFont val="Verdana"/>
        <family val="2"/>
      </rPr>
      <t>ACL</t>
    </r>
  </si>
  <si>
    <r>
      <rPr>
        <sz val="7"/>
        <rFont val="Verdana"/>
        <family val="2"/>
      </rPr>
      <t>Wind</t>
    </r>
  </si>
  <si>
    <r>
      <rPr>
        <sz val="7"/>
        <rFont val="Verdana"/>
        <family val="2"/>
      </rPr>
      <t>N/A</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</si>
  <si>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</si>
  <si>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</si>
  <si>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</si>
  <si>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</si>
  <si>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Caiçara I</t>
    </r>
  </si>
  <si>
    <r>
      <rPr>
        <sz val="7"/>
        <rFont val="Verdana"/>
        <family val="2"/>
      </rPr>
      <t>Wind</t>
    </r>
  </si>
  <si>
    <r>
      <rPr>
        <sz val="7"/>
        <rFont val="Verdana"/>
        <family val="2"/>
      </rPr>
      <t>RN</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</si>
  <si>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</si>
  <si>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</si>
  <si>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</si>
  <si>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</si>
  <si>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</si>
  <si>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</si>
  <si>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color theme="0"/>
        <rFont val="Verdana"/>
        <family val="2"/>
      </rPr>
      <t>Vamcruz I Participações S.A.</t>
    </r>
  </si>
  <si>
    <r>
      <rPr>
        <sz val="7"/>
        <rFont val="Verdana"/>
        <family val="2"/>
      </rPr>
      <t>Caiçara II</t>
    </r>
  </si>
  <si>
    <r>
      <rPr>
        <sz val="7"/>
        <rFont val="Verdana"/>
        <family val="2"/>
      </rPr>
      <t>Wind</t>
    </r>
  </si>
  <si>
    <r>
      <rPr>
        <sz val="7"/>
        <rFont val="Verdana"/>
        <family val="2"/>
      </rPr>
      <t>CHESF (49.00%)</t>
    </r>
  </si>
  <si>
    <r>
      <rPr>
        <sz val="7"/>
        <rFont val="Verdana"/>
        <family val="2"/>
      </rPr>
      <t>RN</t>
    </r>
  </si>
  <si>
    <r>
      <rPr>
        <sz val="7"/>
        <rFont val="Verdana"/>
        <family val="2"/>
      </rPr>
      <t>Envolver Participações S.A. (51.00%)</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</si>
  <si>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</si>
  <si>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</si>
  <si>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</si>
  <si>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</si>
  <si>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</si>
  <si>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</si>
  <si>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color theme="0"/>
        <rFont val="Verdana"/>
        <family val="2"/>
      </rPr>
      <t>Vamcruz I Participações S.A.</t>
    </r>
  </si>
  <si>
    <r>
      <rPr>
        <sz val="7"/>
        <rFont val="Verdana"/>
        <family val="2"/>
      </rPr>
      <t>Junco I</t>
    </r>
  </si>
  <si>
    <r>
      <rPr>
        <sz val="7"/>
        <rFont val="Verdana"/>
        <family val="2"/>
      </rPr>
      <t>Wind</t>
    </r>
  </si>
  <si>
    <r>
      <rPr>
        <sz val="7"/>
        <rFont val="Verdana"/>
        <family val="2"/>
      </rPr>
      <t>CHESF (49.00%)</t>
    </r>
  </si>
  <si>
    <r>
      <rPr>
        <sz val="7"/>
        <rFont val="Verdana"/>
        <family val="2"/>
      </rPr>
      <t>RN</t>
    </r>
  </si>
  <si>
    <r>
      <rPr>
        <sz val="7"/>
        <rFont val="Verdana"/>
        <family val="2"/>
      </rPr>
      <t>Envolver Participações S.A. (51.00%)</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</si>
  <si>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</si>
  <si>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</si>
  <si>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</si>
  <si>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</si>
  <si>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</si>
  <si>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</si>
  <si>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color theme="0"/>
        <rFont val="Verdana"/>
        <family val="2"/>
      </rPr>
      <t>Vamcruz I Participações S.A.</t>
    </r>
  </si>
  <si>
    <r>
      <rPr>
        <sz val="7"/>
        <rFont val="Verdana"/>
        <family val="2"/>
      </rPr>
      <t>Junco II</t>
    </r>
  </si>
  <si>
    <r>
      <rPr>
        <sz val="7"/>
        <rFont val="Verdana"/>
        <family val="2"/>
      </rPr>
      <t>Wind</t>
    </r>
  </si>
  <si>
    <r>
      <rPr>
        <sz val="7"/>
        <rFont val="Verdana"/>
        <family val="2"/>
      </rPr>
      <t>CHESF (49.00%)</t>
    </r>
  </si>
  <si>
    <r>
      <rPr>
        <sz val="7"/>
        <rFont val="Verdana"/>
        <family val="2"/>
      </rPr>
      <t>RN</t>
    </r>
  </si>
  <si>
    <r>
      <rPr>
        <sz val="7"/>
        <rFont val="Verdana"/>
        <family val="2"/>
      </rPr>
      <t>Envolver Participações S.A. (51.00%)</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</si>
  <si>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</si>
  <si>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</si>
  <si>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</si>
  <si>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</si>
  <si>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</si>
  <si>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</si>
  <si>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MG</t>
    </r>
  </si>
  <si>
    <r>
      <rPr>
        <sz val="7"/>
        <rFont val="Verdana"/>
        <family val="2"/>
      </rPr>
      <t>-</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</si>
  <si>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</si>
  <si>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</si>
  <si>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</si>
  <si>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</si>
  <si>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</si>
  <si>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</si>
  <si>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</si>
  <si>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</si>
  <si>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</si>
  <si>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</si>
  <si>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</si>
  <si>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</si>
  <si>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</si>
  <si>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</si>
  <si>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MT</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</si>
  <si>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</si>
  <si>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</si>
  <si>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</si>
  <si>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</si>
  <si>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</si>
  <si>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</si>
  <si>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</si>
  <si>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PA</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</si>
  <si>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</si>
  <si>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</si>
  <si>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</si>
  <si>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</si>
  <si>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</si>
  <si>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</si>
  <si>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</si>
  <si>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RO</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</si>
  <si>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</si>
  <si>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</si>
  <si>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</si>
  <si>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</si>
  <si>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</si>
  <si>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</si>
  <si>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</si>
  <si>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Holding (40.00%)</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</si>
  <si>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</si>
  <si>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</si>
  <si>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</si>
  <si>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</si>
  <si>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</si>
  <si>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</si>
  <si>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</si>
  <si>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RO</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</si>
  <si>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</si>
  <si>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</si>
  <si>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</si>
  <si>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</si>
  <si>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</si>
  <si>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</si>
  <si>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</si>
  <si>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PA</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</si>
  <si>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</si>
  <si>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</si>
  <si>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</si>
  <si>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</si>
  <si>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</si>
  <si>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</si>
  <si>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</si>
  <si>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Holding (100.00%) (7)</t>
    </r>
  </si>
  <si>
    <r>
      <rPr>
        <sz val="7"/>
        <rFont val="Verdana"/>
        <family val="2"/>
      </rPr>
      <t>MG</t>
    </r>
  </si>
  <si>
    <r>
      <rPr>
        <sz val="7"/>
        <rFont val="Verdana"/>
        <family val="2"/>
      </rPr>
      <t>-</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</si>
  <si>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</si>
  <si>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</si>
  <si>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</si>
  <si>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</si>
  <si>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</si>
  <si>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</si>
  <si>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</si>
  <si>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GO</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</si>
  <si>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</si>
  <si>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</si>
  <si>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</si>
  <si>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</si>
  <si>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</si>
  <si>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</si>
  <si>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</si>
  <si>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</si>
  <si>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</si>
  <si>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</si>
  <si>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</si>
  <si>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</si>
  <si>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</si>
  <si>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</si>
  <si>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Hydraulics</t>
    </r>
  </si>
  <si>
    <r>
      <rPr>
        <sz val="7"/>
        <rFont val="Verdana"/>
        <family val="2"/>
      </rPr>
      <t>SP</t>
    </r>
  </si>
  <si>
    <r>
      <rPr>
        <sz val="7"/>
        <rFont val="Verdana"/>
        <family val="2"/>
      </rPr>
      <t>Eletrobras Companies</t>
    </r>
  </si>
  <si>
    <r>
      <rPr>
        <sz val="7"/>
        <rFont val="Verdana"/>
        <family val="2"/>
      </rPr>
      <t>ACR</t>
    </r>
  </si>
  <si>
    <r>
      <rPr>
        <sz val="7"/>
        <rFont val="Verdana"/>
        <family val="2"/>
      </rPr>
      <t>ACL</t>
    </r>
  </si>
  <si>
    <r>
      <rPr>
        <sz val="7"/>
        <rFont val="Verdana"/>
        <family val="2"/>
      </rPr>
      <t>Others</t>
    </r>
  </si>
  <si>
    <r>
      <rPr>
        <sz val="7"/>
        <rFont val="Verdana"/>
        <family val="2"/>
      </rPr>
      <t>ACR</t>
    </r>
  </si>
  <si>
    <r>
      <rPr>
        <sz val="7"/>
        <rFont val="Verdana"/>
        <family val="2"/>
      </rPr>
      <t>ACL</t>
    </r>
  </si>
  <si>
    <r>
      <rPr>
        <sz val="7"/>
        <rFont val="Verdana"/>
        <family val="2"/>
      </rPr>
      <t>São Januário</t>
    </r>
  </si>
  <si>
    <r>
      <rPr>
        <sz val="7"/>
        <rFont val="Verdana"/>
        <family val="2"/>
      </rPr>
      <t>Wind</t>
    </r>
  </si>
  <si>
    <r>
      <rPr>
        <sz val="7"/>
        <rFont val="Verdana"/>
        <family val="2"/>
      </rPr>
      <t>CE</t>
    </r>
  </si>
  <si>
    <r>
      <rPr>
        <sz val="7"/>
        <rFont val="Verdana"/>
        <family val="2"/>
      </rPr>
      <t>-</t>
    </r>
  </si>
  <si>
    <r>
      <rPr>
        <sz val="7"/>
        <rFont val="Verdana"/>
        <family val="2"/>
      </rPr>
      <t>Eletrobras Companies</t>
    </r>
  </si>
  <si>
    <r>
      <rPr>
        <sz val="7"/>
        <rFont val="Verdana"/>
        <family val="2"/>
      </rPr>
      <t>ACR</t>
    </r>
  </si>
  <si>
    <r>
      <rPr>
        <sz val="7"/>
        <rFont val="Verdana"/>
        <family val="2"/>
      </rPr>
      <t>Nossa Senhora de Fátima</t>
    </r>
  </si>
  <si>
    <r>
      <rPr>
        <sz val="7"/>
        <rFont val="Verdana"/>
        <family val="2"/>
      </rPr>
      <t>Wind</t>
    </r>
  </si>
  <si>
    <r>
      <rPr>
        <sz val="7"/>
        <rFont val="Verdana"/>
        <family val="2"/>
      </rPr>
      <t>Holding (100%)</t>
    </r>
  </si>
  <si>
    <r>
      <rPr>
        <sz val="7"/>
        <rFont val="Verdana"/>
        <family val="2"/>
      </rPr>
      <t>CE</t>
    </r>
  </si>
  <si>
    <r>
      <rPr>
        <sz val="7"/>
        <rFont val="Verdana"/>
        <family val="2"/>
      </rPr>
      <t>ACL</t>
    </r>
  </si>
  <si>
    <r>
      <rPr>
        <sz val="7"/>
        <rFont val="Verdana"/>
        <family val="2"/>
      </rPr>
      <t>Jandaia</t>
    </r>
  </si>
  <si>
    <r>
      <rPr>
        <sz val="7"/>
        <rFont val="Verdana"/>
        <family val="2"/>
      </rPr>
      <t>Wind</t>
    </r>
  </si>
  <si>
    <r>
      <rPr>
        <sz val="7"/>
        <rFont val="Verdana"/>
        <family val="2"/>
      </rPr>
      <t>Holding (100%)</t>
    </r>
  </si>
  <si>
    <r>
      <rPr>
        <sz val="7"/>
        <rFont val="Verdana"/>
        <family val="2"/>
      </rPr>
      <t>CE</t>
    </r>
  </si>
  <si>
    <r>
      <rPr>
        <sz val="7"/>
        <rFont val="Verdana"/>
        <family val="2"/>
      </rPr>
      <t>Others</t>
    </r>
  </si>
  <si>
    <r>
      <rPr>
        <sz val="7"/>
        <rFont val="Verdana"/>
        <family val="2"/>
      </rPr>
      <t>ACR</t>
    </r>
  </si>
  <si>
    <r>
      <rPr>
        <sz val="7"/>
        <rFont val="Verdana"/>
        <family val="2"/>
      </rPr>
      <t>São Clemente</t>
    </r>
  </si>
  <si>
    <r>
      <rPr>
        <sz val="7"/>
        <rFont val="Verdana"/>
        <family val="2"/>
      </rPr>
      <t>Wind</t>
    </r>
  </si>
  <si>
    <r>
      <rPr>
        <sz val="7"/>
        <rFont val="Verdana"/>
        <family val="2"/>
      </rPr>
      <t>Holding (100%)</t>
    </r>
  </si>
  <si>
    <r>
      <rPr>
        <sz val="7"/>
        <rFont val="Verdana"/>
        <family val="2"/>
      </rPr>
      <t>CE</t>
    </r>
  </si>
  <si>
    <r>
      <rPr>
        <sz val="7"/>
        <rFont val="Verdana"/>
        <family val="2"/>
      </rPr>
      <t>ACL</t>
    </r>
  </si>
  <si>
    <r>
      <rPr>
        <sz val="7"/>
        <rFont val="Verdana"/>
        <family val="2"/>
      </rPr>
      <t>Jandaia I</t>
    </r>
  </si>
  <si>
    <r>
      <rPr>
        <sz val="7"/>
        <rFont val="Verdana"/>
        <family val="2"/>
      </rPr>
      <t>Wind</t>
    </r>
  </si>
  <si>
    <r>
      <rPr>
        <sz val="7"/>
        <rFont val="Verdana"/>
        <family val="2"/>
      </rPr>
      <t>Holding (100%)</t>
    </r>
  </si>
  <si>
    <r>
      <rPr>
        <sz val="7"/>
        <rFont val="Verdana"/>
        <family val="2"/>
      </rPr>
      <t>CE</t>
    </r>
  </si>
  <si>
    <r>
      <rPr>
        <sz val="9"/>
        <color theme="1"/>
        <rFont val="Calibri"/>
        <family val="2"/>
        <scheme val="minor"/>
      </rPr>
      <t>Proportional shareholding</t>
    </r>
  </si>
  <si>
    <r>
      <rPr>
        <sz val="9"/>
        <color theme="1"/>
        <rFont val="Calibri"/>
        <family val="2"/>
        <scheme val="minor"/>
      </rPr>
      <t>Leveraged</t>
    </r>
  </si>
  <si>
    <r>
      <rPr>
        <sz val="7"/>
        <color rgb="FF6AA1B0"/>
        <rFont val="Verdana"/>
        <family val="2"/>
      </rPr>
      <t>SPE</t>
    </r>
  </si>
  <si>
    <r>
      <rPr>
        <sz val="7"/>
        <color rgb="FF6AA1B0"/>
        <rFont val="Verdana"/>
        <family val="2"/>
      </rPr>
      <t>Termination of the Concession</t>
    </r>
  </si>
  <si>
    <r>
      <rPr>
        <sz val="7"/>
        <color rgb="FF6AA1B0"/>
        <rFont val="Verdana"/>
        <family val="2"/>
      </rPr>
      <t>Readjustment Index</t>
    </r>
  </si>
  <si>
    <r>
      <rPr>
        <sz val="7"/>
        <color rgb="FF6AA1B0"/>
        <rFont val="Verdana"/>
        <family val="2"/>
      </rPr>
      <t>Contract</t>
    </r>
  </si>
  <si>
    <r>
      <rPr>
        <sz val="7"/>
        <color theme="1"/>
        <rFont val="Calibri"/>
        <family val="2"/>
        <scheme val="minor"/>
      </rPr>
      <t xml:space="preserve">Chesf </t>
    </r>
  </si>
  <si>
    <r>
      <rPr>
        <sz val="7"/>
        <color theme="1"/>
        <rFont val="Calibri"/>
        <family val="2"/>
        <scheme val="minor"/>
      </rPr>
      <t>Eletronorte</t>
    </r>
  </si>
  <si>
    <r>
      <rPr>
        <sz val="7"/>
        <color theme="1"/>
        <rFont val="Calibri"/>
        <family val="2"/>
        <scheme val="minor"/>
      </rPr>
      <t>Furnas</t>
    </r>
  </si>
  <si>
    <r>
      <rPr>
        <sz val="7"/>
        <color theme="1"/>
        <rFont val="Calibri"/>
        <family val="2"/>
        <scheme val="minor"/>
      </rPr>
      <t>Eletrosul
(Km of TL)</t>
    </r>
  </si>
  <si>
    <r>
      <rPr>
        <sz val="7"/>
        <color theme="1"/>
        <rFont val="Calibri"/>
        <family val="2"/>
        <scheme val="minor"/>
      </rPr>
      <t>Chesf 
(Km of TL)</t>
    </r>
  </si>
  <si>
    <r>
      <rPr>
        <sz val="7"/>
        <color theme="1"/>
        <rFont val="Calibri"/>
        <family val="2"/>
        <scheme val="minor"/>
      </rPr>
      <t>Eletronorte
(Km of TL)</t>
    </r>
  </si>
  <si>
    <r>
      <rPr>
        <sz val="7"/>
        <color theme="1"/>
        <rFont val="Calibri"/>
        <family val="2"/>
        <scheme val="minor"/>
      </rPr>
      <t>Furnas
(Km of TL)</t>
    </r>
  </si>
  <si>
    <r>
      <rPr>
        <sz val="7"/>
        <color theme="1"/>
        <rFont val="Calibri"/>
        <family val="2"/>
        <scheme val="minor"/>
      </rPr>
      <t xml:space="preserve">Holding
(Km of TL) </t>
    </r>
  </si>
  <si>
    <r>
      <rPr>
        <sz val="7"/>
        <color theme="1"/>
        <rFont val="Calibri"/>
        <family val="2"/>
        <scheme val="minor"/>
      </rPr>
      <t>Eletrosul</t>
    </r>
  </si>
  <si>
    <r>
      <rPr>
        <sz val="7"/>
        <color theme="1"/>
        <rFont val="Calibri"/>
        <family val="2"/>
        <scheme val="minor"/>
      </rPr>
      <t xml:space="preserve">Chesf </t>
    </r>
  </si>
  <si>
    <r>
      <rPr>
        <sz val="7"/>
        <color theme="1"/>
        <rFont val="Calibri"/>
        <family val="2"/>
        <scheme val="minor"/>
      </rPr>
      <t>Eletronorte</t>
    </r>
  </si>
  <si>
    <r>
      <rPr>
        <sz val="7"/>
        <color theme="1"/>
        <rFont val="Calibri"/>
        <family val="2"/>
        <scheme val="minor"/>
      </rPr>
      <t>Furnas</t>
    </r>
  </si>
  <si>
    <r>
      <rPr>
        <sz val="7"/>
        <color theme="1"/>
        <rFont val="Calibri"/>
        <family val="2"/>
        <scheme val="minor"/>
      </rPr>
      <t>Holding</t>
    </r>
  </si>
  <si>
    <r>
      <rPr>
        <sz val="7"/>
        <rFont val="Verdana"/>
        <family val="2"/>
      </rPr>
      <t>IPCA</t>
    </r>
  </si>
  <si>
    <r>
      <rPr>
        <sz val="7"/>
        <rFont val="Verdana"/>
        <family val="2"/>
      </rPr>
      <t>IPCA</t>
    </r>
  </si>
  <si>
    <r>
      <rPr>
        <sz val="7"/>
        <rFont val="Verdana"/>
        <family val="2"/>
      </rPr>
      <t>IPCA</t>
    </r>
  </si>
  <si>
    <r>
      <rPr>
        <sz val="7"/>
        <rFont val="Verdana"/>
        <family val="2"/>
      </rPr>
      <t>IPCA</t>
    </r>
  </si>
  <si>
    <r>
      <rPr>
        <sz val="7"/>
        <color theme="1"/>
        <rFont val="Verdana"/>
        <family val="2"/>
      </rPr>
      <t>(5)</t>
    </r>
  </si>
  <si>
    <r>
      <rPr>
        <sz val="7"/>
        <rFont val="Verdana"/>
        <family val="2"/>
      </rPr>
      <t>IPCA</t>
    </r>
  </si>
  <si>
    <r>
      <rPr>
        <sz val="7"/>
        <rFont val="Verdana"/>
        <family val="2"/>
      </rPr>
      <t>Holding (49%)</t>
    </r>
  </si>
  <si>
    <r>
      <rPr>
        <sz val="7"/>
        <rFont val="Verdana"/>
        <family val="2"/>
      </rPr>
      <t>IPCA</t>
    </r>
  </si>
  <si>
    <r>
      <rPr>
        <sz val="7"/>
        <rFont val="Verdana"/>
        <family val="2"/>
      </rPr>
      <t>IPCA</t>
    </r>
  </si>
  <si>
    <r>
      <rPr>
        <sz val="7"/>
        <rFont val="Verdana"/>
        <family val="2"/>
      </rPr>
      <t>IPCA</t>
    </r>
  </si>
  <si>
    <r>
      <rPr>
        <sz val="7"/>
        <rFont val="Verdana"/>
        <family val="2"/>
      </rPr>
      <t>IPCA</t>
    </r>
  </si>
  <si>
    <r>
      <rPr>
        <sz val="7"/>
        <rFont val="Verdana"/>
        <family val="2"/>
      </rPr>
      <t>IPCA</t>
    </r>
  </si>
  <si>
    <r>
      <rPr>
        <sz val="7"/>
        <rFont val="Verdana"/>
        <family val="2"/>
      </rPr>
      <t>Holding (49%)</t>
    </r>
  </si>
  <si>
    <r>
      <rPr>
        <sz val="7"/>
        <rFont val="Verdana"/>
        <family val="2"/>
      </rPr>
      <t>IPCA</t>
    </r>
  </si>
  <si>
    <r>
      <rPr>
        <sz val="7"/>
        <rFont val="Verdana"/>
        <family val="2"/>
      </rPr>
      <t>Holding (49%)</t>
    </r>
  </si>
  <si>
    <r>
      <rPr>
        <sz val="7"/>
        <rFont val="Verdana"/>
        <family val="2"/>
      </rPr>
      <t>IPCA</t>
    </r>
  </si>
  <si>
    <r>
      <rPr>
        <sz val="7"/>
        <rFont val="Verdana"/>
        <family val="2"/>
      </rPr>
      <t>Holding (100%)</t>
    </r>
  </si>
  <si>
    <r>
      <rPr>
        <sz val="7"/>
        <rFont val="Verdana"/>
        <family val="2"/>
      </rPr>
      <t>IPCA</t>
    </r>
  </si>
  <si>
    <r>
      <rPr>
        <sz val="7"/>
        <color theme="1"/>
        <rFont val="Verdana"/>
        <family val="2"/>
      </rPr>
      <t>Holding (100%)</t>
    </r>
  </si>
  <si>
    <r>
      <rPr>
        <sz val="7"/>
        <rFont val="Verdana"/>
        <family val="2"/>
      </rPr>
      <t>IPCA</t>
    </r>
  </si>
  <si>
    <r>
      <rPr>
        <sz val="7"/>
        <rFont val="Verdana"/>
        <family val="2"/>
      </rPr>
      <t>Holding (100%)</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</si>
  <si>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</si>
  <si>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</si>
  <si>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</si>
  <si>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</si>
  <si>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N/A</t>
    </r>
  </si>
  <si>
    <r>
      <rPr>
        <sz val="7"/>
        <rFont val="Verdana"/>
        <family val="2"/>
      </rPr>
      <t>N/A</t>
    </r>
  </si>
  <si>
    <r>
      <rPr>
        <sz val="7"/>
        <rFont val="Verdana"/>
        <family val="2"/>
      </rPr>
      <t>N/A</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</si>
  <si>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</si>
  <si>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</si>
  <si>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</si>
  <si>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</si>
  <si>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N/A</t>
    </r>
  </si>
  <si>
    <r>
      <rPr>
        <sz val="7"/>
        <rFont val="Verdana"/>
        <family val="2"/>
      </rPr>
      <t>N/A</t>
    </r>
  </si>
  <si>
    <r>
      <rPr>
        <sz val="7"/>
        <rFont val="Verdana"/>
        <family val="2"/>
      </rPr>
      <t>N/A</t>
    </r>
  </si>
  <si>
    <r>
      <rPr>
        <sz val="7"/>
        <rFont val="Verdana"/>
        <family val="2"/>
      </rPr>
      <t>Holding (33.333%)</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</si>
  <si>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</si>
  <si>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</si>
  <si>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</si>
  <si>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</si>
  <si>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Holding (40%)</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</si>
  <si>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</si>
  <si>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</si>
  <si>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</si>
  <si>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</si>
  <si>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</si>
  <si>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</si>
  <si>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</si>
  <si>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</si>
  <si>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Holding (83.42%)</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</si>
  <si>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</si>
  <si>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</si>
  <si>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</si>
  <si>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</si>
  <si>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Holding (100%)</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</si>
  <si>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</si>
  <si>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</si>
  <si>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</si>
  <si>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</si>
  <si>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Serra do Facão Energia S.A. (2)</t>
    </r>
  </si>
  <si>
    <r>
      <rPr>
        <sz val="7"/>
        <rFont val="Verdana"/>
        <family val="2"/>
      </rPr>
      <t>Holding (54.013%)</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</si>
  <si>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</si>
  <si>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</si>
  <si>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</si>
  <si>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</si>
  <si>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Eletronorte (50.56%)
Holding (24.72%)
CGT Eletrosul (24.72%)</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</si>
  <si>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</si>
  <si>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</si>
  <si>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</si>
  <si>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</si>
  <si>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Holding (100%)</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</si>
  <si>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</si>
  <si>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</si>
  <si>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</si>
  <si>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</si>
  <si>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CHESF (15.00%)
Eletronorte (34.98%)</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</si>
  <si>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</si>
  <si>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</si>
  <si>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</si>
  <si>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</si>
  <si>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N/A</t>
    </r>
  </si>
  <si>
    <r>
      <rPr>
        <sz val="7"/>
        <rFont val="Verdana"/>
        <family val="2"/>
      </rPr>
      <t>N/A</t>
    </r>
  </si>
  <si>
    <r>
      <rPr>
        <sz val="7"/>
        <color theme="1"/>
        <rFont val="Calibri"/>
        <family val="2"/>
        <scheme val="minor"/>
      </rPr>
      <t>Eletrosul
(Km of TL)</t>
    </r>
  </si>
  <si>
    <r>
      <rPr>
        <sz val="7"/>
        <color theme="1"/>
        <rFont val="Calibri"/>
        <family val="2"/>
        <scheme val="minor"/>
      </rPr>
      <t>Chesf 
(Km of TL)</t>
    </r>
  </si>
  <si>
    <r>
      <rPr>
        <sz val="7"/>
        <color theme="1"/>
        <rFont val="Calibri"/>
        <family val="2"/>
        <scheme val="minor"/>
      </rPr>
      <t>Eletronorte
(Km of TL)</t>
    </r>
  </si>
  <si>
    <r>
      <rPr>
        <sz val="7"/>
        <color theme="1"/>
        <rFont val="Calibri"/>
        <family val="2"/>
        <scheme val="minor"/>
      </rPr>
      <t>Furnas
(Km of TL)</t>
    </r>
  </si>
  <si>
    <r>
      <rPr>
        <sz val="7"/>
        <color theme="1"/>
        <rFont val="Calibri"/>
        <family val="2"/>
        <scheme val="minor"/>
      </rPr>
      <t xml:space="preserve">Holding
(Km of TL) </t>
    </r>
  </si>
  <si>
    <r>
      <rPr>
        <sz val="7"/>
        <color theme="1"/>
        <rFont val="Calibri"/>
        <family val="2"/>
        <scheme val="minor"/>
      </rPr>
      <t>Eletrosul
(Km of TL)</t>
    </r>
  </si>
  <si>
    <r>
      <rPr>
        <sz val="7"/>
        <color theme="1"/>
        <rFont val="Calibri"/>
        <family val="2"/>
        <scheme val="minor"/>
      </rPr>
      <t>Chesf 
(Km of TL)</t>
    </r>
  </si>
  <si>
    <r>
      <rPr>
        <sz val="7"/>
        <color theme="1"/>
        <rFont val="Calibri"/>
        <family val="2"/>
        <scheme val="minor"/>
      </rPr>
      <t>Eletronorte
(Km of TL)</t>
    </r>
  </si>
  <si>
    <r>
      <rPr>
        <sz val="7"/>
        <color theme="1"/>
        <rFont val="Calibri"/>
        <family val="2"/>
        <scheme val="minor"/>
      </rPr>
      <t>Furnas
(Km of TL)</t>
    </r>
  </si>
  <si>
    <r>
      <rPr>
        <sz val="7"/>
        <color theme="1"/>
        <rFont val="Calibri"/>
        <family val="2"/>
        <scheme val="minor"/>
      </rPr>
      <t xml:space="preserve">Holding
(Km of TL) </t>
    </r>
  </si>
  <si>
    <r>
      <rPr>
        <sz val="7"/>
        <rFont val="Calibri"/>
        <family val="2"/>
        <scheme val="minor"/>
      </rPr>
      <t>Eletrosul
(Km of TL)</t>
    </r>
  </si>
  <si>
    <r>
      <rPr>
        <sz val="7"/>
        <rFont val="Calibri"/>
        <family val="2"/>
        <scheme val="minor"/>
      </rPr>
      <t>Chesf 
(Km of TL)</t>
    </r>
  </si>
  <si>
    <r>
      <rPr>
        <sz val="7"/>
        <rFont val="Calibri"/>
        <family val="2"/>
        <scheme val="minor"/>
      </rPr>
      <t>Eletronorte
(Km of TL)</t>
    </r>
  </si>
  <si>
    <r>
      <rPr>
        <sz val="7"/>
        <rFont val="Calibri"/>
        <family val="2"/>
        <scheme val="minor"/>
      </rPr>
      <t>Furnas
(Km of TL)</t>
    </r>
  </si>
  <si>
    <r>
      <rPr>
        <sz val="7"/>
        <rFont val="Calibri"/>
        <family val="2"/>
        <scheme val="minor"/>
      </rPr>
      <t xml:space="preserve">Holding
(Km of TL) </t>
    </r>
  </si>
  <si>
    <r>
      <rPr>
        <sz val="7"/>
        <color rgb="FF6AA1B0"/>
        <rFont val="Verdana"/>
        <family val="2"/>
      </rPr>
      <t>SPE</t>
    </r>
  </si>
  <si>
    <r>
      <rPr>
        <sz val="7"/>
        <color rgb="FF6AA1B0"/>
        <rFont val="Verdana"/>
        <family val="2"/>
      </rPr>
      <t>Substation</t>
    </r>
  </si>
  <si>
    <r>
      <rPr>
        <sz val="7"/>
        <color rgb="FF6AA1B0"/>
        <rFont val="Verdana"/>
        <family val="2"/>
      </rPr>
      <t>Eletrobras Companies (%)</t>
    </r>
  </si>
  <si>
    <r>
      <rPr>
        <sz val="7"/>
        <color rgb="FF6AA1B0"/>
        <rFont val="Verdana"/>
        <family val="2"/>
      </rPr>
      <t>Termination of the Concession</t>
    </r>
  </si>
  <si>
    <r>
      <rPr>
        <sz val="7"/>
        <color rgb="FF6AA1B0"/>
        <rFont val="Verdana"/>
        <family val="2"/>
      </rPr>
      <t>RAP Cycle 
24-25</t>
    </r>
  </si>
  <si>
    <r>
      <rPr>
        <sz val="7"/>
        <color rgb="FF6AA1B0"/>
        <rFont val="Verdana"/>
        <family val="2"/>
      </rPr>
      <t>RAP of 07.01.2024 - 03.31.2025
(BRL Million)</t>
    </r>
  </si>
  <si>
    <r>
      <rPr>
        <sz val="7"/>
        <color rgb="FF6AA1B0"/>
        <rFont val="Verdana"/>
        <family val="2"/>
      </rPr>
      <t>Readjustment Index</t>
    </r>
  </si>
  <si>
    <r>
      <rPr>
        <sz val="7"/>
        <rFont val="Verdana"/>
        <family val="2"/>
      </rPr>
      <t>Eletronorte (24.5%)
Holding (24.5%)</t>
    </r>
  </si>
  <si>
    <r>
      <rPr>
        <sz val="7"/>
        <rFont val="Verdana"/>
        <family val="2"/>
      </rPr>
      <t>IPCA</t>
    </r>
  </si>
  <si>
    <r>
      <rPr>
        <sz val="7"/>
        <rFont val="Verdana"/>
        <family val="2"/>
      </rPr>
      <t>014/2014 - Aneel</t>
    </r>
  </si>
  <si>
    <r>
      <rPr>
        <sz val="7"/>
        <rFont val="Verdana"/>
        <family val="2"/>
      </rPr>
      <t>Asset</t>
    </r>
  </si>
  <si>
    <r>
      <rPr>
        <sz val="7"/>
        <rFont val="Verdana"/>
        <family val="2"/>
      </rPr>
      <t>Reserve</t>
    </r>
  </si>
  <si>
    <r>
      <rPr>
        <sz val="7"/>
        <rFont val="Verdana"/>
        <family val="2"/>
      </rPr>
      <t>Holding (49.9%)</t>
    </r>
  </si>
  <si>
    <r>
      <rPr>
        <sz val="7"/>
        <rFont val="Verdana"/>
        <family val="2"/>
      </rPr>
      <t>Asset</t>
    </r>
  </si>
  <si>
    <r>
      <rPr>
        <sz val="7"/>
        <rFont val="Verdana"/>
        <family val="2"/>
      </rPr>
      <t>IPCA</t>
    </r>
  </si>
  <si>
    <r>
      <rPr>
        <sz val="7"/>
        <rFont val="Verdana"/>
        <family val="2"/>
      </rPr>
      <t>Goiás Transmissão S.A.</t>
    </r>
  </si>
  <si>
    <r>
      <rPr>
        <sz val="7"/>
        <rFont val="Verdana"/>
        <family val="2"/>
      </rPr>
      <t>Holding (49%)</t>
    </r>
  </si>
  <si>
    <r>
      <rPr>
        <sz val="7"/>
        <rFont val="Verdana"/>
        <family val="2"/>
      </rPr>
      <t>Asset</t>
    </r>
  </si>
  <si>
    <r>
      <rPr>
        <sz val="7"/>
        <rFont val="Verdana"/>
        <family val="2"/>
      </rPr>
      <t>IPCA</t>
    </r>
  </si>
  <si>
    <r>
      <rPr>
        <sz val="7"/>
        <rFont val="Verdana"/>
        <family val="2"/>
      </rPr>
      <t>Asset</t>
    </r>
  </si>
  <si>
    <r>
      <rPr>
        <sz val="7"/>
        <rFont val="Verdana"/>
        <family val="2"/>
      </rPr>
      <t>Asset</t>
    </r>
  </si>
  <si>
    <r>
      <rPr>
        <sz val="7"/>
        <rFont val="Verdana"/>
        <family val="2"/>
      </rPr>
      <t>002/2010 - Aneel</t>
    </r>
  </si>
  <si>
    <r>
      <rPr>
        <sz val="7"/>
        <rFont val="Verdana"/>
        <family val="2"/>
      </rPr>
      <t>Reserve</t>
    </r>
  </si>
  <si>
    <r>
      <rPr>
        <sz val="7"/>
        <rFont val="Verdana"/>
        <family val="2"/>
      </rPr>
      <t>Asset</t>
    </r>
  </si>
  <si>
    <r>
      <rPr>
        <sz val="7"/>
        <rFont val="Verdana"/>
        <family val="2"/>
      </rPr>
      <t>Asset</t>
    </r>
  </si>
  <si>
    <r>
      <rPr>
        <sz val="7"/>
        <rFont val="Verdana"/>
        <family val="2"/>
      </rPr>
      <t>Chesf (24.5%)
Holding (24.5%)</t>
    </r>
  </si>
  <si>
    <r>
      <rPr>
        <sz val="7"/>
        <rFont val="Verdana"/>
        <family val="2"/>
      </rPr>
      <t>Asset</t>
    </r>
  </si>
  <si>
    <r>
      <rPr>
        <sz val="7"/>
        <rFont val="Verdana"/>
        <family val="2"/>
      </rPr>
      <t>IPCA</t>
    </r>
  </si>
  <si>
    <r>
      <rPr>
        <sz val="7"/>
        <rFont val="Verdana"/>
        <family val="2"/>
      </rPr>
      <t>Reserve</t>
    </r>
  </si>
  <si>
    <r>
      <rPr>
        <sz val="7"/>
        <rFont val="Verdana"/>
        <family val="2"/>
      </rPr>
      <t>Asset</t>
    </r>
  </si>
  <si>
    <r>
      <rPr>
        <sz val="7"/>
        <rFont val="Verdana"/>
        <family val="2"/>
      </rPr>
      <t>Reserve</t>
    </r>
  </si>
  <si>
    <r>
      <rPr>
        <sz val="7"/>
        <rFont val="Verdana"/>
        <family val="2"/>
      </rPr>
      <t>Interligação Elétrica Garanhuns S.A.</t>
    </r>
  </si>
  <si>
    <r>
      <rPr>
        <sz val="7"/>
        <rFont val="Verdana"/>
        <family val="2"/>
      </rPr>
      <t>Chesf (49%)</t>
    </r>
  </si>
  <si>
    <r>
      <rPr>
        <sz val="7"/>
        <rFont val="Verdana"/>
        <family val="2"/>
      </rPr>
      <t>Asset</t>
    </r>
  </si>
  <si>
    <r>
      <rPr>
        <sz val="7"/>
        <rFont val="Verdana"/>
        <family val="2"/>
      </rPr>
      <t>IPCA</t>
    </r>
  </si>
  <si>
    <r>
      <rPr>
        <sz val="7"/>
        <rFont val="Verdana"/>
        <family val="2"/>
      </rPr>
      <t>022/2011 - Aneel</t>
    </r>
  </si>
  <si>
    <r>
      <rPr>
        <sz val="7"/>
        <rFont val="Verdana"/>
        <family val="2"/>
      </rPr>
      <t>Garanhuns II</t>
    </r>
  </si>
  <si>
    <r>
      <rPr>
        <sz val="7"/>
        <rFont val="Verdana"/>
        <family val="2"/>
      </rPr>
      <t>Reserve</t>
    </r>
  </si>
  <si>
    <r>
      <rPr>
        <sz val="7"/>
        <rFont val="Verdana"/>
        <family val="2"/>
      </rPr>
      <t>Asset</t>
    </r>
  </si>
  <si>
    <r>
      <rPr>
        <sz val="7"/>
        <rFont val="Verdana"/>
        <family val="2"/>
      </rPr>
      <t>Pau Ferro</t>
    </r>
  </si>
  <si>
    <r>
      <rPr>
        <sz val="7"/>
        <rFont val="Verdana"/>
        <family val="2"/>
      </rPr>
      <t>Reserve</t>
    </r>
  </si>
  <si>
    <r>
      <rPr>
        <sz val="7"/>
        <rFont val="Verdana"/>
        <family val="2"/>
      </rPr>
      <t>Luziânia</t>
    </r>
  </si>
  <si>
    <r>
      <rPr>
        <sz val="7"/>
        <rFont val="Verdana"/>
        <family val="2"/>
      </rPr>
      <t>Holding (49%)</t>
    </r>
  </si>
  <si>
    <r>
      <rPr>
        <sz val="7"/>
        <rFont val="Verdana"/>
        <family val="2"/>
      </rPr>
      <t>Asset</t>
    </r>
  </si>
  <si>
    <r>
      <rPr>
        <sz val="7"/>
        <rFont val="Verdana"/>
        <family val="2"/>
      </rPr>
      <t>IPCA</t>
    </r>
  </si>
  <si>
    <r>
      <rPr>
        <sz val="7"/>
        <rFont val="Verdana"/>
        <family val="2"/>
      </rPr>
      <t>Asset</t>
    </r>
  </si>
  <si>
    <r>
      <rPr>
        <sz val="7"/>
        <rFont val="Verdana"/>
        <family val="2"/>
      </rPr>
      <t>Holding (49.9%)</t>
    </r>
  </si>
  <si>
    <r>
      <rPr>
        <sz val="7"/>
        <rFont val="Verdana"/>
        <family val="2"/>
      </rPr>
      <t>-</t>
    </r>
  </si>
  <si>
    <r>
      <rPr>
        <sz val="7"/>
        <rFont val="Verdana"/>
        <family val="2"/>
      </rPr>
      <t>IPCA</t>
    </r>
  </si>
  <si>
    <r>
      <rPr>
        <sz val="7"/>
        <rFont val="Verdana"/>
        <family val="2"/>
      </rPr>
      <t>001/2014 - Aneel</t>
    </r>
  </si>
  <si>
    <r>
      <rPr>
        <sz val="7"/>
        <rFont val="Verdana"/>
        <family val="2"/>
      </rPr>
      <t>Asset</t>
    </r>
  </si>
  <si>
    <r>
      <rPr>
        <sz val="7"/>
        <rFont val="Verdana"/>
        <family val="2"/>
      </rPr>
      <t>IPCA</t>
    </r>
  </si>
  <si>
    <r>
      <rPr>
        <sz val="7"/>
        <rFont val="Verdana"/>
        <family val="2"/>
      </rPr>
      <t>Reserve</t>
    </r>
  </si>
  <si>
    <r>
      <rPr>
        <sz val="7"/>
        <rFont val="Verdana"/>
        <family val="2"/>
      </rPr>
      <t>-</t>
    </r>
  </si>
  <si>
    <r>
      <rPr>
        <sz val="7"/>
        <rFont val="Verdana"/>
        <family val="2"/>
      </rPr>
      <t>IPCA</t>
    </r>
  </si>
  <si>
    <r>
      <rPr>
        <sz val="7"/>
        <rFont val="Verdana"/>
        <family val="2"/>
      </rPr>
      <t>Holding (49%)</t>
    </r>
  </si>
  <si>
    <r>
      <rPr>
        <sz val="7"/>
        <rFont val="Verdana"/>
        <family val="2"/>
      </rPr>
      <t>Asset</t>
    </r>
  </si>
  <si>
    <r>
      <rPr>
        <sz val="7"/>
        <rFont val="Verdana"/>
        <family val="2"/>
      </rPr>
      <t>IPCA</t>
    </r>
  </si>
  <si>
    <r>
      <rPr>
        <sz val="7"/>
        <rFont val="Verdana"/>
        <family val="2"/>
      </rPr>
      <t>008/2010 - Aneel</t>
    </r>
  </si>
  <si>
    <r>
      <rPr>
        <sz val="7"/>
        <rFont val="Verdana"/>
        <family val="2"/>
      </rPr>
      <t>Asset</t>
    </r>
  </si>
  <si>
    <r>
      <rPr>
        <sz val="7"/>
        <rFont val="Verdana"/>
        <family val="2"/>
      </rPr>
      <t>Asset</t>
    </r>
  </si>
  <si>
    <r>
      <rPr>
        <sz val="7"/>
        <rFont val="Verdana"/>
        <family val="2"/>
      </rPr>
      <t>Asset</t>
    </r>
  </si>
  <si>
    <r>
      <rPr>
        <sz val="7"/>
        <rFont val="Verdana"/>
        <family val="2"/>
      </rPr>
      <t>Reserve</t>
    </r>
  </si>
  <si>
    <r>
      <rPr>
        <sz val="7"/>
        <rFont val="Verdana"/>
        <family val="2"/>
      </rPr>
      <t>Asset</t>
    </r>
  </si>
  <si>
    <r>
      <rPr>
        <sz val="7"/>
        <rFont val="Verdana"/>
        <family val="2"/>
      </rPr>
      <t>Paranaíba Transmissora de Energia S.A.</t>
    </r>
  </si>
  <si>
    <r>
      <rPr>
        <sz val="7"/>
        <rFont val="Verdana"/>
        <family val="2"/>
      </rPr>
      <t>Holding (24.5%)</t>
    </r>
  </si>
  <si>
    <r>
      <rPr>
        <sz val="7"/>
        <rFont val="Verdana"/>
        <family val="2"/>
      </rPr>
      <t>-</t>
    </r>
  </si>
  <si>
    <r>
      <rPr>
        <sz val="7"/>
        <rFont val="Verdana"/>
        <family val="2"/>
      </rPr>
      <t>IPCA</t>
    </r>
  </si>
  <si>
    <r>
      <rPr>
        <sz val="7"/>
        <rFont val="Verdana"/>
        <family val="2"/>
      </rPr>
      <t>007/2013 - Aneel</t>
    </r>
  </si>
  <si>
    <r>
      <rPr>
        <sz val="7"/>
        <rFont val="Verdana"/>
        <family val="2"/>
      </rPr>
      <t>-</t>
    </r>
  </si>
  <si>
    <r>
      <rPr>
        <sz val="7"/>
        <rFont val="Verdana"/>
        <family val="2"/>
      </rPr>
      <t>-</t>
    </r>
  </si>
  <si>
    <r>
      <rPr>
        <sz val="7"/>
        <rFont val="Verdana"/>
        <family val="2"/>
      </rPr>
      <t>-</t>
    </r>
  </si>
  <si>
    <r>
      <rPr>
        <sz val="7"/>
        <rFont val="Verdana"/>
        <family val="2"/>
      </rPr>
      <t>Sistema de Transmissão do Nordeste S.A.</t>
    </r>
  </si>
  <si>
    <r>
      <rPr>
        <sz val="7"/>
        <rFont val="Verdana"/>
        <family val="2"/>
      </rPr>
      <t>CHESF (49.0%)</t>
    </r>
  </si>
  <si>
    <r>
      <rPr>
        <sz val="7"/>
        <rFont val="Verdana"/>
        <family val="2"/>
      </rPr>
      <t>-</t>
    </r>
  </si>
  <si>
    <r>
      <rPr>
        <sz val="7"/>
        <rFont val="Verdana"/>
        <family val="2"/>
      </rPr>
      <t>-</t>
    </r>
  </si>
  <si>
    <r>
      <rPr>
        <sz val="7"/>
        <rFont val="Verdana"/>
        <family val="2"/>
      </rPr>
      <t>IGP-m</t>
    </r>
  </si>
  <si>
    <r>
      <rPr>
        <sz val="7"/>
        <rFont val="Verdana"/>
        <family val="2"/>
      </rPr>
      <t>005/2004 - Aneel</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</si>
  <si>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</si>
  <si>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</si>
  <si>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</si>
  <si>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</si>
  <si>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</si>
  <si>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</si>
  <si>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</si>
  <si>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</si>
  <si>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</si>
  <si>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</si>
  <si>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</si>
  <si>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</si>
  <si>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</si>
  <si>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Transenergia Renovável S.A.</t>
    </r>
  </si>
  <si>
    <r>
      <rPr>
        <sz val="7"/>
        <rFont val="Verdana"/>
        <family val="2"/>
      </rPr>
      <t>Holding (49%)</t>
    </r>
  </si>
  <si>
    <r>
      <rPr>
        <sz val="7"/>
        <rFont val="Verdana"/>
        <family val="2"/>
      </rPr>
      <t>-</t>
    </r>
  </si>
  <si>
    <r>
      <rPr>
        <sz val="7"/>
        <rFont val="Verdana"/>
        <family val="2"/>
      </rPr>
      <t>Asset</t>
    </r>
  </si>
  <si>
    <r>
      <rPr>
        <sz val="7"/>
        <rFont val="Verdana"/>
        <family val="2"/>
      </rPr>
      <t>IPCA</t>
    </r>
  </si>
  <si>
    <r>
      <rPr>
        <sz val="7"/>
        <rFont val="Verdana"/>
        <family val="2"/>
      </rPr>
      <t>009/2009 - Aneel</t>
    </r>
  </si>
  <si>
    <r>
      <rPr>
        <sz val="7"/>
        <rFont val="Verdana"/>
        <family val="2"/>
      </rPr>
      <t>-</t>
    </r>
  </si>
  <si>
    <r>
      <rPr>
        <sz val="7"/>
        <rFont val="Verdana"/>
        <family val="2"/>
      </rPr>
      <t>Asset</t>
    </r>
  </si>
  <si>
    <r>
      <rPr>
        <sz val="7"/>
        <rFont val="Verdana"/>
        <family val="2"/>
      </rPr>
      <t>Asset</t>
    </r>
  </si>
  <si>
    <r>
      <rPr>
        <sz val="7"/>
        <rFont val="Verdana"/>
        <family val="2"/>
      </rPr>
      <t>Asset</t>
    </r>
  </si>
  <si>
    <r>
      <rPr>
        <sz val="7"/>
        <rFont val="Verdana"/>
        <family val="2"/>
      </rPr>
      <t>Asset</t>
    </r>
  </si>
  <si>
    <r>
      <rPr>
        <sz val="7"/>
        <rFont val="Verdana"/>
        <family val="2"/>
      </rPr>
      <t>-</t>
    </r>
  </si>
  <si>
    <r>
      <rPr>
        <sz val="7"/>
        <rFont val="Verdana"/>
        <family val="2"/>
      </rPr>
      <t>Asset</t>
    </r>
  </si>
  <si>
    <r>
      <rPr>
        <sz val="7"/>
        <rFont val="Verdana"/>
        <family val="2"/>
      </rPr>
      <t>-</t>
    </r>
  </si>
  <si>
    <r>
      <rPr>
        <sz val="7"/>
        <rFont val="Verdana"/>
        <family val="2"/>
      </rPr>
      <t>Asset</t>
    </r>
  </si>
  <si>
    <r>
      <rPr>
        <sz val="7"/>
        <rFont val="Verdana"/>
        <family val="2"/>
      </rPr>
      <t>Asset</t>
    </r>
  </si>
  <si>
    <r>
      <rPr>
        <sz val="7"/>
        <rFont val="Verdana"/>
        <family val="2"/>
      </rPr>
      <t>Asset</t>
    </r>
  </si>
  <si>
    <r>
      <rPr>
        <sz val="7"/>
        <rFont val="Verdana"/>
        <family val="2"/>
      </rPr>
      <t>Holding (49%)</t>
    </r>
  </si>
  <si>
    <r>
      <rPr>
        <sz val="7"/>
        <rFont val="Verdana"/>
        <family val="2"/>
      </rPr>
      <t>Asset</t>
    </r>
  </si>
  <si>
    <r>
      <rPr>
        <sz val="7"/>
        <rFont val="Verdana"/>
        <family val="2"/>
      </rPr>
      <t>IPCA</t>
    </r>
  </si>
  <si>
    <r>
      <rPr>
        <sz val="7"/>
        <rFont val="Verdana"/>
        <family val="2"/>
      </rPr>
      <t>024/2009 - Aneel</t>
    </r>
  </si>
  <si>
    <r>
      <rPr>
        <sz val="7"/>
        <rFont val="Verdana"/>
        <family val="2"/>
      </rPr>
      <t>Reserve</t>
    </r>
  </si>
  <si>
    <r>
      <rPr>
        <sz val="7"/>
        <rFont val="Verdana"/>
        <family val="2"/>
      </rPr>
      <t>Eletronorte (50.38%)</t>
    </r>
  </si>
  <si>
    <r>
      <rPr>
        <sz val="7"/>
        <rFont val="Verdana"/>
        <family val="2"/>
      </rPr>
      <t>Asset</t>
    </r>
  </si>
  <si>
    <r>
      <rPr>
        <sz val="7"/>
        <rFont val="Verdana"/>
        <family val="2"/>
      </rPr>
      <t>IPCA</t>
    </r>
  </si>
  <si>
    <r>
      <rPr>
        <sz val="7"/>
        <rFont val="Verdana"/>
        <family val="2"/>
      </rPr>
      <t>Triângulo Mineiro Transmissora S.A.</t>
    </r>
  </si>
  <si>
    <r>
      <rPr>
        <sz val="7"/>
        <rFont val="Verdana"/>
        <family val="2"/>
      </rPr>
      <t>Holding (100%)</t>
    </r>
  </si>
  <si>
    <r>
      <rPr>
        <sz val="7"/>
        <rFont val="Verdana"/>
        <family val="2"/>
      </rPr>
      <t>Asset</t>
    </r>
  </si>
  <si>
    <r>
      <rPr>
        <sz val="7"/>
        <rFont val="Verdana"/>
        <family val="2"/>
      </rPr>
      <t>IPCA</t>
    </r>
  </si>
  <si>
    <r>
      <rPr>
        <sz val="7"/>
        <rFont val="Verdana"/>
        <family val="2"/>
      </rPr>
      <t>004/2013 - Aneel</t>
    </r>
  </si>
  <si>
    <r>
      <rPr>
        <sz val="7"/>
        <rFont val="Verdana"/>
        <family val="2"/>
      </rPr>
      <t>-</t>
    </r>
  </si>
  <si>
    <r>
      <rPr>
        <sz val="7"/>
        <rFont val="Verdana"/>
        <family val="2"/>
      </rPr>
      <t>Vale do São Bartolomeu Transmissora de Energia S.A.</t>
    </r>
  </si>
  <si>
    <r>
      <rPr>
        <sz val="7"/>
        <color theme="1"/>
        <rFont val="Verdana"/>
        <family val="2"/>
      </rPr>
      <t>Holding (100%)</t>
    </r>
  </si>
  <si>
    <r>
      <rPr>
        <sz val="7"/>
        <rFont val="Verdana"/>
        <family val="2"/>
      </rPr>
      <t>Asset</t>
    </r>
  </si>
  <si>
    <r>
      <rPr>
        <sz val="7"/>
        <rFont val="Verdana"/>
        <family val="2"/>
      </rPr>
      <t>IPCA</t>
    </r>
  </si>
  <si>
    <r>
      <rPr>
        <sz val="7"/>
        <rFont val="Verdana"/>
        <family val="2"/>
      </rPr>
      <t>014/2013 - Aneel</t>
    </r>
  </si>
  <si>
    <r>
      <rPr>
        <sz val="7"/>
        <rFont val="Verdana"/>
        <family val="2"/>
      </rPr>
      <t>Reserve</t>
    </r>
  </si>
  <si>
    <r>
      <rPr>
        <sz val="7"/>
        <rFont val="Verdana"/>
        <family val="2"/>
      </rPr>
      <t>HPP São Manoel</t>
    </r>
  </si>
  <si>
    <r>
      <rPr>
        <sz val="7"/>
        <rFont val="Verdana"/>
        <family val="2"/>
      </rPr>
      <t>Holding (33.333%)</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</si>
  <si>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</si>
  <si>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</si>
  <si>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</si>
  <si>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</si>
  <si>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</si>
  <si>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Reserve</t>
    </r>
  </si>
  <si>
    <r>
      <rPr>
        <sz val="7"/>
        <rFont val="Verdana"/>
        <family val="2"/>
      </rPr>
      <t>HPP Peixe Angical</t>
    </r>
  </si>
  <si>
    <r>
      <rPr>
        <sz val="7"/>
        <rFont val="Verdana"/>
        <family val="2"/>
      </rPr>
      <t>Holding (40%)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</si>
  <si>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</si>
  <si>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</si>
  <si>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</si>
  <si>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</si>
  <si>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</si>
  <si>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Reserve</t>
    </r>
  </si>
  <si>
    <r>
      <rPr>
        <sz val="7"/>
        <rFont val="Verdana"/>
        <family val="2"/>
      </rPr>
      <t>HPP Santo Antônio</t>
    </r>
  </si>
  <si>
    <r>
      <rPr>
        <sz val="7"/>
        <rFont val="Verdana"/>
        <family val="2"/>
      </rPr>
      <t>Holding (99.736%)</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</si>
  <si>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</si>
  <si>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</si>
  <si>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</si>
  <si>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</si>
  <si>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Asset</t>
    </r>
  </si>
  <si>
    <r>
      <rPr>
        <sz val="7"/>
        <rFont val="Verdana"/>
        <family val="2"/>
      </rPr>
      <t>-</t>
    </r>
  </si>
  <si>
    <r>
      <rPr>
        <sz val="7"/>
        <rFont val="Verdana"/>
        <family val="2"/>
      </rPr>
      <t>Holding (83.42%)</t>
    </r>
  </si>
  <si>
    <r>
      <rPr>
        <sz val="7"/>
        <rFont val="Verdana"/>
        <family val="2"/>
      </rPr>
      <t>Reserve</t>
    </r>
  </si>
  <si>
    <r>
      <rPr>
        <sz val="7"/>
        <rFont val="Verdana"/>
        <family val="2"/>
      </rPr>
      <t>Reserve</t>
    </r>
  </si>
  <si>
    <r>
      <rPr>
        <sz val="7"/>
        <rFont val="Verdana"/>
        <family val="2"/>
      </rPr>
      <t>HPP Retiro Baixo</t>
    </r>
  </si>
  <si>
    <r>
      <rPr>
        <sz val="7"/>
        <rFont val="Verdana"/>
        <family val="2"/>
      </rPr>
      <t>Holding (100%)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</si>
  <si>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</si>
  <si>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</si>
  <si>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</si>
  <si>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</si>
  <si>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</si>
  <si>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HPP Serra do Facão</t>
    </r>
  </si>
  <si>
    <r>
      <rPr>
        <sz val="7"/>
        <rFont val="Verdana"/>
        <family val="2"/>
      </rPr>
      <t>Holding (54.013%)</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</si>
  <si>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</si>
  <si>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</si>
  <si>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</si>
  <si>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</si>
  <si>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</si>
  <si>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Reserve</t>
    </r>
  </si>
  <si>
    <r>
      <rPr>
        <sz val="7"/>
        <rFont val="Verdana"/>
        <family val="2"/>
      </rPr>
      <t>HPP Teles Pires</t>
    </r>
  </si>
  <si>
    <r>
      <rPr>
        <sz val="7"/>
        <rFont val="Verdana"/>
        <family val="2"/>
      </rPr>
      <t>Eletronorte (50.56%)
Holding (24.72%)
CGT Eletrosul (24.72%)</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</si>
  <si>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</si>
  <si>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</si>
  <si>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</si>
  <si>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</si>
  <si>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</si>
  <si>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Jandaia</t>
    </r>
  </si>
  <si>
    <r>
      <rPr>
        <sz val="7"/>
        <rFont val="Verdana"/>
        <family val="2"/>
      </rPr>
      <t>Holding (100%)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</si>
  <si>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</si>
  <si>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</si>
  <si>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</si>
  <si>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</si>
  <si>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</si>
  <si>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CGT Eletrosul (100.00%)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</si>
  <si>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</si>
  <si>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</si>
  <si>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</si>
  <si>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</si>
  <si>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</si>
  <si>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Holding (50.00%)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</si>
  <si>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</si>
  <si>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</si>
  <si>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</si>
  <si>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</si>
  <si>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</si>
  <si>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Chesf (24.50%)
Eletronorte (24.50%)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</si>
  <si>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</si>
  <si>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</si>
  <si>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</si>
  <si>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</si>
  <si>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</si>
  <si>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</si>
  <si>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</si>
  <si>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</si>
  <si>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</si>
  <si>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Reserve</t>
    </r>
  </si>
  <si>
    <r>
      <rPr>
        <sz val="7"/>
        <rFont val="Verdana"/>
        <family val="2"/>
      </rPr>
      <t>-</t>
    </r>
  </si>
  <si>
    <r>
      <rPr>
        <sz val="7"/>
        <rFont val="Verdana"/>
        <family val="2"/>
      </rPr>
      <t>N/A</t>
    </r>
  </si>
  <si>
    <r>
      <rPr>
        <sz val="7"/>
        <rFont val="Verdana"/>
        <family val="2"/>
      </rPr>
      <t>N/A</t>
    </r>
  </si>
  <si>
    <r>
      <rPr>
        <sz val="7"/>
        <rFont val="Verdana"/>
        <family val="2"/>
      </rPr>
      <t>N/A</t>
    </r>
  </si>
  <si>
    <r>
      <rPr>
        <sz val="7"/>
        <rFont val="Verdana"/>
        <family val="2"/>
      </rPr>
      <t>CHESF (20.00%)
CGT Eletrosul (20.00%)</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</si>
  <si>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</si>
  <si>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</si>
  <si>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</si>
  <si>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</si>
  <si>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</si>
  <si>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Reserve</t>
    </r>
  </si>
  <si>
    <r>
      <rPr>
        <sz val="7"/>
        <rFont val="Verdana"/>
        <family val="2"/>
      </rPr>
      <t>N/A</t>
    </r>
  </si>
  <si>
    <r>
      <rPr>
        <sz val="7"/>
        <rFont val="Verdana"/>
        <family val="2"/>
      </rPr>
      <t>N/A</t>
    </r>
  </si>
  <si>
    <r>
      <rPr>
        <sz val="7"/>
        <rFont val="Verdana"/>
        <family val="2"/>
      </rPr>
      <t>N/A</t>
    </r>
  </si>
  <si>
    <r>
      <rPr>
        <sz val="7"/>
        <rFont val="Verdana"/>
        <family val="2"/>
      </rPr>
      <t>CHESF (15.00%)
Eletronorte (34.98%)</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</si>
  <si>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</si>
  <si>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</si>
  <si>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</si>
  <si>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</si>
  <si>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t>
    </r>
  </si>
  <si>
    <r>
      <rPr>
        <sz val="7"/>
        <rFont val="Verdana"/>
        <family val="2"/>
      </rPr>
      <t>Reserve</t>
    </r>
  </si>
  <si>
    <r>
      <rPr>
        <sz val="7"/>
        <rFont val="Verdana"/>
        <family val="2"/>
      </rPr>
      <t>N/A</t>
    </r>
  </si>
  <si>
    <r>
      <rPr>
        <sz val="7"/>
        <rFont val="Verdana"/>
        <family val="2"/>
      </rPr>
      <t>N/A</t>
    </r>
  </si>
  <si>
    <r>
      <rPr>
        <sz val="7"/>
        <rFont val="Verdana"/>
        <family val="2"/>
      </rPr>
      <t>N/A</t>
    </r>
  </si>
  <si>
    <r>
      <rPr>
        <sz val="7"/>
        <rFont val="Verdana"/>
        <family val="2"/>
      </rPr>
      <t>Asset</t>
    </r>
  </si>
  <si>
    <r>
      <rPr>
        <sz val="7"/>
        <rFont val="Verdana"/>
        <family val="2"/>
      </rPr>
      <t>N/A</t>
    </r>
  </si>
  <si>
    <r>
      <rPr>
        <sz val="7"/>
        <rFont val="Verdana"/>
        <family val="2"/>
      </rPr>
      <t>N/A</t>
    </r>
  </si>
  <si>
    <r>
      <rPr>
        <sz val="7"/>
        <rFont val="Verdana"/>
        <family val="2"/>
      </rPr>
      <t>N/A</t>
    </r>
  </si>
  <si>
    <r>
      <rPr>
        <sz val="7"/>
        <rFont val="Verdana"/>
        <family val="2"/>
      </rPr>
      <t>Reserve</t>
    </r>
  </si>
  <si>
    <r>
      <rPr>
        <sz val="7"/>
        <rFont val="Verdana"/>
        <family val="2"/>
      </rPr>
      <t>N/A</t>
    </r>
  </si>
  <si>
    <r>
      <rPr>
        <sz val="7"/>
        <rFont val="Verdana"/>
        <family val="2"/>
      </rPr>
      <t>N/A</t>
    </r>
  </si>
  <si>
    <r>
      <rPr>
        <sz val="7"/>
        <rFont val="Verdana"/>
        <family val="2"/>
      </rPr>
      <t>N/A</t>
    </r>
  </si>
  <si>
    <r>
      <rPr>
        <sz val="7"/>
        <rFont val="Verdana"/>
        <family val="2"/>
      </rPr>
      <t>Usina de Energia Eólica Caiçara I S.A. (1)</t>
    </r>
  </si>
  <si>
    <r>
      <rPr>
        <sz val="7"/>
        <rFont val="Verdana"/>
        <family val="2"/>
      </rPr>
      <t>CHESF (49.00%)</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</si>
  <si>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</si>
  <si>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</si>
  <si>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</si>
  <si>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</si>
  <si>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</si>
  <si>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</si>
  <si>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</si>
  <si>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</si>
  <si>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</si>
  <si>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Usina de Energia Eólica Caiçara II S.A. (1)</t>
    </r>
  </si>
  <si>
    <r>
      <rPr>
        <sz val="7"/>
        <rFont val="Verdana"/>
        <family val="2"/>
      </rPr>
      <t>CHESF (49.00%)</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</si>
  <si>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</si>
  <si>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</si>
  <si>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</si>
  <si>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</si>
  <si>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</si>
  <si>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</si>
  <si>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</si>
  <si>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</si>
  <si>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</si>
  <si>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Usina de Energia Eólica Junco I S.A. (1)</t>
    </r>
  </si>
  <si>
    <r>
      <rPr>
        <sz val="7"/>
        <rFont val="Verdana"/>
        <family val="2"/>
      </rPr>
      <t>CHESF (49.00%)</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</si>
  <si>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</si>
  <si>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</si>
  <si>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</si>
  <si>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</si>
  <si>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</si>
  <si>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</si>
  <si>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</si>
  <si>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</si>
  <si>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</si>
  <si>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Usina de Energia Eólica Junco II S.A. (1)</t>
    </r>
  </si>
  <si>
    <r>
      <rPr>
        <sz val="7"/>
        <rFont val="Verdana"/>
        <family val="2"/>
      </rPr>
      <t>CHESF (49.00%)</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</si>
  <si>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</si>
  <si>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</si>
  <si>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</si>
  <si>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</si>
  <si>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rFont val="Verdana"/>
        <family val="2"/>
      </rPr>
      <t>-</t>
    </r>
  </si>
  <si>
    <r>
      <rPr>
        <sz val="7"/>
        <rFont val="Calibri"/>
        <family val="2"/>
        <scheme val="minor"/>
      </rPr>
      <t>Asset</t>
    </r>
  </si>
  <si>
    <r>
      <rPr>
        <sz val="9"/>
        <rFont val="Calibri"/>
        <family val="2"/>
        <scheme val="minor"/>
      </rPr>
      <t>N/A</t>
    </r>
  </si>
  <si>
    <r>
      <rPr>
        <sz val="9"/>
        <rFont val="Calibri"/>
        <family val="2"/>
        <scheme val="minor"/>
      </rPr>
      <t>N/A</t>
    </r>
  </si>
  <si>
    <r>
      <rPr>
        <sz val="9"/>
        <rFont val="Calibri"/>
        <family val="2"/>
        <scheme val="minor"/>
      </rPr>
      <t>N/A</t>
    </r>
  </si>
  <si>
    <r>
      <rPr>
        <sz val="7"/>
        <color rgb="FF6AA1B0"/>
        <rFont val="Verdana"/>
        <family val="2"/>
      </rPr>
      <t>SPE</t>
    </r>
  </si>
  <si>
    <r>
      <rPr>
        <sz val="7"/>
        <color rgb="FF6AA1B0"/>
        <rFont val="Verdana"/>
        <family val="2"/>
      </rPr>
      <t>Eletrobras Companies (%)</t>
    </r>
  </si>
  <si>
    <r>
      <rPr>
        <sz val="7"/>
        <color rgb="FF6AA1B0"/>
        <rFont val="Verdana"/>
        <family val="2"/>
      </rPr>
      <t>Loans</t>
    </r>
  </si>
  <si>
    <r>
      <rPr>
        <sz val="7"/>
        <color rgb="FF6AA1B0"/>
        <rFont val="Verdana"/>
        <family val="2"/>
      </rPr>
      <t>Debentures</t>
    </r>
  </si>
  <si>
    <r>
      <rPr>
        <sz val="7"/>
        <rFont val="Verdana"/>
        <family val="2"/>
      </rPr>
      <t>Holding (100%)</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</si>
  <si>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</si>
  <si>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</si>
  <si>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</si>
  <si>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</si>
  <si>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Holding (100%)</t>
    </r>
  </si>
  <si>
    <r>
      <rPr>
        <sz val="7"/>
        <rFont val="Verdana"/>
        <family val="2"/>
      </rPr>
      <t xml:space="preserve"> -   </t>
    </r>
  </si>
  <si>
    <r>
      <rPr>
        <sz val="7"/>
        <rFont val="Verdana"/>
        <family val="2"/>
      </rPr>
      <t>Eletronorte (24.5%)
Holding (24.5%)</t>
    </r>
  </si>
  <si>
    <r>
      <rPr>
        <sz val="7"/>
        <rFont val="Verdana"/>
        <family val="2"/>
      </rPr>
      <t>Caldas Novas Transmissão S.A.</t>
    </r>
  </si>
  <si>
    <r>
      <rPr>
        <sz val="7"/>
        <rFont val="Verdana"/>
        <family val="2"/>
      </rPr>
      <t>Holding (49.9%)</t>
    </r>
  </si>
  <si>
    <r>
      <rPr>
        <sz val="7"/>
        <rFont val="Verdana"/>
        <family val="2"/>
      </rPr>
      <t xml:space="preserve"> -   </t>
    </r>
  </si>
  <si>
    <r>
      <rPr>
        <sz val="7"/>
        <rFont val="Verdana"/>
        <family val="2"/>
      </rPr>
      <t xml:space="preserve"> -   </t>
    </r>
  </si>
  <si>
    <r>
      <rPr>
        <sz val="7"/>
        <rFont val="Verdana"/>
        <family val="2"/>
      </rPr>
      <t>Holding (40.00%)</t>
    </r>
  </si>
  <si>
    <r>
      <rPr>
        <sz val="7"/>
        <rFont val="Verdana"/>
        <family val="2"/>
      </rPr>
      <t>Chesf (24.50%)
Eletronorte (24.50%)</t>
    </r>
  </si>
  <si>
    <r>
      <rPr>
        <sz val="7"/>
        <rFont val="Verdana"/>
        <family val="2"/>
      </rPr>
      <t>Empresa de Energia São Manoel S.A.</t>
    </r>
  </si>
  <si>
    <r>
      <rPr>
        <sz val="7"/>
        <rFont val="Verdana"/>
        <family val="2"/>
      </rPr>
      <t>Holding (33.333%)</t>
    </r>
  </si>
  <si>
    <r>
      <rPr>
        <sz val="7"/>
        <rFont val="Verdana"/>
        <family val="2"/>
      </rPr>
      <t>Holding (100%)</t>
    </r>
  </si>
  <si>
    <r>
      <rPr>
        <sz val="7"/>
        <rFont val="Verdana"/>
        <family val="2"/>
      </rPr>
      <t>-</t>
    </r>
  </si>
  <si>
    <r>
      <rPr>
        <sz val="7"/>
        <rFont val="Verdana"/>
        <family val="2"/>
      </rPr>
      <t>Holding (100%)</t>
    </r>
  </si>
  <si>
    <r>
      <rPr>
        <sz val="7"/>
        <rFont val="Verdana"/>
        <family val="2"/>
      </rPr>
      <t>-</t>
    </r>
  </si>
  <si>
    <r>
      <rPr>
        <sz val="7"/>
        <rFont val="Verdana"/>
        <family val="2"/>
      </rPr>
      <t>Holding (100%)</t>
    </r>
  </si>
  <si>
    <r>
      <rPr>
        <sz val="7"/>
        <rFont val="Verdana"/>
        <family val="2"/>
      </rPr>
      <t>-</t>
    </r>
  </si>
  <si>
    <r>
      <rPr>
        <sz val="7"/>
        <rFont val="Verdana"/>
        <family val="2"/>
      </rPr>
      <t>Holding (100%)</t>
    </r>
  </si>
  <si>
    <r>
      <rPr>
        <sz val="7"/>
        <rFont val="Verdana"/>
        <family val="2"/>
      </rPr>
      <t>-</t>
    </r>
  </si>
  <si>
    <r>
      <rPr>
        <sz val="7"/>
        <rFont val="Verdana"/>
        <family val="2"/>
      </rPr>
      <t>Holding (100%)</t>
    </r>
  </si>
  <si>
    <r>
      <rPr>
        <sz val="7"/>
        <rFont val="Verdana"/>
        <family val="2"/>
      </rPr>
      <t>-</t>
    </r>
  </si>
  <si>
    <r>
      <rPr>
        <sz val="7"/>
        <rFont val="Verdana"/>
        <family val="2"/>
      </rPr>
      <t>Jirau Energia S.A.</t>
    </r>
  </si>
  <si>
    <r>
      <rPr>
        <sz val="7"/>
        <rFont val="Verdana"/>
        <family val="2"/>
      </rPr>
      <t>CHESF (20.00%)
CGT Eletrosul (20.00%)</t>
    </r>
  </si>
  <si>
    <r>
      <rPr>
        <sz val="7"/>
        <rFont val="Verdana"/>
        <family val="2"/>
      </rPr>
      <t>Enerpeixe S.A.</t>
    </r>
  </si>
  <si>
    <r>
      <rPr>
        <sz val="7"/>
        <rFont val="Verdana"/>
        <family val="2"/>
      </rPr>
      <t>Holding (40.00%)</t>
    </r>
  </si>
  <si>
    <r>
      <rPr>
        <sz val="7"/>
        <rFont val="Verdana"/>
        <family val="2"/>
      </rPr>
      <t>CGT Eletrosul (100.00%)</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</si>
  <si>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</si>
  <si>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</si>
  <si>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</si>
  <si>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</si>
  <si>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Goiás Transmissão S.A.</t>
    </r>
  </si>
  <si>
    <r>
      <rPr>
        <sz val="7"/>
        <rFont val="Verdana"/>
        <family val="2"/>
      </rPr>
      <t>Holding (49%)</t>
    </r>
  </si>
  <si>
    <r>
      <rPr>
        <sz val="7"/>
        <rFont val="Verdana"/>
        <family val="2"/>
      </rPr>
      <t>Interligação Elétrica do Madeira S.A.</t>
    </r>
  </si>
  <si>
    <r>
      <rPr>
        <sz val="7"/>
        <rFont val="Verdana"/>
        <family val="2"/>
      </rPr>
      <t>Chesf (24.5%)
Holding (24.5%)</t>
    </r>
  </si>
  <si>
    <r>
      <rPr>
        <sz val="7"/>
        <rFont val="Verdana"/>
        <family val="2"/>
      </rPr>
      <t xml:space="preserve"> -   </t>
    </r>
  </si>
  <si>
    <r>
      <rPr>
        <sz val="7"/>
        <rFont val="Verdana"/>
        <family val="2"/>
      </rPr>
      <t xml:space="preserve"> -   </t>
    </r>
  </si>
  <si>
    <r>
      <rPr>
        <sz val="7"/>
        <rFont val="Verdana"/>
        <family val="2"/>
      </rPr>
      <t>Interligação Elétrica Garanhuns S.A.</t>
    </r>
  </si>
  <si>
    <r>
      <rPr>
        <sz val="7"/>
        <rFont val="Verdana"/>
        <family val="2"/>
      </rPr>
      <t>Chesf (49%)</t>
    </r>
  </si>
  <si>
    <r>
      <rPr>
        <sz val="7"/>
        <rFont val="Verdana"/>
        <family val="2"/>
      </rPr>
      <t>-</t>
    </r>
  </si>
  <si>
    <r>
      <rPr>
        <sz val="7"/>
        <rFont val="Verdana"/>
        <family val="2"/>
      </rPr>
      <t>-</t>
    </r>
  </si>
  <si>
    <r>
      <rPr>
        <sz val="7"/>
        <rFont val="Verdana"/>
        <family val="2"/>
      </rPr>
      <t>-</t>
    </r>
  </si>
  <si>
    <r>
      <rPr>
        <sz val="7"/>
        <rFont val="Verdana"/>
        <family val="2"/>
      </rPr>
      <t>-</t>
    </r>
  </si>
  <si>
    <r>
      <rPr>
        <sz val="7"/>
        <rFont val="Verdana"/>
        <family val="2"/>
      </rPr>
      <t>Luziânia Niquelândia Transmissora S.A.</t>
    </r>
  </si>
  <si>
    <r>
      <rPr>
        <sz val="7"/>
        <rFont val="Verdana"/>
        <family val="2"/>
      </rPr>
      <t>Holding (49%)</t>
    </r>
  </si>
  <si>
    <r>
      <rPr>
        <sz val="7"/>
        <rFont val="Verdana"/>
        <family val="2"/>
      </rPr>
      <t>Madeira Energia S.A.</t>
    </r>
  </si>
  <si>
    <r>
      <rPr>
        <sz val="7"/>
        <rFont val="Verdana"/>
        <family val="2"/>
      </rPr>
      <t>Holding (49.9%)</t>
    </r>
  </si>
  <si>
    <r>
      <rPr>
        <sz val="7"/>
        <rFont val="Verdana"/>
        <family val="2"/>
      </rPr>
      <t xml:space="preserve"> -   </t>
    </r>
  </si>
  <si>
    <r>
      <rPr>
        <sz val="7"/>
        <rFont val="Verdana"/>
        <family val="2"/>
      </rPr>
      <t>MGE Transmissão S.A.</t>
    </r>
  </si>
  <si>
    <r>
      <rPr>
        <sz val="7"/>
        <rFont val="Verdana"/>
        <family val="2"/>
      </rPr>
      <t>Holding (49%)</t>
    </r>
  </si>
  <si>
    <r>
      <rPr>
        <sz val="7"/>
        <rFont val="Verdana"/>
        <family val="2"/>
      </rPr>
      <t>Norte Energia S.A.</t>
    </r>
  </si>
  <si>
    <r>
      <rPr>
        <sz val="7"/>
        <rFont val="Verdana"/>
        <family val="2"/>
      </rPr>
      <t>CHESF (15.00%)
Eletronorte (34.98%)</t>
    </r>
  </si>
  <si>
    <r>
      <rPr>
        <sz val="7"/>
        <rFont val="Verdana"/>
        <family val="2"/>
      </rPr>
      <t>Paranaíba Transmissora de Energia S.A.</t>
    </r>
  </si>
  <si>
    <r>
      <rPr>
        <sz val="7"/>
        <rFont val="Verdana"/>
        <family val="2"/>
      </rPr>
      <t>Holding (24.5%)</t>
    </r>
  </si>
  <si>
    <r>
      <rPr>
        <sz val="7"/>
        <rFont val="Verdana"/>
        <family val="2"/>
      </rPr>
      <t>Retiro Baixo Energética S.A.</t>
    </r>
  </si>
  <si>
    <r>
      <rPr>
        <sz val="7"/>
        <rFont val="Verdana"/>
        <family val="2"/>
      </rPr>
      <t xml:space="preserve"> -   </t>
    </r>
  </si>
  <si>
    <r>
      <rPr>
        <sz val="7"/>
        <rFont val="Verdana"/>
        <family val="2"/>
      </rPr>
      <t xml:space="preserve"> -   </t>
    </r>
  </si>
  <si>
    <r>
      <rPr>
        <sz val="7"/>
        <rFont val="Verdana"/>
        <family val="2"/>
      </rPr>
      <t xml:space="preserve"> -   </t>
    </r>
  </si>
  <si>
    <r>
      <rPr>
        <sz val="7"/>
        <rFont val="Verdana"/>
        <family val="2"/>
      </rPr>
      <t>Holding (50.00%)</t>
    </r>
  </si>
  <si>
    <r>
      <rPr>
        <sz val="7"/>
        <rFont val="Verdana"/>
        <family val="2"/>
      </rPr>
      <t>Holding (54.013%)</t>
    </r>
  </si>
  <si>
    <r>
      <rPr>
        <sz val="7"/>
        <rFont val="Verdana"/>
        <family val="2"/>
      </rPr>
      <t>Chesf (24.50%)
Eletronorte (24.50%)</t>
    </r>
  </si>
  <si>
    <r>
      <rPr>
        <sz val="7"/>
        <rFont val="Verdana"/>
        <family val="2"/>
      </rPr>
      <t>Teles Pires Participações S.A.</t>
    </r>
  </si>
  <si>
    <r>
      <rPr>
        <sz val="7"/>
        <rFont val="Verdana"/>
        <family val="2"/>
      </rPr>
      <t>Eletronorte (50.56%)
Holding (24.72%)
CGT Eletrosul (24.72%)</t>
    </r>
  </si>
  <si>
    <r>
      <rPr>
        <sz val="7"/>
        <rFont val="Verdana"/>
        <family val="2"/>
      </rPr>
      <t>Juno Participações e Investimentos S.A. (50.1%)</t>
    </r>
  </si>
  <si>
    <r>
      <rPr>
        <sz val="7"/>
        <rFont val="Verdana"/>
        <family val="2"/>
      </rPr>
      <t>Transenergia Renovável S.A.</t>
    </r>
  </si>
  <si>
    <r>
      <rPr>
        <sz val="7"/>
        <rFont val="Verdana"/>
        <family val="2"/>
      </rPr>
      <t>Holding (49%)</t>
    </r>
  </si>
  <si>
    <r>
      <rPr>
        <sz val="7"/>
        <rFont val="Verdana"/>
        <family val="2"/>
      </rPr>
      <t>Transenergia São Paulo S.A.</t>
    </r>
  </si>
  <si>
    <r>
      <rPr>
        <sz val="7"/>
        <rFont val="Verdana"/>
        <family val="2"/>
      </rPr>
      <t>Holding (49%)</t>
    </r>
  </si>
  <si>
    <r>
      <rPr>
        <sz val="7"/>
        <rFont val="Verdana"/>
        <family val="2"/>
      </rPr>
      <t>Triângulo Mineiro Transmissora S.A.</t>
    </r>
  </si>
  <si>
    <r>
      <rPr>
        <sz val="7"/>
        <rFont val="Verdana"/>
        <family val="2"/>
      </rPr>
      <t>Holding (100%)</t>
    </r>
  </si>
  <si>
    <r>
      <rPr>
        <sz val="7"/>
        <rFont val="Verdana"/>
        <family val="2"/>
      </rPr>
      <t>CHESF (49.00%)</t>
    </r>
  </si>
  <si>
    <r>
      <rPr>
        <sz val="7"/>
        <rFont val="Verdana"/>
        <family val="2"/>
      </rPr>
      <t>CHESF (49.00%)</t>
    </r>
  </si>
  <si>
    <r>
      <rPr>
        <sz val="7"/>
        <rFont val="Verdana"/>
        <family val="2"/>
      </rPr>
      <t>                                    -  </t>
    </r>
  </si>
  <si>
    <r>
      <rPr>
        <sz val="7"/>
        <rFont val="Verdana"/>
        <family val="2"/>
      </rPr>
      <t>CHESF (49.00%)</t>
    </r>
  </si>
  <si>
    <r>
      <rPr>
        <sz val="7"/>
        <rFont val="Verdana"/>
        <family val="2"/>
      </rPr>
      <t>CHESF (49.00%)</t>
    </r>
  </si>
  <si>
    <r>
      <rPr>
        <sz val="7"/>
        <rFont val="Verdana"/>
        <family val="2"/>
      </rPr>
      <t>                                    -  </t>
    </r>
  </si>
  <si>
    <r>
      <rPr>
        <sz val="7"/>
        <color theme="1"/>
        <rFont val="Verdana"/>
        <family val="2"/>
      </rPr>
      <t>Vale do São Bartolomeu Transmissora de Energia S.A.</t>
    </r>
  </si>
  <si>
    <r>
      <rPr>
        <sz val="7"/>
        <color theme="1"/>
        <rFont val="Verdana"/>
        <family val="2"/>
      </rPr>
      <t>Holding (100%)</t>
    </r>
  </si>
  <si>
    <r>
      <rPr>
        <sz val="7"/>
        <rFont val="Verdana"/>
        <family val="2"/>
      </rPr>
      <t>Transnorte Energia S.A.</t>
    </r>
  </si>
  <si>
    <r>
      <rPr>
        <sz val="7"/>
        <rFont val="Verdana"/>
        <family val="2"/>
      </rPr>
      <t>Eletronorte (50.38%)</t>
    </r>
  </si>
  <si>
    <r>
      <rPr>
        <sz val="8"/>
        <color theme="1"/>
        <rFont val="Calibri"/>
        <family val="2"/>
        <scheme val="minor"/>
      </rPr>
      <t>Note:</t>
    </r>
  </si>
  <si>
    <r>
      <rPr>
        <sz val="7"/>
        <color theme="1"/>
        <rFont val="Calibri"/>
        <family val="2"/>
        <scheme val="minor"/>
      </rPr>
      <t>Note: The Companies of Chapada do Piauí I Holding S.A. and Chapada do Piauí II Holding S.A. were removed from the report because they were sold on 06.30.2024</t>
    </r>
  </si>
  <si>
    <r>
      <rPr>
        <sz val="7"/>
        <color rgb="FF595959"/>
        <rFont val="Verdana"/>
        <family val="2"/>
      </rPr>
      <t>Others</t>
    </r>
  </si>
  <si>
    <r>
      <rPr>
        <sz val="7"/>
        <color rgb="FF6AA1B0"/>
        <rFont val="Verdana"/>
        <family val="2"/>
      </rPr>
      <t>CGT Eletrosul</t>
    </r>
  </si>
  <si>
    <r>
      <rPr>
        <sz val="7"/>
        <color rgb="FF6AA1B0"/>
        <rFont val="Verdana"/>
        <family val="2"/>
      </rPr>
      <t>After 2031</t>
    </r>
  </si>
  <si>
    <r>
      <rPr>
        <sz val="7"/>
        <color rgb="FF6AA1B0"/>
        <rFont val="Verdana"/>
        <family val="2"/>
      </rPr>
      <t>Total (MN + ME)</t>
    </r>
  </si>
  <si>
    <r>
      <rPr>
        <b/>
        <sz val="7"/>
        <color rgb="FF595959"/>
        <rFont val="Verdana"/>
        <family val="2"/>
      </rPr>
      <t>By creditor</t>
    </r>
  </si>
  <si>
    <r>
      <rPr>
        <sz val="7"/>
        <color rgb="FF595959"/>
        <rFont val="Verdana"/>
        <family val="2"/>
      </rPr>
      <t>Eletrobras</t>
    </r>
  </si>
  <si>
    <r>
      <rPr>
        <sz val="7"/>
        <color rgb="FF595959"/>
        <rFont val="Verdana"/>
        <family val="2"/>
      </rPr>
      <t>Others</t>
    </r>
  </si>
  <si>
    <r>
      <rPr>
        <sz val="7"/>
        <color rgb="FF6AA1B0"/>
        <rFont val="Verdana"/>
        <family val="2"/>
      </rPr>
      <t>Chesf</t>
    </r>
  </si>
  <si>
    <r>
      <rPr>
        <sz val="7"/>
        <color rgb="FF6AA1B0"/>
        <rFont val="Verdana"/>
        <family val="2"/>
      </rPr>
      <t>After 2031</t>
    </r>
  </si>
  <si>
    <r>
      <rPr>
        <sz val="7"/>
        <color rgb="FF6AA1B0"/>
        <rFont val="Verdana"/>
        <family val="2"/>
      </rPr>
      <t>Total (MN + ME)</t>
    </r>
  </si>
  <si>
    <r>
      <rPr>
        <b/>
        <sz val="7"/>
        <color rgb="FF595959"/>
        <rFont val="Verdana"/>
        <family val="2"/>
      </rPr>
      <t>By creditor</t>
    </r>
  </si>
  <si>
    <r>
      <rPr>
        <sz val="7"/>
        <color rgb="FF595959"/>
        <rFont val="Verdana"/>
        <family val="2"/>
      </rPr>
      <t>Eletrobras</t>
    </r>
  </si>
  <si>
    <r>
      <rPr>
        <sz val="7"/>
        <color rgb="FF595959"/>
        <rFont val="Verdana"/>
        <family val="2"/>
      </rPr>
      <t>Others</t>
    </r>
  </si>
  <si>
    <r>
      <rPr>
        <sz val="7"/>
        <color rgb="FF6AA1B0"/>
        <rFont val="Verdana"/>
        <family val="2"/>
      </rPr>
      <t>Eletronorte</t>
    </r>
  </si>
  <si>
    <r>
      <rPr>
        <sz val="7"/>
        <color rgb="FF6AA1B0"/>
        <rFont val="Verdana"/>
        <family val="2"/>
      </rPr>
      <t>After 2031</t>
    </r>
  </si>
  <si>
    <r>
      <rPr>
        <sz val="7"/>
        <color rgb="FF6AA1B0"/>
        <rFont val="Verdana"/>
        <family val="2"/>
      </rPr>
      <t>Total (MN + ME)</t>
    </r>
  </si>
  <si>
    <r>
      <rPr>
        <b/>
        <sz val="7"/>
        <color rgb="FF595959"/>
        <rFont val="Verdana"/>
        <family val="2"/>
      </rPr>
      <t>By creditor</t>
    </r>
  </si>
  <si>
    <r>
      <rPr>
        <sz val="7"/>
        <color rgb="FF595959"/>
        <rFont val="Verdana"/>
        <family val="2"/>
      </rPr>
      <t>Eletrobras</t>
    </r>
  </si>
  <si>
    <r>
      <rPr>
        <sz val="7"/>
        <color rgb="FF595959"/>
        <rFont val="Verdana"/>
        <family val="2"/>
      </rPr>
      <t>Others</t>
    </r>
  </si>
  <si>
    <r>
      <rPr>
        <sz val="7"/>
        <color rgb="FF6AA1B0"/>
        <rFont val="Verdana"/>
        <family val="2"/>
      </rPr>
      <t>Teles Pires</t>
    </r>
  </si>
  <si>
    <r>
      <rPr>
        <sz val="7"/>
        <color rgb="FF6AA1B0"/>
        <rFont val="Verdana"/>
        <family val="2"/>
      </rPr>
      <t>After 2031</t>
    </r>
  </si>
  <si>
    <r>
      <rPr>
        <sz val="7"/>
        <color rgb="FF6AA1B0"/>
        <rFont val="Verdana"/>
        <family val="2"/>
      </rPr>
      <t>Total (MN + ME)</t>
    </r>
  </si>
  <si>
    <r>
      <rPr>
        <b/>
        <sz val="7"/>
        <color rgb="FF595959"/>
        <rFont val="Verdana"/>
        <family val="2"/>
      </rPr>
      <t>By creditor</t>
    </r>
  </si>
  <si>
    <r>
      <rPr>
        <sz val="7"/>
        <color rgb="FF595959"/>
        <rFont val="Verdana"/>
        <family val="2"/>
      </rPr>
      <t>Eletrobras</t>
    </r>
  </si>
  <si>
    <r>
      <rPr>
        <sz val="7"/>
        <color rgb="FF595959"/>
        <rFont val="Verdana"/>
        <family val="2"/>
      </rPr>
      <t>Others</t>
    </r>
  </si>
  <si>
    <r>
      <rPr>
        <sz val="7"/>
        <color rgb="FF6AA1B0"/>
        <rFont val="Verdana"/>
        <family val="2"/>
      </rPr>
      <t>After 2031</t>
    </r>
  </si>
  <si>
    <r>
      <rPr>
        <sz val="7"/>
        <color rgb="FF6AA1B0"/>
        <rFont val="Verdana"/>
        <family val="2"/>
      </rPr>
      <t>Total (MN + ME)</t>
    </r>
  </si>
  <si>
    <r>
      <rPr>
        <b/>
        <sz val="7"/>
        <color rgb="FF595959"/>
        <rFont val="Verdana"/>
        <family val="2"/>
      </rPr>
      <t>By creditor</t>
    </r>
  </si>
  <si>
    <r>
      <rPr>
        <sz val="7"/>
        <color rgb="FF595959"/>
        <rFont val="Verdana"/>
        <family val="2"/>
      </rPr>
      <t>Eletrobras</t>
    </r>
  </si>
  <si>
    <r>
      <rPr>
        <sz val="7"/>
        <color rgb="FF595959"/>
        <rFont val="Verdana"/>
        <family val="2"/>
      </rPr>
      <t>Others</t>
    </r>
  </si>
  <si>
    <r>
      <rPr>
        <sz val="9"/>
        <color rgb="FF6AA1B0"/>
        <rFont val="Verdana"/>
        <family val="2"/>
      </rPr>
      <t>I.1 Installed Capacity and Physical Guarantee – MW</t>
    </r>
  </si>
  <si>
    <r>
      <rPr>
        <sz val="7"/>
        <color rgb="FF6AA1B0"/>
        <rFont val="Verdana"/>
        <family val="2"/>
      </rPr>
      <t>Company</t>
    </r>
  </si>
  <si>
    <r>
      <rPr>
        <sz val="7"/>
        <color rgb="FF6AA1B0"/>
        <rFont val="Verdana"/>
        <family val="2"/>
      </rPr>
      <t>Comprehensive Responsibility (a)</t>
    </r>
  </si>
  <si>
    <r>
      <rPr>
        <sz val="7"/>
        <color rgb="FF6AA1B0"/>
        <rFont val="Verdana"/>
        <family val="2"/>
      </rPr>
      <t>Comprehensive Liability under Law 13.182/15 (b)</t>
    </r>
  </si>
  <si>
    <r>
      <rPr>
        <sz val="7"/>
        <color rgb="FF6AA1B0"/>
        <rFont val="Verdana"/>
        <family val="2"/>
      </rPr>
      <t>Comprehensive Liability under O&amp;M (c) Regime</t>
    </r>
  </si>
  <si>
    <r>
      <rPr>
        <sz val="7"/>
        <color rgb="FF6AA1B0"/>
        <rFont val="Verdana"/>
        <family val="2"/>
      </rPr>
      <t>SPE (d)</t>
    </r>
  </si>
  <si>
    <r>
      <rPr>
        <sz val="7"/>
        <color rgb="FF6AA1B0"/>
        <rFont val="Verdana"/>
        <family val="2"/>
      </rPr>
      <t>SPE under O&amp;M (e) Regime</t>
    </r>
  </si>
  <si>
    <r>
      <rPr>
        <sz val="7"/>
        <color rgb="FF6AA1B0"/>
        <rFont val="Verdana"/>
        <family val="2"/>
      </rPr>
      <t>Total (a+b+c+d+e)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</si>
  <si>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</si>
  <si>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</si>
  <si>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</si>
  <si>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</si>
  <si>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</si>
  <si>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</si>
  <si>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</si>
  <si>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</si>
  <si>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</si>
  <si>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</si>
  <si>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</si>
  <si>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</si>
  <si>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Installed Capacity</t>
    </r>
  </si>
  <si>
    <r>
      <rPr>
        <sz val="7"/>
        <color rgb="FF6AA1B0"/>
        <rFont val="Verdana"/>
        <family val="2"/>
      </rPr>
      <t>Physical Guarantee</t>
    </r>
  </si>
  <si>
    <r>
      <rPr>
        <sz val="7"/>
        <color rgb="FF6AA1B0"/>
        <rFont val="Verdana"/>
        <family val="2"/>
      </rPr>
      <t>Eletrobras Company</t>
    </r>
  </si>
  <si>
    <r>
      <rPr>
        <sz val="7"/>
        <color rgb="FF6AA1B0"/>
        <rFont val="Verdana"/>
        <family val="2"/>
      </rPr>
      <t>Project</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</si>
  <si>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</si>
  <si>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</si>
  <si>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</si>
  <si>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Installed Capacity</t>
    </r>
  </si>
  <si>
    <r>
      <rPr>
        <sz val="7"/>
        <color rgb="FF6AA1B0"/>
        <rFont val="Verdana"/>
        <family val="2"/>
      </rPr>
      <t>Physical Guarantee</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</si>
  <si>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</si>
  <si>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</si>
  <si>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</si>
  <si>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</si>
  <si>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</si>
  <si>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</si>
  <si>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</si>
  <si>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</si>
  <si>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</si>
  <si>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</si>
  <si>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</si>
  <si>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</si>
  <si>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</si>
  <si>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</si>
  <si>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</si>
  <si>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rFont val="Verdana"/>
        <family val="2"/>
      </rPr>
      <t>Eletronuclear</t>
    </r>
  </si>
  <si>
    <r>
      <rPr>
        <sz val="7"/>
        <rFont val="Verdana"/>
        <family val="2"/>
      </rPr>
      <t>RJ</t>
    </r>
  </si>
  <si>
    <r>
      <rPr>
        <sz val="7"/>
        <rFont val="Verdana"/>
        <family val="2"/>
      </rPr>
      <t>RJ</t>
    </r>
  </si>
  <si>
    <r>
      <rPr>
        <sz val="7"/>
        <rFont val="Verdana"/>
        <family val="2"/>
      </rPr>
      <t>Nuclear</t>
    </r>
  </si>
  <si>
    <r>
      <rPr>
        <sz val="7"/>
        <rFont val="Verdana"/>
        <family val="2"/>
      </rPr>
      <t>Uranium</t>
    </r>
  </si>
  <si>
    <r>
      <rPr>
        <sz val="7"/>
        <rFont val="Verdana"/>
        <family val="2"/>
      </rPr>
      <t>kg</t>
    </r>
  </si>
  <si>
    <r>
      <rPr>
        <sz val="7"/>
        <color rgb="FF6AA1B0"/>
        <rFont val="Verdana"/>
        <family val="2"/>
      </rPr>
      <t>Eletrobras Companies</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</si>
  <si>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</si>
  <si>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</si>
  <si>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</si>
  <si>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</si>
  <si>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In the quarter</t>
    </r>
  </si>
  <si>
    <r>
      <rPr>
        <sz val="7"/>
        <color rgb="FF6AA1B0"/>
        <rFont val="Verdana"/>
        <family val="2"/>
      </rPr>
      <t>Accumulated</t>
    </r>
  </si>
  <si>
    <r>
      <rPr>
        <sz val="7"/>
        <color rgb="FF6AA1B0"/>
        <rFont val="Verdana"/>
        <family val="2"/>
      </rPr>
      <t>In the quarter</t>
    </r>
  </si>
  <si>
    <r>
      <rPr>
        <sz val="7"/>
        <color rgb="FF6AA1B0"/>
        <rFont val="Verdana"/>
        <family val="2"/>
      </rPr>
      <t>Accumulated</t>
    </r>
  </si>
  <si>
    <r>
      <rPr>
        <sz val="7"/>
        <color rgb="FF6AA1B0"/>
        <rFont val="Verdana"/>
        <family val="2"/>
      </rPr>
      <t>In the quarter</t>
    </r>
  </si>
  <si>
    <r>
      <rPr>
        <sz val="7"/>
        <color rgb="FF6AA1B0"/>
        <rFont val="Verdana"/>
        <family val="2"/>
      </rPr>
      <t>Accumulated</t>
    </r>
  </si>
  <si>
    <r>
      <rPr>
        <sz val="7"/>
        <color theme="1" tint="0.249977111117893"/>
        <rFont val="Verdana"/>
        <family val="2"/>
      </rPr>
      <t>Eletronuclear</t>
    </r>
  </si>
  <si>
    <r>
      <rPr>
        <sz val="7"/>
        <color rgb="FF6AA1B0"/>
        <rFont val="Verdana"/>
        <family val="2"/>
      </rPr>
      <t>Eletrobras Company</t>
    </r>
  </si>
  <si>
    <r>
      <rPr>
        <sz val="7"/>
        <color rgb="FF6AA1B0"/>
        <rFont val="Verdana"/>
        <family val="2"/>
      </rPr>
      <t>Source</t>
    </r>
  </si>
  <si>
    <r>
      <rPr>
        <sz val="7"/>
        <color theme="1" tint="0.249977111117893"/>
        <rFont val="Verdana"/>
        <family val="2"/>
      </rPr>
      <t>Eletronuclear</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</si>
  <si>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</si>
  <si>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</si>
  <si>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</si>
  <si>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rgb="FF6AA1B0"/>
        <rFont val="Verdana"/>
        <family val="2"/>
      </rPr>
      <t>Eletrobras Company</t>
    </r>
  </si>
  <si>
    <r>
      <rPr>
        <sz val="7"/>
        <color rgb="FF6AA1B0"/>
        <rFont val="Verdana"/>
        <family val="2"/>
      </rPr>
      <t>Buyer</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</si>
  <si>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</si>
  <si>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</si>
  <si>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</si>
  <si>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</si>
  <si>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</si>
  <si>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</si>
  <si>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</si>
  <si>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</si>
  <si>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</si>
  <si>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</si>
  <si>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</si>
  <si>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</si>
  <si>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rFont val="Verdana"/>
        <family val="2"/>
      </rPr>
      <t>Eletronuclear</t>
    </r>
  </si>
  <si>
    <r>
      <rPr>
        <sz val="7"/>
        <rFont val="Verdana"/>
        <family val="2"/>
      </rPr>
      <t>Eletrobras System</t>
    </r>
  </si>
  <si>
    <r>
      <rPr>
        <sz val="7"/>
        <rFont val="Verdana"/>
        <family val="2"/>
      </rPr>
      <t>Others</t>
    </r>
  </si>
  <si>
    <r>
      <rPr>
        <sz val="9"/>
        <color rgb="FF6AA1B0"/>
        <rFont val="Verdana"/>
        <family val="2"/>
      </rPr>
      <t>II.1.5 Average fee – BRL/MWh</t>
    </r>
  </si>
  <si>
    <r>
      <rPr>
        <sz val="9"/>
        <color rgb="FF6AA1B0"/>
        <rFont val="Verdana"/>
        <family val="2"/>
      </rPr>
      <t>II.1.5.1 Projects not renewed under Law No. 12.783/13</t>
    </r>
  </si>
  <si>
    <r>
      <rPr>
        <sz val="7"/>
        <color rgb="FF6AA1B0"/>
        <rFont val="Verdana"/>
        <family val="2"/>
      </rPr>
      <t>Eletrobras Company</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</si>
  <si>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</si>
  <si>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</si>
  <si>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</si>
  <si>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</si>
  <si>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595959"/>
        <rFont val="Verdana"/>
        <family val="2"/>
      </rPr>
      <t>Note: Estimated rates considering the ratio between the Total Revenue in the period and the Physical Guarantee in the period (MWh).</t>
    </r>
  </si>
  <si>
    <r>
      <rPr>
        <sz val="9"/>
        <color rgb="FF6AA1B0"/>
        <rFont val="Verdana"/>
        <family val="2"/>
      </rPr>
      <t>VI.2 Investments in new projects</t>
    </r>
  </si>
  <si>
    <r>
      <rPr>
        <sz val="9"/>
        <color rgb="FF6AA1B0"/>
        <rFont val="Verdana"/>
        <family val="2"/>
      </rPr>
      <t>VI.2.1 Generation</t>
    </r>
  </si>
  <si>
    <r>
      <rPr>
        <sz val="9"/>
        <color rgb="FF6AA1B0"/>
        <rFont val="Verdana"/>
        <family val="2"/>
      </rPr>
      <t>VI.2.1.1 Full Responsibility</t>
    </r>
  </si>
  <si>
    <r>
      <rPr>
        <sz val="7"/>
        <color rgb="FF6AA1B0"/>
        <rFont val="Verdana"/>
        <family val="2"/>
      </rPr>
      <t>Eletrobras Company</t>
    </r>
  </si>
  <si>
    <r>
      <rPr>
        <sz val="7"/>
        <color rgb="FF6AA1B0"/>
        <rFont val="Verdana"/>
        <family val="2"/>
      </rPr>
      <t>Power plant</t>
    </r>
  </si>
  <si>
    <r>
      <rPr>
        <sz val="7"/>
        <color rgb="FF6AA1B0"/>
        <rFont val="Verdana"/>
        <family val="2"/>
      </rPr>
      <t>Source</t>
    </r>
  </si>
  <si>
    <r>
      <rPr>
        <sz val="7"/>
        <color rgb="FF6AA1B0"/>
        <rFont val="Verdana"/>
        <family val="2"/>
      </rPr>
      <t>Location
(State)</t>
    </r>
  </si>
  <si>
    <r>
      <rPr>
        <sz val="7"/>
        <color rgb="FF6AA1B0"/>
        <rFont val="Verdana"/>
        <family val="2"/>
      </rPr>
      <t>Investment (BRL Million)</t>
    </r>
  </si>
  <si>
    <r>
      <rPr>
        <sz val="7"/>
        <color rgb="FF6AA1B0"/>
        <rFont val="Verdana"/>
        <family val="2"/>
      </rPr>
      <t>Installed Capacity (MW)</t>
    </r>
  </si>
  <si>
    <r>
      <rPr>
        <sz val="7"/>
        <color rgb="FF6AA1B0"/>
        <rFont val="Verdana"/>
        <family val="2"/>
      </rPr>
      <t>Physical Guarantee (MW)</t>
    </r>
  </si>
  <si>
    <r>
      <rPr>
        <sz val="7"/>
        <color rgb="FF6AA1B0"/>
        <rFont val="Verdana"/>
        <family val="2"/>
      </rPr>
      <t>Start of Concession</t>
    </r>
  </si>
  <si>
    <r>
      <rPr>
        <sz val="7"/>
        <color rgb="FF6AA1B0"/>
        <rFont val="Verdana"/>
        <family val="2"/>
      </rPr>
      <t>Start of Operation</t>
    </r>
  </si>
  <si>
    <r>
      <rPr>
        <sz val="7"/>
        <color rgb="FF6AA1B0"/>
        <rFont val="Verdana"/>
        <family val="2"/>
      </rPr>
      <t>Beginning of Construction</t>
    </r>
  </si>
  <si>
    <r>
      <rPr>
        <sz val="7"/>
        <color rgb="FF6AA1B0"/>
        <rFont val="Verdana"/>
        <family val="2"/>
      </rPr>
      <t>Termination of the Concession</t>
    </r>
  </si>
  <si>
    <r>
      <rPr>
        <sz val="7"/>
        <color rgb="FF6AA1B0"/>
        <rFont val="Verdana"/>
        <family val="2"/>
      </rPr>
      <t>Contract Type (Availability or Quantity)</t>
    </r>
  </si>
  <si>
    <r>
      <rPr>
        <sz val="7"/>
        <color rgb="FF6AA1B0"/>
        <rFont val="Verdana"/>
        <family val="2"/>
      </rPr>
      <t>Planned Total Investment Reference Date</t>
    </r>
  </si>
  <si>
    <r>
      <rPr>
        <sz val="7"/>
        <rFont val="Verdana"/>
        <family val="2"/>
      </rPr>
      <t>Nuclear</t>
    </r>
  </si>
  <si>
    <r>
      <rPr>
        <sz val="7"/>
        <rFont val="Verdana"/>
        <family val="2"/>
      </rPr>
      <t>RJ</t>
    </r>
  </si>
  <si>
    <r>
      <rPr>
        <sz val="7"/>
        <rFont val="Verdana"/>
        <family val="2"/>
      </rPr>
      <t>(5)</t>
    </r>
  </si>
  <si>
    <r>
      <rPr>
        <sz val="7"/>
        <rFont val="Verdana"/>
        <family val="2"/>
      </rPr>
      <t>ND</t>
    </r>
  </si>
  <si>
    <r>
      <rPr>
        <b/>
        <sz val="9"/>
        <color rgb="FF6AA1B0"/>
        <rFont val="Verdana"/>
        <family val="2"/>
      </rPr>
      <t>V.III Loans and Financing – BRL Million</t>
    </r>
  </si>
  <si>
    <r>
      <rPr>
        <b/>
        <sz val="7"/>
        <color rgb="FF6AA1B0"/>
        <rFont val="Verdana"/>
        <family val="2"/>
      </rPr>
      <t>Eletronuclear</t>
    </r>
  </si>
  <si>
    <r>
      <rPr>
        <b/>
        <sz val="7"/>
        <color rgb="FF6AA1B0"/>
        <rFont val="Verdana"/>
        <family val="2"/>
      </rPr>
      <t>Total (MN + ME)</t>
    </r>
  </si>
  <si>
    <r>
      <rPr>
        <b/>
        <sz val="7"/>
        <color rgb="FF595959"/>
        <rFont val="Verdana"/>
        <family val="2"/>
      </rPr>
      <t>By creditor</t>
    </r>
  </si>
  <si>
    <r>
      <rPr>
        <sz val="7"/>
        <color rgb="FF595959"/>
        <rFont val="Verdana"/>
        <family val="2"/>
      </rPr>
      <t>Eletrobras Holding</t>
    </r>
  </si>
  <si>
    <r>
      <rPr>
        <sz val="7"/>
        <color rgb="FF595959"/>
        <rFont val="Verdana"/>
        <family val="2"/>
      </rPr>
      <t>Others</t>
    </r>
  </si>
  <si>
    <r>
      <rPr>
        <b/>
        <sz val="9"/>
        <color rgb="FF6AA1B0"/>
        <rFont val="Verdana"/>
        <family val="2"/>
      </rPr>
      <t xml:space="preserve">II. </t>
    </r>
    <r>
      <rPr>
        <b/>
        <sz val="9"/>
        <color rgb="FF6AA1B0"/>
        <rFont val="Verdana"/>
        <family val="2"/>
      </rPr>
      <t>Generation Data</t>
    </r>
  </si>
  <si>
    <r>
      <rPr>
        <sz val="9"/>
        <color rgb="FF6AA1B0"/>
        <rFont val="Verdana"/>
        <family val="2"/>
      </rPr>
      <t>II.1 Installed Capacity - MW</t>
    </r>
  </si>
  <si>
    <r>
      <rPr>
        <sz val="9"/>
        <color rgb="FF6AA1B0"/>
        <rFont val="Verdana"/>
        <family val="2"/>
      </rPr>
      <t xml:space="preserve">II.1.2 Generation Assets and Generated Energy </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</si>
  <si>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</si>
  <si>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</si>
  <si>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</si>
  <si>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</si>
  <si>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</si>
  <si>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</si>
  <si>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</si>
  <si>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</si>
  <si>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Physical Guarantee</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</si>
  <si>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</si>
  <si>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</si>
  <si>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</si>
  <si>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</si>
  <si>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</si>
  <si>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</si>
  <si>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</si>
  <si>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Eletronorte</t>
    </r>
  </si>
  <si>
    <r>
      <rPr>
        <sz val="7"/>
        <color theme="1" tint="0.249977111117893"/>
        <rFont val="Verdana"/>
        <family val="2"/>
      </rPr>
      <t>PA</t>
    </r>
  </si>
  <si>
    <r>
      <rPr>
        <sz val="7"/>
        <color theme="1" tint="0.249977111117893"/>
        <rFont val="Verdana"/>
        <family val="2"/>
      </rPr>
      <t>Hydraulics</t>
    </r>
  </si>
  <si>
    <r>
      <rPr>
        <sz val="7"/>
        <color theme="1" tint="0.249977111117893"/>
        <rFont val="Verdana"/>
        <family val="2"/>
      </rPr>
      <t>HPP Samuel</t>
    </r>
  </si>
  <si>
    <r>
      <rPr>
        <sz val="7"/>
        <color theme="1" tint="0.249977111117893"/>
        <rFont val="Verdana"/>
        <family val="2"/>
      </rPr>
      <t>RO</t>
    </r>
  </si>
  <si>
    <r>
      <rPr>
        <sz val="7"/>
        <color theme="1" tint="0.249977111117893"/>
        <rFont val="Verdana"/>
        <family val="2"/>
      </rPr>
      <t>Hydraulics</t>
    </r>
  </si>
  <si>
    <r>
      <rPr>
        <sz val="7"/>
        <color theme="1" tint="0.249977111117893"/>
        <rFont val="Verdana"/>
        <family val="2"/>
      </rPr>
      <t>PA</t>
    </r>
  </si>
  <si>
    <r>
      <rPr>
        <sz val="7"/>
        <color theme="1" tint="0.249977111117893"/>
        <rFont val="Verdana"/>
        <family val="2"/>
      </rPr>
      <t>Hydraulics</t>
    </r>
  </si>
  <si>
    <r>
      <rPr>
        <sz val="7"/>
        <color theme="1" tint="0.249977111117893"/>
        <rFont val="Verdana"/>
        <family val="2"/>
      </rPr>
      <t>HPP Balbina</t>
    </r>
  </si>
  <si>
    <r>
      <rPr>
        <sz val="7"/>
        <color theme="1" tint="0.249977111117893"/>
        <rFont val="Verdana"/>
        <family val="2"/>
      </rPr>
      <t>AM</t>
    </r>
  </si>
  <si>
    <r>
      <rPr>
        <sz val="7"/>
        <color theme="1" tint="0.249977111117893"/>
        <rFont val="Verdana"/>
        <family val="2"/>
      </rPr>
      <t>Hydraulics</t>
    </r>
  </si>
  <si>
    <r>
      <rPr>
        <sz val="7"/>
        <color theme="1" tint="0.249977111117893"/>
        <rFont val="Verdana"/>
        <family val="2"/>
      </rPr>
      <t>Chesf</t>
    </r>
  </si>
  <si>
    <r>
      <rPr>
        <sz val="7"/>
        <color theme="1" tint="0.249977111117893"/>
        <rFont val="Verdana"/>
        <family val="2"/>
      </rPr>
      <t>Curemas</t>
    </r>
  </si>
  <si>
    <r>
      <rPr>
        <sz val="7"/>
        <color theme="1" tint="0.249977111117893"/>
        <rFont val="Verdana"/>
        <family val="2"/>
      </rPr>
      <t>PB</t>
    </r>
  </si>
  <si>
    <r>
      <rPr>
        <sz val="7"/>
        <color theme="1" tint="0.249977111117893"/>
        <rFont val="Verdana"/>
        <family val="2"/>
      </rPr>
      <t>Hydraulics</t>
    </r>
  </si>
  <si>
    <r>
      <rPr>
        <sz val="7"/>
        <color theme="1" tint="0.249977111117893"/>
        <rFont val="Verdana"/>
        <family val="2"/>
      </rPr>
      <t>Eletrobras Holding</t>
    </r>
  </si>
  <si>
    <r>
      <rPr>
        <sz val="7"/>
        <color theme="1" tint="0.249977111117893"/>
        <rFont val="Verdana"/>
        <family val="2"/>
      </rPr>
      <t>SP</t>
    </r>
  </si>
  <si>
    <r>
      <rPr>
        <sz val="7"/>
        <color theme="1" tint="0.249977111117893"/>
        <rFont val="Verdana"/>
        <family val="2"/>
      </rPr>
      <t>Hydraulics</t>
    </r>
  </si>
  <si>
    <r>
      <rPr>
        <sz val="7"/>
        <color theme="1" tint="0.249977111117893"/>
        <rFont val="Verdana"/>
        <family val="2"/>
      </rPr>
      <t>(5)</t>
    </r>
  </si>
  <si>
    <r>
      <rPr>
        <sz val="7"/>
        <color theme="1" tint="0.249977111117893"/>
        <rFont val="Verdana"/>
        <family val="2"/>
      </rPr>
      <t>MG</t>
    </r>
  </si>
  <si>
    <r>
      <rPr>
        <sz val="7"/>
        <color theme="1" tint="0.249977111117893"/>
        <rFont val="Verdana"/>
        <family val="2"/>
      </rPr>
      <t>Hydraulics</t>
    </r>
  </si>
  <si>
    <r>
      <rPr>
        <sz val="7"/>
        <color theme="1" tint="0.249977111117893"/>
        <rFont val="Verdana"/>
        <family val="2"/>
      </rPr>
      <t>RJ</t>
    </r>
  </si>
  <si>
    <r>
      <rPr>
        <sz val="7"/>
        <color theme="1" tint="0.249977111117893"/>
        <rFont val="Verdana"/>
        <family val="2"/>
      </rPr>
      <t>Hydraulics</t>
    </r>
  </si>
  <si>
    <r>
      <rPr>
        <sz val="7"/>
        <color theme="1" tint="0.249977111117893"/>
        <rFont val="Verdana"/>
        <family val="2"/>
      </rPr>
      <t>Anta</t>
    </r>
  </si>
  <si>
    <r>
      <rPr>
        <sz val="7"/>
        <color theme="1" tint="0.249977111117893"/>
        <rFont val="Verdana"/>
        <family val="2"/>
      </rPr>
      <t>RJ</t>
    </r>
  </si>
  <si>
    <r>
      <rPr>
        <sz val="7"/>
        <color theme="1" tint="0.249977111117893"/>
        <rFont val="Verdana"/>
        <family val="2"/>
      </rPr>
      <t>Hydraulics</t>
    </r>
  </si>
  <si>
    <r>
      <rPr>
        <sz val="7"/>
        <color theme="1" tint="0.249977111117893"/>
        <rFont val="Verdana"/>
        <family val="2"/>
      </rPr>
      <t>MG</t>
    </r>
  </si>
  <si>
    <r>
      <rPr>
        <sz val="7"/>
        <color theme="1" tint="0.249977111117893"/>
        <rFont val="Verdana"/>
        <family val="2"/>
      </rPr>
      <t>Hydraulics</t>
    </r>
  </si>
  <si>
    <r>
      <rPr>
        <sz val="7"/>
        <color theme="1" tint="0.249977111117893"/>
        <rFont val="Verdana"/>
        <family val="2"/>
      </rPr>
      <t>GO</t>
    </r>
  </si>
  <si>
    <r>
      <rPr>
        <sz val="7"/>
        <color theme="1" tint="0.249977111117893"/>
        <rFont val="Verdana"/>
        <family val="2"/>
      </rPr>
      <t>Hydraulics</t>
    </r>
  </si>
  <si>
    <r>
      <rPr>
        <sz val="7"/>
        <color theme="1" tint="0.249977111117893"/>
        <rFont val="Verdana"/>
        <family val="2"/>
      </rPr>
      <t>MT</t>
    </r>
  </si>
  <si>
    <r>
      <rPr>
        <sz val="7"/>
        <color theme="1" tint="0.249977111117893"/>
        <rFont val="Verdana"/>
        <family val="2"/>
      </rPr>
      <t>Hydraulics</t>
    </r>
  </si>
  <si>
    <r>
      <rPr>
        <sz val="7"/>
        <color theme="1" tint="0.249977111117893"/>
        <rFont val="Verdana"/>
        <family val="2"/>
      </rPr>
      <t>CGT Eletrosul</t>
    </r>
  </si>
  <si>
    <r>
      <rPr>
        <sz val="7"/>
        <color theme="1" tint="0.249977111117893"/>
        <rFont val="Verdana"/>
        <family val="2"/>
      </rPr>
      <t>PR</t>
    </r>
  </si>
  <si>
    <r>
      <rPr>
        <sz val="7"/>
        <color theme="1" tint="0.249977111117893"/>
        <rFont val="Verdana"/>
        <family val="2"/>
      </rPr>
      <t>Hydraulics</t>
    </r>
  </si>
  <si>
    <r>
      <rPr>
        <sz val="7"/>
        <color theme="1" tint="0.249977111117893"/>
        <rFont val="Verdana"/>
        <family val="2"/>
      </rPr>
      <t>RS</t>
    </r>
  </si>
  <si>
    <r>
      <rPr>
        <sz val="7"/>
        <color theme="1" tint="0.249977111117893"/>
        <rFont val="Verdana"/>
        <family val="2"/>
      </rPr>
      <t>Hydraulics</t>
    </r>
  </si>
  <si>
    <r>
      <rPr>
        <sz val="7"/>
        <color theme="1" tint="0.249977111117893"/>
        <rFont val="Verdana"/>
        <family val="2"/>
      </rPr>
      <t>HPP São Domingos</t>
    </r>
  </si>
  <si>
    <r>
      <rPr>
        <sz val="7"/>
        <color theme="1" tint="0.249977111117893"/>
        <rFont val="Verdana"/>
        <family val="2"/>
      </rPr>
      <t>MS</t>
    </r>
  </si>
  <si>
    <r>
      <rPr>
        <sz val="7"/>
        <color theme="1" tint="0.249977111117893"/>
        <rFont val="Verdana"/>
        <family val="2"/>
      </rPr>
      <t>Hydraulics</t>
    </r>
  </si>
  <si>
    <r>
      <rPr>
        <sz val="7"/>
        <color theme="1" tint="0.249977111117893"/>
        <rFont val="Verdana"/>
        <family val="2"/>
      </rPr>
      <t>PCH Barra do Rio Chapéu</t>
    </r>
  </si>
  <si>
    <r>
      <rPr>
        <sz val="7"/>
        <color theme="1" tint="0.249977111117893"/>
        <rFont val="Verdana"/>
        <family val="2"/>
      </rPr>
      <t>SC</t>
    </r>
  </si>
  <si>
    <r>
      <rPr>
        <sz val="7"/>
        <color theme="1" tint="0.249977111117893"/>
        <rFont val="Verdana"/>
        <family val="2"/>
      </rPr>
      <t>Hydraulics</t>
    </r>
  </si>
  <si>
    <r>
      <rPr>
        <sz val="7"/>
        <color theme="1" tint="0.249977111117893"/>
        <rFont val="Verdana"/>
        <family val="2"/>
      </rPr>
      <t>PCH João Borges</t>
    </r>
  </si>
  <si>
    <r>
      <rPr>
        <sz val="7"/>
        <color theme="1" tint="0.249977111117893"/>
        <rFont val="Verdana"/>
        <family val="2"/>
      </rPr>
      <t>SC</t>
    </r>
  </si>
  <si>
    <r>
      <rPr>
        <sz val="7"/>
        <color theme="1" tint="0.249977111117893"/>
        <rFont val="Verdana"/>
        <family val="2"/>
      </rPr>
      <t>Hydraulics</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</si>
  <si>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</si>
  <si>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</si>
  <si>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</si>
  <si>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</si>
  <si>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</si>
  <si>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</si>
  <si>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</si>
  <si>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</si>
  <si>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Physical Guarantee</t>
    </r>
  </si>
  <si>
    <r>
      <rPr>
        <sz val="7"/>
        <color rgb="FF6AA1B0"/>
        <rFont val="Verdana"/>
        <family val="2"/>
      </rPr>
      <t>Generated Energy (MWh)</t>
    </r>
  </si>
  <si>
    <r>
      <rPr>
        <sz val="7"/>
        <color rgb="FF6AA1B0"/>
        <rFont val="Verdana"/>
        <family val="2"/>
      </rPr>
      <t>Fuel Type</t>
    </r>
  </si>
  <si>
    <r>
      <rPr>
        <sz val="7"/>
        <color rgb="FF6AA1B0"/>
        <rFont val="Verdana"/>
        <family val="2"/>
      </rPr>
      <t>Metric Unit</t>
    </r>
  </si>
  <si>
    <r>
      <rPr>
        <sz val="7"/>
        <color rgb="FF6AA1B0"/>
        <rFont val="Verdana"/>
        <family val="2"/>
      </rPr>
      <t>Fuel used for electric power production</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</si>
  <si>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</si>
  <si>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</si>
  <si>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</si>
  <si>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</si>
  <si>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</si>
  <si>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</si>
  <si>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</si>
  <si>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</si>
  <si>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</si>
  <si>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</si>
  <si>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</si>
  <si>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</si>
  <si>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</si>
  <si>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</si>
  <si>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</si>
  <si>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</si>
  <si>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</si>
  <si>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</si>
  <si>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</si>
  <si>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theme="1" tint="0.249977111117893"/>
        <rFont val="Verdana"/>
        <family val="2"/>
      </rPr>
      <t>Eletronorte</t>
    </r>
  </si>
  <si>
    <r>
      <rPr>
        <sz val="7"/>
        <color theme="1" tint="0.249977111117893"/>
        <rFont val="Verdana"/>
        <family val="2"/>
      </rPr>
      <t>MT</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</si>
  <si>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</si>
  <si>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</si>
  <si>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</si>
  <si>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</si>
  <si>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</si>
  <si>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RR</t>
    </r>
  </si>
  <si>
    <r>
      <rPr>
        <sz val="7"/>
        <color theme="1" tint="0.249977111117893"/>
        <rFont val="Verdana"/>
        <family val="2"/>
      </rPr>
      <t>Thermal</t>
    </r>
  </si>
  <si>
    <r>
      <rPr>
        <sz val="7"/>
        <color theme="1" tint="0.249977111117893"/>
        <rFont val="Verdana"/>
        <family val="2"/>
      </rPr>
      <t>(7)</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</si>
  <si>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</si>
  <si>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</si>
  <si>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</si>
  <si>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</si>
  <si>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</si>
  <si>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</si>
  <si>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</si>
  <si>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</si>
  <si>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</si>
  <si>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</si>
  <si>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Natural Gas</t>
    </r>
  </si>
  <si>
    <r>
      <rPr>
        <sz val="7"/>
        <color theme="1" tint="0.249977111117893"/>
        <rFont val="Verdana"/>
        <family val="2"/>
      </rPr>
      <t>m3</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</si>
  <si>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</si>
  <si>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</si>
  <si>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N/D</t>
    </r>
  </si>
  <si>
    <r>
      <rPr>
        <sz val="7"/>
        <color theme="1" tint="0.249977111117893"/>
        <rFont val="Verdana"/>
        <family val="2"/>
      </rPr>
      <t>NA</t>
    </r>
  </si>
  <si>
    <r>
      <rPr>
        <sz val="7"/>
        <color theme="1" tint="0.249977111117893"/>
        <rFont val="Verdana"/>
        <family val="2"/>
      </rPr>
      <t>Natural Gas</t>
    </r>
  </si>
  <si>
    <r>
      <rPr>
        <sz val="7"/>
        <color theme="1" tint="0.249977111117893"/>
        <rFont val="Verdana"/>
        <family val="2"/>
      </rPr>
      <t>m3</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</si>
  <si>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</si>
  <si>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</si>
  <si>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N/D</t>
    </r>
  </si>
  <si>
    <r>
      <rPr>
        <sz val="7"/>
        <color theme="1" tint="0.249977111117893"/>
        <rFont val="Verdana"/>
        <family val="2"/>
      </rPr>
      <t>NA</t>
    </r>
  </si>
  <si>
    <r>
      <rPr>
        <sz val="7"/>
        <color theme="1" tint="0.249977111117893"/>
        <rFont val="Verdana"/>
        <family val="2"/>
      </rPr>
      <t>Natural Gas</t>
    </r>
  </si>
  <si>
    <r>
      <rPr>
        <sz val="7"/>
        <color theme="1" tint="0.249977111117893"/>
        <rFont val="Verdana"/>
        <family val="2"/>
      </rPr>
      <t>m3</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</si>
  <si>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</si>
  <si>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</si>
  <si>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N/D</t>
    </r>
  </si>
  <si>
    <r>
      <rPr>
        <sz val="7"/>
        <color theme="1" tint="0.249977111117893"/>
        <rFont val="Verdana"/>
        <family val="2"/>
      </rPr>
      <t>NA</t>
    </r>
  </si>
  <si>
    <r>
      <rPr>
        <sz val="7"/>
        <color theme="1" tint="0.249977111117893"/>
        <rFont val="Verdana"/>
        <family val="2"/>
      </rPr>
      <t>Natural Gas</t>
    </r>
  </si>
  <si>
    <r>
      <rPr>
        <sz val="7"/>
        <color theme="1" tint="0.249977111117893"/>
        <rFont val="Verdana"/>
        <family val="2"/>
      </rPr>
      <t>m3</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</si>
  <si>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</si>
  <si>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</si>
  <si>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N/D</t>
    </r>
  </si>
  <si>
    <r>
      <rPr>
        <sz val="7"/>
        <color theme="1" tint="0.249977111117893"/>
        <rFont val="Verdana"/>
        <family val="2"/>
      </rPr>
      <t>NA</t>
    </r>
  </si>
  <si>
    <r>
      <rPr>
        <sz val="7"/>
        <color theme="1" tint="0.249977111117893"/>
        <rFont val="Verdana"/>
        <family val="2"/>
      </rPr>
      <t>Natural Gas</t>
    </r>
  </si>
  <si>
    <r>
      <rPr>
        <sz val="7"/>
        <color theme="1" tint="0.249977111117893"/>
        <rFont val="Verdana"/>
        <family val="2"/>
      </rPr>
      <t>m3</t>
    </r>
  </si>
  <si>
    <r>
      <rPr>
        <sz val="7"/>
        <color theme="1" tint="0.249977111117893"/>
        <rFont val="Verdana"/>
        <family val="2"/>
      </rPr>
      <t>Eletrobras Holding</t>
    </r>
  </si>
  <si>
    <r>
      <rPr>
        <sz val="7"/>
        <color theme="1" tint="0.249977111117893"/>
        <rFont val="Verdana"/>
        <family val="2"/>
      </rPr>
      <t>RJ</t>
    </r>
  </si>
  <si>
    <r>
      <rPr>
        <sz val="7"/>
        <color theme="1" tint="0.249977111117893"/>
        <rFont val="Verdana"/>
        <family val="2"/>
      </rPr>
      <t>Thermal</t>
    </r>
  </si>
  <si>
    <r>
      <rPr>
        <sz val="7"/>
        <color theme="1" tint="0.249977111117893"/>
        <rFont val="Verdana"/>
        <family val="2"/>
      </rPr>
      <t>Natural Gas</t>
    </r>
  </si>
  <si>
    <r>
      <rPr>
        <sz val="7"/>
        <color theme="1" tint="0.249977111117893"/>
        <rFont val="Verdana"/>
        <family val="2"/>
      </rPr>
      <t>m3</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</si>
  <si>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</si>
  <si>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</si>
  <si>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</si>
  <si>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</si>
  <si>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</si>
  <si>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</si>
  <si>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</si>
  <si>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</si>
  <si>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Physical Guarantee</t>
    </r>
  </si>
  <si>
    <r>
      <rPr>
        <sz val="7"/>
        <color rgb="FF6AA1B0"/>
        <rFont val="Verdana"/>
        <family val="2"/>
      </rPr>
      <t>Generated Energy (MWh)</t>
    </r>
  </si>
  <si>
    <r>
      <rPr>
        <sz val="7"/>
        <color rgb="FF6AA1B0"/>
        <rFont val="Verdana"/>
        <family val="2"/>
      </rPr>
      <t>Fuel Type</t>
    </r>
  </si>
  <si>
    <r>
      <rPr>
        <sz val="7"/>
        <color rgb="FF6AA1B0"/>
        <rFont val="Verdana"/>
        <family val="2"/>
      </rPr>
      <t>Metric Unit</t>
    </r>
  </si>
  <si>
    <r>
      <rPr>
        <sz val="7"/>
        <color rgb="FF6AA1B0"/>
        <rFont val="Verdana"/>
        <family val="2"/>
      </rPr>
      <t>Fuel used for electric power production</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</si>
  <si>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</si>
  <si>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</si>
  <si>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</si>
  <si>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</si>
  <si>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</si>
  <si>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</si>
  <si>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</si>
  <si>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</si>
  <si>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</si>
  <si>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</si>
  <si>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</si>
  <si>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</si>
  <si>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</si>
  <si>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</si>
  <si>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</si>
  <si>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</si>
  <si>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</si>
  <si>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rgb="FF6AA1B0"/>
        <rFont val="Verdana"/>
        <family val="2"/>
      </rPr>
      <t>Qty.</t>
    </r>
  </si>
  <si>
    <r>
      <rPr>
        <sz val="7"/>
        <color rgb="FF6AA1B0"/>
        <rFont val="Verdana"/>
        <family val="2"/>
      </rPr>
      <t>BRL Million</t>
    </r>
  </si>
  <si>
    <r>
      <rPr>
        <sz val="7"/>
        <color theme="1" tint="0.249977111117893"/>
        <rFont val="Verdana"/>
        <family val="2"/>
      </rPr>
      <t>Eletronorte</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</si>
  <si>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</si>
  <si>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</si>
  <si>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</si>
  <si>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</si>
  <si>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</si>
  <si>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</si>
  <si>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</si>
  <si>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</si>
  <si>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</si>
  <si>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</si>
  <si>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</si>
  <si>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</si>
  <si>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</si>
  <si>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</si>
  <si>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</si>
  <si>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</si>
  <si>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</si>
  <si>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</si>
  <si>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</si>
  <si>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</si>
  <si>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</si>
  <si>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</si>
  <si>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</si>
  <si>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</si>
  <si>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</si>
  <si>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</si>
  <si>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</si>
  <si>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</si>
  <si>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</si>
  <si>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</si>
  <si>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</si>
  <si>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</si>
  <si>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</si>
  <si>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</si>
  <si>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</si>
  <si>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</si>
  <si>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</si>
  <si>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</si>
  <si>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</si>
  <si>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</si>
  <si>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AM</t>
    </r>
  </si>
  <si>
    <r>
      <rPr>
        <sz val="7"/>
        <color theme="1" tint="0.249977111117893"/>
        <rFont val="Verdana"/>
        <family val="2"/>
      </rPr>
      <t>Thermal</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</si>
  <si>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</si>
  <si>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</si>
  <si>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</si>
  <si>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</si>
  <si>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</si>
  <si>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</si>
  <si>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</si>
  <si>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theme="1" tint="0.249977111117893"/>
        <rFont val="Verdana"/>
        <family val="2"/>
      </rPr>
      <t>NA</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</si>
  <si>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</si>
  <si>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</si>
  <si>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</si>
  <si>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</si>
  <si>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</si>
  <si>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</si>
  <si>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</si>
  <si>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</si>
  <si>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Physical Guarantee</t>
    </r>
  </si>
  <si>
    <r>
      <rPr>
        <sz val="7"/>
        <color rgb="FF6AA1B0"/>
        <rFont val="Verdana"/>
        <family val="2"/>
      </rPr>
      <t>Generated Energy (MWh)</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</si>
  <si>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</si>
  <si>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</si>
  <si>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</si>
  <si>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</si>
  <si>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</si>
  <si>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</si>
  <si>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</si>
  <si>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Chesf</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</si>
  <si>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</si>
  <si>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</si>
  <si>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Casa Nova II</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</si>
  <si>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</si>
  <si>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</si>
  <si>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Casa Nova III</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</si>
  <si>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</si>
  <si>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</si>
  <si>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Acauã</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</si>
  <si>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</si>
  <si>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</si>
  <si>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Angical 2</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</si>
  <si>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</si>
  <si>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</si>
  <si>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Arapapá</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</si>
  <si>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</si>
  <si>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</si>
  <si>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Caititu 2</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</si>
  <si>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</si>
  <si>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</si>
  <si>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Caititu 3</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</si>
  <si>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</si>
  <si>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</si>
  <si>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Carcará</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</si>
  <si>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</si>
  <si>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</si>
  <si>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Coqueirinho 2</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</si>
  <si>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</si>
  <si>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</si>
  <si>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Corrupião 3</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</si>
  <si>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</si>
  <si>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</si>
  <si>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Papagaio</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</si>
  <si>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</si>
  <si>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</si>
  <si>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Tamanduá Mirim 2</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</si>
  <si>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</si>
  <si>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</si>
  <si>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Teiú 2</t>
    </r>
  </si>
  <si>
    <r>
      <rPr>
        <sz val="7"/>
        <color theme="1" tint="0.249977111117893"/>
        <rFont val="Verdana"/>
        <family val="2"/>
      </rPr>
      <t>BA</t>
    </r>
  </si>
  <si>
    <r>
      <rPr>
        <sz val="7"/>
        <color theme="1" tint="0.249977111117893"/>
        <rFont val="Verdana"/>
        <family val="2"/>
      </rPr>
      <t>Wind</t>
    </r>
  </si>
  <si>
    <r>
      <rPr>
        <sz val="7"/>
        <color theme="1" tint="0.249977111117893"/>
        <rFont val="Verdana"/>
        <family val="2"/>
      </rPr>
      <t>CGT Eletrosul</t>
    </r>
  </si>
  <si>
    <r>
      <rPr>
        <sz val="7"/>
        <color theme="1" tint="0.249977111117893"/>
        <rFont val="Verdana"/>
        <family val="2"/>
      </rPr>
      <t>Cerro Chato I Wind Farm</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</si>
  <si>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</si>
  <si>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</si>
  <si>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Cerro Chato II Wind Farm</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</si>
  <si>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</si>
  <si>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</si>
  <si>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Cerro Chato III Wind Farm</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</si>
  <si>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</si>
  <si>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</si>
  <si>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</si>
  <si>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</si>
  <si>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NA</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</si>
  <si>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</si>
  <si>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</si>
  <si>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NA</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</si>
  <si>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</si>
  <si>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</si>
  <si>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NA</t>
    </r>
  </si>
  <si>
    <r>
      <rPr>
        <sz val="7"/>
        <color theme="1" tint="0.249977111117893"/>
        <rFont val="Verdana"/>
        <family val="2"/>
      </rPr>
      <t>WPP Coxilha Seca</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</si>
  <si>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</si>
  <si>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</si>
  <si>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WPP Capão do Inglês</t>
    </r>
  </si>
  <si>
    <r>
      <rPr>
        <sz val="7"/>
        <color theme="1" tint="0.249977111117893"/>
        <rFont val="Verdana"/>
        <family val="2"/>
      </rPr>
      <t>RS</t>
    </r>
  </si>
  <si>
    <r>
      <rPr>
        <sz val="7"/>
        <color theme="1" tint="0.249977111117893"/>
        <rFont val="Verdana"/>
        <family val="2"/>
      </rPr>
      <t>Wind</t>
    </r>
  </si>
  <si>
    <r>
      <rPr>
        <sz val="7"/>
        <color theme="1" tint="0.249977111117893"/>
        <rFont val="Verdana"/>
        <family val="2"/>
      </rPr>
      <t>WPP Galpões</t>
    </r>
  </si>
  <si>
    <r>
      <rPr>
        <sz val="7"/>
        <color theme="1" tint="0.249977111117893"/>
        <rFont val="Verdana"/>
        <family val="2"/>
      </rPr>
      <t>RS</t>
    </r>
  </si>
  <si>
    <r>
      <rPr>
        <sz val="7"/>
        <color theme="1" tint="0.249977111117893"/>
        <rFont val="Verdana"/>
        <family val="2"/>
      </rPr>
      <t>Wind</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</si>
  <si>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</si>
  <si>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</si>
  <si>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</si>
  <si>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</si>
  <si>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</si>
  <si>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</si>
  <si>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</si>
  <si>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</si>
  <si>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Physical Guarantee</t>
    </r>
  </si>
  <si>
    <r>
      <rPr>
        <sz val="7"/>
        <color rgb="FF6AA1B0"/>
        <rFont val="Verdana"/>
        <family val="2"/>
      </rPr>
      <t>Generated Energy (MWh)</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</si>
  <si>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</si>
  <si>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</si>
  <si>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</si>
  <si>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</si>
  <si>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</si>
  <si>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</si>
  <si>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</si>
  <si>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CGT Eletrosul</t>
    </r>
  </si>
  <si>
    <r>
      <rPr>
        <sz val="7"/>
        <color theme="1" tint="0.249977111117893"/>
        <rFont val="Verdana"/>
        <family val="2"/>
      </rPr>
      <t>Solar Megawatt</t>
    </r>
  </si>
  <si>
    <r>
      <rPr>
        <sz val="7"/>
        <color theme="1" tint="0.249977111117893"/>
        <rFont val="Verdana"/>
        <family val="2"/>
      </rPr>
      <t>SC</t>
    </r>
  </si>
  <si>
    <r>
      <rPr>
        <sz val="7"/>
        <color theme="1" tint="0.249977111117893"/>
        <rFont val="Verdana"/>
        <family val="2"/>
      </rPr>
      <t>-</t>
    </r>
  </si>
  <si>
    <r>
      <rPr>
        <sz val="7"/>
        <color theme="1" tint="0.249977111117893"/>
        <rFont val="Verdana"/>
        <family val="2"/>
      </rPr>
      <t>NA</t>
    </r>
  </si>
  <si>
    <r>
      <rPr>
        <sz val="9"/>
        <color rgb="FF6AA1B0"/>
        <rFont val="Verdana"/>
        <family val="2"/>
      </rPr>
      <t>II.1.2.1.2 Generation Losses - %</t>
    </r>
  </si>
  <si>
    <r>
      <rPr>
        <sz val="7"/>
        <color rgb="FF6AA1B0"/>
        <rFont val="Verdana"/>
        <family val="2"/>
      </rPr>
      <t>Eletrobras Companies</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</si>
  <si>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</si>
  <si>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</si>
  <si>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</si>
  <si>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</si>
  <si>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In the quarter</t>
    </r>
  </si>
  <si>
    <r>
      <rPr>
        <sz val="7"/>
        <color rgb="FF6AA1B0"/>
        <rFont val="Verdana"/>
        <family val="2"/>
      </rPr>
      <t>Accumulated</t>
    </r>
  </si>
  <si>
    <r>
      <rPr>
        <sz val="7"/>
        <color rgb="FF6AA1B0"/>
        <rFont val="Verdana"/>
        <family val="2"/>
      </rPr>
      <t>In the quarter</t>
    </r>
  </si>
  <si>
    <r>
      <rPr>
        <sz val="7"/>
        <color rgb="FF6AA1B0"/>
        <rFont val="Verdana"/>
        <family val="2"/>
      </rPr>
      <t>Accumulated</t>
    </r>
  </si>
  <si>
    <r>
      <rPr>
        <sz val="7"/>
        <color rgb="FF6AA1B0"/>
        <rFont val="Verdana"/>
        <family val="2"/>
      </rPr>
      <t>In the quarter</t>
    </r>
  </si>
  <si>
    <r>
      <rPr>
        <sz val="7"/>
        <color rgb="FF6AA1B0"/>
        <rFont val="Verdana"/>
        <family val="2"/>
      </rPr>
      <t>Accumulated</t>
    </r>
  </si>
  <si>
    <r>
      <rPr>
        <sz val="7"/>
        <color rgb="FF6AA1B0"/>
        <rFont val="Verdana"/>
        <family val="2"/>
      </rPr>
      <t>In the quarter</t>
    </r>
  </si>
  <si>
    <r>
      <rPr>
        <sz val="7"/>
        <color rgb="FF6AA1B0"/>
        <rFont val="Verdana"/>
        <family val="2"/>
      </rPr>
      <t>Accumulated</t>
    </r>
  </si>
  <si>
    <r>
      <rPr>
        <sz val="7"/>
        <color theme="1" tint="0.249977111117893"/>
        <rFont val="Verdana"/>
        <family val="2"/>
      </rPr>
      <t>Eletronorte</t>
    </r>
  </si>
  <si>
    <r>
      <rPr>
        <sz val="7"/>
        <color theme="1" tint="0.249977111117893"/>
        <rFont val="Verdana"/>
        <family val="2"/>
      </rPr>
      <t>Chesf</t>
    </r>
  </si>
  <si>
    <r>
      <rPr>
        <sz val="7"/>
        <color theme="1" tint="0.249977111117893"/>
        <rFont val="Verdana"/>
        <family val="2"/>
      </rPr>
      <t>Eletrobras Holding</t>
    </r>
  </si>
  <si>
    <r>
      <rPr>
        <sz val="7"/>
        <color theme="1" tint="0.249977111117893"/>
        <rFont val="Verdana"/>
        <family val="2"/>
      </rPr>
      <t>CGT Eletrosul</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</si>
  <si>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</si>
  <si>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</si>
  <si>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</si>
  <si>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</si>
  <si>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</si>
  <si>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</si>
  <si>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</si>
  <si>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</si>
  <si>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Total Physical Guarantee</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</si>
  <si>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</si>
  <si>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</si>
  <si>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</si>
  <si>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</si>
  <si>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</si>
  <si>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</si>
  <si>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</si>
  <si>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</si>
  <si>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Eletronorte</t>
    </r>
  </si>
  <si>
    <r>
      <rPr>
        <sz val="7"/>
        <color theme="1" tint="0.249977111117893"/>
        <rFont val="Verdana"/>
        <family val="2"/>
      </rPr>
      <t>Hydraulics</t>
    </r>
  </si>
  <si>
    <r>
      <rPr>
        <sz val="7"/>
        <color theme="1" tint="0.249977111117893"/>
        <rFont val="Verdana"/>
        <family val="2"/>
      </rPr>
      <t xml:space="preserve">Chesf </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</si>
  <si>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</si>
  <si>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</si>
  <si>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</si>
  <si>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</si>
  <si>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</si>
  <si>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</si>
  <si>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PE</t>
    </r>
  </si>
  <si>
    <r>
      <rPr>
        <sz val="7"/>
        <color theme="1" tint="0.249977111117893"/>
        <rFont val="Verdana"/>
        <family val="2"/>
      </rPr>
      <t>Hydraulics</t>
    </r>
  </si>
  <si>
    <r>
      <rPr>
        <sz val="7"/>
        <color theme="1" tint="0.249977111117893"/>
        <rFont val="Verdana"/>
        <family val="2"/>
      </rPr>
      <t>PI</t>
    </r>
  </si>
  <si>
    <r>
      <rPr>
        <sz val="7"/>
        <color theme="1" tint="0.249977111117893"/>
        <rFont val="Verdana"/>
        <family val="2"/>
      </rPr>
      <t>Hydraulics</t>
    </r>
  </si>
  <si>
    <r>
      <rPr>
        <sz val="7"/>
        <color theme="1" tint="0.249977111117893"/>
        <rFont val="Verdana"/>
        <family val="2"/>
      </rPr>
      <t>Hydraulics</t>
    </r>
  </si>
  <si>
    <r>
      <rPr>
        <sz val="7"/>
        <color theme="1" tint="0.249977111117893"/>
        <rFont val="Verdana"/>
        <family val="2"/>
      </rPr>
      <t>Eletrobras Holding</t>
    </r>
  </si>
  <si>
    <r>
      <rPr>
        <sz val="7"/>
        <color theme="1" tint="0.249977111117893"/>
        <rFont val="Verdana"/>
        <family val="2"/>
      </rPr>
      <t>MG</t>
    </r>
  </si>
  <si>
    <r>
      <rPr>
        <sz val="7"/>
        <color theme="1" tint="0.249977111117893"/>
        <rFont val="Verdana"/>
        <family val="2"/>
      </rPr>
      <t>Hydraulics</t>
    </r>
  </si>
  <si>
    <r>
      <rPr>
        <sz val="7"/>
        <color theme="1" tint="0.249977111117893"/>
        <rFont val="Verdana"/>
        <family val="2"/>
      </rPr>
      <t>Hydraulics</t>
    </r>
  </si>
  <si>
    <r>
      <rPr>
        <sz val="7"/>
        <color theme="1" tint="0.249977111117893"/>
        <rFont val="Verdana"/>
        <family val="2"/>
      </rPr>
      <t>Hydraulics</t>
    </r>
  </si>
  <si>
    <r>
      <rPr>
        <sz val="7"/>
        <color theme="1" tint="0.249977111117893"/>
        <rFont val="Verdana"/>
        <family val="2"/>
      </rPr>
      <t>SP/MG</t>
    </r>
  </si>
  <si>
    <r>
      <rPr>
        <sz val="7"/>
        <color theme="1" tint="0.249977111117893"/>
        <rFont val="Verdana"/>
        <family val="2"/>
      </rPr>
      <t>Hydraulics</t>
    </r>
  </si>
  <si>
    <r>
      <rPr>
        <sz val="7"/>
        <color theme="1" tint="0.249977111117893"/>
        <rFont val="Verdana"/>
        <family val="2"/>
      </rPr>
      <t>RJ</t>
    </r>
  </si>
  <si>
    <r>
      <rPr>
        <sz val="7"/>
        <color theme="1" tint="0.249977111117893"/>
        <rFont val="Verdana"/>
        <family val="2"/>
      </rPr>
      <t>Hydraulics</t>
    </r>
  </si>
  <si>
    <r>
      <rPr>
        <sz val="7"/>
        <color theme="1" tint="0.249977111117893"/>
        <rFont val="Verdana"/>
        <family val="2"/>
      </rPr>
      <t>GO</t>
    </r>
  </si>
  <si>
    <r>
      <rPr>
        <sz val="7"/>
        <color theme="1" tint="0.249977111117893"/>
        <rFont val="Verdana"/>
        <family val="2"/>
      </rPr>
      <t>Hydraulics</t>
    </r>
  </si>
  <si>
    <r>
      <rPr>
        <sz val="7"/>
        <color rgb="FF6AA1B0"/>
        <rFont val="Verdana"/>
        <family val="2"/>
      </rPr>
      <t>Eletrobras Company</t>
    </r>
  </si>
  <si>
    <r>
      <rPr>
        <sz val="7"/>
        <color rgb="FF6AA1B0"/>
        <rFont val="Verdana"/>
        <family val="2"/>
      </rPr>
      <t>Project</t>
    </r>
  </si>
  <si>
    <r>
      <rPr>
        <sz val="7"/>
        <color rgb="FF6AA1B0"/>
        <rFont val="Verdana"/>
        <family val="2"/>
      </rPr>
      <t>Location</t>
    </r>
  </si>
  <si>
    <r>
      <rPr>
        <sz val="7"/>
        <color rgb="FF6AA1B0"/>
        <rFont val="Verdana"/>
        <family val="2"/>
      </rPr>
      <t>Source</t>
    </r>
  </si>
  <si>
    <r>
      <rPr>
        <sz val="7"/>
        <color rgb="FF6AA1B0"/>
        <rFont val="Verdana"/>
        <family val="2"/>
      </rPr>
      <t>Start of Concession</t>
    </r>
  </si>
  <si>
    <r>
      <rPr>
        <sz val="7"/>
        <color rgb="FF6AA1B0"/>
        <rFont val="Verdana"/>
        <family val="2"/>
      </rPr>
      <t>Start of Operation</t>
    </r>
  </si>
  <si>
    <r>
      <rPr>
        <sz val="7"/>
        <color rgb="FF6AA1B0"/>
        <rFont val="Verdana"/>
        <family val="2"/>
      </rPr>
      <t>End of Operation</t>
    </r>
  </si>
  <si>
    <r>
      <rPr>
        <sz val="7"/>
        <color rgb="FF6AA1B0"/>
        <rFont val="Verdana"/>
        <family val="2"/>
      </rPr>
      <t>Installed Capacity</t>
    </r>
  </si>
  <si>
    <r>
      <rPr>
        <sz val="7"/>
        <color rgb="FF6AA1B0"/>
        <rFont val="Verdana"/>
        <family val="2"/>
      </rPr>
      <t>Total Physical Guarantee</t>
    </r>
  </si>
  <si>
    <r>
      <rPr>
        <sz val="7"/>
        <color rgb="FF6AA1B0"/>
        <rFont val="Verdana"/>
        <family val="2"/>
      </rPr>
      <t>(State)</t>
    </r>
  </si>
  <si>
    <r>
      <rPr>
        <sz val="7"/>
        <color rgb="FF6AA1B0"/>
        <rFont val="Verdana"/>
        <family val="2"/>
      </rPr>
      <t>(MW)</t>
    </r>
  </si>
  <si>
    <r>
      <rPr>
        <sz val="7"/>
        <color rgb="FF6AA1B0"/>
        <rFont val="Verdana"/>
        <family val="2"/>
      </rPr>
      <t>(Average MW)</t>
    </r>
  </si>
  <si>
    <r>
      <rPr>
        <sz val="7"/>
        <color rgb="FF6AA1B0"/>
        <rFont val="Verdana"/>
        <family val="2"/>
      </rPr>
      <t>(Average MW)</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</si>
  <si>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</si>
  <si>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</si>
  <si>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</si>
  <si>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</si>
  <si>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theme="1" tint="0.249977111117893"/>
        <rFont val="Verdana"/>
        <family val="2"/>
      </rPr>
      <t>Chesf</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</si>
  <si>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</si>
  <si>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</si>
  <si>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</si>
  <si>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</si>
  <si>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</si>
  <si>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</si>
  <si>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BA</t>
    </r>
  </si>
  <si>
    <r>
      <rPr>
        <sz val="7"/>
        <color theme="1" tint="0.249977111117893"/>
        <rFont val="Verdana"/>
        <family val="2"/>
      </rPr>
      <t>Hydraulics</t>
    </r>
  </si>
  <si>
    <r>
      <rPr>
        <sz val="7"/>
        <color theme="1" tint="0.249977111117893"/>
        <rFont val="Verdana"/>
        <family val="2"/>
      </rPr>
      <t>PE</t>
    </r>
  </si>
  <si>
    <r>
      <rPr>
        <sz val="7"/>
        <color theme="1" tint="0.249977111117893"/>
        <rFont val="Verdana"/>
        <family val="2"/>
      </rPr>
      <t>Hydraulics</t>
    </r>
  </si>
  <si>
    <r>
      <rPr>
        <sz val="7"/>
        <color theme="1" tint="0.249977111117893"/>
        <rFont val="Verdana"/>
        <family val="2"/>
      </rPr>
      <t>PI</t>
    </r>
  </si>
  <si>
    <r>
      <rPr>
        <sz val="7"/>
        <color theme="1" tint="0.249977111117893"/>
        <rFont val="Verdana"/>
        <family val="2"/>
      </rPr>
      <t>Hydraulics</t>
    </r>
  </si>
  <si>
    <r>
      <rPr>
        <sz val="7"/>
        <color theme="1" tint="0.249977111117893"/>
        <rFont val="Verdana"/>
        <family val="2"/>
      </rPr>
      <t>Hydraulics</t>
    </r>
  </si>
  <si>
    <r>
      <rPr>
        <sz val="7"/>
        <color theme="1" tint="0.249977111117893"/>
        <rFont val="Verdana"/>
        <family val="2"/>
      </rPr>
      <t>Eletrobras Holding</t>
    </r>
  </si>
  <si>
    <r>
      <rPr>
        <sz val="7"/>
        <color theme="1" tint="0.249977111117893"/>
        <rFont val="Verdana"/>
        <family val="2"/>
      </rPr>
      <t>Hydraulics</t>
    </r>
  </si>
  <si>
    <r>
      <rPr>
        <sz val="7"/>
        <color rgb="FF6AA1B0"/>
        <rFont val="Verdana"/>
        <family val="2"/>
      </rPr>
      <t>Eletrobras Company</t>
    </r>
  </si>
  <si>
    <r>
      <rPr>
        <sz val="7"/>
        <color rgb="FF6AA1B0"/>
        <rFont val="Verdana"/>
        <family val="2"/>
      </rPr>
      <t>Auction
(if Bilateral Contract Regulated inform client)</t>
    </r>
  </si>
  <si>
    <r>
      <rPr>
        <sz val="7"/>
        <color rgb="FF6AA1B0"/>
        <rFont val="Verdana"/>
        <family val="2"/>
      </rPr>
      <t>Compromised Plants</t>
    </r>
  </si>
  <si>
    <r>
      <rPr>
        <sz val="7"/>
        <color rgb="FF6AA1B0"/>
        <rFont val="Verdana"/>
        <family val="2"/>
      </rPr>
      <t>Source</t>
    </r>
  </si>
  <si>
    <r>
      <rPr>
        <sz val="7"/>
        <color rgb="FF6AA1B0"/>
        <rFont val="Verdana"/>
        <family val="2"/>
      </rPr>
      <t>Start Date</t>
    </r>
  </si>
  <si>
    <r>
      <rPr>
        <sz val="7"/>
        <color rgb="FF6AA1B0"/>
        <rFont val="Verdana"/>
        <family val="2"/>
      </rPr>
      <t>End Date</t>
    </r>
  </si>
  <si>
    <r>
      <rPr>
        <sz val="7"/>
        <color rgb="FF6AA1B0"/>
        <rFont val="Verdana"/>
        <family val="2"/>
      </rPr>
      <t>Submarket</t>
    </r>
  </si>
  <si>
    <r>
      <rPr>
        <sz val="7"/>
        <color rgb="FF6AA1B0"/>
        <rFont val="Verdana"/>
        <family val="2"/>
      </rPr>
      <t>Accounting Position
(Procurement
/Supply)</t>
    </r>
  </si>
  <si>
    <r>
      <rPr>
        <sz val="7"/>
        <color rgb="FF6AA1B0"/>
        <rFont val="Verdana"/>
        <family val="2"/>
      </rPr>
      <t>Indexed</t>
    </r>
  </si>
  <si>
    <r>
      <rPr>
        <sz val="7"/>
        <color theme="1" tint="0.249977111117893"/>
        <rFont val="Verdana"/>
        <family val="2"/>
      </rPr>
      <t>Eletronorte</t>
    </r>
  </si>
  <si>
    <r>
      <rPr>
        <sz val="7"/>
        <color theme="1" tint="0.249977111117893"/>
        <rFont val="Verdana"/>
        <family val="2"/>
      </rPr>
      <t>Procurement</t>
    </r>
  </si>
  <si>
    <r>
      <rPr>
        <sz val="7"/>
        <color theme="1" tint="0.249977111117893"/>
        <rFont val="Verdana"/>
        <family val="2"/>
      </rPr>
      <t>IPCA</t>
    </r>
  </si>
  <si>
    <r>
      <rPr>
        <sz val="7"/>
        <rFont val="Verdana"/>
        <family val="2"/>
      </rPr>
      <t>N</t>
    </r>
  </si>
  <si>
    <r>
      <rPr>
        <sz val="7"/>
        <rFont val="Verdana"/>
        <family val="2"/>
      </rPr>
      <t>Procurement</t>
    </r>
  </si>
  <si>
    <r>
      <rPr>
        <sz val="7"/>
        <rFont val="Verdana"/>
        <family val="2"/>
      </rPr>
      <t>IPCA</t>
    </r>
  </si>
  <si>
    <r>
      <rPr>
        <sz val="7"/>
        <color theme="1" tint="0.249977111117893"/>
        <rFont val="Verdana"/>
        <family val="2"/>
      </rPr>
      <t>Reserve Power Auction (MP1232/2024)</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</si>
  <si>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</si>
  <si>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</si>
  <si>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</si>
  <si>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</si>
  <si>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</si>
  <si>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</si>
  <si>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</si>
  <si>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</si>
  <si>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</si>
  <si>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</si>
  <si>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</si>
  <si>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</si>
  <si>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</si>
  <si>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</si>
  <si>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</si>
  <si>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</si>
  <si>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</si>
  <si>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</si>
  <si>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</si>
  <si>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</si>
  <si>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</si>
  <si>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</si>
  <si>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</si>
  <si>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</si>
  <si>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</si>
  <si>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</si>
  <si>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</si>
  <si>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</si>
  <si>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</si>
  <si>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</si>
  <si>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</si>
  <si>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</si>
  <si>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</si>
  <si>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</si>
  <si>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</si>
  <si>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</si>
  <si>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</si>
  <si>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</si>
  <si>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</si>
  <si>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</si>
  <si>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</si>
  <si>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</si>
  <si>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</si>
  <si>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</si>
  <si>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Teles Pires</t>
    </r>
  </si>
  <si>
    <r>
      <rPr>
        <sz val="7"/>
        <color theme="1" tint="0.249977111117893"/>
        <rFont val="Verdana"/>
        <family val="2"/>
      </rPr>
      <t>HYDRO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</si>
  <si>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</si>
  <si>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</si>
  <si>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CGT Eletrosul</t>
    </r>
  </si>
  <si>
    <r>
      <rPr>
        <sz val="7"/>
        <color theme="1" tint="0.249977111117893"/>
        <rFont val="Verdana"/>
        <family val="2"/>
      </rPr>
      <t>HYDRO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</si>
  <si>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</si>
  <si>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</si>
  <si>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HYDRO</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</si>
  <si>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</si>
  <si>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</si>
  <si>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</si>
  <si>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</si>
  <si>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</si>
  <si>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</si>
  <si>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</si>
  <si>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</si>
  <si>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</si>
  <si>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</si>
  <si>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2nd Reserve Energy Auction</t>
    </r>
  </si>
  <si>
    <r>
      <rPr>
        <sz val="7"/>
        <color theme="1" tint="0.249977111117893"/>
        <rFont val="Verdana"/>
        <family val="2"/>
      </rPr>
      <t>EOL</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</si>
  <si>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</si>
  <si>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</si>
  <si>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</si>
  <si>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2nd Reserve Energy Auction</t>
    </r>
  </si>
  <si>
    <r>
      <rPr>
        <sz val="7"/>
        <color theme="1" tint="0.249977111117893"/>
        <rFont val="Verdana"/>
        <family val="2"/>
      </rPr>
      <t>EOL</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</si>
  <si>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</si>
  <si>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</si>
  <si>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</si>
  <si>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Chesf</t>
    </r>
  </si>
  <si>
    <r>
      <rPr>
        <sz val="7"/>
        <color theme="1" tint="0.249977111117893"/>
        <rFont val="Verdana"/>
        <family val="2"/>
      </rPr>
      <t>Acauã</t>
    </r>
  </si>
  <si>
    <r>
      <rPr>
        <sz val="7"/>
        <color theme="1" tint="0.249977111117893"/>
        <rFont val="Verdana"/>
        <family val="2"/>
      </rPr>
      <t>EOL</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</si>
  <si>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</si>
  <si>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</si>
  <si>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</si>
  <si>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Angical 2</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</si>
  <si>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</si>
  <si>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</si>
  <si>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</si>
  <si>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</si>
  <si>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</si>
  <si>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Arapapá</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</si>
  <si>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</si>
  <si>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</si>
  <si>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</si>
  <si>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</si>
  <si>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</si>
  <si>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Caititu 2</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</si>
  <si>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</si>
  <si>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</si>
  <si>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</si>
  <si>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</si>
  <si>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</si>
  <si>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Caititu 3</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</si>
  <si>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</si>
  <si>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</si>
  <si>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</si>
  <si>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</si>
  <si>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</si>
  <si>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Carcará</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</si>
  <si>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</si>
  <si>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</si>
  <si>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</si>
  <si>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</si>
  <si>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</si>
  <si>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Corrupião 3</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</si>
  <si>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</si>
  <si>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</si>
  <si>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</si>
  <si>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</si>
  <si>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5th Reserve Energy Auction</t>
    </r>
  </si>
  <si>
    <r>
      <rPr>
        <sz val="7"/>
        <color theme="1" tint="0.249977111117893"/>
        <rFont val="Verdana"/>
        <family val="2"/>
      </rPr>
      <t>Teiú 2</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</si>
  <si>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</si>
  <si>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</si>
  <si>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</si>
  <si>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</si>
  <si>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Chesf</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</si>
  <si>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</si>
  <si>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</si>
  <si>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N/A</t>
    </r>
  </si>
  <si>
    <r>
      <rPr>
        <sz val="7"/>
        <color theme="1" tint="0.249977111117893"/>
        <rFont val="Verdana"/>
        <family val="2"/>
      </rPr>
      <t>Chesf</t>
    </r>
  </si>
  <si>
    <r>
      <rPr>
        <sz val="7"/>
        <color theme="1" tint="0.249977111117893"/>
        <rFont val="Verdana"/>
        <family val="2"/>
      </rPr>
      <t>ANY</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</si>
  <si>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</si>
  <si>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</si>
  <si>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N/A</t>
    </r>
  </si>
  <si>
    <r>
      <rPr>
        <sz val="7"/>
        <color theme="1" tint="0.249977111117893"/>
        <rFont val="Verdana"/>
        <family val="2"/>
      </rPr>
      <t>Eletrobras Holding</t>
    </r>
  </si>
  <si>
    <r>
      <rPr>
        <sz val="7"/>
        <color theme="1" tint="0.249977111117893"/>
        <rFont val="Verdana"/>
        <family val="2"/>
      </rPr>
      <t>1st New Energy Auction</t>
    </r>
  </si>
  <si>
    <r>
      <rPr>
        <sz val="7"/>
        <color theme="1" tint="0.249977111117893"/>
        <rFont val="Verdana"/>
        <family val="2"/>
      </rPr>
      <t>Manso</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</si>
  <si>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</si>
  <si>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</si>
  <si>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</si>
  <si>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</si>
  <si>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1st New Energy Auction</t>
    </r>
  </si>
  <si>
    <r>
      <rPr>
        <sz val="7"/>
        <color theme="1" tint="0.249977111117893"/>
        <rFont val="Verdana"/>
        <family val="2"/>
      </rPr>
      <t>Manso</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</si>
  <si>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</si>
  <si>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</si>
  <si>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</si>
  <si>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</si>
  <si>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1st New Energy Auction</t>
    </r>
  </si>
  <si>
    <r>
      <rPr>
        <sz val="7"/>
        <color theme="1" tint="0.249977111117893"/>
        <rFont val="Verdana"/>
        <family val="2"/>
      </rPr>
      <t>Batalha</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</si>
  <si>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</si>
  <si>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</si>
  <si>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</si>
  <si>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</si>
  <si>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1st New Energy Auction</t>
    </r>
  </si>
  <si>
    <r>
      <rPr>
        <sz val="7"/>
        <color theme="1" tint="0.249977111117893"/>
        <rFont val="Verdana"/>
        <family val="2"/>
      </rPr>
      <t>Simplício</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</si>
  <si>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</si>
  <si>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</si>
  <si>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</si>
  <si>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</si>
  <si>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</si>
  <si>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</si>
  <si>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</si>
  <si>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</si>
  <si>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</si>
  <si>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</si>
  <si>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</si>
  <si>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</si>
  <si>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1st New Energy Auction</t>
    </r>
  </si>
  <si>
    <r>
      <rPr>
        <sz val="7"/>
        <color theme="1" tint="0.249977111117893"/>
        <rFont val="Verdana"/>
        <family val="2"/>
      </rPr>
      <t>HPP Baguari</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</si>
  <si>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</si>
  <si>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</si>
  <si>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</si>
  <si>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</si>
  <si>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1st New Energy Auction</t>
    </r>
  </si>
  <si>
    <r>
      <rPr>
        <sz val="7"/>
        <color theme="1" tint="0.249977111117893"/>
        <rFont val="Verdana"/>
        <family val="2"/>
      </rPr>
      <t>HPP Retiro Baixo</t>
    </r>
  </si>
  <si>
    <r>
      <rPr>
        <sz val="7"/>
        <color theme="1" tint="0.249977111117893"/>
        <rFont val="Verdana"/>
        <family val="2"/>
      </rPr>
      <t>HYDRO</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</si>
  <si>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</si>
  <si>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</si>
  <si>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</si>
  <si>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rgb="FF6AA1B0"/>
        <rFont val="Verdana"/>
        <family val="2"/>
      </rPr>
      <t>ACR Contracts - Availability</t>
    </r>
  </si>
  <si>
    <r>
      <rPr>
        <sz val="7"/>
        <color rgb="FF6AA1B0"/>
        <rFont val="Verdana"/>
        <family val="2"/>
      </rPr>
      <t>Eletrobras Company</t>
    </r>
  </si>
  <si>
    <r>
      <rPr>
        <sz val="7"/>
        <color rgb="FF6AA1B0"/>
        <rFont val="Verdana"/>
        <family val="2"/>
      </rPr>
      <t>Auction
(if Bilateral Contract Regulated inform client)</t>
    </r>
  </si>
  <si>
    <r>
      <rPr>
        <sz val="7"/>
        <color rgb="FF6AA1B0"/>
        <rFont val="Verdana"/>
        <family val="2"/>
      </rPr>
      <t>Compromised Plants</t>
    </r>
  </si>
  <si>
    <r>
      <rPr>
        <sz val="7"/>
        <color rgb="FF6AA1B0"/>
        <rFont val="Verdana"/>
        <family val="2"/>
      </rPr>
      <t>Source</t>
    </r>
  </si>
  <si>
    <r>
      <rPr>
        <sz val="7"/>
        <color rgb="FF6AA1B0"/>
        <rFont val="Verdana"/>
        <family val="2"/>
      </rPr>
      <t>Start Date</t>
    </r>
  </si>
  <si>
    <r>
      <rPr>
        <sz val="7"/>
        <color rgb="FF6AA1B0"/>
        <rFont val="Verdana"/>
        <family val="2"/>
      </rPr>
      <t>End Date</t>
    </r>
  </si>
  <si>
    <r>
      <rPr>
        <sz val="7"/>
        <color rgb="FF6AA1B0"/>
        <rFont val="Verdana"/>
        <family val="2"/>
      </rPr>
      <t>Submarket</t>
    </r>
  </si>
  <si>
    <r>
      <rPr>
        <sz val="7"/>
        <color rgb="FF6AA1B0"/>
        <rFont val="Verdana"/>
        <family val="2"/>
      </rPr>
      <t>Current Volume
(MW</t>
    </r>
    <r>
      <rPr>
        <vertAlign val="subscript"/>
        <sz val="7"/>
        <color rgb="FF6AA1B0"/>
        <rFont val="Verdana"/>
        <family val="2"/>
      </rPr>
      <t>average</t>
    </r>
    <r>
      <rPr>
        <sz val="7"/>
        <color rgb="FF6AA1B0"/>
        <rFont val="Verdana"/>
        <family val="2"/>
      </rPr>
      <t>)</t>
    </r>
  </si>
  <si>
    <r>
      <rPr>
        <sz val="7"/>
        <color rgb="FF6AA1B0"/>
        <rFont val="Verdana"/>
        <family val="2"/>
      </rPr>
      <t>Updated Fixed Revenue
(BRL thousand/year)</t>
    </r>
  </si>
  <si>
    <r>
      <rPr>
        <sz val="7"/>
        <color rgb="FF6AA1B0"/>
        <rFont val="Verdana"/>
        <family val="2"/>
      </rPr>
      <t>Accounting Position
(Procurement
/Supply)</t>
    </r>
  </si>
  <si>
    <r>
      <rPr>
        <sz val="7"/>
        <color rgb="FF6AA1B0"/>
        <rFont val="Verdana"/>
        <family val="2"/>
      </rPr>
      <t>Indexed</t>
    </r>
  </si>
  <si>
    <r>
      <rPr>
        <sz val="7"/>
        <color theme="1" tint="0.249977111117893"/>
        <rFont val="Verdana"/>
        <family val="2"/>
      </rPr>
      <t>Eletronorte</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</si>
  <si>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</si>
  <si>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</si>
  <si>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</si>
  <si>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</si>
  <si>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CGT Eletrosul</t>
    </r>
  </si>
  <si>
    <r>
      <rPr>
        <sz val="7"/>
        <color theme="1" tint="0.249977111117893"/>
        <rFont val="Verdana"/>
        <family val="2"/>
      </rPr>
      <t>WPP Coxilha Seca</t>
    </r>
  </si>
  <si>
    <r>
      <rPr>
        <sz val="7"/>
        <color theme="1" tint="0.249977111117893"/>
        <rFont val="Verdana"/>
        <family val="2"/>
      </rPr>
      <t>EOL</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</si>
  <si>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</si>
  <si>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</si>
  <si>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</si>
  <si>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17th New Energy Auction</t>
    </r>
  </si>
  <si>
    <r>
      <rPr>
        <sz val="7"/>
        <color theme="1" tint="0.249977111117893"/>
        <rFont val="Verdana"/>
        <family val="2"/>
      </rPr>
      <t>WPP Capão do Inglês</t>
    </r>
  </si>
  <si>
    <r>
      <rPr>
        <sz val="7"/>
        <color theme="1" tint="0.249977111117893"/>
        <rFont val="Verdana"/>
        <family val="2"/>
      </rPr>
      <t>EOL</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</si>
  <si>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</si>
  <si>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</si>
  <si>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</si>
  <si>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17th New Energy Auction</t>
    </r>
  </si>
  <si>
    <r>
      <rPr>
        <sz val="7"/>
        <color theme="1" tint="0.249977111117893"/>
        <rFont val="Verdana"/>
        <family val="2"/>
      </rPr>
      <t>WPP Galpões</t>
    </r>
  </si>
  <si>
    <r>
      <rPr>
        <sz val="7"/>
        <color theme="1" tint="0.249977111117893"/>
        <rFont val="Verdana"/>
        <family val="2"/>
      </rPr>
      <t>EOL</t>
    </r>
  </si>
  <si>
    <r>
      <rPr>
        <sz val="7"/>
        <color theme="1" tint="0.249977111117893"/>
        <rFont val="Verdana"/>
        <family val="2"/>
      </rPr>
      <t>S</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</si>
  <si>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</si>
  <si>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</si>
  <si>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Chesf</t>
    </r>
  </si>
  <si>
    <r>
      <rPr>
        <sz val="7"/>
        <color theme="1" tint="0.249977111117893"/>
        <rFont val="Verdana"/>
        <family val="2"/>
      </rPr>
      <t>Casa Nova II</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</si>
  <si>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</si>
  <si>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</si>
  <si>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</si>
  <si>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</si>
  <si>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18th New Energy Auction</t>
    </r>
  </si>
  <si>
    <r>
      <rPr>
        <sz val="7"/>
        <color theme="1" tint="0.249977111117893"/>
        <rFont val="Verdana"/>
        <family val="2"/>
      </rPr>
      <t>Casa Nova III</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</si>
  <si>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</si>
  <si>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</si>
  <si>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</si>
  <si>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</si>
  <si>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17th New Energy Auction</t>
    </r>
  </si>
  <si>
    <r>
      <rPr>
        <sz val="7"/>
        <color theme="1" tint="0.249977111117893"/>
        <rFont val="Verdana"/>
        <family val="2"/>
      </rPr>
      <t>Coqueirinho 2</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</si>
  <si>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</si>
  <si>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</si>
  <si>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</si>
  <si>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</si>
  <si>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17th New Energy Auction</t>
    </r>
  </si>
  <si>
    <r>
      <rPr>
        <sz val="7"/>
        <color theme="1" tint="0.249977111117893"/>
        <rFont val="Verdana"/>
        <family val="2"/>
      </rPr>
      <t>Papagaio</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</si>
  <si>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</si>
  <si>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</si>
  <si>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</si>
  <si>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</si>
  <si>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18th New Energy Auction</t>
    </r>
  </si>
  <si>
    <r>
      <rPr>
        <sz val="7"/>
        <color theme="1" tint="0.249977111117893"/>
        <rFont val="Verdana"/>
        <family val="2"/>
      </rPr>
      <t>Tamanduá Mirim 2</t>
    </r>
  </si>
  <si>
    <r>
      <rPr>
        <sz val="7"/>
        <color theme="1" tint="0.249977111117893"/>
        <rFont val="Verdana"/>
        <family val="2"/>
      </rPr>
      <t>EOL</t>
    </r>
  </si>
  <si>
    <r>
      <rPr>
        <sz val="7"/>
        <color theme="1" tint="0.249977111117893"/>
        <rFont val="Verdana"/>
        <family val="2"/>
      </rPr>
      <t>NE</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</si>
  <si>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</si>
  <si>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</si>
  <si>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Furnas</t>
    </r>
  </si>
  <si>
    <r>
      <rPr>
        <sz val="7"/>
        <color theme="1" tint="0.249977111117893"/>
        <rFont val="Verdana"/>
        <family val="2"/>
      </rPr>
      <t>5th New Energy Auction</t>
    </r>
  </si>
  <si>
    <r>
      <rPr>
        <sz val="7"/>
        <color theme="1" tint="0.249977111117893"/>
        <rFont val="Verdana"/>
        <family val="2"/>
      </rPr>
      <t>TERM</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</si>
  <si>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</si>
  <si>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</si>
  <si>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</si>
  <si>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</si>
  <si>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</si>
  <si>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</si>
  <si>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</si>
  <si>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Eletrobras Company</t>
    </r>
  </si>
  <si>
    <r>
      <rPr>
        <sz val="7"/>
        <color rgb="FF6AA1B0"/>
        <rFont val="Verdana"/>
        <family val="2"/>
      </rPr>
      <t>Compromised Plants</t>
    </r>
  </si>
  <si>
    <r>
      <rPr>
        <sz val="7"/>
        <color rgb="FF6AA1B0"/>
        <rFont val="Verdana"/>
        <family val="2"/>
      </rPr>
      <t>Source</t>
    </r>
  </si>
  <si>
    <r>
      <rPr>
        <sz val="7"/>
        <color rgb="FF6AA1B0"/>
        <rFont val="Verdana"/>
        <family val="2"/>
      </rPr>
      <t>Start Date</t>
    </r>
  </si>
  <si>
    <r>
      <rPr>
        <sz val="7"/>
        <color rgb="FF6AA1B0"/>
        <rFont val="Verdana"/>
        <family val="2"/>
      </rPr>
      <t>End Date</t>
    </r>
  </si>
  <si>
    <r>
      <rPr>
        <sz val="7"/>
        <color rgb="FF6AA1B0"/>
        <rFont val="Verdana"/>
        <family val="2"/>
      </rPr>
      <t>Submarket</t>
    </r>
  </si>
  <si>
    <r>
      <rPr>
        <sz val="7"/>
        <color rgb="FF6AA1B0"/>
        <rFont val="Verdana"/>
        <family val="2"/>
      </rPr>
      <t>Current Volume
(MW</t>
    </r>
    <r>
      <rPr>
        <vertAlign val="subscript"/>
        <sz val="7"/>
        <color rgb="FF6AA1B0"/>
        <rFont val="Verdana"/>
        <family val="2"/>
      </rPr>
      <t>average</t>
    </r>
    <r>
      <rPr>
        <sz val="7"/>
        <color rgb="FF6AA1B0"/>
        <rFont val="Verdana"/>
        <family val="2"/>
      </rPr>
      <t>)</t>
    </r>
  </si>
  <si>
    <r>
      <rPr>
        <sz val="7"/>
        <color rgb="FF6AA1B0"/>
        <rFont val="Verdana"/>
        <family val="2"/>
      </rPr>
      <t>Price Updated
(BRL/MWh)</t>
    </r>
  </si>
  <si>
    <r>
      <rPr>
        <sz val="7"/>
        <color rgb="FF6AA1B0"/>
        <rFont val="Verdana"/>
        <family val="2"/>
      </rPr>
      <t>Accounting Position
(Procurement
/Supply)</t>
    </r>
  </si>
  <si>
    <r>
      <rPr>
        <sz val="7"/>
        <color rgb="FF6AA1B0"/>
        <rFont val="Verdana"/>
        <family val="2"/>
      </rPr>
      <t>Indexed</t>
    </r>
  </si>
  <si>
    <r>
      <rPr>
        <sz val="7"/>
        <color rgb="FF6AA1B0"/>
        <rFont val="Verdana"/>
        <family val="2"/>
      </rPr>
      <t>BRL Million</t>
    </r>
  </si>
  <si>
    <r>
      <rPr>
        <sz val="7"/>
        <color rgb="FF6AA1B0"/>
        <rFont val="Verdana"/>
        <family val="2"/>
      </rPr>
      <t>BRL Million</t>
    </r>
  </si>
  <si>
    <r>
      <rPr>
        <sz val="7"/>
        <color rgb="FF6AA1B0"/>
        <rFont val="Verdana"/>
        <family val="2"/>
      </rPr>
      <t>BRL Million</t>
    </r>
  </si>
  <si>
    <r>
      <rPr>
        <sz val="7"/>
        <color rgb="FF6AA1B0"/>
        <rFont val="Verdana"/>
        <family val="2"/>
      </rPr>
      <t>BRL Million</t>
    </r>
  </si>
  <si>
    <r>
      <rPr>
        <sz val="7"/>
        <color theme="1" tint="0.249977111117893"/>
        <rFont val="Verdana"/>
        <family val="2"/>
      </rPr>
      <t>Eletronorte</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</si>
  <si>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</si>
  <si>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</si>
  <si>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</si>
  <si>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</si>
  <si>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</si>
  <si>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</si>
  <si>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IGP-M</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</si>
  <si>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</si>
  <si>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</si>
  <si>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</si>
  <si>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IGP-M</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</si>
  <si>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</si>
  <si>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</si>
  <si>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</si>
  <si>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IGP-M</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</si>
  <si>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</si>
  <si>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</si>
  <si>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</si>
  <si>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IGP-M</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</si>
  <si>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</si>
  <si>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</si>
  <si>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</si>
  <si>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IGP-M</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</si>
  <si>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</si>
  <si>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</si>
  <si>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</si>
  <si>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</si>
  <si>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Eletrobras Company</t>
    </r>
  </si>
  <si>
    <r>
      <rPr>
        <sz val="7"/>
        <color rgb="FF6AA1B0"/>
        <rFont val="Verdana"/>
        <family val="2"/>
      </rPr>
      <t>Auction
(if Bilateral Contract Regulated inform client)</t>
    </r>
  </si>
  <si>
    <r>
      <rPr>
        <sz val="7"/>
        <color rgb="FF6AA1B0"/>
        <rFont val="Verdana"/>
        <family val="2"/>
      </rPr>
      <t>Compromised Plants</t>
    </r>
  </si>
  <si>
    <r>
      <rPr>
        <sz val="7"/>
        <color rgb="FF6AA1B0"/>
        <rFont val="Verdana"/>
        <family val="2"/>
      </rPr>
      <t>Source</t>
    </r>
  </si>
  <si>
    <r>
      <rPr>
        <sz val="7"/>
        <color rgb="FF6AA1B0"/>
        <rFont val="Verdana"/>
        <family val="2"/>
      </rPr>
      <t>Start Date</t>
    </r>
  </si>
  <si>
    <r>
      <rPr>
        <sz val="7"/>
        <color rgb="FF6AA1B0"/>
        <rFont val="Verdana"/>
        <family val="2"/>
      </rPr>
      <t>End Date</t>
    </r>
  </si>
  <si>
    <r>
      <rPr>
        <sz val="7"/>
        <color rgb="FF6AA1B0"/>
        <rFont val="Verdana"/>
        <family val="2"/>
      </rPr>
      <t>Submarket</t>
    </r>
  </si>
  <si>
    <r>
      <rPr>
        <sz val="7"/>
        <color rgb="FF6AA1B0"/>
        <rFont val="Verdana"/>
        <family val="2"/>
      </rPr>
      <t>Current Volume
(MW</t>
    </r>
    <r>
      <rPr>
        <vertAlign val="subscript"/>
        <sz val="7"/>
        <color rgb="FF6AA1B0"/>
        <rFont val="Verdana"/>
        <family val="2"/>
      </rPr>
      <t>average</t>
    </r>
    <r>
      <rPr>
        <sz val="7"/>
        <color rgb="FF6AA1B0"/>
        <rFont val="Verdana"/>
        <family val="2"/>
      </rPr>
      <t>)</t>
    </r>
  </si>
  <si>
    <r>
      <rPr>
        <sz val="7"/>
        <color rgb="FF6AA1B0"/>
        <rFont val="Verdana"/>
        <family val="2"/>
      </rPr>
      <t>Price Updated
(BRL/MWh)</t>
    </r>
  </si>
  <si>
    <r>
      <rPr>
        <sz val="7"/>
        <color rgb="FF6AA1B0"/>
        <rFont val="Verdana"/>
        <family val="2"/>
      </rPr>
      <t>Accounting Position
(Procurement
/Supply)</t>
    </r>
  </si>
  <si>
    <r>
      <rPr>
        <sz val="7"/>
        <color rgb="FF6AA1B0"/>
        <rFont val="Verdana"/>
        <family val="2"/>
      </rPr>
      <t>Indexed</t>
    </r>
  </si>
  <si>
    <r>
      <rPr>
        <sz val="7"/>
        <color rgb="FF6AA1B0"/>
        <rFont val="Verdana"/>
        <family val="2"/>
      </rPr>
      <t>BRL Thousand</t>
    </r>
  </si>
  <si>
    <r>
      <rPr>
        <sz val="7"/>
        <color rgb="FF6AA1B0"/>
        <rFont val="Verdana"/>
        <family val="2"/>
      </rPr>
      <t>BRL Thousand</t>
    </r>
  </si>
  <si>
    <r>
      <rPr>
        <sz val="7"/>
        <color rgb="FF6AA1B0"/>
        <rFont val="Verdana"/>
        <family val="2"/>
      </rPr>
      <t>BRL Thousand</t>
    </r>
  </si>
  <si>
    <r>
      <rPr>
        <sz val="7"/>
        <color theme="1" tint="0.249977111117893"/>
        <rFont val="Verdana"/>
        <family val="2"/>
      </rPr>
      <t>Eletronorte</t>
    </r>
  </si>
  <si>
    <r>
      <rPr>
        <sz val="7"/>
        <color theme="1" tint="0.249977111117893"/>
        <rFont val="Verdana"/>
        <family val="2"/>
      </rPr>
      <t>Reserve Power Auction (MP1232/2024)</t>
    </r>
  </si>
  <si>
    <r>
      <rPr>
        <sz val="7"/>
        <color theme="1" tint="0.249977111117893"/>
        <rFont val="Verdana"/>
        <family val="2"/>
      </rPr>
      <t>Tambaqui</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</si>
  <si>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</si>
  <si>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</si>
  <si>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</si>
  <si>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</si>
  <si>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</si>
  <si>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Jaraqui</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</si>
  <si>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</si>
  <si>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</si>
  <si>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</si>
  <si>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</si>
  <si>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</si>
  <si>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Manauara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</si>
  <si>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</si>
  <si>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</si>
  <si>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</si>
  <si>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</si>
  <si>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</si>
  <si>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Ponta Negra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</si>
  <si>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</si>
  <si>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</si>
  <si>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</si>
  <si>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</si>
  <si>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Reserve Power Auction (MP1232/2024)</t>
    </r>
  </si>
  <si>
    <r>
      <rPr>
        <sz val="7"/>
        <color theme="1" tint="0.249977111117893"/>
        <rFont val="Verdana"/>
        <family val="2"/>
      </rPr>
      <t>Cristiano Rocha</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</si>
  <si>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</si>
  <si>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</si>
  <si>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</si>
  <si>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</si>
  <si>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CCESI 001/2019 (Amazonas D - Sist. Isolated)</t>
    </r>
  </si>
  <si>
    <r>
      <rPr>
        <sz val="7"/>
        <color theme="1" tint="0.249977111117893"/>
        <rFont val="Verdana"/>
        <family val="2"/>
      </rPr>
      <t>Coari</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</si>
  <si>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</si>
  <si>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</si>
  <si>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</si>
  <si>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</si>
  <si>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</si>
  <si>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</si>
  <si>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</si>
  <si>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</si>
  <si>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Eletrobras Company</t>
    </r>
  </si>
  <si>
    <r>
      <rPr>
        <sz val="7"/>
        <color rgb="FF6AA1B0"/>
        <rFont val="Verdana"/>
        <family val="2"/>
      </rPr>
      <t>Auction
(if Bilateral Contract Regulated inform client)</t>
    </r>
  </si>
  <si>
    <r>
      <rPr>
        <sz val="7"/>
        <color rgb="FF6AA1B0"/>
        <rFont val="Verdana"/>
        <family val="2"/>
      </rPr>
      <t>Compromised Plants</t>
    </r>
  </si>
  <si>
    <r>
      <rPr>
        <sz val="7"/>
        <color rgb="FF6AA1B0"/>
        <rFont val="Verdana"/>
        <family val="2"/>
      </rPr>
      <t>Source</t>
    </r>
  </si>
  <si>
    <r>
      <rPr>
        <sz val="7"/>
        <color rgb="FF6AA1B0"/>
        <rFont val="Verdana"/>
        <family val="2"/>
      </rPr>
      <t>Start Date</t>
    </r>
  </si>
  <si>
    <r>
      <rPr>
        <sz val="7"/>
        <color rgb="FF6AA1B0"/>
        <rFont val="Verdana"/>
        <family val="2"/>
      </rPr>
      <t>End Date</t>
    </r>
  </si>
  <si>
    <r>
      <rPr>
        <sz val="7"/>
        <color rgb="FF6AA1B0"/>
        <rFont val="Verdana"/>
        <family val="2"/>
      </rPr>
      <t>Submarket</t>
    </r>
  </si>
  <si>
    <r>
      <rPr>
        <sz val="7"/>
        <color rgb="FF6AA1B0"/>
        <rFont val="Verdana"/>
        <family val="2"/>
      </rPr>
      <t>Current Volume
(MW</t>
    </r>
    <r>
      <rPr>
        <vertAlign val="subscript"/>
        <sz val="7"/>
        <color rgb="FF6AA1B0"/>
        <rFont val="Verdana"/>
        <family val="2"/>
      </rPr>
      <t>average</t>
    </r>
    <r>
      <rPr>
        <sz val="7"/>
        <color rgb="FF6AA1B0"/>
        <rFont val="Verdana"/>
        <family val="2"/>
      </rPr>
      <t>)</t>
    </r>
  </si>
  <si>
    <r>
      <rPr>
        <sz val="7"/>
        <color rgb="FF6AA1B0"/>
        <rFont val="Verdana"/>
        <family val="2"/>
      </rPr>
      <t>Updated Fixed Revenue
(BRL thousand/year)</t>
    </r>
  </si>
  <si>
    <r>
      <rPr>
        <sz val="7"/>
        <color rgb="FF6AA1B0"/>
        <rFont val="Verdana"/>
        <family val="2"/>
      </rPr>
      <t>Accounting Position
(Procurement
/Supply)</t>
    </r>
  </si>
  <si>
    <r>
      <rPr>
        <sz val="7"/>
        <color rgb="FF6AA1B0"/>
        <rFont val="Verdana"/>
        <family val="2"/>
      </rPr>
      <t>Indexed</t>
    </r>
  </si>
  <si>
    <r>
      <rPr>
        <sz val="7"/>
        <color rgb="FF6AA1B0"/>
        <rFont val="Verdana"/>
        <family val="2"/>
      </rPr>
      <t>BRL Million</t>
    </r>
  </si>
  <si>
    <r>
      <rPr>
        <sz val="7"/>
        <color rgb="FF6AA1B0"/>
        <rFont val="Verdana"/>
        <family val="2"/>
      </rPr>
      <t>BRL Million</t>
    </r>
  </si>
  <si>
    <r>
      <rPr>
        <sz val="7"/>
        <color rgb="FF6AA1B0"/>
        <rFont val="Verdana"/>
        <family val="2"/>
      </rPr>
      <t>BRL Million</t>
    </r>
  </si>
  <si>
    <r>
      <rPr>
        <sz val="7"/>
        <color rgb="FF6AA1B0"/>
        <rFont val="Verdana"/>
        <family val="2"/>
      </rPr>
      <t>BRL Million</t>
    </r>
  </si>
  <si>
    <r>
      <rPr>
        <sz val="7"/>
        <color theme="1" tint="0.249977111117893"/>
        <rFont val="Verdana"/>
        <family val="2"/>
      </rPr>
      <t>Eletronorte</t>
    </r>
  </si>
  <si>
    <r>
      <rPr>
        <sz val="7"/>
        <color theme="1" tint="0.249977111117893"/>
        <rFont val="Verdana"/>
        <family val="2"/>
      </rPr>
      <t>20th New Energy Auction</t>
    </r>
  </si>
  <si>
    <r>
      <rPr>
        <sz val="7"/>
        <color theme="1" tint="0.249977111117893"/>
        <rFont val="Verdana"/>
        <family val="2"/>
      </rPr>
      <t>Mauá 3</t>
    </r>
  </si>
  <si>
    <r>
      <rPr>
        <sz val="7"/>
        <color theme="1" tint="0.249977111117893"/>
        <rFont val="Verdana"/>
        <family val="2"/>
      </rPr>
      <t>TERM</t>
    </r>
  </si>
  <si>
    <r>
      <rPr>
        <sz val="7"/>
        <color theme="1" tint="0.249977111117893"/>
        <rFont val="Verdana"/>
        <family val="2"/>
      </rPr>
      <t>N</t>
    </r>
  </si>
  <si>
    <r>
      <rPr>
        <sz val="7"/>
        <color theme="1" tint="0.249977111117893"/>
        <rFont val="Verdana"/>
        <family val="2"/>
      </rPr>
      <t>Procurement</t>
    </r>
  </si>
  <si>
    <r>
      <rPr>
        <sz val="7"/>
        <color theme="1" tint="0.249977111117893"/>
        <rFont val="Verdana"/>
        <family val="2"/>
      </rPr>
      <t>IPCA</t>
    </r>
  </si>
  <si>
    <r>
      <rPr>
        <sz val="7"/>
        <color theme="1" tint="0.249977111117893"/>
        <rFont val="Verdana"/>
        <family val="2"/>
      </rPr>
      <t>Eletrobras Holding</t>
    </r>
  </si>
  <si>
    <r>
      <rPr>
        <sz val="7"/>
        <color theme="1" tint="0.249977111117893"/>
        <rFont val="Verdana"/>
        <family val="2"/>
      </rPr>
      <t>5th New Energy Auction</t>
    </r>
  </si>
  <si>
    <r>
      <rPr>
        <sz val="7"/>
        <color theme="1" tint="0.249977111117893"/>
        <rFont val="Verdana"/>
        <family val="2"/>
      </rPr>
      <t>Santa Cruz Nova</t>
    </r>
  </si>
  <si>
    <r>
      <rPr>
        <sz val="7"/>
        <color theme="1" tint="0.249977111117893"/>
        <rFont val="Verdana"/>
        <family val="2"/>
      </rPr>
      <t>TERM</t>
    </r>
  </si>
  <si>
    <r>
      <rPr>
        <sz val="7"/>
        <color theme="1" tint="0.249977111117893"/>
        <rFont val="Verdana"/>
        <family val="2"/>
      </rPr>
      <t>SE/CO</t>
    </r>
  </si>
  <si>
    <r>
      <rPr>
        <sz val="7"/>
        <color theme="1" tint="0.249977111117893"/>
        <rFont val="Verdana"/>
        <family val="2"/>
      </rPr>
      <t>Procurement</t>
    </r>
  </si>
  <si>
    <r>
      <rPr>
        <sz val="7"/>
        <color theme="1" tint="0.249977111117893"/>
        <rFont val="Verdana"/>
        <family val="2"/>
      </rPr>
      <t>IPCA</t>
    </r>
  </si>
  <si>
    <r>
      <rPr>
        <sz val="7"/>
        <color rgb="FF6AA1B0"/>
        <rFont val="Verdana"/>
        <family val="2"/>
      </rPr>
      <t>Eletrobras Company</t>
    </r>
  </si>
  <si>
    <r>
      <rPr>
        <sz val="7"/>
        <color rgb="FF6AA1B0"/>
        <rFont val="Verdana"/>
        <family val="2"/>
      </rPr>
      <t>Power plant</t>
    </r>
  </si>
  <si>
    <r>
      <rPr>
        <sz val="7"/>
        <color rgb="FF6AA1B0"/>
        <rFont val="Verdana"/>
        <family val="2"/>
      </rPr>
      <t>Installed Capacity</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</si>
  <si>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</si>
  <si>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</si>
  <si>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</si>
  <si>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</si>
  <si>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(MW)</t>
    </r>
  </si>
  <si>
    <r>
      <rPr>
        <sz val="7"/>
        <color rgb="FF6AA1B0"/>
        <rFont val="Verdana"/>
        <family val="2"/>
      </rPr>
      <t xml:space="preserve"> Average inflexibility (MWavg)</t>
    </r>
  </si>
  <si>
    <r>
      <rPr>
        <sz val="7"/>
        <color rgb="FF6AA1B0"/>
        <rFont val="Verdana"/>
        <family val="2"/>
      </rPr>
      <t>Average CVU
(BRL/MWh)</t>
    </r>
  </si>
  <si>
    <r>
      <rPr>
        <sz val="7"/>
        <color rgb="FF6AA1B0"/>
        <rFont val="Verdana"/>
        <family val="2"/>
      </rPr>
      <t xml:space="preserve"> Average inflexibility (MWavg)</t>
    </r>
  </si>
  <si>
    <r>
      <rPr>
        <sz val="7"/>
        <color rgb="FF6AA1B0"/>
        <rFont val="Verdana"/>
        <family val="2"/>
      </rPr>
      <t>Average CVU
(BRL/MWh)</t>
    </r>
  </si>
  <si>
    <r>
      <rPr>
        <sz val="7"/>
        <color rgb="FF6AA1B0"/>
        <rFont val="Verdana"/>
        <family val="2"/>
      </rPr>
      <t xml:space="preserve"> Average inflexibility (MWavg)</t>
    </r>
  </si>
  <si>
    <r>
      <rPr>
        <sz val="7"/>
        <color rgb="FF6AA1B0"/>
        <rFont val="Verdana"/>
        <family val="2"/>
      </rPr>
      <t>Average CVU
(BRL/MWh)</t>
    </r>
  </si>
  <si>
    <r>
      <rPr>
        <sz val="7"/>
        <color theme="1" tint="0.249977111117893"/>
        <rFont val="Verdana"/>
        <family val="2"/>
      </rPr>
      <t>Eletronorte</t>
    </r>
  </si>
  <si>
    <r>
      <rPr>
        <sz val="7"/>
        <color theme="1" tint="0.249977111117893"/>
        <rFont val="Verdana"/>
        <family val="2"/>
      </rPr>
      <t>Eletrobras Holding</t>
    </r>
  </si>
  <si>
    <r>
      <rPr>
        <b/>
        <sz val="7"/>
        <color rgb="FF6AA1B0"/>
        <rFont val="Verdana"/>
        <family val="2"/>
      </rPr>
      <t>Eletrobras</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</si>
  <si>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</si>
  <si>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</si>
  <si>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</si>
  <si>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</si>
  <si>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theme="1" tint="0.34998626667073579"/>
        <rFont val="Verdana"/>
        <family val="2"/>
      </rPr>
      <t>BRL million</t>
    </r>
  </si>
  <si>
    <r>
      <rPr>
        <sz val="7"/>
        <color theme="1" tint="0.34998626667073579"/>
        <rFont val="Verdana"/>
        <family val="2"/>
      </rPr>
      <t>BRL million</t>
    </r>
  </si>
  <si>
    <r>
      <rPr>
        <sz val="7"/>
        <color theme="1" tint="0.34998626667073579"/>
        <rFont val="Verdana"/>
        <family val="2"/>
      </rPr>
      <t>BRL million</t>
    </r>
  </si>
  <si>
    <r>
      <rPr>
        <sz val="7"/>
        <color theme="1" tint="0.34998626667073579"/>
        <rFont val="Verdana"/>
        <family val="2"/>
      </rPr>
      <t>BRL million</t>
    </r>
  </si>
  <si>
    <r>
      <rPr>
        <sz val="7"/>
        <color theme="1" tint="0.34998626667073579"/>
        <rFont val="Verdana"/>
        <family val="2"/>
      </rPr>
      <t>BRL million</t>
    </r>
  </si>
  <si>
    <r>
      <rPr>
        <sz val="7"/>
        <color theme="1" tint="0.34998626667073579"/>
        <rFont val="Verdana"/>
        <family val="2"/>
      </rPr>
      <t>BRL million</t>
    </r>
  </si>
  <si>
    <r>
      <rPr>
        <sz val="7"/>
        <color theme="1" tint="0.34998626667073579"/>
        <rFont val="Verdana"/>
        <family val="2"/>
      </rPr>
      <t>BRL million</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</si>
  <si>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</si>
  <si>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</si>
  <si>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</si>
  <si>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Furnas</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</si>
  <si>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</si>
  <si>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</si>
  <si>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</si>
  <si>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</si>
  <si>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</si>
  <si>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</si>
  <si>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</si>
  <si>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</si>
  <si>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34998626667073579"/>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</si>
  <si>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</si>
  <si>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</si>
  <si>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</si>
  <si>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</si>
  <si>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</si>
  <si>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</si>
  <si>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</si>
  <si>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</si>
  <si>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</si>
  <si>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</si>
  <si>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</si>
  <si>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</si>
  <si>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</si>
  <si>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</si>
  <si>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</si>
  <si>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</si>
  <si>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Luis Carlos Barreto (Estreito)</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</si>
  <si>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</si>
  <si>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</si>
  <si>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</si>
  <si>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</si>
  <si>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</si>
  <si>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</si>
  <si>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</si>
  <si>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</si>
  <si>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34998626667073579"/>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</si>
  <si>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</si>
  <si>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</si>
  <si>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</si>
  <si>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</si>
  <si>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</si>
  <si>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</si>
  <si>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</si>
  <si>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</si>
  <si>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</si>
  <si>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</si>
  <si>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</si>
  <si>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</si>
  <si>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</si>
  <si>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</si>
  <si>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</si>
  <si>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</si>
  <si>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Porto Colômbia</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</si>
  <si>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</si>
  <si>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</si>
  <si>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</si>
  <si>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</si>
  <si>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</si>
  <si>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</si>
  <si>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</si>
  <si>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</si>
  <si>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34998626667073579"/>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</si>
  <si>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</si>
  <si>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</si>
  <si>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</si>
  <si>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</si>
  <si>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</si>
  <si>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</si>
  <si>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</si>
  <si>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</si>
  <si>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</si>
  <si>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</si>
  <si>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</si>
  <si>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</si>
  <si>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</si>
  <si>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</si>
  <si>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</si>
  <si>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</si>
  <si>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Marimbondo</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</si>
  <si>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</si>
  <si>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</si>
  <si>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</si>
  <si>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</si>
  <si>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</si>
  <si>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</si>
  <si>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</si>
  <si>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</si>
  <si>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34998626667073579"/>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</si>
  <si>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</si>
  <si>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</si>
  <si>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</si>
  <si>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</si>
  <si>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</si>
  <si>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</si>
  <si>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</si>
  <si>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</si>
  <si>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</si>
  <si>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</si>
  <si>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</si>
  <si>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</si>
  <si>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</si>
  <si>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</si>
  <si>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</si>
  <si>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</si>
  <si>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Funil</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</si>
  <si>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</si>
  <si>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</si>
  <si>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</si>
  <si>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</si>
  <si>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</si>
  <si>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</si>
  <si>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</si>
  <si>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</si>
  <si>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34998626667073579"/>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</si>
  <si>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</si>
  <si>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</si>
  <si>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</si>
  <si>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</si>
  <si>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</si>
  <si>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</si>
  <si>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</si>
  <si>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</si>
  <si>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</si>
  <si>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</si>
  <si>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</si>
  <si>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</si>
  <si>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</si>
  <si>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</si>
  <si>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</si>
  <si>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</si>
  <si>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Corumbá I</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</si>
  <si>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</si>
  <si>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</si>
  <si>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</si>
  <si>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</si>
  <si>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</si>
  <si>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</si>
  <si>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</si>
  <si>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theme="1" tint="0.34998626667073579"/>
        <rFont val="Verdana"/>
        <family val="2"/>
      </rPr>
      <t>BRL million</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</si>
  <si>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</si>
  <si>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</si>
  <si>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</si>
  <si>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</si>
  <si>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</si>
  <si>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</si>
  <si>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</si>
  <si>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</si>
  <si>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</si>
  <si>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</si>
  <si>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</si>
  <si>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</si>
  <si>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</si>
  <si>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</si>
  <si>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</si>
  <si>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Jaguari</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</si>
  <si>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</si>
  <si>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</si>
  <si>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</si>
  <si>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</si>
  <si>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</si>
  <si>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</si>
  <si>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</si>
  <si>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</si>
  <si>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34998626667073579"/>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</si>
  <si>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</si>
  <si>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</si>
  <si>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</si>
  <si>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</si>
  <si>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</si>
  <si>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</si>
  <si>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</si>
  <si>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</si>
  <si>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</si>
  <si>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</si>
  <si>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</si>
  <si>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</si>
  <si>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</si>
  <si>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</si>
  <si>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</si>
  <si>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</si>
  <si>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7"/>
        <color rgb="FF6AA1B0"/>
        <rFont val="Verdana"/>
        <family val="2"/>
      </rPr>
      <t>Eletronorte</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</si>
  <si>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</si>
  <si>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</si>
  <si>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</si>
  <si>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</si>
  <si>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</si>
  <si>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</si>
  <si>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</si>
  <si>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 xml:space="preserve">GAGO&amp;M </t>
    </r>
  </si>
  <si>
    <r>
      <rPr>
        <sz val="7"/>
        <color theme="1" tint="0.34998626667073579"/>
        <rFont val="Verdana"/>
        <family val="2"/>
      </rPr>
      <t>BRL million</t>
    </r>
  </si>
  <si>
    <r>
      <rPr>
        <sz val="7"/>
        <color rgb="FF6AA1B0"/>
        <rFont val="Verdana"/>
        <family val="2"/>
      </rPr>
      <t xml:space="preserve">GAGImprovements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</si>
  <si>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</si>
  <si>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</si>
  <si>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</si>
  <si>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</si>
  <si>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</si>
  <si>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</si>
  <si>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</si>
  <si>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</si>
  <si>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</si>
  <si>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</si>
  <si>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</si>
  <si>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</si>
  <si>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</si>
  <si>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</si>
  <si>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</si>
  <si>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</si>
  <si>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</si>
  <si>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</si>
  <si>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</si>
  <si>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</si>
  <si>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</si>
  <si>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</si>
  <si>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 xml:space="preserve">GAGO&amp;M </t>
    </r>
  </si>
  <si>
    <r>
      <rPr>
        <sz val="7"/>
        <color theme="1" tint="0.34998626667073579"/>
        <rFont val="Verdana"/>
        <family val="2"/>
      </rPr>
      <t>BRL million</t>
    </r>
  </si>
  <si>
    <r>
      <rPr>
        <sz val="7"/>
        <color rgb="FF6AA1B0"/>
        <rFont val="Verdana"/>
        <family val="2"/>
      </rPr>
      <t xml:space="preserve">GAGImprovements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</si>
  <si>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</si>
  <si>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</si>
  <si>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</si>
  <si>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</si>
  <si>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</si>
  <si>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</si>
  <si>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</si>
  <si>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</si>
  <si>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</si>
  <si>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</si>
  <si>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</si>
  <si>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</si>
  <si>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</si>
  <si>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</si>
  <si>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</si>
  <si>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7"/>
        <color rgb="FF6AA1B0"/>
        <rFont val="Verdana"/>
        <family val="2"/>
      </rPr>
      <t>Chesf</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</si>
  <si>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</si>
  <si>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</si>
  <si>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</si>
  <si>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</si>
  <si>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</si>
  <si>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</si>
  <si>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</si>
  <si>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 xml:space="preserve">GAGO&amp;M </t>
    </r>
  </si>
  <si>
    <r>
      <rPr>
        <sz val="7"/>
        <color theme="1" tint="0.34998626667073579"/>
        <rFont val="Verdana"/>
        <family val="2"/>
      </rPr>
      <t>BRL million</t>
    </r>
  </si>
  <si>
    <r>
      <rPr>
        <sz val="7"/>
        <color rgb="FF6AA1B0"/>
        <rFont val="Verdana"/>
        <family val="2"/>
      </rPr>
      <t xml:space="preserve">GAGImprovements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</si>
  <si>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</si>
  <si>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</si>
  <si>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</si>
  <si>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</si>
  <si>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</si>
  <si>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</si>
  <si>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</si>
  <si>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</si>
  <si>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</si>
  <si>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</si>
  <si>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</si>
  <si>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</si>
  <si>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</si>
  <si>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7"/>
        <color rgb="FF6AA1B0"/>
        <rFont val="Verdana"/>
        <family val="2"/>
      </rPr>
      <t>TOTAL</t>
    </r>
  </si>
  <si>
    <r>
      <rPr>
        <b/>
        <sz val="7"/>
        <color theme="1" tint="0.34998626667073579"/>
        <rFont val="Verdana"/>
        <family val="2"/>
      </rPr>
      <t>BRL million</t>
    </r>
  </si>
  <si>
    <r>
      <rPr>
        <b/>
        <sz val="8"/>
        <color rgb="FF6AA1B0"/>
        <rFont val="Verdana"/>
        <family val="2"/>
      </rPr>
      <t>Funil</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</si>
  <si>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</si>
  <si>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</si>
  <si>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</si>
  <si>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</si>
  <si>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</si>
  <si>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</si>
  <si>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8"/>
        <color theme="1" tint="0.249977111117893"/>
        <rFont val="Verdana"/>
        <family val="2"/>
      </rPr>
      <t>MWaverage</t>
    </r>
  </si>
  <si>
    <r>
      <rPr>
        <sz val="7"/>
        <color rgb="FF6AA1B0"/>
        <rFont val="Verdana"/>
        <family val="2"/>
      </rPr>
      <t xml:space="preserve">GAGO&amp;M </t>
    </r>
  </si>
  <si>
    <r>
      <rPr>
        <sz val="8"/>
        <color theme="1" tint="0.249977111117893"/>
        <rFont val="Verdana"/>
        <family val="2"/>
      </rPr>
      <t>BRL million</t>
    </r>
  </si>
  <si>
    <r>
      <rPr>
        <sz val="7"/>
        <color rgb="FF6AA1B0"/>
        <rFont val="Verdana"/>
        <family val="2"/>
      </rPr>
      <t xml:space="preserve">GAGImprovements </t>
    </r>
  </si>
  <si>
    <r>
      <rPr>
        <sz val="8"/>
        <color theme="1" tint="0.249977111117893"/>
        <rFont val="Verdana"/>
        <family val="2"/>
      </rPr>
      <t>BRL million</t>
    </r>
  </si>
  <si>
    <r>
      <rPr>
        <sz val="7"/>
        <color rgb="FF6AA1B0"/>
        <rFont val="Verdana"/>
        <family val="2"/>
      </rPr>
      <t>CAIMI</t>
    </r>
  </si>
  <si>
    <r>
      <rPr>
        <sz val="8"/>
        <color theme="1" tint="0.249977111117893"/>
        <rFont val="Verdana"/>
        <family val="2"/>
      </rPr>
      <t>BRL million</t>
    </r>
  </si>
  <si>
    <r>
      <rPr>
        <sz val="7"/>
        <color rgb="FF6AA1B0"/>
        <rFont val="Verdana"/>
        <family val="2"/>
      </rPr>
      <t>Adjustment by Unavailability</t>
    </r>
  </si>
  <si>
    <r>
      <rPr>
        <sz val="8"/>
        <color theme="1" tint="0.249977111117893"/>
        <rFont val="Verdana"/>
        <family val="2"/>
      </rPr>
      <t>BRL million</t>
    </r>
  </si>
  <si>
    <r>
      <rPr>
        <sz val="7"/>
        <color rgb="FF6AA1B0"/>
        <rFont val="Verdana"/>
        <family val="2"/>
      </rPr>
      <t>R&amp;D</t>
    </r>
  </si>
  <si>
    <r>
      <rPr>
        <sz val="8"/>
        <color theme="1" tint="0.249977111117893"/>
        <rFont val="Verdana"/>
        <family val="2"/>
      </rPr>
      <t>BRL million</t>
    </r>
  </si>
  <si>
    <r>
      <rPr>
        <sz val="7"/>
        <color rgb="FF6AA1B0"/>
        <rFont val="Verdana"/>
        <family val="2"/>
      </rPr>
      <t>Other (Uses, Connections, Charges, TFSEE, Other Adjustments, etc.)</t>
    </r>
  </si>
  <si>
    <r>
      <rPr>
        <sz val="8"/>
        <color theme="1" tint="0.249977111117893"/>
        <rFont val="Verdana"/>
        <family val="2"/>
      </rPr>
      <t>BRL million</t>
    </r>
  </si>
  <si>
    <r>
      <rPr>
        <sz val="7"/>
        <color rgb="FF6AA1B0"/>
        <rFont val="Verdana"/>
        <family val="2"/>
      </rPr>
      <t>CFURH</t>
    </r>
  </si>
  <si>
    <r>
      <rPr>
        <sz val="8"/>
        <color theme="1" tint="0.249977111117893"/>
        <rFont val="Verdana"/>
        <family val="2"/>
      </rPr>
      <t>BRL million</t>
    </r>
  </si>
  <si>
    <r>
      <rPr>
        <sz val="7"/>
        <color rgb="FF6AA1B0"/>
        <rFont val="Verdana"/>
        <family val="2"/>
      </rPr>
      <t>PIS/COFINS</t>
    </r>
  </si>
  <si>
    <r>
      <rPr>
        <sz val="8"/>
        <color theme="1" tint="0.249977111117893"/>
        <rFont val="Verdana"/>
        <family val="2"/>
      </rPr>
      <t>BRL million</t>
    </r>
  </si>
  <si>
    <r>
      <rPr>
        <b/>
        <sz val="8"/>
        <color rgb="FF6AA1B0"/>
        <rFont val="Verdana"/>
        <family val="2"/>
      </rPr>
      <t>TOTAL</t>
    </r>
  </si>
  <si>
    <r>
      <rPr>
        <b/>
        <sz val="7"/>
        <color theme="1" tint="0.249977111117893"/>
        <rFont val="Verdana"/>
        <family val="2"/>
      </rPr>
      <t>BRL million</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</si>
  <si>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</si>
  <si>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</si>
  <si>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</si>
  <si>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</si>
  <si>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</si>
  <si>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</si>
  <si>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</si>
  <si>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 xml:space="preserve">GAGO&amp;M </t>
    </r>
  </si>
  <si>
    <r>
      <rPr>
        <sz val="7"/>
        <color theme="1" tint="0.34998626667073579"/>
        <rFont val="Verdana"/>
        <family val="2"/>
      </rPr>
      <t>BRL million</t>
    </r>
  </si>
  <si>
    <r>
      <rPr>
        <sz val="7"/>
        <color rgb="FF6AA1B0"/>
        <rFont val="Verdana"/>
        <family val="2"/>
      </rPr>
      <t xml:space="preserve">GAGImprovements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</si>
  <si>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</si>
  <si>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</si>
  <si>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</si>
  <si>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</si>
  <si>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</si>
  <si>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</si>
  <si>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</si>
  <si>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</si>
  <si>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</si>
  <si>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</si>
  <si>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</si>
  <si>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</si>
  <si>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</si>
  <si>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8"/>
        <color rgb="FF6AA1B0"/>
        <rFont val="Verdana"/>
        <family val="2"/>
      </rPr>
      <t>TOTAL</t>
    </r>
  </si>
  <si>
    <r>
      <rPr>
        <b/>
        <sz val="7"/>
        <color theme="1" tint="0.34998626667073579"/>
        <rFont val="Verdana"/>
        <family val="2"/>
      </rPr>
      <t>BRL million</t>
    </r>
  </si>
  <si>
    <r>
      <rPr>
        <b/>
        <sz val="8"/>
        <color rgb="FF6AA1B0"/>
        <rFont val="Verdana"/>
        <family val="2"/>
      </rPr>
      <t>Pedra</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</si>
  <si>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</si>
  <si>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</si>
  <si>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</si>
  <si>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</si>
  <si>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</si>
  <si>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</si>
  <si>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34998626667073579"/>
        <rFont val="Verdana"/>
        <family val="2"/>
      </rPr>
      <t>MWaverage</t>
    </r>
  </si>
  <si>
    <r>
      <rPr>
        <sz val="7"/>
        <color rgb="FF6AA1B0"/>
        <rFont val="Verdana"/>
        <family val="2"/>
      </rPr>
      <t xml:space="preserve">GAGO&amp;M </t>
    </r>
  </si>
  <si>
    <r>
      <rPr>
        <sz val="7"/>
        <color theme="1" tint="0.34998626667073579"/>
        <rFont val="Verdana"/>
        <family val="2"/>
      </rPr>
      <t>BRL million</t>
    </r>
  </si>
  <si>
    <r>
      <rPr>
        <sz val="7"/>
        <color rgb="FF6AA1B0"/>
        <rFont val="Verdana"/>
        <family val="2"/>
      </rPr>
      <t xml:space="preserve">GAGImprovements </t>
    </r>
  </si>
  <si>
    <r>
      <rPr>
        <sz val="7"/>
        <color theme="1" tint="0.34998626667073579"/>
        <rFont val="Verdana"/>
        <family val="2"/>
      </rPr>
      <t>BRL million</t>
    </r>
  </si>
  <si>
    <r>
      <rPr>
        <sz val="7"/>
        <color rgb="FF6AA1B0"/>
        <rFont val="Verdana"/>
        <family val="2"/>
      </rPr>
      <t>CAIMI</t>
    </r>
  </si>
  <si>
    <r>
      <rPr>
        <sz val="7"/>
        <color theme="1" tint="0.34998626667073579"/>
        <rFont val="Verdana"/>
        <family val="2"/>
      </rPr>
      <t>BRL million</t>
    </r>
  </si>
  <si>
    <r>
      <rPr>
        <sz val="7"/>
        <color rgb="FF6AA1B0"/>
        <rFont val="Verdana"/>
        <family val="2"/>
      </rPr>
      <t>Adjustment by Unavailability</t>
    </r>
  </si>
  <si>
    <r>
      <rPr>
        <sz val="7"/>
        <color theme="1" tint="0.34998626667073579"/>
        <rFont val="Verdana"/>
        <family val="2"/>
      </rPr>
      <t>BRL million</t>
    </r>
  </si>
  <si>
    <r>
      <rPr>
        <sz val="7"/>
        <color rgb="FF6AA1B0"/>
        <rFont val="Verdana"/>
        <family val="2"/>
      </rPr>
      <t>R&amp;D</t>
    </r>
  </si>
  <si>
    <r>
      <rPr>
        <sz val="7"/>
        <color theme="1" tint="0.34998626667073579"/>
        <rFont val="Verdana"/>
        <family val="2"/>
      </rPr>
      <t>BRL million</t>
    </r>
  </si>
  <si>
    <r>
      <rPr>
        <sz val="7"/>
        <color rgb="FF6AA1B0"/>
        <rFont val="Verdana"/>
        <family val="2"/>
      </rPr>
      <t>Other (Uses, Connections, Charges, TFSEE, Other Adjustments, etc.)</t>
    </r>
  </si>
  <si>
    <r>
      <rPr>
        <sz val="7"/>
        <color theme="1" tint="0.34998626667073579"/>
        <rFont val="Verdana"/>
        <family val="2"/>
      </rPr>
      <t>BRL million</t>
    </r>
  </si>
  <si>
    <r>
      <rPr>
        <sz val="7"/>
        <color rgb="FF6AA1B0"/>
        <rFont val="Verdana"/>
        <family val="2"/>
      </rPr>
      <t>CFURH</t>
    </r>
  </si>
  <si>
    <r>
      <rPr>
        <sz val="7"/>
        <color theme="1" tint="0.34998626667073579"/>
        <rFont val="Verdana"/>
        <family val="2"/>
      </rPr>
      <t>BRL million</t>
    </r>
  </si>
  <si>
    <r>
      <rPr>
        <sz val="7"/>
        <color rgb="FF6AA1B0"/>
        <rFont val="Verdana"/>
        <family val="2"/>
      </rPr>
      <t>PIS/COFINS</t>
    </r>
  </si>
  <si>
    <r>
      <rPr>
        <sz val="7"/>
        <color theme="1" tint="0.34998626667073579"/>
        <rFont val="Verdana"/>
        <family val="2"/>
      </rPr>
      <t>BRL million</t>
    </r>
  </si>
  <si>
    <r>
      <rPr>
        <b/>
        <sz val="8"/>
        <color rgb="FF6AA1B0"/>
        <rFont val="Verdana"/>
        <family val="2"/>
      </rPr>
      <t>TOTAL</t>
    </r>
  </si>
  <si>
    <r>
      <rPr>
        <b/>
        <sz val="7"/>
        <color theme="1" tint="0.34998626667073579"/>
        <rFont val="Verdana"/>
        <family val="2"/>
      </rPr>
      <t>BRL million</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</si>
  <si>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</si>
  <si>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</si>
  <si>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</si>
  <si>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</si>
  <si>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</si>
  <si>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</si>
  <si>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249977111117893"/>
        <rFont val="Verdana"/>
        <family val="2"/>
      </rPr>
      <t>MWaverage</t>
    </r>
  </si>
  <si>
    <r>
      <rPr>
        <sz val="7"/>
        <color rgb="FF6AA1B0"/>
        <rFont val="Verdana"/>
        <family val="2"/>
      </rPr>
      <t xml:space="preserve">GAGO&amp;M </t>
    </r>
  </si>
  <si>
    <r>
      <rPr>
        <sz val="7"/>
        <color theme="1" tint="0.249977111117893"/>
        <rFont val="Verdana"/>
        <family val="2"/>
      </rPr>
      <t>BRL million</t>
    </r>
  </si>
  <si>
    <r>
      <rPr>
        <sz val="7"/>
        <color rgb="FF6AA1B0"/>
        <rFont val="Verdana"/>
        <family val="2"/>
      </rPr>
      <t xml:space="preserve">GAGImprovements </t>
    </r>
  </si>
  <si>
    <r>
      <rPr>
        <sz val="7"/>
        <color theme="1" tint="0.249977111117893"/>
        <rFont val="Verdana"/>
        <family val="2"/>
      </rPr>
      <t>BRL million</t>
    </r>
  </si>
  <si>
    <r>
      <rPr>
        <sz val="7"/>
        <color rgb="FF6AA1B0"/>
        <rFont val="Verdana"/>
        <family val="2"/>
      </rPr>
      <t>CAIMI</t>
    </r>
  </si>
  <si>
    <r>
      <rPr>
        <sz val="7"/>
        <color theme="1" tint="0.249977111117893"/>
        <rFont val="Verdana"/>
        <family val="2"/>
      </rPr>
      <t>BRL million</t>
    </r>
  </si>
  <si>
    <r>
      <rPr>
        <sz val="7"/>
        <color rgb="FF6AA1B0"/>
        <rFont val="Verdana"/>
        <family val="2"/>
      </rPr>
      <t>Adjustment by Unavailability</t>
    </r>
  </si>
  <si>
    <r>
      <rPr>
        <sz val="7"/>
        <color theme="1" tint="0.249977111117893"/>
        <rFont val="Verdana"/>
        <family val="2"/>
      </rPr>
      <t>BRL million</t>
    </r>
  </si>
  <si>
    <r>
      <rPr>
        <sz val="7"/>
        <color rgb="FF6AA1B0"/>
        <rFont val="Verdana"/>
        <family val="2"/>
      </rPr>
      <t>R&amp;D</t>
    </r>
  </si>
  <si>
    <r>
      <rPr>
        <sz val="7"/>
        <color theme="1" tint="0.249977111117893"/>
        <rFont val="Verdana"/>
        <family val="2"/>
      </rPr>
      <t>BRL million</t>
    </r>
  </si>
  <si>
    <r>
      <rPr>
        <sz val="7"/>
        <color rgb="FF6AA1B0"/>
        <rFont val="Verdana"/>
        <family val="2"/>
      </rPr>
      <t>Other (Uses, Connections, Charges, TFSEE, Other Adjustments, etc.)</t>
    </r>
  </si>
  <si>
    <r>
      <rPr>
        <sz val="7"/>
        <color theme="1" tint="0.249977111117893"/>
        <rFont val="Verdana"/>
        <family val="2"/>
      </rPr>
      <t>BRL million</t>
    </r>
  </si>
  <si>
    <r>
      <rPr>
        <sz val="7"/>
        <color rgb="FF6AA1B0"/>
        <rFont val="Verdana"/>
        <family val="2"/>
      </rPr>
      <t>CFURH</t>
    </r>
  </si>
  <si>
    <r>
      <rPr>
        <sz val="7"/>
        <color theme="1" tint="0.249977111117893"/>
        <rFont val="Verdana"/>
        <family val="2"/>
      </rPr>
      <t>BRL million</t>
    </r>
  </si>
  <si>
    <r>
      <rPr>
        <sz val="7"/>
        <color rgb="FF6AA1B0"/>
        <rFont val="Verdana"/>
        <family val="2"/>
      </rPr>
      <t>PIS/COFINS</t>
    </r>
  </si>
  <si>
    <r>
      <rPr>
        <sz val="7"/>
        <color theme="1" tint="0.249977111117893"/>
        <rFont val="Verdana"/>
        <family val="2"/>
      </rPr>
      <t>BRL million</t>
    </r>
  </si>
  <si>
    <r>
      <rPr>
        <b/>
        <sz val="8"/>
        <color rgb="FF6AA1B0"/>
        <rFont val="Verdana"/>
        <family val="2"/>
      </rPr>
      <t>TOTAL</t>
    </r>
  </si>
  <si>
    <r>
      <rPr>
        <b/>
        <sz val="7"/>
        <color theme="1" tint="0.249977111117893"/>
        <rFont val="Verdana"/>
        <family val="2"/>
      </rPr>
      <t>BRL million</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</si>
  <si>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</si>
  <si>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</si>
  <si>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</si>
  <si>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</si>
  <si>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</si>
  <si>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</si>
  <si>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rgb="FF6AA1B0"/>
        <rFont val="Verdana"/>
        <family val="2"/>
      </rPr>
      <t>GAG</t>
    </r>
    <r>
      <rPr>
        <vertAlign val="subscript"/>
        <sz val="7"/>
        <color rgb="FF6AA1B0"/>
        <rFont val="Verdana"/>
        <family val="2"/>
      </rPr>
      <t xml:space="preserve">O&amp;M </t>
    </r>
  </si>
  <si>
    <r>
      <rPr>
        <sz val="7"/>
        <color theme="1" tint="0.249977111117893"/>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</si>
  <si>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</si>
  <si>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249977111117893"/>
        <rFont val="Verdana"/>
        <family val="2"/>
      </rPr>
      <t>BRL million</t>
    </r>
  </si>
  <si>
    <r>
      <rPr>
        <sz val="7"/>
        <color rgb="FF6AA1B0"/>
        <rFont val="Verdana"/>
        <family val="2"/>
      </rPr>
      <t>CAIMI</t>
    </r>
  </si>
  <si>
    <r>
      <rPr>
        <sz val="7"/>
        <color theme="1" tint="0.249977111117893"/>
        <rFont val="Verdana"/>
        <family val="2"/>
      </rPr>
      <t>BRL million</t>
    </r>
  </si>
  <si>
    <r>
      <rPr>
        <sz val="7"/>
        <color rgb="FF6AA1B0"/>
        <rFont val="Verdana"/>
        <family val="2"/>
      </rPr>
      <t>Adjustment by Unavailability</t>
    </r>
  </si>
  <si>
    <r>
      <rPr>
        <sz val="7"/>
        <color theme="1" tint="0.249977111117893"/>
        <rFont val="Verdana"/>
        <family val="2"/>
      </rPr>
      <t>BRL million</t>
    </r>
  </si>
  <si>
    <r>
      <rPr>
        <sz val="7"/>
        <color rgb="FF6AA1B0"/>
        <rFont val="Verdana"/>
        <family val="2"/>
      </rPr>
      <t>R&amp;D</t>
    </r>
  </si>
  <si>
    <r>
      <rPr>
        <sz val="7"/>
        <color theme="1" tint="0.249977111117893"/>
        <rFont val="Verdana"/>
        <family val="2"/>
      </rPr>
      <t>BRL million</t>
    </r>
  </si>
  <si>
    <r>
      <rPr>
        <sz val="7"/>
        <color rgb="FF6AA1B0"/>
        <rFont val="Verdana"/>
        <family val="2"/>
      </rPr>
      <t>Other (Uses, Connections, Charges, TFSEE, Other Adjustments, etc.)</t>
    </r>
  </si>
  <si>
    <r>
      <rPr>
        <sz val="7"/>
        <color theme="1" tint="0.249977111117893"/>
        <rFont val="Verdana"/>
        <family val="2"/>
      </rPr>
      <t>BRL million</t>
    </r>
  </si>
  <si>
    <r>
      <rPr>
        <sz val="7"/>
        <color rgb="FF6AA1B0"/>
        <rFont val="Verdana"/>
        <family val="2"/>
      </rPr>
      <t>CFURH</t>
    </r>
  </si>
  <si>
    <r>
      <rPr>
        <sz val="7"/>
        <color theme="1" tint="0.249977111117893"/>
        <rFont val="Verdana"/>
        <family val="2"/>
      </rPr>
      <t>BRL million</t>
    </r>
  </si>
  <si>
    <r>
      <rPr>
        <sz val="7"/>
        <color rgb="FF6AA1B0"/>
        <rFont val="Verdana"/>
        <family val="2"/>
      </rPr>
      <t>PIS/COFINS</t>
    </r>
  </si>
  <si>
    <r>
      <rPr>
        <sz val="7"/>
        <color theme="1" tint="0.249977111117893"/>
        <rFont val="Verdana"/>
        <family val="2"/>
      </rPr>
      <t>BRL million</t>
    </r>
  </si>
  <si>
    <r>
      <rPr>
        <b/>
        <sz val="8"/>
        <color rgb="FF6AA1B0"/>
        <rFont val="Verdana"/>
        <family val="2"/>
      </rPr>
      <t>TOTAL</t>
    </r>
  </si>
  <si>
    <r>
      <rPr>
        <b/>
        <sz val="7"/>
        <color theme="1" tint="0.249977111117893"/>
        <rFont val="Verdana"/>
        <family val="2"/>
      </rPr>
      <t>BRL million</t>
    </r>
  </si>
  <si>
    <r>
      <rPr>
        <b/>
        <sz val="8"/>
        <color rgb="FF6AA1B0"/>
        <rFont val="Verdana"/>
        <family val="2"/>
      </rPr>
      <t>Xingó</t>
    </r>
  </si>
  <si>
    <r>
      <rPr>
        <b/>
        <sz val="7"/>
        <color rgb="FF6AA1B0"/>
        <rFont val="Verdana"/>
        <family val="2"/>
      </rPr>
      <t>Unit</t>
    </r>
  </si>
  <si>
    <r>
      <rPr>
        <b/>
        <sz val="7"/>
        <color rgb="FF6AA1B0"/>
        <rFont val="Verdana"/>
        <family val="2"/>
      </rPr>
      <t>1Q25</t>
    </r>
  </si>
  <si>
    <r>
      <rPr>
        <b/>
        <sz val="7"/>
        <color rgb="FF6AA1B0"/>
        <rFont val="Verdana"/>
        <family val="2"/>
      </rPr>
      <t>2Q25</t>
    </r>
  </si>
  <si>
    <r>
      <rPr>
        <b/>
        <sz val="7"/>
        <color rgb="FF6AA1B0"/>
        <rFont val="Verdana"/>
        <family val="2"/>
      </rPr>
      <t>3Q25</t>
    </r>
  </si>
  <si>
    <r>
      <rPr>
        <b/>
        <sz val="7"/>
        <color rgb="FF6AA1B0"/>
        <rFont val="Verdana"/>
        <family val="2"/>
      </rPr>
      <t>4Q25</t>
    </r>
  </si>
  <si>
    <r>
      <rPr>
        <sz val="7"/>
        <color rgb="FF6AA1B0"/>
        <rFont val="Verdana"/>
        <family val="2"/>
      </rPr>
      <t xml:space="preserve">Physical Guarantee </t>
    </r>
  </si>
  <si>
    <r>
      <rPr>
        <sz val="7"/>
        <color theme="1" tint="0.249977111117893"/>
        <rFont val="Verdana"/>
        <family val="2"/>
      </rPr>
      <t>MWaverage</t>
    </r>
  </si>
  <si>
    <r>
      <rPr>
        <sz val="7"/>
        <color rgb="FF6AA1B0"/>
        <rFont val="Verdana"/>
        <family val="2"/>
      </rPr>
      <t>GAG</t>
    </r>
    <r>
      <rPr>
        <vertAlign val="subscript"/>
        <sz val="7"/>
        <color rgb="FF6AA1B0"/>
        <rFont val="Verdana"/>
        <family val="2"/>
      </rPr>
      <t xml:space="preserve">O&amp;M </t>
    </r>
  </si>
  <si>
    <r>
      <rPr>
        <sz val="7"/>
        <color theme="1" tint="0.249977111117893"/>
        <rFont val="Verdana"/>
        <family val="2"/>
      </rPr>
      <t>BRL million</t>
    </r>
  </si>
  <si>
    <r>
      <rPr>
        <sz val="7"/>
        <color rgb="FF6AA1B0"/>
        <rFont val="Verdana"/>
        <family val="2"/>
      </rPr>
      <t>GAG</t>
    </r>
    <r>
      <rPr>
        <vertAlign val="subscript"/>
        <sz val="7"/>
        <color rgb="FF6AA1B0"/>
        <rFont val="Verdana"/>
        <family val="2"/>
      </rPr>
      <t>Improvements</t>
    </r>
    <r>
      <rPr>
        <sz val="7"/>
        <color rgb="FF6AA1B0"/>
        <rFont val="Verdana"/>
        <family val="2"/>
      </rPr>
      <t xml:space="preserve"> </t>
    </r>
  </si>
  <si>
    <r>
      <rPr>
        <sz val="7"/>
        <color theme="1" tint="0.249977111117893"/>
        <rFont val="Verdana"/>
        <family val="2"/>
      </rPr>
      <t>BRL million</t>
    </r>
  </si>
  <si>
    <r>
      <rPr>
        <sz val="7"/>
        <color rgb="FF6AA1B0"/>
        <rFont val="Verdana"/>
        <family val="2"/>
      </rPr>
      <t>CAIMI</t>
    </r>
  </si>
  <si>
    <r>
      <rPr>
        <sz val="7"/>
        <color theme="1" tint="0.249977111117893"/>
        <rFont val="Verdana"/>
        <family val="2"/>
      </rPr>
      <t>BRL million</t>
    </r>
  </si>
  <si>
    <r>
      <rPr>
        <sz val="7"/>
        <color rgb="FF6AA1B0"/>
        <rFont val="Verdana"/>
        <family val="2"/>
      </rPr>
      <t>Adjustment by Unavailability</t>
    </r>
  </si>
  <si>
    <r>
      <rPr>
        <sz val="7"/>
        <color theme="1" tint="0.249977111117893"/>
        <rFont val="Verdana"/>
        <family val="2"/>
      </rPr>
      <t>BRL million</t>
    </r>
  </si>
  <si>
    <r>
      <rPr>
        <sz val="7"/>
        <color rgb="FF6AA1B0"/>
        <rFont val="Verdana"/>
        <family val="2"/>
      </rPr>
      <t>R&amp;D</t>
    </r>
  </si>
  <si>
    <r>
      <rPr>
        <sz val="7"/>
        <color theme="1" tint="0.249977111117893"/>
        <rFont val="Verdana"/>
        <family val="2"/>
      </rPr>
      <t>BRL million</t>
    </r>
  </si>
  <si>
    <r>
      <rPr>
        <sz val="7"/>
        <color rgb="FF6AA1B0"/>
        <rFont val="Verdana"/>
        <family val="2"/>
      </rPr>
      <t>Other (Uses, Connections, Charges, TFSEE, Other Adjustments, etc.)</t>
    </r>
  </si>
  <si>
    <r>
      <rPr>
        <sz val="7"/>
        <color theme="1" tint="0.249977111117893"/>
        <rFont val="Verdana"/>
        <family val="2"/>
      </rPr>
      <t>BRL million</t>
    </r>
  </si>
  <si>
    <r>
      <rPr>
        <sz val="7"/>
        <color rgb="FF6AA1B0"/>
        <rFont val="Verdana"/>
        <family val="2"/>
      </rPr>
      <t>CFURH</t>
    </r>
  </si>
  <si>
    <r>
      <rPr>
        <sz val="7"/>
        <color theme="1" tint="0.249977111117893"/>
        <rFont val="Verdana"/>
        <family val="2"/>
      </rPr>
      <t>BRL million</t>
    </r>
  </si>
  <si>
    <r>
      <rPr>
        <sz val="7"/>
        <color rgb="FF6AA1B0"/>
        <rFont val="Verdana"/>
        <family val="2"/>
      </rPr>
      <t>PIS/COFINS</t>
    </r>
  </si>
  <si>
    <r>
      <rPr>
        <sz val="7"/>
        <color theme="1" tint="0.249977111117893"/>
        <rFont val="Verdana"/>
        <family val="2"/>
      </rPr>
      <t>BRL million</t>
    </r>
  </si>
  <si>
    <r>
      <rPr>
        <b/>
        <sz val="8"/>
        <color rgb="FF6AA1B0"/>
        <rFont val="Verdana"/>
        <family val="2"/>
      </rPr>
      <t>TOTAL</t>
    </r>
  </si>
  <si>
    <r>
      <rPr>
        <b/>
        <sz val="7"/>
        <color theme="1" tint="0.249977111117893"/>
        <rFont val="Verdana"/>
        <family val="2"/>
      </rPr>
      <t>BRL million</t>
    </r>
  </si>
  <si>
    <r>
      <rPr>
        <sz val="8"/>
        <color rgb="FF6AA1B0"/>
        <rFont val="Verdana"/>
        <family val="2"/>
      </rPr>
      <t>II.1.3.Sold Energy</t>
    </r>
  </si>
  <si>
    <r>
      <rPr>
        <sz val="8"/>
        <color rgb="FF6AA1B0"/>
        <rFont val="Verdana"/>
        <family val="2"/>
      </rPr>
      <t>II.1.3.1 Energy Sold by projects not renewed by Law 12.783/13 and Law 13.182/15</t>
    </r>
  </si>
  <si>
    <r>
      <rPr>
        <sz val="7"/>
        <color rgb="FF6AA1B0"/>
        <rFont val="Verdana"/>
        <family val="2"/>
      </rPr>
      <t>Eletrobras Company</t>
    </r>
  </si>
  <si>
    <r>
      <rPr>
        <sz val="7"/>
        <color rgb="FF6AA1B0"/>
        <rFont val="Verdana"/>
        <family val="2"/>
      </rPr>
      <t>Buyer</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</si>
  <si>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</si>
  <si>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</si>
  <si>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</si>
  <si>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</si>
  <si>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</si>
  <si>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</si>
  <si>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</si>
  <si>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</si>
  <si>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</si>
  <si>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</si>
  <si>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</si>
  <si>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</si>
  <si>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theme="1" tint="0.249977111117893"/>
        <rFont val="Verdana"/>
        <family val="2"/>
      </rPr>
      <t>Eletronorte (1)</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</si>
  <si>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</si>
  <si>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</si>
  <si>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Chesf</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</si>
  <si>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</si>
  <si>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</si>
  <si>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Eletrobras Holding (2)</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</si>
  <si>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</si>
  <si>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</si>
  <si>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CGT Eletrosul</t>
    </r>
  </si>
  <si>
    <r>
      <rPr>
        <sz val="7"/>
        <color theme="1" tint="0.249977111117893"/>
        <rFont val="Verdana"/>
        <family val="2"/>
      </rPr>
      <t>Eletrobras System</t>
    </r>
  </si>
  <si>
    <r>
      <rPr>
        <sz val="7"/>
        <color theme="1" tint="0.249977111117893"/>
        <rFont val="Verdana"/>
        <family val="2"/>
      </rPr>
      <t>Others</t>
    </r>
  </si>
  <si>
    <r>
      <rPr>
        <sz val="7"/>
        <color rgb="FF6AA1B0"/>
        <rFont val="Verdana"/>
        <family val="2"/>
      </rPr>
      <t>Eletrobras Company</t>
    </r>
  </si>
  <si>
    <r>
      <rPr>
        <sz val="7"/>
        <color rgb="FF6AA1B0"/>
        <rFont val="Verdana"/>
        <family val="2"/>
      </rPr>
      <t>Buyer</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</si>
  <si>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</si>
  <si>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</si>
  <si>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</si>
  <si>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</si>
  <si>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</si>
  <si>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</si>
  <si>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</si>
  <si>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</si>
  <si>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</si>
  <si>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</si>
  <si>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</si>
  <si>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</si>
  <si>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theme="1" tint="0.249977111117893"/>
        <rFont val="Verdana"/>
        <family val="2"/>
      </rPr>
      <t>Eletronorte</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</si>
  <si>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</si>
  <si>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</si>
  <si>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 xml:space="preserve">Chesf </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</si>
  <si>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</si>
  <si>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</si>
  <si>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</si>
  <si>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</si>
  <si>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CGT Eletrosul</t>
    </r>
  </si>
  <si>
    <r>
      <rPr>
        <sz val="7"/>
        <color theme="1" tint="0.249977111117893"/>
        <rFont val="Verdana"/>
        <family val="2"/>
      </rPr>
      <t>Eletrobras System</t>
    </r>
  </si>
  <si>
    <r>
      <rPr>
        <sz val="7"/>
        <color theme="1" tint="0.249977111117893"/>
        <rFont val="Verdana"/>
        <family val="2"/>
      </rPr>
      <t>Others</t>
    </r>
  </si>
  <si>
    <r>
      <rPr>
        <sz val="7"/>
        <color rgb="FF6AA1B0"/>
        <rFont val="Verdana"/>
        <family val="2"/>
      </rPr>
      <t>Eletrobras Company</t>
    </r>
  </si>
  <si>
    <r>
      <rPr>
        <sz val="7"/>
        <color rgb="FF6AA1B0"/>
        <rFont val="Verdana"/>
        <family val="2"/>
      </rPr>
      <t>Buyer</t>
    </r>
  </si>
  <si>
    <r>
      <rPr>
        <sz val="7"/>
        <color rgb="FF6AA1B0"/>
        <rFont val="Verdana"/>
        <family val="2"/>
      </rPr>
      <t>1Q25</t>
    </r>
  </si>
  <si>
    <r>
      <rPr>
        <sz val="7"/>
        <color rgb="FF6AA1B0"/>
        <rFont val="Verdana"/>
        <family val="2"/>
      </rPr>
      <t>2Q25</t>
    </r>
  </si>
  <si>
    <r>
      <rPr>
        <sz val="7"/>
        <color rgb="FF6AA1B0"/>
        <rFont val="Verdana"/>
        <family val="2"/>
      </rPr>
      <t>3Q25</t>
    </r>
  </si>
  <si>
    <r>
      <rPr>
        <sz val="7"/>
        <color rgb="FF6AA1B0"/>
        <rFont val="Verdana"/>
        <family val="2"/>
      </rPr>
      <t>4Q25</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</si>
  <si>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</si>
  <si>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</si>
  <si>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</si>
  <si>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</si>
  <si>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</si>
  <si>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</si>
  <si>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rgb="FF6AA1B0"/>
        <rFont val="Verdana"/>
        <family val="2"/>
      </rPr>
      <t>BRL Million</t>
    </r>
  </si>
  <si>
    <r>
      <rPr>
        <sz val="7"/>
        <color rgb="FF6AA1B0"/>
        <rFont val="Verdana"/>
        <family val="2"/>
      </rPr>
      <t>MWh</t>
    </r>
  </si>
  <si>
    <r>
      <rPr>
        <sz val="7"/>
        <color theme="1" tint="0.249977111117893"/>
        <rFont val="Verdana"/>
        <family val="2"/>
      </rPr>
      <t>Eletronorte</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</si>
  <si>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</si>
  <si>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</si>
  <si>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 xml:space="preserve">Chesf </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</si>
  <si>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</si>
  <si>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</si>
  <si>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 xml:space="preserve">Eletrobras Holding </t>
    </r>
  </si>
  <si>
    <r>
      <rPr>
        <sz val="7"/>
        <color theme="1" tint="0.249977111117893"/>
        <rFont val="Verdana"/>
        <family val="2"/>
      </rPr>
      <t>Eletrobras System</t>
    </r>
  </si>
  <si>
    <r>
      <rPr>
        <sz val="7"/>
        <color theme="1" tint="0.249977111117893"/>
        <rFont val="Verdana"/>
        <family val="2"/>
      </rPr>
      <t>Others</t>
    </r>
  </si>
  <si>
    <r>
      <rPr>
        <sz val="7"/>
        <color theme="1" tint="0.249977111117893"/>
        <rFont val="Verdana"/>
        <family val="2"/>
      </rPr>
      <t>CGT Eletrosul</t>
    </r>
  </si>
  <si>
    <r>
      <rPr>
        <sz val="7"/>
        <color theme="1" tint="0.249977111117893"/>
        <rFont val="Verdana"/>
        <family val="2"/>
      </rPr>
      <t>Eletrobras System</t>
    </r>
  </si>
  <si>
    <r>
      <rPr>
        <sz val="7"/>
        <color theme="1" tint="0.249977111117893"/>
        <rFont val="Verdana"/>
        <family val="2"/>
      </rPr>
      <t>Others</t>
    </r>
  </si>
  <si>
    <r>
      <rPr>
        <b/>
        <sz val="11"/>
        <color rgb="FF000000"/>
        <rFont val="Calibri"/>
        <family val="2"/>
      </rPr>
      <t>Limit =&gt;</t>
    </r>
  </si>
  <si>
    <r>
      <rPr>
        <sz val="7"/>
        <color theme="1"/>
        <rFont val="Arial"/>
        <family val="2"/>
      </rPr>
      <t>(1)</t>
    </r>
  </si>
  <si>
    <r>
      <rPr>
        <sz val="7"/>
        <color theme="1"/>
        <rFont val="Arial"/>
        <family val="2"/>
      </rPr>
      <t>(2)</t>
    </r>
  </si>
  <si>
    <r>
      <rPr>
        <sz val="7"/>
        <color theme="1"/>
        <rFont val="Arial"/>
        <family val="2"/>
      </rPr>
      <t>(5)</t>
    </r>
  </si>
  <si>
    <r>
      <rPr>
        <sz val="7"/>
        <color theme="1"/>
        <rFont val="Arial"/>
        <family val="2"/>
      </rPr>
      <t>(6)</t>
    </r>
  </si>
  <si>
    <r>
      <rPr>
        <sz val="7"/>
        <color theme="1"/>
        <rFont val="Arial"/>
        <family val="2"/>
      </rPr>
      <t>(7)</t>
    </r>
  </si>
  <si>
    <t>SE</t>
  </si>
  <si>
    <t>Lower</t>
  </si>
  <si>
    <t>Higher</t>
  </si>
  <si>
    <t>2,626</t>
  </si>
  <si>
    <t>1,313</t>
  </si>
  <si>
    <t>-0</t>
  </si>
  <si>
    <t>Manso (3) (15)</t>
  </si>
  <si>
    <t>Serra da Mesa (2) (14)</t>
  </si>
  <si>
    <t>(3) Shared HPP, but FURNAS acquires the partner fraction through energy purchase contracts - considered GF and total generation of the HPP.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</si>
</sst>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8" formatCode="&quot;R$&quot;\ #,##0.00;[Red]\-&quot;R$&quot;\ #,##0.00"/>
    <numFmt numFmtId="41" formatCode="_-* #,##0_-;\-* #,##0_-;_-* &quot;-&quot;_-;_-@_-"/>
    <numFmt numFmtId="44" formatCode="_-&quot;R$&quot;\ * #,##0.00_-;\-&quot;R$&quot;\ * #,##0.00_-;_-&quot;R$&quot;\ * &quot;-&quot;??_-;_-@_-"/>
    <numFmt numFmtId="43" formatCode="_-* #,##0.00_-;\-* #,##0.00_-;_-* &quot;-&quot;??_-;_-@_-"/>
    <numFmt numFmtId="164" formatCode="_(* #,##0_);_(* \(#,##0\);_(* &quot;-&quot;_);_(@_)"/>
    <numFmt numFmtId="165" formatCode="_(* #,##0.00_);_(* \(#,##0.00\);_(* &quot;-&quot;??_);_(@_)"/>
    <numFmt numFmtId="166" formatCode="&quot;R$&quot;#,##0;\-&quot;R$&quot;#,##0"/>
    <numFmt numFmtId="167" formatCode="&quot;R$&quot;#,##0.00;\-&quot;R$&quot;#,##0.00"/>
    <numFmt numFmtId="168" formatCode="_-&quot;R$&quot;* #,##0.00_-;\-&quot;R$&quot;* #,##0.00_-;_-&quot;R$&quot;* &quot;-&quot;??_-;_-@_-"/>
    <numFmt numFmtId="169" formatCode="&quot;$&quot;#,##0_);[Red]\(&quot;$&quot;#,##0\)"/>
    <numFmt numFmtId="170" formatCode="_(&quot;$&quot;* #,##0_);_(&quot;$&quot;* \(#,##0\);_(&quot;$&quot;* &quot;-&quot;_);_(@_)"/>
    <numFmt numFmtId="171" formatCode="_-* #,##0_-;\-* #,##0_-;_-* &quot;-&quot;??_-;_-@_-"/>
    <numFmt numFmtId="172" formatCode="_-* #,##0.00_-;\-* #,##0.00_-;_-* &quot;-&quot;_-;_-@_-"/>
    <numFmt numFmtId="173" formatCode="0.0"/>
    <numFmt numFmtId="174" formatCode="#,##0.0"/>
    <numFmt numFmtId="175" formatCode="0.0%"/>
    <numFmt numFmtId="176" formatCode="&quot; &quot;#,##0.00&quot; &quot;;&quot;-&quot;#,##0.00&quot; &quot;;&quot; -&quot;#&quot; &quot;;&quot; &quot;@&quot; &quot;"/>
    <numFmt numFmtId="177" formatCode="#,##0.00_ ;\-#,##0.00\ "/>
    <numFmt numFmtId="178" formatCode="_(&quot;R$ &quot;* #,##0.00_);_(&quot;R$ &quot;* \(#,##0.00\);_(&quot;R$ &quot;* &quot;-&quot;??_);_(@_)"/>
    <numFmt numFmtId="179" formatCode="[$-416]mmm\-yy;@"/>
    <numFmt numFmtId="180" formatCode="mmm/yyyy"/>
    <numFmt numFmtId="181" formatCode="#,##0.00_ ;[Red]\-#,##0.00\ "/>
    <numFmt numFmtId="182" formatCode="_-* #,##0.0_-;\-* #,##0.0_-;_-* &quot;-&quot;??_-;_-@_-"/>
    <numFmt numFmtId="183" formatCode="_-* #,##0.0_-;\-* #,##0.0_-;_-* &quot;-&quot;?_-;_-@_-"/>
    <numFmt numFmtId="184" formatCode="#,##0.000"/>
    <numFmt numFmtId="185" formatCode="[$-409]d\-mmm\-yy;@"/>
    <numFmt numFmtId="186" formatCode="General_)"/>
    <numFmt numFmtId="187" formatCode="&quot;R$ &quot;#,##0.00"/>
    <numFmt numFmtId="188" formatCode="_([$€-2]* #,##0.00_);_([$€-2]* \(#,##0.00\);_([$€-2]* &quot;-&quot;??_)"/>
    <numFmt numFmtId="189" formatCode="_-* #,##0.0_-;\-* #,##0.0_-;_-* &quot;-&quot;_-;_-@_-"/>
    <numFmt numFmtId="190" formatCode="m\-d\-\y\y"/>
    <numFmt numFmtId="191" formatCode="0.0000"/>
    <numFmt numFmtId="192" formatCode="#,##0.0_);\(#,##0.0\)"/>
    <numFmt numFmtId="193" formatCode="#\ ###\ ###\ ##0\ "/>
    <numFmt numFmtId="194" formatCode="yyyy"/>
    <numFmt numFmtId="195" formatCode="0.000"/>
    <numFmt numFmtId="196" formatCode="&quot;\&quot;#,##0.00;[Red]&quot;\&quot;\-#,##0.00"/>
    <numFmt numFmtId="197" formatCode="#,##0."/>
    <numFmt numFmtId="198" formatCode="&quot;$&quot;#."/>
    <numFmt numFmtId="199" formatCode="\U\S\$#,##0.00;\(\U\S\$#,##0.00\)"/>
    <numFmt numFmtId="200" formatCode="#.00"/>
    <numFmt numFmtId="201" formatCode="0.0%;_(&quot;-&quot;_)"/>
    <numFmt numFmtId="202" formatCode="&quot;$&quot;#,##0.00\ ;\(&quot;$&quot;#,##0.00\)"/>
    <numFmt numFmtId="203" formatCode="0.00_)"/>
    <numFmt numFmtId="204" formatCode="0.00%;\(0.00%\)"/>
    <numFmt numFmtId="205" formatCode="#,##0.00;\(#,##0.00\)"/>
    <numFmt numFmtId="206" formatCode="\$#,##0_);[Red]\(\$#,##0\)"/>
    <numFmt numFmtId="207" formatCode="_(* #,##0.0_);_(* \(#,##0.0\);_(* &quot;-&quot;??_);_(@_)"/>
    <numFmt numFmtId="208" formatCode="#,##0.00;[Red]\(#,##0.00\)"/>
    <numFmt numFmtId="209" formatCode="#,"/>
    <numFmt numFmtId="210" formatCode="_(&quot;R$ &quot;* #,##0_);_(&quot;R$ &quot;* \(#,##0\);_(&quot;R$ &quot;* &quot;-&quot;_);_(@_)"/>
    <numFmt numFmtId="211" formatCode="#,##0_ ;[Red]\-#,##0\ "/>
    <numFmt numFmtId="212" formatCode="0.000%"/>
    <numFmt numFmtId="213" formatCode="0.0000%"/>
    <numFmt numFmtId="214" formatCode="[$-416]d\-mmm\-yy;@"/>
    <numFmt numFmtId="215" formatCode="dd/mm/yy;@"/>
    <numFmt numFmtId="216" formatCode="d/m;@"/>
    <numFmt numFmtId="217" formatCode="_(* #,##0.0_);_(* \(#,##0.0\);_(* &quot;-&quot;?_);_(@_)"/>
    <numFmt numFmtId="218" formatCode="#,##0_ ;\-#,##0\ "/>
  </numFmts>
  <fonts count="226">
    <font>
      <sz val="11"/>
      <color theme="1"/>
      <name val="Calibri"/>
      <family val="2"/>
      <scheme val="minor"/>
    </font>
    <font>
      <sz val="11"/>
      <color theme="1"/>
      <name val="Calibri"/>
      <family val="2"/>
      <scheme val="minor"/>
    </font>
    <font>
      <sz val="10"/>
      <name val="Arial"/>
      <family val="2"/>
    </font>
    <font>
      <b/>
      <sz val="10"/>
      <name val="Verdana"/>
      <family val="2"/>
    </font>
    <font>
      <sz val="10"/>
      <name val="Courier"/>
      <family val="3"/>
    </font>
    <font>
      <b/>
      <sz val="9"/>
      <name val="Verdana"/>
      <family val="2"/>
    </font>
    <font>
      <sz val="10"/>
      <color theme="1"/>
      <name val="Arial"/>
      <family val="2"/>
    </font>
    <font>
      <sz val="9"/>
      <color rgb="FF6AA1B0"/>
      <name val="Verdana"/>
      <family val="2"/>
    </font>
    <font>
      <b/>
      <sz val="9"/>
      <color theme="1"/>
      <name val="Verdana"/>
      <family val="2"/>
    </font>
    <font>
      <b/>
      <sz val="9"/>
      <color rgb="FF6AA1B0"/>
      <name val="Verdana"/>
      <family val="2"/>
    </font>
    <font>
      <sz val="9"/>
      <color theme="1"/>
      <name val="Calibri"/>
      <family val="2"/>
      <scheme val="minor"/>
    </font>
    <font>
      <sz val="7"/>
      <name val="Arial"/>
      <family val="2"/>
    </font>
    <font>
      <sz val="7"/>
      <color theme="1"/>
      <name val="Calibri"/>
      <family val="2"/>
      <scheme val="minor"/>
    </font>
    <font>
      <b/>
      <sz val="7"/>
      <color rgb="FF6AA1B0"/>
      <name val="Verdana"/>
      <family val="2"/>
    </font>
    <font>
      <sz val="7"/>
      <color rgb="FF6AA1B0"/>
      <name val="Verdana"/>
      <family val="2"/>
    </font>
    <font>
      <b/>
      <sz val="7"/>
      <color rgb="FF365F91"/>
      <name val="Verdana"/>
      <family val="2"/>
    </font>
    <font>
      <b/>
      <sz val="7"/>
      <color theme="1" tint="0.34998626667073579"/>
      <name val="Verdana"/>
      <family val="2"/>
    </font>
    <font>
      <sz val="7"/>
      <color rgb="FFFF0000"/>
      <name val="Verdana"/>
      <family val="2"/>
    </font>
    <font>
      <sz val="7"/>
      <color rgb="FFFF0000"/>
      <name val="Calibri"/>
      <family val="2"/>
      <scheme val="minor"/>
    </font>
    <font>
      <sz val="11"/>
      <color theme="1"/>
      <name val="Arial"/>
      <family val="2"/>
    </font>
    <font>
      <sz val="10"/>
      <color rgb="FF6AA1B0"/>
      <name val="Arial"/>
      <family val="2"/>
    </font>
    <font>
      <b/>
      <sz val="6"/>
      <color rgb="FF6AA1B0"/>
      <name val="Verdana"/>
      <family val="2"/>
    </font>
    <font>
      <sz val="9"/>
      <color rgb="FF6AA1B0"/>
      <name val="Calibri"/>
      <family val="2"/>
      <scheme val="minor"/>
    </font>
    <font>
      <sz val="11"/>
      <color rgb="FF6AA1B0"/>
      <name val="Calibri"/>
      <family val="2"/>
      <scheme val="minor"/>
    </font>
    <font>
      <sz val="8"/>
      <color rgb="FF6AA1B0"/>
      <name val="Verdana"/>
      <family val="2"/>
    </font>
    <font>
      <sz val="7"/>
      <color rgb="FF6AA1B0"/>
      <name val="Arial"/>
      <family val="2"/>
    </font>
    <font>
      <sz val="7"/>
      <color rgb="FF6AA1B0"/>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sz val="10"/>
      <color indexed="8"/>
      <name val="MS Sans Serif"/>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sz val="7"/>
      <color theme="1" tint="0.249977111117893"/>
      <name val="Verdana"/>
      <family val="2"/>
    </font>
    <font>
      <b/>
      <sz val="7"/>
      <color theme="1" tint="0.249977111117893"/>
      <name val="Verdana"/>
      <family val="2"/>
    </font>
    <font>
      <sz val="10"/>
      <color theme="1" tint="0.249977111117893"/>
      <name val="Arial"/>
      <family val="2"/>
    </font>
    <font>
      <sz val="9"/>
      <color theme="1" tint="0.249977111117893"/>
      <name val="Calibri"/>
      <family val="2"/>
      <scheme val="minor"/>
    </font>
    <font>
      <sz val="7"/>
      <color rgb="FF595959"/>
      <name val="Verdana"/>
      <family val="2"/>
    </font>
    <font>
      <b/>
      <sz val="16"/>
      <color rgb="FFFF0000"/>
      <name val="Arial"/>
      <family val="2"/>
    </font>
    <font>
      <sz val="7"/>
      <color rgb="FFFF0000"/>
      <name val="Arial"/>
      <family val="2"/>
    </font>
    <font>
      <sz val="24"/>
      <color theme="1"/>
      <name val="Arial"/>
      <family val="2"/>
    </font>
    <font>
      <sz val="10"/>
      <color rgb="FFFF0000"/>
      <name val="Arial"/>
      <family val="2"/>
    </font>
    <font>
      <sz val="9"/>
      <color rgb="FFFF0000"/>
      <name val="Calibri"/>
      <family val="2"/>
      <scheme val="minor"/>
    </font>
    <font>
      <sz val="10"/>
      <color rgb="FF595959"/>
      <name val="Arial"/>
      <family val="2"/>
    </font>
    <font>
      <sz val="11"/>
      <color rgb="FFFF0000"/>
      <name val="Calibri"/>
      <family val="2"/>
      <scheme val="minor"/>
    </font>
    <font>
      <sz val="7"/>
      <name val="Verdana"/>
      <family val="2"/>
    </font>
    <font>
      <sz val="9"/>
      <name val="Calibri"/>
      <family val="2"/>
      <scheme val="minor"/>
    </font>
    <font>
      <sz val="7"/>
      <color theme="1" tint="0.249977111117893"/>
      <name val="Arial"/>
      <family val="2"/>
    </font>
    <font>
      <sz val="7"/>
      <color theme="1"/>
      <name val="Verdana"/>
      <family val="2"/>
    </font>
    <font>
      <sz val="11"/>
      <name val="Calibri"/>
      <family val="2"/>
    </font>
    <font>
      <b/>
      <sz val="7"/>
      <color theme="1"/>
      <name val="Verdana"/>
      <family val="2"/>
    </font>
    <font>
      <b/>
      <sz val="7"/>
      <name val="Verdana"/>
      <family val="2"/>
    </font>
    <font>
      <sz val="8"/>
      <color theme="1"/>
      <name val="Verdana"/>
      <family val="2"/>
    </font>
    <font>
      <b/>
      <sz val="8"/>
      <name val="Verdana"/>
      <family val="2"/>
    </font>
    <font>
      <sz val="8"/>
      <name val="Verdana"/>
      <family val="2"/>
    </font>
    <font>
      <vertAlign val="subscript"/>
      <sz val="7"/>
      <color rgb="FF6AA1B0"/>
      <name val="Verdana"/>
      <family val="2"/>
    </font>
    <font>
      <b/>
      <sz val="8"/>
      <color rgb="FF6AA1B0"/>
      <name val="Verdana"/>
      <family val="2"/>
    </font>
    <font>
      <b/>
      <sz val="11"/>
      <name val="Verdana"/>
      <family val="2"/>
    </font>
    <font>
      <sz val="7"/>
      <color rgb="FF595959"/>
      <name val="Arial"/>
      <family val="2"/>
    </font>
    <font>
      <sz val="8"/>
      <color theme="1" tint="0.249977111117893"/>
      <name val="Arial"/>
      <family val="2"/>
    </font>
    <font>
      <sz val="11"/>
      <color theme="1" tint="0.249977111117893"/>
      <name val="Calibri"/>
      <family val="2"/>
      <scheme val="minor"/>
    </font>
    <font>
      <b/>
      <sz val="12"/>
      <color theme="4" tint="-0.249977111117893"/>
      <name val="Calibri"/>
      <family val="2"/>
    </font>
    <font>
      <sz val="10"/>
      <name val="Calibri"/>
      <family val="2"/>
    </font>
    <font>
      <sz val="12"/>
      <name val="Calibri"/>
      <family val="2"/>
    </font>
    <font>
      <sz val="9"/>
      <name val="Verdana"/>
      <family val="2"/>
    </font>
    <font>
      <sz val="7"/>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0"/>
      <name val="Arial"/>
      <family val="2"/>
    </font>
    <font>
      <b/>
      <sz val="18"/>
      <name val="Arial"/>
      <family val="2"/>
    </font>
    <font>
      <b/>
      <sz val="12"/>
      <name val="Arial"/>
      <family val="2"/>
    </font>
    <font>
      <sz val="11"/>
      <color rgb="FF9C6500"/>
      <name val="Calibri"/>
      <family val="2"/>
      <scheme val="minor"/>
    </font>
    <font>
      <sz val="8"/>
      <color theme="1" tint="0.249977111117893"/>
      <name val="Verdana"/>
      <family val="2"/>
    </font>
    <font>
      <sz val="7"/>
      <color theme="1" tint="0.34998626667073579"/>
      <name val="Verdana"/>
      <family val="2"/>
    </font>
    <font>
      <sz val="8"/>
      <name val="Arial"/>
      <family val="2"/>
    </font>
    <font>
      <sz val="11"/>
      <color rgb="FF000000"/>
      <name val="Calibri"/>
      <family val="2"/>
      <scheme val="minor"/>
    </font>
    <font>
      <sz val="7"/>
      <color rgb="FF000000"/>
      <name val="Verdana"/>
      <family val="2"/>
    </font>
    <font>
      <sz val="12"/>
      <color indexed="8"/>
      <name val="Arial"/>
      <family val="2"/>
    </font>
    <font>
      <b/>
      <sz val="10"/>
      <color indexed="8"/>
      <name val="Arial"/>
      <family val="2"/>
    </font>
    <font>
      <sz val="8"/>
      <name val="MS Sans Serif"/>
      <family val="2"/>
    </font>
    <font>
      <sz val="12"/>
      <name val="Helv"/>
    </font>
    <font>
      <sz val="8"/>
      <name val="Times New Roman"/>
      <family val="1"/>
    </font>
    <font>
      <b/>
      <sz val="10"/>
      <name val="Arial"/>
      <family val="2"/>
    </font>
    <font>
      <sz val="14"/>
      <color indexed="8"/>
      <name val="Arial"/>
      <family val="2"/>
    </font>
    <font>
      <sz val="8"/>
      <color indexed="12"/>
      <name val="Arial"/>
      <family val="2"/>
    </font>
    <font>
      <sz val="12"/>
      <name val="Tms Rmn"/>
    </font>
    <font>
      <b/>
      <sz val="8"/>
      <name val="Arial"/>
      <family val="2"/>
    </font>
    <font>
      <sz val="8"/>
      <name val="SwitzerlandLight"/>
    </font>
    <font>
      <sz val="7"/>
      <name val="SwitzerlandLight"/>
    </font>
    <font>
      <sz val="1"/>
      <color indexed="8"/>
      <name val="Courier"/>
      <family val="3"/>
    </font>
    <font>
      <b/>
      <sz val="10"/>
      <color indexed="18"/>
      <name val="Arial"/>
      <family val="2"/>
    </font>
    <font>
      <sz val="9"/>
      <name val="Times New Roman"/>
      <family val="1"/>
    </font>
    <font>
      <b/>
      <sz val="11"/>
      <color indexed="10"/>
      <name val="Calibri"/>
      <family val="2"/>
    </font>
    <font>
      <sz val="10"/>
      <name val="Helv"/>
    </font>
    <font>
      <b/>
      <sz val="1"/>
      <color indexed="8"/>
      <name val="Courier"/>
      <family val="3"/>
    </font>
    <font>
      <sz val="10"/>
      <name val="MS Sans Serif"/>
      <family val="2"/>
    </font>
    <font>
      <sz val="11"/>
      <name val="??"/>
      <family val="3"/>
      <charset val="129"/>
    </font>
    <font>
      <b/>
      <sz val="10"/>
      <color indexed="12"/>
      <name val="Arial"/>
      <family val="2"/>
    </font>
    <font>
      <sz val="11"/>
      <color indexed="8"/>
      <name val="Arial"/>
      <family val="2"/>
    </font>
    <font>
      <u/>
      <sz val="10"/>
      <color indexed="36"/>
      <name val="Courier"/>
      <family val="3"/>
    </font>
    <font>
      <b/>
      <sz val="48"/>
      <color indexed="12"/>
      <name val="Lucida Console"/>
      <family val="3"/>
    </font>
    <font>
      <sz val="10"/>
      <color indexed="18"/>
      <name val="Arial"/>
      <family val="2"/>
    </font>
    <font>
      <b/>
      <u/>
      <sz val="11"/>
      <color indexed="37"/>
      <name val="Arial"/>
      <family val="2"/>
    </font>
    <font>
      <b/>
      <sz val="15"/>
      <color indexed="62"/>
      <name val="Calibri"/>
      <family val="2"/>
    </font>
    <font>
      <b/>
      <sz val="13"/>
      <color indexed="62"/>
      <name val="Calibri"/>
      <family val="2"/>
    </font>
    <font>
      <b/>
      <sz val="11"/>
      <color indexed="62"/>
      <name val="Calibri"/>
      <family val="2"/>
    </font>
    <font>
      <sz val="10"/>
      <color indexed="12"/>
      <name val="Arial"/>
      <family val="2"/>
    </font>
    <font>
      <sz val="10"/>
      <color indexed="20"/>
      <name val="Arial"/>
      <family val="2"/>
    </font>
    <font>
      <shadow/>
      <sz val="8"/>
      <color indexed="12"/>
      <name val="Times New Roman"/>
      <family val="1"/>
    </font>
    <font>
      <sz val="10"/>
      <color indexed="24"/>
      <name val="Arial"/>
      <family val="2"/>
    </font>
    <font>
      <sz val="11"/>
      <name val="TheSans-Plain"/>
    </font>
    <font>
      <b/>
      <sz val="12"/>
      <color indexed="8"/>
      <name val="Times New Roman"/>
      <family val="1"/>
    </font>
    <font>
      <sz val="11"/>
      <color indexed="19"/>
      <name val="Calibri"/>
      <family val="2"/>
    </font>
    <font>
      <sz val="7"/>
      <name val="Small Fonts"/>
      <family val="2"/>
    </font>
    <font>
      <b/>
      <i/>
      <sz val="16"/>
      <name val="Helv"/>
    </font>
    <font>
      <sz val="10"/>
      <name val="Palatino"/>
    </font>
    <font>
      <sz val="11"/>
      <color indexed="8"/>
      <name val="Century Gothic"/>
      <family val="2"/>
    </font>
    <font>
      <sz val="11"/>
      <color indexed="8"/>
      <name val="Times New Roman"/>
      <family val="1"/>
    </font>
    <font>
      <b/>
      <i/>
      <sz val="11"/>
      <color indexed="8"/>
      <name val="Times New Roman"/>
      <family val="1"/>
    </font>
    <font>
      <b/>
      <sz val="11"/>
      <color indexed="16"/>
      <name val="Times New Roman"/>
      <family val="1"/>
    </font>
    <font>
      <b/>
      <sz val="10"/>
      <color indexed="9"/>
      <name val="Arial"/>
      <family val="2"/>
    </font>
    <font>
      <b/>
      <sz val="22"/>
      <color indexed="8"/>
      <name val="Times New Roman"/>
      <family val="1"/>
    </font>
    <font>
      <sz val="12"/>
      <color indexed="8"/>
      <name val="Times New Roman"/>
      <family val="1"/>
    </font>
    <font>
      <sz val="9"/>
      <name val="Arial"/>
      <family val="2"/>
    </font>
    <font>
      <sz val="12"/>
      <name val="Arial"/>
      <family val="2"/>
    </font>
    <font>
      <sz val="1"/>
      <color indexed="18"/>
      <name val="Courier"/>
      <family val="3"/>
    </font>
    <font>
      <b/>
      <sz val="11"/>
      <name val="Calibri"/>
      <family val="2"/>
      <scheme val="minor"/>
    </font>
    <font>
      <sz val="8"/>
      <color theme="0" tint="-0.249977111117893"/>
      <name val="Verdana"/>
      <family val="2"/>
    </font>
    <font>
      <sz val="10"/>
      <color theme="1"/>
      <name val="Verdana"/>
      <family val="2"/>
    </font>
    <font>
      <sz val="7"/>
      <color theme="1"/>
      <name val="Arial"/>
      <family val="2"/>
    </font>
    <font>
      <sz val="11"/>
      <name val="Calibri"/>
      <family val="2"/>
      <scheme val="minor"/>
    </font>
    <font>
      <b/>
      <sz val="7"/>
      <color rgb="FF595959"/>
      <name val="Verdana"/>
      <family val="2"/>
    </font>
    <font>
      <sz val="7"/>
      <color theme="8"/>
      <name val="Verdana"/>
      <family val="2"/>
    </font>
    <font>
      <b/>
      <sz val="12"/>
      <name val="Calibri"/>
      <family val="2"/>
    </font>
    <font>
      <b/>
      <sz val="14"/>
      <color theme="4" tint="-0.249977111117893"/>
      <name val="Calibri"/>
      <family val="2"/>
    </font>
    <font>
      <b/>
      <sz val="10"/>
      <name val="Calibri"/>
      <family val="2"/>
    </font>
    <font>
      <b/>
      <i/>
      <sz val="12"/>
      <color theme="4" tint="-0.249977111117893"/>
      <name val="Calibri"/>
      <family val="2"/>
    </font>
    <font>
      <b/>
      <sz val="11"/>
      <color theme="4" tint="-0.499984740745262"/>
      <name val="Calibri"/>
      <family val="2"/>
    </font>
    <font>
      <sz val="10"/>
      <color theme="0"/>
      <name val="Calibri"/>
      <family val="2"/>
    </font>
    <font>
      <sz val="9"/>
      <color theme="1"/>
      <name val="Segoe UI"/>
      <family val="2"/>
    </font>
    <font>
      <b/>
      <sz val="10"/>
      <color rgb="FFFF0000"/>
      <name val="Arial"/>
      <family val="2"/>
    </font>
    <font>
      <sz val="9"/>
      <color theme="1" tint="0.249977111117893"/>
      <name val="Verdana"/>
      <family val="2"/>
    </font>
    <font>
      <sz val="10"/>
      <color theme="1" tint="0.249977111117893"/>
      <name val="Calibri"/>
      <family val="2"/>
    </font>
    <font>
      <sz val="11"/>
      <color rgb="FF000000"/>
      <name val="Calibri"/>
      <family val="2"/>
    </font>
    <font>
      <b/>
      <sz val="16"/>
      <color rgb="FFFF0000"/>
      <name val="Calibri"/>
      <family val="2"/>
    </font>
    <font>
      <sz val="10"/>
      <color rgb="FFC00000"/>
      <name val="Arial"/>
      <family val="2"/>
    </font>
    <font>
      <b/>
      <sz val="7"/>
      <color rgb="FFFF0000"/>
      <name val="Verdana"/>
      <family val="2"/>
    </font>
    <font>
      <sz val="11"/>
      <color theme="1"/>
      <name val="Calibri"/>
      <family val="2"/>
    </font>
    <font>
      <b/>
      <sz val="8"/>
      <color theme="0" tint="-0.499984740745262"/>
      <name val="Arial"/>
      <family val="2"/>
    </font>
    <font>
      <sz val="10"/>
      <color theme="1"/>
      <name val="Calibri"/>
      <family val="2"/>
      <scheme val="minor"/>
    </font>
    <font>
      <b/>
      <u/>
      <sz val="7"/>
      <color theme="1" tint="0.249977111117893"/>
      <name val="Verdana"/>
      <family val="2"/>
    </font>
    <font>
      <sz val="6"/>
      <color theme="1"/>
      <name val="Calibri"/>
      <family val="2"/>
      <scheme val="minor"/>
    </font>
    <font>
      <sz val="11"/>
      <color theme="1"/>
      <name val="Century Gothic"/>
      <family val="2"/>
    </font>
    <font>
      <sz val="8"/>
      <name val="Calibri"/>
      <family val="2"/>
    </font>
    <font>
      <sz val="10"/>
      <name val="Arial"/>
      <family val="2"/>
    </font>
    <font>
      <sz val="7"/>
      <color rgb="FF595959"/>
      <name val="Verdana"/>
      <family val="2"/>
    </font>
    <font>
      <b/>
      <sz val="9"/>
      <color rgb="FF6AA1B0"/>
      <name val="Verdana"/>
      <family val="2"/>
    </font>
    <font>
      <b/>
      <sz val="9"/>
      <color theme="1"/>
      <name val="Verdana"/>
      <family val="2"/>
    </font>
    <font>
      <sz val="7"/>
      <color rgb="FF6AA1B0"/>
      <name val="Verdana"/>
      <family val="2"/>
    </font>
    <font>
      <b/>
      <sz val="7"/>
      <color rgb="FF595959"/>
      <name val="Verdana"/>
      <family val="2"/>
    </font>
    <font>
      <b/>
      <sz val="7"/>
      <color theme="0"/>
      <name val="Arial"/>
      <family val="2"/>
    </font>
    <font>
      <sz val="9"/>
      <name val="Calibri"/>
      <family val="2"/>
    </font>
    <font>
      <sz val="8"/>
      <color indexed="81"/>
      <name val="Segoe UI"/>
      <family val="2"/>
    </font>
    <font>
      <sz val="9"/>
      <color indexed="81"/>
      <name val="Segoe UI"/>
      <family val="2"/>
    </font>
    <font>
      <sz val="7"/>
      <color theme="0"/>
      <name val="Verdana"/>
      <family val="2"/>
    </font>
    <font>
      <b/>
      <sz val="7"/>
      <color theme="0"/>
      <name val="Verdana"/>
      <family val="2"/>
    </font>
    <font>
      <b/>
      <sz val="10"/>
      <color rgb="FF6AA1B0"/>
      <name val="Verdana"/>
      <family val="2"/>
    </font>
    <font>
      <sz val="8"/>
      <color theme="1"/>
      <name val="Arial"/>
      <family val="2"/>
    </font>
    <font>
      <sz val="11"/>
      <color rgb="FF9C5700"/>
      <name val="Calibri"/>
      <family val="2"/>
      <scheme val="minor"/>
    </font>
    <font>
      <b/>
      <sz val="9"/>
      <name val="Calibri"/>
      <family val="2"/>
      <scheme val="minor"/>
    </font>
    <font>
      <sz val="9"/>
      <color rgb="FF000000"/>
      <name val="Verdana"/>
      <family val="2"/>
    </font>
    <font>
      <b/>
      <sz val="11"/>
      <color rgb="FF000000"/>
      <name val="Calibri"/>
      <family val="2"/>
    </font>
    <font>
      <vertAlign val="subscript"/>
      <sz val="7"/>
      <color theme="1" tint="0.249977111117893"/>
      <name val="Verdana"/>
      <family val="2"/>
    </font>
    <font>
      <sz val="11"/>
      <color theme="0" tint="-0.24994659260841701"/>
      <name val="Calibri"/>
      <family val="2"/>
      <scheme val="minor"/>
    </font>
    <font>
      <b/>
      <sz val="12"/>
      <color rgb="FF6AA1B0"/>
      <name val="Verdana"/>
      <family val="2"/>
    </font>
    <font>
      <sz val="10"/>
      <color rgb="FF6AA1B0"/>
      <name val="Verdana"/>
      <family val="2"/>
    </font>
    <font>
      <sz val="7"/>
      <color rgb="FF00B050"/>
      <name val="Verdana"/>
      <family val="2"/>
    </font>
    <font>
      <b/>
      <sz val="16"/>
      <color rgb="FF6AA1B0"/>
      <name val="Verdana"/>
      <family val="2"/>
    </font>
    <font>
      <sz val="9"/>
      <color indexed="81"/>
      <name val="Tahoma"/>
      <family val="2"/>
    </font>
    <font>
      <sz val="10"/>
      <name val="Verdana"/>
      <family val="2"/>
    </font>
    <font>
      <b/>
      <sz val="9"/>
      <color indexed="81"/>
      <name val="Segoe UI"/>
      <family val="2"/>
    </font>
    <font>
      <b/>
      <sz val="11"/>
      <color rgb="FFFFFFFF"/>
      <name val="Calibri"/>
      <family val="2"/>
    </font>
    <font>
      <b/>
      <vertAlign val="superscript"/>
      <sz val="11"/>
      <color rgb="FF000000"/>
      <name val="Calibri"/>
      <family val="2"/>
    </font>
    <font>
      <vertAlign val="superscript"/>
      <sz val="11"/>
      <color rgb="FF000000"/>
      <name val="Calibri"/>
      <family val="2"/>
    </font>
    <font>
      <vertAlign val="superscript"/>
      <sz val="8"/>
      <name val="Arial"/>
      <family val="2"/>
    </font>
    <font>
      <sz val="8"/>
      <color theme="1"/>
      <name val="Calibri"/>
      <family val="2"/>
      <scheme val="minor"/>
    </font>
    <font>
      <sz val="8"/>
      <name val="Calibri"/>
      <family val="2"/>
      <scheme val="minor"/>
    </font>
    <font>
      <b/>
      <sz val="9"/>
      <color theme="1" tint="0.249977111117893"/>
      <name val="Verdana"/>
      <family val="2"/>
    </font>
    <font>
      <sz val="10"/>
      <color rgb="FFFF0000"/>
      <name val="Calibri"/>
      <family val="2"/>
    </font>
    <font>
      <b/>
      <sz val="10"/>
      <color theme="1"/>
      <name val="Verdana"/>
      <family val="2"/>
    </font>
    <font>
      <b/>
      <sz val="18"/>
      <color theme="4" tint="-0.499984740745262"/>
      <name val="Calibri"/>
      <family val="2"/>
      <scheme val="minor"/>
    </font>
    <font>
      <b/>
      <sz val="8"/>
      <color theme="0"/>
      <name val="Verdana"/>
      <family val="2"/>
    </font>
    <font>
      <sz val="8"/>
      <color theme="0"/>
      <name val="Verdana"/>
      <family val="2"/>
    </font>
    <font>
      <sz val="10"/>
      <name val="Calibri"/>
      <family val="2"/>
      <scheme val="minor"/>
    </font>
    <font>
      <b/>
      <vertAlign val="superscript"/>
      <sz val="10"/>
      <color rgb="FF6AA1B0"/>
      <name val="Verdana"/>
      <family val="2"/>
    </font>
    <font>
      <vertAlign val="superscript"/>
      <sz val="11"/>
      <color theme="1"/>
      <name val="Calibri"/>
      <family val="2"/>
      <scheme val="minor"/>
    </font>
    <font>
      <vertAlign val="superscript"/>
      <sz val="7"/>
      <name val="Verdana"/>
      <family val="2"/>
    </font>
    <font>
      <b/>
      <sz val="10"/>
      <color rgb="FF000000"/>
      <name val="Calibri"/>
      <family val="2"/>
    </font>
    <font>
      <b/>
      <sz val="10"/>
      <color rgb="FFFFFFFF"/>
      <name val="Calibri"/>
      <family val="2"/>
    </font>
    <font>
      <sz val="10"/>
      <color rgb="FF000000"/>
      <name val="Calibri"/>
      <family val="2"/>
    </font>
  </fonts>
  <fills count="92">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FFFFFF"/>
      </patternFill>
    </fill>
    <fill>
      <patternFill patternType="solid">
        <fgColor rgb="FFEDECE3"/>
        <bgColor indexed="64"/>
      </patternFill>
    </fill>
    <fill>
      <patternFill patternType="solid">
        <fgColor rgb="FFEDECE3"/>
        <bgColor rgb="FF000000"/>
      </patternFill>
    </fill>
    <fill>
      <patternFill patternType="solid">
        <fgColor rgb="FFFFFF00"/>
        <bgColor rgb="FF00000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19"/>
      </patternFill>
    </fill>
    <fill>
      <patternFill patternType="solid">
        <fgColor indexed="22"/>
        <bgColor indexed="64"/>
      </patternFill>
    </fill>
    <fill>
      <patternFill patternType="solid">
        <fgColor indexed="56"/>
      </patternFill>
    </fill>
    <fill>
      <patternFill patternType="solid">
        <fgColor indexed="54"/>
      </patternFill>
    </fill>
    <fill>
      <patternFill patternType="solid">
        <fgColor indexed="44"/>
        <bgColor indexed="64"/>
      </patternFill>
    </fill>
    <fill>
      <patternFill patternType="solid">
        <fgColor indexed="26"/>
        <bgColor indexed="64"/>
      </patternFill>
    </fill>
    <fill>
      <patternFill patternType="solid">
        <fgColor indexed="55"/>
        <bgColor indexed="64"/>
      </patternFill>
    </fill>
    <fill>
      <patternFill patternType="solid">
        <fgColor indexed="27"/>
        <bgColor indexed="64"/>
      </patternFill>
    </fill>
    <fill>
      <patternFill patternType="solid">
        <fgColor indexed="9"/>
      </patternFill>
    </fill>
    <fill>
      <patternFill patternType="mediumGray">
        <fgColor indexed="22"/>
      </patternFill>
    </fill>
    <fill>
      <patternFill patternType="solid">
        <fgColor indexed="43"/>
        <bgColor indexed="64"/>
      </patternFill>
    </fill>
    <fill>
      <patternFill patternType="solid">
        <fgColor indexed="48"/>
        <bgColor indexed="64"/>
      </patternFill>
    </fill>
    <fill>
      <patternFill patternType="solid">
        <fgColor indexed="9"/>
        <bgColor indexed="64"/>
      </patternFill>
    </fill>
    <fill>
      <patternFill patternType="solid">
        <fgColor indexed="17"/>
      </patternFill>
    </fill>
    <fill>
      <patternFill patternType="solid">
        <fgColor indexed="53"/>
        <bgColor indexed="64"/>
      </patternFill>
    </fill>
    <fill>
      <patternFill patternType="solid">
        <fgColor theme="2"/>
        <bgColor indexed="64"/>
      </patternFill>
    </fill>
    <fill>
      <patternFill patternType="solid">
        <fgColor theme="0" tint="-0.14999847407452621"/>
        <bgColor indexed="64"/>
      </patternFill>
    </fill>
    <fill>
      <patternFill patternType="solid">
        <fgColor rgb="FFEEECE1"/>
        <bgColor indexed="64"/>
      </patternFill>
    </fill>
    <fill>
      <patternFill patternType="solid">
        <fgColor rgb="FFECECE3"/>
        <bgColor indexed="64"/>
      </patternFill>
    </fill>
    <fill>
      <patternFill patternType="solid">
        <fgColor theme="0"/>
        <bgColor rgb="FF000000"/>
      </patternFill>
    </fill>
    <fill>
      <patternFill patternType="solid">
        <fgColor theme="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0072C6"/>
        <bgColor rgb="FF000000"/>
      </patternFill>
    </fill>
    <fill>
      <patternFill patternType="solid">
        <fgColor rgb="FFF2F2F2"/>
        <bgColor indexed="64"/>
      </patternFill>
    </fill>
    <fill>
      <patternFill patternType="solid">
        <fgColor rgb="FF6AA1B0"/>
        <bgColor indexed="64"/>
      </patternFill>
    </fill>
    <fill>
      <patternFill patternType="solid">
        <fgColor rgb="FFEEECE1"/>
        <bgColor rgb="FF000000"/>
      </patternFill>
    </fill>
    <fill>
      <patternFill patternType="solid">
        <fgColor rgb="FF0072C6"/>
        <bgColor indexed="64"/>
      </patternFill>
    </fill>
  </fills>
  <borders count="140">
    <border>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top style="medium">
        <color rgb="FF6AA1B0"/>
      </top>
      <bottom style="medium">
        <color rgb="FF6AA1B0"/>
      </bottom>
      <diagonal/>
    </border>
    <border>
      <left/>
      <right style="medium">
        <color theme="0"/>
      </right>
      <top style="medium">
        <color theme="0"/>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right/>
      <top style="medium">
        <color rgb="FF6AA1B0"/>
      </top>
      <bottom/>
      <diagonal/>
    </border>
    <border>
      <left/>
      <right/>
      <top/>
      <bottom style="medium">
        <color rgb="FF6AA1B0"/>
      </bottom>
      <diagonal/>
    </border>
    <border>
      <left style="medium">
        <color theme="0"/>
      </left>
      <right/>
      <top/>
      <bottom/>
      <diagonal/>
    </border>
    <border>
      <left/>
      <right style="medium">
        <color theme="0"/>
      </right>
      <top/>
      <bottom/>
      <diagonal/>
    </border>
    <border>
      <left/>
      <right style="medium">
        <color theme="0"/>
      </right>
      <top style="medium">
        <color rgb="FF6AA1B0"/>
      </top>
      <bottom style="medium">
        <color rgb="FF6AA1B0"/>
      </bottom>
      <diagonal/>
    </border>
    <border>
      <left style="medium">
        <color theme="0"/>
      </left>
      <right style="medium">
        <color theme="0"/>
      </right>
      <top style="medium">
        <color rgb="FF6AA1B0"/>
      </top>
      <bottom style="medium">
        <color theme="0"/>
      </bottom>
      <diagonal/>
    </border>
    <border>
      <left style="medium">
        <color theme="0"/>
      </left>
      <right style="medium">
        <color theme="0"/>
      </right>
      <top style="medium">
        <color theme="0"/>
      </top>
      <bottom style="medium">
        <color rgb="FF6AA1B0"/>
      </bottom>
      <diagonal/>
    </border>
    <border>
      <left style="medium">
        <color theme="0"/>
      </left>
      <right/>
      <top style="medium">
        <color rgb="FF6AA1B0"/>
      </top>
      <bottom style="medium">
        <color theme="0"/>
      </bottom>
      <diagonal/>
    </border>
    <border>
      <left style="medium">
        <color theme="0"/>
      </left>
      <right/>
      <top style="medium">
        <color theme="0"/>
      </top>
      <bottom style="medium">
        <color rgb="FF6AA1B0"/>
      </bottom>
      <diagonal/>
    </border>
    <border>
      <left style="medium">
        <color theme="0"/>
      </left>
      <right/>
      <top style="medium">
        <color theme="0"/>
      </top>
      <bottom/>
      <diagonal/>
    </border>
    <border>
      <left/>
      <right style="medium">
        <color theme="0"/>
      </right>
      <top/>
      <bottom style="medium">
        <color rgb="FF6AA1B0"/>
      </bottom>
      <diagonal/>
    </border>
    <border>
      <left style="medium">
        <color theme="0"/>
      </left>
      <right style="medium">
        <color theme="0"/>
      </right>
      <top/>
      <bottom/>
      <diagonal/>
    </border>
    <border>
      <left style="medium">
        <color theme="0"/>
      </left>
      <right style="medium">
        <color theme="0"/>
      </right>
      <top style="medium">
        <color rgb="FF6AA1B0"/>
      </top>
      <bottom/>
      <diagonal/>
    </border>
    <border>
      <left style="medium">
        <color theme="0"/>
      </left>
      <right style="medium">
        <color theme="0"/>
      </right>
      <top/>
      <bottom style="medium">
        <color rgb="FF6AA1B0"/>
      </bottom>
      <diagonal/>
    </border>
    <border>
      <left style="medium">
        <color theme="0"/>
      </left>
      <right style="medium">
        <color theme="0"/>
      </right>
      <top style="medium">
        <color rgb="FF6AA1B0"/>
      </top>
      <bottom style="medium">
        <color rgb="FF6AA1B0"/>
      </bottom>
      <diagonal/>
    </border>
    <border>
      <left/>
      <right style="medium">
        <color theme="0"/>
      </right>
      <top style="medium">
        <color rgb="FF6AA1B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medium">
        <color theme="0"/>
      </right>
      <top style="medium">
        <color theme="0"/>
      </top>
      <bottom/>
      <diagonal/>
    </border>
    <border>
      <left style="thin">
        <color rgb="FF6AA1B0"/>
      </left>
      <right style="thin">
        <color rgb="FF6AA1B0"/>
      </right>
      <top style="thin">
        <color rgb="FF6AA1B0"/>
      </top>
      <bottom style="medium">
        <color rgb="FF6AA1B0"/>
      </bottom>
      <diagonal/>
    </border>
    <border>
      <left style="thin">
        <color rgb="FF6AA1B0"/>
      </left>
      <right/>
      <top style="thin">
        <color rgb="FF6AA1B0"/>
      </top>
      <bottom style="medium">
        <color rgb="FF6AA1B0"/>
      </bottom>
      <diagonal/>
    </border>
    <border>
      <left style="thin">
        <color indexed="64"/>
      </left>
      <right/>
      <top/>
      <bottom/>
      <diagonal/>
    </border>
    <border>
      <left/>
      <right/>
      <top style="thin">
        <color rgb="FF6AA1B0"/>
      </top>
      <bottom style="thin">
        <color rgb="FF6AA1B0"/>
      </bottom>
      <diagonal/>
    </border>
    <border>
      <left/>
      <right style="medium">
        <color theme="0"/>
      </right>
      <top style="medium">
        <color rgb="FF6AA1B0"/>
      </top>
      <bottom style="medium">
        <color theme="0"/>
      </bottom>
      <diagonal/>
    </border>
    <border>
      <left/>
      <right/>
      <top style="thin">
        <color rgb="FF6AA1B0"/>
      </top>
      <bottom style="medium">
        <color rgb="FF6AA1B0"/>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0"/>
      </top>
      <bottom/>
      <diagonal/>
    </border>
    <border>
      <left style="double">
        <color indexed="64"/>
      </left>
      <right/>
      <top/>
      <bottom style="hair">
        <color indexed="64"/>
      </bottom>
      <diagonal/>
    </border>
    <border>
      <left/>
      <right style="hair">
        <color indexed="64"/>
      </right>
      <top/>
      <bottom/>
      <diagonal/>
    </border>
    <border>
      <left style="double">
        <color indexed="64"/>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8"/>
      </right>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right/>
      <top/>
      <bottom style="double">
        <color indexed="10"/>
      </bottom>
      <diagonal/>
    </border>
    <border>
      <left/>
      <right style="thin">
        <color indexed="64"/>
      </right>
      <top/>
      <bottom/>
      <diagonal/>
    </border>
    <border>
      <left/>
      <right style="thin">
        <color indexed="64"/>
      </right>
      <top/>
      <bottom style="thin">
        <color indexed="64"/>
      </bottom>
      <diagonal/>
    </border>
    <border>
      <left style="double">
        <color indexed="64"/>
      </left>
      <right/>
      <top style="double">
        <color indexed="64"/>
      </top>
      <bottom/>
      <diagonal/>
    </border>
    <border>
      <left style="thin">
        <color rgb="FF6AA1B0"/>
      </left>
      <right style="thin">
        <color rgb="FF6AA1B0"/>
      </right>
      <top/>
      <bottom style="medium">
        <color rgb="FF6AA1B0"/>
      </bottom>
      <diagonal/>
    </border>
    <border>
      <left style="thin">
        <color rgb="FF6AA1B0"/>
      </left>
      <right/>
      <top/>
      <bottom style="medium">
        <color rgb="FF6AA1B0"/>
      </bottom>
      <diagonal/>
    </border>
    <border>
      <left style="thin">
        <color rgb="FF6AA1B0"/>
      </left>
      <right/>
      <top style="thick">
        <color rgb="FF6AA1B0"/>
      </top>
      <bottom/>
      <diagonal/>
    </border>
    <border>
      <left style="thin">
        <color rgb="FF6AA1B0"/>
      </left>
      <right/>
      <top/>
      <bottom/>
      <diagonal/>
    </border>
    <border>
      <left style="thin">
        <color rgb="FF6AA1B0"/>
      </left>
      <right style="thin">
        <color rgb="FF6AA1B0"/>
      </right>
      <top style="medium">
        <color rgb="FF6AA1B0"/>
      </top>
      <bottom style="thick">
        <color rgb="FF6AA1B0"/>
      </bottom>
      <diagonal/>
    </border>
    <border>
      <left style="thin">
        <color rgb="FF6AA1B0"/>
      </left>
      <right/>
      <top/>
      <bottom style="thick">
        <color rgb="FF6AA1B0"/>
      </bottom>
      <diagonal/>
    </border>
    <border>
      <left/>
      <right/>
      <top style="thin">
        <color rgb="FF6AA1B0"/>
      </top>
      <bottom style="thick">
        <color rgb="FF6AA1B0"/>
      </bottom>
      <diagonal/>
    </border>
    <border>
      <left/>
      <right/>
      <top style="medium">
        <color theme="0"/>
      </top>
      <bottom/>
      <diagonal/>
    </border>
    <border>
      <left/>
      <right style="medium">
        <color theme="0"/>
      </right>
      <top style="medium">
        <color theme="0"/>
      </top>
      <bottom style="medium">
        <color rgb="FF6AA1B0"/>
      </bottom>
      <diagonal/>
    </border>
    <border>
      <left/>
      <right/>
      <top/>
      <bottom style="thick">
        <color rgb="FF6AA1B0"/>
      </bottom>
      <diagonal/>
    </border>
    <border>
      <left/>
      <right style="medium">
        <color rgb="FFFFFFFF"/>
      </right>
      <top style="medium">
        <color rgb="FF6AA1B0"/>
      </top>
      <bottom style="medium">
        <color rgb="FF6AA1B0"/>
      </bottom>
      <diagonal/>
    </border>
    <border>
      <left/>
      <right style="medium">
        <color rgb="FFFFFFFF"/>
      </right>
      <top/>
      <bottom style="medium">
        <color rgb="FF6AA1B0"/>
      </bottom>
      <diagonal/>
    </border>
    <border>
      <left/>
      <right/>
      <top style="medium">
        <color rgb="FF0090C6"/>
      </top>
      <bottom style="medium">
        <color rgb="FF0090C6"/>
      </bottom>
      <diagonal/>
    </border>
    <border>
      <left/>
      <right/>
      <top style="medium">
        <color theme="0"/>
      </top>
      <bottom style="medium">
        <color theme="0"/>
      </bottom>
      <diagonal/>
    </border>
    <border>
      <left/>
      <right/>
      <top style="medium">
        <color theme="0"/>
      </top>
      <bottom style="medium">
        <color rgb="FF6AA1B0"/>
      </bottom>
      <diagonal/>
    </border>
    <border>
      <left/>
      <right/>
      <top/>
      <bottom style="thin">
        <color rgb="FF6AA1B0"/>
      </bottom>
      <diagonal/>
    </border>
    <border>
      <left/>
      <right/>
      <top style="thin">
        <color rgb="FF6AA1B0"/>
      </top>
      <bottom/>
      <diagonal/>
    </border>
    <border>
      <left style="medium">
        <color rgb="FF6AA1B0"/>
      </left>
      <right style="medium">
        <color rgb="FF6AA1B0"/>
      </right>
      <top style="medium">
        <color rgb="FF6AA1B0"/>
      </top>
      <bottom style="medium">
        <color rgb="FF6AA1B0"/>
      </bottom>
      <diagonal/>
    </border>
    <border>
      <left style="medium">
        <color rgb="FF6AA1B0"/>
      </left>
      <right style="medium">
        <color rgb="FF6AA1B0"/>
      </right>
      <top style="medium">
        <color rgb="FF6AA1B0"/>
      </top>
      <bottom/>
      <diagonal/>
    </border>
    <border>
      <left style="medium">
        <color rgb="FF6AA1B0"/>
      </left>
      <right style="medium">
        <color rgb="FF6AA1B0"/>
      </right>
      <top/>
      <bottom style="medium">
        <color rgb="FF6AA1B0"/>
      </bottom>
      <diagonal/>
    </border>
    <border>
      <left style="medium">
        <color rgb="FF6AA1B0"/>
      </left>
      <right/>
      <top style="medium">
        <color rgb="FF6AA1B0"/>
      </top>
      <bottom style="medium">
        <color rgb="FF6AA1B0"/>
      </bottom>
      <diagonal/>
    </border>
    <border>
      <left/>
      <right style="medium">
        <color rgb="FF6AA1B0"/>
      </right>
      <top style="medium">
        <color rgb="FF6AA1B0"/>
      </top>
      <bottom style="medium">
        <color rgb="FF6AA1B0"/>
      </bottom>
      <diagonal/>
    </border>
    <border>
      <left style="medium">
        <color rgb="FF6AA1B0"/>
      </left>
      <right style="medium">
        <color rgb="FF6AA1B0"/>
      </right>
      <top style="medium">
        <color rgb="FF6AA1B0"/>
      </top>
      <bottom style="thin">
        <color indexed="64"/>
      </bottom>
      <diagonal/>
    </border>
    <border>
      <left style="medium">
        <color rgb="FF6AA1B0"/>
      </left>
      <right style="medium">
        <color rgb="FF6AA1B0"/>
      </right>
      <top style="thin">
        <color indexed="64"/>
      </top>
      <bottom style="medium">
        <color rgb="FF6AA1B0"/>
      </bottom>
      <diagonal/>
    </border>
    <border>
      <left style="medium">
        <color rgb="FF6AA1B0"/>
      </left>
      <right style="thin">
        <color indexed="64"/>
      </right>
      <top style="medium">
        <color rgb="FF6AA1B0"/>
      </top>
      <bottom style="medium">
        <color rgb="FF6AA1B0"/>
      </bottom>
      <diagonal/>
    </border>
    <border>
      <left style="thin">
        <color indexed="64"/>
      </left>
      <right style="medium">
        <color rgb="FF6AA1B0"/>
      </right>
      <top style="medium">
        <color rgb="FF6AA1B0"/>
      </top>
      <bottom style="medium">
        <color rgb="FF6AA1B0"/>
      </bottom>
      <diagonal/>
    </border>
    <border>
      <left style="thin">
        <color rgb="FF6AA1B0"/>
      </left>
      <right style="thin">
        <color rgb="FF6AA1B0"/>
      </right>
      <top style="medium">
        <color rgb="FF6AA1B0"/>
      </top>
      <bottom style="thin">
        <color rgb="FF6AA1B0"/>
      </bottom>
      <diagonal/>
    </border>
    <border>
      <left style="medium">
        <color rgb="FF6AA1B0"/>
      </left>
      <right/>
      <top/>
      <bottom style="medium">
        <color rgb="FF6AA1B0"/>
      </bottom>
      <diagonal/>
    </border>
    <border>
      <left/>
      <right/>
      <top style="medium">
        <color rgb="FF6AA1B0"/>
      </top>
      <bottom style="thin">
        <color rgb="FF6AA1B0"/>
      </bottom>
      <diagonal/>
    </border>
    <border>
      <left style="medium">
        <color theme="0"/>
      </left>
      <right/>
      <top style="medium">
        <color rgb="FF6AA1B0"/>
      </top>
      <bottom style="medium">
        <color rgb="FF6AA1B0"/>
      </bottom>
      <diagonal/>
    </border>
    <border>
      <left/>
      <right/>
      <top style="thick">
        <color rgb="FF6AA1B0"/>
      </top>
      <bottom style="thick">
        <color rgb="FF6AA1B0"/>
      </bottom>
      <diagonal/>
    </border>
    <border>
      <left/>
      <right style="thin">
        <color indexed="8"/>
      </right>
      <top/>
      <bottom/>
      <diagonal/>
    </border>
    <border>
      <left/>
      <right style="thin">
        <color indexed="64"/>
      </right>
      <top/>
      <bottom/>
      <diagonal/>
    </border>
    <border>
      <left/>
      <right style="medium">
        <color rgb="FFFFFFFF"/>
      </right>
      <top style="medium">
        <color rgb="FFC9DA2A"/>
      </top>
      <bottom/>
      <diagonal/>
    </border>
    <border>
      <left/>
      <right/>
      <top style="medium">
        <color theme="8" tint="-0.24994659260841701"/>
      </top>
      <bottom/>
      <diagonal/>
    </border>
    <border>
      <left style="medium">
        <color rgb="FF6AA1B0"/>
      </left>
      <right style="medium">
        <color rgb="FF6AA1B0"/>
      </right>
      <top/>
      <bottom/>
      <diagonal/>
    </border>
    <border>
      <left/>
      <right/>
      <top style="medium">
        <color rgb="FF6AA1B0"/>
      </top>
      <bottom style="medium">
        <color theme="8" tint="-0.24994659260841701"/>
      </bottom>
      <diagonal/>
    </border>
    <border>
      <left/>
      <right/>
      <top/>
      <bottom style="medium">
        <color theme="8" tint="-0.24994659260841701"/>
      </bottom>
      <diagonal/>
    </border>
    <border>
      <left/>
      <right style="thin">
        <color auto="1"/>
      </right>
      <top/>
      <bottom/>
      <diagonal/>
    </border>
    <border>
      <left/>
      <right/>
      <top style="thick">
        <color rgb="FF6AA1B0"/>
      </top>
      <bottom/>
      <diagonal/>
    </border>
    <border>
      <left style="thin">
        <color rgb="FF6AA1B0"/>
      </left>
      <right/>
      <top style="medium">
        <color rgb="FF6AA1B0"/>
      </top>
      <bottom style="thin">
        <color rgb="FF6AA1B0"/>
      </bottom>
      <diagonal/>
    </border>
    <border>
      <left/>
      <right style="thin">
        <color rgb="FF6AA1B0"/>
      </right>
      <top style="medium">
        <color rgb="FF6AA1B0"/>
      </top>
      <bottom style="thin">
        <color rgb="FF6AA1B0"/>
      </bottom>
      <diagonal/>
    </border>
    <border>
      <left/>
      <right style="thin">
        <color indexed="8"/>
      </right>
      <top/>
      <bottom/>
      <diagonal/>
    </border>
    <border>
      <left/>
      <right style="thin">
        <color indexed="64"/>
      </right>
      <top/>
      <bottom/>
      <diagonal/>
    </border>
    <border>
      <left/>
      <right/>
      <top style="medium">
        <color rgb="FFC9DA2A"/>
      </top>
      <bottom style="medium">
        <color rgb="FFC9DA2A"/>
      </bottom>
      <diagonal/>
    </border>
    <border>
      <left/>
      <right style="medium">
        <color rgb="FFFFFFFF"/>
      </right>
      <top style="medium">
        <color rgb="FFC9DA2A"/>
      </top>
      <bottom style="medium">
        <color rgb="FFC9DA2A"/>
      </bottom>
      <diagonal/>
    </border>
    <border>
      <left style="medium">
        <color rgb="FFFFFFFF"/>
      </left>
      <right style="medium">
        <color rgb="FFFFFFFF"/>
      </right>
      <top style="medium">
        <color rgb="FFC9DA2A"/>
      </top>
      <bottom style="medium">
        <color rgb="FFC9DA2A"/>
      </bottom>
      <diagonal/>
    </border>
    <border>
      <left style="medium">
        <color rgb="FFFFFFFF"/>
      </left>
      <right/>
      <top style="medium">
        <color rgb="FFC9DA2A"/>
      </top>
      <bottom style="medium">
        <color rgb="FFC9DA2A"/>
      </bottom>
      <diagonal/>
    </border>
    <border>
      <left style="medium">
        <color rgb="FFFFFFFF"/>
      </left>
      <right/>
      <top style="medium">
        <color rgb="FFC9DA2A"/>
      </top>
      <bottom/>
      <diagonal/>
    </border>
    <border>
      <left/>
      <right style="medium">
        <color rgb="FFFFFFFF"/>
      </right>
      <top/>
      <bottom/>
      <diagonal/>
    </border>
    <border>
      <left style="medium">
        <color rgb="FFFFFFFF"/>
      </left>
      <right/>
      <top/>
      <bottom/>
      <diagonal/>
    </border>
    <border>
      <left/>
      <right/>
      <top/>
      <bottom style="medium">
        <color rgb="FFC9DA2A"/>
      </bottom>
      <diagonal/>
    </border>
    <border>
      <left/>
      <right style="medium">
        <color rgb="FFFFFFFF"/>
      </right>
      <top/>
      <bottom style="medium">
        <color rgb="FFC9DA2A"/>
      </bottom>
      <diagonal/>
    </border>
    <border>
      <left style="medium">
        <color rgb="FFFFFFFF"/>
      </left>
      <right/>
      <top/>
      <bottom style="medium">
        <color rgb="FFC9DA2A"/>
      </bottom>
      <diagonal/>
    </border>
    <border>
      <left/>
      <right style="thin">
        <color indexed="64"/>
      </right>
      <top style="medium">
        <color rgb="FF6AA1B0"/>
      </top>
      <bottom/>
      <diagonal/>
    </border>
    <border>
      <left/>
      <right style="thin">
        <color indexed="64"/>
      </right>
      <top style="medium">
        <color rgb="FF6AA1B0"/>
      </top>
      <bottom style="medium">
        <color rgb="FF6AA1B0"/>
      </bottom>
      <diagonal/>
    </border>
    <border>
      <left/>
      <right style="thin">
        <color rgb="FF6AA1B0"/>
      </right>
      <top style="medium">
        <color rgb="FF6AA1B0"/>
      </top>
      <bottom/>
      <diagonal/>
    </border>
    <border>
      <left/>
      <right style="thin">
        <color rgb="FF6AA1B0"/>
      </right>
      <top/>
      <bottom style="medium">
        <color rgb="FF6AA1B0"/>
      </bottom>
      <diagonal/>
    </border>
    <border>
      <left style="thin">
        <color rgb="FF6AA1B0"/>
      </left>
      <right style="thin">
        <color rgb="FF6AA1B0"/>
      </right>
      <top style="thin">
        <color rgb="FF6AA1B0"/>
      </top>
      <bottom style="thin">
        <color rgb="FF6AA1B0"/>
      </bottom>
      <diagonal/>
    </border>
    <border>
      <left style="thin">
        <color rgb="FF6AA1B0"/>
      </left>
      <right/>
      <top style="thin">
        <color rgb="FF6AA1B0"/>
      </top>
      <bottom/>
      <diagonal/>
    </border>
    <border>
      <left/>
      <right style="thin">
        <color rgb="FF6AA1B0"/>
      </right>
      <top style="thin">
        <color rgb="FF6AA1B0"/>
      </top>
      <bottom/>
      <diagonal/>
    </border>
    <border>
      <left/>
      <right style="thin">
        <color rgb="FF6AA1B0"/>
      </right>
      <top/>
      <bottom/>
      <diagonal/>
    </border>
    <border>
      <left style="thin">
        <color rgb="FF6AA1B0"/>
      </left>
      <right/>
      <top/>
      <bottom style="thin">
        <color rgb="FF6AA1B0"/>
      </bottom>
      <diagonal/>
    </border>
    <border>
      <left/>
      <right style="thin">
        <color rgb="FF6AA1B0"/>
      </right>
      <top/>
      <bottom style="thin">
        <color rgb="FF6AA1B0"/>
      </bottom>
      <diagonal/>
    </border>
    <border>
      <left style="medium">
        <color rgb="FFFFFFFF"/>
      </left>
      <right/>
      <top style="thick">
        <color rgb="FFC9DA2A"/>
      </top>
      <bottom style="medium">
        <color rgb="FFC9DA2A"/>
      </bottom>
      <diagonal/>
    </border>
    <border>
      <left/>
      <right style="medium">
        <color rgb="FFFFFFFF"/>
      </right>
      <top style="thick">
        <color rgb="FFC9DA2A"/>
      </top>
      <bottom style="medium">
        <color rgb="FFC9DA2A"/>
      </bottom>
      <diagonal/>
    </border>
    <border>
      <left/>
      <right/>
      <top style="thick">
        <color rgb="FFC9DA2A"/>
      </top>
      <bottom style="thick">
        <color rgb="FFC9DA2A"/>
      </bottom>
      <diagonal/>
    </border>
  </borders>
  <cellStyleXfs count="44815">
    <xf numFmtId="0" fontId="0" fillId="0" borderId="0"/>
    <xf numFmtId="0" fontId="2" fillId="0" borderId="0"/>
    <xf numFmtId="0" fontId="2" fillId="0" borderId="0"/>
    <xf numFmtId="37" fontId="4" fillId="0" borderId="0"/>
    <xf numFmtId="0" fontId="6" fillId="0" borderId="0"/>
    <xf numFmtId="43" fontId="6" fillId="0" borderId="0" applyFont="0" applyFill="0" applyBorder="0" applyAlignment="0" applyProtection="0"/>
    <xf numFmtId="0" fontId="2" fillId="0" borderId="0"/>
    <xf numFmtId="43" fontId="1" fillId="0" borderId="0" applyFont="0" applyFill="0" applyBorder="0" applyAlignment="0" applyProtection="0"/>
    <xf numFmtId="176" fontId="19" fillId="0" borderId="0"/>
    <xf numFmtId="43" fontId="1" fillId="0" borderId="0" applyFont="0" applyFill="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9" fillId="13" borderId="0" applyNumberFormat="0" applyBorder="0" applyAlignment="0" applyProtection="0"/>
    <xf numFmtId="0" fontId="30" fillId="25" borderId="24" applyNumberFormat="0" applyAlignment="0" applyProtection="0"/>
    <xf numFmtId="0" fontId="31" fillId="26" borderId="25" applyNumberFormat="0" applyAlignment="0" applyProtection="0"/>
    <xf numFmtId="0" fontId="32" fillId="0" borderId="26" applyNumberFormat="0" applyFill="0" applyAlignment="0" applyProtection="0"/>
    <xf numFmtId="0" fontId="28"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30" borderId="0" applyNumberFormat="0" applyBorder="0" applyAlignment="0" applyProtection="0"/>
    <xf numFmtId="0" fontId="33" fillId="16" borderId="24" applyNumberFormat="0" applyAlignment="0" applyProtection="0"/>
    <xf numFmtId="0" fontId="34" fillId="0" borderId="0" applyNumberFormat="0" applyFill="0" applyBorder="0" applyAlignment="0" applyProtection="0">
      <alignment vertical="top"/>
      <protection locked="0"/>
    </xf>
    <xf numFmtId="0" fontId="35" fillId="12" borderId="0" applyNumberFormat="0" applyBorder="0" applyAlignment="0" applyProtection="0"/>
    <xf numFmtId="0" fontId="36" fillId="31" borderId="0" applyNumberFormat="0" applyBorder="0" applyAlignment="0" applyProtection="0"/>
    <xf numFmtId="0" fontId="2" fillId="0" borderId="0"/>
    <xf numFmtId="0" fontId="2" fillId="0" borderId="0"/>
    <xf numFmtId="0" fontId="2" fillId="0" borderId="0"/>
    <xf numFmtId="0" fontId="37" fillId="0" borderId="0"/>
    <xf numFmtId="0" fontId="2" fillId="0" borderId="0"/>
    <xf numFmtId="0" fontId="1" fillId="0" borderId="0"/>
    <xf numFmtId="0" fontId="2" fillId="32" borderId="27" applyNumberFormat="0" applyFont="0" applyAlignment="0" applyProtection="0"/>
    <xf numFmtId="9" fontId="2" fillId="0" borderId="0" applyFont="0" applyFill="0" applyBorder="0" applyAlignment="0" applyProtection="0"/>
    <xf numFmtId="0" fontId="38" fillId="25" borderId="28" applyNumberFormat="0" applyAlignment="0" applyProtection="0"/>
    <xf numFmtId="43" fontId="2" fillId="0" borderId="0" applyFont="0" applyFill="0" applyBorder="0" applyAlignment="0" applyProtection="0"/>
    <xf numFmtId="43" fontId="27"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0" borderId="30" applyNumberFormat="0" applyFill="0" applyAlignment="0" applyProtection="0"/>
    <xf numFmtId="0" fontId="43" fillId="0" borderId="31"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32" applyNumberFormat="0" applyFill="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0" fontId="6" fillId="0" borderId="0"/>
    <xf numFmtId="0" fontId="1" fillId="0" borderId="0"/>
    <xf numFmtId="9" fontId="6"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0" fontId="2" fillId="0" borderId="0"/>
    <xf numFmtId="9" fontId="6" fillId="0" borderId="0" applyFont="0" applyFill="0" applyBorder="0" applyAlignment="0" applyProtection="0"/>
    <xf numFmtId="0" fontId="1" fillId="0" borderId="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 fillId="0" borderId="0"/>
    <xf numFmtId="178"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xf numFmtId="9"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0" fontId="62" fillId="0" borderId="0"/>
    <xf numFmtId="43" fontId="1" fillId="0" borderId="0" applyFont="0" applyFill="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58" borderId="0" applyNumberFormat="0" applyBorder="0" applyAlignment="0" applyProtection="0"/>
    <xf numFmtId="0" fontId="1" fillId="62" borderId="0" applyNumberFormat="0" applyBorder="0" applyAlignment="0" applyProtection="0"/>
    <xf numFmtId="0" fontId="92" fillId="43" borderId="0" applyNumberFormat="0" applyBorder="0" applyAlignment="0" applyProtection="0"/>
    <xf numFmtId="0" fontId="92" fillId="47" borderId="0" applyNumberFormat="0" applyBorder="0" applyAlignment="0" applyProtection="0"/>
    <xf numFmtId="0" fontId="92" fillId="51" borderId="0" applyNumberFormat="0" applyBorder="0" applyAlignment="0" applyProtection="0"/>
    <xf numFmtId="0" fontId="92" fillId="55" borderId="0" applyNumberFormat="0" applyBorder="0" applyAlignment="0" applyProtection="0"/>
    <xf numFmtId="0" fontId="92" fillId="59" borderId="0" applyNumberFormat="0" applyBorder="0" applyAlignment="0" applyProtection="0"/>
    <xf numFmtId="0" fontId="92" fillId="63" borderId="0" applyNumberFormat="0" applyBorder="0" applyAlignment="0" applyProtection="0"/>
    <xf numFmtId="0" fontId="83" fillId="33" borderId="0" applyNumberFormat="0" applyBorder="0" applyAlignment="0" applyProtection="0"/>
    <xf numFmtId="0" fontId="87" fillId="37" borderId="44" applyNumberFormat="0" applyAlignment="0" applyProtection="0"/>
    <xf numFmtId="0" fontId="89" fillId="38" borderId="47" applyNumberFormat="0" applyAlignment="0" applyProtection="0"/>
    <xf numFmtId="0" fontId="88" fillId="0" borderId="46" applyNumberFormat="0" applyFill="0" applyAlignment="0" applyProtection="0"/>
    <xf numFmtId="0" fontId="2" fillId="0" borderId="0" applyFont="0" applyFill="0" applyBorder="0" applyAlignment="0" applyProtection="0"/>
    <xf numFmtId="0" fontId="80" fillId="0" borderId="41" applyNumberFormat="0" applyFill="0" applyAlignment="0" applyProtection="0"/>
    <xf numFmtId="0" fontId="92" fillId="40" borderId="0" applyNumberFormat="0" applyBorder="0" applyAlignment="0" applyProtection="0"/>
    <xf numFmtId="0" fontId="92" fillId="44" borderId="0" applyNumberFormat="0" applyBorder="0" applyAlignment="0" applyProtection="0"/>
    <xf numFmtId="0" fontId="92" fillId="48" borderId="0" applyNumberFormat="0" applyBorder="0" applyAlignment="0" applyProtection="0"/>
    <xf numFmtId="0" fontId="92" fillId="52" borderId="0" applyNumberFormat="0" applyBorder="0" applyAlignment="0" applyProtection="0"/>
    <xf numFmtId="0" fontId="92" fillId="56" borderId="0" applyNumberFormat="0" applyBorder="0" applyAlignment="0" applyProtection="0"/>
    <xf numFmtId="0" fontId="92" fillId="60" borderId="0" applyNumberFormat="0" applyBorder="0" applyAlignment="0" applyProtection="0"/>
    <xf numFmtId="0" fontId="85" fillId="36" borderId="44" applyNumberFormat="0" applyAlignment="0" applyProtection="0"/>
    <xf numFmtId="0" fontId="93" fillId="0" borderId="0">
      <alignment vertical="top"/>
    </xf>
    <xf numFmtId="4" fontId="2" fillId="0" borderId="0" applyFont="0" applyFill="0" applyBorder="0" applyAlignment="0" applyProtection="0"/>
    <xf numFmtId="2" fontId="2" fillId="0" borderId="0" applyFont="0" applyFill="0" applyBorder="0" applyAlignment="0" applyProtection="0"/>
    <xf numFmtId="0" fontId="84" fillId="34" borderId="0" applyNumberFormat="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97" fillId="35" borderId="0" applyNumberFormat="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94" fillId="0" borderId="0">
      <alignment vertical="top"/>
    </xf>
    <xf numFmtId="0" fontId="1" fillId="0" borderId="0"/>
    <xf numFmtId="0" fontId="2" fillId="0" borderId="0">
      <alignment vertical="top"/>
    </xf>
    <xf numFmtId="0" fontId="94" fillId="0" borderId="0"/>
    <xf numFmtId="0" fontId="94" fillId="0" borderId="0"/>
    <xf numFmtId="0" fontId="94" fillId="0" borderId="0"/>
    <xf numFmtId="0" fontId="94" fillId="0" borderId="0"/>
    <xf numFmtId="0" fontId="2" fillId="0" borderId="0">
      <alignment vertical="top"/>
    </xf>
    <xf numFmtId="0" fontId="1" fillId="0" borderId="0"/>
    <xf numFmtId="0" fontId="2" fillId="0" borderId="0">
      <alignment vertical="top"/>
    </xf>
    <xf numFmtId="0" fontId="2" fillId="0" borderId="0"/>
    <xf numFmtId="0" fontId="2" fillId="0" borderId="0">
      <alignment vertical="top"/>
    </xf>
    <xf numFmtId="0" fontId="1" fillId="0" borderId="0"/>
    <xf numFmtId="0" fontId="1" fillId="0" borderId="0"/>
    <xf numFmtId="0" fontId="94" fillId="0" borderId="0"/>
    <xf numFmtId="0" fontId="94" fillId="0" borderId="0"/>
    <xf numFmtId="0" fontId="9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9" borderId="48" applyNumberFormat="0" applyFont="0" applyAlignment="0" applyProtection="0"/>
    <xf numFmtId="0" fontId="1" fillId="39" borderId="48" applyNumberFormat="0" applyFont="0" applyAlignment="0" applyProtection="0"/>
    <xf numFmtId="0" fontId="1" fillId="39" borderId="48" applyNumberFormat="0" applyFont="0" applyAlignment="0" applyProtection="0"/>
    <xf numFmtId="0" fontId="1" fillId="39" borderId="48" applyNumberFormat="0" applyFont="0" applyAlignment="0" applyProtection="0"/>
    <xf numFmtId="186" fontId="4" fillId="0" borderId="40"/>
    <xf numFmtId="0" fontId="86" fillId="37" borderId="45" applyNumberFormat="0" applyAlignment="0" applyProtection="0"/>
    <xf numFmtId="0" fontId="57" fillId="0" borderId="0" applyNumberFormat="0" applyFill="0" applyBorder="0" applyAlignment="0" applyProtection="0"/>
    <xf numFmtId="0" fontId="90" fillId="0" borderId="0" applyNumberFormat="0" applyFill="0" applyBorder="0" applyAlignment="0" applyProtection="0"/>
    <xf numFmtId="0" fontId="80" fillId="0" borderId="41" applyNumberFormat="0" applyFill="0" applyAlignment="0" applyProtection="0"/>
    <xf numFmtId="0" fontId="95" fillId="0" borderId="0" applyNumberFormat="0" applyFont="0" applyFill="0" applyAlignment="0" applyProtection="0"/>
    <xf numFmtId="0" fontId="95" fillId="0" borderId="0" applyNumberFormat="0" applyFont="0" applyFill="0" applyAlignment="0" applyProtection="0"/>
    <xf numFmtId="0" fontId="81" fillId="0" borderId="42" applyNumberFormat="0" applyFill="0" applyAlignment="0" applyProtection="0"/>
    <xf numFmtId="0" fontId="96" fillId="0" borderId="0" applyNumberFormat="0" applyFont="0" applyFill="0" applyAlignment="0" applyProtection="0"/>
    <xf numFmtId="0" fontId="96" fillId="0" borderId="0" applyNumberFormat="0" applyFont="0" applyFill="0" applyAlignment="0" applyProtection="0"/>
    <xf numFmtId="0" fontId="82" fillId="0" borderId="43" applyNumberFormat="0" applyFill="0" applyAlignment="0" applyProtection="0"/>
    <xf numFmtId="0" fontId="79" fillId="0" borderId="0" applyNumberFormat="0" applyFill="0" applyBorder="0" applyAlignment="0" applyProtection="0"/>
    <xf numFmtId="0" fontId="91" fillId="0" borderId="49" applyNumberFormat="0" applyFill="0" applyAlignment="0" applyProtection="0"/>
    <xf numFmtId="0" fontId="2" fillId="0" borderId="50" applyNumberFormat="0" applyFont="0" applyBorder="0" applyAlignment="0" applyProtection="0"/>
    <xf numFmtId="0" fontId="2" fillId="0" borderId="50" applyNumberFormat="0" applyFont="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 fontId="2" fillId="0" borderId="0" applyFont="0" applyFill="0" applyBorder="0" applyAlignment="0" applyProtection="0"/>
    <xf numFmtId="3" fontId="2" fillId="0" borderId="0" applyFont="0" applyFill="0" applyBorder="0" applyAlignment="0" applyProtection="0"/>
    <xf numFmtId="0" fontId="62" fillId="0" borderId="0"/>
    <xf numFmtId="173" fontId="2" fillId="0" borderId="0" applyFont="0" applyFill="0" applyBorder="0" applyAlignment="0" applyProtection="0"/>
    <xf numFmtId="0" fontId="1" fillId="0" borderId="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18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88" fontId="2" fillId="0" borderId="0">
      <alignment vertical="top"/>
    </xf>
    <xf numFmtId="0" fontId="84" fillId="34" borderId="0" applyNumberFormat="0" applyBorder="0" applyAlignment="0" applyProtection="0"/>
    <xf numFmtId="0" fontId="97" fillId="35" borderId="0" applyNumberFormat="0" applyBorder="0" applyAlignment="0" applyProtection="0"/>
    <xf numFmtId="9" fontId="1"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4" fillId="0" borderId="0">
      <alignment vertical="center"/>
    </xf>
    <xf numFmtId="0" fontId="93" fillId="0" borderId="0">
      <alignment vertical="top"/>
    </xf>
    <xf numFmtId="0" fontId="4" fillId="0" borderId="0">
      <alignment vertical="center"/>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3" fontId="103" fillId="64" borderId="0">
      <alignment horizontal="left"/>
    </xf>
    <xf numFmtId="188" fontId="27" fillId="17" borderId="0" applyNumberFormat="0" applyBorder="0" applyAlignment="0" applyProtection="0"/>
    <xf numFmtId="188" fontId="27" fillId="18" borderId="0" applyNumberFormat="0" applyBorder="0" applyAlignment="0" applyProtection="0"/>
    <xf numFmtId="188" fontId="27" fillId="32" borderId="0" applyNumberFormat="0" applyBorder="0" applyAlignment="0" applyProtection="0"/>
    <xf numFmtId="188" fontId="27" fillId="16" borderId="0" applyNumberFormat="0" applyBorder="0" applyAlignment="0" applyProtection="0"/>
    <xf numFmtId="188" fontId="27" fillId="15" borderId="0" applyNumberFormat="0" applyBorder="0" applyAlignment="0" applyProtection="0"/>
    <xf numFmtId="188" fontId="27" fillId="32"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1"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2"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3"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5"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188" fontId="27" fillId="16"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25" borderId="0" applyNumberFormat="0" applyBorder="0" applyAlignment="0" applyProtection="0"/>
    <xf numFmtId="3" fontId="104" fillId="65" borderId="0"/>
    <xf numFmtId="188" fontId="27" fillId="15" borderId="0" applyNumberFormat="0" applyBorder="0" applyAlignment="0" applyProtection="0"/>
    <xf numFmtId="188" fontId="27" fillId="18" borderId="0" applyNumberFormat="0" applyBorder="0" applyAlignment="0" applyProtection="0"/>
    <xf numFmtId="188" fontId="27" fillId="31" borderId="0" applyNumberFormat="0" applyBorder="0" applyAlignment="0" applyProtection="0"/>
    <xf numFmtId="188" fontId="27" fillId="12" borderId="0" applyNumberFormat="0" applyBorder="0" applyAlignment="0" applyProtection="0"/>
    <xf numFmtId="188" fontId="27" fillId="15" borderId="0" applyNumberFormat="0" applyBorder="0" applyAlignment="0" applyProtection="0"/>
    <xf numFmtId="188" fontId="27" fillId="32"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8"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9"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4"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17"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188" fontId="27" fillId="20"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188" fontId="28" fillId="15" borderId="0" applyNumberFormat="0" applyBorder="0" applyAlignment="0" applyProtection="0"/>
    <xf numFmtId="188" fontId="28" fillId="30" borderId="0" applyNumberFormat="0" applyBorder="0" applyAlignment="0" applyProtection="0"/>
    <xf numFmtId="188" fontId="28" fillId="20" borderId="0" applyNumberFormat="0" applyBorder="0" applyAlignment="0" applyProtection="0"/>
    <xf numFmtId="188" fontId="28" fillId="12" borderId="0" applyNumberFormat="0" applyBorder="0" applyAlignment="0" applyProtection="0"/>
    <xf numFmtId="188" fontId="28" fillId="15" borderId="0" applyNumberFormat="0" applyBorder="0" applyAlignment="0" applyProtection="0"/>
    <xf numFmtId="188" fontId="28" fillId="18"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21"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8"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19"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188" fontId="28" fillId="24"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105" fillId="0" borderId="0"/>
    <xf numFmtId="37" fontId="106" fillId="0" borderId="0"/>
    <xf numFmtId="37" fontId="2" fillId="0" borderId="0"/>
    <xf numFmtId="37" fontId="107" fillId="0" borderId="0"/>
    <xf numFmtId="37" fontId="107" fillId="0" borderId="0"/>
    <xf numFmtId="37" fontId="2" fillId="0" borderId="0"/>
    <xf numFmtId="0" fontId="106" fillId="0" borderId="40" applyBorder="0"/>
    <xf numFmtId="188" fontId="28" fillId="66" borderId="0" applyNumberFormat="0" applyBorder="0" applyAlignment="0" applyProtection="0"/>
    <xf numFmtId="188" fontId="28" fillId="30" borderId="0" applyNumberFormat="0" applyBorder="0" applyAlignment="0" applyProtection="0"/>
    <xf numFmtId="188" fontId="28" fillId="20" borderId="0" applyNumberFormat="0" applyBorder="0" applyAlignment="0" applyProtection="0"/>
    <xf numFmtId="188" fontId="28" fillId="67" borderId="0" applyNumberFormat="0" applyBorder="0" applyAlignment="0" applyProtection="0"/>
    <xf numFmtId="188" fontId="28" fillId="23" borderId="0" applyNumberFormat="0" applyBorder="0" applyAlignment="0" applyProtection="0"/>
    <xf numFmtId="188" fontId="28" fillId="28" borderId="0" applyNumberFormat="0" applyBorder="0" applyAlignment="0" applyProtection="0"/>
    <xf numFmtId="190" fontId="108" fillId="68" borderId="51">
      <alignment horizontal="center" vertical="center"/>
    </xf>
    <xf numFmtId="188" fontId="27" fillId="0" borderId="0"/>
    <xf numFmtId="0" fontId="2" fillId="0" borderId="0"/>
    <xf numFmtId="0" fontId="2" fillId="0" borderId="0"/>
    <xf numFmtId="0" fontId="2" fillId="0" borderId="0"/>
    <xf numFmtId="0" fontId="2" fillId="0" borderId="0"/>
    <xf numFmtId="10" fontId="2" fillId="69" borderId="0" applyFont="0" applyBorder="0" applyAlignment="0">
      <protection locked="0"/>
    </xf>
    <xf numFmtId="10" fontId="2" fillId="69" borderId="0" applyFont="0" applyBorder="0" applyAlignment="0">
      <protection locked="0"/>
    </xf>
    <xf numFmtId="191" fontId="2" fillId="69" borderId="0" applyBorder="0" applyAlignment="0">
      <protection locked="0"/>
    </xf>
    <xf numFmtId="191" fontId="2" fillId="69" borderId="0" applyBorder="0" applyAlignment="0">
      <protection locked="0"/>
    </xf>
    <xf numFmtId="3" fontId="103" fillId="0" borderId="0" applyNumberFormat="0" applyFill="0" applyBorder="0" applyAlignment="0" applyProtection="0"/>
    <xf numFmtId="3" fontId="109" fillId="0" borderId="0" applyNumberFormat="0" applyFill="0" applyBorder="0" applyAlignment="0" applyProtection="0"/>
    <xf numFmtId="188" fontId="35" fillId="14" borderId="0" applyNumberFormat="0" applyBorder="0" applyAlignment="0" applyProtection="0"/>
    <xf numFmtId="192" fontId="110" fillId="0" borderId="0"/>
    <xf numFmtId="0" fontId="111" fillId="0" borderId="0" applyNumberFormat="0" applyFill="0" applyBorder="0" applyAlignment="0" applyProtection="0"/>
    <xf numFmtId="192" fontId="112" fillId="0" borderId="0"/>
    <xf numFmtId="0" fontId="2" fillId="0" borderId="0" applyNumberFormat="0" applyFill="0" applyBorder="0" applyAlignment="0"/>
    <xf numFmtId="0" fontId="2" fillId="0" borderId="0" applyNumberFormat="0" applyFill="0" applyBorder="0" applyAlignment="0"/>
    <xf numFmtId="186" fontId="113" fillId="0" borderId="0">
      <alignment vertical="top"/>
    </xf>
    <xf numFmtId="193" fontId="114" fillId="0" borderId="52"/>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188" fontId="29" fillId="13" borderId="0" applyNumberFormat="0" applyBorder="0" applyAlignment="0" applyProtection="0"/>
    <xf numFmtId="0" fontId="29" fillId="13" borderId="0" applyNumberFormat="0" applyBorder="0" applyAlignment="0" applyProtection="0"/>
    <xf numFmtId="0" fontId="115" fillId="0" borderId="0">
      <protection locked="0"/>
    </xf>
    <xf numFmtId="0" fontId="115" fillId="0" borderId="0">
      <protection locked="0"/>
    </xf>
    <xf numFmtId="14" fontId="116" fillId="70" borderId="53" applyBorder="0" applyAlignment="0">
      <alignment horizontal="center" vertical="center"/>
    </xf>
    <xf numFmtId="0" fontId="116" fillId="71" borderId="53" applyNumberFormat="0" applyBorder="0" applyAlignment="0">
      <alignment horizontal="center" vertical="center"/>
    </xf>
    <xf numFmtId="194" fontId="2" fillId="0" borderId="0" applyFill="0" applyBorder="0" applyAlignment="0"/>
    <xf numFmtId="194" fontId="2" fillId="0" borderId="0" applyFill="0" applyBorder="0" applyAlignment="0"/>
    <xf numFmtId="186" fontId="117" fillId="0" borderId="0" applyFill="0" applyBorder="0" applyAlignment="0"/>
    <xf numFmtId="195" fontId="117" fillId="0" borderId="0" applyFill="0" applyBorder="0" applyAlignment="0"/>
    <xf numFmtId="192" fontId="4" fillId="0" borderId="0" applyFill="0" applyBorder="0" applyAlignment="0"/>
    <xf numFmtId="196" fontId="2" fillId="0" borderId="0" applyFill="0" applyBorder="0" applyAlignment="0"/>
    <xf numFmtId="196" fontId="2" fillId="0" borderId="0" applyFill="0" applyBorder="0" applyAlignment="0"/>
    <xf numFmtId="194" fontId="2" fillId="0" borderId="0" applyFill="0" applyBorder="0" applyAlignment="0"/>
    <xf numFmtId="194" fontId="2" fillId="0" borderId="0" applyFill="0" applyBorder="0" applyAlignment="0"/>
    <xf numFmtId="0" fontId="2" fillId="0" borderId="0" applyFill="0" applyBorder="0" applyAlignment="0"/>
    <xf numFmtId="0" fontId="2" fillId="0" borderId="0" applyFill="0" applyBorder="0" applyAlignment="0"/>
    <xf numFmtId="186" fontId="117" fillId="0" borderId="0" applyFill="0" applyBorder="0" applyAlignment="0"/>
    <xf numFmtId="188" fontId="118" fillId="72" borderId="24" applyNumberFormat="0" applyAlignment="0" applyProtection="0"/>
    <xf numFmtId="188" fontId="118" fillId="72"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188" fontId="30" fillId="25" borderId="24" applyNumberFormat="0" applyAlignment="0" applyProtection="0"/>
    <xf numFmtId="40" fontId="117" fillId="69" borderId="54">
      <alignment vertical="center"/>
    </xf>
    <xf numFmtId="0" fontId="31" fillId="26" borderId="25" applyNumberFormat="0" applyAlignment="0" applyProtection="0"/>
    <xf numFmtId="0" fontId="32" fillId="0" borderId="26" applyNumberFormat="0" applyFill="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1" fillId="26" borderId="25" applyNumberFormat="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2" fillId="0" borderId="26" applyNumberFormat="0" applyFill="0" applyAlignment="0" applyProtection="0"/>
    <xf numFmtId="188" fontId="31" fillId="26" borderId="25" applyNumberFormat="0" applyAlignment="0" applyProtection="0"/>
    <xf numFmtId="0" fontId="112" fillId="73" borderId="55" applyFont="0" applyFill="0" applyBorder="0"/>
    <xf numFmtId="0" fontId="100" fillId="0" borderId="56"/>
    <xf numFmtId="0" fontId="119" fillId="0" borderId="57"/>
    <xf numFmtId="194" fontId="2" fillId="0" borderId="0" applyFont="0" applyFill="0" applyBorder="0" applyAlignment="0" applyProtection="0"/>
    <xf numFmtId="194"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197" fontId="120" fillId="0" borderId="0">
      <protection locked="0"/>
    </xf>
    <xf numFmtId="165" fontId="2" fillId="74" borderId="0" applyNumberFormat="0" applyFont="0" applyBorder="0" applyAlignment="0" applyProtection="0"/>
    <xf numFmtId="165"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0" fontId="119" fillId="0" borderId="57"/>
    <xf numFmtId="0" fontId="121" fillId="0" borderId="0" applyFont="0" applyFill="0" applyBorder="0" applyAlignment="0" applyProtection="0"/>
    <xf numFmtId="0" fontId="121" fillId="0" borderId="0" applyFont="0" applyFill="0" applyBorder="0" applyAlignment="0" applyProtection="0"/>
    <xf numFmtId="186" fontId="11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8" fontId="120" fillId="0" borderId="0">
      <protection locked="0"/>
    </xf>
    <xf numFmtId="0" fontId="120" fillId="0" borderId="0">
      <protection locked="0"/>
    </xf>
    <xf numFmtId="14" fontId="93" fillId="0" borderId="0" applyFill="0" applyBorder="0" applyAlignment="0"/>
    <xf numFmtId="169" fontId="122" fillId="0" borderId="0">
      <protection locked="0"/>
    </xf>
    <xf numFmtId="0" fontId="2" fillId="0" borderId="0" applyFont="0" applyFill="0" applyBorder="0" applyProtection="0">
      <alignment horizontal="left"/>
    </xf>
    <xf numFmtId="0" fontId="2" fillId="0" borderId="0" applyFont="0" applyFill="0" applyBorder="0" applyProtection="0">
      <alignment horizontal="left"/>
    </xf>
    <xf numFmtId="0" fontId="2" fillId="0" borderId="0" applyFont="0" applyFill="0" applyBorder="0" applyAlignment="0" applyProtection="0">
      <protection locked="0"/>
    </xf>
    <xf numFmtId="0" fontId="2" fillId="0" borderId="0" applyFont="0" applyFill="0" applyBorder="0" applyAlignment="0" applyProtection="0">
      <protection locked="0"/>
    </xf>
    <xf numFmtId="39" fontId="119" fillId="0" borderId="0" applyFont="0" applyFill="0" applyBorder="0" applyAlignment="0" applyProtection="0"/>
    <xf numFmtId="0" fontId="121" fillId="0" borderId="0" applyFont="0" applyFill="0" applyBorder="0" applyAlignment="0"/>
    <xf numFmtId="199" fontId="2" fillId="0" borderId="58">
      <alignment vertical="center"/>
    </xf>
    <xf numFmtId="199" fontId="2" fillId="0" borderId="58">
      <alignment vertical="center"/>
    </xf>
    <xf numFmtId="0" fontId="43" fillId="0" borderId="0" applyNumberFormat="0" applyFill="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7"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8"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9"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2"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23"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188" fontId="28" fillId="30"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30" borderId="0" applyNumberFormat="0" applyBorder="0" applyAlignment="0" applyProtection="0"/>
    <xf numFmtId="194" fontId="2" fillId="0" borderId="0" applyFill="0" applyBorder="0" applyAlignment="0"/>
    <xf numFmtId="194" fontId="2" fillId="0" borderId="0" applyFill="0" applyBorder="0" applyAlignment="0"/>
    <xf numFmtId="186" fontId="117" fillId="0" borderId="0" applyFill="0" applyBorder="0" applyAlignment="0"/>
    <xf numFmtId="194" fontId="2" fillId="0" borderId="0" applyFill="0" applyBorder="0" applyAlignment="0"/>
    <xf numFmtId="194" fontId="2" fillId="0" borderId="0" applyFill="0" applyBorder="0" applyAlignment="0"/>
    <xf numFmtId="0" fontId="2" fillId="0" borderId="0" applyFill="0" applyBorder="0" applyAlignment="0"/>
    <xf numFmtId="0" fontId="2" fillId="0" borderId="0" applyFill="0" applyBorder="0" applyAlignment="0"/>
    <xf numFmtId="186" fontId="117" fillId="0" borderId="0" applyFill="0" applyBorder="0" applyAlignment="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33" fillId="16" borderId="24" applyNumberFormat="0" applyAlignment="0" applyProtection="0"/>
    <xf numFmtId="188" fontId="123" fillId="74" borderId="59" applyBorder="0">
      <alignment horizontal="center" vertical="center"/>
    </xf>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3" fontId="108" fillId="0" borderId="60" applyFill="0" applyBorder="0"/>
    <xf numFmtId="165" fontId="2" fillId="0" borderId="0"/>
    <xf numFmtId="43" fontId="2" fillId="0" borderId="0"/>
    <xf numFmtId="43" fontId="2" fillId="0" borderId="0"/>
    <xf numFmtId="43" fontId="2" fillId="0" borderId="0"/>
    <xf numFmtId="0" fontId="2" fillId="0" borderId="0"/>
    <xf numFmtId="0" fontId="2" fillId="0" borderId="0"/>
    <xf numFmtId="9" fontId="2" fillId="0" borderId="0"/>
    <xf numFmtId="9" fontId="2" fillId="0" borderId="0"/>
    <xf numFmtId="188" fontId="40" fillId="0" borderId="0" applyNumberFormat="0" applyFill="0" applyBorder="0" applyAlignment="0" applyProtection="0"/>
    <xf numFmtId="37" fontId="107" fillId="0" borderId="0" applyBorder="0" applyAlignment="0"/>
    <xf numFmtId="200" fontId="120" fillId="0" borderId="0">
      <protection locked="0"/>
    </xf>
    <xf numFmtId="0" fontId="125" fillId="0" borderId="0" applyNumberFormat="0" applyFill="0" applyBorder="0" applyAlignment="0" applyProtection="0">
      <alignment vertical="top"/>
      <protection locked="0"/>
    </xf>
    <xf numFmtId="0" fontId="126" fillId="69" borderId="0" applyNumberFormat="0" applyFont="0" applyBorder="0" applyAlignment="0" applyProtection="0">
      <alignment horizontal="centerContinuous"/>
    </xf>
    <xf numFmtId="0" fontId="126" fillId="75" borderId="0" applyNumberFormat="0" applyFont="0" applyBorder="0" applyAlignment="0" applyProtection="0">
      <alignment horizontal="centerContinuous"/>
    </xf>
    <xf numFmtId="0" fontId="127" fillId="65" borderId="61" applyNumberFormat="0" applyFont="0" applyBorder="0" applyAlignment="0"/>
    <xf numFmtId="0" fontId="2" fillId="69" borderId="62" applyNumberFormat="0" applyFont="0" applyBorder="0" applyAlignment="0" applyProtection="0"/>
    <xf numFmtId="0" fontId="2" fillId="69" borderId="62" applyNumberFormat="0" applyFont="0" applyBorder="0" applyAlignment="0" applyProtection="0"/>
    <xf numFmtId="10" fontId="2" fillId="69" borderId="0" applyNumberFormat="0" applyFont="0" applyBorder="0" applyAlignment="0"/>
    <xf numFmtId="10" fontId="2" fillId="69" borderId="0" applyNumberFormat="0" applyFont="0" applyBorder="0" applyAlignment="0"/>
    <xf numFmtId="188" fontId="29" fillId="15" borderId="0" applyNumberFormat="0" applyBorder="0" applyAlignment="0" applyProtection="0"/>
    <xf numFmtId="38" fontId="100" fillId="65" borderId="0" applyNumberFormat="0" applyBorder="0" applyAlignment="0" applyProtection="0"/>
    <xf numFmtId="0" fontId="128" fillId="0" borderId="0" applyNumberFormat="0" applyFill="0" applyBorder="0" applyAlignment="0" applyProtection="0"/>
    <xf numFmtId="0" fontId="96" fillId="0" borderId="63" applyNumberFormat="0" applyAlignment="0" applyProtection="0">
      <alignment horizontal="left" vertical="center"/>
    </xf>
    <xf numFmtId="0" fontId="96" fillId="0" borderId="64">
      <alignment horizontal="left" vertical="center"/>
    </xf>
    <xf numFmtId="188" fontId="129" fillId="0" borderId="65" applyNumberFormat="0" applyFill="0" applyAlignment="0" applyProtection="0"/>
    <xf numFmtId="188" fontId="130" fillId="0" borderId="66" applyNumberFormat="0" applyFill="0" applyAlignment="0" applyProtection="0"/>
    <xf numFmtId="188" fontId="131" fillId="0" borderId="67" applyNumberFormat="0" applyFill="0" applyAlignment="0" applyProtection="0"/>
    <xf numFmtId="188" fontId="131" fillId="0" borderId="0" applyNumberFormat="0" applyFill="0" applyBorder="0" applyAlignment="0" applyProtection="0"/>
    <xf numFmtId="201" fontId="2" fillId="0" borderId="0">
      <protection locked="0"/>
    </xf>
    <xf numFmtId="201" fontId="2" fillId="0" borderId="0">
      <protection locked="0"/>
    </xf>
    <xf numFmtId="201" fontId="2" fillId="0" borderId="0">
      <protection locked="0"/>
    </xf>
    <xf numFmtId="201" fontId="2" fillId="0" borderId="0">
      <protection locked="0"/>
    </xf>
    <xf numFmtId="0" fontId="132" fillId="0" borderId="68" applyNumberFormat="0" applyFill="0" applyAlignment="0" applyProtection="0"/>
    <xf numFmtId="0" fontId="34" fillId="0" borderId="0" applyNumberFormat="0" applyFill="0" applyBorder="0" applyAlignment="0" applyProtection="0"/>
    <xf numFmtId="0"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133"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35" fillId="12" borderId="0" applyNumberFormat="0" applyBorder="0" applyAlignment="0" applyProtection="0"/>
    <xf numFmtId="188" fontId="4" fillId="0" borderId="0"/>
    <xf numFmtId="188" fontId="33" fillId="31" borderId="24" applyNumberFormat="0" applyAlignment="0" applyProtection="0"/>
    <xf numFmtId="0" fontId="134" fillId="0" borderId="36" applyFill="0" applyBorder="0" applyAlignment="0">
      <alignment horizontal="center"/>
      <protection locked="0"/>
    </xf>
    <xf numFmtId="10" fontId="100" fillId="69" borderId="54" applyNumberFormat="0" applyBorder="0" applyAlignment="0" applyProtection="0"/>
    <xf numFmtId="0" fontId="2" fillId="0" borderId="0" applyFill="0" applyBorder="0" applyAlignment="0">
      <protection locked="0"/>
    </xf>
    <xf numFmtId="0" fontId="2" fillId="0" borderId="0" applyFill="0" applyBorder="0" applyAlignment="0">
      <protection locked="0"/>
    </xf>
    <xf numFmtId="188" fontId="33" fillId="31" borderId="24" applyNumberFormat="0" applyAlignment="0" applyProtection="0"/>
    <xf numFmtId="0" fontId="121" fillId="0" borderId="0" applyFill="0" applyBorder="0" applyAlignment="0" applyProtection="0">
      <protection locked="0"/>
    </xf>
    <xf numFmtId="0" fontId="33" fillId="25" borderId="24" applyNumberFormat="0" applyAlignment="0" applyProtection="0"/>
    <xf numFmtId="194" fontId="2" fillId="0" borderId="0" applyFill="0" applyBorder="0" applyAlignment="0"/>
    <xf numFmtId="194" fontId="2" fillId="0" borderId="0" applyFill="0" applyBorder="0" applyAlignment="0"/>
    <xf numFmtId="186" fontId="117" fillId="0" borderId="0" applyFill="0" applyBorder="0" applyAlignment="0"/>
    <xf numFmtId="194" fontId="2" fillId="0" borderId="0" applyFill="0" applyBorder="0" applyAlignment="0"/>
    <xf numFmtId="194" fontId="2" fillId="0" borderId="0" applyFill="0" applyBorder="0" applyAlignment="0"/>
    <xf numFmtId="0" fontId="2" fillId="0" borderId="0" applyFill="0" applyBorder="0" applyAlignment="0"/>
    <xf numFmtId="0" fontId="2" fillId="0" borderId="0" applyFill="0" applyBorder="0" applyAlignment="0"/>
    <xf numFmtId="186" fontId="117" fillId="0" borderId="0" applyFill="0" applyBorder="0" applyAlignment="0"/>
    <xf numFmtId="188" fontId="39" fillId="0" borderId="69" applyNumberFormat="0" applyFill="0" applyAlignment="0" applyProtection="0"/>
    <xf numFmtId="164" fontId="93" fillId="0" borderId="0" applyFont="0" applyFill="0" applyBorder="0" applyAlignment="0" applyProtection="0"/>
    <xf numFmtId="4" fontId="13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168" fontId="27" fillId="0" borderId="0" applyFont="0" applyFill="0" applyBorder="0" applyAlignment="0" applyProtection="0"/>
    <xf numFmtId="178" fontId="136"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8"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78" fontId="2"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170" fontId="93" fillId="0" borderId="0" applyFont="0" applyFill="0" applyBorder="0" applyAlignment="0" applyProtection="0"/>
    <xf numFmtId="202" fontId="13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 fontId="137" fillId="64" borderId="40">
      <alignment horizontal="center"/>
    </xf>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36" fillId="31" borderId="0" applyNumberFormat="0" applyBorder="0" applyAlignment="0" applyProtection="0"/>
    <xf numFmtId="188" fontId="138" fillId="31" borderId="0" applyNumberFormat="0" applyBorder="0" applyAlignment="0" applyProtection="0"/>
    <xf numFmtId="0" fontId="2" fillId="0" borderId="0" applyNumberFormat="0" applyFill="0" applyBorder="0" applyAlignment="0" applyProtection="0"/>
    <xf numFmtId="37" fontId="139" fillId="0" borderId="0"/>
    <xf numFmtId="203" fontId="140" fillId="0" borderId="0"/>
    <xf numFmtId="204" fontId="141" fillId="0" borderId="0"/>
    <xf numFmtId="205" fontId="141"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 fillId="0" borderId="0"/>
    <xf numFmtId="188" fontId="2"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37" fontId="4"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142"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2"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ill="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188" fontId="14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2" fillId="0" borderId="0"/>
    <xf numFmtId="0" fontId="27"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142" fillId="0" borderId="0"/>
    <xf numFmtId="0" fontId="2" fillId="0" borderId="0"/>
    <xf numFmtId="188" fontId="142" fillId="0" borderId="0"/>
    <xf numFmtId="0" fontId="2" fillId="0" borderId="0"/>
    <xf numFmtId="188" fontId="142" fillId="0" borderId="0"/>
    <xf numFmtId="0" fontId="2" fillId="0" borderId="0"/>
    <xf numFmtId="0" fontId="2" fillId="0" borderId="0" applyProtection="0"/>
    <xf numFmtId="0" fontId="27" fillId="0" borderId="0"/>
    <xf numFmtId="0" fontId="27" fillId="0" borderId="0"/>
    <xf numFmtId="0" fontId="93" fillId="0" borderId="0"/>
    <xf numFmtId="0" fontId="27" fillId="0" borderId="0"/>
    <xf numFmtId="0" fontId="27" fillId="0" borderId="0"/>
    <xf numFmtId="0" fontId="27" fillId="0" borderId="0"/>
    <xf numFmtId="0" fontId="27" fillId="0" borderId="0"/>
    <xf numFmtId="188" fontId="2" fillId="0" borderId="0"/>
    <xf numFmtId="0" fontId="27" fillId="0" borderId="0"/>
    <xf numFmtId="0" fontId="27" fillId="0" borderId="0"/>
    <xf numFmtId="188" fontId="2" fillId="0" borderId="0"/>
    <xf numFmtId="0" fontId="27" fillId="0" borderId="0"/>
    <xf numFmtId="0" fontId="27" fillId="0" borderId="0"/>
    <xf numFmtId="18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27" fillId="0" borderId="0"/>
    <xf numFmtId="0" fontId="27" fillId="0" borderId="0"/>
    <xf numFmtId="0" fontId="27" fillId="0" borderId="0"/>
    <xf numFmtId="188" fontId="10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0" fontId="2"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 fillId="0" borderId="0"/>
    <xf numFmtId="0" fontId="2"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0" fontId="2" fillId="0" borderId="0"/>
    <xf numFmtId="188" fontId="27" fillId="0" borderId="0"/>
    <xf numFmtId="0" fontId="27"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7"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0" fontId="2" fillId="0" borderId="0"/>
    <xf numFmtId="188" fontId="142" fillId="0" borderId="0"/>
    <xf numFmtId="188" fontId="142"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0" fontId="2" fillId="0" borderId="0"/>
    <xf numFmtId="0" fontId="2"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0" fontId="2" fillId="0" borderId="0">
      <alignment vertical="top"/>
    </xf>
    <xf numFmtId="188" fontId="142"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142" fillId="0" borderId="0"/>
    <xf numFmtId="188" fontId="2"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142" fillId="0" borderId="0"/>
    <xf numFmtId="0" fontId="27" fillId="0" borderId="0"/>
    <xf numFmtId="0" fontId="27" fillId="0" borderId="0"/>
    <xf numFmtId="0" fontId="27" fillId="0" borderId="0"/>
    <xf numFmtId="188" fontId="2" fillId="0" borderId="0"/>
    <xf numFmtId="0" fontId="27" fillId="0" borderId="0"/>
    <xf numFmtId="0"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93" fillId="0" borderId="0"/>
    <xf numFmtId="0" fontId="27" fillId="0" borderId="0"/>
    <xf numFmtId="0" fontId="27" fillId="0" borderId="0"/>
    <xf numFmtId="0"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188" fontId="27" fillId="0" borderId="0"/>
    <xf numFmtId="0" fontId="27" fillId="0" borderId="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188" fontId="27" fillId="32" borderId="27" applyNumberFormat="0" applyFont="0" applyAlignment="0" applyProtection="0"/>
    <xf numFmtId="0" fontId="2" fillId="32" borderId="27" applyNumberFormat="0" applyFont="0" applyAlignment="0" applyProtection="0"/>
    <xf numFmtId="188" fontId="2" fillId="32" borderId="27" applyNumberFormat="0" applyFont="0" applyAlignment="0" applyProtection="0"/>
    <xf numFmtId="188" fontId="2" fillId="32" borderId="27" applyNumberFormat="0" applyFont="0" applyAlignment="0" applyProtection="0"/>
    <xf numFmtId="206" fontId="2" fillId="0" borderId="0" applyFont="0" applyFill="0" applyBorder="0" applyAlignment="0" applyProtection="0"/>
    <xf numFmtId="196" fontId="2" fillId="0" borderId="0" applyFont="0" applyFill="0" applyBorder="0" applyAlignment="0" applyProtection="0"/>
    <xf numFmtId="188" fontId="38" fillId="72" borderId="28" applyNumberFormat="0" applyAlignment="0" applyProtection="0"/>
    <xf numFmtId="188" fontId="38" fillId="72" borderId="28" applyNumberFormat="0" applyAlignment="0" applyProtection="0"/>
    <xf numFmtId="40" fontId="143" fillId="76" borderId="0">
      <alignment horizontal="right"/>
    </xf>
    <xf numFmtId="207" fontId="93" fillId="72" borderId="0">
      <alignment horizontal="right"/>
    </xf>
    <xf numFmtId="208" fontId="93" fillId="72" borderId="0">
      <alignment horizontal="right"/>
    </xf>
    <xf numFmtId="0" fontId="144" fillId="76" borderId="0">
      <alignment horizontal="right"/>
    </xf>
    <xf numFmtId="0" fontId="144" fillId="76" borderId="0">
      <alignment horizontal="right"/>
    </xf>
    <xf numFmtId="0" fontId="145" fillId="76" borderId="70"/>
    <xf numFmtId="0" fontId="145" fillId="76" borderId="70"/>
    <xf numFmtId="0" fontId="146" fillId="77" borderId="70"/>
    <xf numFmtId="0" fontId="145" fillId="0" borderId="0" applyBorder="0">
      <alignment horizontal="centerContinuous"/>
    </xf>
    <xf numFmtId="0" fontId="145" fillId="0" borderId="0" applyBorder="0">
      <alignment horizontal="centerContinuous"/>
    </xf>
    <xf numFmtId="0" fontId="147" fillId="0" borderId="0" applyBorder="0">
      <alignment horizontal="centerContinuous"/>
    </xf>
    <xf numFmtId="0" fontId="147" fillId="0" borderId="0" applyBorder="0">
      <alignment horizontal="centerContinuous"/>
    </xf>
    <xf numFmtId="0" fontId="38" fillId="25" borderId="28" applyNumberFormat="0" applyAlignment="0" applyProtection="0"/>
    <xf numFmtId="0" fontId="148" fillId="76" borderId="0"/>
    <xf numFmtId="0" fontId="2" fillId="0" borderId="71" applyFont="0" applyFill="0" applyBorder="0" applyAlignment="0" applyProtection="0">
      <alignment horizontal="right"/>
    </xf>
    <xf numFmtId="0" fontId="2" fillId="0" borderId="71"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42" fillId="0" borderId="0" applyFont="0" applyFill="0" applyBorder="0" applyAlignment="0" applyProtection="0"/>
    <xf numFmtId="9" fontId="9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9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135" fillId="0" borderId="0" applyFont="0" applyFill="0" applyBorder="0" applyAlignment="0" applyProtection="0"/>
    <xf numFmtId="0" fontId="108" fillId="68" borderId="72" applyNumberFormat="0" applyFont="0" applyBorder="0" applyAlignment="0" applyProtection="0"/>
    <xf numFmtId="0" fontId="108" fillId="68" borderId="72" applyNumberFormat="0" applyFont="0" applyBorder="0" applyAlignment="0" applyProtection="0"/>
    <xf numFmtId="194" fontId="2" fillId="0" borderId="0" applyFill="0" applyBorder="0" applyAlignment="0"/>
    <xf numFmtId="194" fontId="2" fillId="0" borderId="0" applyFill="0" applyBorder="0" applyAlignment="0"/>
    <xf numFmtId="186" fontId="117" fillId="0" borderId="0" applyFill="0" applyBorder="0" applyAlignment="0"/>
    <xf numFmtId="194" fontId="2" fillId="0" borderId="0" applyFill="0" applyBorder="0" applyAlignment="0"/>
    <xf numFmtId="194" fontId="2" fillId="0" borderId="0" applyFill="0" applyBorder="0" applyAlignment="0"/>
    <xf numFmtId="0" fontId="2" fillId="0" borderId="0" applyFill="0" applyBorder="0" applyAlignment="0"/>
    <xf numFmtId="0" fontId="2" fillId="0" borderId="0" applyFill="0" applyBorder="0" applyAlignment="0"/>
    <xf numFmtId="186" fontId="117" fillId="0" borderId="0" applyFill="0" applyBorder="0" applyAlignment="0"/>
    <xf numFmtId="14" fontId="116" fillId="78" borderId="68" applyNumberFormat="0" applyFont="0" applyBorder="0" applyAlignment="0" applyProtection="0">
      <alignment horizontal="center" vertical="center"/>
    </xf>
    <xf numFmtId="3" fontId="149" fillId="0" borderId="0" applyFill="0" applyBorder="0" applyAlignment="0" applyProtection="0"/>
    <xf numFmtId="3" fontId="150" fillId="0" borderId="0" applyFill="0" applyBorder="0" applyAlignment="0" applyProtection="0"/>
    <xf numFmtId="3" fontId="149" fillId="0" borderId="0" applyFill="0" applyBorder="0" applyAlignment="0" applyProtection="0"/>
    <xf numFmtId="186" fontId="4" fillId="0" borderId="40"/>
    <xf numFmtId="186" fontId="4" fillId="0" borderId="4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188" fontId="38" fillId="25" borderId="28" applyNumberFormat="0" applyAlignment="0" applyProtection="0"/>
    <xf numFmtId="0" fontId="38" fillId="25" borderId="28" applyNumberFormat="0" applyAlignment="0" applyProtection="0"/>
    <xf numFmtId="0" fontId="2" fillId="32" borderId="0" applyNumberFormat="0" applyFont="0" applyBorder="0" applyAlignment="0" applyProtection="0"/>
    <xf numFmtId="0" fontId="2" fillId="72" borderId="0" applyNumberFormat="0" applyFont="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0" fontId="2" fillId="25" borderId="0" applyNumberFormat="0" applyFont="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121" fillId="0" borderId="0" applyFont="0" applyFill="0" applyBorder="0" applyAlignment="0" applyProtection="0"/>
    <xf numFmtId="209" fontId="151" fillId="0" borderId="0">
      <protection locked="0"/>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30" fillId="25" borderId="24" applyNumberFormat="0" applyAlignment="0" applyProtection="0"/>
    <xf numFmtId="188" fontId="33" fillId="16" borderId="24" applyNumberFormat="0" applyAlignment="0" applyProtection="0"/>
    <xf numFmtId="188" fontId="93" fillId="0" borderId="0">
      <alignment vertical="top"/>
    </xf>
    <xf numFmtId="176" fontId="124" fillId="0" borderId="0"/>
    <xf numFmtId="0" fontId="35" fillId="12" borderId="0" applyNumberFormat="0" applyBorder="0" applyAlignment="0" applyProtection="0"/>
    <xf numFmtId="168" fontId="27" fillId="0" borderId="0" applyFont="0" applyFill="0" applyBorder="0" applyAlignment="0" applyProtection="0"/>
    <xf numFmtId="44" fontId="27" fillId="0" borderId="0" applyFont="0" applyFill="0" applyBorder="0" applyAlignment="0" applyProtection="0"/>
    <xf numFmtId="0" fontId="36" fillId="31" borderId="0" applyNumberFormat="0" applyBorder="0" applyAlignment="0" applyProtection="0"/>
    <xf numFmtId="188" fontId="27" fillId="0" borderId="0"/>
    <xf numFmtId="188" fontId="142" fillId="0" borderId="0"/>
    <xf numFmtId="188" fontId="142" fillId="0" borderId="0"/>
    <xf numFmtId="0" fontId="93" fillId="0" borderId="0"/>
    <xf numFmtId="188" fontId="142" fillId="0" borderId="0"/>
    <xf numFmtId="188" fontId="142" fillId="0" borderId="0"/>
    <xf numFmtId="188" fontId="142" fillId="0" borderId="0"/>
    <xf numFmtId="188" fontId="142" fillId="0" borderId="0"/>
    <xf numFmtId="188" fontId="142" fillId="0" borderId="0"/>
    <xf numFmtId="188" fontId="142" fillId="0" borderId="0"/>
    <xf numFmtId="188" fontId="142" fillId="0" borderId="0"/>
    <xf numFmtId="188" fontId="142" fillId="0" borderId="0"/>
    <xf numFmtId="0" fontId="27" fillId="0" borderId="0"/>
    <xf numFmtId="0" fontId="62" fillId="0" borderId="0"/>
    <xf numFmtId="188" fontId="142" fillId="0" borderId="0"/>
    <xf numFmtId="188" fontId="142" fillId="0" borderId="0"/>
    <xf numFmtId="188" fontId="2" fillId="0" borderId="0">
      <alignment vertical="top"/>
    </xf>
    <xf numFmtId="188" fontId="14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8" fontId="142" fillId="0" borderId="0"/>
    <xf numFmtId="37" fontId="107" fillId="0" borderId="0"/>
    <xf numFmtId="188" fontId="2" fillId="0" borderId="0"/>
    <xf numFmtId="0" fontId="27" fillId="0" borderId="0"/>
    <xf numFmtId="188" fontId="27" fillId="0" borderId="0"/>
    <xf numFmtId="0" fontId="27" fillId="0" borderId="0"/>
    <xf numFmtId="188" fontId="142" fillId="0" borderId="0"/>
    <xf numFmtId="188" fontId="27" fillId="0" borderId="0"/>
    <xf numFmtId="188" fontId="142" fillId="0" borderId="0"/>
    <xf numFmtId="188" fontId="142" fillId="0" borderId="0"/>
    <xf numFmtId="188" fontId="27" fillId="0" borderId="0"/>
    <xf numFmtId="188" fontId="27" fillId="32" borderId="27" applyNumberFormat="0" applyFont="0" applyAlignment="0" applyProtection="0"/>
    <xf numFmtId="188" fontId="38" fillId="25" borderId="28" applyNumberFormat="0" applyAlignment="0" applyProtection="0"/>
    <xf numFmtId="165" fontId="2" fillId="0" borderId="0" applyFont="0" applyFill="0" applyBorder="0" applyAlignment="0" applyProtection="0"/>
    <xf numFmtId="210" fontId="2" fillId="0" borderId="0" applyFont="0" applyFill="0" applyBorder="0" applyAlignment="0" applyProtection="0"/>
    <xf numFmtId="165" fontId="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2" fillId="0" borderId="0">
      <alignment vertical="top"/>
    </xf>
    <xf numFmtId="0" fontId="2" fillId="0" borderId="0"/>
    <xf numFmtId="0" fontId="2" fillId="0" borderId="0">
      <alignment vertical="top"/>
    </xf>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168" fontId="27" fillId="0" borderId="0" applyFont="0" applyFill="0" applyBorder="0" applyAlignment="0" applyProtection="0"/>
    <xf numFmtId="168" fontId="2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101" fillId="0" borderId="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6" fillId="0" borderId="0"/>
    <xf numFmtId="43" fontId="27" fillId="0" borderId="0" applyFont="0" applyFill="0" applyBorder="0" applyAlignment="0" applyProtection="0"/>
    <xf numFmtId="173" fontId="2" fillId="0" borderId="0" applyFont="0" applyFill="0" applyBorder="0" applyAlignment="0" applyProtection="0"/>
    <xf numFmtId="0" fontId="62" fillId="0" borderId="0"/>
    <xf numFmtId="0" fontId="62" fillId="0" borderId="0"/>
    <xf numFmtId="173" fontId="2" fillId="0" borderId="0" applyFont="0" applyFill="0" applyBorder="0" applyAlignment="0" applyProtection="0"/>
    <xf numFmtId="0" fontId="62" fillId="0" borderId="0"/>
    <xf numFmtId="0" fontId="62" fillId="0" borderId="0"/>
    <xf numFmtId="0" fontId="1" fillId="0" borderId="0"/>
    <xf numFmtId="173" fontId="2" fillId="0" borderId="0" applyFont="0" applyFill="0" applyBorder="0" applyAlignment="0" applyProtection="0"/>
    <xf numFmtId="43" fontId="1" fillId="0" borderId="0" applyFont="0" applyFill="0" applyBorder="0" applyAlignment="0" applyProtection="0"/>
    <xf numFmtId="0" fontId="62" fillId="0" borderId="0"/>
    <xf numFmtId="173" fontId="2"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73" fontId="2" fillId="0" borderId="0" applyFont="0" applyFill="0" applyBorder="0" applyAlignment="0" applyProtection="0"/>
    <xf numFmtId="173" fontId="2" fillId="0" borderId="0" applyFont="0" applyFill="0" applyBorder="0" applyAlignment="0" applyProtection="0"/>
    <xf numFmtId="0" fontId="62" fillId="0" borderId="0"/>
    <xf numFmtId="173" fontId="2"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7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88" fontId="178" fillId="0" borderId="0"/>
    <xf numFmtId="43" fontId="10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6" fillId="0" borderId="0"/>
    <xf numFmtId="165" fontId="27" fillId="0" borderId="0" applyFont="0" applyFill="0" applyBorder="0" applyAlignment="0" applyProtection="0"/>
    <xf numFmtId="165" fontId="27" fillId="0" borderId="0" applyFont="0" applyFill="0" applyBorder="0" applyAlignment="0" applyProtection="0"/>
    <xf numFmtId="165" fontId="6" fillId="0" borderId="0" applyFont="0" applyFill="0" applyBorder="0" applyAlignment="0" applyProtection="0"/>
    <xf numFmtId="0" fontId="194" fillId="35" borderId="0" applyNumberFormat="0" applyBorder="0" applyAlignment="0" applyProtection="0"/>
    <xf numFmtId="0" fontId="84" fillId="34" borderId="0" applyNumberFormat="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39" borderId="48" applyNumberFormat="0" applyFont="0" applyAlignment="0" applyProtection="0"/>
    <xf numFmtId="44"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19" fillId="0" borderId="104"/>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0" fontId="119" fillId="0" borderId="104"/>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45" fillId="76" borderId="105"/>
    <xf numFmtId="0" fontId="145" fillId="76" borderId="105"/>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19" fillId="0" borderId="115"/>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0" fontId="119" fillId="0" borderId="115"/>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45" fillId="76" borderId="116"/>
    <xf numFmtId="0" fontId="145" fillId="76" borderId="116"/>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19" fillId="0" borderId="115"/>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0" fontId="119" fillId="0" borderId="115"/>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45" fillId="76" borderId="116"/>
    <xf numFmtId="0" fontId="145" fillId="76" borderId="116"/>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 fillId="0" borderId="0"/>
    <xf numFmtId="43" fontId="2" fillId="0" borderId="0"/>
    <xf numFmtId="43" fontId="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74" borderId="0" applyNumberFormat="0" applyFont="0" applyBorder="0" applyAlignment="0" applyProtection="0"/>
    <xf numFmtId="43" fontId="2" fillId="0" borderId="0"/>
    <xf numFmtId="43" fontId="2" fillId="0" borderId="0"/>
    <xf numFmtId="43" fontId="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70">
    <xf numFmtId="0" fontId="0" fillId="0" borderId="0" xfId="0"/>
    <xf numFmtId="0" fontId="14" fillId="0" borderId="8" xfId="4" applyFont="1" applyBorder="1" applyAlignment="1">
      <alignment horizontal="center" vertical="center" wrapText="1"/>
    </xf>
    <xf numFmtId="0" fontId="8" fillId="0" borderId="0" xfId="4" applyFont="1"/>
    <xf numFmtId="0" fontId="7" fillId="0" borderId="0" xfId="4" applyFont="1" applyAlignment="1">
      <alignment vertical="center"/>
    </xf>
    <xf numFmtId="0" fontId="6" fillId="0" borderId="0" xfId="4"/>
    <xf numFmtId="0" fontId="9" fillId="0" borderId="0" xfId="4" applyFont="1" applyAlignment="1">
      <alignment vertical="center"/>
    </xf>
    <xf numFmtId="0" fontId="7" fillId="4" borderId="0" xfId="4" applyFont="1" applyFill="1" applyAlignment="1">
      <alignment vertical="center"/>
    </xf>
    <xf numFmtId="0" fontId="9" fillId="0" borderId="0" xfId="0" applyFont="1" applyAlignment="1">
      <alignment vertical="center"/>
    </xf>
    <xf numFmtId="0" fontId="7"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9" fillId="0" borderId="0" xfId="4" applyFont="1"/>
    <xf numFmtId="0" fontId="20" fillId="0" borderId="0" xfId="4" applyFont="1"/>
    <xf numFmtId="0" fontId="21" fillId="0" borderId="0" xfId="4" applyFont="1" applyAlignment="1">
      <alignment vertical="center"/>
    </xf>
    <xf numFmtId="0" fontId="20" fillId="0" borderId="0" xfId="1" applyFont="1"/>
    <xf numFmtId="0" fontId="22" fillId="0" borderId="0" xfId="0" applyFont="1"/>
    <xf numFmtId="0" fontId="14" fillId="0" borderId="4" xfId="0" applyFont="1" applyBorder="1" applyAlignment="1">
      <alignment vertical="center" wrapText="1"/>
    </xf>
    <xf numFmtId="0" fontId="14" fillId="2" borderId="8" xfId="4" applyFont="1" applyFill="1" applyBorder="1" applyAlignment="1">
      <alignment vertical="center" wrapText="1"/>
    </xf>
    <xf numFmtId="0" fontId="14" fillId="2" borderId="8" xfId="4" applyFont="1" applyFill="1" applyBorder="1" applyAlignment="1">
      <alignment horizontal="center" vertical="center" wrapText="1"/>
    </xf>
    <xf numFmtId="0" fontId="7" fillId="0" borderId="9" xfId="0" applyFont="1" applyBorder="1" applyAlignment="1">
      <alignment vertical="center"/>
    </xf>
    <xf numFmtId="0" fontId="23" fillId="0" borderId="0" xfId="0" applyFont="1"/>
    <xf numFmtId="0" fontId="23" fillId="0" borderId="9" xfId="0" applyFont="1" applyBorder="1"/>
    <xf numFmtId="0" fontId="24" fillId="0" borderId="4" xfId="0" applyFont="1" applyBorder="1" applyAlignment="1">
      <alignment vertical="center" wrapText="1"/>
    </xf>
    <xf numFmtId="0" fontId="24" fillId="0" borderId="4" xfId="0" applyFont="1" applyBorder="1" applyAlignment="1">
      <alignment horizontal="center" vertical="center" wrapText="1"/>
    </xf>
    <xf numFmtId="0" fontId="25" fillId="0" borderId="0" xfId="1" applyFont="1"/>
    <xf numFmtId="0" fontId="14" fillId="0" borderId="4" xfId="0" applyFont="1" applyBorder="1" applyAlignment="1">
      <alignment horizontal="left" vertical="center" wrapText="1"/>
    </xf>
    <xf numFmtId="0" fontId="2" fillId="0" borderId="0" xfId="1"/>
    <xf numFmtId="0" fontId="46" fillId="8" borderId="2" xfId="4" applyFont="1" applyFill="1" applyBorder="1" applyAlignment="1">
      <alignment vertical="center" wrapText="1"/>
    </xf>
    <xf numFmtId="0" fontId="48" fillId="0" borderId="0" xfId="4" applyFont="1"/>
    <xf numFmtId="0" fontId="46" fillId="8" borderId="13" xfId="4" applyFont="1" applyFill="1" applyBorder="1" applyAlignment="1">
      <alignment vertical="center" wrapText="1"/>
    </xf>
    <xf numFmtId="4" fontId="46" fillId="8" borderId="2" xfId="4" applyNumberFormat="1" applyFont="1" applyFill="1" applyBorder="1" applyAlignment="1">
      <alignment vertical="center" wrapText="1"/>
    </xf>
    <xf numFmtId="0" fontId="46" fillId="8" borderId="14" xfId="4" applyFont="1" applyFill="1" applyBorder="1" applyAlignment="1">
      <alignment vertical="center" wrapText="1"/>
    </xf>
    <xf numFmtId="4" fontId="46" fillId="8" borderId="14" xfId="4" applyNumberFormat="1" applyFont="1" applyFill="1" applyBorder="1" applyAlignment="1">
      <alignment vertical="center" wrapText="1"/>
    </xf>
    <xf numFmtId="0" fontId="46" fillId="8" borderId="15" xfId="4" applyFont="1" applyFill="1" applyBorder="1" applyAlignment="1">
      <alignment vertical="center" wrapText="1"/>
    </xf>
    <xf numFmtId="0" fontId="46" fillId="8" borderId="16" xfId="4" applyFont="1" applyFill="1" applyBorder="1" applyAlignment="1">
      <alignment vertical="center" wrapText="1"/>
    </xf>
    <xf numFmtId="0" fontId="46" fillId="8" borderId="17" xfId="4" applyFont="1" applyFill="1" applyBorder="1" applyAlignment="1">
      <alignment vertical="center" wrapText="1"/>
    </xf>
    <xf numFmtId="4" fontId="46" fillId="8" borderId="21" xfId="4" applyNumberFormat="1" applyFont="1" applyFill="1" applyBorder="1" applyAlignment="1">
      <alignment vertical="center" wrapText="1"/>
    </xf>
    <xf numFmtId="0" fontId="46" fillId="8" borderId="20" xfId="4" applyFont="1" applyFill="1" applyBorder="1" applyAlignment="1">
      <alignment vertical="center" wrapText="1"/>
    </xf>
    <xf numFmtId="0" fontId="46" fillId="8" borderId="21" xfId="4" applyFont="1" applyFill="1" applyBorder="1" applyAlignment="1">
      <alignment vertical="center" wrapText="1"/>
    </xf>
    <xf numFmtId="0" fontId="46" fillId="9" borderId="22" xfId="4" applyFont="1" applyFill="1" applyBorder="1" applyAlignment="1">
      <alignment vertical="center" wrapText="1"/>
    </xf>
    <xf numFmtId="2" fontId="46" fillId="9" borderId="22" xfId="4" applyNumberFormat="1" applyFont="1" applyFill="1" applyBorder="1" applyAlignment="1">
      <alignment horizontal="center" vertical="center" wrapText="1"/>
    </xf>
    <xf numFmtId="0" fontId="7" fillId="0" borderId="9" xfId="4" applyFont="1" applyBorder="1" applyAlignment="1">
      <alignment vertical="center"/>
    </xf>
    <xf numFmtId="0" fontId="57" fillId="0" borderId="0" xfId="0" applyFont="1"/>
    <xf numFmtId="0" fontId="50" fillId="0" borderId="0" xfId="1" applyFont="1"/>
    <xf numFmtId="0" fontId="46" fillId="0" borderId="11" xfId="0" applyFont="1" applyBorder="1" applyAlignment="1">
      <alignment vertical="center"/>
    </xf>
    <xf numFmtId="0" fontId="47" fillId="0" borderId="4" xfId="0" applyFont="1" applyBorder="1" applyAlignment="1">
      <alignment vertical="center"/>
    </xf>
    <xf numFmtId="0" fontId="46" fillId="8" borderId="19" xfId="4" applyFont="1" applyFill="1" applyBorder="1" applyAlignment="1">
      <alignment vertical="center" wrapText="1"/>
    </xf>
    <xf numFmtId="0" fontId="46" fillId="0" borderId="0" xfId="1" applyFont="1"/>
    <xf numFmtId="4" fontId="46" fillId="8" borderId="23" xfId="4" applyNumberFormat="1" applyFont="1" applyFill="1" applyBorder="1" applyAlignment="1">
      <alignment horizontal="right" vertical="center" wrapText="1"/>
    </xf>
    <xf numFmtId="4" fontId="46" fillId="8" borderId="18" xfId="4" applyNumberFormat="1" applyFont="1" applyFill="1" applyBorder="1" applyAlignment="1">
      <alignment horizontal="right" vertical="center" wrapText="1"/>
    </xf>
    <xf numFmtId="4" fontId="46" fillId="8" borderId="13" xfId="4" applyNumberFormat="1" applyFont="1" applyFill="1" applyBorder="1" applyAlignment="1">
      <alignment horizontal="right" vertical="center" wrapText="1"/>
    </xf>
    <xf numFmtId="0" fontId="58" fillId="0" borderId="0" xfId="1" applyFont="1"/>
    <xf numFmtId="3" fontId="46" fillId="8" borderId="13" xfId="4" applyNumberFormat="1" applyFont="1" applyFill="1" applyBorder="1" applyAlignment="1">
      <alignment horizontal="right" vertical="center" wrapText="1"/>
    </xf>
    <xf numFmtId="0" fontId="46" fillId="8" borderId="1" xfId="4" applyFont="1" applyFill="1" applyBorder="1" applyAlignment="1">
      <alignment vertical="center" wrapText="1"/>
    </xf>
    <xf numFmtId="0" fontId="46" fillId="8" borderId="13" xfId="4" applyFont="1" applyFill="1" applyBorder="1" applyAlignment="1">
      <alignment horizontal="center" vertical="center" wrapText="1"/>
    </xf>
    <xf numFmtId="17" fontId="46" fillId="8" borderId="13" xfId="4" applyNumberFormat="1" applyFont="1" applyFill="1" applyBorder="1" applyAlignment="1">
      <alignment horizontal="center" vertical="center" wrapText="1"/>
    </xf>
    <xf numFmtId="0" fontId="46" fillId="8" borderId="5" xfId="4" applyFont="1" applyFill="1" applyBorder="1" applyAlignment="1">
      <alignment vertical="center"/>
    </xf>
    <xf numFmtId="0" fontId="46" fillId="8" borderId="1" xfId="4" applyFont="1" applyFill="1" applyBorder="1" applyAlignment="1">
      <alignment horizontal="center" vertical="center" wrapText="1"/>
    </xf>
    <xf numFmtId="17" fontId="46" fillId="8" borderId="1" xfId="4" applyNumberFormat="1" applyFont="1" applyFill="1" applyBorder="1" applyAlignment="1">
      <alignment horizontal="center" vertical="center" wrapText="1"/>
    </xf>
    <xf numFmtId="4" fontId="46" fillId="8" borderId="1" xfId="4" applyNumberFormat="1" applyFont="1" applyFill="1" applyBorder="1" applyAlignment="1">
      <alignment horizontal="right" vertical="center" wrapText="1"/>
    </xf>
    <xf numFmtId="41" fontId="46" fillId="8" borderId="1" xfId="4" applyNumberFormat="1" applyFont="1" applyFill="1" applyBorder="1" applyAlignment="1">
      <alignment horizontal="right" vertical="center" wrapText="1"/>
    </xf>
    <xf numFmtId="0" fontId="46" fillId="8" borderId="5" xfId="4" applyFont="1" applyFill="1" applyBorder="1" applyAlignment="1">
      <alignment vertical="center" wrapText="1"/>
    </xf>
    <xf numFmtId="0" fontId="46" fillId="8" borderId="14" xfId="4" applyFont="1" applyFill="1" applyBorder="1" applyAlignment="1">
      <alignment horizontal="center" vertical="center" wrapText="1"/>
    </xf>
    <xf numFmtId="17" fontId="46" fillId="8" borderId="14" xfId="4" applyNumberFormat="1" applyFont="1" applyFill="1" applyBorder="1" applyAlignment="1">
      <alignment horizontal="center" vertical="center" wrapText="1"/>
    </xf>
    <xf numFmtId="0" fontId="46" fillId="8" borderId="3" xfId="4" applyFont="1" applyFill="1" applyBorder="1" applyAlignment="1">
      <alignment vertical="center"/>
    </xf>
    <xf numFmtId="17" fontId="46" fillId="8" borderId="3" xfId="4" applyNumberFormat="1" applyFont="1" applyFill="1" applyBorder="1" applyAlignment="1">
      <alignment horizontal="center" vertical="center" wrapText="1"/>
    </xf>
    <xf numFmtId="17" fontId="46" fillId="8" borderId="3" xfId="4" quotePrefix="1" applyNumberFormat="1" applyFont="1" applyFill="1" applyBorder="1" applyAlignment="1">
      <alignment horizontal="center" vertical="center" wrapText="1"/>
    </xf>
    <xf numFmtId="0" fontId="46" fillId="8" borderId="1" xfId="4" applyFont="1" applyFill="1" applyBorder="1" applyAlignment="1">
      <alignment vertical="center"/>
    </xf>
    <xf numFmtId="17" fontId="46" fillId="8" borderId="1" xfId="4" quotePrefix="1" applyNumberFormat="1" applyFont="1" applyFill="1" applyBorder="1" applyAlignment="1">
      <alignment horizontal="center" vertical="center" wrapText="1"/>
    </xf>
    <xf numFmtId="0" fontId="46" fillId="8" borderId="14" xfId="4" applyFont="1" applyFill="1" applyBorder="1" applyAlignment="1">
      <alignment vertical="center"/>
    </xf>
    <xf numFmtId="4" fontId="46" fillId="8" borderId="14" xfId="4" applyNumberFormat="1" applyFont="1" applyFill="1" applyBorder="1" applyAlignment="1">
      <alignment horizontal="right" vertical="center" wrapText="1"/>
    </xf>
    <xf numFmtId="0" fontId="46" fillId="6" borderId="5" xfId="4" applyFont="1" applyFill="1" applyBorder="1" applyAlignment="1">
      <alignment vertical="center" wrapText="1"/>
    </xf>
    <xf numFmtId="0" fontId="46" fillId="8" borderId="2" xfId="4" applyFont="1" applyFill="1" applyBorder="1" applyAlignment="1">
      <alignment horizontal="center" vertical="center" wrapText="1"/>
    </xf>
    <xf numFmtId="17" fontId="46" fillId="8" borderId="2" xfId="4" applyNumberFormat="1" applyFont="1" applyFill="1" applyBorder="1" applyAlignment="1">
      <alignment horizontal="center" vertical="center" wrapText="1"/>
    </xf>
    <xf numFmtId="4" fontId="46" fillId="8" borderId="2" xfId="4" applyNumberFormat="1" applyFont="1" applyFill="1" applyBorder="1" applyAlignment="1">
      <alignment horizontal="right" vertical="center" wrapText="1"/>
    </xf>
    <xf numFmtId="0" fontId="46" fillId="8" borderId="20" xfId="4" applyFont="1" applyFill="1" applyBorder="1" applyAlignment="1">
      <alignment vertical="center"/>
    </xf>
    <xf numFmtId="3" fontId="46" fillId="8" borderId="20" xfId="4" applyNumberFormat="1" applyFont="1" applyFill="1" applyBorder="1" applyAlignment="1">
      <alignment horizontal="right" vertical="center" wrapText="1"/>
    </xf>
    <xf numFmtId="0" fontId="46" fillId="8" borderId="21" xfId="4" applyFont="1" applyFill="1" applyBorder="1" applyAlignment="1">
      <alignment vertical="center"/>
    </xf>
    <xf numFmtId="3" fontId="46" fillId="8" borderId="21" xfId="4" applyNumberFormat="1" applyFont="1" applyFill="1" applyBorder="1" applyAlignment="1">
      <alignment horizontal="right" vertical="center" wrapText="1"/>
    </xf>
    <xf numFmtId="0" fontId="46" fillId="8" borderId="6" xfId="4" applyFont="1" applyFill="1" applyBorder="1" applyAlignment="1">
      <alignment vertical="center"/>
    </xf>
    <xf numFmtId="0" fontId="46" fillId="8" borderId="3" xfId="4" applyFont="1" applyFill="1" applyBorder="1" applyAlignment="1">
      <alignment horizontal="center" vertical="center" wrapText="1"/>
    </xf>
    <xf numFmtId="4" fontId="46" fillId="8" borderId="3" xfId="4" applyNumberFormat="1" applyFont="1" applyFill="1" applyBorder="1" applyAlignment="1">
      <alignment horizontal="right" vertical="center" wrapText="1"/>
    </xf>
    <xf numFmtId="0" fontId="46" fillId="8" borderId="22" xfId="4" applyFont="1" applyFill="1" applyBorder="1" applyAlignment="1">
      <alignment horizontal="left" vertical="center" wrapText="1"/>
    </xf>
    <xf numFmtId="0" fontId="46" fillId="8" borderId="22" xfId="4" applyFont="1" applyFill="1" applyBorder="1" applyAlignment="1">
      <alignment horizontal="center" vertical="center" wrapText="1"/>
    </xf>
    <xf numFmtId="17" fontId="46" fillId="8" borderId="22" xfId="4" applyNumberFormat="1" applyFont="1" applyFill="1" applyBorder="1" applyAlignment="1">
      <alignment horizontal="center" vertical="center" wrapText="1"/>
    </xf>
    <xf numFmtId="43" fontId="46" fillId="8" borderId="22" xfId="4" applyNumberFormat="1" applyFont="1" applyFill="1" applyBorder="1" applyAlignment="1">
      <alignment horizontal="right" vertical="center" wrapText="1"/>
    </xf>
    <xf numFmtId="3" fontId="46" fillId="8" borderId="22" xfId="4" applyNumberFormat="1" applyFont="1" applyFill="1" applyBorder="1" applyAlignment="1">
      <alignment horizontal="right" vertical="center" wrapText="1"/>
    </xf>
    <xf numFmtId="0" fontId="46" fillId="8" borderId="13" xfId="4" applyFont="1" applyFill="1" applyBorder="1" applyAlignment="1">
      <alignment horizontal="left" vertical="center" wrapText="1"/>
    </xf>
    <xf numFmtId="43" fontId="46" fillId="8" borderId="13" xfId="4" applyNumberFormat="1" applyFont="1" applyFill="1" applyBorder="1" applyAlignment="1">
      <alignment horizontal="right" vertical="center" wrapText="1"/>
    </xf>
    <xf numFmtId="43" fontId="46" fillId="8" borderId="1" xfId="4" applyNumberFormat="1" applyFont="1" applyFill="1" applyBorder="1" applyAlignment="1">
      <alignment horizontal="right" vertical="center" wrapText="1"/>
    </xf>
    <xf numFmtId="0" fontId="46" fillId="8" borderId="1" xfId="4" applyFont="1" applyFill="1" applyBorder="1" applyAlignment="1">
      <alignment horizontal="left" vertical="center" wrapText="1"/>
    </xf>
    <xf numFmtId="3" fontId="46" fillId="8" borderId="1" xfId="4" applyNumberFormat="1" applyFont="1" applyFill="1" applyBorder="1" applyAlignment="1">
      <alignment horizontal="right" vertical="center" wrapText="1"/>
    </xf>
    <xf numFmtId="0" fontId="46" fillId="8" borderId="2" xfId="4" applyFont="1" applyFill="1" applyBorder="1" applyAlignment="1">
      <alignment horizontal="left" vertical="center"/>
    </xf>
    <xf numFmtId="2" fontId="46" fillId="8" borderId="1" xfId="4" applyNumberFormat="1" applyFont="1" applyFill="1" applyBorder="1" applyAlignment="1">
      <alignment horizontal="right" vertical="center" wrapText="1"/>
    </xf>
    <xf numFmtId="0" fontId="46" fillId="8" borderId="14" xfId="4" applyFont="1" applyFill="1" applyBorder="1" applyAlignment="1">
      <alignment horizontal="left" vertical="center" wrapText="1"/>
    </xf>
    <xf numFmtId="2" fontId="46" fillId="8" borderId="14" xfId="4" applyNumberFormat="1" applyFont="1" applyFill="1" applyBorder="1" applyAlignment="1">
      <alignment horizontal="right" vertical="center" wrapText="1"/>
    </xf>
    <xf numFmtId="0" fontId="46" fillId="8" borderId="22" xfId="4" applyFont="1" applyFill="1" applyBorder="1" applyAlignment="1">
      <alignment vertical="center"/>
    </xf>
    <xf numFmtId="4" fontId="46" fillId="8" borderId="22" xfId="4" applyNumberFormat="1" applyFont="1" applyFill="1" applyBorder="1" applyAlignment="1">
      <alignment horizontal="right" vertical="center" wrapText="1"/>
    </xf>
    <xf numFmtId="0" fontId="46" fillId="0" borderId="0" xfId="0" applyFont="1" applyAlignment="1">
      <alignment vertical="center" wrapText="1"/>
    </xf>
    <xf numFmtId="4" fontId="46" fillId="6" borderId="1" xfId="4" applyNumberFormat="1" applyFont="1" applyFill="1" applyBorder="1" applyAlignment="1">
      <alignment horizontal="right" vertical="center" wrapText="1"/>
    </xf>
    <xf numFmtId="0" fontId="24" fillId="0" borderId="0" xfId="4" applyFont="1" applyAlignment="1">
      <alignment vertical="center"/>
    </xf>
    <xf numFmtId="0" fontId="24" fillId="0" borderId="0" xfId="4" applyFont="1" applyAlignment="1">
      <alignment horizontal="left" vertical="center"/>
    </xf>
    <xf numFmtId="0" fontId="24" fillId="0" borderId="9" xfId="4" applyFont="1" applyBorder="1" applyAlignment="1">
      <alignment vertical="center"/>
    </xf>
    <xf numFmtId="0" fontId="46" fillId="4" borderId="22" xfId="4" applyFont="1" applyFill="1" applyBorder="1" applyAlignment="1">
      <alignment vertical="center" wrapText="1"/>
    </xf>
    <xf numFmtId="17" fontId="46" fillId="6" borderId="22" xfId="4" applyNumberFormat="1" applyFont="1" applyFill="1" applyBorder="1" applyAlignment="1">
      <alignment horizontal="center" vertical="center" wrapText="1"/>
    </xf>
    <xf numFmtId="0" fontId="46" fillId="8" borderId="4" xfId="4" applyFont="1" applyFill="1" applyBorder="1" applyAlignment="1">
      <alignment horizontal="center" vertical="center" wrapText="1"/>
    </xf>
    <xf numFmtId="0" fontId="46" fillId="6" borderId="1" xfId="4" applyFont="1" applyFill="1" applyBorder="1" applyAlignment="1">
      <alignment horizontal="center" vertical="center" wrapText="1"/>
    </xf>
    <xf numFmtId="17" fontId="46" fillId="6" borderId="1" xfId="4" applyNumberFormat="1" applyFont="1" applyFill="1" applyBorder="1" applyAlignment="1">
      <alignment horizontal="center" vertical="center" wrapText="1"/>
    </xf>
    <xf numFmtId="2" fontId="46" fillId="6" borderId="0" xfId="0" applyNumberFormat="1" applyFont="1" applyFill="1" applyAlignment="1">
      <alignment horizontal="right" vertical="center" wrapText="1"/>
    </xf>
    <xf numFmtId="0" fontId="46" fillId="6" borderId="5" xfId="4" applyFont="1" applyFill="1" applyBorder="1" applyAlignment="1">
      <alignment vertical="center"/>
    </xf>
    <xf numFmtId="0" fontId="46" fillId="6" borderId="0" xfId="0" applyFont="1" applyFill="1" applyAlignment="1">
      <alignment horizontal="center" vertical="center" wrapText="1"/>
    </xf>
    <xf numFmtId="17" fontId="46" fillId="6" borderId="0" xfId="0" applyNumberFormat="1" applyFont="1" applyFill="1" applyAlignment="1">
      <alignment horizontal="center" vertical="center" wrapText="1"/>
    </xf>
    <xf numFmtId="0" fontId="61" fillId="0" borderId="0" xfId="0" applyFont="1" applyAlignment="1">
      <alignment horizontal="center" vertical="center"/>
    </xf>
    <xf numFmtId="0" fontId="61" fillId="0" borderId="0" xfId="0" applyFont="1"/>
    <xf numFmtId="0" fontId="46" fillId="0" borderId="0" xfId="0" applyFont="1" applyAlignment="1">
      <alignment horizontal="center" vertical="center"/>
    </xf>
    <xf numFmtId="0" fontId="54" fillId="0" borderId="0" xfId="4" applyFont="1"/>
    <xf numFmtId="0" fontId="20" fillId="0" borderId="0" xfId="4" applyFont="1" applyAlignment="1">
      <alignment vertical="center"/>
    </xf>
    <xf numFmtId="0" fontId="6" fillId="0" borderId="0" xfId="4" applyAlignment="1">
      <alignment vertical="center"/>
    </xf>
    <xf numFmtId="0" fontId="10" fillId="0" borderId="0" xfId="0" applyFont="1" applyAlignment="1">
      <alignment horizontal="center" vertical="center"/>
    </xf>
    <xf numFmtId="10" fontId="10" fillId="0" borderId="0" xfId="44814" applyNumberFormat="1" applyFont="1" applyAlignment="1">
      <alignment horizontal="center" vertical="center"/>
    </xf>
    <xf numFmtId="4" fontId="10" fillId="0" borderId="0" xfId="0" applyNumberFormat="1" applyFont="1" applyAlignment="1">
      <alignment horizontal="center" vertical="center"/>
    </xf>
    <xf numFmtId="0" fontId="25" fillId="0" borderId="0" xfId="1" applyFont="1" applyAlignment="1">
      <alignment horizontal="center" vertical="center" wrapText="1"/>
    </xf>
    <xf numFmtId="0" fontId="14" fillId="4" borderId="4" xfId="0" applyFont="1" applyFill="1" applyBorder="1" applyAlignment="1">
      <alignment horizontal="center" vertical="center" wrapText="1"/>
    </xf>
    <xf numFmtId="0" fontId="7" fillId="0" borderId="0" xfId="0" applyFont="1" applyAlignment="1">
      <alignment horizontal="left" vertical="center"/>
    </xf>
    <xf numFmtId="0" fontId="14" fillId="4" borderId="4" xfId="0" applyFont="1" applyFill="1" applyBorder="1" applyAlignment="1">
      <alignment horizontal="left" vertical="center" wrapText="1"/>
    </xf>
    <xf numFmtId="0" fontId="10" fillId="0" borderId="0" xfId="0" applyFont="1" applyAlignment="1">
      <alignment vertical="center"/>
    </xf>
    <xf numFmtId="0" fontId="10" fillId="0" borderId="0" xfId="0" applyFont="1"/>
    <xf numFmtId="0" fontId="10" fillId="0" borderId="0" xfId="0" applyFont="1" applyAlignment="1">
      <alignment horizontal="left" vertical="center"/>
    </xf>
    <xf numFmtId="0" fontId="20" fillId="0" borderId="0" xfId="1" applyFont="1" applyAlignment="1">
      <alignment vertical="center"/>
    </xf>
    <xf numFmtId="0" fontId="65" fillId="0" borderId="0" xfId="0" applyFont="1"/>
    <xf numFmtId="0" fontId="67" fillId="0" borderId="0" xfId="0" applyFont="1"/>
    <xf numFmtId="0" fontId="61" fillId="0" borderId="0" xfId="0" applyFont="1" applyAlignment="1">
      <alignment vertical="center"/>
    </xf>
    <xf numFmtId="0" fontId="69" fillId="4" borderId="4" xfId="0" applyFont="1" applyFill="1" applyBorder="1" applyAlignment="1">
      <alignment horizontal="center" vertical="center" wrapText="1"/>
    </xf>
    <xf numFmtId="0" fontId="46" fillId="8" borderId="20" xfId="4" applyFont="1" applyFill="1" applyBorder="1" applyAlignment="1">
      <alignment horizontal="center" vertical="center" wrapText="1"/>
    </xf>
    <xf numFmtId="17" fontId="46" fillId="8" borderId="20" xfId="4" applyNumberFormat="1" applyFont="1" applyFill="1" applyBorder="1" applyAlignment="1">
      <alignment horizontal="center" vertical="center" wrapText="1"/>
    </xf>
    <xf numFmtId="4" fontId="46" fillId="8" borderId="20" xfId="4" applyNumberFormat="1" applyFont="1" applyFill="1" applyBorder="1" applyAlignment="1">
      <alignment horizontal="right" vertical="center" wrapText="1"/>
    </xf>
    <xf numFmtId="0" fontId="46" fillId="8" borderId="38" xfId="4" applyFont="1" applyFill="1" applyBorder="1" applyAlignment="1">
      <alignment vertical="center"/>
    </xf>
    <xf numFmtId="3" fontId="46" fillId="8" borderId="14" xfId="4" applyNumberFormat="1" applyFont="1" applyFill="1" applyBorder="1" applyAlignment="1">
      <alignment horizontal="right" vertical="center" wrapText="1"/>
    </xf>
    <xf numFmtId="3" fontId="46" fillId="8" borderId="23" xfId="4" applyNumberFormat="1" applyFont="1" applyFill="1" applyBorder="1" applyAlignment="1">
      <alignment horizontal="right" vertical="center" wrapText="1"/>
    </xf>
    <xf numFmtId="3" fontId="46" fillId="8" borderId="18" xfId="4" applyNumberFormat="1" applyFont="1" applyFill="1" applyBorder="1" applyAlignment="1">
      <alignment horizontal="right" vertical="center" wrapText="1"/>
    </xf>
    <xf numFmtId="4" fontId="46" fillId="10" borderId="1" xfId="82" applyNumberFormat="1" applyFont="1" applyFill="1" applyBorder="1" applyAlignment="1">
      <alignment horizontal="center" vertical="center"/>
    </xf>
    <xf numFmtId="4" fontId="46" fillId="9" borderId="1" xfId="82" applyNumberFormat="1" applyFont="1" applyFill="1" applyBorder="1" applyAlignment="1">
      <alignment horizontal="center" vertical="center"/>
    </xf>
    <xf numFmtId="4" fontId="46" fillId="9" borderId="14" xfId="82" applyNumberFormat="1" applyFont="1" applyFill="1" applyBorder="1" applyAlignment="1">
      <alignment horizontal="center" vertical="center"/>
    </xf>
    <xf numFmtId="0" fontId="46" fillId="0" borderId="0" xfId="0" applyFont="1" applyAlignment="1">
      <alignment vertical="center"/>
    </xf>
    <xf numFmtId="0" fontId="14" fillId="0" borderId="4" xfId="0" applyFont="1" applyBorder="1" applyAlignment="1">
      <alignment horizontal="center" vertical="center" wrapText="1"/>
    </xf>
    <xf numFmtId="4" fontId="10" fillId="0" borderId="0" xfId="0" applyNumberFormat="1" applyFont="1" applyAlignment="1">
      <alignment horizontal="right" vertical="center"/>
    </xf>
    <xf numFmtId="0" fontId="10" fillId="0" borderId="0" xfId="0" applyFont="1" applyAlignment="1">
      <alignment horizontal="right" vertical="center"/>
    </xf>
    <xf numFmtId="0" fontId="11" fillId="0" borderId="0" xfId="1" applyFont="1" applyAlignment="1">
      <alignment horizontal="center" vertical="center"/>
    </xf>
    <xf numFmtId="0" fontId="11" fillId="0" borderId="0" xfId="1" applyFont="1" applyAlignment="1">
      <alignment vertical="center"/>
    </xf>
    <xf numFmtId="0" fontId="55" fillId="0" borderId="0" xfId="0" applyFont="1" applyAlignment="1">
      <alignment vertical="center"/>
    </xf>
    <xf numFmtId="164" fontId="3" fillId="0" borderId="0" xfId="2" applyNumberFormat="1" applyFont="1" applyAlignment="1">
      <alignment horizontal="right" vertical="center"/>
    </xf>
    <xf numFmtId="0" fontId="2" fillId="0" borderId="0" xfId="1" applyAlignment="1">
      <alignment vertical="center"/>
    </xf>
    <xf numFmtId="0" fontId="2" fillId="0" borderId="0" xfId="1" applyAlignment="1">
      <alignment horizontal="right" vertical="center"/>
    </xf>
    <xf numFmtId="4" fontId="11" fillId="0" borderId="0" xfId="1" applyNumberFormat="1" applyFont="1" applyAlignment="1">
      <alignment horizontal="right" vertical="center"/>
    </xf>
    <xf numFmtId="0" fontId="11" fillId="0" borderId="0" xfId="1" applyFont="1" applyAlignment="1">
      <alignment horizontal="right" vertical="center"/>
    </xf>
    <xf numFmtId="0" fontId="12" fillId="0" borderId="0" xfId="0" applyFont="1" applyAlignment="1">
      <alignment vertical="center"/>
    </xf>
    <xf numFmtId="2" fontId="10" fillId="0" borderId="0" xfId="0" applyNumberFormat="1" applyFont="1" applyAlignment="1">
      <alignment vertical="center"/>
    </xf>
    <xf numFmtId="0" fontId="20" fillId="0" borderId="0" xfId="1" applyFont="1" applyAlignment="1">
      <alignment horizontal="left" vertical="center"/>
    </xf>
    <xf numFmtId="0" fontId="22" fillId="0" borderId="0" xfId="0" applyFont="1" applyAlignment="1">
      <alignment vertical="center"/>
    </xf>
    <xf numFmtId="0" fontId="0" fillId="0" borderId="0" xfId="0" applyAlignment="1">
      <alignment horizontal="center" vertical="center"/>
    </xf>
    <xf numFmtId="43" fontId="75" fillId="0" borderId="0" xfId="7" applyFont="1"/>
    <xf numFmtId="43" fontId="76" fillId="0" borderId="0" xfId="7" applyFont="1"/>
    <xf numFmtId="0" fontId="76" fillId="0" borderId="0" xfId="1" applyFont="1"/>
    <xf numFmtId="182" fontId="77" fillId="0" borderId="0" xfId="7" applyNumberFormat="1" applyFont="1" applyFill="1" applyBorder="1" applyAlignment="1">
      <alignment horizontal="left" vertical="center" wrapText="1"/>
    </xf>
    <xf numFmtId="43" fontId="75" fillId="0" borderId="0" xfId="7" applyFont="1" applyFill="1" applyBorder="1" applyAlignment="1">
      <alignment horizontal="right" vertical="center" wrapText="1"/>
    </xf>
    <xf numFmtId="0" fontId="75" fillId="0" borderId="0" xfId="1" applyFont="1"/>
    <xf numFmtId="43" fontId="61" fillId="0" borderId="0" xfId="21222" applyFont="1" applyFill="1" applyBorder="1" applyAlignment="1">
      <alignment horizontal="center" vertical="center" wrapText="1"/>
    </xf>
    <xf numFmtId="0" fontId="49" fillId="0" borderId="0" xfId="0" applyFont="1"/>
    <xf numFmtId="0" fontId="59" fillId="0" borderId="0" xfId="0" applyFont="1"/>
    <xf numFmtId="0" fontId="67" fillId="0" borderId="0" xfId="0" applyFont="1" applyAlignment="1">
      <alignment horizontal="center"/>
    </xf>
    <xf numFmtId="0" fontId="46" fillId="4" borderId="0" xfId="0" applyFont="1" applyFill="1" applyAlignment="1">
      <alignment vertical="center" wrapText="1"/>
    </xf>
    <xf numFmtId="0" fontId="72" fillId="0" borderId="0" xfId="4" applyFont="1" applyAlignment="1">
      <alignment vertical="center"/>
    </xf>
    <xf numFmtId="0" fontId="48" fillId="0" borderId="0" xfId="4" applyFont="1" applyAlignment="1">
      <alignment vertical="center"/>
    </xf>
    <xf numFmtId="0" fontId="46" fillId="0" borderId="8" xfId="0" applyFont="1" applyBorder="1" applyAlignment="1">
      <alignment horizontal="center" vertical="center"/>
    </xf>
    <xf numFmtId="0" fontId="47" fillId="0" borderId="0" xfId="0" applyFont="1"/>
    <xf numFmtId="43" fontId="46" fillId="8" borderId="1" xfId="5" applyFont="1" applyFill="1" applyBorder="1" applyAlignment="1">
      <alignment horizontal="right" vertical="center" wrapText="1"/>
    </xf>
    <xf numFmtId="43" fontId="46" fillId="8" borderId="0" xfId="21222" applyFont="1" applyFill="1" applyBorder="1" applyAlignment="1">
      <alignment horizontal="center" vertical="center" wrapText="1"/>
    </xf>
    <xf numFmtId="4" fontId="46" fillId="0" borderId="8" xfId="0" applyNumberFormat="1" applyFont="1" applyBorder="1" applyAlignment="1">
      <alignment horizontal="center" vertical="center"/>
    </xf>
    <xf numFmtId="181" fontId="99" fillId="0" borderId="0" xfId="21222" applyNumberFormat="1" applyFont="1" applyFill="1" applyBorder="1" applyAlignment="1">
      <alignment horizontal="center" vertical="center"/>
    </xf>
    <xf numFmtId="0" fontId="46" fillId="8" borderId="2" xfId="4" applyFont="1" applyFill="1" applyBorder="1" applyAlignment="1">
      <alignment horizontal="left" vertical="center" wrapText="1"/>
    </xf>
    <xf numFmtId="174" fontId="10" fillId="0" borderId="0" xfId="0" applyNumberFormat="1" applyFont="1" applyAlignment="1">
      <alignment vertical="center"/>
    </xf>
    <xf numFmtId="17" fontId="10" fillId="0" borderId="0" xfId="0" applyNumberFormat="1" applyFont="1" applyAlignment="1">
      <alignment vertical="center"/>
    </xf>
    <xf numFmtId="9" fontId="10" fillId="0" borderId="0" xfId="0" applyNumberFormat="1" applyFont="1" applyAlignment="1">
      <alignment vertical="center"/>
    </xf>
    <xf numFmtId="3" fontId="10" fillId="0" borderId="0" xfId="0" applyNumberFormat="1" applyFont="1" applyAlignment="1">
      <alignment vertical="center"/>
    </xf>
    <xf numFmtId="43" fontId="10" fillId="0" borderId="0" xfId="0" applyNumberFormat="1" applyFont="1" applyAlignment="1">
      <alignment vertical="center"/>
    </xf>
    <xf numFmtId="4" fontId="10" fillId="0" borderId="0" xfId="0" applyNumberFormat="1" applyFont="1" applyAlignment="1">
      <alignment vertical="center"/>
    </xf>
    <xf numFmtId="174" fontId="61" fillId="0" borderId="0" xfId="0" applyNumberFormat="1" applyFont="1" applyAlignment="1">
      <alignment vertical="center"/>
    </xf>
    <xf numFmtId="0" fontId="46" fillId="0" borderId="0" xfId="0" applyFont="1" applyAlignment="1">
      <alignment vertical="top"/>
    </xf>
    <xf numFmtId="0" fontId="46" fillId="4" borderId="4" xfId="0" applyFont="1" applyFill="1" applyBorder="1" applyAlignment="1">
      <alignment horizontal="left" vertical="center"/>
    </xf>
    <xf numFmtId="0" fontId="46" fillId="4" borderId="0" xfId="0" applyFont="1" applyFill="1" applyAlignment="1">
      <alignment vertical="center"/>
    </xf>
    <xf numFmtId="0" fontId="59" fillId="0" borderId="0" xfId="0" applyFont="1" applyAlignment="1">
      <alignment horizontal="right"/>
    </xf>
    <xf numFmtId="0" fontId="58" fillId="0" borderId="0" xfId="0" applyFont="1" applyAlignment="1">
      <alignment vertical="center"/>
    </xf>
    <xf numFmtId="0" fontId="20" fillId="0" borderId="0" xfId="1" applyFont="1" applyAlignment="1">
      <alignment horizontal="center" vertical="center"/>
    </xf>
    <xf numFmtId="41" fontId="46" fillId="8" borderId="0" xfId="4" applyNumberFormat="1" applyFont="1" applyFill="1" applyAlignment="1">
      <alignment horizontal="right" vertical="center" wrapText="1"/>
    </xf>
    <xf numFmtId="41" fontId="46" fillId="8" borderId="1" xfId="5" applyNumberFormat="1" applyFont="1" applyFill="1" applyBorder="1" applyAlignment="1">
      <alignment horizontal="right" vertical="center" wrapText="1"/>
    </xf>
    <xf numFmtId="17" fontId="46" fillId="8" borderId="2" xfId="4" quotePrefix="1" applyNumberFormat="1" applyFont="1" applyFill="1" applyBorder="1" applyAlignment="1">
      <alignment horizontal="center" vertical="center" wrapText="1"/>
    </xf>
    <xf numFmtId="17" fontId="46" fillId="0" borderId="0" xfId="0" applyNumberFormat="1" applyFont="1" applyAlignment="1">
      <alignment horizontal="center" vertical="center" wrapText="1"/>
    </xf>
    <xf numFmtId="171" fontId="46" fillId="8" borderId="0" xfId="4" applyNumberFormat="1" applyFont="1" applyFill="1" applyAlignment="1">
      <alignment horizontal="right" vertical="center" wrapText="1"/>
    </xf>
    <xf numFmtId="171" fontId="46" fillId="6" borderId="1" xfId="4" applyNumberFormat="1" applyFont="1" applyFill="1" applyBorder="1" applyAlignment="1">
      <alignment horizontal="right" vertical="center" wrapText="1"/>
    </xf>
    <xf numFmtId="171" fontId="46" fillId="4" borderId="0" xfId="206" applyNumberFormat="1" applyFont="1" applyFill="1" applyAlignment="1">
      <alignment horizontal="right" vertical="center" wrapText="1"/>
    </xf>
    <xf numFmtId="171" fontId="46" fillId="8" borderId="1" xfId="4" applyNumberFormat="1" applyFont="1" applyFill="1" applyBorder="1" applyAlignment="1">
      <alignment horizontal="right" vertical="center" wrapText="1"/>
    </xf>
    <xf numFmtId="0" fontId="46" fillId="8" borderId="0" xfId="4" applyFont="1" applyFill="1" applyAlignment="1">
      <alignment horizontal="center" vertical="center" wrapText="1"/>
    </xf>
    <xf numFmtId="171" fontId="46" fillId="8" borderId="8" xfId="4" applyNumberFormat="1" applyFont="1" applyFill="1" applyBorder="1" applyAlignment="1">
      <alignment horizontal="right" vertical="center" wrapText="1"/>
    </xf>
    <xf numFmtId="41" fontId="46" fillId="8" borderId="8" xfId="4" applyNumberFormat="1" applyFont="1" applyFill="1" applyBorder="1" applyAlignment="1">
      <alignment horizontal="right" vertical="center" wrapText="1"/>
    </xf>
    <xf numFmtId="0" fontId="17" fillId="0" borderId="0" xfId="0" applyFont="1" applyAlignment="1">
      <alignment vertical="center"/>
    </xf>
    <xf numFmtId="37" fontId="3" fillId="0" borderId="0" xfId="3" applyFont="1"/>
    <xf numFmtId="0" fontId="70" fillId="0" borderId="0" xfId="2" applyFont="1"/>
    <xf numFmtId="0" fontId="58" fillId="0" borderId="0" xfId="4" applyFont="1" applyAlignment="1">
      <alignment horizontal="left" vertical="center"/>
    </xf>
    <xf numFmtId="0" fontId="17" fillId="0" borderId="0" xfId="4" applyFont="1" applyAlignment="1">
      <alignment horizontal="left" vertical="center"/>
    </xf>
    <xf numFmtId="17" fontId="46" fillId="0" borderId="4" xfId="0" applyNumberFormat="1" applyFont="1" applyBorder="1" applyAlignment="1">
      <alignment horizontal="center" vertical="center" wrapText="1"/>
    </xf>
    <xf numFmtId="0" fontId="0" fillId="0" borderId="0" xfId="0" applyAlignment="1">
      <alignment horizontal="center"/>
    </xf>
    <xf numFmtId="0" fontId="46" fillId="4" borderId="0" xfId="4" applyFont="1" applyFill="1" applyAlignment="1">
      <alignment horizontal="left" vertical="center" wrapText="1"/>
    </xf>
    <xf numFmtId="0" fontId="14" fillId="0" borderId="9" xfId="4" applyFont="1" applyBorder="1" applyAlignment="1">
      <alignment horizontal="center" vertical="center" wrapText="1"/>
    </xf>
    <xf numFmtId="4" fontId="46" fillId="8" borderId="21" xfId="4" applyNumberFormat="1" applyFont="1" applyFill="1" applyBorder="1" applyAlignment="1">
      <alignment horizontal="right" vertical="center" wrapText="1"/>
    </xf>
    <xf numFmtId="0" fontId="14" fillId="0" borderId="0" xfId="4" applyFont="1" applyAlignment="1">
      <alignment horizontal="center" vertical="center" wrapText="1"/>
    </xf>
    <xf numFmtId="0" fontId="46" fillId="0" borderId="8" xfId="0" applyFont="1" applyBorder="1" applyAlignment="1">
      <alignment horizontal="left" vertical="center"/>
    </xf>
    <xf numFmtId="0" fontId="46" fillId="0" borderId="0" xfId="1" quotePrefix="1" applyFont="1" applyAlignment="1">
      <alignment horizontal="left" vertical="center" wrapText="1"/>
    </xf>
    <xf numFmtId="0" fontId="46" fillId="0" borderId="0" xfId="1" applyFont="1" applyAlignment="1">
      <alignment horizontal="left" vertical="center" wrapText="1"/>
    </xf>
    <xf numFmtId="0" fontId="51" fillId="0" borderId="0" xfId="4" applyFont="1"/>
    <xf numFmtId="171" fontId="46" fillId="8" borderId="22" xfId="4" applyNumberFormat="1" applyFont="1" applyFill="1" applyBorder="1" applyAlignment="1">
      <alignment horizontal="right" vertical="center" wrapText="1"/>
    </xf>
    <xf numFmtId="0" fontId="64" fillId="0" borderId="0" xfId="0" applyFont="1" applyAlignment="1">
      <alignment vertical="center"/>
    </xf>
    <xf numFmtId="0" fontId="58" fillId="0" borderId="0" xfId="0" applyFont="1"/>
    <xf numFmtId="0" fontId="63" fillId="0" borderId="0" xfId="0" applyFont="1" applyAlignment="1">
      <alignment horizontal="left" vertical="center"/>
    </xf>
    <xf numFmtId="0" fontId="61" fillId="0" borderId="0" xfId="0" applyFont="1" applyAlignment="1">
      <alignment horizontal="left" vertical="center"/>
    </xf>
    <xf numFmtId="14" fontId="46" fillId="0" borderId="8" xfId="0" applyNumberFormat="1" applyFont="1" applyBorder="1" applyAlignment="1">
      <alignment horizontal="center" vertical="center"/>
    </xf>
    <xf numFmtId="0" fontId="46" fillId="8" borderId="0" xfId="0" applyFont="1" applyFill="1" applyAlignment="1">
      <alignment horizontal="left" vertical="center"/>
    </xf>
    <xf numFmtId="0" fontId="46" fillId="8" borderId="0" xfId="0" applyFont="1" applyFill="1" applyAlignment="1">
      <alignment horizontal="center" vertical="center"/>
    </xf>
    <xf numFmtId="14" fontId="46" fillId="8" borderId="0" xfId="0" applyNumberFormat="1" applyFont="1" applyFill="1" applyAlignment="1">
      <alignment horizontal="center" vertical="center"/>
    </xf>
    <xf numFmtId="14" fontId="46" fillId="0" borderId="0" xfId="0" applyNumberFormat="1" applyFont="1" applyAlignment="1">
      <alignment horizontal="center" vertical="center"/>
    </xf>
    <xf numFmtId="2" fontId="46" fillId="0" borderId="0" xfId="0" applyNumberFormat="1" applyFont="1" applyAlignment="1">
      <alignment horizontal="center" vertical="center"/>
    </xf>
    <xf numFmtId="0" fontId="61" fillId="4" borderId="0" xfId="0" applyFont="1" applyFill="1" applyAlignment="1">
      <alignment vertical="center"/>
    </xf>
    <xf numFmtId="14" fontId="61" fillId="0" borderId="0" xfId="0" applyNumberFormat="1" applyFont="1" applyAlignment="1">
      <alignment horizontal="center" vertical="center"/>
    </xf>
    <xf numFmtId="2" fontId="61" fillId="0" borderId="0" xfId="0" applyNumberFormat="1" applyFont="1" applyAlignment="1">
      <alignment horizontal="center" vertical="center"/>
    </xf>
    <xf numFmtId="0" fontId="63" fillId="4" borderId="0" xfId="0" applyFont="1" applyFill="1" applyAlignment="1">
      <alignment horizontal="left" vertical="center"/>
    </xf>
    <xf numFmtId="0" fontId="14" fillId="4" borderId="4" xfId="0" applyFont="1" applyFill="1" applyBorder="1" applyAlignment="1">
      <alignment vertical="center" wrapText="1"/>
    </xf>
    <xf numFmtId="211" fontId="153" fillId="0" borderId="0" xfId="21222" applyNumberFormat="1" applyFont="1" applyFill="1" applyBorder="1" applyAlignment="1">
      <alignment horizontal="center" vertical="center"/>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14" fillId="0" borderId="0" xfId="0" applyFont="1" applyAlignment="1">
      <alignment horizontal="left" vertical="center"/>
    </xf>
    <xf numFmtId="0" fontId="99" fillId="0" borderId="0" xfId="0" applyFont="1" applyAlignment="1">
      <alignment horizontal="center" vertical="center"/>
    </xf>
    <xf numFmtId="4" fontId="67" fillId="0" borderId="0" xfId="0" applyNumberFormat="1" applyFont="1"/>
    <xf numFmtId="0" fontId="66" fillId="4" borderId="0" xfId="0" applyFont="1" applyFill="1" applyAlignment="1">
      <alignment vertical="center" wrapText="1"/>
    </xf>
    <xf numFmtId="0" fontId="66" fillId="0" borderId="0" xfId="0" applyFont="1" applyAlignment="1">
      <alignment vertical="center" wrapText="1"/>
    </xf>
    <xf numFmtId="2" fontId="67" fillId="0" borderId="0" xfId="0" applyNumberFormat="1" applyFont="1" applyAlignment="1">
      <alignment horizontal="center"/>
    </xf>
    <xf numFmtId="0" fontId="66" fillId="4" borderId="0" xfId="0" applyFont="1" applyFill="1" applyAlignment="1">
      <alignment horizontal="center" vertical="center" wrapText="1"/>
    </xf>
    <xf numFmtId="0" fontId="154" fillId="4" borderId="0" xfId="0" applyFont="1" applyFill="1" applyAlignment="1">
      <alignment vertical="center"/>
    </xf>
    <xf numFmtId="0" fontId="7" fillId="0" borderId="0" xfId="4" applyFont="1" applyAlignment="1">
      <alignment vertical="center" wrapText="1"/>
    </xf>
    <xf numFmtId="0" fontId="6" fillId="4" borderId="0" xfId="4" applyFill="1"/>
    <xf numFmtId="4" fontId="46" fillId="0" borderId="9" xfId="5" applyNumberFormat="1" applyFont="1" applyFill="1" applyBorder="1" applyAlignment="1">
      <alignment horizontal="right" wrapText="1"/>
    </xf>
    <xf numFmtId="2" fontId="2" fillId="0" borderId="0" xfId="1" applyNumberFormat="1"/>
    <xf numFmtId="0" fontId="156" fillId="0" borderId="0" xfId="0" applyFont="1"/>
    <xf numFmtId="0" fontId="10" fillId="4" borderId="0" xfId="0" applyFont="1" applyFill="1"/>
    <xf numFmtId="10" fontId="2" fillId="0" borderId="0" xfId="44814" applyNumberFormat="1" applyFont="1" applyBorder="1" applyAlignment="1">
      <alignment horizontal="center" vertical="center"/>
    </xf>
    <xf numFmtId="0" fontId="14" fillId="0" borderId="9" xfId="0" applyFont="1" applyBorder="1" applyAlignment="1">
      <alignment horizontal="center" vertical="center" wrapText="1"/>
    </xf>
    <xf numFmtId="0" fontId="157" fillId="0" borderId="0" xfId="0" applyFont="1" applyAlignment="1">
      <alignment horizontal="left" vertical="center" wrapText="1"/>
    </xf>
    <xf numFmtId="0" fontId="50" fillId="0" borderId="9" xfId="0" applyFont="1" applyBorder="1" applyAlignment="1">
      <alignment horizontal="left" vertical="center" wrapText="1"/>
    </xf>
    <xf numFmtId="0" fontId="58" fillId="0" borderId="0" xfId="0" applyFont="1" applyAlignment="1">
      <alignment horizontal="left" vertical="center" wrapText="1"/>
    </xf>
    <xf numFmtId="0" fontId="11" fillId="0" borderId="0" xfId="1" applyFont="1" applyAlignment="1">
      <alignment horizontal="center"/>
    </xf>
    <xf numFmtId="0" fontId="11" fillId="0" borderId="0" xfId="1" applyFont="1"/>
    <xf numFmtId="0" fontId="46" fillId="0" borderId="0" xfId="4" applyFont="1" applyAlignment="1">
      <alignment vertical="center"/>
    </xf>
    <xf numFmtId="0" fontId="14" fillId="4" borderId="4" xfId="4" applyFont="1" applyFill="1" applyBorder="1" applyAlignment="1">
      <alignment horizontal="center" vertical="center" wrapText="1"/>
    </xf>
    <xf numFmtId="17" fontId="46" fillId="8" borderId="19" xfId="4" applyNumberFormat="1" applyFont="1" applyFill="1" applyBorder="1" applyAlignment="1">
      <alignment horizontal="center" vertical="center" wrapText="1"/>
    </xf>
    <xf numFmtId="17" fontId="46" fillId="8" borderId="21" xfId="4" applyNumberFormat="1" applyFont="1" applyFill="1" applyBorder="1" applyAlignment="1">
      <alignment horizontal="center" vertical="center" wrapText="1"/>
    </xf>
    <xf numFmtId="0" fontId="46" fillId="8" borderId="19" xfId="4" applyFont="1" applyFill="1" applyBorder="1" applyAlignment="1">
      <alignment horizontal="center" vertical="center" wrapText="1"/>
    </xf>
    <xf numFmtId="0" fontId="46" fillId="8" borderId="21" xfId="4" applyFont="1" applyFill="1" applyBorder="1" applyAlignment="1">
      <alignment horizontal="center" vertical="center" wrapText="1"/>
    </xf>
    <xf numFmtId="0" fontId="60" fillId="4" borderId="0" xfId="0" applyFont="1" applyFill="1" applyAlignment="1">
      <alignment horizontal="justify" vertical="top" wrapText="1"/>
    </xf>
    <xf numFmtId="0" fontId="58" fillId="4" borderId="0" xfId="0" applyFont="1" applyFill="1" applyAlignment="1">
      <alignment horizontal="left" vertical="center" wrapText="1"/>
    </xf>
    <xf numFmtId="0" fontId="58" fillId="81" borderId="9" xfId="0" applyFont="1" applyFill="1" applyBorder="1" applyAlignment="1">
      <alignment horizontal="center" vertical="center" wrapText="1"/>
    </xf>
    <xf numFmtId="0" fontId="158" fillId="4" borderId="4" xfId="0" applyFont="1" applyFill="1" applyBorder="1" applyAlignment="1">
      <alignment horizontal="center" vertical="center" wrapText="1"/>
    </xf>
    <xf numFmtId="0" fontId="22" fillId="0" borderId="0" xfId="0" applyFont="1" applyAlignment="1">
      <alignment horizontal="center" vertical="center"/>
    </xf>
    <xf numFmtId="0" fontId="2" fillId="0" borderId="0" xfId="1" applyAlignment="1">
      <alignment horizontal="center" vertical="center"/>
    </xf>
    <xf numFmtId="4" fontId="2" fillId="0" borderId="0" xfId="1" applyNumberFormat="1" applyAlignment="1">
      <alignment horizontal="center" vertical="center"/>
    </xf>
    <xf numFmtId="4" fontId="49" fillId="0" borderId="0" xfId="0" applyNumberFormat="1" applyFont="1" applyAlignment="1">
      <alignment horizontal="right"/>
    </xf>
    <xf numFmtId="0" fontId="49" fillId="0" borderId="0" xfId="0" applyFont="1" applyAlignment="1">
      <alignment horizontal="right"/>
    </xf>
    <xf numFmtId="0" fontId="159" fillId="0" borderId="0" xfId="0" applyFont="1" applyAlignment="1">
      <alignment vertical="center" wrapText="1"/>
    </xf>
    <xf numFmtId="0" fontId="160" fillId="0" borderId="0" xfId="0" applyFont="1" applyAlignment="1">
      <alignment horizontal="left"/>
    </xf>
    <xf numFmtId="43" fontId="161" fillId="0" borderId="0" xfId="7" applyFont="1" applyFill="1" applyBorder="1" applyAlignment="1">
      <alignment vertical="center" wrapText="1"/>
    </xf>
    <xf numFmtId="43" fontId="159" fillId="0" borderId="0" xfId="7" applyFont="1" applyFill="1" applyBorder="1" applyAlignment="1">
      <alignment vertical="center" wrapText="1"/>
    </xf>
    <xf numFmtId="0" fontId="162" fillId="0" borderId="0" xfId="0" applyFont="1" applyAlignment="1">
      <alignment horizontal="left" vertical="top" wrapText="1"/>
    </xf>
    <xf numFmtId="0" fontId="76" fillId="0" borderId="0" xfId="1" applyFont="1" applyAlignment="1">
      <alignment horizontal="left"/>
    </xf>
    <xf numFmtId="0" fontId="163" fillId="0" borderId="0" xfId="1" applyFont="1"/>
    <xf numFmtId="0" fontId="163" fillId="0" borderId="0" xfId="1" applyFont="1" applyAlignment="1">
      <alignment horizontal="center"/>
    </xf>
    <xf numFmtId="0" fontId="75" fillId="0" borderId="0" xfId="0" applyFont="1" applyAlignment="1">
      <alignment horizontal="left" vertical="center" wrapText="1"/>
    </xf>
    <xf numFmtId="0" fontId="161" fillId="0" borderId="0" xfId="1" applyFont="1"/>
    <xf numFmtId="0" fontId="164" fillId="0" borderId="0" xfId="1" applyFont="1"/>
    <xf numFmtId="0" fontId="164" fillId="0" borderId="0" xfId="1" applyFont="1" applyAlignment="1">
      <alignment horizontal="left"/>
    </xf>
    <xf numFmtId="0" fontId="92" fillId="0" borderId="0" xfId="0" applyFont="1"/>
    <xf numFmtId="179" fontId="24" fillId="0" borderId="4" xfId="0" applyNumberFormat="1" applyFont="1" applyBorder="1" applyAlignment="1">
      <alignment horizontal="center" vertical="center" wrapText="1"/>
    </xf>
    <xf numFmtId="3" fontId="58" fillId="8" borderId="18" xfId="4" applyNumberFormat="1" applyFont="1" applyFill="1" applyBorder="1" applyAlignment="1">
      <alignment horizontal="right" vertical="center" wrapText="1"/>
    </xf>
    <xf numFmtId="0" fontId="154" fillId="4" borderId="0" xfId="0" applyFont="1" applyFill="1" applyAlignment="1">
      <alignment vertical="center" wrapText="1"/>
    </xf>
    <xf numFmtId="0" fontId="155" fillId="4" borderId="0" xfId="0" quotePrefix="1" applyFont="1" applyFill="1" applyAlignment="1">
      <alignment horizontal="right" vertical="top"/>
    </xf>
    <xf numFmtId="0" fontId="155" fillId="4" borderId="0" xfId="0" quotePrefix="1" applyFont="1" applyFill="1" applyAlignment="1">
      <alignment horizontal="right" vertical="center"/>
    </xf>
    <xf numFmtId="43" fontId="46" fillId="0" borderId="9" xfId="21222" applyFont="1" applyFill="1" applyBorder="1" applyAlignment="1">
      <alignment horizontal="center" vertical="center" wrapText="1"/>
    </xf>
    <xf numFmtId="0" fontId="165" fillId="0" borderId="0" xfId="0" applyFont="1" applyAlignment="1">
      <alignment vertical="center"/>
    </xf>
    <xf numFmtId="171" fontId="46" fillId="8" borderId="2" xfId="4" applyNumberFormat="1" applyFont="1" applyFill="1" applyBorder="1" applyAlignment="1">
      <alignment horizontal="right" vertical="center" wrapText="1"/>
    </xf>
    <xf numFmtId="171" fontId="46" fillId="8" borderId="13" xfId="4" applyNumberFormat="1" applyFont="1" applyFill="1" applyBorder="1" applyAlignment="1">
      <alignment horizontal="right" vertical="center" wrapText="1"/>
    </xf>
    <xf numFmtId="171" fontId="46" fillId="8" borderId="14" xfId="5" applyNumberFormat="1" applyFont="1" applyFill="1" applyBorder="1" applyAlignment="1">
      <alignment horizontal="right" vertical="center" wrapText="1"/>
    </xf>
    <xf numFmtId="43" fontId="46" fillId="8" borderId="14" xfId="4" applyNumberFormat="1" applyFont="1" applyFill="1" applyBorder="1" applyAlignment="1">
      <alignment horizontal="right" vertical="center" wrapText="1"/>
    </xf>
    <xf numFmtId="171" fontId="46" fillId="8" borderId="14" xfId="4" applyNumberFormat="1" applyFont="1" applyFill="1" applyBorder="1" applyAlignment="1">
      <alignment horizontal="right" vertical="center" wrapText="1"/>
    </xf>
    <xf numFmtId="0" fontId="46" fillId="4" borderId="9" xfId="0" applyFont="1" applyFill="1" applyBorder="1" applyAlignment="1">
      <alignment horizontal="center" vertical="center"/>
    </xf>
    <xf numFmtId="14" fontId="46" fillId="4" borderId="9" xfId="0" applyNumberFormat="1" applyFont="1" applyFill="1" applyBorder="1" applyAlignment="1">
      <alignment horizontal="center" vertical="center"/>
    </xf>
    <xf numFmtId="43" fontId="46" fillId="4" borderId="9" xfId="21222" applyFont="1" applyFill="1" applyBorder="1" applyAlignment="1">
      <alignment horizontal="center" vertical="center" wrapText="1"/>
    </xf>
    <xf numFmtId="0" fontId="58" fillId="4" borderId="0" xfId="0" applyFont="1" applyFill="1" applyAlignment="1">
      <alignment vertical="center"/>
    </xf>
    <xf numFmtId="179" fontId="14" fillId="0" borderId="4" xfId="0" applyNumberFormat="1" applyFont="1" applyBorder="1" applyAlignment="1">
      <alignment horizontal="center" vertical="center" wrapText="1"/>
    </xf>
    <xf numFmtId="0" fontId="46" fillId="0" borderId="0" xfId="0" applyFont="1" applyAlignment="1">
      <alignment horizontal="left" vertical="center"/>
    </xf>
    <xf numFmtId="0" fontId="14" fillId="4" borderId="8" xfId="0" applyFont="1" applyFill="1" applyBorder="1" applyAlignment="1">
      <alignment horizontal="center" vertical="center" wrapText="1"/>
    </xf>
    <xf numFmtId="182" fontId="167" fillId="0" borderId="0" xfId="7" applyNumberFormat="1" applyFont="1" applyFill="1" applyBorder="1" applyAlignment="1">
      <alignment horizontal="left" vertical="center" wrapText="1"/>
    </xf>
    <xf numFmtId="0" fontId="168" fillId="0" borderId="0" xfId="1" applyFont="1"/>
    <xf numFmtId="0" fontId="73" fillId="0" borderId="0" xfId="0" applyFont="1"/>
    <xf numFmtId="43" fontId="168" fillId="0" borderId="0" xfId="12326" applyFont="1"/>
    <xf numFmtId="0" fontId="58" fillId="81" borderId="4" xfId="0" applyFont="1" applyFill="1" applyBorder="1" applyAlignment="1">
      <alignment horizontal="center" vertical="center" wrapText="1"/>
    </xf>
    <xf numFmtId="10" fontId="58" fillId="81" borderId="4" xfId="44814" applyNumberFormat="1" applyFont="1" applyFill="1" applyBorder="1" applyAlignment="1">
      <alignment horizontal="center" vertical="center" wrapText="1"/>
    </xf>
    <xf numFmtId="4" fontId="58" fillId="81" borderId="4" xfId="0" applyNumberFormat="1" applyFont="1" applyFill="1" applyBorder="1" applyAlignment="1">
      <alignment horizontal="center" vertical="center" wrapText="1"/>
    </xf>
    <xf numFmtId="43" fontId="58" fillId="81" borderId="9" xfId="0" applyNumberFormat="1" applyFont="1" applyFill="1" applyBorder="1" applyAlignment="1">
      <alignment horizontal="center" vertical="center" wrapText="1"/>
    </xf>
    <xf numFmtId="4" fontId="58" fillId="81" borderId="9" xfId="0" applyNumberFormat="1" applyFont="1" applyFill="1" applyBorder="1" applyAlignment="1">
      <alignment horizontal="center" vertical="center" wrapText="1"/>
    </xf>
    <xf numFmtId="9" fontId="58" fillId="81" borderId="9" xfId="44814" applyFont="1" applyFill="1" applyBorder="1" applyAlignment="1">
      <alignment horizontal="center" vertical="center" wrapText="1"/>
    </xf>
    <xf numFmtId="0" fontId="166" fillId="0" borderId="0" xfId="4" applyFont="1"/>
    <xf numFmtId="0" fontId="46" fillId="0" borderId="4" xfId="0" applyFont="1" applyBorder="1" applyAlignment="1">
      <alignment horizontal="left" vertical="center"/>
    </xf>
    <xf numFmtId="0" fontId="91" fillId="0" borderId="0" xfId="0" applyFont="1"/>
    <xf numFmtId="173" fontId="0" fillId="0" borderId="0" xfId="0" applyNumberFormat="1"/>
    <xf numFmtId="2" fontId="0" fillId="0" borderId="0" xfId="0" applyNumberFormat="1"/>
    <xf numFmtId="0" fontId="6" fillId="0" borderId="0" xfId="15264"/>
    <xf numFmtId="0" fontId="7" fillId="0" borderId="0" xfId="15264" applyFont="1" applyAlignment="1">
      <alignment vertical="center"/>
    </xf>
    <xf numFmtId="0" fontId="7" fillId="4" borderId="0" xfId="15264" applyFont="1" applyFill="1" applyAlignment="1">
      <alignment vertical="center"/>
    </xf>
    <xf numFmtId="0" fontId="48" fillId="0" borderId="0" xfId="15264" applyFont="1"/>
    <xf numFmtId="4" fontId="48" fillId="0" borderId="0" xfId="15264" applyNumberFormat="1" applyFont="1"/>
    <xf numFmtId="0" fontId="20" fillId="0" borderId="0" xfId="4" applyFont="1" applyAlignment="1">
      <alignment horizontal="centerContinuous"/>
    </xf>
    <xf numFmtId="4" fontId="58" fillId="0" borderId="13" xfId="4" applyNumberFormat="1" applyFont="1" applyBorder="1" applyAlignment="1">
      <alignment horizontal="left" vertical="center" wrapText="1"/>
    </xf>
    <xf numFmtId="4" fontId="58" fillId="0" borderId="18" xfId="4" applyNumberFormat="1" applyFont="1" applyBorder="1" applyAlignment="1">
      <alignment vertical="center" wrapText="1"/>
    </xf>
    <xf numFmtId="4" fontId="58" fillId="0" borderId="18" xfId="4" applyNumberFormat="1" applyFont="1" applyBorder="1" applyAlignment="1">
      <alignment horizontal="right" vertical="center" wrapText="1"/>
    </xf>
    <xf numFmtId="3" fontId="58" fillId="0" borderId="18" xfId="4" applyNumberFormat="1" applyFont="1" applyBorder="1" applyAlignment="1">
      <alignment horizontal="right" vertical="center" wrapText="1"/>
    </xf>
    <xf numFmtId="0" fontId="172" fillId="0" borderId="0" xfId="4" applyFont="1" applyAlignment="1">
      <alignment vertical="center"/>
    </xf>
    <xf numFmtId="0" fontId="7" fillId="0" borderId="0" xfId="4" applyFont="1" applyAlignment="1">
      <alignment horizontal="left" vertical="center"/>
    </xf>
    <xf numFmtId="0" fontId="7" fillId="0" borderId="0" xfId="4" applyFont="1"/>
    <xf numFmtId="0" fontId="46" fillId="82" borderId="9" xfId="0" applyFont="1" applyFill="1" applyBorder="1" applyAlignment="1">
      <alignment horizontal="left" vertical="center"/>
    </xf>
    <xf numFmtId="0" fontId="46" fillId="82" borderId="4" xfId="0" applyFont="1" applyFill="1" applyBorder="1" applyAlignment="1">
      <alignment horizontal="left" vertical="center"/>
    </xf>
    <xf numFmtId="0" fontId="46" fillId="82" borderId="4" xfId="0" applyFont="1" applyFill="1" applyBorder="1" applyAlignment="1">
      <alignment horizontal="center" vertical="center"/>
    </xf>
    <xf numFmtId="14" fontId="46" fillId="82" borderId="4" xfId="0" applyNumberFormat="1" applyFont="1" applyFill="1" applyBorder="1" applyAlignment="1">
      <alignment horizontal="center" vertical="center"/>
    </xf>
    <xf numFmtId="0" fontId="58" fillId="82" borderId="22" xfId="4" applyFont="1" applyFill="1" applyBorder="1" applyAlignment="1">
      <alignment vertical="center" wrapText="1"/>
    </xf>
    <xf numFmtId="2" fontId="58" fillId="82" borderId="22" xfId="4" applyNumberFormat="1" applyFont="1" applyFill="1" applyBorder="1" applyAlignment="1">
      <alignment horizontal="center" vertical="center" wrapText="1"/>
    </xf>
    <xf numFmtId="0" fontId="13" fillId="0" borderId="4" xfId="4" applyFont="1" applyBorder="1" applyAlignment="1">
      <alignment vertical="center" wrapText="1"/>
    </xf>
    <xf numFmtId="0" fontId="50" fillId="82" borderId="0" xfId="0" applyFont="1" applyFill="1" applyAlignment="1">
      <alignment horizontal="left" vertical="center" wrapText="1"/>
    </xf>
    <xf numFmtId="0" fontId="46" fillId="4" borderId="9" xfId="0" applyFont="1" applyFill="1" applyBorder="1" applyAlignment="1">
      <alignment horizontal="left" vertical="center"/>
    </xf>
    <xf numFmtId="0" fontId="14" fillId="0" borderId="8" xfId="0" applyFont="1" applyBorder="1" applyAlignment="1">
      <alignment horizontal="center" vertical="center" wrapText="1"/>
    </xf>
    <xf numFmtId="171" fontId="0" fillId="0" borderId="0" xfId="0" applyNumberFormat="1"/>
    <xf numFmtId="0" fontId="166" fillId="0" borderId="0" xfId="15264" applyFont="1"/>
    <xf numFmtId="0" fontId="14" fillId="0" borderId="0" xfId="15264" applyFont="1" applyAlignment="1">
      <alignment horizontal="center" vertical="center" wrapText="1"/>
    </xf>
    <xf numFmtId="2" fontId="6" fillId="0" borderId="0" xfId="15264" applyNumberFormat="1"/>
    <xf numFmtId="8" fontId="48" fillId="0" borderId="0" xfId="15264" applyNumberFormat="1" applyFont="1"/>
    <xf numFmtId="0" fontId="7" fillId="0" borderId="0" xfId="0" applyFont="1"/>
    <xf numFmtId="2" fontId="14" fillId="0" borderId="8" xfId="0" applyNumberFormat="1" applyFont="1" applyBorder="1" applyAlignment="1">
      <alignment vertical="center" wrapText="1"/>
    </xf>
    <xf numFmtId="2" fontId="14" fillId="0" borderId="8" xfId="0" applyNumberFormat="1" applyFont="1" applyBorder="1" applyAlignment="1">
      <alignment horizontal="center" vertical="center" wrapText="1"/>
    </xf>
    <xf numFmtId="2" fontId="7" fillId="0" borderId="0" xfId="0" applyNumberFormat="1" applyFont="1"/>
    <xf numFmtId="0" fontId="7" fillId="5" borderId="0" xfId="0" applyFont="1" applyFill="1" applyAlignment="1">
      <alignment vertical="center"/>
    </xf>
    <xf numFmtId="2" fontId="173" fillId="0" borderId="0" xfId="0" applyNumberFormat="1" applyFont="1" applyAlignment="1">
      <alignment vertical="center" wrapText="1"/>
    </xf>
    <xf numFmtId="2" fontId="7" fillId="5" borderId="0" xfId="0" applyNumberFormat="1" applyFont="1" applyFill="1" applyAlignment="1">
      <alignment vertical="center"/>
    </xf>
    <xf numFmtId="17" fontId="46" fillId="8" borderId="0" xfId="4" applyNumberFormat="1" applyFont="1" applyFill="1" applyAlignment="1">
      <alignment horizontal="center" vertical="center" wrapText="1"/>
    </xf>
    <xf numFmtId="0" fontId="175" fillId="0" borderId="0" xfId="0" applyFont="1" applyAlignment="1">
      <alignment horizontal="center" vertical="center"/>
    </xf>
    <xf numFmtId="0" fontId="89" fillId="0" borderId="0" xfId="0" applyFont="1" applyAlignment="1">
      <alignment horizontal="center" vertical="center"/>
    </xf>
    <xf numFmtId="0" fontId="91" fillId="0" borderId="0" xfId="0" applyFont="1" applyAlignment="1">
      <alignment horizontal="center" vertical="center"/>
    </xf>
    <xf numFmtId="4" fontId="17" fillId="0" borderId="0" xfId="0" applyNumberFormat="1" applyFont="1" applyAlignment="1">
      <alignment vertical="center"/>
    </xf>
    <xf numFmtId="2" fontId="6" fillId="0" borderId="0" xfId="15264" applyNumberFormat="1" applyAlignment="1">
      <alignment horizontal="center"/>
    </xf>
    <xf numFmtId="0" fontId="6" fillId="0" borderId="0" xfId="15264" applyAlignment="1">
      <alignment horizontal="center"/>
    </xf>
    <xf numFmtId="4" fontId="46" fillId="0" borderId="9" xfId="21222" applyNumberFormat="1" applyFont="1" applyFill="1" applyBorder="1" applyAlignment="1">
      <alignment horizontal="center" vertical="center" wrapText="1"/>
    </xf>
    <xf numFmtId="43" fontId="46" fillId="8" borderId="19" xfId="4" applyNumberFormat="1" applyFont="1" applyFill="1" applyBorder="1" applyAlignment="1">
      <alignment horizontal="right" vertical="center" wrapText="1"/>
    </xf>
    <xf numFmtId="0" fontId="98" fillId="0" borderId="0" xfId="0" applyFont="1" applyAlignment="1">
      <alignment horizontal="center" vertical="center"/>
    </xf>
    <xf numFmtId="4" fontId="58" fillId="8" borderId="18" xfId="4" applyNumberFormat="1" applyFont="1" applyFill="1" applyBorder="1" applyAlignment="1">
      <alignment horizontal="right" vertical="center" wrapText="1"/>
    </xf>
    <xf numFmtId="4" fontId="58" fillId="8" borderId="2" xfId="4" applyNumberFormat="1" applyFont="1" applyFill="1" applyBorder="1" applyAlignment="1">
      <alignment vertical="center" wrapText="1"/>
    </xf>
    <xf numFmtId="4" fontId="58" fillId="8" borderId="14" xfId="4" applyNumberFormat="1" applyFont="1" applyFill="1" applyBorder="1" applyAlignment="1">
      <alignment horizontal="right" vertical="center" wrapText="1"/>
    </xf>
    <xf numFmtId="3" fontId="58" fillId="8" borderId="14" xfId="4" applyNumberFormat="1" applyFont="1" applyFill="1" applyBorder="1" applyAlignment="1">
      <alignment horizontal="right" vertical="center" wrapText="1"/>
    </xf>
    <xf numFmtId="2" fontId="2" fillId="4" borderId="0" xfId="1" applyNumberFormat="1" applyFill="1"/>
    <xf numFmtId="0" fontId="2" fillId="4" borderId="0" xfId="1" applyFill="1"/>
    <xf numFmtId="0" fontId="47" fillId="82" borderId="4" xfId="4" applyFont="1" applyFill="1" applyBorder="1" applyAlignment="1">
      <alignment vertical="center" wrapText="1"/>
    </xf>
    <xf numFmtId="171" fontId="47" fillId="82" borderId="4" xfId="82" applyNumberFormat="1" applyFont="1" applyFill="1" applyBorder="1" applyAlignment="1">
      <alignment vertical="center"/>
    </xf>
    <xf numFmtId="0" fontId="46" fillId="0" borderId="19" xfId="4" applyFont="1" applyBorder="1" applyAlignment="1">
      <alignment horizontal="center" vertical="center" wrapText="1"/>
    </xf>
    <xf numFmtId="0" fontId="46" fillId="8" borderId="19" xfId="4" applyFont="1" applyFill="1" applyBorder="1" applyAlignment="1">
      <alignment horizontal="left" vertical="center" wrapText="1"/>
    </xf>
    <xf numFmtId="171" fontId="46" fillId="8" borderId="19" xfId="4" applyNumberFormat="1" applyFont="1" applyFill="1" applyBorder="1" applyAlignment="1">
      <alignment horizontal="right" vertical="center" wrapText="1"/>
    </xf>
    <xf numFmtId="0" fontId="46" fillId="8" borderId="80" xfId="4" applyFont="1" applyFill="1" applyBorder="1" applyAlignment="1">
      <alignment horizontal="center" vertical="center" wrapText="1"/>
    </xf>
    <xf numFmtId="17" fontId="46" fillId="8" borderId="80" xfId="4" applyNumberFormat="1" applyFont="1" applyFill="1" applyBorder="1" applyAlignment="1">
      <alignment horizontal="center" vertical="center" wrapText="1"/>
    </xf>
    <xf numFmtId="43" fontId="46" fillId="8" borderId="2" xfId="4" applyNumberFormat="1" applyFont="1" applyFill="1" applyBorder="1" applyAlignment="1">
      <alignment horizontal="right" vertical="center" wrapText="1"/>
    </xf>
    <xf numFmtId="0" fontId="46" fillId="8" borderId="86" xfId="4" applyFont="1" applyFill="1" applyBorder="1" applyAlignment="1">
      <alignment horizontal="center" vertical="center" wrapText="1"/>
    </xf>
    <xf numFmtId="17" fontId="46" fillId="8" borderId="86" xfId="4" applyNumberFormat="1" applyFont="1" applyFill="1" applyBorder="1" applyAlignment="1">
      <alignment horizontal="center" vertical="center" wrapText="1"/>
    </xf>
    <xf numFmtId="0" fontId="46" fillId="8" borderId="87" xfId="4" applyFont="1" applyFill="1" applyBorder="1" applyAlignment="1">
      <alignment horizontal="center" vertical="center" wrapText="1"/>
    </xf>
    <xf numFmtId="17" fontId="46" fillId="8" borderId="87" xfId="4" applyNumberFormat="1" applyFont="1" applyFill="1" applyBorder="1" applyAlignment="1">
      <alignment horizontal="center" vertical="center" wrapText="1"/>
    </xf>
    <xf numFmtId="0" fontId="46" fillId="8" borderId="19" xfId="4" applyFont="1" applyFill="1" applyBorder="1" applyAlignment="1">
      <alignment vertical="center"/>
    </xf>
    <xf numFmtId="0" fontId="46" fillId="8" borderId="19" xfId="4" applyFont="1" applyFill="1" applyBorder="1" applyAlignment="1">
      <alignment horizontal="center" vertical="center"/>
    </xf>
    <xf numFmtId="43" fontId="46" fillId="8" borderId="19" xfId="5" applyFont="1" applyFill="1" applyBorder="1" applyAlignment="1">
      <alignment horizontal="right" vertical="center" wrapText="1"/>
    </xf>
    <xf numFmtId="17" fontId="46" fillId="8" borderId="22" xfId="4" quotePrefix="1" applyNumberFormat="1" applyFont="1" applyFill="1" applyBorder="1" applyAlignment="1">
      <alignment horizontal="center" vertical="center" wrapText="1"/>
    </xf>
    <xf numFmtId="0" fontId="46" fillId="0" borderId="0" xfId="4" applyFont="1" applyAlignment="1">
      <alignment horizontal="center" vertical="center" wrapText="1"/>
    </xf>
    <xf numFmtId="0" fontId="46" fillId="8" borderId="11" xfId="4" applyFont="1" applyFill="1" applyBorder="1" applyAlignment="1">
      <alignment vertical="center"/>
    </xf>
    <xf numFmtId="17" fontId="46" fillId="8" borderId="19" xfId="4" quotePrefix="1" applyNumberFormat="1" applyFont="1" applyFill="1" applyBorder="1" applyAlignment="1">
      <alignment horizontal="center" vertical="center" wrapText="1"/>
    </xf>
    <xf numFmtId="17" fontId="46" fillId="8" borderId="0" xfId="4" quotePrefix="1" applyNumberFormat="1" applyFont="1" applyFill="1" applyAlignment="1">
      <alignment horizontal="center" vertical="center" wrapText="1"/>
    </xf>
    <xf numFmtId="0" fontId="46" fillId="6" borderId="33" xfId="4" applyFont="1" applyFill="1" applyBorder="1" applyAlignment="1">
      <alignment vertical="center" wrapText="1"/>
    </xf>
    <xf numFmtId="17" fontId="46" fillId="0" borderId="8" xfId="0" applyNumberFormat="1" applyFont="1" applyBorder="1" applyAlignment="1">
      <alignment horizontal="center" vertical="center" wrapText="1"/>
    </xf>
    <xf numFmtId="0" fontId="56" fillId="0" borderId="0" xfId="4" applyFont="1"/>
    <xf numFmtId="0" fontId="46" fillId="8" borderId="18" xfId="4" applyFont="1" applyFill="1" applyBorder="1" applyAlignment="1">
      <alignment vertical="center"/>
    </xf>
    <xf numFmtId="17" fontId="46" fillId="0" borderId="9" xfId="0" applyNumberFormat="1" applyFont="1" applyBorder="1" applyAlignment="1">
      <alignment horizontal="center" vertical="center" wrapText="1"/>
    </xf>
    <xf numFmtId="171" fontId="46" fillId="8" borderId="9" xfId="4" applyNumberFormat="1" applyFont="1" applyFill="1" applyBorder="1" applyAlignment="1">
      <alignment horizontal="right" vertical="center" wrapText="1"/>
    </xf>
    <xf numFmtId="17" fontId="46" fillId="0" borderId="0" xfId="4" applyNumberFormat="1" applyFont="1" applyAlignment="1">
      <alignment horizontal="center" vertical="center" wrapText="1"/>
    </xf>
    <xf numFmtId="4" fontId="46" fillId="0" borderId="0" xfId="4" applyNumberFormat="1" applyFont="1" applyAlignment="1">
      <alignment horizontal="right" vertical="center" wrapText="1"/>
    </xf>
    <xf numFmtId="171" fontId="46" fillId="0" borderId="0" xfId="4" applyNumberFormat="1" applyFont="1" applyAlignment="1">
      <alignment horizontal="right" vertical="center" wrapText="1"/>
    </xf>
    <xf numFmtId="41" fontId="46" fillId="0" borderId="0" xfId="4" applyNumberFormat="1" applyFont="1" applyAlignment="1">
      <alignment horizontal="right" vertical="center" wrapText="1"/>
    </xf>
    <xf numFmtId="172" fontId="46" fillId="0" borderId="0" xfId="4" applyNumberFormat="1" applyFont="1" applyAlignment="1">
      <alignment horizontal="center" vertical="center" wrapText="1"/>
    </xf>
    <xf numFmtId="0" fontId="46" fillId="0" borderId="33" xfId="4" applyFont="1" applyBorder="1" applyAlignment="1">
      <alignment vertical="center" wrapText="1"/>
    </xf>
    <xf numFmtId="0" fontId="46" fillId="0" borderId="2" xfId="4" applyFont="1" applyBorder="1" applyAlignment="1">
      <alignment horizontal="center" vertical="center" wrapText="1"/>
    </xf>
    <xf numFmtId="17" fontId="46" fillId="0" borderId="2" xfId="4" applyNumberFormat="1" applyFont="1" applyBorder="1" applyAlignment="1">
      <alignment horizontal="center" vertical="center" wrapText="1"/>
    </xf>
    <xf numFmtId="41" fontId="46" fillId="0" borderId="2" xfId="5" applyNumberFormat="1" applyFont="1" applyFill="1" applyBorder="1" applyAlignment="1">
      <alignment horizontal="center" vertical="center" wrapText="1"/>
    </xf>
    <xf numFmtId="0" fontId="46" fillId="8" borderId="11" xfId="4" applyFont="1" applyFill="1" applyBorder="1" applyAlignment="1">
      <alignment vertical="center" wrapText="1"/>
    </xf>
    <xf numFmtId="49" fontId="46" fillId="6" borderId="19" xfId="4" applyNumberFormat="1" applyFont="1" applyFill="1" applyBorder="1" applyAlignment="1">
      <alignment horizontal="center" vertical="center" wrapText="1"/>
    </xf>
    <xf numFmtId="43" fontId="46" fillId="8" borderId="0" xfId="21222" applyFont="1" applyFill="1" applyBorder="1" applyAlignment="1">
      <alignment horizontal="right" vertical="center" wrapText="1"/>
    </xf>
    <xf numFmtId="41" fontId="46" fillId="8" borderId="0" xfId="5" applyNumberFormat="1" applyFont="1" applyFill="1" applyBorder="1" applyAlignment="1">
      <alignment horizontal="center" vertical="center" wrapText="1"/>
    </xf>
    <xf numFmtId="172" fontId="46" fillId="8" borderId="0" xfId="5" applyNumberFormat="1" applyFont="1" applyFill="1" applyBorder="1" applyAlignment="1">
      <alignment horizontal="center" vertical="center" wrapText="1"/>
    </xf>
    <xf numFmtId="189" fontId="46" fillId="8" borderId="0" xfId="5" applyNumberFormat="1" applyFont="1" applyFill="1" applyBorder="1" applyAlignment="1">
      <alignment horizontal="center" vertical="center" wrapText="1"/>
    </xf>
    <xf numFmtId="0" fontId="46" fillId="8" borderId="21" xfId="4" applyFont="1" applyFill="1" applyBorder="1" applyAlignment="1">
      <alignment horizontal="center" vertical="center"/>
    </xf>
    <xf numFmtId="43" fontId="46" fillId="8" borderId="21" xfId="5" applyFont="1" applyFill="1" applyBorder="1" applyAlignment="1">
      <alignment horizontal="right" vertical="center" wrapText="1"/>
    </xf>
    <xf numFmtId="41" fontId="46" fillId="8" borderId="9" xfId="5" applyNumberFormat="1" applyFont="1" applyFill="1" applyBorder="1" applyAlignment="1">
      <alignment horizontal="center" vertical="center" wrapText="1"/>
    </xf>
    <xf numFmtId="172" fontId="46" fillId="8" borderId="9" xfId="5" applyNumberFormat="1" applyFont="1" applyFill="1" applyBorder="1" applyAlignment="1">
      <alignment horizontal="center" vertical="center" wrapText="1"/>
    </xf>
    <xf numFmtId="41" fontId="46" fillId="8" borderId="13" xfId="4" applyNumberFormat="1" applyFont="1" applyFill="1" applyBorder="1" applyAlignment="1">
      <alignment horizontal="right" vertical="center" wrapText="1"/>
    </xf>
    <xf numFmtId="2" fontId="46" fillId="0" borderId="3" xfId="4" applyNumberFormat="1" applyFont="1" applyBorder="1" applyAlignment="1">
      <alignment vertical="center" wrapText="1"/>
    </xf>
    <xf numFmtId="2" fontId="46" fillId="0" borderId="3" xfId="4" applyNumberFormat="1" applyFont="1" applyBorder="1" applyAlignment="1">
      <alignment horizontal="center" vertical="center" wrapText="1"/>
    </xf>
    <xf numFmtId="0" fontId="46" fillId="0" borderId="11" xfId="4" applyFont="1" applyBorder="1" applyAlignment="1">
      <alignment horizontal="left" vertical="center"/>
    </xf>
    <xf numFmtId="17" fontId="46" fillId="0" borderId="19" xfId="4" applyNumberFormat="1" applyFont="1" applyBorder="1" applyAlignment="1">
      <alignment horizontal="center" vertical="center" wrapText="1"/>
    </xf>
    <xf numFmtId="4" fontId="46" fillId="0" borderId="19" xfId="4" applyNumberFormat="1" applyFont="1" applyBorder="1" applyAlignment="1">
      <alignment horizontal="center" vertical="center" wrapText="1"/>
    </xf>
    <xf numFmtId="0" fontId="46" fillId="0" borderId="11" xfId="4" applyFont="1" applyBorder="1" applyAlignment="1">
      <alignment horizontal="center" vertical="center"/>
    </xf>
    <xf numFmtId="0" fontId="46" fillId="8" borderId="20" xfId="4" applyFont="1" applyFill="1" applyBorder="1" applyAlignment="1">
      <alignment horizontal="center" vertical="center"/>
    </xf>
    <xf numFmtId="43" fontId="46" fillId="8" borderId="20" xfId="5" applyFont="1" applyFill="1" applyBorder="1" applyAlignment="1">
      <alignment horizontal="right" vertical="center" wrapText="1"/>
    </xf>
    <xf numFmtId="41" fontId="46" fillId="8" borderId="8" xfId="5" applyNumberFormat="1" applyFont="1" applyFill="1" applyBorder="1" applyAlignment="1">
      <alignment horizontal="center" vertical="center" wrapText="1"/>
    </xf>
    <xf numFmtId="172" fontId="46" fillId="8" borderId="8" xfId="5" applyNumberFormat="1" applyFont="1" applyFill="1" applyBorder="1" applyAlignment="1">
      <alignment horizontal="center" vertical="center" wrapText="1"/>
    </xf>
    <xf numFmtId="0" fontId="46" fillId="0" borderId="19" xfId="4" applyFont="1" applyBorder="1" applyAlignment="1">
      <alignment vertical="center"/>
    </xf>
    <xf numFmtId="0" fontId="46" fillId="0" borderId="19" xfId="4" applyFont="1" applyBorder="1" applyAlignment="1">
      <alignment horizontal="center" vertical="center"/>
    </xf>
    <xf numFmtId="43" fontId="46" fillId="0" borderId="19" xfId="5" applyFont="1" applyFill="1" applyBorder="1" applyAlignment="1">
      <alignment horizontal="right" vertical="center" wrapText="1"/>
    </xf>
    <xf numFmtId="41" fontId="46" fillId="0" borderId="0" xfId="5" applyNumberFormat="1" applyFont="1" applyFill="1" applyBorder="1" applyAlignment="1">
      <alignment horizontal="center" vertical="center" wrapText="1"/>
    </xf>
    <xf numFmtId="172" fontId="46" fillId="0" borderId="0" xfId="5" applyNumberFormat="1" applyFont="1" applyFill="1" applyBorder="1" applyAlignment="1">
      <alignment horizontal="center" vertical="center" wrapText="1"/>
    </xf>
    <xf numFmtId="189" fontId="46" fillId="0" borderId="0" xfId="5" applyNumberFormat="1" applyFont="1" applyFill="1" applyBorder="1" applyAlignment="1">
      <alignment horizontal="center" vertical="center" wrapText="1"/>
    </xf>
    <xf numFmtId="171" fontId="46" fillId="8" borderId="7" xfId="4" applyNumberFormat="1" applyFont="1" applyFill="1" applyBorder="1" applyAlignment="1">
      <alignment horizontal="right" vertical="center" wrapText="1"/>
    </xf>
    <xf numFmtId="0" fontId="46" fillId="8" borderId="2" xfId="4" applyFont="1" applyFill="1" applyBorder="1" applyAlignment="1">
      <alignment vertical="center"/>
    </xf>
    <xf numFmtId="171" fontId="46" fillId="8" borderId="10" xfId="4" applyNumberFormat="1" applyFont="1" applyFill="1" applyBorder="1" applyAlignment="1">
      <alignment horizontal="right" vertical="center" wrapText="1"/>
    </xf>
    <xf numFmtId="0" fontId="46" fillId="8" borderId="81" xfId="4" applyFont="1" applyFill="1" applyBorder="1" applyAlignment="1">
      <alignment vertical="center"/>
    </xf>
    <xf numFmtId="41" fontId="46" fillId="8" borderId="9" xfId="4" applyNumberFormat="1" applyFont="1" applyFill="1" applyBorder="1" applyAlignment="1">
      <alignment horizontal="right" vertical="center" wrapText="1"/>
    </xf>
    <xf numFmtId="0" fontId="46" fillId="0" borderId="11" xfId="4" applyFont="1" applyBorder="1" applyAlignment="1">
      <alignment vertical="center"/>
    </xf>
    <xf numFmtId="4" fontId="46" fillId="0" borderId="19" xfId="4" applyNumberFormat="1" applyFont="1" applyBorder="1" applyAlignment="1">
      <alignment horizontal="right" vertical="center" wrapText="1"/>
    </xf>
    <xf numFmtId="0" fontId="46" fillId="0" borderId="33" xfId="4" applyFont="1" applyBorder="1" applyAlignment="1">
      <alignment vertical="center"/>
    </xf>
    <xf numFmtId="4" fontId="46" fillId="0" borderId="2" xfId="4" applyNumberFormat="1" applyFont="1" applyBorder="1" applyAlignment="1">
      <alignment horizontal="right" vertical="center" wrapText="1"/>
    </xf>
    <xf numFmtId="0" fontId="46" fillId="0" borderId="19" xfId="4" applyFont="1" applyBorder="1" applyAlignment="1">
      <alignment vertical="center" wrapText="1"/>
    </xf>
    <xf numFmtId="17" fontId="46" fillId="0" borderId="19" xfId="4" applyNumberFormat="1" applyFont="1" applyBorder="1" applyAlignment="1">
      <alignment vertical="center" wrapText="1"/>
    </xf>
    <xf numFmtId="4" fontId="46" fillId="0" borderId="19" xfId="4" applyNumberFormat="1" applyFont="1" applyBorder="1" applyAlignment="1">
      <alignment vertical="center" wrapText="1"/>
    </xf>
    <xf numFmtId="0" fontId="58" fillId="0" borderId="0" xfId="4" applyFont="1" applyAlignment="1">
      <alignment vertical="center"/>
    </xf>
    <xf numFmtId="43" fontId="17" fillId="0" borderId="0" xfId="4" applyNumberFormat="1" applyFont="1" applyAlignment="1">
      <alignment horizontal="right" vertical="center" wrapText="1"/>
    </xf>
    <xf numFmtId="0" fontId="17" fillId="4" borderId="0" xfId="0" applyFont="1" applyFill="1" applyAlignment="1">
      <alignment horizontal="left" vertical="center" wrapText="1"/>
    </xf>
    <xf numFmtId="2" fontId="46" fillId="5" borderId="83" xfId="0" applyNumberFormat="1" applyFont="1" applyFill="1" applyBorder="1" applyAlignment="1">
      <alignment vertical="center" wrapText="1"/>
    </xf>
    <xf numFmtId="2" fontId="46" fillId="8" borderId="84" xfId="0" applyNumberFormat="1" applyFont="1" applyFill="1" applyBorder="1" applyAlignment="1">
      <alignment vertical="center" wrapText="1"/>
    </xf>
    <xf numFmtId="2" fontId="46" fillId="5" borderId="84" xfId="0" applyNumberFormat="1" applyFont="1" applyFill="1" applyBorder="1" applyAlignment="1">
      <alignment vertical="center" wrapText="1"/>
    </xf>
    <xf numFmtId="2" fontId="47" fillId="0" borderId="9" xfId="0" applyNumberFormat="1" applyFont="1" applyBorder="1" applyAlignment="1">
      <alignment vertical="center" wrapText="1"/>
    </xf>
    <xf numFmtId="2" fontId="46" fillId="0" borderId="0" xfId="0" applyNumberFormat="1" applyFont="1" applyAlignment="1">
      <alignment vertical="center" wrapText="1"/>
    </xf>
    <xf numFmtId="165" fontId="170" fillId="0" borderId="0" xfId="15298" applyFont="1" applyFill="1" applyBorder="1" applyAlignment="1">
      <alignment horizontal="centerContinuous" vertical="center" wrapText="1"/>
    </xf>
    <xf numFmtId="4" fontId="58" fillId="84" borderId="18" xfId="4" applyNumberFormat="1" applyFont="1" applyFill="1" applyBorder="1" applyAlignment="1">
      <alignment vertical="center" wrapText="1"/>
    </xf>
    <xf numFmtId="183" fontId="10" fillId="0" borderId="0" xfId="15263" applyNumberFormat="1" applyFont="1" applyFill="1" applyBorder="1" applyAlignment="1">
      <alignment horizontal="right" vertical="center"/>
    </xf>
    <xf numFmtId="0" fontId="177" fillId="0" borderId="0" xfId="4" applyFont="1"/>
    <xf numFmtId="2" fontId="7" fillId="0" borderId="0" xfId="15299" applyNumberFormat="1" applyFont="1"/>
    <xf numFmtId="0" fontId="46" fillId="0" borderId="0" xfId="108" applyFont="1" applyAlignment="1">
      <alignment vertical="top"/>
    </xf>
    <xf numFmtId="14" fontId="58" fillId="80" borderId="39" xfId="108" applyNumberFormat="1" applyFont="1" applyFill="1" applyBorder="1" applyAlignment="1">
      <alignment horizontal="center" vertical="center"/>
    </xf>
    <xf numFmtId="0" fontId="179" fillId="0" borderId="0" xfId="108" applyFont="1" applyAlignment="1">
      <alignment horizontal="left" vertical="top"/>
    </xf>
    <xf numFmtId="0" fontId="62" fillId="0" borderId="0" xfId="108" applyFont="1" applyAlignment="1">
      <alignment horizontal="center" vertical="center"/>
    </xf>
    <xf numFmtId="165" fontId="10" fillId="0" borderId="0" xfId="15263" applyFont="1" applyAlignment="1">
      <alignment horizontal="center" vertical="center"/>
    </xf>
    <xf numFmtId="165" fontId="0" fillId="0" borderId="0" xfId="15263" applyFont="1"/>
    <xf numFmtId="2" fontId="58" fillId="8" borderId="22" xfId="4" applyNumberFormat="1" applyFont="1" applyFill="1" applyBorder="1" applyAlignment="1">
      <alignment horizontal="center" vertical="center" wrapText="1"/>
    </xf>
    <xf numFmtId="0" fontId="180" fillId="0" borderId="0" xfId="1" applyFont="1"/>
    <xf numFmtId="0" fontId="182" fillId="0" borderId="0" xfId="4" applyFont="1"/>
    <xf numFmtId="0" fontId="183" fillId="0" borderId="0" xfId="4" applyFont="1"/>
    <xf numFmtId="0" fontId="181" fillId="2" borderId="0" xfId="5" applyNumberFormat="1" applyFont="1" applyFill="1" applyAlignment="1">
      <alignment horizontal="right" vertical="center" wrapText="1"/>
    </xf>
    <xf numFmtId="182" fontId="167" fillId="0" borderId="9" xfId="7" applyNumberFormat="1" applyFont="1" applyFill="1" applyBorder="1" applyAlignment="1">
      <alignment horizontal="left" vertical="center" wrapText="1"/>
    </xf>
    <xf numFmtId="2" fontId="14" fillId="0" borderId="4" xfId="0" applyNumberFormat="1" applyFont="1" applyBorder="1" applyAlignment="1">
      <alignment vertical="center" wrapText="1"/>
    </xf>
    <xf numFmtId="2" fontId="14" fillId="0" borderId="4" xfId="0" applyNumberFormat="1" applyFont="1" applyBorder="1" applyAlignment="1">
      <alignment horizontal="center" vertical="center" wrapText="1"/>
    </xf>
    <xf numFmtId="2" fontId="46" fillId="8" borderId="0" xfId="0" applyNumberFormat="1" applyFont="1" applyFill="1" applyAlignment="1">
      <alignment vertical="center" wrapText="1"/>
    </xf>
    <xf numFmtId="2" fontId="47" fillId="0" borderId="4" xfId="0" applyNumberFormat="1" applyFont="1" applyBorder="1" applyAlignment="1">
      <alignment vertical="center" wrapText="1"/>
    </xf>
    <xf numFmtId="0" fontId="53" fillId="4" borderId="0" xfId="4" applyFont="1" applyFill="1" applyAlignment="1">
      <alignment horizontal="center" vertical="center"/>
    </xf>
    <xf numFmtId="0" fontId="46" fillId="82" borderId="22" xfId="4" applyFont="1" applyFill="1" applyBorder="1" applyAlignment="1">
      <alignment vertical="center" wrapText="1"/>
    </xf>
    <xf numFmtId="0" fontId="20" fillId="4" borderId="0" xfId="1" applyFont="1" applyFill="1"/>
    <xf numFmtId="0" fontId="13" fillId="0" borderId="4" xfId="4" applyFont="1" applyBorder="1" applyAlignment="1">
      <alignment horizontal="right" vertical="center" wrapText="1"/>
    </xf>
    <xf numFmtId="0" fontId="46" fillId="83" borderId="0" xfId="4" applyFont="1" applyFill="1" applyAlignment="1">
      <alignment vertical="center" wrapText="1"/>
    </xf>
    <xf numFmtId="2" fontId="46" fillId="83" borderId="0" xfId="4" applyNumberFormat="1" applyFont="1" applyFill="1" applyAlignment="1">
      <alignment horizontal="center" vertical="center" wrapText="1"/>
    </xf>
    <xf numFmtId="43" fontId="46" fillId="8" borderId="0" xfId="21222" applyFont="1" applyFill="1" applyAlignment="1">
      <alignment vertical="center" wrapText="1"/>
    </xf>
    <xf numFmtId="43" fontId="46" fillId="0" borderId="0" xfId="21222" applyFont="1" applyAlignment="1">
      <alignment horizontal="right" vertical="center" wrapText="1"/>
    </xf>
    <xf numFmtId="43" fontId="46" fillId="0" borderId="0" xfId="21222" applyFont="1" applyAlignment="1">
      <alignment vertical="center" wrapText="1"/>
    </xf>
    <xf numFmtId="43" fontId="47" fillId="5" borderId="4" xfId="21222" applyFont="1" applyFill="1" applyBorder="1" applyAlignment="1">
      <alignment horizontal="right" vertical="center" wrapText="1"/>
    </xf>
    <xf numFmtId="17" fontId="71" fillId="0" borderId="0" xfId="1" applyNumberFormat="1" applyFont="1" applyAlignment="1">
      <alignment vertical="center"/>
    </xf>
    <xf numFmtId="0" fontId="50" fillId="8" borderId="0" xfId="1" applyFont="1" applyFill="1" applyAlignment="1">
      <alignment vertical="center"/>
    </xf>
    <xf numFmtId="173" fontId="50" fillId="8" borderId="0" xfId="1" applyNumberFormat="1" applyFont="1" applyFill="1" applyAlignment="1">
      <alignment horizontal="center" vertical="center"/>
    </xf>
    <xf numFmtId="0" fontId="50" fillId="8" borderId="9" xfId="1" applyFont="1" applyFill="1" applyBorder="1" applyAlignment="1">
      <alignment vertical="center"/>
    </xf>
    <xf numFmtId="173" fontId="50" fillId="8" borderId="9" xfId="1" applyNumberFormat="1" applyFont="1" applyFill="1" applyBorder="1" applyAlignment="1">
      <alignment horizontal="center" vertical="center"/>
    </xf>
    <xf numFmtId="17" fontId="50" fillId="0" borderId="0" xfId="0" applyNumberFormat="1" applyFont="1" applyAlignment="1">
      <alignment horizontal="center" vertical="center" wrapText="1"/>
    </xf>
    <xf numFmtId="177" fontId="58" fillId="0" borderId="0" xfId="15263" applyNumberFormat="1" applyFont="1" applyFill="1" applyBorder="1" applyAlignment="1">
      <alignment horizontal="center" vertical="center"/>
    </xf>
    <xf numFmtId="177" fontId="58" fillId="8" borderId="0" xfId="15263" applyNumberFormat="1" applyFont="1" applyFill="1" applyBorder="1" applyAlignment="1">
      <alignment horizontal="center" vertical="center" wrapText="1"/>
    </xf>
    <xf numFmtId="177" fontId="58" fillId="8" borderId="0" xfId="15263" applyNumberFormat="1" applyFont="1" applyFill="1" applyBorder="1" applyAlignment="1">
      <alignment horizontal="center" vertical="center"/>
    </xf>
    <xf numFmtId="177" fontId="58" fillId="0" borderId="0" xfId="15298" applyNumberFormat="1" applyFont="1" applyFill="1" applyBorder="1" applyAlignment="1">
      <alignment horizontal="center" vertical="center" wrapText="1"/>
    </xf>
    <xf numFmtId="177" fontId="58" fillId="0" borderId="40" xfId="15298" applyNumberFormat="1" applyFont="1" applyFill="1" applyBorder="1" applyAlignment="1">
      <alignment horizontal="center" vertical="center" wrapText="1"/>
    </xf>
    <xf numFmtId="165" fontId="78" fillId="0" borderId="0" xfId="15263" applyFont="1" applyFill="1" applyBorder="1" applyAlignment="1">
      <alignment horizontal="center" vertical="center" wrapText="1"/>
    </xf>
    <xf numFmtId="165" fontId="78" fillId="0" borderId="0" xfId="0" applyNumberFormat="1" applyFont="1" applyAlignment="1">
      <alignment wrapText="1"/>
    </xf>
    <xf numFmtId="4" fontId="59" fillId="0" borderId="0" xfId="0" applyNumberFormat="1" applyFont="1" applyAlignment="1">
      <alignment horizontal="right"/>
    </xf>
    <xf numFmtId="165" fontId="59" fillId="0" borderId="0" xfId="15263" applyFont="1" applyFill="1" applyAlignment="1">
      <alignment horizontal="center" vertical="center"/>
    </xf>
    <xf numFmtId="165" fontId="152" fillId="0" borderId="0" xfId="0" applyNumberFormat="1" applyFont="1" applyAlignment="1">
      <alignment horizontal="center" vertical="center" wrapText="1"/>
    </xf>
    <xf numFmtId="165" fontId="20" fillId="0" borderId="0" xfId="15263" applyFont="1" applyAlignment="1">
      <alignment horizontal="center" vertical="center"/>
    </xf>
    <xf numFmtId="183" fontId="20" fillId="0" borderId="0" xfId="15263" applyNumberFormat="1" applyFont="1" applyFill="1" applyBorder="1" applyAlignment="1">
      <alignment horizontal="right" vertical="center"/>
    </xf>
    <xf numFmtId="0" fontId="171" fillId="0" borderId="9" xfId="4" applyFont="1" applyBorder="1"/>
    <xf numFmtId="165" fontId="6" fillId="0" borderId="0" xfId="15263" applyFont="1" applyFill="1"/>
    <xf numFmtId="0" fontId="14" fillId="0" borderId="34" xfId="4" applyFont="1" applyBorder="1" applyAlignment="1">
      <alignment horizontal="center" vertical="center" wrapText="1"/>
    </xf>
    <xf numFmtId="0" fontId="14" fillId="0" borderId="73" xfId="4" applyFont="1" applyBorder="1" applyAlignment="1">
      <alignment horizontal="center" vertical="center" wrapText="1"/>
    </xf>
    <xf numFmtId="43" fontId="46" fillId="79" borderId="4" xfId="21222" applyFont="1" applyFill="1" applyBorder="1" applyAlignment="1">
      <alignment horizontal="center" vertical="center" wrapText="1"/>
    </xf>
    <xf numFmtId="182" fontId="167" fillId="8" borderId="0" xfId="7" applyNumberFormat="1" applyFont="1" applyFill="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4" fontId="58" fillId="79" borderId="20" xfId="4" applyNumberFormat="1" applyFont="1" applyFill="1" applyBorder="1" applyAlignment="1">
      <alignment horizontal="right" vertical="center" wrapText="1"/>
    </xf>
    <xf numFmtId="171" fontId="58" fillId="79" borderId="20" xfId="15263" applyNumberFormat="1" applyFont="1" applyFill="1" applyBorder="1" applyAlignment="1">
      <alignment horizontal="right" vertical="center" wrapText="1"/>
    </xf>
    <xf numFmtId="3" fontId="58" fillId="79" borderId="20" xfId="4" applyNumberFormat="1" applyFont="1" applyFill="1" applyBorder="1" applyAlignment="1">
      <alignment horizontal="right" vertical="center" wrapText="1"/>
    </xf>
    <xf numFmtId="3" fontId="58" fillId="79" borderId="20" xfId="4" applyNumberFormat="1" applyFont="1" applyFill="1" applyBorder="1" applyAlignment="1">
      <alignment horizontal="center" vertical="center" wrapText="1"/>
    </xf>
    <xf numFmtId="0" fontId="47" fillId="0" borderId="0" xfId="108" applyFont="1"/>
    <xf numFmtId="14" fontId="58" fillId="0" borderId="8" xfId="108" applyNumberFormat="1" applyFont="1" applyBorder="1" applyAlignment="1">
      <alignment horizontal="center" vertical="center"/>
    </xf>
    <xf numFmtId="14" fontId="58" fillId="3" borderId="0" xfId="108" applyNumberFormat="1" applyFont="1" applyFill="1" applyAlignment="1">
      <alignment horizontal="center" vertical="center"/>
    </xf>
    <xf numFmtId="17" fontId="58" fillId="3" borderId="0" xfId="108" applyNumberFormat="1" applyFont="1" applyFill="1" applyAlignment="1">
      <alignment horizontal="center" vertical="center"/>
    </xf>
    <xf numFmtId="14" fontId="58" fillId="0" borderId="0" xfId="108" applyNumberFormat="1" applyFont="1" applyAlignment="1">
      <alignment horizontal="center" vertical="center"/>
    </xf>
    <xf numFmtId="17" fontId="58" fillId="0" borderId="0" xfId="108" applyNumberFormat="1" applyFont="1" applyAlignment="1">
      <alignment horizontal="center" vertical="center"/>
    </xf>
    <xf numFmtId="14" fontId="58" fillId="3" borderId="9" xfId="108" applyNumberFormat="1" applyFont="1" applyFill="1" applyBorder="1" applyAlignment="1">
      <alignment horizontal="center" vertical="center"/>
    </xf>
    <xf numFmtId="17" fontId="58" fillId="3" borderId="9" xfId="108" applyNumberFormat="1" applyFont="1" applyFill="1" applyBorder="1" applyAlignment="1">
      <alignment horizontal="center" vertical="center"/>
    </xf>
    <xf numFmtId="0" fontId="58" fillId="0" borderId="0" xfId="108" applyFont="1" applyAlignment="1">
      <alignment horizontal="center" vertical="center"/>
    </xf>
    <xf numFmtId="0" fontId="58" fillId="3" borderId="0" xfId="108" applyFont="1" applyFill="1" applyAlignment="1">
      <alignment horizontal="center" vertical="center"/>
    </xf>
    <xf numFmtId="0" fontId="58" fillId="3" borderId="9" xfId="108" applyFont="1" applyFill="1" applyBorder="1" applyAlignment="1">
      <alignment horizontal="center" vertical="center"/>
    </xf>
    <xf numFmtId="0" fontId="58" fillId="0" borderId="12" xfId="0" applyFont="1" applyBorder="1" applyAlignment="1">
      <alignment horizontal="left" vertical="center" wrapText="1"/>
    </xf>
    <xf numFmtId="0" fontId="58" fillId="0" borderId="22" xfId="0" applyFont="1" applyBorder="1" applyAlignment="1">
      <alignment horizontal="center" vertical="center" wrapText="1"/>
    </xf>
    <xf numFmtId="2" fontId="58" fillId="0" borderId="22" xfId="0" applyNumberFormat="1" applyFont="1" applyBorder="1" applyAlignment="1">
      <alignment horizontal="right" vertical="center" wrapText="1" indent="2"/>
    </xf>
    <xf numFmtId="17" fontId="58" fillId="0" borderId="22" xfId="0" applyNumberFormat="1" applyFont="1" applyBorder="1" applyAlignment="1">
      <alignment horizontal="right" vertical="center" wrapText="1" indent="2"/>
    </xf>
    <xf numFmtId="2" fontId="58" fillId="4" borderId="22" xfId="0" applyNumberFormat="1" applyFont="1" applyFill="1" applyBorder="1" applyAlignment="1">
      <alignment horizontal="right" vertical="center" wrapText="1" indent="2"/>
    </xf>
    <xf numFmtId="2" fontId="58" fillId="0" borderId="22" xfId="0" applyNumberFormat="1" applyFont="1" applyBorder="1" applyAlignment="1">
      <alignment horizontal="center" vertical="center" wrapText="1"/>
    </xf>
    <xf numFmtId="4" fontId="58" fillId="0" borderId="22" xfId="0" applyNumberFormat="1" applyFont="1" applyBorder="1" applyAlignment="1">
      <alignment horizontal="center" vertical="center" wrapText="1"/>
    </xf>
    <xf numFmtId="49" fontId="58" fillId="0" borderId="22" xfId="0" applyNumberFormat="1" applyFont="1" applyBorder="1" applyAlignment="1">
      <alignment horizontal="center" vertical="center" wrapText="1"/>
    </xf>
    <xf numFmtId="17" fontId="58" fillId="4" borderId="22" xfId="0" quotePrefix="1" applyNumberFormat="1" applyFont="1" applyFill="1" applyBorder="1" applyAlignment="1">
      <alignment horizontal="center" vertical="center" wrapText="1"/>
    </xf>
    <xf numFmtId="17" fontId="58" fillId="0" borderId="22" xfId="0" quotePrefix="1" applyNumberFormat="1" applyFont="1" applyBorder="1" applyAlignment="1">
      <alignment horizontal="center" vertical="center" wrapText="1"/>
    </xf>
    <xf numFmtId="10" fontId="58" fillId="4" borderId="22" xfId="0" applyNumberFormat="1" applyFont="1" applyFill="1" applyBorder="1" applyAlignment="1">
      <alignment horizontal="center" vertical="center" wrapText="1"/>
    </xf>
    <xf numFmtId="0" fontId="58" fillId="0" borderId="4" xfId="0" applyFont="1" applyBorder="1" applyAlignment="1">
      <alignment horizontal="left" vertical="center" wrapText="1"/>
    </xf>
    <xf numFmtId="0" fontId="58" fillId="0" borderId="4" xfId="0" applyFont="1" applyBorder="1" applyAlignment="1">
      <alignment horizontal="center" vertical="center" wrapText="1"/>
    </xf>
    <xf numFmtId="4" fontId="58" fillId="0" borderId="4" xfId="0" applyNumberFormat="1" applyFont="1" applyBorder="1" applyAlignment="1">
      <alignment horizontal="right" vertical="center" wrapText="1" indent="2"/>
    </xf>
    <xf numFmtId="17" fontId="58" fillId="0" borderId="4" xfId="0" applyNumberFormat="1" applyFont="1" applyBorder="1" applyAlignment="1">
      <alignment horizontal="right" vertical="center" wrapText="1" indent="2"/>
    </xf>
    <xf numFmtId="0" fontId="58" fillId="79" borderId="12" xfId="0" applyFont="1" applyFill="1" applyBorder="1" applyAlignment="1">
      <alignment horizontal="left" vertical="center" wrapText="1"/>
    </xf>
    <xf numFmtId="0" fontId="58" fillId="79" borderId="22" xfId="0" applyFont="1" applyFill="1" applyBorder="1" applyAlignment="1">
      <alignment horizontal="center" vertical="center" wrapText="1"/>
    </xf>
    <xf numFmtId="17" fontId="58" fillId="79" borderId="22" xfId="0" applyNumberFormat="1" applyFont="1" applyFill="1" applyBorder="1" applyAlignment="1">
      <alignment horizontal="right" vertical="center" wrapText="1" indent="2"/>
    </xf>
    <xf numFmtId="43" fontId="58" fillId="79" borderId="22" xfId="662" applyFont="1" applyFill="1" applyBorder="1" applyAlignment="1">
      <alignment horizontal="right" vertical="center" wrapText="1" indent="2"/>
    </xf>
    <xf numFmtId="2" fontId="58" fillId="79" borderId="22" xfId="0" applyNumberFormat="1" applyFont="1" applyFill="1" applyBorder="1" applyAlignment="1">
      <alignment horizontal="center" vertical="center" wrapText="1"/>
    </xf>
    <xf numFmtId="4" fontId="58" fillId="79" borderId="22" xfId="0" applyNumberFormat="1" applyFont="1" applyFill="1" applyBorder="1" applyAlignment="1">
      <alignment horizontal="center" vertical="center" wrapText="1"/>
    </xf>
    <xf numFmtId="14" fontId="58" fillId="79" borderId="22" xfId="0" applyNumberFormat="1" applyFont="1" applyFill="1" applyBorder="1" applyAlignment="1">
      <alignment horizontal="center" vertical="center" wrapText="1"/>
    </xf>
    <xf numFmtId="17" fontId="58" fillId="79" borderId="22" xfId="0" quotePrefix="1" applyNumberFormat="1" applyFont="1" applyFill="1" applyBorder="1" applyAlignment="1">
      <alignment horizontal="center" vertical="center" wrapText="1"/>
    </xf>
    <xf numFmtId="10" fontId="58" fillId="79" borderId="22" xfId="0" applyNumberFormat="1" applyFont="1" applyFill="1" applyBorder="1" applyAlignment="1">
      <alignment horizontal="center" vertical="center" wrapText="1"/>
    </xf>
    <xf numFmtId="49" fontId="58" fillId="79" borderId="22" xfId="0" applyNumberFormat="1" applyFont="1" applyFill="1" applyBorder="1" applyAlignment="1">
      <alignment horizontal="center" vertical="center" wrapText="1"/>
    </xf>
    <xf numFmtId="0" fontId="50" fillId="8" borderId="0" xfId="1" applyFont="1" applyFill="1" applyAlignment="1">
      <alignment horizontal="center" vertical="center"/>
    </xf>
    <xf numFmtId="0" fontId="50" fillId="8" borderId="9" xfId="1" applyFont="1" applyFill="1" applyBorder="1" applyAlignment="1">
      <alignment horizontal="center" vertical="center"/>
    </xf>
    <xf numFmtId="4" fontId="58" fillId="0" borderId="73" xfId="108" applyNumberFormat="1" applyFont="1" applyBorder="1"/>
    <xf numFmtId="0" fontId="58" fillId="0" borderId="74" xfId="108" applyFont="1" applyBorder="1" applyAlignment="1">
      <alignment horizontal="center" vertical="center"/>
    </xf>
    <xf numFmtId="0" fontId="58" fillId="0" borderId="35" xfId="108" applyFont="1" applyBorder="1" applyAlignment="1">
      <alignment horizontal="center" vertical="center"/>
    </xf>
    <xf numFmtId="0" fontId="58" fillId="0" borderId="77" xfId="108" applyFont="1" applyBorder="1" applyAlignment="1">
      <alignment horizontal="center" vertical="center"/>
    </xf>
    <xf numFmtId="0" fontId="102" fillId="7" borderId="4" xfId="0" applyFont="1" applyFill="1" applyBorder="1" applyAlignment="1">
      <alignment horizontal="left" vertical="center" readingOrder="1"/>
    </xf>
    <xf numFmtId="0" fontId="58" fillId="0" borderId="4" xfId="1" applyFont="1" applyBorder="1" applyAlignment="1">
      <alignment vertical="center"/>
    </xf>
    <xf numFmtId="4" fontId="58" fillId="0" borderId="4" xfId="1" applyNumberFormat="1" applyFont="1" applyBorder="1" applyAlignment="1">
      <alignment horizontal="center" vertical="center"/>
    </xf>
    <xf numFmtId="17" fontId="50" fillId="0" borderId="4" xfId="1" applyNumberFormat="1" applyFont="1" applyBorder="1" applyAlignment="1">
      <alignment horizontal="center" vertical="center"/>
    </xf>
    <xf numFmtId="0" fontId="58" fillId="0" borderId="4" xfId="1" applyFont="1" applyBorder="1" applyAlignment="1">
      <alignment horizontal="center" vertical="center"/>
    </xf>
    <xf numFmtId="173" fontId="58" fillId="0" borderId="4" xfId="1" applyNumberFormat="1" applyFont="1" applyBorder="1" applyAlignment="1">
      <alignment horizontal="center" vertical="center"/>
    </xf>
    <xf numFmtId="0" fontId="50" fillId="4" borderId="0" xfId="1" applyFont="1" applyFill="1"/>
    <xf numFmtId="2" fontId="46" fillId="0" borderId="0" xfId="4" applyNumberFormat="1" applyFont="1" applyAlignment="1">
      <alignment vertical="center" wrapText="1"/>
    </xf>
    <xf numFmtId="2" fontId="46" fillId="0" borderId="0" xfId="4" applyNumberFormat="1" applyFont="1" applyAlignment="1">
      <alignment horizontal="center" vertical="center" wrapText="1"/>
    </xf>
    <xf numFmtId="0" fontId="46" fillId="0" borderId="22" xfId="4" applyFont="1" applyBorder="1" applyAlignment="1">
      <alignment horizontal="center" vertical="center" wrapText="1"/>
    </xf>
    <xf numFmtId="0" fontId="46" fillId="0" borderId="11" xfId="4" applyFont="1" applyBorder="1" applyAlignment="1">
      <alignment horizontal="center" vertical="center" wrapText="1"/>
    </xf>
    <xf numFmtId="0" fontId="46" fillId="0" borderId="11" xfId="4" applyFont="1" applyBorder="1" applyAlignment="1">
      <alignment vertical="center" wrapText="1"/>
    </xf>
    <xf numFmtId="0" fontId="193" fillId="0" borderId="0" xfId="4" applyFont="1" applyAlignment="1">
      <alignment horizontal="center"/>
    </xf>
    <xf numFmtId="41" fontId="46" fillId="8" borderId="23" xfId="4" applyNumberFormat="1" applyFont="1" applyFill="1" applyBorder="1" applyAlignment="1">
      <alignment horizontal="right" vertical="center" wrapText="1"/>
    </xf>
    <xf numFmtId="41" fontId="46" fillId="8" borderId="14" xfId="4" applyNumberFormat="1" applyFont="1" applyFill="1" applyBorder="1" applyAlignment="1">
      <alignment horizontal="right" vertical="center" wrapText="1"/>
    </xf>
    <xf numFmtId="41" fontId="46" fillId="8" borderId="20" xfId="4" applyNumberFormat="1" applyFont="1" applyFill="1" applyBorder="1" applyAlignment="1">
      <alignment horizontal="right" vertical="center" wrapText="1"/>
    </xf>
    <xf numFmtId="49" fontId="58" fillId="0" borderId="4" xfId="1" applyNumberFormat="1" applyFont="1" applyBorder="1" applyAlignment="1">
      <alignment horizontal="center" vertical="center"/>
    </xf>
    <xf numFmtId="0" fontId="46" fillId="79" borderId="8" xfId="0" applyFont="1" applyFill="1" applyBorder="1" applyAlignment="1">
      <alignment horizontal="left" vertical="center"/>
    </xf>
    <xf numFmtId="0" fontId="46" fillId="79" borderId="8" xfId="0" applyFont="1" applyFill="1" applyBorder="1" applyAlignment="1">
      <alignment horizontal="center" vertical="center"/>
    </xf>
    <xf numFmtId="14" fontId="46" fillId="79" borderId="8" xfId="0" applyNumberFormat="1" applyFont="1" applyFill="1" applyBorder="1" applyAlignment="1">
      <alignment horizontal="center" vertical="center"/>
    </xf>
    <xf numFmtId="0" fontId="46" fillId="4" borderId="0" xfId="0" applyFont="1" applyFill="1" applyAlignment="1">
      <alignment horizontal="left" vertical="center" wrapText="1"/>
    </xf>
    <xf numFmtId="17" fontId="58" fillId="8" borderId="0" xfId="0" applyNumberFormat="1" applyFont="1" applyFill="1" applyAlignment="1">
      <alignment horizontal="center" vertical="center" wrapText="1"/>
    </xf>
    <xf numFmtId="165" fontId="58" fillId="0" borderId="0" xfId="15263" applyFont="1" applyBorder="1" applyAlignment="1">
      <alignment horizontal="center" vertical="center" wrapText="1"/>
    </xf>
    <xf numFmtId="0" fontId="46" fillId="4" borderId="0" xfId="1" applyFont="1" applyFill="1" applyAlignment="1">
      <alignment horizontal="left" vertical="center" wrapText="1"/>
    </xf>
    <xf numFmtId="0" fontId="58" fillId="0" borderId="8" xfId="108" applyFont="1" applyBorder="1" applyAlignment="1">
      <alignment horizontal="center" vertical="center"/>
    </xf>
    <xf numFmtId="17" fontId="58" fillId="0" borderId="8" xfId="108" applyNumberFormat="1" applyFont="1" applyBorder="1" applyAlignment="1">
      <alignment horizontal="center" vertical="center"/>
    </xf>
    <xf numFmtId="177" fontId="58" fillId="0" borderId="0" xfId="15263" applyNumberFormat="1" applyFont="1" applyFill="1" applyBorder="1" applyAlignment="1">
      <alignment horizontal="center" vertical="center" wrapText="1"/>
    </xf>
    <xf numFmtId="43" fontId="170" fillId="0" borderId="0" xfId="15310" applyFont="1" applyFill="1" applyBorder="1" applyAlignment="1">
      <alignment horizontal="centerContinuous" vertical="center" wrapText="1"/>
    </xf>
    <xf numFmtId="171" fontId="46" fillId="82" borderId="22" xfId="15297" applyNumberFormat="1" applyFont="1" applyFill="1" applyBorder="1" applyAlignment="1">
      <alignment vertical="center"/>
    </xf>
    <xf numFmtId="182" fontId="46" fillId="82" borderId="22" xfId="15297" applyNumberFormat="1" applyFont="1" applyFill="1" applyBorder="1" applyAlignment="1">
      <alignment vertical="center"/>
    </xf>
    <xf numFmtId="171" fontId="46" fillId="82" borderId="22" xfId="15297" applyNumberFormat="1" applyFont="1" applyFill="1" applyBorder="1" applyAlignment="1">
      <alignment horizontal="right" vertical="center"/>
    </xf>
    <xf numFmtId="43" fontId="61" fillId="0" borderId="0" xfId="15297" applyFont="1" applyFill="1" applyBorder="1" applyAlignment="1">
      <alignment horizontal="center" vertical="center" wrapText="1"/>
    </xf>
    <xf numFmtId="177" fontId="61" fillId="0" borderId="0" xfId="15297" applyNumberFormat="1" applyFont="1" applyFill="1" applyBorder="1" applyAlignment="1">
      <alignment horizontal="center" vertical="center" wrapText="1"/>
    </xf>
    <xf numFmtId="43" fontId="46" fillId="82" borderId="4" xfId="15297" applyFont="1" applyFill="1" applyBorder="1" applyAlignment="1">
      <alignment horizontal="center" vertical="center" wrapText="1"/>
    </xf>
    <xf numFmtId="177" fontId="46" fillId="82" borderId="4" xfId="15297" applyNumberFormat="1" applyFont="1" applyFill="1" applyBorder="1" applyAlignment="1">
      <alignment horizontal="center" vertical="center" wrapText="1"/>
    </xf>
    <xf numFmtId="4" fontId="46" fillId="82" borderId="4" xfId="15297" applyNumberFormat="1" applyFont="1" applyFill="1" applyBorder="1" applyAlignment="1">
      <alignment horizontal="center" vertical="center" wrapText="1"/>
    </xf>
    <xf numFmtId="2" fontId="48" fillId="0" borderId="0" xfId="4" applyNumberFormat="1" applyFont="1"/>
    <xf numFmtId="3" fontId="58" fillId="0" borderId="18" xfId="4" applyNumberFormat="1" applyFont="1" applyBorder="1" applyAlignment="1">
      <alignment vertical="center" wrapText="1"/>
    </xf>
    <xf numFmtId="0" fontId="2" fillId="0" borderId="0" xfId="4" applyFont="1"/>
    <xf numFmtId="4" fontId="46" fillId="79" borderId="8" xfId="0" applyNumberFormat="1" applyFont="1" applyFill="1" applyBorder="1" applyAlignment="1">
      <alignment horizontal="center" vertical="center"/>
    </xf>
    <xf numFmtId="43" fontId="46" fillId="79" borderId="8" xfId="21222" applyFont="1" applyFill="1" applyBorder="1" applyAlignment="1">
      <alignment horizontal="center" vertical="center"/>
    </xf>
    <xf numFmtId="165" fontId="195" fillId="0" borderId="0" xfId="0" applyNumberFormat="1" applyFont="1" applyAlignment="1">
      <alignment wrapText="1"/>
    </xf>
    <xf numFmtId="0" fontId="46" fillId="79" borderId="8" xfId="0" applyFont="1" applyFill="1" applyBorder="1"/>
    <xf numFmtId="173" fontId="46" fillId="79" borderId="8" xfId="0" applyNumberFormat="1" applyFont="1" applyFill="1" applyBorder="1" applyAlignment="1">
      <alignment horizontal="center"/>
    </xf>
    <xf numFmtId="0" fontId="46" fillId="79" borderId="8" xfId="0" applyFont="1" applyFill="1" applyBorder="1" applyAlignment="1">
      <alignment horizontal="center"/>
    </xf>
    <xf numFmtId="2" fontId="46" fillId="79" borderId="8" xfId="0" applyNumberFormat="1" applyFont="1" applyFill="1" applyBorder="1" applyAlignment="1">
      <alignment horizontal="center"/>
    </xf>
    <xf numFmtId="43" fontId="10" fillId="0" borderId="0" xfId="15310" applyFont="1" applyAlignment="1">
      <alignment horizontal="center" vertical="center"/>
    </xf>
    <xf numFmtId="43" fontId="12" fillId="0" borderId="0" xfId="0" applyNumberFormat="1" applyFont="1" applyAlignment="1">
      <alignment horizontal="center" vertical="center"/>
    </xf>
    <xf numFmtId="17" fontId="58" fillId="79" borderId="0" xfId="0" applyNumberFormat="1" applyFont="1" applyFill="1" applyAlignment="1">
      <alignment horizontal="center" vertical="center" wrapText="1"/>
    </xf>
    <xf numFmtId="43" fontId="58" fillId="79" borderId="0" xfId="15297" applyFont="1" applyFill="1" applyBorder="1" applyAlignment="1">
      <alignment horizontal="center" vertical="center" wrapText="1"/>
    </xf>
    <xf numFmtId="43" fontId="58" fillId="8" borderId="0" xfId="15297" applyFont="1" applyFill="1" applyBorder="1" applyAlignment="1">
      <alignment horizontal="center" vertical="center" wrapText="1"/>
    </xf>
    <xf numFmtId="177" fontId="58" fillId="0" borderId="0" xfId="15263" applyNumberFormat="1" applyFont="1" applyFill="1" applyBorder="1" applyAlignment="1">
      <alignment horizontal="right" vertical="center" wrapText="1"/>
    </xf>
    <xf numFmtId="177" fontId="58" fillId="0" borderId="40" xfId="15263" applyNumberFormat="1" applyFont="1" applyFill="1" applyBorder="1" applyAlignment="1">
      <alignment horizontal="right" vertical="center" wrapText="1"/>
    </xf>
    <xf numFmtId="3" fontId="58" fillId="0" borderId="21" xfId="4" applyNumberFormat="1" applyFont="1" applyBorder="1" applyAlignment="1">
      <alignment horizontal="right" vertical="center" wrapText="1"/>
    </xf>
    <xf numFmtId="0" fontId="58" fillId="0" borderId="21" xfId="4" applyFont="1" applyBorder="1" applyAlignment="1">
      <alignment horizontal="center" vertical="center"/>
    </xf>
    <xf numFmtId="43" fontId="58" fillId="82" borderId="22" xfId="0" applyNumberFormat="1" applyFont="1" applyFill="1" applyBorder="1" applyAlignment="1">
      <alignment horizontal="right" vertical="center" wrapText="1" indent="2"/>
    </xf>
    <xf numFmtId="10" fontId="58" fillId="82" borderId="22" xfId="0" applyNumberFormat="1" applyFont="1" applyFill="1" applyBorder="1" applyAlignment="1">
      <alignment horizontal="center" vertical="center" wrapText="1"/>
    </xf>
    <xf numFmtId="43" fontId="64" fillId="0" borderId="0" xfId="15297" applyFont="1" applyFill="1" applyAlignment="1">
      <alignment horizontal="right" vertical="center" wrapText="1"/>
    </xf>
    <xf numFmtId="43" fontId="58" fillId="82" borderId="0" xfId="15297" applyFont="1" applyFill="1" applyAlignment="1">
      <alignment horizontal="right" vertical="center" wrapText="1"/>
    </xf>
    <xf numFmtId="43" fontId="58" fillId="0" borderId="9" xfId="15297" applyFont="1" applyFill="1" applyBorder="1" applyAlignment="1">
      <alignment horizontal="right" vertical="center" wrapText="1"/>
    </xf>
    <xf numFmtId="2" fontId="67" fillId="0" borderId="0" xfId="0" applyNumberFormat="1" applyFont="1"/>
    <xf numFmtId="0" fontId="46" fillId="0" borderId="22" xfId="4" applyFont="1" applyBorder="1" applyAlignment="1">
      <alignment vertical="center" wrapText="1"/>
    </xf>
    <xf numFmtId="2" fontId="46" fillId="0" borderId="22" xfId="4" applyNumberFormat="1" applyFont="1" applyBorder="1" applyAlignment="1">
      <alignment horizontal="center" vertical="center" wrapText="1"/>
    </xf>
    <xf numFmtId="2" fontId="58" fillId="0" borderId="22" xfId="4" applyNumberFormat="1" applyFont="1" applyBorder="1" applyAlignment="1">
      <alignment horizontal="center" vertical="center" wrapText="1"/>
    </xf>
    <xf numFmtId="0" fontId="46" fillId="8" borderId="22" xfId="4" applyFont="1" applyFill="1" applyBorder="1" applyAlignment="1">
      <alignment vertical="center" wrapText="1"/>
    </xf>
    <xf numFmtId="2" fontId="46" fillId="8" borderId="22" xfId="4" applyNumberFormat="1" applyFont="1" applyFill="1" applyBorder="1" applyAlignment="1">
      <alignment horizontal="center" vertical="center" wrapText="1"/>
    </xf>
    <xf numFmtId="4" fontId="181" fillId="2" borderId="0" xfId="5" applyNumberFormat="1" applyFont="1" applyFill="1" applyAlignment="1">
      <alignment horizontal="right" vertical="center" wrapText="1"/>
    </xf>
    <xf numFmtId="4" fontId="58" fillId="0" borderId="0" xfId="15311" applyNumberFormat="1" applyFont="1" applyFill="1" applyBorder="1" applyAlignment="1">
      <alignment horizontal="center" vertical="center"/>
    </xf>
    <xf numFmtId="3" fontId="58" fillId="0" borderId="9" xfId="4" applyNumberFormat="1" applyFont="1" applyBorder="1" applyAlignment="1">
      <alignment horizontal="right" vertical="center" wrapText="1"/>
    </xf>
    <xf numFmtId="3" fontId="0" fillId="0" borderId="0" xfId="0" applyNumberFormat="1"/>
    <xf numFmtId="4" fontId="58" fillId="79" borderId="22" xfId="0" quotePrefix="1" applyNumberFormat="1" applyFont="1" applyFill="1" applyBorder="1" applyAlignment="1">
      <alignment horizontal="right" vertical="center" wrapText="1" indent="2"/>
    </xf>
    <xf numFmtId="2" fontId="58" fillId="0" borderId="4" xfId="0" applyNumberFormat="1" applyFont="1" applyBorder="1" applyAlignment="1">
      <alignment horizontal="right" vertical="center" wrapText="1" indent="2"/>
    </xf>
    <xf numFmtId="2" fontId="58" fillId="0" borderId="4" xfId="0" applyNumberFormat="1" applyFont="1" applyBorder="1" applyAlignment="1">
      <alignment horizontal="center" vertical="center" wrapText="1"/>
    </xf>
    <xf numFmtId="4" fontId="58" fillId="0" borderId="4" xfId="0" applyNumberFormat="1" applyFont="1" applyBorder="1" applyAlignment="1">
      <alignment horizontal="center" vertical="center" wrapText="1"/>
    </xf>
    <xf numFmtId="0" fontId="58" fillId="0" borderId="4" xfId="0" quotePrefix="1" applyFont="1" applyBorder="1" applyAlignment="1">
      <alignment horizontal="center" vertical="center" wrapText="1"/>
    </xf>
    <xf numFmtId="17" fontId="58" fillId="0" borderId="4" xfId="0" quotePrefix="1" applyNumberFormat="1" applyFont="1" applyBorder="1" applyAlignment="1">
      <alignment horizontal="center" vertical="center" wrapText="1"/>
    </xf>
    <xf numFmtId="14" fontId="58" fillId="0" borderId="22" xfId="0" applyNumberFormat="1" applyFont="1" applyBorder="1" applyAlignment="1">
      <alignment horizontal="center" vertical="center" wrapText="1"/>
    </xf>
    <xf numFmtId="10" fontId="58" fillId="0" borderId="4" xfId="0" quotePrefix="1" applyNumberFormat="1" applyFont="1" applyBorder="1" applyAlignment="1">
      <alignment horizontal="center" vertical="center" wrapText="1"/>
    </xf>
    <xf numFmtId="0" fontId="14" fillId="0" borderId="82" xfId="108" applyFont="1" applyBorder="1" applyAlignment="1">
      <alignment horizontal="center" vertical="center" wrapText="1"/>
    </xf>
    <xf numFmtId="0" fontId="58" fillId="0" borderId="73" xfId="108" applyFont="1" applyBorder="1"/>
    <xf numFmtId="0" fontId="58" fillId="0" borderId="73" xfId="108" applyFont="1" applyBorder="1" applyAlignment="1">
      <alignment horizontal="center" vertical="center"/>
    </xf>
    <xf numFmtId="174" fontId="58" fillId="0" borderId="8" xfId="236" applyNumberFormat="1" applyFont="1" applyBorder="1"/>
    <xf numFmtId="14" fontId="58" fillId="0" borderId="73" xfId="108" applyNumberFormat="1" applyFont="1" applyBorder="1" applyAlignment="1">
      <alignment horizontal="center" vertical="center"/>
    </xf>
    <xf numFmtId="14" fontId="58" fillId="0" borderId="34" xfId="108" applyNumberFormat="1" applyFont="1" applyBorder="1" applyAlignment="1">
      <alignment horizontal="center" vertical="center"/>
    </xf>
    <xf numFmtId="0" fontId="58" fillId="0" borderId="34" xfId="108" applyFont="1" applyBorder="1"/>
    <xf numFmtId="0" fontId="58" fillId="0" borderId="34" xfId="108" applyFont="1" applyBorder="1" applyAlignment="1">
      <alignment horizontal="center" vertical="center"/>
    </xf>
    <xf numFmtId="0" fontId="58" fillId="0" borderId="77" xfId="108" applyFont="1" applyBorder="1"/>
    <xf numFmtId="14" fontId="58" fillId="0" borderId="77" xfId="108" applyNumberFormat="1" applyFont="1" applyBorder="1" applyAlignment="1">
      <alignment horizontal="center" vertical="center"/>
    </xf>
    <xf numFmtId="0" fontId="1" fillId="0" borderId="0" xfId="108"/>
    <xf numFmtId="0" fontId="1" fillId="0" borderId="0" xfId="108" applyAlignment="1">
      <alignment horizontal="center" vertical="center"/>
    </xf>
    <xf numFmtId="0" fontId="1" fillId="0" borderId="0" xfId="108" applyAlignment="1">
      <alignment horizontal="center"/>
    </xf>
    <xf numFmtId="4" fontId="61" fillId="0" borderId="8" xfId="236" applyNumberFormat="1" applyFont="1" applyBorder="1"/>
    <xf numFmtId="173" fontId="1" fillId="0" borderId="0" xfId="108" applyNumberFormat="1"/>
    <xf numFmtId="0" fontId="1" fillId="0" borderId="0" xfId="108" applyAlignment="1">
      <alignment vertical="top"/>
    </xf>
    <xf numFmtId="0" fontId="1" fillId="0" borderId="0" xfId="108" applyAlignment="1">
      <alignment horizontal="left" vertical="top"/>
    </xf>
    <xf numFmtId="0" fontId="1" fillId="0" borderId="0" xfId="108" applyAlignment="1">
      <alignment vertical="top" wrapText="1"/>
    </xf>
    <xf numFmtId="0" fontId="187" fillId="0" borderId="0" xfId="236" applyFont="1"/>
    <xf numFmtId="0" fontId="169" fillId="0" borderId="0" xfId="108" applyFont="1" applyAlignment="1">
      <alignment vertical="center" wrapText="1"/>
    </xf>
    <xf numFmtId="0" fontId="14" fillId="0" borderId="9" xfId="108" applyFont="1" applyBorder="1" applyAlignment="1">
      <alignment horizontal="center" vertical="center" wrapText="1"/>
    </xf>
    <xf numFmtId="0" fontId="58" fillId="0" borderId="4" xfId="108" applyFont="1" applyBorder="1" applyAlignment="1">
      <alignment horizontal="center" vertical="center" wrapText="1"/>
    </xf>
    <xf numFmtId="0" fontId="58" fillId="0" borderId="8" xfId="108" applyFont="1" applyBorder="1" applyAlignment="1">
      <alignment vertical="center"/>
    </xf>
    <xf numFmtId="0" fontId="58" fillId="3" borderId="37" xfId="108" applyFont="1" applyFill="1" applyBorder="1" applyAlignment="1">
      <alignment vertical="center"/>
    </xf>
    <xf numFmtId="0" fontId="58" fillId="0" borderId="37" xfId="108" applyFont="1" applyBorder="1" applyAlignment="1">
      <alignment vertical="center"/>
    </xf>
    <xf numFmtId="174" fontId="58" fillId="0" borderId="8" xfId="108" applyNumberFormat="1" applyFont="1" applyBorder="1" applyAlignment="1">
      <alignment vertical="center"/>
    </xf>
    <xf numFmtId="174" fontId="58" fillId="3" borderId="37" xfId="108" applyNumberFormat="1" applyFont="1" applyFill="1" applyBorder="1" applyAlignment="1">
      <alignment vertical="center"/>
    </xf>
    <xf numFmtId="174" fontId="58" fillId="0" borderId="37" xfId="108" applyNumberFormat="1" applyFont="1" applyBorder="1" applyAlignment="1">
      <alignment vertical="center"/>
    </xf>
    <xf numFmtId="174" fontId="58" fillId="80" borderId="39" xfId="108" applyNumberFormat="1" applyFont="1" applyFill="1" applyBorder="1" applyAlignment="1">
      <alignment vertical="center"/>
    </xf>
    <xf numFmtId="0" fontId="46" fillId="0" borderId="0" xfId="108" applyFont="1"/>
    <xf numFmtId="0" fontId="58" fillId="0" borderId="37" xfId="108" applyFont="1" applyBorder="1"/>
    <xf numFmtId="0" fontId="58" fillId="0" borderId="79" xfId="108" applyFont="1" applyBorder="1"/>
    <xf numFmtId="0" fontId="156" fillId="0" borderId="0" xfId="108" applyFont="1" applyAlignment="1">
      <alignment vertical="top"/>
    </xf>
    <xf numFmtId="0" fontId="58" fillId="0" borderId="0" xfId="108" applyFont="1" applyAlignment="1">
      <alignment vertical="top"/>
    </xf>
    <xf numFmtId="0" fontId="185" fillId="79" borderId="0" xfId="0" applyFont="1" applyFill="1" applyAlignment="1">
      <alignment horizontal="left" vertical="center" wrapText="1"/>
    </xf>
    <xf numFmtId="171" fontId="185" fillId="79" borderId="0" xfId="21222" applyNumberFormat="1" applyFont="1" applyFill="1" applyBorder="1" applyAlignment="1">
      <alignment horizontal="left" vertical="center" wrapText="1"/>
    </xf>
    <xf numFmtId="0" fontId="185" fillId="0" borderId="0" xfId="0" applyFont="1" applyAlignment="1">
      <alignment horizontal="left" vertical="center" wrapText="1"/>
    </xf>
    <xf numFmtId="4" fontId="157" fillId="0" borderId="0" xfId="61" applyNumberFormat="1" applyFont="1" applyFill="1" applyBorder="1" applyAlignment="1">
      <alignment horizontal="right" vertical="center" wrapText="1"/>
    </xf>
    <xf numFmtId="0" fontId="181" fillId="79" borderId="0" xfId="0" applyFont="1" applyFill="1" applyAlignment="1">
      <alignment horizontal="left" vertical="center" wrapText="1"/>
    </xf>
    <xf numFmtId="4" fontId="50" fillId="79" borderId="0" xfId="61" applyNumberFormat="1" applyFont="1" applyFill="1" applyBorder="1" applyAlignment="1">
      <alignment horizontal="right" vertical="center" wrapText="1"/>
    </xf>
    <xf numFmtId="0" fontId="184" fillId="0" borderId="89" xfId="4" applyFont="1" applyBorder="1" applyAlignment="1">
      <alignment vertical="center" wrapText="1"/>
    </xf>
    <xf numFmtId="0" fontId="184" fillId="0" borderId="89" xfId="4" applyFont="1" applyBorder="1" applyAlignment="1">
      <alignment horizontal="right" vertical="center" wrapText="1"/>
    </xf>
    <xf numFmtId="0" fontId="14" fillId="0" borderId="89" xfId="4" applyFont="1" applyBorder="1" applyAlignment="1">
      <alignment horizontal="right" vertical="center" wrapText="1"/>
    </xf>
    <xf numFmtId="0" fontId="181" fillId="4" borderId="88" xfId="0" applyFont="1" applyFill="1" applyBorder="1" applyAlignment="1">
      <alignment horizontal="left" vertical="center" wrapText="1"/>
    </xf>
    <xf numFmtId="3" fontId="50" fillId="2" borderId="88" xfId="5" applyNumberFormat="1" applyFont="1" applyFill="1" applyBorder="1" applyAlignment="1">
      <alignment horizontal="right" vertical="center" wrapText="1"/>
    </xf>
    <xf numFmtId="0" fontId="181" fillId="0" borderId="88" xfId="0" applyFont="1" applyBorder="1" applyAlignment="1">
      <alignment horizontal="left" vertical="center" wrapText="1"/>
    </xf>
    <xf numFmtId="4" fontId="50" fillId="4" borderId="88" xfId="61" applyNumberFormat="1" applyFont="1" applyFill="1" applyBorder="1" applyAlignment="1">
      <alignment horizontal="right" vertical="center" wrapText="1"/>
    </xf>
    <xf numFmtId="4" fontId="50" fillId="0" borderId="88" xfId="61" applyNumberFormat="1" applyFont="1" applyFill="1" applyBorder="1" applyAlignment="1">
      <alignment horizontal="right" vertical="center" wrapText="1"/>
    </xf>
    <xf numFmtId="182" fontId="58" fillId="8" borderId="54" xfId="15263" applyNumberFormat="1" applyFont="1" applyFill="1" applyBorder="1" applyAlignment="1">
      <alignment horizontal="right" vertical="center" wrapText="1"/>
    </xf>
    <xf numFmtId="182" fontId="58" fillId="0" borderId="54" xfId="15263" applyNumberFormat="1" applyFont="1" applyFill="1" applyBorder="1" applyAlignment="1">
      <alignment horizontal="right" vertical="center" wrapText="1"/>
    </xf>
    <xf numFmtId="17" fontId="61" fillId="81" borderId="9" xfId="0" applyNumberFormat="1" applyFont="1" applyFill="1" applyBorder="1" applyAlignment="1">
      <alignment horizontal="center" vertical="center" wrapText="1"/>
    </xf>
    <xf numFmtId="4" fontId="61" fillId="81" borderId="9" xfId="19803" applyNumberFormat="1" applyFont="1" applyFill="1" applyBorder="1" applyAlignment="1">
      <alignment horizontal="center" vertical="center" wrapText="1"/>
    </xf>
    <xf numFmtId="179" fontId="61" fillId="81" borderId="9" xfId="19803" applyNumberFormat="1" applyFont="1" applyFill="1" applyBorder="1" applyAlignment="1">
      <alignment horizontal="center" vertical="center" wrapText="1"/>
    </xf>
    <xf numFmtId="2" fontId="61" fillId="81" borderId="9" xfId="44814" applyNumberFormat="1" applyFont="1" applyFill="1" applyBorder="1" applyAlignment="1">
      <alignment horizontal="center" vertical="center" wrapText="1"/>
    </xf>
    <xf numFmtId="0" fontId="46" fillId="4" borderId="0" xfId="0" applyFont="1" applyFill="1" applyAlignment="1">
      <alignment horizontal="left" vertical="center"/>
    </xf>
    <xf numFmtId="0" fontId="46" fillId="4" borderId="11" xfId="4" applyFont="1" applyFill="1" applyBorder="1" applyAlignment="1">
      <alignment horizontal="center" vertical="center" wrapText="1"/>
    </xf>
    <xf numFmtId="0" fontId="46" fillId="0" borderId="0" xfId="0" applyFont="1" applyAlignment="1">
      <alignment horizontal="left" vertical="center" wrapText="1"/>
    </xf>
    <xf numFmtId="171" fontId="46" fillId="9" borderId="1" xfId="21222" applyNumberFormat="1" applyFont="1" applyFill="1" applyBorder="1" applyAlignment="1">
      <alignment horizontal="right" vertical="center"/>
    </xf>
    <xf numFmtId="171" fontId="46" fillId="10" borderId="1" xfId="21222" applyNumberFormat="1" applyFont="1" applyFill="1" applyBorder="1" applyAlignment="1">
      <alignment horizontal="right" vertical="center"/>
    </xf>
    <xf numFmtId="171" fontId="46" fillId="9" borderId="3" xfId="21222" applyNumberFormat="1" applyFont="1" applyFill="1" applyBorder="1" applyAlignment="1">
      <alignment horizontal="right" vertical="center"/>
    </xf>
    <xf numFmtId="171" fontId="46" fillId="8" borderId="3" xfId="21222" applyNumberFormat="1" applyFont="1" applyFill="1" applyBorder="1" applyAlignment="1">
      <alignment horizontal="right" vertical="center" wrapText="1"/>
    </xf>
    <xf numFmtId="171" fontId="46" fillId="8" borderId="0" xfId="21222" applyNumberFormat="1" applyFont="1" applyFill="1" applyBorder="1" applyAlignment="1">
      <alignment horizontal="right" vertical="center" wrapText="1"/>
    </xf>
    <xf numFmtId="43" fontId="6" fillId="0" borderId="0" xfId="21222" applyFont="1"/>
    <xf numFmtId="171" fontId="46" fillId="8" borderId="1" xfId="21222" applyNumberFormat="1" applyFont="1" applyFill="1" applyBorder="1" applyAlignment="1">
      <alignment horizontal="right" vertical="center" wrapText="1"/>
    </xf>
    <xf numFmtId="171" fontId="46" fillId="8" borderId="19" xfId="21222" applyNumberFormat="1" applyFont="1" applyFill="1" applyBorder="1" applyAlignment="1">
      <alignment horizontal="right" vertical="center" wrapText="1"/>
    </xf>
    <xf numFmtId="0" fontId="46" fillId="4" borderId="12" xfId="4" applyFont="1" applyFill="1" applyBorder="1" applyAlignment="1">
      <alignment horizontal="center" vertical="center" wrapText="1"/>
    </xf>
    <xf numFmtId="43" fontId="60" fillId="6" borderId="4" xfId="21222" applyFont="1" applyFill="1" applyBorder="1" applyAlignment="1">
      <alignment horizontal="right" vertical="center"/>
    </xf>
    <xf numFmtId="43" fontId="46" fillId="8" borderId="22" xfId="21222" quotePrefix="1" applyFont="1" applyFill="1" applyBorder="1" applyAlignment="1">
      <alignment horizontal="right" vertical="center" wrapText="1"/>
    </xf>
    <xf numFmtId="171" fontId="46" fillId="8" borderId="0" xfId="21222" quotePrefix="1" applyNumberFormat="1" applyFont="1" applyFill="1" applyBorder="1" applyAlignment="1">
      <alignment horizontal="right" vertical="center" wrapText="1"/>
    </xf>
    <xf numFmtId="171" fontId="60" fillId="6" borderId="0" xfId="21222" applyNumberFormat="1" applyFont="1" applyFill="1" applyBorder="1" applyAlignment="1">
      <alignment horizontal="right" vertical="center"/>
    </xf>
    <xf numFmtId="171" fontId="46" fillId="6" borderId="1" xfId="21222" applyNumberFormat="1" applyFont="1" applyFill="1" applyBorder="1" applyAlignment="1">
      <alignment horizontal="right" vertical="center" wrapText="1"/>
    </xf>
    <xf numFmtId="171" fontId="46" fillId="4" borderId="0" xfId="21222" applyNumberFormat="1" applyFont="1" applyFill="1" applyAlignment="1">
      <alignment horizontal="right" vertical="center" wrapText="1"/>
    </xf>
    <xf numFmtId="171" fontId="46" fillId="8" borderId="2" xfId="21222" applyNumberFormat="1" applyFont="1" applyFill="1" applyBorder="1" applyAlignment="1">
      <alignment horizontal="right" vertical="center" wrapText="1"/>
    </xf>
    <xf numFmtId="171" fontId="46" fillId="8" borderId="13" xfId="21222" applyNumberFormat="1" applyFont="1" applyFill="1" applyBorder="1" applyAlignment="1">
      <alignment horizontal="right" vertical="center" wrapText="1"/>
    </xf>
    <xf numFmtId="171" fontId="46" fillId="8" borderId="21" xfId="21222" applyNumberFormat="1" applyFont="1" applyFill="1" applyBorder="1" applyAlignment="1">
      <alignment horizontal="right" vertical="center" wrapText="1"/>
    </xf>
    <xf numFmtId="0" fontId="46" fillId="4" borderId="0" xfId="4" applyFont="1" applyFill="1" applyAlignment="1">
      <alignment horizontal="center" vertical="center" wrapText="1"/>
    </xf>
    <xf numFmtId="171" fontId="46" fillId="0" borderId="0" xfId="21222" applyNumberFormat="1" applyFont="1" applyFill="1" applyBorder="1" applyAlignment="1">
      <alignment horizontal="right" vertical="center" wrapText="1"/>
    </xf>
    <xf numFmtId="171" fontId="46" fillId="0" borderId="2" xfId="21222" applyNumberFormat="1" applyFont="1" applyFill="1" applyBorder="1" applyAlignment="1">
      <alignment horizontal="right" vertical="center" wrapText="1"/>
    </xf>
    <xf numFmtId="43" fontId="46" fillId="0" borderId="2" xfId="21222" applyFont="1" applyFill="1" applyBorder="1" applyAlignment="1">
      <alignment horizontal="right" vertical="center" wrapText="1"/>
    </xf>
    <xf numFmtId="43" fontId="6" fillId="0" borderId="0" xfId="21222" applyFont="1" applyFill="1"/>
    <xf numFmtId="171" fontId="46" fillId="8" borderId="9" xfId="21222" applyNumberFormat="1" applyFont="1" applyFill="1" applyBorder="1" applyAlignment="1">
      <alignment horizontal="right" vertical="center" wrapText="1"/>
    </xf>
    <xf numFmtId="171" fontId="46" fillId="8" borderId="14" xfId="21222" applyNumberFormat="1" applyFont="1" applyFill="1" applyBorder="1" applyAlignment="1">
      <alignment horizontal="right" vertical="center" wrapText="1"/>
    </xf>
    <xf numFmtId="171" fontId="46" fillId="0" borderId="0" xfId="21222" applyNumberFormat="1" applyFont="1" applyFill="1" applyBorder="1" applyAlignment="1">
      <alignment horizontal="center" vertical="center" wrapText="1"/>
    </xf>
    <xf numFmtId="171" fontId="46" fillId="0" borderId="19" xfId="21222" applyNumberFormat="1" applyFont="1" applyFill="1" applyBorder="1" applyAlignment="1">
      <alignment horizontal="center" vertical="center" wrapText="1"/>
    </xf>
    <xf numFmtId="43" fontId="46" fillId="0" borderId="0" xfId="21222" applyFont="1" applyFill="1" applyBorder="1" applyAlignment="1">
      <alignment horizontal="center" vertical="center" wrapText="1"/>
    </xf>
    <xf numFmtId="171" fontId="46" fillId="8" borderId="8" xfId="21222" applyNumberFormat="1" applyFont="1" applyFill="1" applyBorder="1" applyAlignment="1">
      <alignment horizontal="right" vertical="center" wrapText="1"/>
    </xf>
    <xf numFmtId="171" fontId="46" fillId="8" borderId="20" xfId="21222" applyNumberFormat="1" applyFont="1" applyFill="1" applyBorder="1" applyAlignment="1">
      <alignment horizontal="right" vertical="center" wrapText="1"/>
    </xf>
    <xf numFmtId="43" fontId="46" fillId="8" borderId="8" xfId="21222" applyFont="1" applyFill="1" applyBorder="1" applyAlignment="1">
      <alignment horizontal="center" vertical="center" wrapText="1"/>
    </xf>
    <xf numFmtId="171" fontId="46" fillId="0" borderId="10" xfId="21222" applyNumberFormat="1" applyFont="1" applyFill="1" applyBorder="1" applyAlignment="1">
      <alignment horizontal="right" vertical="center" wrapText="1"/>
    </xf>
    <xf numFmtId="171" fontId="46" fillId="8" borderId="7" xfId="21222" quotePrefix="1" applyNumberFormat="1" applyFont="1" applyFill="1" applyBorder="1" applyAlignment="1">
      <alignment horizontal="right" vertical="center" wrapText="1"/>
    </xf>
    <xf numFmtId="171" fontId="46" fillId="8" borderId="7" xfId="21222" applyNumberFormat="1" applyFont="1" applyFill="1" applyBorder="1" applyAlignment="1">
      <alignment horizontal="right" vertical="center" wrapText="1"/>
    </xf>
    <xf numFmtId="171" fontId="46" fillId="8" borderId="10" xfId="21222" applyNumberFormat="1" applyFont="1" applyFill="1" applyBorder="1" applyAlignment="1">
      <alignment horizontal="right" vertical="center" wrapText="1"/>
    </xf>
    <xf numFmtId="0" fontId="46" fillId="4" borderId="11" xfId="4" applyFont="1" applyFill="1" applyBorder="1" applyAlignment="1">
      <alignment vertical="center" wrapText="1"/>
    </xf>
    <xf numFmtId="0" fontId="46" fillId="4" borderId="12" xfId="4" applyFont="1" applyFill="1" applyBorder="1" applyAlignment="1">
      <alignment vertical="center" wrapText="1"/>
    </xf>
    <xf numFmtId="171" fontId="46" fillId="0" borderId="19" xfId="21222" applyNumberFormat="1" applyFont="1" applyFill="1" applyBorder="1" applyAlignment="1">
      <alignment vertical="center" wrapText="1"/>
    </xf>
    <xf numFmtId="171" fontId="46" fillId="0" borderId="3" xfId="21222" applyNumberFormat="1" applyFont="1" applyFill="1" applyBorder="1" applyAlignment="1">
      <alignment horizontal="center" vertical="center" wrapText="1"/>
    </xf>
    <xf numFmtId="43" fontId="46" fillId="0" borderId="3" xfId="21222" applyFont="1" applyFill="1" applyBorder="1" applyAlignment="1">
      <alignment horizontal="center" vertical="center" wrapText="1"/>
    </xf>
    <xf numFmtId="43" fontId="58" fillId="0" borderId="0" xfId="4" applyNumberFormat="1" applyFont="1" applyAlignment="1">
      <alignment horizontal="right" vertical="center" wrapText="1"/>
    </xf>
    <xf numFmtId="17" fontId="58" fillId="0" borderId="0" xfId="4" applyNumberFormat="1" applyFont="1" applyAlignment="1">
      <alignment horizontal="right" vertical="center" wrapText="1"/>
    </xf>
    <xf numFmtId="43" fontId="2" fillId="0" borderId="0" xfId="21222" applyFont="1" applyFill="1"/>
    <xf numFmtId="0" fontId="17" fillId="0" borderId="0" xfId="0" applyFont="1" applyAlignment="1">
      <alignment vertical="center" wrapText="1"/>
    </xf>
    <xf numFmtId="43" fontId="54" fillId="0" borderId="0" xfId="21222" applyFont="1" applyFill="1"/>
    <xf numFmtId="17" fontId="17" fillId="0" borderId="0" xfId="4" applyNumberFormat="1" applyFont="1" applyAlignment="1">
      <alignment horizontal="right" vertical="center" wrapText="1"/>
    </xf>
    <xf numFmtId="171" fontId="46" fillId="8" borderId="22" xfId="21222" applyNumberFormat="1" applyFont="1" applyFill="1" applyBorder="1" applyAlignment="1">
      <alignment horizontal="right" vertical="center" wrapText="1"/>
    </xf>
    <xf numFmtId="177" fontId="46" fillId="0" borderId="0" xfId="21222" applyNumberFormat="1" applyFont="1" applyFill="1" applyBorder="1" applyAlignment="1">
      <alignment horizontal="center" vertical="center" wrapText="1"/>
    </xf>
    <xf numFmtId="177" fontId="46" fillId="8" borderId="0" xfId="21222" applyNumberFormat="1" applyFont="1" applyFill="1" applyBorder="1" applyAlignment="1">
      <alignment horizontal="center" vertical="center" wrapText="1"/>
    </xf>
    <xf numFmtId="2" fontId="46" fillId="8" borderId="0" xfId="21222" applyNumberFormat="1" applyFont="1" applyFill="1" applyBorder="1" applyAlignment="1">
      <alignment horizontal="center" vertical="center" wrapText="1"/>
    </xf>
    <xf numFmtId="43" fontId="46" fillId="0" borderId="0" xfId="206" applyFont="1" applyFill="1" applyBorder="1" applyAlignment="1">
      <alignment horizontal="center" vertical="center" wrapText="1"/>
    </xf>
    <xf numFmtId="0" fontId="46" fillId="8" borderId="8" xfId="0" applyFont="1" applyFill="1" applyBorder="1" applyAlignment="1">
      <alignment horizontal="left" vertical="center"/>
    </xf>
    <xf numFmtId="0" fontId="46" fillId="8" borderId="8" xfId="0" applyFont="1" applyFill="1" applyBorder="1" applyAlignment="1">
      <alignment horizontal="center" vertical="center"/>
    </xf>
    <xf numFmtId="14" fontId="46" fillId="8" borderId="8" xfId="0" applyNumberFormat="1" applyFont="1" applyFill="1" applyBorder="1" applyAlignment="1">
      <alignment horizontal="center" vertical="center"/>
    </xf>
    <xf numFmtId="0" fontId="46" fillId="4" borderId="0" xfId="0" applyFont="1" applyFill="1" applyAlignment="1">
      <alignment horizontal="center" vertical="center"/>
    </xf>
    <xf numFmtId="14" fontId="46" fillId="4" borderId="0" xfId="0" applyNumberFormat="1" applyFont="1" applyFill="1" applyAlignment="1">
      <alignment horizontal="center" vertical="center"/>
    </xf>
    <xf numFmtId="43" fontId="46" fillId="4" borderId="0" xfId="21222" applyFont="1" applyFill="1" applyBorder="1" applyAlignment="1">
      <alignment horizontal="center" vertical="center" wrapText="1"/>
    </xf>
    <xf numFmtId="4" fontId="46" fillId="8" borderId="0" xfId="21222" applyNumberFormat="1" applyFont="1" applyFill="1" applyBorder="1" applyAlignment="1">
      <alignment horizontal="center" vertical="center" wrapText="1"/>
    </xf>
    <xf numFmtId="4" fontId="46" fillId="0" borderId="0" xfId="0" applyNumberFormat="1" applyFont="1" applyAlignment="1">
      <alignment horizontal="center" vertical="center"/>
    </xf>
    <xf numFmtId="4" fontId="46" fillId="4" borderId="0" xfId="21222" applyNumberFormat="1" applyFont="1" applyFill="1" applyBorder="1" applyAlignment="1">
      <alignment horizontal="center" vertical="center" wrapText="1"/>
    </xf>
    <xf numFmtId="4" fontId="46" fillId="0" borderId="0" xfId="21222" applyNumberFormat="1" applyFont="1" applyAlignment="1">
      <alignment horizontal="center" vertical="center"/>
    </xf>
    <xf numFmtId="177" fontId="46" fillId="4" borderId="9" xfId="21222" applyNumberFormat="1" applyFont="1" applyFill="1" applyBorder="1" applyAlignment="1">
      <alignment horizontal="center" vertical="center" wrapText="1"/>
    </xf>
    <xf numFmtId="4" fontId="46" fillId="4" borderId="9" xfId="21222" applyNumberFormat="1" applyFont="1" applyFill="1" applyBorder="1" applyAlignment="1">
      <alignment horizontal="center" vertical="center" wrapText="1"/>
    </xf>
    <xf numFmtId="4" fontId="46" fillId="0" borderId="0" xfId="21222" applyNumberFormat="1" applyFont="1" applyBorder="1" applyAlignment="1">
      <alignment horizontal="center" vertical="center"/>
    </xf>
    <xf numFmtId="174" fontId="99" fillId="0" borderId="0" xfId="21222" applyNumberFormat="1" applyFont="1" applyFill="1" applyBorder="1" applyAlignment="1">
      <alignment horizontal="center" vertical="center"/>
    </xf>
    <xf numFmtId="4" fontId="99" fillId="0" borderId="0" xfId="21222" applyNumberFormat="1" applyFont="1" applyFill="1" applyBorder="1" applyAlignment="1">
      <alignment horizontal="center" vertical="center"/>
    </xf>
    <xf numFmtId="4" fontId="99" fillId="0" borderId="0" xfId="21222" applyNumberFormat="1" applyFont="1" applyFill="1" applyBorder="1" applyAlignment="1">
      <alignment horizontal="center" vertical="center" wrapText="1"/>
    </xf>
    <xf numFmtId="0" fontId="13" fillId="4" borderId="4" xfId="0" applyFont="1" applyFill="1" applyBorder="1" applyAlignment="1">
      <alignment horizontal="left" vertical="center"/>
    </xf>
    <xf numFmtId="0" fontId="16" fillId="4" borderId="4" xfId="0" applyFont="1" applyFill="1" applyBorder="1" applyAlignment="1">
      <alignment horizontal="center" vertical="center"/>
    </xf>
    <xf numFmtId="4" fontId="16" fillId="0" borderId="4" xfId="21222" applyNumberFormat="1" applyFont="1" applyFill="1" applyBorder="1" applyAlignment="1">
      <alignment horizontal="center" vertical="center"/>
    </xf>
    <xf numFmtId="0" fontId="13" fillId="4" borderId="4" xfId="0" applyFont="1" applyFill="1" applyBorder="1" applyAlignment="1">
      <alignment horizontal="center" vertical="center"/>
    </xf>
    <xf numFmtId="2" fontId="99" fillId="0" borderId="0" xfId="21222" applyNumberFormat="1" applyFont="1" applyFill="1" applyBorder="1" applyAlignment="1">
      <alignment horizontal="center" vertical="center"/>
    </xf>
    <xf numFmtId="2" fontId="16" fillId="0" borderId="4" xfId="21222" applyNumberFormat="1" applyFont="1" applyFill="1" applyBorder="1" applyAlignment="1">
      <alignment horizontal="center" vertical="center"/>
    </xf>
    <xf numFmtId="181" fontId="99" fillId="0" borderId="0" xfId="21222" applyNumberFormat="1" applyFont="1" applyFill="1" applyBorder="1" applyAlignment="1">
      <alignment horizontal="center" vertical="center" wrapText="1"/>
    </xf>
    <xf numFmtId="181" fontId="16" fillId="0" borderId="4" xfId="21222" applyNumberFormat="1" applyFont="1" applyFill="1" applyBorder="1" applyAlignment="1">
      <alignment horizontal="center" vertical="center"/>
    </xf>
    <xf numFmtId="0" fontId="13" fillId="4" borderId="85" xfId="0" applyFont="1" applyFill="1" applyBorder="1" applyAlignment="1">
      <alignment horizontal="center" vertical="center"/>
    </xf>
    <xf numFmtId="0" fontId="16" fillId="4" borderId="85" xfId="0" applyFont="1" applyFill="1" applyBorder="1" applyAlignment="1">
      <alignment horizontal="center" vertical="center"/>
    </xf>
    <xf numFmtId="181" fontId="98" fillId="0" borderId="0" xfId="21222" applyNumberFormat="1" applyFont="1" applyFill="1" applyBorder="1" applyAlignment="1">
      <alignment horizontal="center" vertical="center"/>
    </xf>
    <xf numFmtId="177" fontId="98" fillId="0" borderId="0" xfId="21222" applyNumberFormat="1" applyFont="1" applyFill="1" applyBorder="1" applyAlignment="1">
      <alignment horizontal="center" vertical="center"/>
    </xf>
    <xf numFmtId="0" fontId="69" fillId="4" borderId="4" xfId="0" applyFont="1" applyFill="1" applyBorder="1" applyAlignment="1">
      <alignment horizontal="center" vertical="center"/>
    </xf>
    <xf numFmtId="0" fontId="47" fillId="4" borderId="4" xfId="0" applyFont="1" applyFill="1" applyBorder="1" applyAlignment="1">
      <alignment horizontal="center" vertical="center"/>
    </xf>
    <xf numFmtId="181" fontId="47" fillId="0" borderId="4" xfId="21222" applyNumberFormat="1" applyFont="1" applyFill="1" applyBorder="1" applyAlignment="1">
      <alignment horizontal="center" vertical="center"/>
    </xf>
    <xf numFmtId="211" fontId="65" fillId="0" borderId="0" xfId="21222" applyNumberFormat="1" applyFont="1" applyFill="1" applyBorder="1" applyAlignment="1">
      <alignment horizontal="center" vertical="center"/>
    </xf>
    <xf numFmtId="181" fontId="65" fillId="0" borderId="0" xfId="21222" applyNumberFormat="1" applyFont="1" applyFill="1" applyBorder="1" applyAlignment="1">
      <alignment horizontal="center" vertical="center"/>
    </xf>
    <xf numFmtId="177" fontId="99" fillId="0" borderId="0" xfId="21222" applyNumberFormat="1" applyFont="1" applyFill="1" applyBorder="1" applyAlignment="1">
      <alignment horizontal="center" vertical="center"/>
    </xf>
    <xf numFmtId="181" fontId="46" fillId="0" borderId="0" xfId="21222" applyNumberFormat="1" applyFont="1" applyFill="1" applyBorder="1" applyAlignment="1">
      <alignment horizontal="center" vertical="center"/>
    </xf>
    <xf numFmtId="0" fontId="174" fillId="4" borderId="0" xfId="0" applyFont="1" applyFill="1" applyAlignment="1">
      <alignment vertical="center"/>
    </xf>
    <xf numFmtId="0" fontId="174" fillId="4" borderId="0" xfId="0" applyFont="1" applyFill="1" applyAlignment="1">
      <alignment vertical="center" wrapText="1"/>
    </xf>
    <xf numFmtId="9" fontId="174" fillId="4" borderId="0" xfId="44814" applyFont="1" applyFill="1" applyBorder="1" applyAlignment="1">
      <alignment horizontal="center" vertical="center" wrapText="1"/>
    </xf>
    <xf numFmtId="171" fontId="46" fillId="10" borderId="3" xfId="21222" applyNumberFormat="1" applyFont="1" applyFill="1" applyBorder="1" applyAlignment="1">
      <alignment horizontal="right" vertical="center"/>
    </xf>
    <xf numFmtId="171" fontId="46" fillId="9" borderId="3" xfId="21222" applyNumberFormat="1" applyFont="1" applyFill="1" applyBorder="1" applyAlignment="1">
      <alignment vertical="center"/>
    </xf>
    <xf numFmtId="171" fontId="47" fillId="82" borderId="4" xfId="21222" applyNumberFormat="1" applyFont="1" applyFill="1" applyBorder="1" applyAlignment="1">
      <alignment vertical="center"/>
    </xf>
    <xf numFmtId="43" fontId="6" fillId="0" borderId="0" xfId="4" applyNumberFormat="1"/>
    <xf numFmtId="10" fontId="6" fillId="0" borderId="0" xfId="44814" applyNumberFormat="1" applyFont="1"/>
    <xf numFmtId="179" fontId="0" fillId="0" borderId="0" xfId="0" applyNumberFormat="1" applyAlignment="1">
      <alignment horizontal="center"/>
    </xf>
    <xf numFmtId="2" fontId="0" fillId="0" borderId="0" xfId="0" applyNumberFormat="1" applyAlignment="1">
      <alignment horizontal="center"/>
    </xf>
    <xf numFmtId="4" fontId="0" fillId="0" borderId="0" xfId="0" applyNumberFormat="1" applyAlignment="1">
      <alignment horizontal="center" vertical="center"/>
    </xf>
    <xf numFmtId="4" fontId="0" fillId="0" borderId="0" xfId="0" applyNumberFormat="1" applyAlignment="1">
      <alignment horizontal="center"/>
    </xf>
    <xf numFmtId="9" fontId="0" fillId="0" borderId="0" xfId="0" applyNumberFormat="1" applyAlignment="1">
      <alignment horizontal="center"/>
    </xf>
    <xf numFmtId="4" fontId="20" fillId="0" borderId="0" xfId="4" applyNumberFormat="1" applyFont="1"/>
    <xf numFmtId="43" fontId="0" fillId="0" borderId="0" xfId="0" applyNumberFormat="1"/>
    <xf numFmtId="0" fontId="0" fillId="79" borderId="0" xfId="0" applyFill="1" applyAlignment="1">
      <alignment horizontal="center"/>
    </xf>
    <xf numFmtId="9" fontId="0" fillId="79" borderId="0" xfId="0" applyNumberFormat="1" applyFill="1" applyAlignment="1">
      <alignment horizontal="center"/>
    </xf>
    <xf numFmtId="179" fontId="0" fillId="79" borderId="0" xfId="0" applyNumberFormat="1" applyFill="1" applyAlignment="1">
      <alignment horizontal="center"/>
    </xf>
    <xf numFmtId="4" fontId="0" fillId="79" borderId="0" xfId="0" applyNumberFormat="1" applyFill="1" applyAlignment="1">
      <alignment horizontal="center" vertical="center"/>
    </xf>
    <xf numFmtId="2" fontId="0" fillId="79" borderId="0" xfId="0" applyNumberFormat="1" applyFill="1" applyAlignment="1">
      <alignment horizontal="center"/>
    </xf>
    <xf numFmtId="4" fontId="0" fillId="79" borderId="0" xfId="0" applyNumberFormat="1" applyFill="1" applyAlignment="1">
      <alignment horizontal="center"/>
    </xf>
    <xf numFmtId="0" fontId="0" fillId="79" borderId="0" xfId="0" applyFill="1" applyAlignment="1">
      <alignment horizontal="center" vertical="center"/>
    </xf>
    <xf numFmtId="0" fontId="0" fillId="0" borderId="0" xfId="0" applyAlignment="1">
      <alignment horizontal="left" indent="1"/>
    </xf>
    <xf numFmtId="4" fontId="58" fillId="82" borderId="22" xfId="15311" applyNumberFormat="1" applyFont="1" applyFill="1" applyBorder="1" applyAlignment="1">
      <alignment horizontal="center" vertical="center"/>
    </xf>
    <xf numFmtId="43" fontId="58" fillId="81" borderId="4" xfId="0" applyNumberFormat="1" applyFont="1" applyFill="1" applyBorder="1" applyAlignment="1">
      <alignment horizontal="center" vertical="center" wrapText="1"/>
    </xf>
    <xf numFmtId="43" fontId="46" fillId="5" borderId="83" xfId="21222" applyFont="1" applyFill="1" applyBorder="1" applyAlignment="1">
      <alignment horizontal="center" vertical="center" wrapText="1"/>
    </xf>
    <xf numFmtId="43" fontId="46" fillId="8" borderId="84" xfId="21222" applyFont="1" applyFill="1" applyBorder="1" applyAlignment="1">
      <alignment horizontal="center" vertical="center" wrapText="1"/>
    </xf>
    <xf numFmtId="43" fontId="46" fillId="5" borderId="84" xfId="21222" applyFont="1" applyFill="1" applyBorder="1" applyAlignment="1">
      <alignment horizontal="center" vertical="center" wrapText="1"/>
    </xf>
    <xf numFmtId="43" fontId="46" fillId="5" borderId="4" xfId="21222" applyFont="1" applyFill="1" applyBorder="1" applyAlignment="1">
      <alignment horizontal="center" vertical="center" wrapText="1"/>
    </xf>
    <xf numFmtId="2" fontId="58" fillId="0" borderId="0" xfId="0" applyNumberFormat="1" applyFont="1" applyAlignment="1">
      <alignment vertical="center"/>
    </xf>
    <xf numFmtId="0" fontId="14" fillId="0" borderId="8" xfId="108" applyFont="1" applyBorder="1" applyAlignment="1">
      <alignment horizontal="center" vertical="center" wrapText="1"/>
    </xf>
    <xf numFmtId="0" fontId="14" fillId="0" borderId="82" xfId="108" applyFont="1" applyBorder="1" applyAlignment="1">
      <alignment horizontal="center" vertical="center"/>
    </xf>
    <xf numFmtId="0" fontId="14" fillId="3" borderId="82" xfId="108" applyFont="1" applyFill="1" applyBorder="1" applyAlignment="1">
      <alignment horizontal="center" vertical="center"/>
    </xf>
    <xf numFmtId="0" fontId="14" fillId="0" borderId="82" xfId="108" applyFont="1" applyBorder="1" applyAlignment="1">
      <alignment horizontal="center"/>
    </xf>
    <xf numFmtId="0" fontId="14" fillId="3" borderId="82" xfId="108" applyFont="1" applyFill="1" applyBorder="1" applyAlignment="1">
      <alignment horizontal="center" vertical="center" wrapText="1"/>
    </xf>
    <xf numFmtId="4" fontId="58" fillId="3" borderId="73" xfId="108" applyNumberFormat="1" applyFont="1" applyFill="1" applyBorder="1"/>
    <xf numFmtId="0" fontId="64" fillId="0" borderId="73" xfId="108" applyFont="1" applyBorder="1"/>
    <xf numFmtId="0" fontId="64" fillId="0" borderId="73" xfId="108" applyFont="1" applyBorder="1" applyAlignment="1">
      <alignment horizontal="center" vertical="center"/>
    </xf>
    <xf numFmtId="4" fontId="64" fillId="0" borderId="73" xfId="108" applyNumberFormat="1" applyFont="1" applyBorder="1"/>
    <xf numFmtId="4" fontId="64" fillId="3" borderId="73" xfId="108" applyNumberFormat="1" applyFont="1" applyFill="1" applyBorder="1"/>
    <xf numFmtId="14" fontId="1" fillId="0" borderId="0" xfId="108" applyNumberFormat="1"/>
    <xf numFmtId="0" fontId="14" fillId="0" borderId="8" xfId="108" applyFont="1" applyBorder="1" applyAlignment="1">
      <alignment horizontal="center" vertical="center"/>
    </xf>
    <xf numFmtId="0" fontId="14" fillId="0" borderId="9" xfId="108" applyFont="1" applyBorder="1" applyAlignment="1">
      <alignment horizontal="center" vertical="center"/>
    </xf>
    <xf numFmtId="177" fontId="58" fillId="0" borderId="8" xfId="108" applyNumberFormat="1" applyFont="1" applyBorder="1" applyAlignment="1">
      <alignment horizontal="right" vertical="center"/>
    </xf>
    <xf numFmtId="14" fontId="0" fillId="4" borderId="0" xfId="0" applyNumberFormat="1" applyFill="1"/>
    <xf numFmtId="177" fontId="58" fillId="3" borderId="0" xfId="108" applyNumberFormat="1" applyFont="1" applyFill="1" applyAlignment="1">
      <alignment horizontal="right" vertical="center"/>
    </xf>
    <xf numFmtId="177" fontId="58" fillId="0" borderId="0" xfId="108" applyNumberFormat="1" applyFont="1" applyAlignment="1">
      <alignment horizontal="right" vertical="center"/>
    </xf>
    <xf numFmtId="177" fontId="58" fillId="3" borderId="9" xfId="108" applyNumberFormat="1" applyFont="1" applyFill="1" applyBorder="1" applyAlignment="1">
      <alignment horizontal="right" vertical="center"/>
    </xf>
    <xf numFmtId="0" fontId="58" fillId="4" borderId="0" xfId="108" applyFont="1" applyFill="1" applyAlignment="1">
      <alignment horizontal="center" vertical="center"/>
    </xf>
    <xf numFmtId="177" fontId="58" fillId="4" borderId="0" xfId="108" applyNumberFormat="1" applyFont="1" applyFill="1" applyAlignment="1">
      <alignment horizontal="right" vertical="center"/>
    </xf>
    <xf numFmtId="14" fontId="58" fillId="4" borderId="0" xfId="108" applyNumberFormat="1" applyFont="1" applyFill="1" applyAlignment="1">
      <alignment horizontal="center" vertical="center"/>
    </xf>
    <xf numFmtId="214" fontId="58" fillId="0" borderId="0" xfId="108" applyNumberFormat="1" applyFont="1" applyAlignment="1">
      <alignment horizontal="center" vertical="center"/>
    </xf>
    <xf numFmtId="0" fontId="58" fillId="3" borderId="107" xfId="108" applyFont="1" applyFill="1" applyBorder="1" applyAlignment="1">
      <alignment horizontal="center" vertical="center"/>
    </xf>
    <xf numFmtId="177" fontId="58" fillId="3" borderId="107" xfId="108" applyNumberFormat="1" applyFont="1" applyFill="1" applyBorder="1" applyAlignment="1">
      <alignment horizontal="right" vertical="center"/>
    </xf>
    <xf numFmtId="14" fontId="58" fillId="3" borderId="107" xfId="108" applyNumberFormat="1" applyFont="1" applyFill="1" applyBorder="1" applyAlignment="1">
      <alignment horizontal="center" vertical="center"/>
    </xf>
    <xf numFmtId="214" fontId="58" fillId="0" borderId="107" xfId="108" applyNumberFormat="1" applyFont="1" applyBorder="1" applyAlignment="1">
      <alignment horizontal="center" vertical="center"/>
    </xf>
    <xf numFmtId="0" fontId="58" fillId="0" borderId="0" xfId="108" applyFont="1"/>
    <xf numFmtId="0" fontId="14" fillId="0" borderId="0" xfId="1" applyFont="1" applyAlignment="1">
      <alignment vertical="center"/>
    </xf>
    <xf numFmtId="0" fontId="58" fillId="8" borderId="0" xfId="1" applyFont="1" applyFill="1" applyAlignment="1">
      <alignment horizontal="left" vertical="center"/>
    </xf>
    <xf numFmtId="1" fontId="58" fillId="8" borderId="0" xfId="1" applyNumberFormat="1" applyFont="1" applyFill="1" applyAlignment="1">
      <alignment horizontal="center" vertical="center"/>
    </xf>
    <xf numFmtId="4" fontId="58" fillId="8" borderId="0" xfId="1" applyNumberFormat="1" applyFont="1" applyFill="1" applyAlignment="1">
      <alignment horizontal="center" vertical="center"/>
    </xf>
    <xf numFmtId="174" fontId="58" fillId="0" borderId="4" xfId="1" applyNumberFormat="1" applyFont="1" applyBorder="1" applyAlignment="1">
      <alignment horizontal="center" vertical="center"/>
    </xf>
    <xf numFmtId="2" fontId="14" fillId="0" borderId="90" xfId="0" applyNumberFormat="1" applyFont="1" applyBorder="1" applyAlignment="1">
      <alignment horizontal="center" vertical="center" wrapText="1"/>
    </xf>
    <xf numFmtId="43" fontId="46" fillId="8" borderId="108" xfId="21222" applyFont="1" applyFill="1" applyBorder="1" applyAlignment="1">
      <alignment vertical="center" wrapText="1"/>
    </xf>
    <xf numFmtId="43" fontId="46" fillId="0" borderId="108" xfId="21222" applyFont="1" applyBorder="1" applyAlignment="1">
      <alignment vertical="center" wrapText="1"/>
    </xf>
    <xf numFmtId="43" fontId="47" fillId="5" borderId="90" xfId="21222" applyFont="1" applyFill="1" applyBorder="1" applyAlignment="1">
      <alignment horizontal="right" vertical="center" wrapText="1"/>
    </xf>
    <xf numFmtId="0" fontId="61" fillId="0" borderId="0" xfId="4" applyFont="1" applyAlignment="1">
      <alignment vertical="center"/>
    </xf>
    <xf numFmtId="0" fontId="46" fillId="8" borderId="10" xfId="4" applyFont="1" applyFill="1" applyBorder="1" applyAlignment="1">
      <alignment vertical="center" wrapText="1"/>
    </xf>
    <xf numFmtId="0" fontId="46" fillId="8" borderId="0" xfId="4" applyFont="1" applyFill="1" applyAlignment="1">
      <alignment vertical="center"/>
    </xf>
    <xf numFmtId="0" fontId="46" fillId="8" borderId="22" xfId="4" applyFont="1" applyFill="1" applyBorder="1" applyAlignment="1">
      <alignment horizontal="right" vertical="center" wrapText="1"/>
    </xf>
    <xf numFmtId="2" fontId="46" fillId="8" borderId="22" xfId="4" applyNumberFormat="1" applyFont="1" applyFill="1" applyBorder="1" applyAlignment="1">
      <alignment horizontal="right" vertical="center" wrapText="1"/>
    </xf>
    <xf numFmtId="0" fontId="46" fillId="8" borderId="19" xfId="4" applyFont="1" applyFill="1" applyBorder="1" applyAlignment="1">
      <alignment horizontal="right" vertical="center" wrapText="1"/>
    </xf>
    <xf numFmtId="2" fontId="46" fillId="8" borderId="19" xfId="4" applyNumberFormat="1" applyFont="1" applyFill="1" applyBorder="1" applyAlignment="1">
      <alignment horizontal="right" vertical="center" wrapText="1"/>
    </xf>
    <xf numFmtId="2" fontId="46" fillId="8" borderId="3" xfId="4" applyNumberFormat="1" applyFont="1" applyFill="1" applyBorder="1" applyAlignment="1">
      <alignment horizontal="right" vertical="center" wrapText="1"/>
    </xf>
    <xf numFmtId="2" fontId="46" fillId="6" borderId="1" xfId="4" applyNumberFormat="1" applyFont="1" applyFill="1" applyBorder="1" applyAlignment="1">
      <alignment horizontal="right" vertical="center" wrapText="1"/>
    </xf>
    <xf numFmtId="43" fontId="46" fillId="8" borderId="1" xfId="21222" applyFont="1" applyFill="1" applyBorder="1" applyAlignment="1">
      <alignment horizontal="right" vertical="center" wrapText="1"/>
    </xf>
    <xf numFmtId="2" fontId="46" fillId="8" borderId="13" xfId="4" applyNumberFormat="1" applyFont="1" applyFill="1" applyBorder="1" applyAlignment="1">
      <alignment horizontal="right" vertical="center" wrapText="1"/>
    </xf>
    <xf numFmtId="2" fontId="46" fillId="8" borderId="21" xfId="4" applyNumberFormat="1" applyFont="1" applyFill="1" applyBorder="1" applyAlignment="1">
      <alignment horizontal="right" vertical="center" wrapText="1"/>
    </xf>
    <xf numFmtId="43" fontId="46" fillId="0" borderId="2" xfId="5" quotePrefix="1" applyFont="1" applyFill="1" applyBorder="1" applyAlignment="1">
      <alignment horizontal="right" vertical="center" wrapText="1"/>
    </xf>
    <xf numFmtId="43" fontId="46" fillId="0" borderId="2" xfId="5" applyFont="1" applyFill="1" applyBorder="1" applyAlignment="1">
      <alignment horizontal="right" vertical="center" wrapText="1"/>
    </xf>
    <xf numFmtId="2" fontId="46" fillId="8" borderId="2" xfId="4" applyNumberFormat="1" applyFont="1" applyFill="1" applyBorder="1" applyAlignment="1">
      <alignment horizontal="right" vertical="center" wrapText="1"/>
    </xf>
    <xf numFmtId="0" fontId="46" fillId="0" borderId="12" xfId="4" applyFont="1" applyBorder="1" applyAlignment="1">
      <alignment vertical="center"/>
    </xf>
    <xf numFmtId="17" fontId="46" fillId="0" borderId="22" xfId="4" applyNumberFormat="1" applyFont="1" applyBorder="1" applyAlignment="1">
      <alignment horizontal="center" vertical="center" wrapText="1"/>
    </xf>
    <xf numFmtId="171" fontId="46" fillId="0" borderId="4" xfId="21222" applyNumberFormat="1" applyFont="1" applyFill="1" applyBorder="1" applyAlignment="1">
      <alignment horizontal="center" vertical="center" wrapText="1"/>
    </xf>
    <xf numFmtId="171" fontId="6" fillId="0" borderId="0" xfId="4" applyNumberFormat="1" applyAlignment="1">
      <alignment vertical="center"/>
    </xf>
    <xf numFmtId="0" fontId="51" fillId="0" borderId="0" xfId="4" applyFont="1" applyAlignment="1">
      <alignment vertical="center"/>
    </xf>
    <xf numFmtId="0" fontId="51" fillId="0" borderId="9" xfId="4" applyFont="1" applyBorder="1" applyAlignment="1">
      <alignment vertical="center"/>
    </xf>
    <xf numFmtId="3" fontId="46" fillId="10" borderId="1" xfId="21222" applyNumberFormat="1" applyFont="1" applyFill="1" applyBorder="1" applyAlignment="1">
      <alignment horizontal="center" vertical="center"/>
    </xf>
    <xf numFmtId="3" fontId="47" fillId="82" borderId="4" xfId="82" applyNumberFormat="1" applyFont="1" applyFill="1" applyBorder="1" applyAlignment="1">
      <alignment horizontal="center" vertical="center"/>
    </xf>
    <xf numFmtId="177" fontId="58" fillId="0" borderId="40" xfId="15263" applyNumberFormat="1" applyFont="1" applyFill="1" applyBorder="1" applyAlignment="1">
      <alignment horizontal="center" vertical="center" wrapText="1"/>
    </xf>
    <xf numFmtId="0" fontId="46" fillId="0" borderId="0" xfId="4" applyFont="1" applyAlignment="1">
      <alignment vertical="center" wrapText="1"/>
    </xf>
    <xf numFmtId="3" fontId="46" fillId="8" borderId="2" xfId="4" applyNumberFormat="1" applyFont="1" applyFill="1" applyBorder="1" applyAlignment="1">
      <alignment horizontal="right" vertical="center" wrapText="1"/>
    </xf>
    <xf numFmtId="0" fontId="46" fillId="4" borderId="0" xfId="4" applyFont="1" applyFill="1" applyAlignment="1">
      <alignment vertical="center" wrapText="1"/>
    </xf>
    <xf numFmtId="4" fontId="46" fillId="8" borderId="0" xfId="4" applyNumberFormat="1" applyFont="1" applyFill="1" applyAlignment="1">
      <alignment horizontal="right" vertical="center" wrapText="1"/>
    </xf>
    <xf numFmtId="4" fontId="46" fillId="8" borderId="8" xfId="4" applyNumberFormat="1" applyFont="1" applyFill="1" applyBorder="1" applyAlignment="1">
      <alignment horizontal="right" vertical="center" wrapText="1"/>
    </xf>
    <xf numFmtId="3" fontId="46" fillId="8" borderId="8" xfId="4" applyNumberFormat="1" applyFont="1" applyFill="1" applyBorder="1" applyAlignment="1">
      <alignment horizontal="right" vertical="center" wrapText="1"/>
    </xf>
    <xf numFmtId="4" fontId="46" fillId="8" borderId="18" xfId="4" applyNumberFormat="1" applyFont="1" applyFill="1" applyBorder="1" applyAlignment="1">
      <alignment vertical="center" wrapText="1"/>
    </xf>
    <xf numFmtId="3" fontId="46" fillId="8" borderId="19" xfId="4" applyNumberFormat="1" applyFont="1" applyFill="1" applyBorder="1" applyAlignment="1">
      <alignment vertical="center" wrapText="1"/>
    </xf>
    <xf numFmtId="4" fontId="46" fillId="8" borderId="11" xfId="4" applyNumberFormat="1" applyFont="1" applyFill="1" applyBorder="1" applyAlignment="1">
      <alignment vertical="center" wrapText="1"/>
    </xf>
    <xf numFmtId="3" fontId="46" fillId="8" borderId="18" xfId="4" applyNumberFormat="1" applyFont="1" applyFill="1" applyBorder="1" applyAlignment="1">
      <alignment vertical="center" wrapText="1"/>
    </xf>
    <xf numFmtId="4" fontId="58" fillId="8" borderId="23" xfId="4" applyNumberFormat="1" applyFont="1" applyFill="1" applyBorder="1" applyAlignment="1">
      <alignment horizontal="right" vertical="center" wrapText="1"/>
    </xf>
    <xf numFmtId="3" fontId="58" fillId="8" borderId="23" xfId="4" applyNumberFormat="1" applyFont="1" applyFill="1" applyBorder="1" applyAlignment="1">
      <alignment horizontal="right" vertical="center" wrapText="1"/>
    </xf>
    <xf numFmtId="3" fontId="58" fillId="8" borderId="21" xfId="4" applyNumberFormat="1" applyFont="1" applyFill="1" applyBorder="1" applyAlignment="1">
      <alignment vertical="center" wrapText="1"/>
    </xf>
    <xf numFmtId="3" fontId="58" fillId="8" borderId="2" xfId="4" applyNumberFormat="1" applyFont="1" applyFill="1" applyBorder="1" applyAlignment="1">
      <alignment vertical="center" wrapText="1"/>
    </xf>
    <xf numFmtId="0" fontId="46" fillId="8" borderId="13" xfId="4" applyFont="1" applyFill="1" applyBorder="1" applyAlignment="1">
      <alignment horizontal="right" vertical="center" wrapText="1"/>
    </xf>
    <xf numFmtId="3" fontId="46" fillId="8" borderId="2" xfId="4" applyNumberFormat="1" applyFont="1" applyFill="1" applyBorder="1" applyAlignment="1">
      <alignment vertical="center" wrapText="1"/>
    </xf>
    <xf numFmtId="3" fontId="46" fillId="8" borderId="14" xfId="4" applyNumberFormat="1" applyFont="1" applyFill="1" applyBorder="1" applyAlignment="1">
      <alignment vertical="center" wrapText="1"/>
    </xf>
    <xf numFmtId="3" fontId="46" fillId="8" borderId="21" xfId="4" applyNumberFormat="1" applyFont="1" applyFill="1" applyBorder="1" applyAlignment="1">
      <alignment vertical="center" wrapText="1"/>
    </xf>
    <xf numFmtId="3" fontId="46" fillId="0" borderId="9" xfId="5" applyNumberFormat="1" applyFont="1" applyFill="1" applyBorder="1" applyAlignment="1">
      <alignment horizontal="right" wrapText="1"/>
    </xf>
    <xf numFmtId="0" fontId="58" fillId="0" borderId="0" xfId="0" quotePrefix="1" applyFont="1" applyAlignment="1">
      <alignment horizontal="left" vertical="center"/>
    </xf>
    <xf numFmtId="2" fontId="58" fillId="9" borderId="22" xfId="4" applyNumberFormat="1" applyFont="1" applyFill="1" applyBorder="1" applyAlignment="1">
      <alignment horizontal="center" vertical="center" wrapText="1"/>
    </xf>
    <xf numFmtId="0" fontId="54" fillId="0" borderId="0" xfId="4" applyFont="1" applyAlignment="1">
      <alignment horizontal="center" vertical="center"/>
    </xf>
    <xf numFmtId="4" fontId="46" fillId="0" borderId="22" xfId="4" applyNumberFormat="1" applyFont="1" applyBorder="1" applyAlignment="1">
      <alignment horizontal="center" vertical="center" wrapText="1"/>
    </xf>
    <xf numFmtId="43" fontId="46" fillId="0" borderId="22" xfId="4" applyNumberFormat="1" applyFont="1" applyBorder="1" applyAlignment="1">
      <alignment horizontal="center" vertical="center" wrapText="1"/>
    </xf>
    <xf numFmtId="171" fontId="46" fillId="0" borderId="4" xfId="5" applyNumberFormat="1" applyFont="1" applyFill="1" applyBorder="1" applyAlignment="1">
      <alignment horizontal="center" vertical="center" wrapText="1"/>
    </xf>
    <xf numFmtId="41" fontId="46" fillId="4" borderId="4" xfId="5" applyNumberFormat="1" applyFont="1" applyFill="1" applyBorder="1" applyAlignment="1">
      <alignment horizontal="center" vertical="center" wrapText="1"/>
    </xf>
    <xf numFmtId="0" fontId="58" fillId="0" borderId="0" xfId="0" applyFont="1" applyAlignment="1">
      <alignment horizontal="center" vertical="center" wrapText="1"/>
    </xf>
    <xf numFmtId="17" fontId="58" fillId="0" borderId="0" xfId="0" applyNumberFormat="1" applyFont="1" applyAlignment="1">
      <alignment horizontal="center" vertical="center" wrapText="1"/>
    </xf>
    <xf numFmtId="17" fontId="58" fillId="0" borderId="40" xfId="0" applyNumberFormat="1" applyFont="1" applyBorder="1" applyAlignment="1">
      <alignment horizontal="center" vertical="center" wrapText="1"/>
    </xf>
    <xf numFmtId="0" fontId="58" fillId="0" borderId="40" xfId="0" applyFont="1" applyBorder="1" applyAlignment="1">
      <alignment horizontal="center" vertical="center" wrapText="1"/>
    </xf>
    <xf numFmtId="0" fontId="58" fillId="8" borderId="0" xfId="0" applyFont="1" applyFill="1" applyAlignment="1">
      <alignment horizontal="center" vertical="center" wrapText="1"/>
    </xf>
    <xf numFmtId="174" fontId="58" fillId="0" borderId="0" xfId="0" applyNumberFormat="1" applyFont="1" applyAlignment="1">
      <alignment horizontal="center" vertical="center" wrapText="1"/>
    </xf>
    <xf numFmtId="2" fontId="58" fillId="0" borderId="0" xfId="0" applyNumberFormat="1" applyFont="1" applyAlignment="1">
      <alignment horizontal="center" vertical="center" wrapText="1"/>
    </xf>
    <xf numFmtId="10" fontId="58" fillId="8" borderId="0" xfId="44814" applyNumberFormat="1" applyFont="1" applyFill="1" applyBorder="1" applyAlignment="1">
      <alignment horizontal="center" vertical="center" wrapText="1"/>
    </xf>
    <xf numFmtId="10" fontId="58" fillId="0" borderId="0" xfId="44814" applyNumberFormat="1" applyFont="1" applyFill="1" applyBorder="1" applyAlignment="1">
      <alignment horizontal="center" vertical="center" wrapText="1"/>
    </xf>
    <xf numFmtId="4" fontId="58" fillId="79" borderId="0" xfId="0" applyNumberFormat="1" applyFont="1" applyFill="1" applyAlignment="1">
      <alignment horizontal="center" vertical="center" wrapText="1"/>
    </xf>
    <xf numFmtId="4" fontId="58" fillId="0" borderId="0" xfId="0" applyNumberFormat="1" applyFont="1" applyAlignment="1">
      <alignment horizontal="center" vertical="center" wrapText="1"/>
    </xf>
    <xf numFmtId="4" fontId="58" fillId="8" borderId="0" xfId="0" applyNumberFormat="1" applyFont="1" applyFill="1" applyAlignment="1">
      <alignment horizontal="center" vertical="center" wrapText="1"/>
    </xf>
    <xf numFmtId="0" fontId="14" fillId="0" borderId="90" xfId="0" applyFont="1" applyBorder="1" applyAlignment="1">
      <alignment horizontal="center" vertical="center" wrapText="1"/>
    </xf>
    <xf numFmtId="174" fontId="58" fillId="8" borderId="0" xfId="0" applyNumberFormat="1" applyFont="1" applyFill="1" applyAlignment="1">
      <alignment horizontal="center" vertical="center" wrapText="1"/>
    </xf>
    <xf numFmtId="173" fontId="58" fillId="0" borderId="0" xfId="0" applyNumberFormat="1" applyFont="1" applyAlignment="1">
      <alignment horizontal="center" vertical="center" wrapText="1"/>
    </xf>
    <xf numFmtId="2" fontId="58" fillId="8" borderId="0" xfId="0" quotePrefix="1" applyNumberFormat="1" applyFont="1" applyFill="1" applyAlignment="1">
      <alignment horizontal="center" vertical="center" wrapText="1"/>
    </xf>
    <xf numFmtId="0" fontId="58" fillId="8" borderId="0" xfId="0" applyFont="1" applyFill="1" applyAlignment="1">
      <alignment vertical="center" wrapText="1"/>
    </xf>
    <xf numFmtId="0" fontId="58" fillId="0" borderId="0" xfId="0" applyFont="1" applyAlignment="1">
      <alignment vertical="center" wrapText="1"/>
    </xf>
    <xf numFmtId="10" fontId="58" fillId="8" borderId="0" xfId="0" applyNumberFormat="1" applyFont="1" applyFill="1" applyAlignment="1">
      <alignment horizontal="center" vertical="center" wrapText="1"/>
    </xf>
    <xf numFmtId="183" fontId="14" fillId="0" borderId="54" xfId="0" applyNumberFormat="1" applyFont="1" applyBorder="1" applyAlignment="1">
      <alignment horizontal="center" vertical="center" wrapText="1"/>
    </xf>
    <xf numFmtId="43" fontId="58" fillId="0" borderId="0" xfId="4" applyNumberFormat="1" applyFont="1" applyAlignment="1">
      <alignment horizontal="right" vertical="center"/>
    </xf>
    <xf numFmtId="0" fontId="6" fillId="0" borderId="0" xfId="4" applyAlignment="1">
      <alignment wrapText="1"/>
    </xf>
    <xf numFmtId="0" fontId="17" fillId="0" borderId="0" xfId="0" applyFont="1" applyAlignment="1">
      <alignment horizontal="left" vertical="center" wrapText="1"/>
    </xf>
    <xf numFmtId="177" fontId="58" fillId="4" borderId="0" xfId="108" applyNumberFormat="1" applyFont="1" applyFill="1" applyAlignment="1">
      <alignment horizontal="center" vertical="center"/>
    </xf>
    <xf numFmtId="177" fontId="58" fillId="3" borderId="107" xfId="108" applyNumberFormat="1" applyFont="1" applyFill="1" applyBorder="1" applyAlignment="1">
      <alignment horizontal="center" vertical="center"/>
    </xf>
    <xf numFmtId="177" fontId="58" fillId="3" borderId="107" xfId="108" applyNumberFormat="1" applyFont="1" applyFill="1" applyBorder="1" applyAlignment="1">
      <alignment horizontal="center" vertical="center" wrapText="1"/>
    </xf>
    <xf numFmtId="17" fontId="58" fillId="3" borderId="107" xfId="108" applyNumberFormat="1" applyFont="1" applyFill="1" applyBorder="1" applyAlignment="1">
      <alignment horizontal="center" vertical="center"/>
    </xf>
    <xf numFmtId="0" fontId="1" fillId="0" borderId="109" xfId="108" applyBorder="1" applyAlignment="1">
      <alignment horizontal="center" vertical="center"/>
    </xf>
    <xf numFmtId="0" fontId="1" fillId="0" borderId="109" xfId="108" applyBorder="1" applyAlignment="1">
      <alignment horizontal="center"/>
    </xf>
    <xf numFmtId="4" fontId="63" fillId="0" borderId="109" xfId="108" applyNumberFormat="1" applyFont="1" applyBorder="1" applyAlignment="1">
      <alignment horizontal="center"/>
    </xf>
    <xf numFmtId="4" fontId="63" fillId="0" borderId="109" xfId="108" applyNumberFormat="1" applyFont="1" applyBorder="1"/>
    <xf numFmtId="43" fontId="63" fillId="0" borderId="109" xfId="103" applyFont="1" applyBorder="1" applyAlignment="1">
      <alignment horizontal="right"/>
    </xf>
    <xf numFmtId="0" fontId="156" fillId="0" borderId="109" xfId="108" applyFont="1" applyBorder="1"/>
    <xf numFmtId="0" fontId="1" fillId="0" borderId="109" xfId="108" applyBorder="1"/>
    <xf numFmtId="0" fontId="61" fillId="0" borderId="109" xfId="108" applyFont="1" applyBorder="1" applyAlignment="1">
      <alignment horizontal="center" vertical="center"/>
    </xf>
    <xf numFmtId="0" fontId="58" fillId="0" borderId="110" xfId="108" applyFont="1" applyBorder="1" applyAlignment="1">
      <alignment horizontal="center" vertical="center" wrapText="1"/>
    </xf>
    <xf numFmtId="0" fontId="200" fillId="4" borderId="0" xfId="12327" applyFont="1" applyFill="1" applyAlignment="1">
      <alignment horizontal="left" vertical="center" readingOrder="1"/>
    </xf>
    <xf numFmtId="0" fontId="201" fillId="4" borderId="103" xfId="12327" applyFont="1" applyFill="1" applyBorder="1" applyAlignment="1">
      <alignment horizontal="center" vertical="center" wrapText="1" readingOrder="1"/>
    </xf>
    <xf numFmtId="0" fontId="201" fillId="0" borderId="103" xfId="12327" applyFont="1" applyBorder="1" applyAlignment="1">
      <alignment horizontal="center" vertical="center" wrapText="1" readingOrder="1"/>
    </xf>
    <xf numFmtId="0" fontId="175" fillId="0" borderId="0" xfId="0" applyFont="1"/>
    <xf numFmtId="1" fontId="0" fillId="79" borderId="0" xfId="0" applyNumberFormat="1" applyFill="1" applyAlignment="1">
      <alignment horizontal="center"/>
    </xf>
    <xf numFmtId="215" fontId="0" fillId="79" borderId="0" xfId="0" applyNumberFormat="1" applyFill="1" applyAlignment="1">
      <alignment horizontal="center"/>
    </xf>
    <xf numFmtId="43" fontId="0" fillId="79" borderId="0" xfId="21222" applyFont="1" applyFill="1" applyAlignment="1">
      <alignment horizontal="center"/>
    </xf>
    <xf numFmtId="1" fontId="0" fillId="0" borderId="0" xfId="0" applyNumberFormat="1" applyAlignment="1">
      <alignment horizontal="center"/>
    </xf>
    <xf numFmtId="215" fontId="0" fillId="0" borderId="0" xfId="0" applyNumberFormat="1" applyAlignment="1">
      <alignment horizontal="center"/>
    </xf>
    <xf numFmtId="43" fontId="0" fillId="0" borderId="0" xfId="21222" applyFont="1" applyAlignment="1">
      <alignment horizontal="center"/>
    </xf>
    <xf numFmtId="174" fontId="0" fillId="79" borderId="0" xfId="0" applyNumberFormat="1" applyFill="1" applyAlignment="1">
      <alignment horizontal="center" vertical="center"/>
    </xf>
    <xf numFmtId="174" fontId="0" fillId="0" borderId="0" xfId="0" applyNumberFormat="1" applyAlignment="1">
      <alignment horizontal="center" vertical="center"/>
    </xf>
    <xf numFmtId="0" fontId="58" fillId="8" borderId="0" xfId="0" applyFont="1" applyFill="1" applyAlignment="1">
      <alignment horizontal="center" vertical="center"/>
    </xf>
    <xf numFmtId="0" fontId="58" fillId="0" borderId="0" xfId="0" applyFont="1" applyAlignment="1">
      <alignment horizontal="center" vertical="center"/>
    </xf>
    <xf numFmtId="3" fontId="58" fillId="0" borderId="0" xfId="15263" applyNumberFormat="1" applyFont="1" applyBorder="1" applyAlignment="1">
      <alignment horizontal="center" vertical="center" wrapText="1"/>
    </xf>
    <xf numFmtId="3" fontId="58" fillId="0" borderId="0" xfId="15263" applyNumberFormat="1" applyFont="1" applyBorder="1" applyAlignment="1">
      <alignment horizontal="center" vertical="center"/>
    </xf>
    <xf numFmtId="3" fontId="58" fillId="8" borderId="0" xfId="15263" applyNumberFormat="1" applyFont="1" applyFill="1" applyBorder="1" applyAlignment="1">
      <alignment horizontal="center" vertical="center"/>
    </xf>
    <xf numFmtId="3" fontId="58" fillId="8" borderId="0" xfId="15263" applyNumberFormat="1" applyFont="1" applyFill="1" applyBorder="1" applyAlignment="1">
      <alignment horizontal="center" vertical="center" wrapText="1"/>
    </xf>
    <xf numFmtId="4" fontId="58" fillId="0" borderId="0" xfId="0" applyNumberFormat="1" applyFont="1" applyAlignment="1">
      <alignment horizontal="center" vertical="center"/>
    </xf>
    <xf numFmtId="4" fontId="58" fillId="8" borderId="0" xfId="0" applyNumberFormat="1" applyFont="1" applyFill="1" applyAlignment="1">
      <alignment horizontal="center" vertical="center"/>
    </xf>
    <xf numFmtId="173" fontId="59" fillId="0" borderId="0" xfId="0" applyNumberFormat="1" applyFont="1" applyAlignment="1">
      <alignment horizontal="center" vertical="center"/>
    </xf>
    <xf numFmtId="2" fontId="58" fillId="0" borderId="0" xfId="0" quotePrefix="1" applyNumberFormat="1" applyFont="1" applyAlignment="1">
      <alignment horizontal="center" vertical="center" wrapText="1"/>
    </xf>
    <xf numFmtId="0" fontId="58" fillId="8" borderId="0" xfId="0" applyFont="1" applyFill="1" applyAlignment="1">
      <alignment horizontal="left" vertical="center" wrapText="1"/>
    </xf>
    <xf numFmtId="1" fontId="58" fillId="8" borderId="0" xfId="0" applyNumberFormat="1" applyFont="1" applyFill="1" applyAlignment="1">
      <alignment horizontal="center" vertical="center" wrapText="1"/>
    </xf>
    <xf numFmtId="173" fontId="58" fillId="0" borderId="111" xfId="0" quotePrefix="1" applyNumberFormat="1" applyFont="1" applyBorder="1" applyAlignment="1">
      <alignment horizontal="center" vertical="center" wrapText="1"/>
    </xf>
    <xf numFmtId="10" fontId="202" fillId="0" borderId="111" xfId="44814" quotePrefix="1" applyNumberFormat="1" applyFont="1" applyFill="1" applyBorder="1" applyAlignment="1">
      <alignment horizontal="center" vertical="center" wrapText="1"/>
    </xf>
    <xf numFmtId="10" fontId="58" fillId="0" borderId="111" xfId="0" applyNumberFormat="1" applyFont="1" applyBorder="1" applyAlignment="1">
      <alignment horizontal="center" vertical="center" wrapText="1"/>
    </xf>
    <xf numFmtId="0" fontId="202" fillId="0" borderId="111" xfId="44814" applyNumberFormat="1" applyFont="1" applyFill="1" applyBorder="1" applyAlignment="1">
      <alignment horizontal="center" vertical="center" wrapText="1"/>
    </xf>
    <xf numFmtId="49" fontId="202" fillId="0" borderId="111" xfId="44814" applyNumberFormat="1" applyFont="1" applyFill="1" applyBorder="1" applyAlignment="1">
      <alignment horizontal="center" vertical="center" wrapText="1"/>
    </xf>
    <xf numFmtId="2" fontId="58" fillId="0" borderId="111" xfId="0" quotePrefix="1" applyNumberFormat="1" applyFont="1" applyBorder="1" applyAlignment="1">
      <alignment horizontal="center" vertical="center" wrapText="1"/>
    </xf>
    <xf numFmtId="216" fontId="202" fillId="0" borderId="111" xfId="44814" applyNumberFormat="1" applyFont="1" applyFill="1" applyBorder="1" applyAlignment="1">
      <alignment horizontal="center" vertical="center" wrapText="1"/>
    </xf>
    <xf numFmtId="13" fontId="202" fillId="0" borderId="111" xfId="44814" quotePrefix="1" applyNumberFormat="1" applyFont="1" applyFill="1" applyBorder="1" applyAlignment="1">
      <alignment horizontal="center" vertical="center" wrapText="1"/>
    </xf>
    <xf numFmtId="10" fontId="202" fillId="0" borderId="111" xfId="44814" applyNumberFormat="1" applyFont="1" applyFill="1" applyBorder="1" applyAlignment="1">
      <alignment horizontal="center" vertical="center" wrapText="1"/>
    </xf>
    <xf numFmtId="10" fontId="58" fillId="0" borderId="111" xfId="44814" applyNumberFormat="1" applyFont="1" applyFill="1" applyBorder="1" applyAlignment="1">
      <alignment horizontal="center" vertical="center" wrapText="1"/>
    </xf>
    <xf numFmtId="0" fontId="14" fillId="0" borderId="111" xfId="0" applyFont="1" applyBorder="1" applyAlignment="1">
      <alignment horizontal="center" vertical="center" wrapText="1"/>
    </xf>
    <xf numFmtId="0" fontId="25" fillId="0" borderId="0" xfId="1" applyFont="1" applyAlignment="1">
      <alignment vertical="center" wrapText="1"/>
    </xf>
    <xf numFmtId="177" fontId="58" fillId="4" borderId="0" xfId="15263" applyNumberFormat="1" applyFont="1" applyFill="1" applyBorder="1" applyAlignment="1">
      <alignment horizontal="center" vertical="center"/>
    </xf>
    <xf numFmtId="177" fontId="58" fillId="4" borderId="0" xfId="15263" applyNumberFormat="1" applyFont="1" applyFill="1" applyBorder="1" applyAlignment="1">
      <alignment horizontal="center" vertical="center" wrapText="1"/>
    </xf>
    <xf numFmtId="3" fontId="58" fillId="0" borderId="0" xfId="3365" applyNumberFormat="1" applyFont="1" applyFill="1" applyBorder="1" applyAlignment="1" applyProtection="1">
      <alignment horizontal="center" vertical="center" wrapText="1"/>
      <protection locked="0"/>
    </xf>
    <xf numFmtId="4" fontId="58" fillId="0" borderId="0" xfId="3365" applyNumberFormat="1" applyFont="1" applyFill="1" applyBorder="1" applyAlignment="1" applyProtection="1">
      <alignment horizontal="center" vertical="center" wrapText="1"/>
      <protection locked="0"/>
    </xf>
    <xf numFmtId="43" fontId="58" fillId="0" borderId="40" xfId="21222" applyFont="1" applyFill="1" applyBorder="1" applyAlignment="1">
      <alignment horizontal="center" vertical="center" wrapText="1"/>
    </xf>
    <xf numFmtId="43" fontId="58" fillId="0" borderId="0" xfId="21222" applyFont="1" applyFill="1" applyBorder="1" applyAlignment="1">
      <alignment horizontal="center" vertical="center" wrapText="1"/>
    </xf>
    <xf numFmtId="0" fontId="58" fillId="4" borderId="111" xfId="0" applyFont="1" applyFill="1" applyBorder="1" applyAlignment="1">
      <alignment horizontal="center" vertical="center" wrapText="1"/>
    </xf>
    <xf numFmtId="43" fontId="58" fillId="8" borderId="0" xfId="21222" applyFont="1" applyFill="1" applyAlignment="1">
      <alignment horizontal="center" vertical="center" wrapText="1"/>
    </xf>
    <xf numFmtId="0" fontId="156" fillId="4" borderId="111" xfId="0" applyFont="1" applyFill="1" applyBorder="1"/>
    <xf numFmtId="0" fontId="191" fillId="4" borderId="111" xfId="0" applyFont="1" applyFill="1" applyBorder="1" applyAlignment="1">
      <alignment horizontal="left" vertical="center"/>
    </xf>
    <xf numFmtId="0" fontId="192" fillId="4" borderId="103" xfId="12327" applyFont="1" applyFill="1" applyBorder="1" applyAlignment="1">
      <alignment horizontal="center" vertical="center" wrapText="1" readingOrder="1"/>
    </xf>
    <xf numFmtId="0" fontId="15" fillId="0" borderId="0" xfId="0" applyFont="1" applyAlignment="1">
      <alignment vertical="center"/>
    </xf>
    <xf numFmtId="0" fontId="10" fillId="0" borderId="0" xfId="0" applyFont="1" applyAlignment="1">
      <alignment horizontal="left"/>
    </xf>
    <xf numFmtId="0" fontId="12" fillId="0" borderId="0" xfId="0" applyFont="1" applyAlignment="1">
      <alignment horizontal="center" vertical="center"/>
    </xf>
    <xf numFmtId="0" fontId="26" fillId="0" borderId="0" xfId="0" applyFont="1" applyAlignment="1">
      <alignment horizontal="center" vertical="center"/>
    </xf>
    <xf numFmtId="0" fontId="25" fillId="0" borderId="0" xfId="1" applyFont="1" applyAlignment="1">
      <alignment horizontal="center" vertical="center"/>
    </xf>
    <xf numFmtId="0" fontId="10"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center" vertical="center" wrapText="1"/>
    </xf>
    <xf numFmtId="17" fontId="55" fillId="0" borderId="0" xfId="0" applyNumberFormat="1" applyFont="1" applyAlignment="1">
      <alignment horizontal="center" vertical="center" wrapText="1"/>
    </xf>
    <xf numFmtId="0" fontId="5" fillId="0" borderId="0" xfId="2" applyFont="1" applyAlignment="1">
      <alignment horizontal="center" wrapText="1"/>
    </xf>
    <xf numFmtId="0" fontId="7" fillId="0" borderId="0" xfId="0" applyFont="1" applyAlignment="1">
      <alignment vertical="center" wrapText="1"/>
    </xf>
    <xf numFmtId="0" fontId="22" fillId="0" borderId="0" xfId="0" applyFont="1" applyAlignment="1">
      <alignment horizontal="center" wrapText="1"/>
    </xf>
    <xf numFmtId="0" fontId="22" fillId="0" borderId="0" xfId="0" applyFont="1" applyAlignment="1">
      <alignment horizontal="center" vertical="center" wrapText="1"/>
    </xf>
    <xf numFmtId="0" fontId="55" fillId="0" borderId="0" xfId="0" applyFont="1" applyAlignment="1">
      <alignment wrapText="1"/>
    </xf>
    <xf numFmtId="0" fontId="25" fillId="0" borderId="0" xfId="1" applyFont="1" applyAlignment="1">
      <alignment horizontal="center" wrapText="1"/>
    </xf>
    <xf numFmtId="17" fontId="52" fillId="0" borderId="0" xfId="1" applyNumberFormat="1" applyFont="1" applyAlignment="1">
      <alignment horizontal="center" vertical="center" wrapText="1"/>
    </xf>
    <xf numFmtId="0" fontId="12" fillId="0" borderId="0" xfId="0" applyFont="1" applyAlignment="1">
      <alignment wrapText="1"/>
    </xf>
    <xf numFmtId="0" fontId="25" fillId="0" borderId="0" xfId="1" applyFont="1" applyAlignment="1">
      <alignment wrapText="1"/>
    </xf>
    <xf numFmtId="0" fontId="12" fillId="0" borderId="0" xfId="0" applyFont="1" applyAlignment="1">
      <alignment horizontal="center" vertical="center" wrapText="1"/>
    </xf>
    <xf numFmtId="10" fontId="10" fillId="0" borderId="0" xfId="0" applyNumberFormat="1" applyFont="1" applyAlignment="1">
      <alignment horizontal="center" vertical="center"/>
    </xf>
    <xf numFmtId="0" fontId="55" fillId="0" borderId="0" xfId="0" applyFont="1" applyAlignment="1">
      <alignment horizontal="left"/>
    </xf>
    <xf numFmtId="0" fontId="78" fillId="0" borderId="0" xfId="0" applyFont="1" applyAlignment="1">
      <alignment wrapText="1"/>
    </xf>
    <xf numFmtId="0" fontId="78" fillId="0" borderId="0" xfId="0" applyFont="1" applyAlignment="1">
      <alignment horizontal="left"/>
    </xf>
    <xf numFmtId="0" fontId="78" fillId="0" borderId="0" xfId="0" applyFont="1" applyAlignment="1">
      <alignment horizontal="center" vertical="center" wrapText="1"/>
    </xf>
    <xf numFmtId="0" fontId="152" fillId="0" borderId="0" xfId="0" applyFont="1" applyAlignment="1">
      <alignment wrapText="1"/>
    </xf>
    <xf numFmtId="0" fontId="78" fillId="0" borderId="54" xfId="0" applyFont="1" applyBorder="1" applyAlignment="1">
      <alignment horizontal="center" vertical="center" wrapText="1"/>
    </xf>
    <xf numFmtId="175" fontId="78" fillId="0" borderId="54" xfId="44814" applyNumberFormat="1" applyFont="1" applyFill="1" applyBorder="1" applyAlignment="1">
      <alignment horizontal="center" vertical="center" wrapText="1"/>
    </xf>
    <xf numFmtId="0" fontId="12" fillId="0" borderId="54" xfId="0" applyFont="1" applyBorder="1" applyAlignment="1">
      <alignment horizontal="center" vertical="center" wrapText="1"/>
    </xf>
    <xf numFmtId="10" fontId="12" fillId="0" borderId="0" xfId="44814" applyNumberFormat="1" applyFont="1" applyFill="1" applyAlignment="1">
      <alignment horizontal="center" vertical="center"/>
    </xf>
    <xf numFmtId="0" fontId="18" fillId="0" borderId="0" xfId="0" applyFont="1" applyAlignment="1">
      <alignment horizontal="center" vertical="center"/>
    </xf>
    <xf numFmtId="10" fontId="26" fillId="0" borderId="0" xfId="44814" applyNumberFormat="1" applyFont="1" applyFill="1" applyAlignment="1">
      <alignment horizontal="center" vertical="center"/>
    </xf>
    <xf numFmtId="10" fontId="25" fillId="0" borderId="0" xfId="44814" applyNumberFormat="1" applyFont="1" applyFill="1" applyAlignment="1">
      <alignment horizontal="center" vertical="center"/>
    </xf>
    <xf numFmtId="183" fontId="10" fillId="0" borderId="0" xfId="0" applyNumberFormat="1" applyFont="1" applyAlignment="1">
      <alignment horizontal="left" vertical="center"/>
    </xf>
    <xf numFmtId="183" fontId="10" fillId="0" borderId="0" xfId="0" applyNumberFormat="1" applyFont="1" applyAlignment="1">
      <alignment vertical="center"/>
    </xf>
    <xf numFmtId="183" fontId="10" fillId="0" borderId="0" xfId="0" applyNumberFormat="1" applyFont="1" applyAlignment="1">
      <alignment horizontal="right" vertical="center"/>
    </xf>
    <xf numFmtId="183" fontId="20" fillId="0" borderId="0" xfId="1" applyNumberFormat="1" applyFont="1" applyAlignment="1">
      <alignment vertical="center"/>
    </xf>
    <xf numFmtId="183" fontId="20" fillId="0" borderId="0" xfId="1" applyNumberFormat="1" applyFont="1" applyAlignment="1">
      <alignment horizontal="right" vertical="center"/>
    </xf>
    <xf numFmtId="173" fontId="10" fillId="0" borderId="0" xfId="0" applyNumberFormat="1" applyFont="1"/>
    <xf numFmtId="1" fontId="10" fillId="0" borderId="0" xfId="0" applyNumberFormat="1" applyFont="1"/>
    <xf numFmtId="3" fontId="58" fillId="0" borderId="0" xfId="0" applyNumberFormat="1" applyFont="1" applyAlignment="1">
      <alignment horizontal="center" vertical="center"/>
    </xf>
    <xf numFmtId="0" fontId="58" fillId="0" borderId="0" xfId="0" applyFont="1" applyAlignment="1">
      <alignment horizontal="left" vertical="center"/>
    </xf>
    <xf numFmtId="173" fontId="10" fillId="0" borderId="0" xfId="0" applyNumberFormat="1" applyFont="1" applyAlignment="1">
      <alignment horizontal="center" vertical="center"/>
    </xf>
    <xf numFmtId="183" fontId="12" fillId="0" borderId="0" xfId="0" applyNumberFormat="1" applyFont="1" applyAlignment="1">
      <alignment horizontal="left" vertical="center"/>
    </xf>
    <xf numFmtId="10" fontId="10" fillId="0" borderId="0" xfId="44814" applyNumberFormat="1" applyFont="1" applyFill="1" applyAlignment="1">
      <alignment horizontal="center" vertical="center"/>
    </xf>
    <xf numFmtId="0" fontId="0" fillId="4" borderId="0" xfId="0" applyFill="1"/>
    <xf numFmtId="0" fontId="14" fillId="5" borderId="4" xfId="0" applyFont="1" applyFill="1" applyBorder="1" applyAlignment="1">
      <alignment horizontal="center" vertical="center" wrapText="1"/>
    </xf>
    <xf numFmtId="9" fontId="10" fillId="0" borderId="0" xfId="44814" applyFont="1" applyFill="1" applyAlignment="1">
      <alignment horizontal="center" vertical="center"/>
    </xf>
    <xf numFmtId="177" fontId="58" fillId="0" borderId="0" xfId="21194" applyNumberFormat="1" applyFont="1" applyFill="1" applyBorder="1" applyAlignment="1">
      <alignment horizontal="center" vertical="center"/>
    </xf>
    <xf numFmtId="177" fontId="58" fillId="8" borderId="0" xfId="21194" applyNumberFormat="1" applyFont="1" applyFill="1" applyBorder="1" applyAlignment="1">
      <alignment horizontal="center" vertical="center" wrapText="1"/>
    </xf>
    <xf numFmtId="177" fontId="58" fillId="8" borderId="0" xfId="21194" applyNumberFormat="1" applyFont="1" applyFill="1" applyBorder="1" applyAlignment="1">
      <alignment horizontal="center" vertical="center"/>
    </xf>
    <xf numFmtId="10" fontId="58" fillId="0" borderId="40" xfId="44814" applyNumberFormat="1" applyFont="1" applyFill="1" applyBorder="1" applyAlignment="1">
      <alignment horizontal="center" vertical="center" wrapText="1"/>
    </xf>
    <xf numFmtId="4" fontId="58" fillId="0" borderId="40" xfId="0" applyNumberFormat="1" applyFont="1" applyBorder="1" applyAlignment="1">
      <alignment horizontal="center" vertical="center" wrapText="1"/>
    </xf>
    <xf numFmtId="4" fontId="10" fillId="0" borderId="0" xfId="0" applyNumberFormat="1" applyFont="1" applyAlignment="1">
      <alignment horizontal="center" wrapText="1"/>
    </xf>
    <xf numFmtId="4" fontId="22" fillId="0" borderId="0" xfId="0" applyNumberFormat="1" applyFont="1" applyAlignment="1">
      <alignment horizontal="center" wrapText="1"/>
    </xf>
    <xf numFmtId="4" fontId="25" fillId="0" borderId="0" xfId="1" applyNumberFormat="1" applyFont="1" applyAlignment="1">
      <alignment horizontal="center" wrapText="1"/>
    </xf>
    <xf numFmtId="0" fontId="59" fillId="0" borderId="0" xfId="0" applyFont="1" applyAlignment="1">
      <alignment wrapText="1"/>
    </xf>
    <xf numFmtId="9" fontId="78" fillId="0" borderId="0" xfId="0" applyNumberFormat="1" applyFont="1" applyAlignment="1">
      <alignment wrapText="1"/>
    </xf>
    <xf numFmtId="4" fontId="59" fillId="0" borderId="0" xfId="0" applyNumberFormat="1" applyFont="1"/>
    <xf numFmtId="4" fontId="78" fillId="0" borderId="0" xfId="0" applyNumberFormat="1" applyFont="1" applyAlignment="1">
      <alignment horizontal="center" vertical="center" wrapText="1"/>
    </xf>
    <xf numFmtId="17" fontId="78" fillId="0" borderId="0" xfId="0" applyNumberFormat="1" applyFont="1" applyAlignment="1">
      <alignment horizontal="center" vertical="center" wrapText="1"/>
    </xf>
    <xf numFmtId="183" fontId="78" fillId="0" borderId="0" xfId="0" applyNumberFormat="1" applyFont="1" applyAlignment="1">
      <alignment horizontal="left" vertical="center"/>
    </xf>
    <xf numFmtId="183" fontId="58" fillId="8" borderId="59" xfId="0" applyNumberFormat="1" applyFont="1" applyFill="1" applyBorder="1" applyAlignment="1">
      <alignment horizontal="center" vertical="center" wrapText="1"/>
    </xf>
    <xf numFmtId="0" fontId="9" fillId="0" borderId="0" xfId="0" applyFont="1" applyAlignment="1">
      <alignment vertical="center" wrapText="1"/>
    </xf>
    <xf numFmtId="0" fontId="192" fillId="0" borderId="0" xfId="0" applyFont="1" applyAlignment="1">
      <alignment horizontal="left" vertical="center"/>
    </xf>
    <xf numFmtId="183" fontId="9" fillId="0" borderId="0" xfId="0" applyNumberFormat="1" applyFont="1" applyAlignment="1">
      <alignment horizontal="left" vertical="center"/>
    </xf>
    <xf numFmtId="177" fontId="58" fillId="8" borderId="0" xfId="0" applyNumberFormat="1" applyFont="1" applyFill="1" applyAlignment="1">
      <alignment horizontal="center" vertical="center" wrapText="1"/>
    </xf>
    <xf numFmtId="0" fontId="61" fillId="4" borderId="0" xfId="0" applyFont="1" applyFill="1" applyAlignment="1">
      <alignment horizontal="center" vertical="center"/>
    </xf>
    <xf numFmtId="0" fontId="9" fillId="4" borderId="0" xfId="0" applyFont="1" applyFill="1" applyAlignment="1">
      <alignment vertical="center"/>
    </xf>
    <xf numFmtId="0" fontId="15" fillId="4" borderId="0" xfId="0" applyFont="1" applyFill="1" applyAlignment="1">
      <alignment vertical="center"/>
    </xf>
    <xf numFmtId="0" fontId="7" fillId="4" borderId="0" xfId="0" applyFont="1" applyFill="1" applyAlignment="1">
      <alignment vertical="center"/>
    </xf>
    <xf numFmtId="177" fontId="58" fillId="0" borderId="0" xfId="21194" applyNumberFormat="1" applyFont="1" applyFill="1" applyBorder="1" applyAlignment="1">
      <alignment horizontal="center" vertical="center" wrapText="1"/>
    </xf>
    <xf numFmtId="0" fontId="25" fillId="0" borderId="40" xfId="1" applyFont="1" applyBorder="1" applyAlignment="1">
      <alignment vertical="center" wrapText="1"/>
    </xf>
    <xf numFmtId="174" fontId="58" fillId="0" borderId="40" xfId="0" applyNumberFormat="1" applyFont="1" applyBorder="1" applyAlignment="1">
      <alignment horizontal="center" vertical="center" wrapText="1"/>
    </xf>
    <xf numFmtId="177" fontId="58" fillId="8" borderId="0" xfId="0" applyNumberFormat="1" applyFont="1" applyFill="1" applyAlignment="1">
      <alignment horizontal="center" vertical="center"/>
    </xf>
    <xf numFmtId="177" fontId="58" fillId="0" borderId="0" xfId="0" applyNumberFormat="1" applyFont="1" applyAlignment="1">
      <alignment horizontal="center" vertical="center"/>
    </xf>
    <xf numFmtId="4" fontId="58" fillId="8" borderId="0" xfId="0" applyNumberFormat="1" applyFont="1" applyFill="1" applyAlignment="1">
      <alignment horizontal="right" vertical="center" wrapText="1"/>
    </xf>
    <xf numFmtId="0" fontId="196" fillId="0" borderId="0" xfId="0" applyFont="1" applyAlignment="1">
      <alignment horizontal="center" vertical="center" wrapText="1"/>
    </xf>
    <xf numFmtId="10" fontId="59" fillId="0" borderId="0" xfId="0" applyNumberFormat="1" applyFont="1" applyAlignment="1">
      <alignment horizontal="center" vertical="center"/>
    </xf>
    <xf numFmtId="1" fontId="58" fillId="0" borderId="0" xfId="0" applyNumberFormat="1" applyFont="1" applyAlignment="1">
      <alignment horizontal="center" vertical="center"/>
    </xf>
    <xf numFmtId="173" fontId="58" fillId="0" borderId="71" xfId="0" quotePrefix="1" applyNumberFormat="1" applyFont="1" applyBorder="1" applyAlignment="1">
      <alignment horizontal="center" vertical="center" wrapText="1"/>
    </xf>
    <xf numFmtId="4" fontId="1" fillId="0" borderId="0" xfId="108" applyNumberFormat="1"/>
    <xf numFmtId="43" fontId="1" fillId="0" borderId="0" xfId="108" applyNumberFormat="1"/>
    <xf numFmtId="0" fontId="58" fillId="0" borderId="8" xfId="108" applyFont="1" applyBorder="1" applyAlignment="1">
      <alignment horizontal="left" vertical="center" indent="1"/>
    </xf>
    <xf numFmtId="0" fontId="58" fillId="0" borderId="9" xfId="108" applyFont="1" applyBorder="1" applyAlignment="1">
      <alignment horizontal="left" vertical="center" indent="1"/>
    </xf>
    <xf numFmtId="14" fontId="0" fillId="0" borderId="0" xfId="0" applyNumberFormat="1"/>
    <xf numFmtId="171" fontId="1" fillId="0" borderId="0" xfId="108" applyNumberFormat="1"/>
    <xf numFmtId="4" fontId="0" fillId="0" borderId="0" xfId="0" applyNumberFormat="1"/>
    <xf numFmtId="3" fontId="58" fillId="3" borderId="37" xfId="108" applyNumberFormat="1" applyFont="1" applyFill="1" applyBorder="1" applyAlignment="1">
      <alignment vertical="center"/>
    </xf>
    <xf numFmtId="3" fontId="58" fillId="0" borderId="8" xfId="108" applyNumberFormat="1" applyFont="1" applyBorder="1" applyAlignment="1">
      <alignment vertical="center"/>
    </xf>
    <xf numFmtId="3" fontId="58" fillId="0" borderId="9" xfId="108" applyNumberFormat="1" applyFont="1" applyBorder="1" applyAlignment="1">
      <alignment vertical="center"/>
    </xf>
    <xf numFmtId="3" fontId="58" fillId="80" borderId="39" xfId="108" applyNumberFormat="1" applyFont="1" applyFill="1" applyBorder="1" applyAlignment="1">
      <alignment vertical="center"/>
    </xf>
    <xf numFmtId="3" fontId="58" fillId="85" borderId="0" xfId="108" applyNumberFormat="1" applyFont="1" applyFill="1" applyAlignment="1">
      <alignment vertical="center"/>
    </xf>
    <xf numFmtId="14" fontId="58" fillId="80" borderId="39" xfId="108" applyNumberFormat="1" applyFont="1" applyFill="1" applyBorder="1" applyAlignment="1">
      <alignment horizontal="left" vertical="center"/>
    </xf>
    <xf numFmtId="0" fontId="58" fillId="0" borderId="0" xfId="108" applyFont="1" applyAlignment="1">
      <alignment horizontal="left" vertical="center" indent="1"/>
    </xf>
    <xf numFmtId="0" fontId="58" fillId="0" borderId="4" xfId="108" applyFont="1" applyBorder="1" applyAlignment="1">
      <alignment horizontal="center" vertical="center"/>
    </xf>
    <xf numFmtId="0" fontId="58" fillId="85" borderId="0" xfId="108" applyFont="1" applyFill="1" applyAlignment="1">
      <alignment horizontal="left" vertical="center"/>
    </xf>
    <xf numFmtId="3" fontId="58" fillId="85" borderId="0" xfId="108" applyNumberFormat="1" applyFont="1" applyFill="1" applyAlignment="1">
      <alignment horizontal="right" vertical="center"/>
    </xf>
    <xf numFmtId="4" fontId="156" fillId="0" borderId="0" xfId="0" applyNumberFormat="1" applyFont="1" applyAlignment="1">
      <alignment horizontal="center"/>
    </xf>
    <xf numFmtId="4" fontId="156" fillId="0" borderId="40" xfId="0" applyNumberFormat="1" applyFont="1" applyBorder="1" applyAlignment="1">
      <alignment horizontal="center"/>
    </xf>
    <xf numFmtId="0" fontId="0" fillId="0" borderId="40" xfId="0" applyBorder="1" applyAlignment="1">
      <alignment horizontal="left" indent="1"/>
    </xf>
    <xf numFmtId="0" fontId="0" fillId="85" borderId="64" xfId="0" applyFill="1" applyBorder="1" applyAlignment="1">
      <alignment horizontal="left"/>
    </xf>
    <xf numFmtId="4" fontId="156" fillId="85" borderId="64" xfId="0" applyNumberFormat="1" applyFont="1" applyFill="1" applyBorder="1" applyAlignment="1">
      <alignment horizontal="center"/>
    </xf>
    <xf numFmtId="0" fontId="0" fillId="85" borderId="64" xfId="0" applyFill="1" applyBorder="1"/>
    <xf numFmtId="4" fontId="0" fillId="85" borderId="64" xfId="0" applyNumberFormat="1" applyFill="1" applyBorder="1" applyAlignment="1">
      <alignment horizontal="center"/>
    </xf>
    <xf numFmtId="4" fontId="156" fillId="3" borderId="64" xfId="0" applyNumberFormat="1" applyFont="1" applyFill="1" applyBorder="1" applyAlignment="1">
      <alignment horizontal="center"/>
    </xf>
    <xf numFmtId="0" fontId="0" fillId="3" borderId="64" xfId="0" applyFill="1" applyBorder="1" applyAlignment="1">
      <alignment horizontal="left" indent="1"/>
    </xf>
    <xf numFmtId="0" fontId="0" fillId="0" borderId="0" xfId="0" applyAlignment="1">
      <alignment horizontal="left" indent="2"/>
    </xf>
    <xf numFmtId="184" fontId="0" fillId="0" borderId="0" xfId="0" applyNumberFormat="1"/>
    <xf numFmtId="0" fontId="0" fillId="86" borderId="0" xfId="0" applyFill="1"/>
    <xf numFmtId="4" fontId="156" fillId="86" borderId="0" xfId="0" applyNumberFormat="1" applyFont="1" applyFill="1" applyAlignment="1">
      <alignment horizontal="center"/>
    </xf>
    <xf numFmtId="4" fontId="0" fillId="86" borderId="0" xfId="0" applyNumberFormat="1" applyFill="1" applyAlignment="1">
      <alignment horizontal="center"/>
    </xf>
    <xf numFmtId="0" fontId="203" fillId="0" borderId="0" xfId="0" applyFont="1" applyAlignment="1">
      <alignment vertical="center"/>
    </xf>
    <xf numFmtId="4" fontId="73" fillId="0" borderId="0" xfId="0" applyNumberFormat="1" applyFont="1"/>
    <xf numFmtId="165" fontId="73" fillId="0" borderId="0" xfId="0" applyNumberFormat="1" applyFont="1"/>
    <xf numFmtId="0" fontId="75" fillId="0" borderId="0" xfId="1" applyFont="1" applyAlignment="1">
      <alignment horizontal="center"/>
    </xf>
    <xf numFmtId="0" fontId="58" fillId="79" borderId="22" xfId="662" applyNumberFormat="1" applyFont="1" applyFill="1" applyBorder="1" applyAlignment="1">
      <alignment horizontal="right" vertical="center" wrapText="1" indent="2"/>
    </xf>
    <xf numFmtId="0" fontId="200" fillId="0" borderId="0" xfId="0" applyFont="1" applyAlignment="1">
      <alignment vertical="center"/>
    </xf>
    <xf numFmtId="1" fontId="0" fillId="0" borderId="0" xfId="0" applyNumberFormat="1"/>
    <xf numFmtId="217" fontId="74" fillId="0" borderId="0" xfId="0" applyNumberFormat="1" applyFont="1" applyAlignment="1">
      <alignment horizontal="left" vertical="center"/>
    </xf>
    <xf numFmtId="182" fontId="75" fillId="0" borderId="0" xfId="7" applyNumberFormat="1" applyFont="1" applyFill="1" applyBorder="1" applyAlignment="1">
      <alignment horizontal="right" vertical="center" wrapText="1"/>
    </xf>
    <xf numFmtId="218" fontId="0" fillId="0" borderId="0" xfId="0" applyNumberFormat="1"/>
    <xf numFmtId="0" fontId="13" fillId="0" borderId="4" xfId="4" applyFont="1" applyBorder="1" applyAlignment="1">
      <alignment horizontal="center" vertical="center" wrapText="1"/>
    </xf>
    <xf numFmtId="0" fontId="13" fillId="0" borderId="94" xfId="4" applyFont="1" applyBorder="1" applyAlignment="1">
      <alignment horizontal="center" vertical="center" wrapText="1"/>
    </xf>
    <xf numFmtId="0" fontId="46" fillId="8" borderId="0" xfId="4" applyFont="1" applyFill="1" applyAlignment="1">
      <alignment vertical="center" wrapText="1"/>
    </xf>
    <xf numFmtId="4" fontId="46" fillId="8" borderId="0" xfId="4" applyNumberFormat="1" applyFont="1" applyFill="1" applyAlignment="1">
      <alignment horizontal="center" vertical="center"/>
    </xf>
    <xf numFmtId="9" fontId="46" fillId="8" borderId="0" xfId="44814" applyFont="1" applyFill="1" applyBorder="1" applyAlignment="1">
      <alignment horizontal="center" vertical="center"/>
    </xf>
    <xf numFmtId="10" fontId="46" fillId="8" borderId="0" xfId="44814" applyNumberFormat="1" applyFont="1" applyFill="1" applyBorder="1" applyAlignment="1">
      <alignment horizontal="center" vertical="center"/>
    </xf>
    <xf numFmtId="4" fontId="46" fillId="8" borderId="0" xfId="44814" applyNumberFormat="1" applyFont="1" applyFill="1" applyBorder="1" applyAlignment="1">
      <alignment horizontal="center" vertical="center"/>
    </xf>
    <xf numFmtId="4" fontId="46" fillId="0" borderId="0" xfId="4" applyNumberFormat="1" applyFont="1" applyAlignment="1">
      <alignment horizontal="center" vertical="center"/>
    </xf>
    <xf numFmtId="9" fontId="46" fillId="0" borderId="0" xfId="44814" applyFont="1" applyBorder="1" applyAlignment="1">
      <alignment horizontal="center" vertical="center"/>
    </xf>
    <xf numFmtId="10" fontId="46" fillId="0" borderId="0" xfId="44814" applyNumberFormat="1" applyFont="1" applyFill="1" applyBorder="1" applyAlignment="1">
      <alignment horizontal="center" vertical="center"/>
    </xf>
    <xf numFmtId="4" fontId="46" fillId="0" borderId="0" xfId="44814" applyNumberFormat="1" applyFont="1" applyFill="1" applyBorder="1" applyAlignment="1">
      <alignment horizontal="center" vertical="center"/>
    </xf>
    <xf numFmtId="3" fontId="46" fillId="8" borderId="0" xfId="4" applyNumberFormat="1" applyFont="1" applyFill="1" applyAlignment="1">
      <alignment horizontal="center" vertical="center"/>
    </xf>
    <xf numFmtId="3" fontId="6" fillId="0" borderId="0" xfId="4" applyNumberFormat="1" applyAlignment="1">
      <alignment vertical="center"/>
    </xf>
    <xf numFmtId="3" fontId="51" fillId="0" borderId="0" xfId="4" applyNumberFormat="1" applyFont="1" applyAlignment="1">
      <alignment vertical="center"/>
    </xf>
    <xf numFmtId="3" fontId="46" fillId="0" borderId="0" xfId="4" applyNumberFormat="1" applyFont="1" applyAlignment="1">
      <alignment horizontal="center" vertical="center"/>
    </xf>
    <xf numFmtId="218" fontId="58" fillId="4" borderId="0" xfId="108" applyNumberFormat="1" applyFont="1" applyFill="1" applyAlignment="1">
      <alignment horizontal="center" vertical="center"/>
    </xf>
    <xf numFmtId="218" fontId="58" fillId="3" borderId="107" xfId="108" applyNumberFormat="1" applyFont="1" applyFill="1" applyBorder="1" applyAlignment="1">
      <alignment horizontal="center" vertical="center"/>
    </xf>
    <xf numFmtId="0" fontId="0" fillId="0" borderId="0" xfId="0" applyAlignment="1">
      <alignment horizontal="left"/>
    </xf>
    <xf numFmtId="4" fontId="2" fillId="0" borderId="0" xfId="1" applyNumberFormat="1"/>
    <xf numFmtId="3" fontId="2" fillId="0" borderId="0" xfId="1" applyNumberFormat="1"/>
    <xf numFmtId="0" fontId="207" fillId="87" borderId="119" xfId="0" applyFont="1" applyFill="1" applyBorder="1" applyAlignment="1">
      <alignment horizontal="center" vertical="center" wrapText="1" readingOrder="1"/>
    </xf>
    <xf numFmtId="0" fontId="207" fillId="87" borderId="117" xfId="0" applyFont="1" applyFill="1" applyBorder="1" applyAlignment="1">
      <alignment vertical="center" wrapText="1" readingOrder="1"/>
    </xf>
    <xf numFmtId="3" fontId="72" fillId="4" borderId="4" xfId="0" applyNumberFormat="1" applyFont="1" applyFill="1" applyBorder="1" applyAlignment="1">
      <alignment horizontal="center" vertical="center" wrapText="1"/>
    </xf>
    <xf numFmtId="9" fontId="0" fillId="0" borderId="0" xfId="0" applyNumberFormat="1"/>
    <xf numFmtId="177" fontId="58" fillId="0" borderId="8" xfId="15263" applyNumberFormat="1" applyFont="1" applyFill="1" applyBorder="1" applyAlignment="1">
      <alignment horizontal="center" vertical="center"/>
    </xf>
    <xf numFmtId="0" fontId="58" fillId="0" borderId="116" xfId="0" applyFont="1" applyBorder="1" applyAlignment="1">
      <alignment horizontal="center" vertical="center"/>
    </xf>
    <xf numFmtId="0" fontId="58" fillId="9" borderId="116" xfId="0" applyFont="1" applyFill="1" applyBorder="1" applyAlignment="1">
      <alignment horizontal="center" vertical="center"/>
    </xf>
    <xf numFmtId="0" fontId="58" fillId="0" borderId="116" xfId="0" applyFont="1" applyBorder="1" applyAlignment="1">
      <alignment horizontal="center"/>
    </xf>
    <xf numFmtId="0" fontId="58" fillId="0" borderId="71" xfId="0" applyFont="1" applyBorder="1" applyAlignment="1">
      <alignment horizontal="center" vertical="center"/>
    </xf>
    <xf numFmtId="0" fontId="58" fillId="0" borderId="4" xfId="0" applyFont="1" applyBorder="1" applyAlignment="1">
      <alignment horizontal="left" vertical="center"/>
    </xf>
    <xf numFmtId="3" fontId="58" fillId="0" borderId="9" xfId="0" applyNumberFormat="1" applyFont="1" applyBorder="1" applyAlignment="1">
      <alignment horizontal="center" vertical="center" wrapText="1"/>
    </xf>
    <xf numFmtId="3" fontId="58" fillId="81" borderId="9" xfId="0" applyNumberFormat="1" applyFont="1" applyFill="1" applyBorder="1" applyAlignment="1">
      <alignment horizontal="center" vertical="center" wrapText="1"/>
    </xf>
    <xf numFmtId="2" fontId="58" fillId="4" borderId="0" xfId="0" applyNumberFormat="1" applyFont="1" applyFill="1" applyAlignment="1">
      <alignment horizontal="center" vertical="center" wrapText="1"/>
    </xf>
    <xf numFmtId="49" fontId="202" fillId="0" borderId="116" xfId="44814" applyNumberFormat="1" applyFont="1" applyFill="1" applyBorder="1" applyAlignment="1">
      <alignment horizontal="center" vertical="center" wrapText="1"/>
    </xf>
    <xf numFmtId="2" fontId="58" fillId="8" borderId="0" xfId="0" applyNumberFormat="1" applyFont="1" applyFill="1" applyAlignment="1">
      <alignment horizontal="center" vertical="center" wrapText="1"/>
    </xf>
    <xf numFmtId="0" fontId="58" fillId="0" borderId="40" xfId="0" applyFont="1" applyBorder="1" applyAlignment="1">
      <alignment vertical="center" wrapText="1"/>
    </xf>
    <xf numFmtId="0" fontId="14" fillId="0" borderId="128" xfId="0" applyFont="1" applyBorder="1" applyAlignment="1">
      <alignment horizontal="center" vertical="center" wrapText="1"/>
    </xf>
    <xf numFmtId="10" fontId="58" fillId="8" borderId="116" xfId="44814" applyNumberFormat="1" applyFont="1" applyFill="1" applyBorder="1" applyAlignment="1">
      <alignment horizontal="center" vertical="center" wrapText="1"/>
    </xf>
    <xf numFmtId="2" fontId="58" fillId="8" borderId="116" xfId="0" quotePrefix="1" applyNumberFormat="1" applyFont="1" applyFill="1" applyBorder="1" applyAlignment="1">
      <alignment horizontal="center" vertical="center" wrapText="1"/>
    </xf>
    <xf numFmtId="10" fontId="58" fillId="8" borderId="116" xfId="0" applyNumberFormat="1" applyFont="1" applyFill="1" applyBorder="1" applyAlignment="1">
      <alignment horizontal="center" vertical="center" wrapText="1"/>
    </xf>
    <xf numFmtId="2" fontId="58" fillId="0" borderId="116" xfId="0" quotePrefix="1" applyNumberFormat="1" applyFont="1" applyBorder="1" applyAlignment="1">
      <alignment horizontal="center" vertical="center" wrapText="1"/>
    </xf>
    <xf numFmtId="2" fontId="58" fillId="0" borderId="0" xfId="21222" applyNumberFormat="1" applyFont="1" applyBorder="1" applyAlignment="1">
      <alignment horizontal="center" vertical="center" wrapText="1"/>
    </xf>
    <xf numFmtId="2" fontId="58" fillId="8" borderId="0" xfId="21222" applyNumberFormat="1" applyFont="1" applyFill="1" applyBorder="1" applyAlignment="1">
      <alignment horizontal="center" vertical="center" wrapText="1"/>
    </xf>
    <xf numFmtId="0" fontId="59" fillId="0" borderId="0" xfId="0" applyFont="1" applyAlignment="1">
      <alignment horizontal="center" vertical="center"/>
    </xf>
    <xf numFmtId="165" fontId="59" fillId="0" borderId="0" xfId="15263" applyFont="1" applyAlignment="1">
      <alignment horizontal="center" vertical="center"/>
    </xf>
    <xf numFmtId="165" fontId="59" fillId="0" borderId="0" xfId="15302" applyFont="1" applyAlignment="1">
      <alignment horizontal="center" vertical="center"/>
    </xf>
    <xf numFmtId="0" fontId="59" fillId="0" borderId="0" xfId="0" applyFont="1" applyAlignment="1">
      <alignment horizontal="centerContinuous"/>
    </xf>
    <xf numFmtId="165" fontId="156" fillId="0" borderId="0" xfId="15302" applyFont="1"/>
    <xf numFmtId="183" fontId="58" fillId="4" borderId="59" xfId="0" applyNumberFormat="1" applyFont="1" applyFill="1" applyBorder="1" applyAlignment="1">
      <alignment horizontal="center" vertical="center" wrapText="1"/>
    </xf>
    <xf numFmtId="182" fontId="58" fillId="4" borderId="54" xfId="15263" applyNumberFormat="1" applyFont="1" applyFill="1" applyBorder="1" applyAlignment="1">
      <alignment horizontal="right" vertical="center" wrapText="1"/>
    </xf>
    <xf numFmtId="183" fontId="211" fillId="0" borderId="0" xfId="0" applyNumberFormat="1" applyFont="1" applyAlignment="1">
      <alignment horizontal="left" vertical="center"/>
    </xf>
    <xf numFmtId="0" fontId="212" fillId="0" borderId="0" xfId="0" applyFont="1"/>
    <xf numFmtId="0" fontId="58" fillId="79" borderId="20" xfId="4" applyFont="1" applyFill="1" applyBorder="1" applyAlignment="1">
      <alignment vertical="center"/>
    </xf>
    <xf numFmtId="0" fontId="58" fillId="79" borderId="20" xfId="4" applyFont="1" applyFill="1" applyBorder="1" applyAlignment="1">
      <alignment horizontal="center" vertical="center" wrapText="1"/>
    </xf>
    <xf numFmtId="17" fontId="58" fillId="79" borderId="20" xfId="4" applyNumberFormat="1" applyFont="1" applyFill="1" applyBorder="1" applyAlignment="1">
      <alignment horizontal="center" vertical="center" wrapText="1"/>
    </xf>
    <xf numFmtId="44" fontId="58" fillId="79" borderId="20" xfId="15314" applyFont="1" applyFill="1" applyBorder="1" applyAlignment="1">
      <alignment horizontal="right" vertical="center" wrapText="1"/>
    </xf>
    <xf numFmtId="171" fontId="58" fillId="79" borderId="20" xfId="21222" applyNumberFormat="1" applyFont="1" applyFill="1" applyBorder="1" applyAlignment="1">
      <alignment horizontal="center" vertical="center" wrapText="1"/>
    </xf>
    <xf numFmtId="44" fontId="58" fillId="79" borderId="20" xfId="15314" applyFont="1" applyFill="1" applyBorder="1" applyAlignment="1">
      <alignment horizontal="center" vertical="center" wrapText="1"/>
    </xf>
    <xf numFmtId="0" fontId="58" fillId="0" borderId="21" xfId="4" applyFont="1" applyBorder="1" applyAlignment="1">
      <alignment vertical="center"/>
    </xf>
    <xf numFmtId="17" fontId="58" fillId="0" borderId="21" xfId="4" applyNumberFormat="1" applyFont="1" applyBorder="1" applyAlignment="1">
      <alignment horizontal="center" vertical="center" wrapText="1"/>
    </xf>
    <xf numFmtId="44" fontId="58" fillId="0" borderId="21" xfId="15314" applyFont="1" applyBorder="1" applyAlignment="1">
      <alignment horizontal="right" vertical="center" wrapText="1"/>
    </xf>
    <xf numFmtId="171" fontId="58" fillId="0" borderId="21" xfId="21222" applyNumberFormat="1" applyFont="1" applyBorder="1" applyAlignment="1">
      <alignment horizontal="center" vertical="center"/>
    </xf>
    <xf numFmtId="44" fontId="58" fillId="0" borderId="21" xfId="15314" applyFont="1" applyBorder="1" applyAlignment="1">
      <alignment horizontal="center" vertical="center"/>
    </xf>
    <xf numFmtId="4" fontId="58" fillId="82" borderId="102" xfId="15311" applyNumberFormat="1" applyFont="1" applyFill="1" applyBorder="1" applyAlignment="1">
      <alignment horizontal="center" vertical="center"/>
    </xf>
    <xf numFmtId="4" fontId="58" fillId="0" borderId="23" xfId="4" applyNumberFormat="1" applyFont="1" applyBorder="1" applyAlignment="1">
      <alignment horizontal="right" vertical="center" wrapText="1"/>
    </xf>
    <xf numFmtId="4" fontId="58" fillId="84" borderId="23" xfId="4" applyNumberFormat="1" applyFont="1" applyFill="1" applyBorder="1" applyAlignment="1">
      <alignment horizontal="right" vertical="center" wrapText="1"/>
    </xf>
    <xf numFmtId="3" fontId="58" fillId="0" borderId="23" xfId="4" applyNumberFormat="1" applyFont="1" applyBorder="1" applyAlignment="1">
      <alignment horizontal="right" vertical="center" wrapText="1"/>
    </xf>
    <xf numFmtId="3" fontId="58" fillId="0" borderId="8" xfId="4" applyNumberFormat="1" applyFont="1" applyBorder="1" applyAlignment="1">
      <alignment horizontal="right" vertical="center" wrapText="1"/>
    </xf>
    <xf numFmtId="0" fontId="58" fillId="82" borderId="12" xfId="0" applyFont="1" applyFill="1" applyBorder="1" applyAlignment="1">
      <alignment horizontal="left" vertical="center" wrapText="1"/>
    </xf>
    <xf numFmtId="0" fontId="58" fillId="82" borderId="22" xfId="0" applyFont="1" applyFill="1" applyBorder="1" applyAlignment="1">
      <alignment horizontal="center" vertical="center" wrapText="1"/>
    </xf>
    <xf numFmtId="4" fontId="58" fillId="82" borderId="22" xfId="0" applyNumberFormat="1" applyFont="1" applyFill="1" applyBorder="1" applyAlignment="1">
      <alignment horizontal="center" vertical="center" wrapText="1"/>
    </xf>
    <xf numFmtId="17" fontId="58" fillId="82" borderId="22" xfId="0" applyNumberFormat="1" applyFont="1" applyFill="1" applyBorder="1" applyAlignment="1">
      <alignment horizontal="center" vertical="center" wrapText="1"/>
    </xf>
    <xf numFmtId="49" fontId="58" fillId="82" borderId="22" xfId="0" applyNumberFormat="1" applyFont="1" applyFill="1" applyBorder="1" applyAlignment="1">
      <alignment horizontal="center" vertical="center" wrapText="1"/>
    </xf>
    <xf numFmtId="17" fontId="58" fillId="82" borderId="22" xfId="0" applyNumberFormat="1" applyFont="1" applyFill="1" applyBorder="1" applyAlignment="1">
      <alignment horizontal="right" vertical="center" wrapText="1" indent="2"/>
    </xf>
    <xf numFmtId="3" fontId="77" fillId="8" borderId="0" xfId="7" applyNumberFormat="1" applyFont="1" applyFill="1" applyBorder="1" applyAlignment="1">
      <alignment horizontal="right" vertical="center" wrapText="1"/>
    </xf>
    <xf numFmtId="3" fontId="77" fillId="0" borderId="0" xfId="7" applyNumberFormat="1" applyFont="1" applyAlignment="1">
      <alignment horizontal="right" vertical="center" wrapText="1"/>
    </xf>
    <xf numFmtId="3" fontId="77" fillId="0" borderId="0" xfId="7" applyNumberFormat="1" applyFont="1" applyFill="1" applyBorder="1" applyAlignment="1">
      <alignment horizontal="right" vertical="center" wrapText="1"/>
    </xf>
    <xf numFmtId="3" fontId="77" fillId="0" borderId="9" xfId="7" applyNumberFormat="1" applyFont="1" applyFill="1" applyBorder="1" applyAlignment="1">
      <alignment horizontal="right" vertical="center" wrapText="1"/>
    </xf>
    <xf numFmtId="182" fontId="213" fillId="0" borderId="4" xfId="7" applyNumberFormat="1" applyFont="1" applyFill="1" applyBorder="1" applyAlignment="1">
      <alignment horizontal="left" vertical="center" wrapText="1"/>
    </xf>
    <xf numFmtId="3" fontId="5" fillId="0" borderId="4" xfId="7" applyNumberFormat="1" applyFont="1" applyFill="1" applyBorder="1" applyAlignment="1">
      <alignment horizontal="right" vertical="center" wrapText="1"/>
    </xf>
    <xf numFmtId="3" fontId="214" fillId="0" borderId="0" xfId="1" applyNumberFormat="1" applyFont="1" applyAlignment="1">
      <alignment horizontal="right"/>
    </xf>
    <xf numFmtId="171" fontId="6" fillId="0" borderId="0" xfId="4" applyNumberFormat="1"/>
    <xf numFmtId="0" fontId="154" fillId="0" borderId="0" xfId="15264" applyFont="1"/>
    <xf numFmtId="4" fontId="154" fillId="0" borderId="0" xfId="15264" applyNumberFormat="1" applyFont="1"/>
    <xf numFmtId="0" fontId="61" fillId="0" borderId="0" xfId="15264" applyFont="1"/>
    <xf numFmtId="0" fontId="58" fillId="0" borderId="0" xfId="15264" applyFont="1"/>
    <xf numFmtId="0" fontId="14" fillId="4" borderId="0" xfId="15264" applyFont="1" applyFill="1" applyAlignment="1">
      <alignment vertical="center"/>
    </xf>
    <xf numFmtId="0" fontId="46" fillId="0" borderId="0" xfId="15264" applyFont="1"/>
    <xf numFmtId="4" fontId="61" fillId="0" borderId="0" xfId="15264" applyNumberFormat="1" applyFont="1"/>
    <xf numFmtId="4" fontId="46" fillId="0" borderId="0" xfId="15264" applyNumberFormat="1" applyFont="1"/>
    <xf numFmtId="0" fontId="3" fillId="0" borderId="0" xfId="2" applyFont="1"/>
    <xf numFmtId="0" fontId="201" fillId="0" borderId="0" xfId="15264" applyFont="1" applyAlignment="1">
      <alignment vertical="center"/>
    </xf>
    <xf numFmtId="0" fontId="3" fillId="0" borderId="0" xfId="0" applyFont="1" applyAlignment="1">
      <alignment vertical="center"/>
    </xf>
    <xf numFmtId="0" fontId="205" fillId="0" borderId="0" xfId="0" applyFont="1"/>
    <xf numFmtId="0" fontId="215" fillId="0" borderId="0" xfId="0" applyFont="1" applyAlignment="1">
      <alignment horizontal="left" vertical="center"/>
    </xf>
    <xf numFmtId="0" fontId="154" fillId="0" borderId="0" xfId="0" applyFont="1" applyAlignment="1">
      <alignment horizontal="left" vertical="center"/>
    </xf>
    <xf numFmtId="0" fontId="154" fillId="0" borderId="0" xfId="0" applyFont="1" applyAlignment="1">
      <alignment horizontal="center" vertical="center"/>
    </xf>
    <xf numFmtId="4" fontId="17" fillId="0" borderId="0" xfId="0" applyNumberFormat="1" applyFont="1" applyAlignment="1">
      <alignment vertical="top" wrapText="1"/>
    </xf>
    <xf numFmtId="0" fontId="17" fillId="0" borderId="0" xfId="0" applyFont="1" applyAlignment="1">
      <alignment vertical="top" wrapText="1"/>
    </xf>
    <xf numFmtId="4" fontId="205" fillId="0" borderId="0" xfId="0" applyNumberFormat="1" applyFont="1"/>
    <xf numFmtId="4" fontId="154" fillId="0" borderId="0" xfId="0" applyNumberFormat="1" applyFont="1" applyAlignment="1">
      <alignment horizontal="center" vertical="center"/>
    </xf>
    <xf numFmtId="4" fontId="14" fillId="0" borderId="4" xfId="0" applyNumberFormat="1" applyFont="1" applyBorder="1" applyAlignment="1">
      <alignment horizontal="center" vertical="center" wrapText="1"/>
    </xf>
    <xf numFmtId="4" fontId="46" fillId="0" borderId="0" xfId="21222" applyNumberFormat="1" applyFont="1" applyFill="1" applyBorder="1" applyAlignment="1">
      <alignment horizontal="center" vertical="center" wrapText="1"/>
    </xf>
    <xf numFmtId="4" fontId="46" fillId="8" borderId="8" xfId="0" applyNumberFormat="1" applyFont="1" applyFill="1" applyBorder="1" applyAlignment="1">
      <alignment horizontal="center" vertical="center"/>
    </xf>
    <xf numFmtId="4" fontId="46" fillId="8" borderId="0" xfId="0" applyNumberFormat="1" applyFont="1" applyFill="1" applyAlignment="1">
      <alignment horizontal="center" vertical="center"/>
    </xf>
    <xf numFmtId="4" fontId="46" fillId="8" borderId="8" xfId="21222" applyNumberFormat="1" applyFont="1" applyFill="1" applyBorder="1" applyAlignment="1">
      <alignment horizontal="center" vertical="center" wrapText="1"/>
    </xf>
    <xf numFmtId="4" fontId="61" fillId="0" borderId="0" xfId="21222" applyNumberFormat="1" applyFont="1" applyFill="1" applyBorder="1" applyAlignment="1">
      <alignment horizontal="center" vertical="center" wrapText="1"/>
    </xf>
    <xf numFmtId="4" fontId="61" fillId="0" borderId="0" xfId="0" applyNumberFormat="1" applyFont="1" applyAlignment="1">
      <alignment horizontal="center" vertical="center"/>
    </xf>
    <xf numFmtId="4" fontId="64" fillId="0" borderId="0" xfId="0" applyNumberFormat="1" applyFont="1" applyAlignment="1">
      <alignment vertical="center"/>
    </xf>
    <xf numFmtId="0" fontId="17" fillId="0" borderId="0" xfId="0" quotePrefix="1" applyFont="1" applyAlignment="1">
      <alignment horizontal="left" vertical="center"/>
    </xf>
    <xf numFmtId="184" fontId="156" fillId="85" borderId="64" xfId="0" applyNumberFormat="1" applyFont="1" applyFill="1" applyBorder="1" applyAlignment="1">
      <alignment horizontal="center"/>
    </xf>
    <xf numFmtId="0" fontId="58" fillId="0" borderId="9" xfId="0" applyFont="1" applyBorder="1" applyAlignment="1">
      <alignment horizontal="center" vertical="center" wrapText="1"/>
    </xf>
    <xf numFmtId="0" fontId="47" fillId="0" borderId="4" xfId="4" applyFont="1" applyBorder="1" applyAlignment="1">
      <alignment vertical="center" wrapText="1"/>
    </xf>
    <xf numFmtId="3" fontId="47" fillId="0" borderId="4" xfId="82" applyNumberFormat="1" applyFont="1" applyFill="1" applyBorder="1" applyAlignment="1">
      <alignment horizontal="center" vertical="center"/>
    </xf>
    <xf numFmtId="171" fontId="47" fillId="0" borderId="4" xfId="21222" applyNumberFormat="1" applyFont="1" applyFill="1" applyBorder="1" applyAlignment="1">
      <alignment vertical="center"/>
    </xf>
    <xf numFmtId="0" fontId="14" fillId="0" borderId="131" xfId="4" applyFont="1" applyBorder="1" applyAlignment="1">
      <alignment horizontal="center" vertical="center" wrapText="1"/>
    </xf>
    <xf numFmtId="0" fontId="46" fillId="8" borderId="3" xfId="4" applyFont="1" applyFill="1" applyBorder="1" applyAlignment="1">
      <alignment vertical="center" wrapText="1"/>
    </xf>
    <xf numFmtId="4" fontId="46" fillId="9" borderId="3" xfId="82" applyNumberFormat="1" applyFont="1" applyFill="1" applyBorder="1" applyAlignment="1">
      <alignment horizontal="center" vertical="center"/>
    </xf>
    <xf numFmtId="3" fontId="46" fillId="0" borderId="10" xfId="21222" applyNumberFormat="1" applyFont="1" applyBorder="1" applyAlignment="1">
      <alignment horizontal="center" vertical="center"/>
    </xf>
    <xf numFmtId="3" fontId="47" fillId="0" borderId="4" xfId="21222" applyNumberFormat="1" applyFont="1" applyBorder="1" applyAlignment="1">
      <alignment horizontal="center" vertical="center"/>
    </xf>
    <xf numFmtId="182" fontId="213" fillId="0" borderId="0" xfId="7" applyNumberFormat="1" applyFont="1" applyFill="1" applyBorder="1" applyAlignment="1">
      <alignment horizontal="left" vertical="center" wrapText="1"/>
    </xf>
    <xf numFmtId="3" fontId="5" fillId="0" borderId="0" xfId="7" applyNumberFormat="1" applyFont="1" applyFill="1" applyBorder="1" applyAlignment="1">
      <alignment horizontal="right" vertical="center" wrapText="1"/>
    </xf>
    <xf numFmtId="0" fontId="217" fillId="89" borderId="1" xfId="0" applyFont="1" applyFill="1" applyBorder="1" applyAlignment="1">
      <alignment horizontal="centerContinuous" vertical="center" wrapText="1"/>
    </xf>
    <xf numFmtId="0" fontId="218" fillId="89" borderId="1" xfId="0" applyFont="1" applyFill="1" applyBorder="1" applyAlignment="1">
      <alignment horizontal="centerContinuous" vertical="center" wrapText="1"/>
    </xf>
    <xf numFmtId="179" fontId="217" fillId="89" borderId="1" xfId="0" applyNumberFormat="1" applyFont="1" applyFill="1" applyBorder="1" applyAlignment="1">
      <alignment horizontal="center" vertical="center" wrapText="1"/>
    </xf>
    <xf numFmtId="0" fontId="217" fillId="89" borderId="1" xfId="0" applyFont="1" applyFill="1" applyBorder="1" applyAlignment="1">
      <alignment horizontal="center" vertical="center" wrapText="1"/>
    </xf>
    <xf numFmtId="0" fontId="199" fillId="0" borderId="0" xfId="0" applyFont="1"/>
    <xf numFmtId="0" fontId="219" fillId="0" borderId="0" xfId="0" quotePrefix="1" applyFont="1" applyAlignment="1">
      <alignment horizontal="center"/>
    </xf>
    <xf numFmtId="0" fontId="58" fillId="0" borderId="40" xfId="0" applyFont="1" applyBorder="1" applyAlignment="1">
      <alignment horizontal="left" vertical="center" wrapText="1"/>
    </xf>
    <xf numFmtId="0" fontId="46" fillId="0" borderId="12" xfId="4" applyFont="1" applyBorder="1" applyAlignment="1">
      <alignment vertical="center" wrapText="1"/>
    </xf>
    <xf numFmtId="0" fontId="46" fillId="8" borderId="12" xfId="4" applyFont="1" applyFill="1" applyBorder="1" applyAlignment="1">
      <alignment vertical="center"/>
    </xf>
    <xf numFmtId="172" fontId="46" fillId="8" borderId="22" xfId="4" applyNumberFormat="1" applyFont="1" applyFill="1" applyBorder="1" applyAlignment="1">
      <alignment horizontal="center" vertical="center" wrapText="1"/>
    </xf>
    <xf numFmtId="41" fontId="46" fillId="8" borderId="22" xfId="4" applyNumberFormat="1" applyFont="1" applyFill="1" applyBorder="1" applyAlignment="1">
      <alignment horizontal="right" vertical="center" wrapText="1"/>
    </xf>
    <xf numFmtId="172" fontId="46" fillId="8" borderId="22" xfId="4" applyNumberFormat="1" applyFont="1" applyFill="1" applyBorder="1" applyAlignment="1">
      <alignment horizontal="right" vertical="center" wrapText="1"/>
    </xf>
    <xf numFmtId="41" fontId="46" fillId="8" borderId="22" xfId="4" applyNumberFormat="1" applyFont="1" applyFill="1" applyBorder="1" applyAlignment="1">
      <alignment horizontal="center" vertical="center" wrapText="1"/>
    </xf>
    <xf numFmtId="43" fontId="58" fillId="8" borderId="13" xfId="4" applyNumberFormat="1" applyFont="1" applyFill="1" applyBorder="1" applyAlignment="1">
      <alignment horizontal="right" vertical="center" wrapText="1"/>
    </xf>
    <xf numFmtId="43" fontId="58" fillId="8" borderId="1" xfId="4" applyNumberFormat="1" applyFont="1" applyFill="1" applyBorder="1" applyAlignment="1">
      <alignment horizontal="right" vertical="center" wrapText="1"/>
    </xf>
    <xf numFmtId="4" fontId="58" fillId="8" borderId="1" xfId="4" applyNumberFormat="1" applyFont="1" applyFill="1" applyBorder="1" applyAlignment="1">
      <alignment horizontal="right" vertical="center" wrapText="1"/>
    </xf>
    <xf numFmtId="4" fontId="58" fillId="8" borderId="2" xfId="4" applyNumberFormat="1" applyFont="1" applyFill="1" applyBorder="1" applyAlignment="1">
      <alignment horizontal="right" vertical="center" wrapText="1"/>
    </xf>
    <xf numFmtId="173" fontId="58" fillId="8" borderId="0" xfId="0" applyNumberFormat="1" applyFont="1" applyFill="1" applyAlignment="1">
      <alignment horizontal="center" vertical="center"/>
    </xf>
    <xf numFmtId="17" fontId="58" fillId="8" borderId="0" xfId="0" applyNumberFormat="1" applyFont="1" applyFill="1" applyAlignment="1">
      <alignment horizontal="center" vertical="center"/>
    </xf>
    <xf numFmtId="0" fontId="14" fillId="0" borderId="89" xfId="4" applyFont="1" applyBorder="1" applyAlignment="1">
      <alignment vertical="center" wrapText="1"/>
    </xf>
    <xf numFmtId="0" fontId="58" fillId="9" borderId="0" xfId="0" applyFont="1" applyFill="1" applyAlignment="1">
      <alignment horizontal="center" vertical="center" wrapText="1"/>
    </xf>
    <xf numFmtId="43" fontId="58" fillId="0" borderId="0" xfId="21222" applyFont="1" applyFill="1" applyAlignment="1">
      <alignment horizontal="center" vertical="center"/>
    </xf>
    <xf numFmtId="0" fontId="58" fillId="9" borderId="0" xfId="0" applyFont="1" applyFill="1" applyAlignment="1">
      <alignment horizontal="center" vertical="center"/>
    </xf>
    <xf numFmtId="4" fontId="58" fillId="9" borderId="0" xfId="0" applyNumberFormat="1" applyFont="1" applyFill="1" applyAlignment="1">
      <alignment horizontal="center" vertical="center" wrapText="1"/>
    </xf>
    <xf numFmtId="4" fontId="58" fillId="9" borderId="0" xfId="0" applyNumberFormat="1" applyFont="1" applyFill="1" applyAlignment="1">
      <alignment horizontal="center" vertical="center"/>
    </xf>
    <xf numFmtId="2" fontId="61" fillId="8" borderId="0" xfId="0" quotePrefix="1" applyNumberFormat="1" applyFont="1" applyFill="1" applyAlignment="1">
      <alignment horizontal="center" vertical="center" wrapText="1"/>
    </xf>
    <xf numFmtId="17" fontId="61" fillId="0" borderId="0" xfId="0" applyNumberFormat="1" applyFont="1" applyAlignment="1">
      <alignment horizontal="center" vertical="center" wrapText="1"/>
    </xf>
    <xf numFmtId="4" fontId="61" fillId="8" borderId="0" xfId="0" applyNumberFormat="1" applyFont="1" applyFill="1" applyAlignment="1">
      <alignment horizontal="center" vertical="center" wrapText="1"/>
    </xf>
    <xf numFmtId="173" fontId="58" fillId="8" borderId="0" xfId="0" applyNumberFormat="1" applyFont="1" applyFill="1" applyAlignment="1">
      <alignment horizontal="center" vertical="center" wrapText="1"/>
    </xf>
    <xf numFmtId="10" fontId="58" fillId="0" borderId="0" xfId="0" applyNumberFormat="1" applyFont="1" applyAlignment="1">
      <alignment horizontal="center" vertical="center" wrapText="1"/>
    </xf>
    <xf numFmtId="17" fontId="58" fillId="0" borderId="0" xfId="0" applyNumberFormat="1" applyFont="1" applyAlignment="1">
      <alignment vertical="center" wrapText="1"/>
    </xf>
    <xf numFmtId="0" fontId="58" fillId="8" borderId="0" xfId="0" applyFont="1" applyFill="1" applyAlignment="1">
      <alignment vertical="center"/>
    </xf>
    <xf numFmtId="10" fontId="58" fillId="8" borderId="0" xfId="0" applyNumberFormat="1" applyFont="1" applyFill="1" applyAlignment="1">
      <alignment horizontal="center" vertical="center"/>
    </xf>
    <xf numFmtId="17" fontId="58" fillId="0" borderId="0" xfId="0" applyNumberFormat="1" applyFont="1" applyAlignment="1">
      <alignment horizontal="center" vertical="center"/>
    </xf>
    <xf numFmtId="173" fontId="58" fillId="0" borderId="0" xfId="0" applyNumberFormat="1" applyFont="1" applyAlignment="1">
      <alignment horizontal="center" vertical="center"/>
    </xf>
    <xf numFmtId="0" fontId="58" fillId="8" borderId="0" xfId="0" applyFont="1" applyFill="1"/>
    <xf numFmtId="14" fontId="58" fillId="8" borderId="0" xfId="0" applyNumberFormat="1" applyFont="1" applyFill="1" applyAlignment="1">
      <alignment horizontal="center" vertical="center"/>
    </xf>
    <xf numFmtId="0" fontId="78" fillId="0" borderId="0" xfId="0" applyFont="1" applyAlignment="1">
      <alignment horizontal="center" vertical="center"/>
    </xf>
    <xf numFmtId="0" fontId="14" fillId="5" borderId="132" xfId="0" applyFont="1" applyFill="1" applyBorder="1" applyAlignment="1">
      <alignment horizontal="left" vertical="center" wrapText="1"/>
    </xf>
    <xf numFmtId="0" fontId="14" fillId="5" borderId="89" xfId="0" applyFont="1" applyFill="1" applyBorder="1" applyAlignment="1">
      <alignment horizontal="center" vertical="center" wrapText="1"/>
    </xf>
    <xf numFmtId="0" fontId="14" fillId="0" borderId="89" xfId="0" applyFont="1" applyBorder="1" applyAlignment="1">
      <alignment horizontal="center" vertical="center" wrapText="1"/>
    </xf>
    <xf numFmtId="0" fontId="14" fillId="4" borderId="89" xfId="0" applyFont="1" applyFill="1" applyBorder="1" applyAlignment="1">
      <alignment horizontal="center" vertical="center" wrapText="1"/>
    </xf>
    <xf numFmtId="0" fontId="14" fillId="0" borderId="133" xfId="0" applyFont="1" applyBorder="1" applyAlignment="1">
      <alignment horizontal="center" vertical="center" wrapText="1"/>
    </xf>
    <xf numFmtId="0" fontId="58" fillId="8" borderId="76" xfId="0" applyFont="1" applyFill="1" applyBorder="1" applyAlignment="1">
      <alignment vertical="center" wrapText="1"/>
    </xf>
    <xf numFmtId="0" fontId="156" fillId="8" borderId="134" xfId="0" applyFont="1" applyFill="1" applyBorder="1"/>
    <xf numFmtId="0" fontId="58" fillId="8" borderId="134" xfId="0" applyFont="1" applyFill="1" applyBorder="1" applyAlignment="1">
      <alignment horizontal="center"/>
    </xf>
    <xf numFmtId="0" fontId="58" fillId="0" borderId="76" xfId="0" applyFont="1" applyBorder="1" applyAlignment="1">
      <alignment vertical="center" wrapText="1"/>
    </xf>
    <xf numFmtId="0" fontId="58" fillId="0" borderId="134" xfId="0" applyFont="1" applyBorder="1" applyAlignment="1">
      <alignment horizontal="center"/>
    </xf>
    <xf numFmtId="0" fontId="58" fillId="0" borderId="134" xfId="0" applyFont="1" applyBorder="1" applyAlignment="1">
      <alignment horizontal="center" vertical="center"/>
    </xf>
    <xf numFmtId="0" fontId="58" fillId="8" borderId="134" xfId="0" applyFont="1" applyFill="1" applyBorder="1" applyAlignment="1">
      <alignment horizontal="center" vertical="center"/>
    </xf>
    <xf numFmtId="0" fontId="58" fillId="8" borderId="76" xfId="0" applyFont="1" applyFill="1" applyBorder="1" applyAlignment="1">
      <alignment horizontal="left" vertical="center" wrapText="1"/>
    </xf>
    <xf numFmtId="0" fontId="58" fillId="0" borderId="76" xfId="0" applyFont="1" applyBorder="1" applyAlignment="1">
      <alignment horizontal="left" vertical="center" wrapText="1"/>
    </xf>
    <xf numFmtId="0" fontId="58" fillId="0" borderId="134" xfId="0" applyFont="1" applyBorder="1"/>
    <xf numFmtId="0" fontId="58" fillId="8" borderId="134" xfId="0" applyFont="1" applyFill="1" applyBorder="1"/>
    <xf numFmtId="0" fontId="78" fillId="0" borderId="88" xfId="0" applyFont="1" applyBorder="1" applyAlignment="1">
      <alignment horizontal="center" vertical="center"/>
    </xf>
    <xf numFmtId="17" fontId="58" fillId="0" borderId="88" xfId="0" applyNumberFormat="1" applyFont="1" applyBorder="1" applyAlignment="1">
      <alignment horizontal="center" vertical="center" wrapText="1"/>
    </xf>
    <xf numFmtId="173" fontId="59" fillId="0" borderId="88" xfId="0" applyNumberFormat="1" applyFont="1" applyBorder="1" applyAlignment="1">
      <alignment horizontal="center" vertical="center"/>
    </xf>
    <xf numFmtId="3" fontId="58" fillId="9" borderId="54" xfId="0" applyNumberFormat="1" applyFont="1" applyFill="1" applyBorder="1" applyAlignment="1">
      <alignment horizontal="right" vertical="center" wrapText="1"/>
    </xf>
    <xf numFmtId="0" fontId="58" fillId="9" borderId="54" xfId="0" applyFont="1" applyFill="1" applyBorder="1" applyAlignment="1">
      <alignment horizontal="right" vertical="center" wrapText="1"/>
    </xf>
    <xf numFmtId="0" fontId="58" fillId="2" borderId="54" xfId="0" applyFont="1" applyFill="1" applyBorder="1" applyAlignment="1">
      <alignment horizontal="right" vertical="center" wrapText="1"/>
    </xf>
    <xf numFmtId="4" fontId="58" fillId="2" borderId="54" xfId="0" applyNumberFormat="1" applyFont="1" applyFill="1" applyBorder="1" applyAlignment="1">
      <alignment horizontal="right" vertical="center" wrapText="1"/>
    </xf>
    <xf numFmtId="4" fontId="58" fillId="9" borderId="54" xfId="0" applyNumberFormat="1" applyFont="1" applyFill="1" applyBorder="1" applyAlignment="1">
      <alignment horizontal="right" vertical="center" wrapText="1"/>
    </xf>
    <xf numFmtId="3" fontId="58" fillId="2" borderId="54" xfId="0" applyNumberFormat="1" applyFont="1" applyFill="1" applyBorder="1" applyAlignment="1">
      <alignment horizontal="right" vertical="center" wrapText="1"/>
    </xf>
    <xf numFmtId="2" fontId="58" fillId="2" borderId="54" xfId="0" applyNumberFormat="1" applyFont="1" applyFill="1" applyBorder="1" applyAlignment="1">
      <alignment horizontal="right" vertical="center" wrapText="1"/>
    </xf>
    <xf numFmtId="2" fontId="58" fillId="9" borderId="54" xfId="0" applyNumberFormat="1" applyFont="1" applyFill="1" applyBorder="1" applyAlignment="1">
      <alignment horizontal="right" vertical="center" wrapText="1"/>
    </xf>
    <xf numFmtId="0" fontId="58" fillId="9" borderId="59" xfId="0" applyFont="1" applyFill="1" applyBorder="1" applyAlignment="1">
      <alignment horizontal="center" vertical="center" wrapText="1"/>
    </xf>
    <xf numFmtId="183" fontId="58" fillId="4" borderId="59" xfId="0" applyNumberFormat="1" applyFont="1" applyFill="1" applyBorder="1" applyAlignment="1">
      <alignment horizontal="left" vertical="center" wrapText="1"/>
    </xf>
    <xf numFmtId="183" fontId="58" fillId="8" borderId="59" xfId="0" applyNumberFormat="1" applyFont="1" applyFill="1" applyBorder="1" applyAlignment="1">
      <alignment horizontal="left" vertical="center" wrapText="1"/>
    </xf>
    <xf numFmtId="0" fontId="58" fillId="9" borderId="59" xfId="0" applyFont="1" applyFill="1" applyBorder="1" applyAlignment="1">
      <alignment horizontal="left" vertical="center" wrapText="1"/>
    </xf>
    <xf numFmtId="183" fontId="61" fillId="4" borderId="59" xfId="0" quotePrefix="1" applyNumberFormat="1" applyFont="1" applyFill="1" applyBorder="1" applyAlignment="1">
      <alignment horizontal="left" vertical="center" wrapText="1"/>
    </xf>
    <xf numFmtId="183" fontId="61" fillId="4" borderId="59" xfId="0" quotePrefix="1" applyNumberFormat="1" applyFont="1" applyFill="1" applyBorder="1" applyAlignment="1">
      <alignment horizontal="center" vertical="center" wrapText="1"/>
    </xf>
    <xf numFmtId="183" fontId="61" fillId="4" borderId="59" xfId="0" applyNumberFormat="1" applyFont="1" applyFill="1" applyBorder="1" applyAlignment="1">
      <alignment horizontal="left" vertical="center" wrapText="1"/>
    </xf>
    <xf numFmtId="183" fontId="61" fillId="4" borderId="59" xfId="0" applyNumberFormat="1" applyFont="1" applyFill="1" applyBorder="1" applyAlignment="1">
      <alignment horizontal="center" vertical="center" wrapText="1"/>
    </xf>
    <xf numFmtId="182" fontId="61" fillId="4" borderId="54" xfId="15263" applyNumberFormat="1" applyFont="1" applyFill="1" applyBorder="1" applyAlignment="1">
      <alignment horizontal="right" vertical="center" wrapText="1"/>
    </xf>
    <xf numFmtId="182" fontId="61" fillId="0" borderId="54" xfId="15263" applyNumberFormat="1" applyFont="1" applyFill="1" applyBorder="1" applyAlignment="1">
      <alignment horizontal="right" vertical="center" wrapText="1"/>
    </xf>
    <xf numFmtId="2" fontId="156" fillId="0" borderId="0" xfId="0" applyNumberFormat="1" applyFont="1" applyAlignment="1">
      <alignment horizontal="center"/>
    </xf>
    <xf numFmtId="10" fontId="58" fillId="0" borderId="116" xfId="44814" applyNumberFormat="1" applyFont="1" applyFill="1" applyBorder="1" applyAlignment="1">
      <alignment horizontal="center" vertical="center" wrapText="1"/>
    </xf>
    <xf numFmtId="0" fontId="192" fillId="4" borderId="103" xfId="12327" applyFont="1" applyFill="1" applyBorder="1" applyAlignment="1">
      <alignment vertical="center" wrapText="1" readingOrder="1"/>
    </xf>
    <xf numFmtId="0" fontId="192" fillId="4" borderId="103" xfId="12327" applyFont="1" applyFill="1" applyBorder="1" applyAlignment="1">
      <alignment horizontal="right" vertical="center" wrapText="1" readingOrder="1"/>
    </xf>
    <xf numFmtId="0" fontId="0" fillId="0" borderId="40" xfId="0" applyBorder="1"/>
    <xf numFmtId="3" fontId="0" fillId="0" borderId="40" xfId="0" applyNumberFormat="1" applyBorder="1"/>
    <xf numFmtId="0" fontId="0" fillId="0" borderId="40" xfId="0" applyBorder="1" applyAlignment="1">
      <alignment horizontal="left" indent="2"/>
    </xf>
    <xf numFmtId="175" fontId="0" fillId="0" borderId="0" xfId="44814" applyNumberFormat="1" applyFont="1"/>
    <xf numFmtId="3" fontId="58" fillId="0" borderId="0" xfId="15263" applyNumberFormat="1" applyFont="1" applyFill="1" applyBorder="1" applyAlignment="1">
      <alignment horizontal="center" vertical="center" wrapText="1"/>
    </xf>
    <xf numFmtId="2" fontId="46" fillId="9" borderId="3" xfId="44814" applyNumberFormat="1" applyFont="1" applyFill="1" applyBorder="1" applyAlignment="1">
      <alignment horizontal="center" vertical="center"/>
    </xf>
    <xf numFmtId="2" fontId="46" fillId="10" borderId="1" xfId="44814" applyNumberFormat="1" applyFont="1" applyFill="1" applyBorder="1" applyAlignment="1">
      <alignment horizontal="center" vertical="center"/>
    </xf>
    <xf numFmtId="2" fontId="46" fillId="9" borderId="1" xfId="44814" applyNumberFormat="1" applyFont="1" applyFill="1" applyBorder="1" applyAlignment="1">
      <alignment horizontal="center" vertical="center"/>
    </xf>
    <xf numFmtId="2" fontId="46" fillId="9" borderId="14" xfId="44814" applyNumberFormat="1" applyFont="1" applyFill="1" applyBorder="1" applyAlignment="1">
      <alignment horizontal="center" vertical="center"/>
    </xf>
    <xf numFmtId="10" fontId="58" fillId="8" borderId="0" xfId="44814" applyNumberFormat="1" applyFont="1" applyFill="1" applyBorder="1" applyAlignment="1">
      <alignment horizontal="left" vertical="center" wrapText="1"/>
    </xf>
    <xf numFmtId="10" fontId="58" fillId="0" borderId="0" xfId="44814" applyNumberFormat="1" applyFont="1" applyFill="1" applyBorder="1" applyAlignment="1">
      <alignment horizontal="left" vertical="center" wrapText="1"/>
    </xf>
    <xf numFmtId="2" fontId="58" fillId="8" borderId="0" xfId="0" quotePrefix="1" applyNumberFormat="1" applyFont="1" applyFill="1" applyAlignment="1">
      <alignment horizontal="left" vertical="center" wrapText="1"/>
    </xf>
    <xf numFmtId="10" fontId="58" fillId="8" borderId="0" xfId="0" applyNumberFormat="1" applyFont="1" applyFill="1" applyAlignment="1">
      <alignment horizontal="left" vertical="center" wrapText="1"/>
    </xf>
    <xf numFmtId="2" fontId="58" fillId="0" borderId="0" xfId="0" quotePrefix="1" applyNumberFormat="1" applyFont="1" applyAlignment="1">
      <alignment horizontal="left" vertical="center" wrapText="1"/>
    </xf>
    <xf numFmtId="0" fontId="58" fillId="8" borderId="8" xfId="0" applyFont="1" applyFill="1" applyBorder="1" applyAlignment="1">
      <alignment vertical="center" wrapText="1"/>
    </xf>
    <xf numFmtId="3" fontId="58" fillId="81" borderId="9" xfId="0" quotePrefix="1" applyNumberFormat="1" applyFont="1" applyFill="1" applyBorder="1" applyAlignment="1">
      <alignment horizontal="center" vertical="center" wrapText="1"/>
    </xf>
    <xf numFmtId="0" fontId="46" fillId="4" borderId="8" xfId="0" applyFont="1" applyFill="1" applyBorder="1" applyAlignment="1">
      <alignment horizontal="left" vertical="center" wrapText="1"/>
    </xf>
    <xf numFmtId="0" fontId="46" fillId="8" borderId="89" xfId="0" applyFont="1" applyFill="1" applyBorder="1" applyAlignment="1">
      <alignment horizontal="left" vertical="center"/>
    </xf>
    <xf numFmtId="0" fontId="46" fillId="8" borderId="89" xfId="0" applyFont="1" applyFill="1" applyBorder="1" applyAlignment="1">
      <alignment horizontal="center" vertical="center"/>
    </xf>
    <xf numFmtId="14" fontId="46" fillId="8" borderId="89" xfId="0" applyNumberFormat="1" applyFont="1" applyFill="1" applyBorder="1" applyAlignment="1">
      <alignment horizontal="center" vertical="center"/>
    </xf>
    <xf numFmtId="43" fontId="46" fillId="8" borderId="89" xfId="21222" applyFont="1" applyFill="1" applyBorder="1" applyAlignment="1">
      <alignment horizontal="center" vertical="center" wrapText="1"/>
    </xf>
    <xf numFmtId="177" fontId="46" fillId="8" borderId="89" xfId="21222" applyNumberFormat="1" applyFont="1" applyFill="1" applyBorder="1" applyAlignment="1">
      <alignment horizontal="center" vertical="center" wrapText="1"/>
    </xf>
    <xf numFmtId="2" fontId="46" fillId="8" borderId="89" xfId="0" applyNumberFormat="1" applyFont="1" applyFill="1" applyBorder="1" applyAlignment="1">
      <alignment horizontal="center" vertical="center"/>
    </xf>
    <xf numFmtId="0" fontId="46" fillId="4" borderId="8" xfId="0" applyFont="1" applyFill="1" applyBorder="1" applyAlignment="1">
      <alignment horizontal="left" vertical="center"/>
    </xf>
    <xf numFmtId="0" fontId="46" fillId="0" borderId="8" xfId="0" applyFont="1" applyBorder="1" applyAlignment="1">
      <alignment horizontal="left" vertical="center" wrapText="1"/>
    </xf>
    <xf numFmtId="0" fontId="58" fillId="8" borderId="0" xfId="0" applyFont="1" applyFill="1" applyAlignment="1">
      <alignment horizontal="left" vertical="center"/>
    </xf>
    <xf numFmtId="43" fontId="58" fillId="8" borderId="0" xfId="21222" applyFont="1" applyFill="1" applyBorder="1" applyAlignment="1">
      <alignment horizontal="center" vertical="center" wrapText="1"/>
    </xf>
    <xf numFmtId="0" fontId="46" fillId="0" borderId="9" xfId="0" applyFont="1" applyBorder="1" applyAlignment="1">
      <alignment horizontal="left" vertical="center"/>
    </xf>
    <xf numFmtId="0" fontId="46" fillId="0" borderId="9" xfId="0" applyFont="1" applyBorder="1" applyAlignment="1">
      <alignment horizontal="center" vertical="center"/>
    </xf>
    <xf numFmtId="14" fontId="46" fillId="0" borderId="9" xfId="0" applyNumberFormat="1" applyFont="1" applyBorder="1" applyAlignment="1">
      <alignment horizontal="center" vertical="center"/>
    </xf>
    <xf numFmtId="4" fontId="46" fillId="0" borderId="9" xfId="0" applyNumberFormat="1" applyFont="1" applyBorder="1" applyAlignment="1">
      <alignment horizontal="center" vertical="center"/>
    </xf>
    <xf numFmtId="177" fontId="58" fillId="8" borderId="0" xfId="21222" applyNumberFormat="1" applyFont="1" applyFill="1" applyBorder="1" applyAlignment="1">
      <alignment horizontal="center" vertical="center" wrapText="1"/>
    </xf>
    <xf numFmtId="4" fontId="58" fillId="8" borderId="0" xfId="21222" applyNumberFormat="1" applyFont="1" applyFill="1" applyBorder="1" applyAlignment="1">
      <alignment horizontal="center" vertical="center" wrapText="1"/>
    </xf>
    <xf numFmtId="0" fontId="46" fillId="8" borderId="4" xfId="0" applyFont="1" applyFill="1" applyBorder="1" applyAlignment="1">
      <alignment horizontal="left" vertical="center"/>
    </xf>
    <xf numFmtId="0" fontId="46" fillId="8" borderId="4" xfId="0" applyFont="1" applyFill="1" applyBorder="1" applyAlignment="1">
      <alignment horizontal="center" vertical="center"/>
    </xf>
    <xf numFmtId="14" fontId="46" fillId="8" borderId="4" xfId="0" applyNumberFormat="1" applyFont="1" applyFill="1" applyBorder="1" applyAlignment="1">
      <alignment horizontal="center" vertical="center"/>
    </xf>
    <xf numFmtId="43" fontId="46" fillId="8" borderId="4" xfId="21222" applyFont="1" applyFill="1" applyBorder="1" applyAlignment="1">
      <alignment horizontal="center" vertical="center" wrapText="1"/>
    </xf>
    <xf numFmtId="4" fontId="46" fillId="8" borderId="4" xfId="21222" applyNumberFormat="1" applyFont="1" applyFill="1" applyBorder="1" applyAlignment="1">
      <alignment horizontal="center" vertical="center" wrapText="1"/>
    </xf>
    <xf numFmtId="177" fontId="46" fillId="0" borderId="0" xfId="206" applyNumberFormat="1" applyFont="1" applyFill="1" applyBorder="1" applyAlignment="1">
      <alignment horizontal="center" vertical="center" wrapText="1"/>
    </xf>
    <xf numFmtId="2" fontId="46" fillId="4" borderId="0" xfId="206" applyNumberFormat="1" applyFont="1" applyFill="1" applyBorder="1" applyAlignment="1">
      <alignment horizontal="center" vertical="center" wrapText="1"/>
    </xf>
    <xf numFmtId="0" fontId="46" fillId="79" borderId="40" xfId="0" applyFont="1" applyFill="1" applyBorder="1" applyAlignment="1">
      <alignment horizontal="left" vertical="center"/>
    </xf>
    <xf numFmtId="0" fontId="46" fillId="79" borderId="40" xfId="0" applyFont="1" applyFill="1" applyBorder="1" applyAlignment="1">
      <alignment horizontal="left" vertical="center" wrapText="1"/>
    </xf>
    <xf numFmtId="0" fontId="46" fillId="79" borderId="40" xfId="0" applyFont="1" applyFill="1" applyBorder="1" applyAlignment="1">
      <alignment horizontal="center" vertical="center"/>
    </xf>
    <xf numFmtId="14" fontId="46" fillId="79" borderId="40" xfId="0" applyNumberFormat="1" applyFont="1" applyFill="1" applyBorder="1" applyAlignment="1">
      <alignment horizontal="center" vertical="center"/>
    </xf>
    <xf numFmtId="43" fontId="46" fillId="79" borderId="40" xfId="21222" applyFont="1" applyFill="1" applyBorder="1" applyAlignment="1">
      <alignment horizontal="center" vertical="center" wrapText="1"/>
    </xf>
    <xf numFmtId="177" fontId="46" fillId="79" borderId="40" xfId="21222" applyNumberFormat="1" applyFont="1" applyFill="1" applyBorder="1" applyAlignment="1">
      <alignment horizontal="center" vertical="center" wrapText="1"/>
    </xf>
    <xf numFmtId="4" fontId="46" fillId="79" borderId="40" xfId="0" applyNumberFormat="1" applyFont="1" applyFill="1" applyBorder="1" applyAlignment="1">
      <alignment horizontal="center" vertical="center"/>
    </xf>
    <xf numFmtId="0" fontId="46" fillId="0" borderId="4" xfId="0" applyFont="1" applyBorder="1" applyAlignment="1">
      <alignment horizontal="center" vertical="center"/>
    </xf>
    <xf numFmtId="14" fontId="46" fillId="0" borderId="4" xfId="0" applyNumberFormat="1" applyFont="1" applyBorder="1" applyAlignment="1">
      <alignment horizontal="center" vertical="center"/>
    </xf>
    <xf numFmtId="43" fontId="46" fillId="0" borderId="4" xfId="21222" applyFont="1" applyFill="1" applyBorder="1" applyAlignment="1">
      <alignment horizontal="center" vertical="center" wrapText="1"/>
    </xf>
    <xf numFmtId="177" fontId="46" fillId="0" borderId="4" xfId="21222" applyNumberFormat="1" applyFont="1" applyFill="1" applyBorder="1" applyAlignment="1">
      <alignment horizontal="center" vertical="center" wrapText="1"/>
    </xf>
    <xf numFmtId="4" fontId="46" fillId="0" borderId="4" xfId="21222" applyNumberFormat="1" applyFont="1" applyFill="1" applyBorder="1" applyAlignment="1">
      <alignment horizontal="center" vertical="center" wrapText="1"/>
    </xf>
    <xf numFmtId="0" fontId="46" fillId="0" borderId="4" xfId="0" applyFont="1" applyBorder="1"/>
    <xf numFmtId="173" fontId="46" fillId="0" borderId="4" xfId="0" applyNumberFormat="1" applyFont="1" applyBorder="1" applyAlignment="1">
      <alignment horizontal="center"/>
    </xf>
    <xf numFmtId="0" fontId="46" fillId="0" borderId="4" xfId="0" applyFont="1" applyBorder="1" applyAlignment="1">
      <alignment horizontal="center"/>
    </xf>
    <xf numFmtId="2" fontId="46" fillId="0" borderId="4" xfId="0" applyNumberFormat="1" applyFont="1" applyBorder="1" applyAlignment="1">
      <alignment horizontal="center"/>
    </xf>
    <xf numFmtId="1" fontId="46" fillId="0" borderId="4" xfId="0" applyNumberFormat="1" applyFont="1" applyBorder="1" applyAlignment="1">
      <alignment horizontal="center"/>
    </xf>
    <xf numFmtId="0" fontId="225" fillId="0" borderId="124" xfId="0" applyFont="1" applyBorder="1" applyAlignment="1">
      <alignment horizontal="center" vertical="center"/>
    </xf>
    <xf numFmtId="0" fontId="225" fillId="0" borderId="125" xfId="0" applyFont="1" applyBorder="1" applyAlignment="1">
      <alignment horizontal="center" vertical="center"/>
    </xf>
    <xf numFmtId="3" fontId="225" fillId="0" borderId="125" xfId="0" applyNumberFormat="1" applyFont="1" applyBorder="1" applyAlignment="1">
      <alignment horizontal="center" vertical="center"/>
    </xf>
    <xf numFmtId="0" fontId="223" fillId="88" borderId="124" xfId="0" applyFont="1" applyFill="1" applyBorder="1" applyAlignment="1">
      <alignment horizontal="center" vertical="center"/>
    </xf>
    <xf numFmtId="0" fontId="223" fillId="88" borderId="125" xfId="0" applyFont="1" applyFill="1" applyBorder="1" applyAlignment="1">
      <alignment horizontal="center" vertical="center"/>
    </xf>
    <xf numFmtId="3" fontId="223" fillId="88" borderId="124" xfId="0" applyNumberFormat="1" applyFont="1" applyFill="1" applyBorder="1" applyAlignment="1">
      <alignment horizontal="center" vertical="center"/>
    </xf>
    <xf numFmtId="3" fontId="223" fillId="88" borderId="125" xfId="0" applyNumberFormat="1" applyFont="1" applyFill="1" applyBorder="1" applyAlignment="1">
      <alignment horizontal="center" vertical="center"/>
    </xf>
    <xf numFmtId="3" fontId="225" fillId="0" borderId="124" xfId="0" applyNumberFormat="1" applyFont="1" applyBorder="1" applyAlignment="1">
      <alignment horizontal="center" vertical="center"/>
    </xf>
    <xf numFmtId="0" fontId="225" fillId="88" borderId="124" xfId="0" applyFont="1" applyFill="1" applyBorder="1" applyAlignment="1">
      <alignment horizontal="center" vertical="center"/>
    </xf>
    <xf numFmtId="0" fontId="225" fillId="88" borderId="125" xfId="0" applyFont="1" applyFill="1" applyBorder="1" applyAlignment="1">
      <alignment horizontal="center" vertical="center"/>
    </xf>
    <xf numFmtId="9" fontId="161" fillId="88" borderId="106" xfId="0" applyNumberFormat="1" applyFont="1" applyFill="1" applyBorder="1" applyAlignment="1">
      <alignment horizontal="center" vertical="center"/>
    </xf>
    <xf numFmtId="0" fontId="225" fillId="0" borderId="0" xfId="0" applyFont="1" applyAlignment="1">
      <alignment vertical="center"/>
    </xf>
    <xf numFmtId="3" fontId="225" fillId="0" borderId="0" xfId="0" applyNumberFormat="1" applyFont="1" applyAlignment="1">
      <alignment horizontal="center" vertical="center"/>
    </xf>
    <xf numFmtId="0" fontId="223" fillId="88" borderId="124" xfId="0" applyFont="1" applyFill="1" applyBorder="1" applyAlignment="1">
      <alignment vertical="center"/>
    </xf>
    <xf numFmtId="0" fontId="223" fillId="0" borderId="124" xfId="0" applyFont="1" applyBorder="1" applyAlignment="1">
      <alignment vertical="center"/>
    </xf>
    <xf numFmtId="0" fontId="225" fillId="0" borderId="124" xfId="0" applyFont="1" applyBorder="1" applyAlignment="1">
      <alignment vertical="center"/>
    </xf>
    <xf numFmtId="0" fontId="223" fillId="88" borderId="0" xfId="0" applyFont="1" applyFill="1" applyAlignment="1">
      <alignment vertical="center"/>
    </xf>
    <xf numFmtId="0" fontId="60" fillId="4" borderId="8" xfId="0" applyFont="1" applyFill="1" applyBorder="1" applyAlignment="1">
      <alignment vertical="center" wrapText="1"/>
    </xf>
    <xf numFmtId="0" fontId="216" fillId="0" borderId="0" xfId="0" applyFont="1" applyAlignment="1">
      <alignment horizontal="center" vertical="center"/>
    </xf>
    <xf numFmtId="0" fontId="13" fillId="0" borderId="91" xfId="4" applyFont="1" applyBorder="1" applyAlignment="1">
      <alignment horizontal="center" vertical="center" wrapText="1"/>
    </xf>
    <xf numFmtId="0" fontId="13" fillId="0" borderId="92" xfId="4" applyFont="1" applyBorder="1" applyAlignment="1">
      <alignment horizontal="center" vertical="center" wrapText="1"/>
    </xf>
    <xf numFmtId="0" fontId="13" fillId="0" borderId="4" xfId="4" applyFont="1" applyBorder="1" applyAlignment="1">
      <alignment horizontal="center" vertical="center"/>
    </xf>
    <xf numFmtId="0" fontId="13" fillId="0" borderId="94" xfId="4" applyFont="1" applyBorder="1" applyAlignment="1">
      <alignment horizontal="center" vertical="center"/>
    </xf>
    <xf numFmtId="0" fontId="14" fillId="0" borderId="113" xfId="4" applyFont="1" applyBorder="1" applyAlignment="1">
      <alignment horizontal="center" vertical="center" wrapText="1"/>
    </xf>
    <xf numFmtId="0" fontId="14" fillId="0" borderId="114" xfId="4" applyFont="1" applyBorder="1" applyAlignment="1">
      <alignment horizontal="center" vertical="center" wrapText="1"/>
    </xf>
    <xf numFmtId="0" fontId="14" fillId="0" borderId="99" xfId="4" applyFont="1" applyBorder="1" applyAlignment="1">
      <alignment horizontal="center" vertical="center" wrapText="1"/>
    </xf>
    <xf numFmtId="0" fontId="14" fillId="0" borderId="129" xfId="4" applyFont="1" applyBorder="1" applyAlignment="1">
      <alignment horizontal="center" vertical="center" wrapText="1"/>
    </xf>
    <xf numFmtId="0" fontId="14" fillId="0" borderId="130" xfId="4" applyFont="1" applyBorder="1" applyAlignment="1">
      <alignment horizontal="center" vertical="center" wrapText="1"/>
    </xf>
    <xf numFmtId="0" fontId="14" fillId="0" borderId="101" xfId="4" applyFont="1" applyBorder="1" applyAlignment="1">
      <alignment horizontal="center" vertical="center" wrapText="1"/>
    </xf>
    <xf numFmtId="0" fontId="46" fillId="4" borderId="0" xfId="0" quotePrefix="1" applyFont="1" applyFill="1" applyAlignment="1">
      <alignment horizontal="left" vertical="center" wrapText="1"/>
    </xf>
    <xf numFmtId="0" fontId="46" fillId="4" borderId="0" xfId="0" applyFont="1" applyFill="1" applyAlignment="1">
      <alignment horizontal="left" vertical="center" wrapText="1"/>
    </xf>
    <xf numFmtId="0" fontId="14" fillId="0" borderId="131" xfId="4" applyFont="1" applyBorder="1" applyAlignment="1">
      <alignment horizontal="center" vertical="center" wrapText="1"/>
    </xf>
    <xf numFmtId="0" fontId="46" fillId="0" borderId="0" xfId="0" applyFont="1" applyAlignment="1">
      <alignment horizontal="left" vertical="center" wrapText="1"/>
    </xf>
    <xf numFmtId="0" fontId="46" fillId="0" borderId="0" xfId="0" applyFont="1" applyAlignment="1">
      <alignment horizontal="left" vertical="top" wrapText="1"/>
    </xf>
    <xf numFmtId="0" fontId="14" fillId="0" borderId="8" xfId="4" applyFont="1" applyBorder="1" applyAlignment="1">
      <alignment horizontal="center" vertical="center" wrapText="1"/>
    </xf>
    <xf numFmtId="0" fontId="14" fillId="0" borderId="0" xfId="4" applyFont="1" applyAlignment="1">
      <alignment horizontal="center" vertical="center" wrapText="1"/>
    </xf>
    <xf numFmtId="0" fontId="14" fillId="0" borderId="9" xfId="4" applyFont="1" applyBorder="1" applyAlignment="1">
      <alignment horizontal="center" vertical="center" wrapText="1"/>
    </xf>
    <xf numFmtId="0" fontId="46" fillId="4" borderId="0" xfId="0" applyFont="1" applyFill="1" applyAlignment="1">
      <alignment horizontal="left" vertical="center"/>
    </xf>
    <xf numFmtId="0" fontId="46" fillId="4" borderId="23" xfId="4" applyFont="1" applyFill="1" applyBorder="1" applyAlignment="1">
      <alignment horizontal="center" vertical="center" wrapText="1"/>
    </xf>
    <xf numFmtId="0" fontId="46" fillId="4" borderId="11" xfId="4" applyFont="1" applyFill="1" applyBorder="1" applyAlignment="1">
      <alignment horizontal="center" vertical="center" wrapText="1"/>
    </xf>
    <xf numFmtId="0" fontId="46" fillId="4" borderId="18" xfId="4" applyFont="1" applyFill="1" applyBorder="1" applyAlignment="1">
      <alignment horizontal="center" vertical="center" wrapText="1"/>
    </xf>
    <xf numFmtId="0" fontId="46" fillId="0" borderId="0" xfId="4" applyFont="1" applyAlignment="1">
      <alignment horizontal="center" vertical="center" wrapText="1"/>
    </xf>
    <xf numFmtId="0" fontId="46" fillId="0" borderId="9" xfId="4" applyFont="1" applyBorder="1" applyAlignment="1">
      <alignment horizontal="center" vertical="center" wrapText="1"/>
    </xf>
    <xf numFmtId="0" fontId="46" fillId="0" borderId="0" xfId="4" applyFont="1" applyAlignment="1">
      <alignment horizontal="left" vertical="center" wrapText="1"/>
    </xf>
    <xf numFmtId="0" fontId="46" fillId="4" borderId="0" xfId="4" applyFont="1" applyFill="1" applyAlignment="1">
      <alignment horizontal="left" vertical="top" wrapText="1"/>
    </xf>
    <xf numFmtId="0" fontId="46" fillId="0" borderId="20" xfId="4" applyFont="1" applyBorder="1" applyAlignment="1">
      <alignment horizontal="left" vertical="center" wrapText="1"/>
    </xf>
    <xf numFmtId="0" fontId="46" fillId="0" borderId="19" xfId="4" applyFont="1" applyBorder="1" applyAlignment="1">
      <alignment horizontal="left" vertical="center" wrapText="1"/>
    </xf>
    <xf numFmtId="0" fontId="46" fillId="0" borderId="21" xfId="4" applyFont="1" applyBorder="1" applyAlignment="1">
      <alignment horizontal="left" vertical="center" wrapText="1"/>
    </xf>
    <xf numFmtId="0" fontId="14" fillId="0" borderId="8" xfId="4" applyFont="1" applyBorder="1" applyAlignment="1">
      <alignment vertical="center" wrapText="1"/>
    </xf>
    <xf numFmtId="0" fontId="14" fillId="0" borderId="9" xfId="4" applyFont="1" applyBorder="1" applyAlignment="1">
      <alignment vertical="center" wrapText="1"/>
    </xf>
    <xf numFmtId="0" fontId="46" fillId="4" borderId="22" xfId="4" applyFont="1" applyFill="1" applyBorder="1" applyAlignment="1">
      <alignment horizontal="left" vertical="center" wrapText="1"/>
    </xf>
    <xf numFmtId="0" fontId="14" fillId="0" borderId="0" xfId="4" applyFont="1" applyAlignment="1">
      <alignment vertical="center" wrapText="1"/>
    </xf>
    <xf numFmtId="0" fontId="46" fillId="4" borderId="8" xfId="0" applyFont="1" applyFill="1" applyBorder="1" applyAlignment="1">
      <alignment horizontal="left" vertical="center"/>
    </xf>
    <xf numFmtId="0" fontId="46" fillId="4" borderId="9" xfId="0" applyFont="1" applyFill="1" applyBorder="1" applyAlignment="1">
      <alignment horizontal="left" vertical="center"/>
    </xf>
    <xf numFmtId="0" fontId="46" fillId="4" borderId="8" xfId="0" applyFont="1" applyFill="1" applyBorder="1" applyAlignment="1">
      <alignment horizontal="left" vertical="center" wrapText="1"/>
    </xf>
    <xf numFmtId="0" fontId="46" fillId="4" borderId="9" xfId="0" applyFont="1" applyFill="1" applyBorder="1" applyAlignment="1">
      <alignment horizontal="left" vertical="center" wrapText="1"/>
    </xf>
    <xf numFmtId="0" fontId="46" fillId="4" borderId="8" xfId="0" applyFont="1" applyFill="1" applyBorder="1" applyAlignment="1">
      <alignment horizontal="center" vertical="center"/>
    </xf>
    <xf numFmtId="0" fontId="46" fillId="4" borderId="0" xfId="0" applyFont="1" applyFill="1" applyAlignment="1">
      <alignment horizontal="center" vertical="center"/>
    </xf>
    <xf numFmtId="0" fontId="46" fillId="4" borderId="9" xfId="0" applyFont="1" applyFill="1" applyBorder="1" applyAlignment="1">
      <alignment horizontal="center" vertical="center"/>
    </xf>
    <xf numFmtId="0" fontId="14" fillId="0" borderId="4" xfId="0" applyFont="1" applyBorder="1" applyAlignment="1">
      <alignment horizontal="center" vertical="center" wrapText="1"/>
    </xf>
    <xf numFmtId="0" fontId="46" fillId="4" borderId="0" xfId="0" applyFont="1" applyFill="1" applyAlignment="1">
      <alignment horizontal="left" vertical="top"/>
    </xf>
    <xf numFmtId="0" fontId="46" fillId="4" borderId="0" xfId="0" applyFont="1" applyFill="1" applyAlignment="1">
      <alignment horizontal="left" vertical="top" wrapText="1"/>
    </xf>
    <xf numFmtId="0" fontId="46" fillId="4" borderId="0" xfId="0" applyFont="1" applyFill="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46" fillId="4" borderId="13" xfId="4" applyFont="1" applyFill="1" applyBorder="1" applyAlignment="1">
      <alignment vertical="center"/>
    </xf>
    <xf numFmtId="0" fontId="46" fillId="4" borderId="2" xfId="4" applyFont="1" applyFill="1" applyBorder="1" applyAlignment="1">
      <alignment vertical="center"/>
    </xf>
    <xf numFmtId="0" fontId="46" fillId="4" borderId="14" xfId="4" applyFont="1" applyFill="1" applyBorder="1" applyAlignment="1">
      <alignment vertical="center"/>
    </xf>
    <xf numFmtId="0" fontId="24" fillId="0" borderId="9" xfId="4" applyFont="1" applyBorder="1" applyAlignment="1">
      <alignment horizontal="left" vertical="center" wrapText="1"/>
    </xf>
    <xf numFmtId="0" fontId="17" fillId="0" borderId="0" xfId="0" quotePrefix="1" applyFont="1" applyAlignment="1">
      <alignment horizontal="left" vertical="center" wrapText="1"/>
    </xf>
    <xf numFmtId="0" fontId="46" fillId="4" borderId="22" xfId="4" applyFont="1" applyFill="1" applyBorder="1" applyAlignment="1">
      <alignment vertical="center"/>
    </xf>
    <xf numFmtId="0" fontId="58" fillId="0" borderId="0" xfId="0" applyFont="1" applyAlignment="1">
      <alignment horizontal="left" vertical="center" wrapText="1"/>
    </xf>
    <xf numFmtId="3" fontId="223" fillId="88" borderId="137" xfId="0" applyNumberFormat="1" applyFont="1" applyFill="1" applyBorder="1" applyAlignment="1">
      <alignment horizontal="center" vertical="center"/>
    </xf>
    <xf numFmtId="0" fontId="223" fillId="88" borderId="138" xfId="0" applyFont="1" applyFill="1" applyBorder="1" applyAlignment="1">
      <alignment horizontal="center" vertical="center"/>
    </xf>
    <xf numFmtId="3" fontId="225" fillId="0" borderId="121" xfId="0" applyNumberFormat="1" applyFont="1" applyBorder="1" applyAlignment="1">
      <alignment horizontal="center" vertical="center"/>
    </xf>
    <xf numFmtId="3" fontId="225" fillId="0" borderId="106" xfId="0" applyNumberFormat="1" applyFont="1" applyBorder="1" applyAlignment="1">
      <alignment horizontal="center" vertical="center"/>
    </xf>
    <xf numFmtId="3" fontId="223" fillId="88" borderId="120" xfId="0" applyNumberFormat="1" applyFont="1" applyFill="1" applyBorder="1" applyAlignment="1">
      <alignment horizontal="center" vertical="center"/>
    </xf>
    <xf numFmtId="3" fontId="223" fillId="88" borderId="117" xfId="0" applyNumberFormat="1" applyFont="1" applyFill="1" applyBorder="1" applyAlignment="1">
      <alignment horizontal="center" vertical="center"/>
    </xf>
    <xf numFmtId="3" fontId="223" fillId="0" borderId="120" xfId="0" applyNumberFormat="1" applyFont="1" applyBorder="1" applyAlignment="1">
      <alignment horizontal="center" vertical="center"/>
    </xf>
    <xf numFmtId="3" fontId="223" fillId="0" borderId="118" xfId="0" applyNumberFormat="1" applyFont="1" applyBorder="1" applyAlignment="1">
      <alignment horizontal="center" vertical="center"/>
    </xf>
    <xf numFmtId="3" fontId="225" fillId="0" borderId="123" xfId="0" applyNumberFormat="1" applyFont="1" applyBorder="1" applyAlignment="1">
      <alignment horizontal="center" vertical="center"/>
    </xf>
    <xf numFmtId="0" fontId="225" fillId="0" borderId="122" xfId="0" applyFont="1" applyBorder="1" applyAlignment="1">
      <alignment horizontal="center" vertical="center"/>
    </xf>
    <xf numFmtId="3" fontId="225" fillId="0" borderId="126" xfId="0" applyNumberFormat="1" applyFont="1" applyBorder="1" applyAlignment="1">
      <alignment horizontal="center" vertical="center"/>
    </xf>
    <xf numFmtId="3" fontId="225" fillId="0" borderId="125" xfId="0" applyNumberFormat="1" applyFont="1" applyBorder="1" applyAlignment="1">
      <alignment horizontal="center" vertical="center"/>
    </xf>
    <xf numFmtId="0" fontId="224" fillId="91" borderId="139" xfId="0" applyFont="1" applyFill="1" applyBorder="1" applyAlignment="1">
      <alignment horizontal="center" vertical="center"/>
    </xf>
    <xf numFmtId="0" fontId="207" fillId="87" borderId="117" xfId="0" applyFont="1" applyFill="1" applyBorder="1" applyAlignment="1">
      <alignment horizontal="left" vertical="center" wrapText="1" readingOrder="1"/>
    </xf>
    <xf numFmtId="0" fontId="207" fillId="87" borderId="118" xfId="0" applyFont="1" applyFill="1" applyBorder="1" applyAlignment="1">
      <alignment horizontal="left" vertical="center" wrapText="1" readingOrder="1"/>
    </xf>
    <xf numFmtId="0" fontId="60" fillId="4" borderId="0" xfId="0" applyFont="1" applyFill="1" applyAlignment="1">
      <alignment horizontal="left" vertical="top" wrapText="1"/>
    </xf>
    <xf numFmtId="0" fontId="11" fillId="4" borderId="0" xfId="0" applyFont="1" applyFill="1" applyAlignment="1">
      <alignment horizontal="left" vertical="top" wrapText="1"/>
    </xf>
    <xf numFmtId="3" fontId="223" fillId="88" borderId="118" xfId="0" applyNumberFormat="1" applyFont="1" applyFill="1" applyBorder="1" applyAlignment="1">
      <alignment horizontal="center" vertical="center"/>
    </xf>
    <xf numFmtId="0" fontId="100" fillId="4" borderId="4" xfId="0" applyFont="1" applyFill="1" applyBorder="1" applyAlignment="1">
      <alignment vertical="center" wrapText="1"/>
    </xf>
    <xf numFmtId="0" fontId="46" fillId="4" borderId="23" xfId="4" applyFont="1" applyFill="1" applyBorder="1" applyAlignment="1">
      <alignment vertical="center"/>
    </xf>
    <xf numFmtId="0" fontId="46" fillId="4" borderId="18" xfId="4" applyFont="1" applyFill="1" applyBorder="1" applyAlignment="1">
      <alignment vertical="center"/>
    </xf>
    <xf numFmtId="0" fontId="46" fillId="4" borderId="11" xfId="4" applyFont="1" applyFill="1" applyBorder="1" applyAlignment="1">
      <alignment vertical="center" wrapText="1"/>
    </xf>
    <xf numFmtId="0" fontId="46" fillId="4" borderId="18" xfId="4" applyFont="1" applyFill="1" applyBorder="1" applyAlignment="1">
      <alignment vertical="center" wrapText="1"/>
    </xf>
    <xf numFmtId="0" fontId="53" fillId="4" borderId="0" xfId="4" applyFont="1" applyFill="1" applyAlignment="1">
      <alignment horizontal="center" vertical="center"/>
    </xf>
    <xf numFmtId="0" fontId="46" fillId="0" borderId="0" xfId="1" quotePrefix="1" applyFont="1" applyAlignment="1">
      <alignment horizontal="left" vertical="center" wrapText="1"/>
    </xf>
    <xf numFmtId="0" fontId="46" fillId="0" borderId="0" xfId="1" applyFont="1" applyAlignment="1">
      <alignment horizontal="left" vertical="center" wrapText="1"/>
    </xf>
    <xf numFmtId="0" fontId="58" fillId="0" borderId="0" xfId="1" quotePrefix="1" applyFont="1" applyAlignment="1">
      <alignment horizontal="left" vertical="center" wrapText="1"/>
    </xf>
    <xf numFmtId="0" fontId="58" fillId="0" borderId="0" xfId="1" applyFont="1" applyAlignment="1">
      <alignment horizontal="left" vertical="center" wrapText="1"/>
    </xf>
    <xf numFmtId="0" fontId="14" fillId="0" borderId="0" xfId="0" applyFont="1" applyAlignment="1">
      <alignment vertical="center" wrapText="1"/>
    </xf>
    <xf numFmtId="0" fontId="14" fillId="0" borderId="8" xfId="108" applyFont="1" applyBorder="1" applyAlignment="1">
      <alignment horizontal="center" vertical="center" wrapText="1"/>
    </xf>
    <xf numFmtId="0" fontId="14" fillId="0" borderId="0" xfId="108" applyFont="1" applyAlignment="1">
      <alignment horizontal="center" vertical="center" wrapText="1"/>
    </xf>
    <xf numFmtId="0" fontId="14" fillId="0" borderId="82" xfId="108" applyFont="1" applyBorder="1" applyAlignment="1">
      <alignment horizontal="center" vertical="center" wrapText="1"/>
    </xf>
    <xf numFmtId="185" fontId="58" fillId="0" borderId="75" xfId="108" applyNumberFormat="1" applyFont="1" applyBorder="1" applyAlignment="1">
      <alignment horizontal="center" vertical="center" wrapText="1"/>
    </xf>
    <xf numFmtId="185" fontId="58" fillId="0" borderId="76" xfId="108" applyNumberFormat="1" applyFont="1" applyBorder="1" applyAlignment="1">
      <alignment horizontal="center" vertical="center" wrapText="1"/>
    </xf>
    <xf numFmtId="185" fontId="58" fillId="0" borderId="78" xfId="108" applyNumberFormat="1" applyFont="1" applyBorder="1" applyAlignment="1">
      <alignment horizontal="center" vertical="center" wrapText="1"/>
    </xf>
    <xf numFmtId="0" fontId="46" fillId="0" borderId="0" xfId="108" applyFont="1" applyAlignment="1">
      <alignment horizontal="left" vertical="center" wrapText="1"/>
    </xf>
    <xf numFmtId="0" fontId="14" fillId="3" borderId="8" xfId="108" applyFont="1" applyFill="1" applyBorder="1" applyAlignment="1">
      <alignment horizontal="center" vertical="center" wrapText="1"/>
    </xf>
    <xf numFmtId="0" fontId="14" fillId="3" borderId="0" xfId="108" applyFont="1" applyFill="1" applyAlignment="1">
      <alignment horizontal="center" vertical="center" wrapText="1"/>
    </xf>
    <xf numFmtId="0" fontId="14" fillId="0" borderId="9" xfId="108" applyFont="1" applyBorder="1" applyAlignment="1">
      <alignment horizontal="center" vertical="center" wrapText="1"/>
    </xf>
    <xf numFmtId="0" fontId="14" fillId="0" borderId="8" xfId="108" applyFont="1" applyBorder="1" applyAlignment="1">
      <alignment horizontal="center" vertical="center"/>
    </xf>
    <xf numFmtId="0" fontId="14" fillId="0" borderId="9" xfId="108" applyFont="1" applyBorder="1" applyAlignment="1">
      <alignment horizontal="center" vertical="center"/>
    </xf>
    <xf numFmtId="0" fontId="64" fillId="0" borderId="4" xfId="108" applyFont="1" applyBorder="1" applyAlignment="1">
      <alignment horizontal="center" vertical="center" wrapText="1"/>
    </xf>
    <xf numFmtId="0" fontId="58" fillId="0" borderId="8" xfId="108" applyFont="1" applyBorder="1" applyAlignment="1">
      <alignment horizontal="center" vertical="center"/>
    </xf>
    <xf numFmtId="0" fontId="58" fillId="0" borderId="0" xfId="108" applyFont="1" applyAlignment="1">
      <alignment horizontal="center" vertical="center"/>
    </xf>
    <xf numFmtId="0" fontId="58" fillId="0" borderId="9" xfId="108" applyFont="1" applyBorder="1" applyAlignment="1">
      <alignment horizontal="center" vertical="center"/>
    </xf>
    <xf numFmtId="185" fontId="58" fillId="0" borderId="8" xfId="108" applyNumberFormat="1" applyFont="1" applyBorder="1" applyAlignment="1">
      <alignment horizontal="center" vertical="center"/>
    </xf>
    <xf numFmtId="185" fontId="58" fillId="0" borderId="0" xfId="108" applyNumberFormat="1" applyFont="1" applyAlignment="1">
      <alignment horizontal="center" vertical="center"/>
    </xf>
    <xf numFmtId="185" fontId="58" fillId="0" borderId="9" xfId="108" applyNumberFormat="1" applyFont="1" applyBorder="1" applyAlignment="1">
      <alignment horizontal="center" vertical="center"/>
    </xf>
    <xf numFmtId="0" fontId="58" fillId="0" borderId="8" xfId="108" applyFont="1" applyBorder="1" applyAlignment="1">
      <alignment horizontal="center" vertical="center" wrapText="1"/>
    </xf>
    <xf numFmtId="0" fontId="58" fillId="0" borderId="0" xfId="108" applyFont="1" applyAlignment="1">
      <alignment horizontal="center" vertical="center" wrapText="1"/>
    </xf>
    <xf numFmtId="0" fontId="58" fillId="0" borderId="9" xfId="108" applyFont="1" applyBorder="1" applyAlignment="1">
      <alignment horizontal="center" vertical="center" wrapText="1"/>
    </xf>
    <xf numFmtId="0" fontId="192" fillId="4" borderId="112" xfId="12327" applyFont="1" applyFill="1" applyBorder="1" applyAlignment="1">
      <alignment horizontal="center" vertical="center" wrapText="1" readingOrder="1"/>
    </xf>
    <xf numFmtId="0" fontId="192" fillId="4" borderId="82" xfId="12327" applyFont="1" applyFill="1" applyBorder="1" applyAlignment="1">
      <alignment horizontal="center" vertical="center" wrapText="1" readingOrder="1"/>
    </xf>
    <xf numFmtId="0" fontId="217" fillId="89" borderId="1" xfId="0" applyFont="1" applyFill="1" applyBorder="1" applyAlignment="1">
      <alignment horizontal="left" vertical="center" wrapText="1"/>
    </xf>
    <xf numFmtId="17" fontId="50" fillId="8" borderId="0" xfId="1" applyNumberFormat="1" applyFont="1" applyFill="1" applyAlignment="1">
      <alignment horizontal="center" vertical="center"/>
    </xf>
    <xf numFmtId="17" fontId="50" fillId="8" borderId="9" xfId="1" applyNumberFormat="1" applyFont="1" applyFill="1" applyBorder="1" applyAlignment="1">
      <alignment horizontal="center" vertical="center"/>
    </xf>
    <xf numFmtId="0" fontId="58" fillId="8" borderId="0" xfId="0" applyFont="1" applyFill="1" applyAlignment="1">
      <alignment horizontal="left" vertical="center"/>
    </xf>
    <xf numFmtId="0" fontId="58" fillId="8" borderId="9" xfId="0" applyFont="1" applyFill="1" applyBorder="1" applyAlignment="1">
      <alignment horizontal="left" vertical="center"/>
    </xf>
    <xf numFmtId="0" fontId="50" fillId="8" borderId="0" xfId="1" applyFont="1" applyFill="1" applyAlignment="1">
      <alignment horizontal="center" vertical="center"/>
    </xf>
    <xf numFmtId="0" fontId="50" fillId="8" borderId="9" xfId="1" applyFont="1" applyFill="1" applyBorder="1" applyAlignment="1">
      <alignment horizontal="center" vertical="center"/>
    </xf>
    <xf numFmtId="4" fontId="50" fillId="8" borderId="0" xfId="1" applyNumberFormat="1" applyFont="1" applyFill="1" applyAlignment="1">
      <alignment horizontal="center" vertical="center"/>
    </xf>
    <xf numFmtId="4" fontId="50" fillId="8" borderId="9" xfId="1" applyNumberFormat="1" applyFont="1" applyFill="1" applyBorder="1" applyAlignment="1">
      <alignment horizontal="center" vertical="center"/>
    </xf>
    <xf numFmtId="0" fontId="58" fillId="4" borderId="0" xfId="0" applyFont="1" applyFill="1" applyAlignment="1">
      <alignment horizontal="left" vertical="center"/>
    </xf>
    <xf numFmtId="0" fontId="25" fillId="0" borderId="0" xfId="1" applyFont="1" applyAlignment="1">
      <alignment horizontal="left" vertical="center" wrapText="1"/>
    </xf>
    <xf numFmtId="0" fontId="58" fillId="8" borderId="0" xfId="1" applyFont="1" applyFill="1" applyAlignment="1">
      <alignment horizontal="center" vertical="center"/>
    </xf>
    <xf numFmtId="2" fontId="58" fillId="8" borderId="8" xfId="21222" applyNumberFormat="1" applyFont="1" applyFill="1" applyBorder="1" applyAlignment="1">
      <alignment horizontal="center" vertical="center"/>
    </xf>
    <xf numFmtId="2" fontId="58" fillId="8" borderId="0" xfId="21222" applyNumberFormat="1" applyFont="1" applyFill="1" applyAlignment="1">
      <alignment horizontal="center" vertical="center"/>
    </xf>
    <xf numFmtId="180" fontId="58" fillId="8" borderId="8" xfId="0" applyNumberFormat="1" applyFont="1" applyFill="1" applyBorder="1" applyAlignment="1">
      <alignment horizontal="center" vertical="center" wrapText="1"/>
    </xf>
    <xf numFmtId="180" fontId="58" fillId="8" borderId="0" xfId="0" applyNumberFormat="1" applyFont="1" applyFill="1" applyAlignment="1">
      <alignment horizontal="center" vertical="center" wrapText="1"/>
    </xf>
    <xf numFmtId="17" fontId="58" fillId="8" borderId="0" xfId="0" applyNumberFormat="1" applyFont="1" applyFill="1" applyAlignment="1">
      <alignment horizontal="center" vertical="center" wrapText="1"/>
    </xf>
    <xf numFmtId="173" fontId="58" fillId="8" borderId="8" xfId="0" applyNumberFormat="1" applyFont="1" applyFill="1" applyBorder="1" applyAlignment="1">
      <alignment horizontal="center" vertical="center"/>
    </xf>
    <xf numFmtId="173" fontId="58" fillId="8" borderId="0" xfId="0" applyNumberFormat="1" applyFont="1" applyFill="1" applyAlignment="1">
      <alignment horizontal="center" vertical="center"/>
    </xf>
    <xf numFmtId="173" fontId="58" fillId="8" borderId="9" xfId="0" applyNumberFormat="1" applyFont="1" applyFill="1" applyBorder="1" applyAlignment="1">
      <alignment horizontal="center" vertical="center"/>
    </xf>
    <xf numFmtId="17" fontId="58" fillId="8" borderId="8" xfId="0" applyNumberFormat="1" applyFont="1" applyFill="1" applyBorder="1" applyAlignment="1">
      <alignment horizontal="center" vertical="center"/>
    </xf>
    <xf numFmtId="17" fontId="58" fillId="8" borderId="0" xfId="0" applyNumberFormat="1" applyFont="1" applyFill="1" applyAlignment="1">
      <alignment horizontal="center" vertical="center"/>
    </xf>
    <xf numFmtId="17" fontId="58" fillId="8" borderId="9" xfId="0" applyNumberFormat="1" applyFont="1" applyFill="1" applyBorder="1" applyAlignment="1">
      <alignment horizontal="center" vertical="center"/>
    </xf>
    <xf numFmtId="4" fontId="58" fillId="8" borderId="0" xfId="1" applyNumberFormat="1" applyFont="1" applyFill="1" applyAlignment="1">
      <alignment horizontal="center" vertical="center"/>
    </xf>
    <xf numFmtId="0" fontId="14" fillId="0" borderId="0" xfId="0" applyFont="1" applyAlignment="1">
      <alignment horizontal="center" vertical="center" wrapText="1"/>
    </xf>
    <xf numFmtId="0" fontId="14" fillId="0" borderId="4" xfId="0" applyFont="1" applyBorder="1" applyAlignment="1">
      <alignment horizontal="center" wrapText="1"/>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10" fontId="14" fillId="4" borderId="8" xfId="44814" applyNumberFormat="1" applyFont="1" applyFill="1" applyBorder="1" applyAlignment="1">
      <alignment horizontal="center" vertical="center" wrapText="1"/>
    </xf>
    <xf numFmtId="10" fontId="14" fillId="4" borderId="0" xfId="44814" applyNumberFormat="1" applyFont="1" applyFill="1" applyBorder="1" applyAlignment="1">
      <alignment horizontal="center" vertical="center" wrapText="1"/>
    </xf>
    <xf numFmtId="10" fontId="14" fillId="4" borderId="9" xfId="44814" applyNumberFormat="1" applyFont="1" applyFill="1" applyBorder="1" applyAlignment="1">
      <alignment horizontal="center" vertical="center" wrapText="1"/>
    </xf>
    <xf numFmtId="4" fontId="14" fillId="0" borderId="8" xfId="0" applyNumberFormat="1" applyFont="1" applyBorder="1" applyAlignment="1">
      <alignment horizontal="center" vertical="center" wrapText="1"/>
    </xf>
    <xf numFmtId="4" fontId="13" fillId="0" borderId="0" xfId="0" applyNumberFormat="1" applyFont="1" applyAlignment="1">
      <alignment horizontal="center" vertical="center" wrapText="1"/>
    </xf>
    <xf numFmtId="4" fontId="13" fillId="0" borderId="9" xfId="0" applyNumberFormat="1" applyFont="1" applyBorder="1" applyAlignment="1">
      <alignment horizontal="center" vertical="center" wrapText="1"/>
    </xf>
    <xf numFmtId="0" fontId="13" fillId="4" borderId="0" xfId="0" applyFont="1" applyFill="1" applyAlignment="1">
      <alignment horizontal="center" vertical="center" wrapText="1"/>
    </xf>
    <xf numFmtId="0" fontId="13" fillId="4" borderId="9" xfId="0" applyFont="1" applyFill="1" applyBorder="1" applyAlignment="1">
      <alignment horizontal="center" vertical="center" wrapText="1"/>
    </xf>
    <xf numFmtId="177" fontId="58" fillId="0" borderId="0" xfId="15263" applyNumberFormat="1" applyFont="1" applyFill="1" applyBorder="1" applyAlignment="1">
      <alignment horizontal="center" vertical="center" wrapText="1"/>
    </xf>
    <xf numFmtId="177" fontId="58" fillId="0" borderId="40" xfId="15263" applyNumberFormat="1" applyFont="1" applyFill="1" applyBorder="1" applyAlignment="1">
      <alignment horizontal="center" vertical="center" wrapText="1"/>
    </xf>
    <xf numFmtId="0" fontId="58" fillId="8" borderId="0" xfId="0" applyFont="1" applyFill="1" applyAlignment="1">
      <alignment horizontal="center" vertical="center" wrapText="1"/>
    </xf>
    <xf numFmtId="0" fontId="58" fillId="0" borderId="0" xfId="0" applyFont="1" applyAlignment="1">
      <alignment horizontal="center" vertical="center" wrapText="1"/>
    </xf>
    <xf numFmtId="0" fontId="58" fillId="0" borderId="40" xfId="0" applyFont="1" applyBorder="1" applyAlignment="1">
      <alignment horizontal="center" vertical="center" wrapText="1"/>
    </xf>
    <xf numFmtId="43" fontId="58" fillId="8" borderId="0" xfId="15297" applyFont="1" applyFill="1" applyBorder="1" applyAlignment="1">
      <alignment horizontal="center" vertical="center" wrapText="1"/>
    </xf>
    <xf numFmtId="43" fontId="58" fillId="0" borderId="0" xfId="15297" applyFont="1" applyFill="1" applyBorder="1" applyAlignment="1">
      <alignment horizontal="center" vertical="center" wrapText="1"/>
    </xf>
    <xf numFmtId="43" fontId="58" fillId="0" borderId="40" xfId="15297" applyFont="1" applyFill="1" applyBorder="1" applyAlignment="1">
      <alignment horizontal="center" vertical="center" wrapText="1"/>
    </xf>
    <xf numFmtId="17" fontId="58" fillId="0" borderId="0" xfId="0" applyNumberFormat="1" applyFont="1" applyAlignment="1">
      <alignment horizontal="center" vertical="center" wrapText="1"/>
    </xf>
    <xf numFmtId="17" fontId="58" fillId="0" borderId="40" xfId="0" applyNumberFormat="1" applyFont="1" applyBorder="1" applyAlignment="1">
      <alignment horizontal="center" vertical="center" wrapText="1"/>
    </xf>
    <xf numFmtId="9" fontId="58" fillId="0" borderId="0" xfId="44814" applyFont="1" applyFill="1" applyBorder="1" applyAlignment="1">
      <alignment horizontal="center" vertical="center" wrapText="1"/>
    </xf>
    <xf numFmtId="9" fontId="58" fillId="0" borderId="40" xfId="44814" applyFont="1" applyFill="1" applyBorder="1" applyAlignment="1">
      <alignment horizontal="center" vertical="center" wrapText="1"/>
    </xf>
    <xf numFmtId="2" fontId="58" fillId="0" borderId="0" xfId="0" applyNumberFormat="1" applyFont="1" applyAlignment="1">
      <alignment horizontal="center" vertical="center" wrapText="1"/>
    </xf>
    <xf numFmtId="2" fontId="58" fillId="0" borderId="40" xfId="0" applyNumberFormat="1" applyFont="1" applyBorder="1" applyAlignment="1">
      <alignment horizontal="center" vertical="center" wrapText="1"/>
    </xf>
    <xf numFmtId="0" fontId="58" fillId="4" borderId="111" xfId="0" applyFont="1" applyFill="1" applyBorder="1" applyAlignment="1">
      <alignment horizontal="center" vertical="center" wrapText="1"/>
    </xf>
    <xf numFmtId="0" fontId="58" fillId="8" borderId="0" xfId="0" applyFont="1" applyFill="1" applyAlignment="1">
      <alignment horizontal="left" vertical="center" wrapText="1"/>
    </xf>
    <xf numFmtId="10" fontId="58" fillId="8" borderId="0" xfId="44814" applyNumberFormat="1" applyFont="1" applyFill="1" applyBorder="1" applyAlignment="1">
      <alignment horizontal="center" vertical="center" wrapText="1"/>
    </xf>
    <xf numFmtId="174" fontId="58" fillId="4" borderId="0" xfId="0" applyNumberFormat="1" applyFont="1" applyFill="1" applyAlignment="1">
      <alignment horizontal="center" vertical="center" wrapText="1"/>
    </xf>
    <xf numFmtId="9" fontId="58" fillId="4" borderId="0" xfId="44814" applyFont="1" applyFill="1" applyBorder="1" applyAlignment="1">
      <alignment horizontal="center" vertical="center" wrapText="1"/>
    </xf>
    <xf numFmtId="174" fontId="58" fillId="0" borderId="0" xfId="0" applyNumberFormat="1" applyFont="1" applyAlignment="1">
      <alignment horizontal="center" vertical="center" wrapText="1"/>
    </xf>
    <xf numFmtId="9" fontId="58" fillId="82" borderId="0" xfId="44814" applyFont="1" applyFill="1" applyBorder="1" applyAlignment="1">
      <alignment horizontal="center" vertical="center" wrapText="1"/>
    </xf>
    <xf numFmtId="2" fontId="58" fillId="82" borderId="0" xfId="0" applyNumberFormat="1" applyFont="1" applyFill="1" applyAlignment="1">
      <alignment horizontal="center" vertical="center" wrapText="1"/>
    </xf>
    <xf numFmtId="2" fontId="58" fillId="8" borderId="0" xfId="44814" applyNumberFormat="1" applyFont="1" applyFill="1" applyBorder="1" applyAlignment="1">
      <alignment horizontal="center" vertical="center" wrapText="1"/>
    </xf>
    <xf numFmtId="4" fontId="58" fillId="9" borderId="0" xfId="0" applyNumberFormat="1" applyFont="1" applyFill="1" applyAlignment="1">
      <alignment horizontal="right" vertical="center" wrapText="1"/>
    </xf>
    <xf numFmtId="43" fontId="58" fillId="8" borderId="0" xfId="15310" applyFont="1" applyFill="1" applyBorder="1" applyAlignment="1">
      <alignment horizontal="center" vertical="center" wrapText="1"/>
    </xf>
    <xf numFmtId="43" fontId="58" fillId="8" borderId="0" xfId="15310" applyFont="1" applyFill="1" applyBorder="1" applyAlignment="1">
      <alignment vertical="center" wrapText="1"/>
    </xf>
    <xf numFmtId="212" fontId="58" fillId="0" borderId="0" xfId="44814" applyNumberFormat="1" applyFont="1" applyFill="1" applyBorder="1" applyAlignment="1">
      <alignment horizontal="center" vertical="center" wrapText="1"/>
    </xf>
    <xf numFmtId="2" fontId="58" fillId="4" borderId="0" xfId="0" applyNumberFormat="1" applyFont="1" applyFill="1" applyAlignment="1">
      <alignment horizontal="center" vertical="center" wrapText="1"/>
    </xf>
    <xf numFmtId="43" fontId="58" fillId="0" borderId="0" xfId="21222" applyFont="1" applyFill="1" applyBorder="1" applyAlignment="1">
      <alignment horizontal="center" vertical="center" wrapText="1"/>
    </xf>
    <xf numFmtId="43" fontId="58" fillId="0" borderId="0" xfId="15310" applyFont="1" applyFill="1" applyBorder="1" applyAlignment="1">
      <alignment horizontal="center" vertical="center" wrapText="1"/>
    </xf>
    <xf numFmtId="43" fontId="58" fillId="4" borderId="0" xfId="15310" applyFont="1" applyFill="1" applyBorder="1" applyAlignment="1">
      <alignment horizontal="center" vertical="center" wrapText="1"/>
    </xf>
    <xf numFmtId="0" fontId="58" fillId="90" borderId="0" xfId="0" applyFont="1" applyFill="1" applyAlignment="1">
      <alignment horizontal="center" vertical="center" wrapText="1"/>
    </xf>
    <xf numFmtId="174" fontId="58" fillId="79" borderId="0" xfId="0" applyNumberFormat="1" applyFont="1" applyFill="1" applyAlignment="1">
      <alignment horizontal="center" vertical="center" wrapText="1"/>
    </xf>
    <xf numFmtId="213" fontId="58" fillId="8" borderId="0" xfId="44814" applyNumberFormat="1" applyFont="1" applyFill="1" applyBorder="1" applyAlignment="1">
      <alignment horizontal="center" vertical="center" wrapText="1"/>
    </xf>
    <xf numFmtId="43" fontId="58" fillId="8" borderId="0" xfId="21222" applyFont="1" applyFill="1" applyBorder="1" applyAlignment="1">
      <alignment horizontal="center" vertical="center" wrapText="1"/>
    </xf>
    <xf numFmtId="4" fontId="58" fillId="90" borderId="0" xfId="0" applyNumberFormat="1" applyFont="1" applyFill="1" applyAlignment="1">
      <alignment horizontal="center" vertical="center" wrapText="1"/>
    </xf>
    <xf numFmtId="10" fontId="58" fillId="0" borderId="0" xfId="44814" applyNumberFormat="1" applyFont="1" applyFill="1" applyBorder="1" applyAlignment="1">
      <alignment horizontal="center" vertical="center" wrapText="1"/>
    </xf>
    <xf numFmtId="43" fontId="58" fillId="0" borderId="0" xfId="21222" applyFont="1" applyAlignment="1">
      <alignment horizontal="center" vertical="center" wrapText="1"/>
    </xf>
    <xf numFmtId="174" fontId="58" fillId="8" borderId="0" xfId="0" applyNumberFormat="1" applyFont="1" applyFill="1" applyAlignment="1">
      <alignment horizontal="center" vertical="center" wrapText="1"/>
    </xf>
    <xf numFmtId="4" fontId="58" fillId="8" borderId="0" xfId="0" applyNumberFormat="1" applyFont="1" applyFill="1" applyAlignment="1">
      <alignment horizontal="center" vertical="center" wrapText="1"/>
    </xf>
    <xf numFmtId="43" fontId="58" fillId="8" borderId="0" xfId="21222" applyFont="1" applyFill="1" applyAlignment="1">
      <alignment horizontal="center" vertical="center" wrapText="1"/>
    </xf>
    <xf numFmtId="0" fontId="58" fillId="0" borderId="116" xfId="0" applyFont="1" applyBorder="1" applyAlignment="1">
      <alignment horizontal="center" vertical="center"/>
    </xf>
    <xf numFmtId="43" fontId="58" fillId="0" borderId="0" xfId="15310" applyFont="1" applyFill="1" applyBorder="1" applyAlignment="1">
      <alignment horizontal="right" vertical="center" wrapText="1"/>
    </xf>
    <xf numFmtId="213" fontId="58" fillId="0" borderId="0" xfId="44814" applyNumberFormat="1" applyFont="1" applyFill="1" applyBorder="1" applyAlignment="1">
      <alignment horizontal="center" vertical="center" wrapText="1"/>
    </xf>
    <xf numFmtId="0" fontId="58" fillId="9" borderId="0" xfId="0" applyFont="1" applyFill="1" applyAlignment="1">
      <alignment horizontal="center" vertical="center" wrapText="1"/>
    </xf>
    <xf numFmtId="43" fontId="58" fillId="0" borderId="0" xfId="15310" applyFont="1" applyFill="1" applyBorder="1" applyAlignment="1">
      <alignment vertical="center" wrapText="1"/>
    </xf>
    <xf numFmtId="43" fontId="58" fillId="79" borderId="0" xfId="15297" applyFont="1" applyFill="1" applyBorder="1" applyAlignment="1">
      <alignment horizontal="center" vertical="center" wrapText="1"/>
    </xf>
    <xf numFmtId="43" fontId="58" fillId="79" borderId="0" xfId="15297" applyFont="1" applyFill="1" applyBorder="1" applyAlignment="1">
      <alignment vertical="center" wrapText="1"/>
    </xf>
    <xf numFmtId="212" fontId="58" fillId="8" borderId="0" xfId="44814" applyNumberFormat="1" applyFont="1" applyFill="1" applyBorder="1" applyAlignment="1">
      <alignment horizontal="center" vertical="center" wrapText="1"/>
    </xf>
    <xf numFmtId="4" fontId="58" fillId="0" borderId="0" xfId="0" applyNumberFormat="1" applyFont="1" applyAlignment="1">
      <alignment horizontal="center" vertical="center" wrapText="1"/>
    </xf>
    <xf numFmtId="3" fontId="58" fillId="79" borderId="0" xfId="0" applyNumberFormat="1" applyFont="1" applyFill="1" applyAlignment="1">
      <alignment horizontal="center" vertical="center" wrapText="1"/>
    </xf>
    <xf numFmtId="4" fontId="58" fillId="0" borderId="0" xfId="0" applyNumberFormat="1" applyFont="1" applyAlignment="1">
      <alignment horizontal="right" vertical="center" wrapText="1"/>
    </xf>
    <xf numFmtId="0" fontId="190" fillId="4" borderId="111" xfId="0" applyFont="1" applyFill="1" applyBorder="1" applyAlignment="1">
      <alignment horizontal="center" vertical="center" wrapText="1"/>
    </xf>
    <xf numFmtId="43" fontId="58" fillId="8" borderId="0" xfId="15310" applyFont="1" applyFill="1" applyBorder="1" applyAlignment="1">
      <alignment horizontal="right" vertical="center" wrapText="1"/>
    </xf>
    <xf numFmtId="43" fontId="58" fillId="8" borderId="0" xfId="22767" applyFont="1" applyFill="1" applyBorder="1" applyAlignment="1">
      <alignment horizontal="center" vertical="center" wrapText="1"/>
    </xf>
    <xf numFmtId="0" fontId="58" fillId="0" borderId="0" xfId="0" applyFont="1" applyAlignment="1">
      <alignment horizontal="right" vertical="center" wrapText="1"/>
    </xf>
    <xf numFmtId="4" fontId="58" fillId="79" borderId="0" xfId="0" applyNumberFormat="1" applyFont="1" applyFill="1" applyAlignment="1">
      <alignment horizontal="center" vertical="center" wrapText="1"/>
    </xf>
    <xf numFmtId="0" fontId="58" fillId="9" borderId="116" xfId="0" applyFont="1" applyFill="1" applyBorder="1" applyAlignment="1">
      <alignment horizontal="center" vertical="center"/>
    </xf>
    <xf numFmtId="43" fontId="58" fillId="0" borderId="0" xfId="22767" applyFont="1" applyFill="1" applyBorder="1" applyAlignment="1">
      <alignment horizontal="center" vertical="center" wrapText="1"/>
    </xf>
    <xf numFmtId="184" fontId="58" fillId="0" borderId="0" xfId="0" applyNumberFormat="1" applyFont="1" applyAlignment="1">
      <alignment horizontal="center" vertical="center" wrapText="1"/>
    </xf>
    <xf numFmtId="0" fontId="58" fillId="0" borderId="127" xfId="0" applyFont="1" applyBorder="1" applyAlignment="1">
      <alignment horizontal="center" vertical="center" wrapText="1"/>
    </xf>
    <xf numFmtId="0" fontId="58" fillId="0" borderId="116" xfId="0" applyFont="1" applyBorder="1" applyAlignment="1">
      <alignment horizontal="center" vertical="center" wrapText="1"/>
    </xf>
    <xf numFmtId="0" fontId="58" fillId="0" borderId="8" xfId="0" applyFont="1" applyBorder="1" applyAlignment="1">
      <alignment horizontal="center" vertical="center" wrapText="1"/>
    </xf>
    <xf numFmtId="4" fontId="58" fillId="0" borderId="8" xfId="0" applyNumberFormat="1" applyFont="1" applyBorder="1" applyAlignment="1">
      <alignment horizontal="center" vertical="center" wrapText="1"/>
    </xf>
    <xf numFmtId="0" fontId="14" fillId="0" borderId="90" xfId="0" applyFont="1" applyBorder="1" applyAlignment="1">
      <alignment horizontal="center" vertical="center" wrapText="1"/>
    </xf>
    <xf numFmtId="0" fontId="14" fillId="0" borderId="93" xfId="0" applyFont="1" applyBorder="1" applyAlignment="1">
      <alignment horizontal="center" vertical="center" wrapText="1"/>
    </xf>
    <xf numFmtId="0" fontId="14" fillId="0" borderId="100"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96"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94" xfId="0" applyFont="1" applyBorder="1" applyAlignment="1">
      <alignment horizontal="center" vertical="center" wrapText="1"/>
    </xf>
    <xf numFmtId="4" fontId="58" fillId="0" borderId="8" xfId="0" applyNumberFormat="1" applyFont="1" applyBorder="1" applyAlignment="1">
      <alignment horizontal="right" vertical="center" wrapText="1"/>
    </xf>
    <xf numFmtId="43" fontId="58" fillId="0" borderId="0" xfId="38904" applyFont="1" applyFill="1" applyBorder="1" applyAlignment="1">
      <alignment vertical="center" wrapText="1"/>
    </xf>
    <xf numFmtId="0" fontId="55" fillId="0" borderId="0" xfId="0" applyFont="1" applyAlignment="1">
      <alignment horizontal="left" vertical="center"/>
    </xf>
    <xf numFmtId="0" fontId="7" fillId="0" borderId="40" xfId="0" applyFont="1" applyBorder="1" applyAlignment="1">
      <alignment horizontal="left" vertical="center"/>
    </xf>
    <xf numFmtId="0" fontId="14" fillId="0" borderId="91" xfId="0" applyFont="1" applyBorder="1" applyAlignment="1">
      <alignment horizontal="center" vertical="center" wrapText="1"/>
    </xf>
    <xf numFmtId="0" fontId="14" fillId="0" borderId="92" xfId="0" applyFont="1" applyBorder="1" applyAlignment="1">
      <alignment horizontal="center" vertical="center" wrapText="1"/>
    </xf>
    <xf numFmtId="173" fontId="58" fillId="0" borderId="116" xfId="0" quotePrefix="1" applyNumberFormat="1" applyFont="1" applyBorder="1" applyAlignment="1">
      <alignment horizontal="center" vertical="center" wrapText="1"/>
    </xf>
    <xf numFmtId="173" fontId="58" fillId="0" borderId="71" xfId="0" quotePrefix="1" applyNumberFormat="1" applyFont="1" applyBorder="1" applyAlignment="1">
      <alignment horizontal="center" vertical="center" wrapText="1"/>
    </xf>
    <xf numFmtId="2" fontId="58" fillId="0" borderId="0" xfId="0" quotePrefix="1" applyNumberFormat="1" applyFont="1" applyAlignment="1">
      <alignment horizontal="center" vertical="center" wrapText="1"/>
    </xf>
    <xf numFmtId="2" fontId="58" fillId="0" borderId="40" xfId="0" quotePrefix="1" applyNumberFormat="1" applyFont="1" applyBorder="1" applyAlignment="1">
      <alignment horizontal="center" vertical="center" wrapText="1"/>
    </xf>
    <xf numFmtId="173" fontId="58" fillId="0" borderId="0" xfId="0" quotePrefix="1" applyNumberFormat="1" applyFont="1" applyAlignment="1">
      <alignment horizontal="left" vertical="center" wrapText="1"/>
    </xf>
    <xf numFmtId="173" fontId="58" fillId="0" borderId="40" xfId="0" quotePrefix="1" applyNumberFormat="1" applyFont="1" applyBorder="1" applyAlignment="1">
      <alignment horizontal="left" vertical="center" wrapText="1"/>
    </xf>
    <xf numFmtId="173" fontId="58" fillId="8" borderId="0" xfId="0" quotePrefix="1" applyNumberFormat="1" applyFont="1" applyFill="1" applyAlignment="1">
      <alignment horizontal="left" vertical="center" wrapText="1"/>
    </xf>
    <xf numFmtId="2" fontId="58" fillId="8" borderId="0" xfId="0" quotePrefix="1" applyNumberFormat="1" applyFont="1" applyFill="1" applyAlignment="1">
      <alignment horizontal="center" vertical="center" wrapText="1"/>
    </xf>
    <xf numFmtId="173" fontId="58" fillId="8" borderId="0" xfId="0" quotePrefix="1" applyNumberFormat="1" applyFont="1" applyFill="1" applyAlignment="1">
      <alignment horizontal="center" vertical="center" wrapText="1"/>
    </xf>
    <xf numFmtId="173" fontId="58" fillId="8" borderId="116" xfId="0" quotePrefix="1" applyNumberFormat="1" applyFont="1" applyFill="1" applyBorder="1" applyAlignment="1">
      <alignment horizontal="center" vertical="center" wrapText="1"/>
    </xf>
    <xf numFmtId="173" fontId="58" fillId="0" borderId="0" xfId="0" quotePrefix="1" applyNumberFormat="1" applyFont="1" applyAlignment="1">
      <alignment horizontal="center" vertical="center" wrapText="1"/>
    </xf>
    <xf numFmtId="10" fontId="58" fillId="8" borderId="116" xfId="44814" quotePrefix="1" applyNumberFormat="1" applyFont="1" applyFill="1" applyBorder="1" applyAlignment="1">
      <alignment horizontal="center" vertical="center" wrapText="1"/>
    </xf>
    <xf numFmtId="10" fontId="58" fillId="8" borderId="116" xfId="44814" applyNumberFormat="1" applyFont="1" applyFill="1" applyBorder="1" applyAlignment="1">
      <alignment horizontal="center" vertical="center" wrapText="1"/>
    </xf>
    <xf numFmtId="2" fontId="58" fillId="8" borderId="0" xfId="0" quotePrefix="1" applyNumberFormat="1" applyFont="1" applyFill="1" applyAlignment="1">
      <alignment horizontal="left" vertical="center" wrapText="1"/>
    </xf>
    <xf numFmtId="2" fontId="58" fillId="8" borderId="116" xfId="0" quotePrefix="1" applyNumberFormat="1" applyFont="1" applyFill="1" applyBorder="1" applyAlignment="1">
      <alignment horizontal="center" vertical="center" wrapText="1"/>
    </xf>
    <xf numFmtId="10" fontId="58" fillId="8" borderId="0" xfId="44814" quotePrefix="1" applyNumberFormat="1" applyFont="1" applyFill="1" applyBorder="1" applyAlignment="1">
      <alignment horizontal="left" vertical="center" wrapText="1"/>
    </xf>
    <xf numFmtId="10" fontId="58" fillId="8" borderId="0" xfId="44814" applyNumberFormat="1" applyFont="1" applyFill="1" applyBorder="1" applyAlignment="1">
      <alignment horizontal="left" vertical="center" wrapText="1"/>
    </xf>
    <xf numFmtId="0" fontId="61" fillId="8" borderId="0" xfId="0" applyFont="1" applyFill="1" applyAlignment="1">
      <alignment horizontal="center" vertical="center" wrapText="1"/>
    </xf>
    <xf numFmtId="2" fontId="58" fillId="8" borderId="0" xfId="0" applyNumberFormat="1" applyFont="1" applyFill="1" applyAlignment="1">
      <alignment horizontal="center" vertical="center" wrapText="1"/>
    </xf>
    <xf numFmtId="0" fontId="58" fillId="0" borderId="0" xfId="44814" applyNumberFormat="1" applyFont="1" applyFill="1" applyBorder="1" applyAlignment="1">
      <alignment horizontal="left" vertical="center" wrapText="1"/>
    </xf>
    <xf numFmtId="0" fontId="58" fillId="0" borderId="116" xfId="44814" applyNumberFormat="1" applyFont="1" applyFill="1" applyBorder="1" applyAlignment="1">
      <alignment horizontal="center" vertical="center" wrapText="1"/>
    </xf>
    <xf numFmtId="0" fontId="58" fillId="2" borderId="0" xfId="0" applyFont="1" applyFill="1" applyAlignment="1">
      <alignment horizontal="center" vertical="center" wrapText="1"/>
    </xf>
    <xf numFmtId="13" fontId="58" fillId="0" borderId="116" xfId="44814" quotePrefix="1" applyNumberFormat="1" applyFont="1" applyFill="1" applyBorder="1" applyAlignment="1">
      <alignment horizontal="center" vertical="center" wrapText="1"/>
    </xf>
    <xf numFmtId="10" fontId="58" fillId="0" borderId="116" xfId="44814" applyNumberFormat="1" applyFont="1" applyFill="1" applyBorder="1" applyAlignment="1">
      <alignment horizontal="center" vertical="center" wrapText="1"/>
    </xf>
    <xf numFmtId="49" fontId="58" fillId="8" borderId="0" xfId="44814" applyNumberFormat="1" applyFont="1" applyFill="1" applyBorder="1" applyAlignment="1">
      <alignment horizontal="left" vertical="center" wrapText="1"/>
    </xf>
    <xf numFmtId="174" fontId="61" fillId="8" borderId="0" xfId="0" applyNumberFormat="1" applyFont="1" applyFill="1" applyAlignment="1">
      <alignment horizontal="center" vertical="center" wrapText="1"/>
    </xf>
    <xf numFmtId="49" fontId="58" fillId="8" borderId="116" xfId="44814" applyNumberFormat="1" applyFont="1" applyFill="1" applyBorder="1" applyAlignment="1">
      <alignment horizontal="center" vertical="center" wrapText="1"/>
    </xf>
    <xf numFmtId="13" fontId="58" fillId="0" borderId="0" xfId="44814" quotePrefix="1" applyNumberFormat="1" applyFont="1" applyFill="1" applyBorder="1" applyAlignment="1">
      <alignment horizontal="left" vertical="center" wrapText="1"/>
    </xf>
    <xf numFmtId="10" fontId="58" fillId="0" borderId="0" xfId="44814" applyNumberFormat="1" applyFont="1" applyFill="1" applyBorder="1" applyAlignment="1">
      <alignment horizontal="left" vertical="center" wrapText="1"/>
    </xf>
    <xf numFmtId="0" fontId="58" fillId="0" borderId="76" xfId="0" applyFont="1" applyBorder="1" applyAlignment="1">
      <alignment horizontal="left" vertical="center" wrapText="1"/>
    </xf>
    <xf numFmtId="0" fontId="58" fillId="0" borderId="134" xfId="0" applyFont="1" applyBorder="1" applyAlignment="1">
      <alignment horizontal="center" vertical="center"/>
    </xf>
    <xf numFmtId="0" fontId="58" fillId="0" borderId="136" xfId="0" applyFont="1" applyBorder="1" applyAlignment="1">
      <alignment horizontal="center" vertical="center"/>
    </xf>
    <xf numFmtId="0" fontId="58" fillId="0" borderId="135" xfId="0" applyFont="1" applyBorder="1" applyAlignment="1">
      <alignment horizontal="left" vertical="center" wrapText="1"/>
    </xf>
    <xf numFmtId="0" fontId="58" fillId="0" borderId="88" xfId="0" applyFont="1" applyBorder="1" applyAlignment="1">
      <alignment horizontal="center" vertical="center" wrapText="1"/>
    </xf>
    <xf numFmtId="173" fontId="58" fillId="0" borderId="0" xfId="0" applyNumberFormat="1" applyFont="1" applyAlignment="1">
      <alignment horizontal="center" vertical="center" wrapText="1"/>
    </xf>
    <xf numFmtId="0" fontId="58" fillId="8" borderId="76" xfId="0" applyFont="1" applyFill="1" applyBorder="1" applyAlignment="1">
      <alignment horizontal="left" vertical="center" wrapText="1"/>
    </xf>
    <xf numFmtId="0" fontId="58" fillId="0" borderId="76" xfId="0" applyFont="1" applyBorder="1" applyAlignment="1">
      <alignment vertical="center" wrapText="1"/>
    </xf>
    <xf numFmtId="0" fontId="58" fillId="0" borderId="0" xfId="0" applyFont="1" applyAlignment="1">
      <alignment vertical="center" wrapText="1"/>
    </xf>
    <xf numFmtId="0" fontId="59" fillId="0" borderId="0" xfId="0" applyFont="1" applyAlignment="1">
      <alignment horizontal="left"/>
    </xf>
    <xf numFmtId="0" fontId="58" fillId="8" borderId="134" xfId="0" applyFont="1" applyFill="1" applyBorder="1" applyAlignment="1">
      <alignment horizontal="center" vertical="center"/>
    </xf>
    <xf numFmtId="0" fontId="58" fillId="0" borderId="0" xfId="0" applyFont="1" applyAlignment="1">
      <alignment vertical="center"/>
    </xf>
    <xf numFmtId="0" fontId="58" fillId="0" borderId="88" xfId="0" applyFont="1" applyBorder="1" applyAlignment="1">
      <alignment vertical="center"/>
    </xf>
    <xf numFmtId="3" fontId="58" fillId="0" borderId="0" xfId="15263" applyNumberFormat="1" applyFont="1" applyBorder="1" applyAlignment="1">
      <alignment horizontal="center" vertical="center" wrapText="1"/>
    </xf>
    <xf numFmtId="3" fontId="58" fillId="0" borderId="88" xfId="15263" applyNumberFormat="1" applyFont="1" applyBorder="1" applyAlignment="1">
      <alignment horizontal="center" vertical="center" wrapText="1"/>
    </xf>
    <xf numFmtId="0" fontId="58" fillId="8" borderId="76" xfId="0" applyFont="1" applyFill="1" applyBorder="1" applyAlignment="1">
      <alignment vertical="center" wrapText="1"/>
    </xf>
    <xf numFmtId="0" fontId="58" fillId="8" borderId="0" xfId="0" applyFont="1" applyFill="1" applyAlignment="1">
      <alignment vertical="center" wrapText="1"/>
    </xf>
    <xf numFmtId="173" fontId="58" fillId="8" borderId="0" xfId="0" applyNumberFormat="1" applyFont="1" applyFill="1" applyAlignment="1">
      <alignment horizontal="center" vertical="center" wrapText="1"/>
    </xf>
    <xf numFmtId="0" fontId="58" fillId="4" borderId="76" xfId="0" applyFont="1" applyFill="1" applyBorder="1" applyAlignment="1">
      <alignment vertical="center" wrapText="1"/>
    </xf>
    <xf numFmtId="10" fontId="58" fillId="0" borderId="0" xfId="0" applyNumberFormat="1" applyFont="1" applyAlignment="1">
      <alignment horizontal="center" vertical="center" wrapText="1"/>
    </xf>
    <xf numFmtId="49" fontId="58" fillId="8" borderId="134" xfId="0" applyNumberFormat="1" applyFont="1" applyFill="1" applyBorder="1" applyAlignment="1">
      <alignment horizontal="center" vertical="center"/>
    </xf>
    <xf numFmtId="49" fontId="58" fillId="0" borderId="134" xfId="0" applyNumberFormat="1" applyFont="1" applyBorder="1" applyAlignment="1">
      <alignment horizontal="center" vertical="center"/>
    </xf>
    <xf numFmtId="0" fontId="58" fillId="4" borderId="76" xfId="0" applyFont="1" applyFill="1" applyBorder="1" applyAlignment="1">
      <alignment horizontal="left" vertical="center" wrapText="1"/>
    </xf>
    <xf numFmtId="10" fontId="58" fillId="8" borderId="0" xfId="0" applyNumberFormat="1" applyFont="1" applyFill="1" applyAlignment="1">
      <alignment horizontal="center" vertical="center" wrapText="1"/>
    </xf>
    <xf numFmtId="0" fontId="58" fillId="79" borderId="76" xfId="0" applyFont="1" applyFill="1" applyBorder="1" applyAlignment="1">
      <alignment vertical="center" wrapText="1"/>
    </xf>
    <xf numFmtId="183" fontId="14" fillId="0" borderId="54" xfId="0" applyNumberFormat="1" applyFont="1" applyBorder="1" applyAlignment="1">
      <alignment horizontal="center" vertical="center" wrapText="1"/>
    </xf>
    <xf numFmtId="183" fontId="14" fillId="0" borderId="59" xfId="0" applyNumberFormat="1" applyFont="1" applyBorder="1" applyAlignment="1">
      <alignment horizontal="center" vertical="center" wrapText="1"/>
    </xf>
    <xf numFmtId="183" fontId="14" fillId="0" borderId="54" xfId="15263" applyNumberFormat="1" applyFont="1" applyFill="1" applyBorder="1" applyAlignment="1">
      <alignment horizontal="center" vertical="center" wrapText="1"/>
    </xf>
    <xf numFmtId="0" fontId="13" fillId="79" borderId="8" xfId="4" applyFont="1" applyFill="1" applyBorder="1" applyAlignment="1">
      <alignment horizontal="center" vertical="center" wrapText="1"/>
    </xf>
    <xf numFmtId="0" fontId="46" fillId="0" borderId="8" xfId="0" applyFont="1" applyBorder="1" applyAlignment="1">
      <alignment horizontal="left" vertical="center" wrapText="1"/>
    </xf>
    <xf numFmtId="4" fontId="58" fillId="0" borderId="23" xfId="4" applyNumberFormat="1" applyFont="1" applyBorder="1" applyAlignment="1">
      <alignment horizontal="left" vertical="center" wrapText="1"/>
    </xf>
    <xf numFmtId="4" fontId="58" fillId="0" borderId="18" xfId="4" applyNumberFormat="1" applyFont="1" applyBorder="1" applyAlignment="1">
      <alignment horizontal="left" vertical="center" wrapText="1"/>
    </xf>
    <xf numFmtId="0" fontId="58" fillId="2" borderId="0" xfId="4" applyFont="1" applyFill="1" applyAlignment="1">
      <alignment horizontal="left" vertical="center" wrapText="1"/>
    </xf>
    <xf numFmtId="0" fontId="58" fillId="4" borderId="0" xfId="4" applyFont="1" applyFill="1" applyAlignment="1">
      <alignment horizontal="left" vertical="center" wrapText="1"/>
    </xf>
    <xf numFmtId="0" fontId="186" fillId="0" borderId="0" xfId="1" applyFont="1" applyAlignment="1">
      <alignment horizont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8" xfId="0" applyFont="1" applyBorder="1" applyAlignment="1">
      <alignment horizontal="center" wrapText="1"/>
    </xf>
    <xf numFmtId="0" fontId="58" fillId="0" borderId="23" xfId="4" applyFont="1" applyBorder="1" applyAlignment="1">
      <alignment horizontal="center" vertical="center" wrapText="1"/>
    </xf>
    <xf numFmtId="0" fontId="58" fillId="0" borderId="18" xfId="4" applyFont="1" applyBorder="1" applyAlignment="1">
      <alignment horizontal="center" vertical="center" wrapText="1"/>
    </xf>
    <xf numFmtId="0" fontId="14" fillId="0" borderId="4" xfId="4" applyFont="1" applyBorder="1" applyAlignment="1">
      <alignment horizontal="center" vertical="center" wrapText="1"/>
    </xf>
    <xf numFmtId="0" fontId="51" fillId="0" borderId="0" xfId="4" applyFont="1" applyAlignment="1">
      <alignment horizontal="center" vertical="center"/>
    </xf>
    <xf numFmtId="0" fontId="51" fillId="0" borderId="9" xfId="4" applyFont="1" applyBorder="1" applyAlignment="1">
      <alignment horizontal="center" vertical="center"/>
    </xf>
    <xf numFmtId="0" fontId="14" fillId="0" borderId="8" xfId="4" applyFont="1" applyBorder="1" applyAlignment="1">
      <alignment horizontal="left" vertical="center" wrapText="1"/>
    </xf>
    <xf numFmtId="0" fontId="14" fillId="0" borderId="9" xfId="4" applyFont="1" applyBorder="1" applyAlignment="1">
      <alignment horizontal="left" vertical="center" wrapText="1"/>
    </xf>
  </cellXfs>
  <cellStyles count="44815">
    <cellStyle name="_Bragantina-SobrasExposição1" xfId="670" xr:uid="{00000000-0005-0000-0000-000000000000}"/>
    <cellStyle name="_Cópia de 2006.05.10 EEB IRT 2006 pleito" xfId="671" xr:uid="{00000000-0005-0000-0000-000001000000}"/>
    <cellStyle name="_Cópia de SOBRECONTRATAÇÃO - RES  255-2007 ENERGIPE - FINAL" xfId="672" xr:uid="{00000000-0005-0000-0000-000002000000}"/>
    <cellStyle name="_Correção e apuração PIS COFINS 26-08-2005_CEB" xfId="673" xr:uid="{00000000-0005-0000-0000-000003000000}"/>
    <cellStyle name="_CPFL-SobrasExposiçãoSubmercados" xfId="674" xr:uid="{00000000-0005-0000-0000-000004000000}"/>
    <cellStyle name="_ELEKTRO-tarifa media - para CVA" xfId="675" xr:uid="{00000000-0005-0000-0000-000005000000}"/>
    <cellStyle name="_FR CHESFxCeal, Cepisa e Saelpa-2005-protegida" xfId="676" xr:uid="{00000000-0005-0000-0000-000006000000}"/>
    <cellStyle name="_Info-Serv Div(Cepisa)" xfId="677" xr:uid="{00000000-0005-0000-0000-000007000000}"/>
    <cellStyle name="_Info-Serv Div(Cepisa)_DRE  2009  " xfId="678" xr:uid="{00000000-0005-0000-0000-000008000000}"/>
    <cellStyle name="_Info-Serv Div(Cepisa)_Plan2" xfId="679" xr:uid="{00000000-0005-0000-0000-000009000000}"/>
    <cellStyle name="_Info-Serv Div(Cepisa)_PLANO DE MELHORIA DE DESEMPENHO 2009  versão 6" xfId="680" xr:uid="{00000000-0005-0000-0000-00000A000000}"/>
    <cellStyle name="_Info-Serv Div(Cepisa)_PLANO DE MELHORIA DE DESEMPENHO 2009  versão Erika(1)" xfId="681" xr:uid="{00000000-0005-0000-0000-00000B000000}"/>
    <cellStyle name="_Info-Serv Div(Cepisa)_PLANO DE MELHORIA DESEMPENHO 2009 - CEPISA" xfId="682" xr:uid="{00000000-0005-0000-0000-00000C000000}"/>
    <cellStyle name="_Info-Serv Div(Cepisa)_Quadro Metas" xfId="683" xr:uid="{00000000-0005-0000-0000-00000D000000}"/>
    <cellStyle name="_IRT - chesp 2005-V2 " xfId="684" xr:uid="{00000000-0005-0000-0000-00000E000000}"/>
    <cellStyle name="_IRT 2005 - CELTINS-cláudia210605" xfId="685" xr:uid="{00000000-0005-0000-0000-00000F000000}"/>
    <cellStyle name="_IRT 2005 - CHESP-040705" xfId="686" xr:uid="{00000000-0005-0000-0000-000010000000}"/>
    <cellStyle name="_IRT 2005 - CHESP-140705" xfId="687" xr:uid="{00000000-0005-0000-0000-000011000000}"/>
    <cellStyle name="_IRT 2006 - CEEE" xfId="688" xr:uid="{00000000-0005-0000-0000-000012000000}"/>
    <cellStyle name="_IRT CPEE_fev07" xfId="689" xr:uid="{00000000-0005-0000-0000-000013000000}"/>
    <cellStyle name="_MODELO PLANILHAS IRT-versão 2" xfId="690" xr:uid="{00000000-0005-0000-0000-000014000000}"/>
    <cellStyle name="_Pasta1" xfId="691" xr:uid="{00000000-0005-0000-0000-000015000000}"/>
    <cellStyle name="_Planilhas_Desc_Tusd_-Validadas SFF" xfId="692" xr:uid="{00000000-0005-0000-0000-000016000000}"/>
    <cellStyle name="_PLPT_PLANILHA_CÁLCULO_DÉFICIT_RESOLUÇÃO_294_2007_CELG 2008" xfId="693" xr:uid="{00000000-0005-0000-0000-000017000000}"/>
    <cellStyle name="_PLPT_PLANILHA_CÁLCULO_DÉFICIT_RESOLUÇÃO_294_2007_COELCE_Sem_Gov_Estado_pos_Rev2007" xfId="694" xr:uid="{00000000-0005-0000-0000-000018000000}"/>
    <cellStyle name="_PLPT_PLANILHA_CÁLCULO_DÉFICIT_RESOLUÇÃO_294_2007_COELCE_Sem_Gov_Estado-Ate_Rev2007" xfId="695" xr:uid="{00000000-0005-0000-0000-000019000000}"/>
    <cellStyle name="1o.nível" xfId="696" xr:uid="{00000000-0005-0000-0000-00001A000000}"/>
    <cellStyle name="20% - Accent1" xfId="697" xr:uid="{00000000-0005-0000-0000-00001B000000}"/>
    <cellStyle name="20% - Accent2" xfId="698" xr:uid="{00000000-0005-0000-0000-00001C000000}"/>
    <cellStyle name="20% - Accent3" xfId="699" xr:uid="{00000000-0005-0000-0000-00001D000000}"/>
    <cellStyle name="20% - Accent4" xfId="700" xr:uid="{00000000-0005-0000-0000-00001E000000}"/>
    <cellStyle name="20% - Accent5" xfId="701" xr:uid="{00000000-0005-0000-0000-00001F000000}"/>
    <cellStyle name="20% - Accent6" xfId="702" xr:uid="{00000000-0005-0000-0000-000020000000}"/>
    <cellStyle name="20% - Ênfase1 10" xfId="703" xr:uid="{00000000-0005-0000-0000-000021000000}"/>
    <cellStyle name="20% - Ênfase1 11" xfId="704" xr:uid="{00000000-0005-0000-0000-000022000000}"/>
    <cellStyle name="20% - Ênfase1 12" xfId="705" xr:uid="{00000000-0005-0000-0000-000023000000}"/>
    <cellStyle name="20% - Ênfase1 13" xfId="706" xr:uid="{00000000-0005-0000-0000-000024000000}"/>
    <cellStyle name="20% - Ênfase1 14" xfId="707" xr:uid="{00000000-0005-0000-0000-000025000000}"/>
    <cellStyle name="20% - Ênfase1 15" xfId="708" xr:uid="{00000000-0005-0000-0000-000026000000}"/>
    <cellStyle name="20% - Ênfase1 16" xfId="709" xr:uid="{00000000-0005-0000-0000-000027000000}"/>
    <cellStyle name="20% - Ênfase1 17" xfId="710" xr:uid="{00000000-0005-0000-0000-000028000000}"/>
    <cellStyle name="20% - Ênfase1 18" xfId="711" xr:uid="{00000000-0005-0000-0000-000029000000}"/>
    <cellStyle name="20% - Ênfase1 19" xfId="712" xr:uid="{00000000-0005-0000-0000-00002A000000}"/>
    <cellStyle name="20% - Ênfase1 2" xfId="10" xr:uid="{00000000-0005-0000-0000-00002B000000}"/>
    <cellStyle name="20% - Ênfase1 2 2" xfId="238" xr:uid="{00000000-0005-0000-0000-00002C000000}"/>
    <cellStyle name="20% - Ênfase1 20" xfId="713" xr:uid="{00000000-0005-0000-0000-00002D000000}"/>
    <cellStyle name="20% - Ênfase1 21" xfId="714" xr:uid="{00000000-0005-0000-0000-00002E000000}"/>
    <cellStyle name="20% - Ênfase1 22" xfId="715" xr:uid="{00000000-0005-0000-0000-00002F000000}"/>
    <cellStyle name="20% - Ênfase1 23" xfId="716" xr:uid="{00000000-0005-0000-0000-000030000000}"/>
    <cellStyle name="20% - Ênfase1 24" xfId="717" xr:uid="{00000000-0005-0000-0000-000031000000}"/>
    <cellStyle name="20% - Ênfase1 25" xfId="718" xr:uid="{00000000-0005-0000-0000-000032000000}"/>
    <cellStyle name="20% - Ênfase1 3" xfId="239" xr:uid="{00000000-0005-0000-0000-000033000000}"/>
    <cellStyle name="20% - Ênfase1 4" xfId="719" xr:uid="{00000000-0005-0000-0000-000034000000}"/>
    <cellStyle name="20% - Ênfase1 5" xfId="720" xr:uid="{00000000-0005-0000-0000-000035000000}"/>
    <cellStyle name="20% - Ênfase1 6" xfId="721" xr:uid="{00000000-0005-0000-0000-000036000000}"/>
    <cellStyle name="20% - Ênfase1 7" xfId="722" xr:uid="{00000000-0005-0000-0000-000037000000}"/>
    <cellStyle name="20% - Ênfase1 8" xfId="723" xr:uid="{00000000-0005-0000-0000-000038000000}"/>
    <cellStyle name="20% - Ênfase1 9" xfId="724" xr:uid="{00000000-0005-0000-0000-000039000000}"/>
    <cellStyle name="20% - Ênfase2 10" xfId="725" xr:uid="{00000000-0005-0000-0000-00003A000000}"/>
    <cellStyle name="20% - Ênfase2 11" xfId="726" xr:uid="{00000000-0005-0000-0000-00003B000000}"/>
    <cellStyle name="20% - Ênfase2 12" xfId="727" xr:uid="{00000000-0005-0000-0000-00003C000000}"/>
    <cellStyle name="20% - Ênfase2 13" xfId="728" xr:uid="{00000000-0005-0000-0000-00003D000000}"/>
    <cellStyle name="20% - Ênfase2 14" xfId="729" xr:uid="{00000000-0005-0000-0000-00003E000000}"/>
    <cellStyle name="20% - Ênfase2 15" xfId="730" xr:uid="{00000000-0005-0000-0000-00003F000000}"/>
    <cellStyle name="20% - Ênfase2 16" xfId="731" xr:uid="{00000000-0005-0000-0000-000040000000}"/>
    <cellStyle name="20% - Ênfase2 17" xfId="732" xr:uid="{00000000-0005-0000-0000-000041000000}"/>
    <cellStyle name="20% - Ênfase2 18" xfId="733" xr:uid="{00000000-0005-0000-0000-000042000000}"/>
    <cellStyle name="20% - Ênfase2 19" xfId="734" xr:uid="{00000000-0005-0000-0000-000043000000}"/>
    <cellStyle name="20% - Ênfase2 2" xfId="11" xr:uid="{00000000-0005-0000-0000-000044000000}"/>
    <cellStyle name="20% - Ênfase2 2 2" xfId="240" xr:uid="{00000000-0005-0000-0000-000045000000}"/>
    <cellStyle name="20% - Ênfase2 20" xfId="735" xr:uid="{00000000-0005-0000-0000-000046000000}"/>
    <cellStyle name="20% - Ênfase2 21" xfId="736" xr:uid="{00000000-0005-0000-0000-000047000000}"/>
    <cellStyle name="20% - Ênfase2 22" xfId="737" xr:uid="{00000000-0005-0000-0000-000048000000}"/>
    <cellStyle name="20% - Ênfase2 23" xfId="738" xr:uid="{00000000-0005-0000-0000-000049000000}"/>
    <cellStyle name="20% - Ênfase2 24" xfId="739" xr:uid="{00000000-0005-0000-0000-00004A000000}"/>
    <cellStyle name="20% - Ênfase2 25" xfId="740" xr:uid="{00000000-0005-0000-0000-00004B000000}"/>
    <cellStyle name="20% - Ênfase2 3" xfId="241" xr:uid="{00000000-0005-0000-0000-00004C000000}"/>
    <cellStyle name="20% - Ênfase2 4" xfId="741" xr:uid="{00000000-0005-0000-0000-00004D000000}"/>
    <cellStyle name="20% - Ênfase2 5" xfId="742" xr:uid="{00000000-0005-0000-0000-00004E000000}"/>
    <cellStyle name="20% - Ênfase2 6" xfId="743" xr:uid="{00000000-0005-0000-0000-00004F000000}"/>
    <cellStyle name="20% - Ênfase2 7" xfId="744" xr:uid="{00000000-0005-0000-0000-000050000000}"/>
    <cellStyle name="20% - Ênfase2 8" xfId="745" xr:uid="{00000000-0005-0000-0000-000051000000}"/>
    <cellStyle name="20% - Ênfase2 9" xfId="746" xr:uid="{00000000-0005-0000-0000-000052000000}"/>
    <cellStyle name="20% - Ênfase3 10" xfId="747" xr:uid="{00000000-0005-0000-0000-000053000000}"/>
    <cellStyle name="20% - Ênfase3 11" xfId="748" xr:uid="{00000000-0005-0000-0000-000054000000}"/>
    <cellStyle name="20% - Ênfase3 12" xfId="749" xr:uid="{00000000-0005-0000-0000-000055000000}"/>
    <cellStyle name="20% - Ênfase3 13" xfId="750" xr:uid="{00000000-0005-0000-0000-000056000000}"/>
    <cellStyle name="20% - Ênfase3 14" xfId="751" xr:uid="{00000000-0005-0000-0000-000057000000}"/>
    <cellStyle name="20% - Ênfase3 15" xfId="752" xr:uid="{00000000-0005-0000-0000-000058000000}"/>
    <cellStyle name="20% - Ênfase3 16" xfId="753" xr:uid="{00000000-0005-0000-0000-000059000000}"/>
    <cellStyle name="20% - Ênfase3 17" xfId="754" xr:uid="{00000000-0005-0000-0000-00005A000000}"/>
    <cellStyle name="20% - Ênfase3 18" xfId="755" xr:uid="{00000000-0005-0000-0000-00005B000000}"/>
    <cellStyle name="20% - Ênfase3 19" xfId="756" xr:uid="{00000000-0005-0000-0000-00005C000000}"/>
    <cellStyle name="20% - Ênfase3 2" xfId="12" xr:uid="{00000000-0005-0000-0000-00005D000000}"/>
    <cellStyle name="20% - Ênfase3 2 2" xfId="242" xr:uid="{00000000-0005-0000-0000-00005E000000}"/>
    <cellStyle name="20% - Ênfase3 20" xfId="757" xr:uid="{00000000-0005-0000-0000-00005F000000}"/>
    <cellStyle name="20% - Ênfase3 21" xfId="758" xr:uid="{00000000-0005-0000-0000-000060000000}"/>
    <cellStyle name="20% - Ênfase3 22" xfId="759" xr:uid="{00000000-0005-0000-0000-000061000000}"/>
    <cellStyle name="20% - Ênfase3 23" xfId="760" xr:uid="{00000000-0005-0000-0000-000062000000}"/>
    <cellStyle name="20% - Ênfase3 24" xfId="761" xr:uid="{00000000-0005-0000-0000-000063000000}"/>
    <cellStyle name="20% - Ênfase3 25" xfId="762" xr:uid="{00000000-0005-0000-0000-000064000000}"/>
    <cellStyle name="20% - Ênfase3 3" xfId="243" xr:uid="{00000000-0005-0000-0000-000065000000}"/>
    <cellStyle name="20% - Ênfase3 4" xfId="763" xr:uid="{00000000-0005-0000-0000-000066000000}"/>
    <cellStyle name="20% - Ênfase3 5" xfId="764" xr:uid="{00000000-0005-0000-0000-000067000000}"/>
    <cellStyle name="20% - Ênfase3 6" xfId="765" xr:uid="{00000000-0005-0000-0000-000068000000}"/>
    <cellStyle name="20% - Ênfase3 7" xfId="766" xr:uid="{00000000-0005-0000-0000-000069000000}"/>
    <cellStyle name="20% - Ênfase3 8" xfId="767" xr:uid="{00000000-0005-0000-0000-00006A000000}"/>
    <cellStyle name="20% - Ênfase3 9" xfId="768" xr:uid="{00000000-0005-0000-0000-00006B000000}"/>
    <cellStyle name="20% - Ênfase4 10" xfId="769" xr:uid="{00000000-0005-0000-0000-00006C000000}"/>
    <cellStyle name="20% - Ênfase4 11" xfId="770" xr:uid="{00000000-0005-0000-0000-00006D000000}"/>
    <cellStyle name="20% - Ênfase4 12" xfId="771" xr:uid="{00000000-0005-0000-0000-00006E000000}"/>
    <cellStyle name="20% - Ênfase4 13" xfId="772" xr:uid="{00000000-0005-0000-0000-00006F000000}"/>
    <cellStyle name="20% - Ênfase4 14" xfId="773" xr:uid="{00000000-0005-0000-0000-000070000000}"/>
    <cellStyle name="20% - Ênfase4 15" xfId="774" xr:uid="{00000000-0005-0000-0000-000071000000}"/>
    <cellStyle name="20% - Ênfase4 16" xfId="775" xr:uid="{00000000-0005-0000-0000-000072000000}"/>
    <cellStyle name="20% - Ênfase4 17" xfId="776" xr:uid="{00000000-0005-0000-0000-000073000000}"/>
    <cellStyle name="20% - Ênfase4 18" xfId="777" xr:uid="{00000000-0005-0000-0000-000074000000}"/>
    <cellStyle name="20% - Ênfase4 19" xfId="778" xr:uid="{00000000-0005-0000-0000-000075000000}"/>
    <cellStyle name="20% - Ênfase4 2" xfId="13" xr:uid="{00000000-0005-0000-0000-000076000000}"/>
    <cellStyle name="20% - Ênfase4 2 2" xfId="244" xr:uid="{00000000-0005-0000-0000-000077000000}"/>
    <cellStyle name="20% - Ênfase4 20" xfId="779" xr:uid="{00000000-0005-0000-0000-000078000000}"/>
    <cellStyle name="20% - Ênfase4 21" xfId="780" xr:uid="{00000000-0005-0000-0000-000079000000}"/>
    <cellStyle name="20% - Ênfase4 22" xfId="781" xr:uid="{00000000-0005-0000-0000-00007A000000}"/>
    <cellStyle name="20% - Ênfase4 23" xfId="782" xr:uid="{00000000-0005-0000-0000-00007B000000}"/>
    <cellStyle name="20% - Ênfase4 24" xfId="783" xr:uid="{00000000-0005-0000-0000-00007C000000}"/>
    <cellStyle name="20% - Ênfase4 25" xfId="784" xr:uid="{00000000-0005-0000-0000-00007D000000}"/>
    <cellStyle name="20% - Ênfase4 3" xfId="245" xr:uid="{00000000-0005-0000-0000-00007E000000}"/>
    <cellStyle name="20% - Ênfase4 4" xfId="785" xr:uid="{00000000-0005-0000-0000-00007F000000}"/>
    <cellStyle name="20% - Ênfase4 5" xfId="786" xr:uid="{00000000-0005-0000-0000-000080000000}"/>
    <cellStyle name="20% - Ênfase4 6" xfId="787" xr:uid="{00000000-0005-0000-0000-000081000000}"/>
    <cellStyle name="20% - Ênfase4 7" xfId="788" xr:uid="{00000000-0005-0000-0000-000082000000}"/>
    <cellStyle name="20% - Ênfase4 8" xfId="789" xr:uid="{00000000-0005-0000-0000-000083000000}"/>
    <cellStyle name="20% - Ênfase4 9" xfId="790" xr:uid="{00000000-0005-0000-0000-000084000000}"/>
    <cellStyle name="20% - Ênfase5 10" xfId="791" xr:uid="{00000000-0005-0000-0000-000085000000}"/>
    <cellStyle name="20% - Ênfase5 11" xfId="792" xr:uid="{00000000-0005-0000-0000-000086000000}"/>
    <cellStyle name="20% - Ênfase5 12" xfId="793" xr:uid="{00000000-0005-0000-0000-000087000000}"/>
    <cellStyle name="20% - Ênfase5 13" xfId="794" xr:uid="{00000000-0005-0000-0000-000088000000}"/>
    <cellStyle name="20% - Ênfase5 14" xfId="795" xr:uid="{00000000-0005-0000-0000-000089000000}"/>
    <cellStyle name="20% - Ênfase5 15" xfId="796" xr:uid="{00000000-0005-0000-0000-00008A000000}"/>
    <cellStyle name="20% - Ênfase5 16" xfId="797" xr:uid="{00000000-0005-0000-0000-00008B000000}"/>
    <cellStyle name="20% - Ênfase5 17" xfId="798" xr:uid="{00000000-0005-0000-0000-00008C000000}"/>
    <cellStyle name="20% - Ênfase5 18" xfId="799" xr:uid="{00000000-0005-0000-0000-00008D000000}"/>
    <cellStyle name="20% - Ênfase5 19" xfId="800" xr:uid="{00000000-0005-0000-0000-00008E000000}"/>
    <cellStyle name="20% - Ênfase5 2" xfId="14" xr:uid="{00000000-0005-0000-0000-00008F000000}"/>
    <cellStyle name="20% - Ênfase5 2 2" xfId="246" xr:uid="{00000000-0005-0000-0000-000090000000}"/>
    <cellStyle name="20% - Ênfase5 20" xfId="801" xr:uid="{00000000-0005-0000-0000-000091000000}"/>
    <cellStyle name="20% - Ênfase5 21" xfId="802" xr:uid="{00000000-0005-0000-0000-000092000000}"/>
    <cellStyle name="20% - Ênfase5 22" xfId="803" xr:uid="{00000000-0005-0000-0000-000093000000}"/>
    <cellStyle name="20% - Ênfase5 23" xfId="804" xr:uid="{00000000-0005-0000-0000-000094000000}"/>
    <cellStyle name="20% - Ênfase5 24" xfId="805" xr:uid="{00000000-0005-0000-0000-000095000000}"/>
    <cellStyle name="20% - Ênfase5 25" xfId="806" xr:uid="{00000000-0005-0000-0000-000096000000}"/>
    <cellStyle name="20% - Ênfase5 3" xfId="247" xr:uid="{00000000-0005-0000-0000-000097000000}"/>
    <cellStyle name="20% - Ênfase5 4" xfId="807" xr:uid="{00000000-0005-0000-0000-000098000000}"/>
    <cellStyle name="20% - Ênfase5 5" xfId="808" xr:uid="{00000000-0005-0000-0000-000099000000}"/>
    <cellStyle name="20% - Ênfase5 6" xfId="809" xr:uid="{00000000-0005-0000-0000-00009A000000}"/>
    <cellStyle name="20% - Ênfase5 7" xfId="810" xr:uid="{00000000-0005-0000-0000-00009B000000}"/>
    <cellStyle name="20% - Ênfase5 8" xfId="811" xr:uid="{00000000-0005-0000-0000-00009C000000}"/>
    <cellStyle name="20% - Ênfase5 9" xfId="812" xr:uid="{00000000-0005-0000-0000-00009D000000}"/>
    <cellStyle name="20% - Ênfase6 10" xfId="813" xr:uid="{00000000-0005-0000-0000-00009E000000}"/>
    <cellStyle name="20% - Ênfase6 11" xfId="814" xr:uid="{00000000-0005-0000-0000-00009F000000}"/>
    <cellStyle name="20% - Ênfase6 12" xfId="815" xr:uid="{00000000-0005-0000-0000-0000A0000000}"/>
    <cellStyle name="20% - Ênfase6 13" xfId="816" xr:uid="{00000000-0005-0000-0000-0000A1000000}"/>
    <cellStyle name="20% - Ênfase6 14" xfId="817" xr:uid="{00000000-0005-0000-0000-0000A2000000}"/>
    <cellStyle name="20% - Ênfase6 15" xfId="818" xr:uid="{00000000-0005-0000-0000-0000A3000000}"/>
    <cellStyle name="20% - Ênfase6 16" xfId="819" xr:uid="{00000000-0005-0000-0000-0000A4000000}"/>
    <cellStyle name="20% - Ênfase6 17" xfId="820" xr:uid="{00000000-0005-0000-0000-0000A5000000}"/>
    <cellStyle name="20% - Ênfase6 18" xfId="821" xr:uid="{00000000-0005-0000-0000-0000A6000000}"/>
    <cellStyle name="20% - Ênfase6 19" xfId="822" xr:uid="{00000000-0005-0000-0000-0000A7000000}"/>
    <cellStyle name="20% - Ênfase6 2" xfId="15" xr:uid="{00000000-0005-0000-0000-0000A8000000}"/>
    <cellStyle name="20% - Ênfase6 2 2" xfId="248" xr:uid="{00000000-0005-0000-0000-0000A9000000}"/>
    <cellStyle name="20% - Ênfase6 20" xfId="823" xr:uid="{00000000-0005-0000-0000-0000AA000000}"/>
    <cellStyle name="20% - Ênfase6 21" xfId="824" xr:uid="{00000000-0005-0000-0000-0000AB000000}"/>
    <cellStyle name="20% - Ênfase6 22" xfId="825" xr:uid="{00000000-0005-0000-0000-0000AC000000}"/>
    <cellStyle name="20% - Ênfase6 23" xfId="826" xr:uid="{00000000-0005-0000-0000-0000AD000000}"/>
    <cellStyle name="20% - Ênfase6 24" xfId="827" xr:uid="{00000000-0005-0000-0000-0000AE000000}"/>
    <cellStyle name="20% - Ênfase6 25" xfId="828" xr:uid="{00000000-0005-0000-0000-0000AF000000}"/>
    <cellStyle name="20% - Ênfase6 3" xfId="249" xr:uid="{00000000-0005-0000-0000-0000B0000000}"/>
    <cellStyle name="20% - Ênfase6 4" xfId="829" xr:uid="{00000000-0005-0000-0000-0000B1000000}"/>
    <cellStyle name="20% - Ênfase6 5" xfId="830" xr:uid="{00000000-0005-0000-0000-0000B2000000}"/>
    <cellStyle name="20% - Ênfase6 6" xfId="831" xr:uid="{00000000-0005-0000-0000-0000B3000000}"/>
    <cellStyle name="20% - Ênfase6 7" xfId="832" xr:uid="{00000000-0005-0000-0000-0000B4000000}"/>
    <cellStyle name="20% - Ênfase6 8" xfId="833" xr:uid="{00000000-0005-0000-0000-0000B5000000}"/>
    <cellStyle name="20% - Ênfase6 9" xfId="834" xr:uid="{00000000-0005-0000-0000-0000B6000000}"/>
    <cellStyle name="20% - Énfasis1" xfId="835" xr:uid="{00000000-0005-0000-0000-0000B7000000}"/>
    <cellStyle name="20% - Énfasis1 2" xfId="250" xr:uid="{00000000-0005-0000-0000-0000B8000000}"/>
    <cellStyle name="20% - Énfasis2" xfId="836" xr:uid="{00000000-0005-0000-0000-0000B9000000}"/>
    <cellStyle name="20% - Énfasis2 2" xfId="251" xr:uid="{00000000-0005-0000-0000-0000BA000000}"/>
    <cellStyle name="20% - Énfasis3" xfId="837" xr:uid="{00000000-0005-0000-0000-0000BB000000}"/>
    <cellStyle name="20% - Énfasis3 2" xfId="252" xr:uid="{00000000-0005-0000-0000-0000BC000000}"/>
    <cellStyle name="20% - Énfasis4" xfId="838" xr:uid="{00000000-0005-0000-0000-0000BD000000}"/>
    <cellStyle name="20% - Énfasis4 2" xfId="253" xr:uid="{00000000-0005-0000-0000-0000BE000000}"/>
    <cellStyle name="20% - Énfasis5" xfId="839" xr:uid="{00000000-0005-0000-0000-0000BF000000}"/>
    <cellStyle name="20% - Énfasis5 2" xfId="254" xr:uid="{00000000-0005-0000-0000-0000C0000000}"/>
    <cellStyle name="20% - Énfasis6" xfId="840" xr:uid="{00000000-0005-0000-0000-0000C1000000}"/>
    <cellStyle name="20% - Énfasis6 2" xfId="255" xr:uid="{00000000-0005-0000-0000-0000C2000000}"/>
    <cellStyle name="2o.nível" xfId="841" xr:uid="{00000000-0005-0000-0000-0000C3000000}"/>
    <cellStyle name="40% - Accent1" xfId="842" xr:uid="{00000000-0005-0000-0000-0000C4000000}"/>
    <cellStyle name="40% - Accent2" xfId="843" xr:uid="{00000000-0005-0000-0000-0000C5000000}"/>
    <cellStyle name="40% - Accent3" xfId="844" xr:uid="{00000000-0005-0000-0000-0000C6000000}"/>
    <cellStyle name="40% - Accent4" xfId="845" xr:uid="{00000000-0005-0000-0000-0000C7000000}"/>
    <cellStyle name="40% - Accent5" xfId="846" xr:uid="{00000000-0005-0000-0000-0000C8000000}"/>
    <cellStyle name="40% - Accent6" xfId="847" xr:uid="{00000000-0005-0000-0000-0000C9000000}"/>
    <cellStyle name="40% - Ênfase1 10" xfId="848" xr:uid="{00000000-0005-0000-0000-0000CA000000}"/>
    <cellStyle name="40% - Ênfase1 11" xfId="849" xr:uid="{00000000-0005-0000-0000-0000CB000000}"/>
    <cellStyle name="40% - Ênfase1 12" xfId="850" xr:uid="{00000000-0005-0000-0000-0000CC000000}"/>
    <cellStyle name="40% - Ênfase1 13" xfId="851" xr:uid="{00000000-0005-0000-0000-0000CD000000}"/>
    <cellStyle name="40% - Ênfase1 14" xfId="852" xr:uid="{00000000-0005-0000-0000-0000CE000000}"/>
    <cellStyle name="40% - Ênfase1 15" xfId="853" xr:uid="{00000000-0005-0000-0000-0000CF000000}"/>
    <cellStyle name="40% - Ênfase1 16" xfId="854" xr:uid="{00000000-0005-0000-0000-0000D0000000}"/>
    <cellStyle name="40% - Ênfase1 17" xfId="855" xr:uid="{00000000-0005-0000-0000-0000D1000000}"/>
    <cellStyle name="40% - Ênfase1 18" xfId="856" xr:uid="{00000000-0005-0000-0000-0000D2000000}"/>
    <cellStyle name="40% - Ênfase1 19" xfId="857" xr:uid="{00000000-0005-0000-0000-0000D3000000}"/>
    <cellStyle name="40% - Ênfase1 2" xfId="16" xr:uid="{00000000-0005-0000-0000-0000D4000000}"/>
    <cellStyle name="40% - Ênfase1 2 2" xfId="256" xr:uid="{00000000-0005-0000-0000-0000D5000000}"/>
    <cellStyle name="40% - Ênfase1 20" xfId="858" xr:uid="{00000000-0005-0000-0000-0000D6000000}"/>
    <cellStyle name="40% - Ênfase1 21" xfId="859" xr:uid="{00000000-0005-0000-0000-0000D7000000}"/>
    <cellStyle name="40% - Ênfase1 22" xfId="860" xr:uid="{00000000-0005-0000-0000-0000D8000000}"/>
    <cellStyle name="40% - Ênfase1 23" xfId="861" xr:uid="{00000000-0005-0000-0000-0000D9000000}"/>
    <cellStyle name="40% - Ênfase1 24" xfId="862" xr:uid="{00000000-0005-0000-0000-0000DA000000}"/>
    <cellStyle name="40% - Ênfase1 25" xfId="863" xr:uid="{00000000-0005-0000-0000-0000DB000000}"/>
    <cellStyle name="40% - Ênfase1 3" xfId="257" xr:uid="{00000000-0005-0000-0000-0000DC000000}"/>
    <cellStyle name="40% - Ênfase1 4" xfId="864" xr:uid="{00000000-0005-0000-0000-0000DD000000}"/>
    <cellStyle name="40% - Ênfase1 5" xfId="865" xr:uid="{00000000-0005-0000-0000-0000DE000000}"/>
    <cellStyle name="40% - Ênfase1 6" xfId="866" xr:uid="{00000000-0005-0000-0000-0000DF000000}"/>
    <cellStyle name="40% - Ênfase1 7" xfId="867" xr:uid="{00000000-0005-0000-0000-0000E0000000}"/>
    <cellStyle name="40% - Ênfase1 8" xfId="868" xr:uid="{00000000-0005-0000-0000-0000E1000000}"/>
    <cellStyle name="40% - Ênfase1 9" xfId="869" xr:uid="{00000000-0005-0000-0000-0000E2000000}"/>
    <cellStyle name="40% - Ênfase2 10" xfId="870" xr:uid="{00000000-0005-0000-0000-0000E3000000}"/>
    <cellStyle name="40% - Ênfase2 11" xfId="871" xr:uid="{00000000-0005-0000-0000-0000E4000000}"/>
    <cellStyle name="40% - Ênfase2 12" xfId="872" xr:uid="{00000000-0005-0000-0000-0000E5000000}"/>
    <cellStyle name="40% - Ênfase2 13" xfId="873" xr:uid="{00000000-0005-0000-0000-0000E6000000}"/>
    <cellStyle name="40% - Ênfase2 14" xfId="874" xr:uid="{00000000-0005-0000-0000-0000E7000000}"/>
    <cellStyle name="40% - Ênfase2 15" xfId="875" xr:uid="{00000000-0005-0000-0000-0000E8000000}"/>
    <cellStyle name="40% - Ênfase2 16" xfId="876" xr:uid="{00000000-0005-0000-0000-0000E9000000}"/>
    <cellStyle name="40% - Ênfase2 17" xfId="877" xr:uid="{00000000-0005-0000-0000-0000EA000000}"/>
    <cellStyle name="40% - Ênfase2 18" xfId="878" xr:uid="{00000000-0005-0000-0000-0000EB000000}"/>
    <cellStyle name="40% - Ênfase2 19" xfId="879" xr:uid="{00000000-0005-0000-0000-0000EC000000}"/>
    <cellStyle name="40% - Ênfase2 2" xfId="17" xr:uid="{00000000-0005-0000-0000-0000ED000000}"/>
    <cellStyle name="40% - Ênfase2 2 2" xfId="258" xr:uid="{00000000-0005-0000-0000-0000EE000000}"/>
    <cellStyle name="40% - Ênfase2 20" xfId="880" xr:uid="{00000000-0005-0000-0000-0000EF000000}"/>
    <cellStyle name="40% - Ênfase2 21" xfId="881" xr:uid="{00000000-0005-0000-0000-0000F0000000}"/>
    <cellStyle name="40% - Ênfase2 22" xfId="882" xr:uid="{00000000-0005-0000-0000-0000F1000000}"/>
    <cellStyle name="40% - Ênfase2 23" xfId="883" xr:uid="{00000000-0005-0000-0000-0000F2000000}"/>
    <cellStyle name="40% - Ênfase2 24" xfId="884" xr:uid="{00000000-0005-0000-0000-0000F3000000}"/>
    <cellStyle name="40% - Ênfase2 25" xfId="885" xr:uid="{00000000-0005-0000-0000-0000F4000000}"/>
    <cellStyle name="40% - Ênfase2 3" xfId="259" xr:uid="{00000000-0005-0000-0000-0000F5000000}"/>
    <cellStyle name="40% - Ênfase2 4" xfId="886" xr:uid="{00000000-0005-0000-0000-0000F6000000}"/>
    <cellStyle name="40% - Ênfase2 5" xfId="887" xr:uid="{00000000-0005-0000-0000-0000F7000000}"/>
    <cellStyle name="40% - Ênfase2 6" xfId="888" xr:uid="{00000000-0005-0000-0000-0000F8000000}"/>
    <cellStyle name="40% - Ênfase2 7" xfId="889" xr:uid="{00000000-0005-0000-0000-0000F9000000}"/>
    <cellStyle name="40% - Ênfase2 8" xfId="890" xr:uid="{00000000-0005-0000-0000-0000FA000000}"/>
    <cellStyle name="40% - Ênfase2 9" xfId="891" xr:uid="{00000000-0005-0000-0000-0000FB000000}"/>
    <cellStyle name="40% - Ênfase3 10" xfId="892" xr:uid="{00000000-0005-0000-0000-0000FC000000}"/>
    <cellStyle name="40% - Ênfase3 11" xfId="893" xr:uid="{00000000-0005-0000-0000-0000FD000000}"/>
    <cellStyle name="40% - Ênfase3 12" xfId="894" xr:uid="{00000000-0005-0000-0000-0000FE000000}"/>
    <cellStyle name="40% - Ênfase3 13" xfId="895" xr:uid="{00000000-0005-0000-0000-0000FF000000}"/>
    <cellStyle name="40% - Ênfase3 14" xfId="896" xr:uid="{00000000-0005-0000-0000-000000010000}"/>
    <cellStyle name="40% - Ênfase3 15" xfId="897" xr:uid="{00000000-0005-0000-0000-000001010000}"/>
    <cellStyle name="40% - Ênfase3 16" xfId="898" xr:uid="{00000000-0005-0000-0000-000002010000}"/>
    <cellStyle name="40% - Ênfase3 17" xfId="899" xr:uid="{00000000-0005-0000-0000-000003010000}"/>
    <cellStyle name="40% - Ênfase3 18" xfId="900" xr:uid="{00000000-0005-0000-0000-000004010000}"/>
    <cellStyle name="40% - Ênfase3 19" xfId="901" xr:uid="{00000000-0005-0000-0000-000005010000}"/>
    <cellStyle name="40% - Ênfase3 2" xfId="18" xr:uid="{00000000-0005-0000-0000-000006010000}"/>
    <cellStyle name="40% - Ênfase3 2 2" xfId="260" xr:uid="{00000000-0005-0000-0000-000007010000}"/>
    <cellStyle name="40% - Ênfase3 20" xfId="902" xr:uid="{00000000-0005-0000-0000-000008010000}"/>
    <cellStyle name="40% - Ênfase3 21" xfId="903" xr:uid="{00000000-0005-0000-0000-000009010000}"/>
    <cellStyle name="40% - Ênfase3 22" xfId="904" xr:uid="{00000000-0005-0000-0000-00000A010000}"/>
    <cellStyle name="40% - Ênfase3 23" xfId="905" xr:uid="{00000000-0005-0000-0000-00000B010000}"/>
    <cellStyle name="40% - Ênfase3 24" xfId="906" xr:uid="{00000000-0005-0000-0000-00000C010000}"/>
    <cellStyle name="40% - Ênfase3 25" xfId="907" xr:uid="{00000000-0005-0000-0000-00000D010000}"/>
    <cellStyle name="40% - Ênfase3 3" xfId="261" xr:uid="{00000000-0005-0000-0000-00000E010000}"/>
    <cellStyle name="40% - Ênfase3 4" xfId="908" xr:uid="{00000000-0005-0000-0000-00000F010000}"/>
    <cellStyle name="40% - Ênfase3 5" xfId="909" xr:uid="{00000000-0005-0000-0000-000010010000}"/>
    <cellStyle name="40% - Ênfase3 6" xfId="910" xr:uid="{00000000-0005-0000-0000-000011010000}"/>
    <cellStyle name="40% - Ênfase3 7" xfId="911" xr:uid="{00000000-0005-0000-0000-000012010000}"/>
    <cellStyle name="40% - Ênfase3 8" xfId="912" xr:uid="{00000000-0005-0000-0000-000013010000}"/>
    <cellStyle name="40% - Ênfase3 9" xfId="913" xr:uid="{00000000-0005-0000-0000-000014010000}"/>
    <cellStyle name="40% - Ênfase4 10" xfId="914" xr:uid="{00000000-0005-0000-0000-000015010000}"/>
    <cellStyle name="40% - Ênfase4 11" xfId="915" xr:uid="{00000000-0005-0000-0000-000016010000}"/>
    <cellStyle name="40% - Ênfase4 12" xfId="916" xr:uid="{00000000-0005-0000-0000-000017010000}"/>
    <cellStyle name="40% - Ênfase4 13" xfId="917" xr:uid="{00000000-0005-0000-0000-000018010000}"/>
    <cellStyle name="40% - Ênfase4 14" xfId="918" xr:uid="{00000000-0005-0000-0000-000019010000}"/>
    <cellStyle name="40% - Ênfase4 15" xfId="919" xr:uid="{00000000-0005-0000-0000-00001A010000}"/>
    <cellStyle name="40% - Ênfase4 16" xfId="920" xr:uid="{00000000-0005-0000-0000-00001B010000}"/>
    <cellStyle name="40% - Ênfase4 17" xfId="921" xr:uid="{00000000-0005-0000-0000-00001C010000}"/>
    <cellStyle name="40% - Ênfase4 18" xfId="922" xr:uid="{00000000-0005-0000-0000-00001D010000}"/>
    <cellStyle name="40% - Ênfase4 19" xfId="923" xr:uid="{00000000-0005-0000-0000-00001E010000}"/>
    <cellStyle name="40% - Ênfase4 2" xfId="19" xr:uid="{00000000-0005-0000-0000-00001F010000}"/>
    <cellStyle name="40% - Ênfase4 2 2" xfId="262" xr:uid="{00000000-0005-0000-0000-000020010000}"/>
    <cellStyle name="40% - Ênfase4 20" xfId="924" xr:uid="{00000000-0005-0000-0000-000021010000}"/>
    <cellStyle name="40% - Ênfase4 21" xfId="925" xr:uid="{00000000-0005-0000-0000-000022010000}"/>
    <cellStyle name="40% - Ênfase4 22" xfId="926" xr:uid="{00000000-0005-0000-0000-000023010000}"/>
    <cellStyle name="40% - Ênfase4 23" xfId="927" xr:uid="{00000000-0005-0000-0000-000024010000}"/>
    <cellStyle name="40% - Ênfase4 24" xfId="928" xr:uid="{00000000-0005-0000-0000-000025010000}"/>
    <cellStyle name="40% - Ênfase4 25" xfId="929" xr:uid="{00000000-0005-0000-0000-000026010000}"/>
    <cellStyle name="40% - Ênfase4 3" xfId="263" xr:uid="{00000000-0005-0000-0000-000027010000}"/>
    <cellStyle name="40% - Ênfase4 4" xfId="930" xr:uid="{00000000-0005-0000-0000-000028010000}"/>
    <cellStyle name="40% - Ênfase4 5" xfId="931" xr:uid="{00000000-0005-0000-0000-000029010000}"/>
    <cellStyle name="40% - Ênfase4 6" xfId="932" xr:uid="{00000000-0005-0000-0000-00002A010000}"/>
    <cellStyle name="40% - Ênfase4 7" xfId="933" xr:uid="{00000000-0005-0000-0000-00002B010000}"/>
    <cellStyle name="40% - Ênfase4 8" xfId="934" xr:uid="{00000000-0005-0000-0000-00002C010000}"/>
    <cellStyle name="40% - Ênfase4 9" xfId="935" xr:uid="{00000000-0005-0000-0000-00002D010000}"/>
    <cellStyle name="40% - Ênfase5 10" xfId="936" xr:uid="{00000000-0005-0000-0000-00002E010000}"/>
    <cellStyle name="40% - Ênfase5 11" xfId="937" xr:uid="{00000000-0005-0000-0000-00002F010000}"/>
    <cellStyle name="40% - Ênfase5 12" xfId="938" xr:uid="{00000000-0005-0000-0000-000030010000}"/>
    <cellStyle name="40% - Ênfase5 13" xfId="939" xr:uid="{00000000-0005-0000-0000-000031010000}"/>
    <cellStyle name="40% - Ênfase5 14" xfId="940" xr:uid="{00000000-0005-0000-0000-000032010000}"/>
    <cellStyle name="40% - Ênfase5 15" xfId="941" xr:uid="{00000000-0005-0000-0000-000033010000}"/>
    <cellStyle name="40% - Ênfase5 16" xfId="942" xr:uid="{00000000-0005-0000-0000-000034010000}"/>
    <cellStyle name="40% - Ênfase5 17" xfId="943" xr:uid="{00000000-0005-0000-0000-000035010000}"/>
    <cellStyle name="40% - Ênfase5 18" xfId="944" xr:uid="{00000000-0005-0000-0000-000036010000}"/>
    <cellStyle name="40% - Ênfase5 19" xfId="945" xr:uid="{00000000-0005-0000-0000-000037010000}"/>
    <cellStyle name="40% - Ênfase5 2" xfId="20" xr:uid="{00000000-0005-0000-0000-000038010000}"/>
    <cellStyle name="40% - Ênfase5 2 2" xfId="264" xr:uid="{00000000-0005-0000-0000-000039010000}"/>
    <cellStyle name="40% - Ênfase5 20" xfId="946" xr:uid="{00000000-0005-0000-0000-00003A010000}"/>
    <cellStyle name="40% - Ênfase5 21" xfId="947" xr:uid="{00000000-0005-0000-0000-00003B010000}"/>
    <cellStyle name="40% - Ênfase5 22" xfId="948" xr:uid="{00000000-0005-0000-0000-00003C010000}"/>
    <cellStyle name="40% - Ênfase5 23" xfId="949" xr:uid="{00000000-0005-0000-0000-00003D010000}"/>
    <cellStyle name="40% - Ênfase5 24" xfId="950" xr:uid="{00000000-0005-0000-0000-00003E010000}"/>
    <cellStyle name="40% - Ênfase5 25" xfId="951" xr:uid="{00000000-0005-0000-0000-00003F010000}"/>
    <cellStyle name="40% - Ênfase5 3" xfId="265" xr:uid="{00000000-0005-0000-0000-000040010000}"/>
    <cellStyle name="40% - Ênfase5 4" xfId="952" xr:uid="{00000000-0005-0000-0000-000041010000}"/>
    <cellStyle name="40% - Ênfase5 5" xfId="953" xr:uid="{00000000-0005-0000-0000-000042010000}"/>
    <cellStyle name="40% - Ênfase5 6" xfId="954" xr:uid="{00000000-0005-0000-0000-000043010000}"/>
    <cellStyle name="40% - Ênfase5 7" xfId="955" xr:uid="{00000000-0005-0000-0000-000044010000}"/>
    <cellStyle name="40% - Ênfase5 8" xfId="956" xr:uid="{00000000-0005-0000-0000-000045010000}"/>
    <cellStyle name="40% - Ênfase5 9" xfId="957" xr:uid="{00000000-0005-0000-0000-000046010000}"/>
    <cellStyle name="40% - Ênfase6 10" xfId="958" xr:uid="{00000000-0005-0000-0000-000047010000}"/>
    <cellStyle name="40% - Ênfase6 11" xfId="959" xr:uid="{00000000-0005-0000-0000-000048010000}"/>
    <cellStyle name="40% - Ênfase6 12" xfId="960" xr:uid="{00000000-0005-0000-0000-000049010000}"/>
    <cellStyle name="40% - Ênfase6 13" xfId="961" xr:uid="{00000000-0005-0000-0000-00004A010000}"/>
    <cellStyle name="40% - Ênfase6 14" xfId="962" xr:uid="{00000000-0005-0000-0000-00004B010000}"/>
    <cellStyle name="40% - Ênfase6 15" xfId="963" xr:uid="{00000000-0005-0000-0000-00004C010000}"/>
    <cellStyle name="40% - Ênfase6 16" xfId="964" xr:uid="{00000000-0005-0000-0000-00004D010000}"/>
    <cellStyle name="40% - Ênfase6 17" xfId="965" xr:uid="{00000000-0005-0000-0000-00004E010000}"/>
    <cellStyle name="40% - Ênfase6 18" xfId="966" xr:uid="{00000000-0005-0000-0000-00004F010000}"/>
    <cellStyle name="40% - Ênfase6 19" xfId="967" xr:uid="{00000000-0005-0000-0000-000050010000}"/>
    <cellStyle name="40% - Ênfase6 2" xfId="21" xr:uid="{00000000-0005-0000-0000-000051010000}"/>
    <cellStyle name="40% - Ênfase6 2 2" xfId="266" xr:uid="{00000000-0005-0000-0000-000052010000}"/>
    <cellStyle name="40% - Ênfase6 20" xfId="968" xr:uid="{00000000-0005-0000-0000-000053010000}"/>
    <cellStyle name="40% - Ênfase6 21" xfId="969" xr:uid="{00000000-0005-0000-0000-000054010000}"/>
    <cellStyle name="40% - Ênfase6 22" xfId="970" xr:uid="{00000000-0005-0000-0000-000055010000}"/>
    <cellStyle name="40% - Ênfase6 23" xfId="971" xr:uid="{00000000-0005-0000-0000-000056010000}"/>
    <cellStyle name="40% - Ênfase6 24" xfId="972" xr:uid="{00000000-0005-0000-0000-000057010000}"/>
    <cellStyle name="40% - Ênfase6 25" xfId="973" xr:uid="{00000000-0005-0000-0000-000058010000}"/>
    <cellStyle name="40% - Ênfase6 3" xfId="267" xr:uid="{00000000-0005-0000-0000-000059010000}"/>
    <cellStyle name="40% - Ênfase6 4" xfId="974" xr:uid="{00000000-0005-0000-0000-00005A010000}"/>
    <cellStyle name="40% - Ênfase6 5" xfId="975" xr:uid="{00000000-0005-0000-0000-00005B010000}"/>
    <cellStyle name="40% - Ênfase6 6" xfId="976" xr:uid="{00000000-0005-0000-0000-00005C010000}"/>
    <cellStyle name="40% - Ênfase6 7" xfId="977" xr:uid="{00000000-0005-0000-0000-00005D010000}"/>
    <cellStyle name="40% - Ênfase6 8" xfId="978" xr:uid="{00000000-0005-0000-0000-00005E010000}"/>
    <cellStyle name="40% - Ênfase6 9" xfId="979" xr:uid="{00000000-0005-0000-0000-00005F010000}"/>
    <cellStyle name="40% - Énfasis1" xfId="980" xr:uid="{00000000-0005-0000-0000-000060010000}"/>
    <cellStyle name="40% - Énfasis1 2" xfId="268" xr:uid="{00000000-0005-0000-0000-000061010000}"/>
    <cellStyle name="40% - Énfasis2" xfId="981" xr:uid="{00000000-0005-0000-0000-000062010000}"/>
    <cellStyle name="40% - Énfasis2 2" xfId="269" xr:uid="{00000000-0005-0000-0000-000063010000}"/>
    <cellStyle name="40% - Énfasis3" xfId="982" xr:uid="{00000000-0005-0000-0000-000064010000}"/>
    <cellStyle name="40% - Énfasis3 2" xfId="270" xr:uid="{00000000-0005-0000-0000-000065010000}"/>
    <cellStyle name="40% - Énfasis4" xfId="983" xr:uid="{00000000-0005-0000-0000-000066010000}"/>
    <cellStyle name="40% - Énfasis4 2" xfId="271" xr:uid="{00000000-0005-0000-0000-000067010000}"/>
    <cellStyle name="40% - Énfasis5" xfId="984" xr:uid="{00000000-0005-0000-0000-000068010000}"/>
    <cellStyle name="40% - Énfasis5 2" xfId="272" xr:uid="{00000000-0005-0000-0000-000069010000}"/>
    <cellStyle name="40% - Énfasis6" xfId="985" xr:uid="{00000000-0005-0000-0000-00006A010000}"/>
    <cellStyle name="40% - Énfasis6 2" xfId="273" xr:uid="{00000000-0005-0000-0000-00006B010000}"/>
    <cellStyle name="60% - Accent1" xfId="986" xr:uid="{00000000-0005-0000-0000-00006C010000}"/>
    <cellStyle name="60% - Accent2" xfId="987" xr:uid="{00000000-0005-0000-0000-00006D010000}"/>
    <cellStyle name="60% - Accent3" xfId="988" xr:uid="{00000000-0005-0000-0000-00006E010000}"/>
    <cellStyle name="60% - Accent4" xfId="989" xr:uid="{00000000-0005-0000-0000-00006F010000}"/>
    <cellStyle name="60% - Accent5" xfId="990" xr:uid="{00000000-0005-0000-0000-000070010000}"/>
    <cellStyle name="60% - Accent6" xfId="991" xr:uid="{00000000-0005-0000-0000-000071010000}"/>
    <cellStyle name="60% - Ênfase1 10" xfId="992" xr:uid="{00000000-0005-0000-0000-000072010000}"/>
    <cellStyle name="60% - Ênfase1 11" xfId="993" xr:uid="{00000000-0005-0000-0000-000073010000}"/>
    <cellStyle name="60% - Ênfase1 12" xfId="994" xr:uid="{00000000-0005-0000-0000-000074010000}"/>
    <cellStyle name="60% - Ênfase1 13" xfId="995" xr:uid="{00000000-0005-0000-0000-000075010000}"/>
    <cellStyle name="60% - Ênfase1 14" xfId="996" xr:uid="{00000000-0005-0000-0000-000076010000}"/>
    <cellStyle name="60% - Ênfase1 15" xfId="997" xr:uid="{00000000-0005-0000-0000-000077010000}"/>
    <cellStyle name="60% - Ênfase1 16" xfId="998" xr:uid="{00000000-0005-0000-0000-000078010000}"/>
    <cellStyle name="60% - Ênfase1 17" xfId="999" xr:uid="{00000000-0005-0000-0000-000079010000}"/>
    <cellStyle name="60% - Ênfase1 18" xfId="1000" xr:uid="{00000000-0005-0000-0000-00007A010000}"/>
    <cellStyle name="60% - Ênfase1 19" xfId="1001" xr:uid="{00000000-0005-0000-0000-00007B010000}"/>
    <cellStyle name="60% - Ênfase1 2" xfId="22" xr:uid="{00000000-0005-0000-0000-00007C010000}"/>
    <cellStyle name="60% - Ênfase1 20" xfId="1002" xr:uid="{00000000-0005-0000-0000-00007D010000}"/>
    <cellStyle name="60% - Ênfase1 21" xfId="1003" xr:uid="{00000000-0005-0000-0000-00007E010000}"/>
    <cellStyle name="60% - Ênfase1 22" xfId="1004" xr:uid="{00000000-0005-0000-0000-00007F010000}"/>
    <cellStyle name="60% - Ênfase1 23" xfId="1005" xr:uid="{00000000-0005-0000-0000-000080010000}"/>
    <cellStyle name="60% - Ênfase1 24" xfId="1006" xr:uid="{00000000-0005-0000-0000-000081010000}"/>
    <cellStyle name="60% - Ênfase1 25" xfId="1007" xr:uid="{00000000-0005-0000-0000-000082010000}"/>
    <cellStyle name="60% - Ênfase1 3" xfId="274" xr:uid="{00000000-0005-0000-0000-000083010000}"/>
    <cellStyle name="60% - Ênfase1 4" xfId="1008" xr:uid="{00000000-0005-0000-0000-000084010000}"/>
    <cellStyle name="60% - Ênfase1 5" xfId="1009" xr:uid="{00000000-0005-0000-0000-000085010000}"/>
    <cellStyle name="60% - Ênfase1 6" xfId="1010" xr:uid="{00000000-0005-0000-0000-000086010000}"/>
    <cellStyle name="60% - Ênfase1 7" xfId="1011" xr:uid="{00000000-0005-0000-0000-000087010000}"/>
    <cellStyle name="60% - Ênfase1 8" xfId="1012" xr:uid="{00000000-0005-0000-0000-000088010000}"/>
    <cellStyle name="60% - Ênfase1 9" xfId="1013" xr:uid="{00000000-0005-0000-0000-000089010000}"/>
    <cellStyle name="60% - Ênfase2 10" xfId="1014" xr:uid="{00000000-0005-0000-0000-00008A010000}"/>
    <cellStyle name="60% - Ênfase2 11" xfId="1015" xr:uid="{00000000-0005-0000-0000-00008B010000}"/>
    <cellStyle name="60% - Ênfase2 12" xfId="1016" xr:uid="{00000000-0005-0000-0000-00008C010000}"/>
    <cellStyle name="60% - Ênfase2 13" xfId="1017" xr:uid="{00000000-0005-0000-0000-00008D010000}"/>
    <cellStyle name="60% - Ênfase2 14" xfId="1018" xr:uid="{00000000-0005-0000-0000-00008E010000}"/>
    <cellStyle name="60% - Ênfase2 15" xfId="1019" xr:uid="{00000000-0005-0000-0000-00008F010000}"/>
    <cellStyle name="60% - Ênfase2 16" xfId="1020" xr:uid="{00000000-0005-0000-0000-000090010000}"/>
    <cellStyle name="60% - Ênfase2 17" xfId="1021" xr:uid="{00000000-0005-0000-0000-000091010000}"/>
    <cellStyle name="60% - Ênfase2 18" xfId="1022" xr:uid="{00000000-0005-0000-0000-000092010000}"/>
    <cellStyle name="60% - Ênfase2 19" xfId="1023" xr:uid="{00000000-0005-0000-0000-000093010000}"/>
    <cellStyle name="60% - Ênfase2 2" xfId="23" xr:uid="{00000000-0005-0000-0000-000094010000}"/>
    <cellStyle name="60% - Ênfase2 20" xfId="1024" xr:uid="{00000000-0005-0000-0000-000095010000}"/>
    <cellStyle name="60% - Ênfase2 21" xfId="1025" xr:uid="{00000000-0005-0000-0000-000096010000}"/>
    <cellStyle name="60% - Ênfase2 22" xfId="1026" xr:uid="{00000000-0005-0000-0000-000097010000}"/>
    <cellStyle name="60% - Ênfase2 23" xfId="1027" xr:uid="{00000000-0005-0000-0000-000098010000}"/>
    <cellStyle name="60% - Ênfase2 24" xfId="1028" xr:uid="{00000000-0005-0000-0000-000099010000}"/>
    <cellStyle name="60% - Ênfase2 25" xfId="1029" xr:uid="{00000000-0005-0000-0000-00009A010000}"/>
    <cellStyle name="60% - Ênfase2 3" xfId="275" xr:uid="{00000000-0005-0000-0000-00009B010000}"/>
    <cellStyle name="60% - Ênfase2 4" xfId="1030" xr:uid="{00000000-0005-0000-0000-00009C010000}"/>
    <cellStyle name="60% - Ênfase2 5" xfId="1031" xr:uid="{00000000-0005-0000-0000-00009D010000}"/>
    <cellStyle name="60% - Ênfase2 6" xfId="1032" xr:uid="{00000000-0005-0000-0000-00009E010000}"/>
    <cellStyle name="60% - Ênfase2 7" xfId="1033" xr:uid="{00000000-0005-0000-0000-00009F010000}"/>
    <cellStyle name="60% - Ênfase2 8" xfId="1034" xr:uid="{00000000-0005-0000-0000-0000A0010000}"/>
    <cellStyle name="60% - Ênfase2 9" xfId="1035" xr:uid="{00000000-0005-0000-0000-0000A1010000}"/>
    <cellStyle name="60% - Ênfase3 10" xfId="1036" xr:uid="{00000000-0005-0000-0000-0000A2010000}"/>
    <cellStyle name="60% - Ênfase3 11" xfId="1037" xr:uid="{00000000-0005-0000-0000-0000A3010000}"/>
    <cellStyle name="60% - Ênfase3 12" xfId="1038" xr:uid="{00000000-0005-0000-0000-0000A4010000}"/>
    <cellStyle name="60% - Ênfase3 13" xfId="1039" xr:uid="{00000000-0005-0000-0000-0000A5010000}"/>
    <cellStyle name="60% - Ênfase3 14" xfId="1040" xr:uid="{00000000-0005-0000-0000-0000A6010000}"/>
    <cellStyle name="60% - Ênfase3 15" xfId="1041" xr:uid="{00000000-0005-0000-0000-0000A7010000}"/>
    <cellStyle name="60% - Ênfase3 16" xfId="1042" xr:uid="{00000000-0005-0000-0000-0000A8010000}"/>
    <cellStyle name="60% - Ênfase3 17" xfId="1043" xr:uid="{00000000-0005-0000-0000-0000A9010000}"/>
    <cellStyle name="60% - Ênfase3 18" xfId="1044" xr:uid="{00000000-0005-0000-0000-0000AA010000}"/>
    <cellStyle name="60% - Ênfase3 19" xfId="1045" xr:uid="{00000000-0005-0000-0000-0000AB010000}"/>
    <cellStyle name="60% - Ênfase3 2" xfId="24" xr:uid="{00000000-0005-0000-0000-0000AC010000}"/>
    <cellStyle name="60% - Ênfase3 20" xfId="1046" xr:uid="{00000000-0005-0000-0000-0000AD010000}"/>
    <cellStyle name="60% - Ênfase3 21" xfId="1047" xr:uid="{00000000-0005-0000-0000-0000AE010000}"/>
    <cellStyle name="60% - Ênfase3 22" xfId="1048" xr:uid="{00000000-0005-0000-0000-0000AF010000}"/>
    <cellStyle name="60% - Ênfase3 23" xfId="1049" xr:uid="{00000000-0005-0000-0000-0000B0010000}"/>
    <cellStyle name="60% - Ênfase3 24" xfId="1050" xr:uid="{00000000-0005-0000-0000-0000B1010000}"/>
    <cellStyle name="60% - Ênfase3 25" xfId="1051" xr:uid="{00000000-0005-0000-0000-0000B2010000}"/>
    <cellStyle name="60% - Ênfase3 3" xfId="276" xr:uid="{00000000-0005-0000-0000-0000B3010000}"/>
    <cellStyle name="60% - Ênfase3 4" xfId="1052" xr:uid="{00000000-0005-0000-0000-0000B4010000}"/>
    <cellStyle name="60% - Ênfase3 5" xfId="1053" xr:uid="{00000000-0005-0000-0000-0000B5010000}"/>
    <cellStyle name="60% - Ênfase3 6" xfId="1054" xr:uid="{00000000-0005-0000-0000-0000B6010000}"/>
    <cellStyle name="60% - Ênfase3 7" xfId="1055" xr:uid="{00000000-0005-0000-0000-0000B7010000}"/>
    <cellStyle name="60% - Ênfase3 8" xfId="1056" xr:uid="{00000000-0005-0000-0000-0000B8010000}"/>
    <cellStyle name="60% - Ênfase3 9" xfId="1057" xr:uid="{00000000-0005-0000-0000-0000B9010000}"/>
    <cellStyle name="60% - Ênfase4 10" xfId="1058" xr:uid="{00000000-0005-0000-0000-0000BA010000}"/>
    <cellStyle name="60% - Ênfase4 11" xfId="1059" xr:uid="{00000000-0005-0000-0000-0000BB010000}"/>
    <cellStyle name="60% - Ênfase4 12" xfId="1060" xr:uid="{00000000-0005-0000-0000-0000BC010000}"/>
    <cellStyle name="60% - Ênfase4 13" xfId="1061" xr:uid="{00000000-0005-0000-0000-0000BD010000}"/>
    <cellStyle name="60% - Ênfase4 14" xfId="1062" xr:uid="{00000000-0005-0000-0000-0000BE010000}"/>
    <cellStyle name="60% - Ênfase4 15" xfId="1063" xr:uid="{00000000-0005-0000-0000-0000BF010000}"/>
    <cellStyle name="60% - Ênfase4 16" xfId="1064" xr:uid="{00000000-0005-0000-0000-0000C0010000}"/>
    <cellStyle name="60% - Ênfase4 17" xfId="1065" xr:uid="{00000000-0005-0000-0000-0000C1010000}"/>
    <cellStyle name="60% - Ênfase4 18" xfId="1066" xr:uid="{00000000-0005-0000-0000-0000C2010000}"/>
    <cellStyle name="60% - Ênfase4 19" xfId="1067" xr:uid="{00000000-0005-0000-0000-0000C3010000}"/>
    <cellStyle name="60% - Ênfase4 2" xfId="25" xr:uid="{00000000-0005-0000-0000-0000C4010000}"/>
    <cellStyle name="60% - Ênfase4 20" xfId="1068" xr:uid="{00000000-0005-0000-0000-0000C5010000}"/>
    <cellStyle name="60% - Ênfase4 21" xfId="1069" xr:uid="{00000000-0005-0000-0000-0000C6010000}"/>
    <cellStyle name="60% - Ênfase4 22" xfId="1070" xr:uid="{00000000-0005-0000-0000-0000C7010000}"/>
    <cellStyle name="60% - Ênfase4 23" xfId="1071" xr:uid="{00000000-0005-0000-0000-0000C8010000}"/>
    <cellStyle name="60% - Ênfase4 24" xfId="1072" xr:uid="{00000000-0005-0000-0000-0000C9010000}"/>
    <cellStyle name="60% - Ênfase4 25" xfId="1073" xr:uid="{00000000-0005-0000-0000-0000CA010000}"/>
    <cellStyle name="60% - Ênfase4 3" xfId="277" xr:uid="{00000000-0005-0000-0000-0000CB010000}"/>
    <cellStyle name="60% - Ênfase4 4" xfId="1074" xr:uid="{00000000-0005-0000-0000-0000CC010000}"/>
    <cellStyle name="60% - Ênfase4 5" xfId="1075" xr:uid="{00000000-0005-0000-0000-0000CD010000}"/>
    <cellStyle name="60% - Ênfase4 6" xfId="1076" xr:uid="{00000000-0005-0000-0000-0000CE010000}"/>
    <cellStyle name="60% - Ênfase4 7" xfId="1077" xr:uid="{00000000-0005-0000-0000-0000CF010000}"/>
    <cellStyle name="60% - Ênfase4 8" xfId="1078" xr:uid="{00000000-0005-0000-0000-0000D0010000}"/>
    <cellStyle name="60% - Ênfase4 9" xfId="1079" xr:uid="{00000000-0005-0000-0000-0000D1010000}"/>
    <cellStyle name="60% - Ênfase5 10" xfId="1080" xr:uid="{00000000-0005-0000-0000-0000D2010000}"/>
    <cellStyle name="60% - Ênfase5 11" xfId="1081" xr:uid="{00000000-0005-0000-0000-0000D3010000}"/>
    <cellStyle name="60% - Ênfase5 12" xfId="1082" xr:uid="{00000000-0005-0000-0000-0000D4010000}"/>
    <cellStyle name="60% - Ênfase5 13" xfId="1083" xr:uid="{00000000-0005-0000-0000-0000D5010000}"/>
    <cellStyle name="60% - Ênfase5 14" xfId="1084" xr:uid="{00000000-0005-0000-0000-0000D6010000}"/>
    <cellStyle name="60% - Ênfase5 15" xfId="1085" xr:uid="{00000000-0005-0000-0000-0000D7010000}"/>
    <cellStyle name="60% - Ênfase5 16" xfId="1086" xr:uid="{00000000-0005-0000-0000-0000D8010000}"/>
    <cellStyle name="60% - Ênfase5 17" xfId="1087" xr:uid="{00000000-0005-0000-0000-0000D9010000}"/>
    <cellStyle name="60% - Ênfase5 18" xfId="1088" xr:uid="{00000000-0005-0000-0000-0000DA010000}"/>
    <cellStyle name="60% - Ênfase5 19" xfId="1089" xr:uid="{00000000-0005-0000-0000-0000DB010000}"/>
    <cellStyle name="60% - Ênfase5 2" xfId="26" xr:uid="{00000000-0005-0000-0000-0000DC010000}"/>
    <cellStyle name="60% - Ênfase5 20" xfId="1090" xr:uid="{00000000-0005-0000-0000-0000DD010000}"/>
    <cellStyle name="60% - Ênfase5 21" xfId="1091" xr:uid="{00000000-0005-0000-0000-0000DE010000}"/>
    <cellStyle name="60% - Ênfase5 22" xfId="1092" xr:uid="{00000000-0005-0000-0000-0000DF010000}"/>
    <cellStyle name="60% - Ênfase5 23" xfId="1093" xr:uid="{00000000-0005-0000-0000-0000E0010000}"/>
    <cellStyle name="60% - Ênfase5 24" xfId="1094" xr:uid="{00000000-0005-0000-0000-0000E1010000}"/>
    <cellStyle name="60% - Ênfase5 25" xfId="1095" xr:uid="{00000000-0005-0000-0000-0000E2010000}"/>
    <cellStyle name="60% - Ênfase5 3" xfId="278" xr:uid="{00000000-0005-0000-0000-0000E3010000}"/>
    <cellStyle name="60% - Ênfase5 4" xfId="1096" xr:uid="{00000000-0005-0000-0000-0000E4010000}"/>
    <cellStyle name="60% - Ênfase5 5" xfId="1097" xr:uid="{00000000-0005-0000-0000-0000E5010000}"/>
    <cellStyle name="60% - Ênfase5 6" xfId="1098" xr:uid="{00000000-0005-0000-0000-0000E6010000}"/>
    <cellStyle name="60% - Ênfase5 7" xfId="1099" xr:uid="{00000000-0005-0000-0000-0000E7010000}"/>
    <cellStyle name="60% - Ênfase5 8" xfId="1100" xr:uid="{00000000-0005-0000-0000-0000E8010000}"/>
    <cellStyle name="60% - Ênfase5 9" xfId="1101" xr:uid="{00000000-0005-0000-0000-0000E9010000}"/>
    <cellStyle name="60% - Ênfase6 10" xfId="1102" xr:uid="{00000000-0005-0000-0000-0000EA010000}"/>
    <cellStyle name="60% - Ênfase6 11" xfId="1103" xr:uid="{00000000-0005-0000-0000-0000EB010000}"/>
    <cellStyle name="60% - Ênfase6 12" xfId="1104" xr:uid="{00000000-0005-0000-0000-0000EC010000}"/>
    <cellStyle name="60% - Ênfase6 13" xfId="1105" xr:uid="{00000000-0005-0000-0000-0000ED010000}"/>
    <cellStyle name="60% - Ênfase6 14" xfId="1106" xr:uid="{00000000-0005-0000-0000-0000EE010000}"/>
    <cellStyle name="60% - Ênfase6 15" xfId="1107" xr:uid="{00000000-0005-0000-0000-0000EF010000}"/>
    <cellStyle name="60% - Ênfase6 16" xfId="1108" xr:uid="{00000000-0005-0000-0000-0000F0010000}"/>
    <cellStyle name="60% - Ênfase6 17" xfId="1109" xr:uid="{00000000-0005-0000-0000-0000F1010000}"/>
    <cellStyle name="60% - Ênfase6 18" xfId="1110" xr:uid="{00000000-0005-0000-0000-0000F2010000}"/>
    <cellStyle name="60% - Ênfase6 19" xfId="1111" xr:uid="{00000000-0005-0000-0000-0000F3010000}"/>
    <cellStyle name="60% - Ênfase6 2" xfId="27" xr:uid="{00000000-0005-0000-0000-0000F4010000}"/>
    <cellStyle name="60% - Ênfase6 20" xfId="1112" xr:uid="{00000000-0005-0000-0000-0000F5010000}"/>
    <cellStyle name="60% - Ênfase6 21" xfId="1113" xr:uid="{00000000-0005-0000-0000-0000F6010000}"/>
    <cellStyle name="60% - Ênfase6 22" xfId="1114" xr:uid="{00000000-0005-0000-0000-0000F7010000}"/>
    <cellStyle name="60% - Ênfase6 23" xfId="1115" xr:uid="{00000000-0005-0000-0000-0000F8010000}"/>
    <cellStyle name="60% - Ênfase6 24" xfId="1116" xr:uid="{00000000-0005-0000-0000-0000F9010000}"/>
    <cellStyle name="60% - Ênfase6 25" xfId="1117" xr:uid="{00000000-0005-0000-0000-0000FA010000}"/>
    <cellStyle name="60% - Ênfase6 3" xfId="279" xr:uid="{00000000-0005-0000-0000-0000FB010000}"/>
    <cellStyle name="60% - Ênfase6 4" xfId="1118" xr:uid="{00000000-0005-0000-0000-0000FC010000}"/>
    <cellStyle name="60% - Ênfase6 5" xfId="1119" xr:uid="{00000000-0005-0000-0000-0000FD010000}"/>
    <cellStyle name="60% - Ênfase6 6" xfId="1120" xr:uid="{00000000-0005-0000-0000-0000FE010000}"/>
    <cellStyle name="60% - Ênfase6 7" xfId="1121" xr:uid="{00000000-0005-0000-0000-0000FF010000}"/>
    <cellStyle name="60% - Ênfase6 8" xfId="1122" xr:uid="{00000000-0005-0000-0000-000000020000}"/>
    <cellStyle name="60% - Ênfase6 9" xfId="1123" xr:uid="{00000000-0005-0000-0000-000001020000}"/>
    <cellStyle name="60% - Énfasis1" xfId="1124" xr:uid="{00000000-0005-0000-0000-000002020000}"/>
    <cellStyle name="60% - Énfasis2" xfId="1125" xr:uid="{00000000-0005-0000-0000-000003020000}"/>
    <cellStyle name="60% - Énfasis3" xfId="1126" xr:uid="{00000000-0005-0000-0000-000004020000}"/>
    <cellStyle name="60% - Énfasis4" xfId="1127" xr:uid="{00000000-0005-0000-0000-000005020000}"/>
    <cellStyle name="60% - Énfasis5" xfId="1128" xr:uid="{00000000-0005-0000-0000-000006020000}"/>
    <cellStyle name="60% - Énfasis6" xfId="1129" xr:uid="{00000000-0005-0000-0000-000007020000}"/>
    <cellStyle name="8" xfId="1130" xr:uid="{00000000-0005-0000-0000-000008020000}"/>
    <cellStyle name="A3 297 x 420 mm" xfId="1131" xr:uid="{00000000-0005-0000-0000-000009020000}"/>
    <cellStyle name="A3 297 x 420 mm 2" xfId="1132" xr:uid="{00000000-0005-0000-0000-00000A020000}"/>
    <cellStyle name="A3 297 x 420 mm 3" xfId="1133" xr:uid="{00000000-0005-0000-0000-00000B020000}"/>
    <cellStyle name="A3 297 x 420 mm 3 2" xfId="1134" xr:uid="{00000000-0005-0000-0000-00000C020000}"/>
    <cellStyle name="A3 297 x 420 mm_VMPrevista" xfId="1135" xr:uid="{00000000-0005-0000-0000-00000D020000}"/>
    <cellStyle name="ac" xfId="1136" xr:uid="{00000000-0005-0000-0000-00000E020000}"/>
    <cellStyle name="Accent1" xfId="1137" xr:uid="{00000000-0005-0000-0000-00000F020000}"/>
    <cellStyle name="Accent2" xfId="1138" xr:uid="{00000000-0005-0000-0000-000010020000}"/>
    <cellStyle name="Accent3" xfId="1139" xr:uid="{00000000-0005-0000-0000-000011020000}"/>
    <cellStyle name="Accent4" xfId="1140" xr:uid="{00000000-0005-0000-0000-000012020000}"/>
    <cellStyle name="Accent5" xfId="1141" xr:uid="{00000000-0005-0000-0000-000013020000}"/>
    <cellStyle name="Accent6" xfId="1142" xr:uid="{00000000-0005-0000-0000-000014020000}"/>
    <cellStyle name="Actual Date" xfId="1143" xr:uid="{00000000-0005-0000-0000-000015020000}"/>
    <cellStyle name="AFE" xfId="1144" xr:uid="{00000000-0005-0000-0000-000016020000}"/>
    <cellStyle name="AFE 2" xfId="1145" xr:uid="{00000000-0005-0000-0000-000017020000}"/>
    <cellStyle name="AFE 2 2" xfId="1146" xr:uid="{00000000-0005-0000-0000-000018020000}"/>
    <cellStyle name="AFE 3" xfId="1147" xr:uid="{00000000-0005-0000-0000-000019020000}"/>
    <cellStyle name="AFE_DRE  2009  " xfId="1148" xr:uid="{00000000-0005-0000-0000-00001A020000}"/>
    <cellStyle name="Amarelo%" xfId="1149" xr:uid="{00000000-0005-0000-0000-00001B020000}"/>
    <cellStyle name="Amarelo% 2" xfId="1150" xr:uid="{00000000-0005-0000-0000-00001C020000}"/>
    <cellStyle name="Amarelocot" xfId="1151" xr:uid="{00000000-0005-0000-0000-00001D020000}"/>
    <cellStyle name="Amarelocot 2" xfId="1152" xr:uid="{00000000-0005-0000-0000-00001E020000}"/>
    <cellStyle name="arial12" xfId="1153" xr:uid="{00000000-0005-0000-0000-00001F020000}"/>
    <cellStyle name="arial14" xfId="1154" xr:uid="{00000000-0005-0000-0000-000020020000}"/>
    <cellStyle name="Bad" xfId="1155" xr:uid="{00000000-0005-0000-0000-000021020000}"/>
    <cellStyle name="BLUE" xfId="1156" xr:uid="{00000000-0005-0000-0000-000022020000}"/>
    <cellStyle name="Body" xfId="1157" xr:uid="{00000000-0005-0000-0000-000023020000}"/>
    <cellStyle name="Bold" xfId="1158" xr:uid="{00000000-0005-0000-0000-000024020000}"/>
    <cellStyle name="Bold 11" xfId="1159" xr:uid="{00000000-0005-0000-0000-000025020000}"/>
    <cellStyle name="Bold 11 2" xfId="1160" xr:uid="{00000000-0005-0000-0000-000026020000}"/>
    <cellStyle name="Bol-Data" xfId="1161" xr:uid="{00000000-0005-0000-0000-000027020000}"/>
    <cellStyle name="bolet" xfId="1162" xr:uid="{00000000-0005-0000-0000-000028020000}"/>
    <cellStyle name="Bom 10" xfId="1163" xr:uid="{00000000-0005-0000-0000-000029020000}"/>
    <cellStyle name="Bom 11" xfId="1164" xr:uid="{00000000-0005-0000-0000-00002A020000}"/>
    <cellStyle name="Bom 12" xfId="1165" xr:uid="{00000000-0005-0000-0000-00002B020000}"/>
    <cellStyle name="Bom 13" xfId="1166" xr:uid="{00000000-0005-0000-0000-00002C020000}"/>
    <cellStyle name="Bom 14" xfId="1167" xr:uid="{00000000-0005-0000-0000-00002D020000}"/>
    <cellStyle name="Bom 15" xfId="1168" xr:uid="{00000000-0005-0000-0000-00002E020000}"/>
    <cellStyle name="Bom 16" xfId="1169" xr:uid="{00000000-0005-0000-0000-00002F020000}"/>
    <cellStyle name="Bom 17" xfId="1170" xr:uid="{00000000-0005-0000-0000-000030020000}"/>
    <cellStyle name="Bom 18" xfId="1171" xr:uid="{00000000-0005-0000-0000-000031020000}"/>
    <cellStyle name="Bom 19" xfId="1172" xr:uid="{00000000-0005-0000-0000-000032020000}"/>
    <cellStyle name="Bom 2" xfId="28" xr:uid="{00000000-0005-0000-0000-000033020000}"/>
    <cellStyle name="Bom 20" xfId="1173" xr:uid="{00000000-0005-0000-0000-000034020000}"/>
    <cellStyle name="Bom 21" xfId="1174" xr:uid="{00000000-0005-0000-0000-000035020000}"/>
    <cellStyle name="Bom 22" xfId="1175" xr:uid="{00000000-0005-0000-0000-000036020000}"/>
    <cellStyle name="Bom 23" xfId="1176" xr:uid="{00000000-0005-0000-0000-000037020000}"/>
    <cellStyle name="Bom 24" xfId="1177" xr:uid="{00000000-0005-0000-0000-000038020000}"/>
    <cellStyle name="Bom 25" xfId="1178" xr:uid="{00000000-0005-0000-0000-000039020000}"/>
    <cellStyle name="Bom 3" xfId="280" xr:uid="{00000000-0005-0000-0000-00003A020000}"/>
    <cellStyle name="Bom 4" xfId="1179" xr:uid="{00000000-0005-0000-0000-00003B020000}"/>
    <cellStyle name="Bom 5" xfId="1180" xr:uid="{00000000-0005-0000-0000-00003C020000}"/>
    <cellStyle name="Bom 6" xfId="1181" xr:uid="{00000000-0005-0000-0000-00003D020000}"/>
    <cellStyle name="Bom 7" xfId="1182" xr:uid="{00000000-0005-0000-0000-00003E020000}"/>
    <cellStyle name="Bom 8" xfId="1183" xr:uid="{00000000-0005-0000-0000-00003F020000}"/>
    <cellStyle name="Bom 9" xfId="1184" xr:uid="{00000000-0005-0000-0000-000040020000}"/>
    <cellStyle name="Buena" xfId="1185" xr:uid="{00000000-0005-0000-0000-000041020000}"/>
    <cellStyle name="Cabe‡alho 1" xfId="1186" xr:uid="{00000000-0005-0000-0000-000042020000}"/>
    <cellStyle name="Cabe‡alho 2" xfId="1187" xr:uid="{00000000-0005-0000-0000-000043020000}"/>
    <cellStyle name="CABEÇALHO" xfId="1188" xr:uid="{00000000-0005-0000-0000-000044020000}"/>
    <cellStyle name="CABEÇALHO2" xfId="1189" xr:uid="{00000000-0005-0000-0000-000045020000}"/>
    <cellStyle name="Calc Currency (0)" xfId="1190" xr:uid="{00000000-0005-0000-0000-000046020000}"/>
    <cellStyle name="Calc Currency (0) 2" xfId="1191" xr:uid="{00000000-0005-0000-0000-000047020000}"/>
    <cellStyle name="Calc Currency (2)" xfId="1192" xr:uid="{00000000-0005-0000-0000-000048020000}"/>
    <cellStyle name="Calc Percent (0)" xfId="1193" xr:uid="{00000000-0005-0000-0000-000049020000}"/>
    <cellStyle name="Calc Percent (1)" xfId="1194" xr:uid="{00000000-0005-0000-0000-00004A020000}"/>
    <cellStyle name="Calc Percent (2)" xfId="1195" xr:uid="{00000000-0005-0000-0000-00004B020000}"/>
    <cellStyle name="Calc Percent (2) 2" xfId="1196" xr:uid="{00000000-0005-0000-0000-00004C020000}"/>
    <cellStyle name="Calc Units (0)" xfId="1197" xr:uid="{00000000-0005-0000-0000-00004D020000}"/>
    <cellStyle name="Calc Units (0) 2" xfId="1198" xr:uid="{00000000-0005-0000-0000-00004E020000}"/>
    <cellStyle name="Calc Units (1)" xfId="1199" xr:uid="{00000000-0005-0000-0000-00004F020000}"/>
    <cellStyle name="Calc Units (1) 2" xfId="1200" xr:uid="{00000000-0005-0000-0000-000050020000}"/>
    <cellStyle name="Calc Units (2)" xfId="1201" xr:uid="{00000000-0005-0000-0000-000051020000}"/>
    <cellStyle name="Calculation" xfId="1202" xr:uid="{00000000-0005-0000-0000-000052020000}"/>
    <cellStyle name="Calculation 2" xfId="1203" xr:uid="{00000000-0005-0000-0000-000053020000}"/>
    <cellStyle name="Cálculo 10" xfId="1204" xr:uid="{00000000-0005-0000-0000-000054020000}"/>
    <cellStyle name="Cálculo 10 2" xfId="1205" xr:uid="{00000000-0005-0000-0000-000055020000}"/>
    <cellStyle name="Cálculo 11" xfId="1206" xr:uid="{00000000-0005-0000-0000-000056020000}"/>
    <cellStyle name="Cálculo 11 2" xfId="1207" xr:uid="{00000000-0005-0000-0000-000057020000}"/>
    <cellStyle name="Cálculo 12" xfId="1208" xr:uid="{00000000-0005-0000-0000-000058020000}"/>
    <cellStyle name="Cálculo 12 2" xfId="1209" xr:uid="{00000000-0005-0000-0000-000059020000}"/>
    <cellStyle name="Cálculo 13" xfId="1210" xr:uid="{00000000-0005-0000-0000-00005A020000}"/>
    <cellStyle name="Cálculo 13 2" xfId="1211" xr:uid="{00000000-0005-0000-0000-00005B020000}"/>
    <cellStyle name="Cálculo 14" xfId="1212" xr:uid="{00000000-0005-0000-0000-00005C020000}"/>
    <cellStyle name="Cálculo 14 2" xfId="1213" xr:uid="{00000000-0005-0000-0000-00005D020000}"/>
    <cellStyle name="Cálculo 15" xfId="1214" xr:uid="{00000000-0005-0000-0000-00005E020000}"/>
    <cellStyle name="Cálculo 15 2" xfId="1215" xr:uid="{00000000-0005-0000-0000-00005F020000}"/>
    <cellStyle name="Cálculo 16" xfId="1216" xr:uid="{00000000-0005-0000-0000-000060020000}"/>
    <cellStyle name="Cálculo 16 2" xfId="1217" xr:uid="{00000000-0005-0000-0000-000061020000}"/>
    <cellStyle name="Cálculo 17" xfId="1218" xr:uid="{00000000-0005-0000-0000-000062020000}"/>
    <cellStyle name="Cálculo 17 2" xfId="1219" xr:uid="{00000000-0005-0000-0000-000063020000}"/>
    <cellStyle name="Cálculo 18" xfId="1220" xr:uid="{00000000-0005-0000-0000-000064020000}"/>
    <cellStyle name="Cálculo 18 2" xfId="1221" xr:uid="{00000000-0005-0000-0000-000065020000}"/>
    <cellStyle name="Cálculo 19" xfId="1222" xr:uid="{00000000-0005-0000-0000-000066020000}"/>
    <cellStyle name="Cálculo 19 2" xfId="1223" xr:uid="{00000000-0005-0000-0000-000067020000}"/>
    <cellStyle name="Cálculo 2" xfId="29" xr:uid="{00000000-0005-0000-0000-000068020000}"/>
    <cellStyle name="Cálculo 2 2" xfId="1224" xr:uid="{00000000-0005-0000-0000-000069020000}"/>
    <cellStyle name="Cálculo 20" xfId="1225" xr:uid="{00000000-0005-0000-0000-00006A020000}"/>
    <cellStyle name="Cálculo 20 2" xfId="1226" xr:uid="{00000000-0005-0000-0000-00006B020000}"/>
    <cellStyle name="Cálculo 21" xfId="1227" xr:uid="{00000000-0005-0000-0000-00006C020000}"/>
    <cellStyle name="Cálculo 21 2" xfId="1228" xr:uid="{00000000-0005-0000-0000-00006D020000}"/>
    <cellStyle name="Cálculo 22" xfId="1229" xr:uid="{00000000-0005-0000-0000-00006E020000}"/>
    <cellStyle name="Cálculo 22 2" xfId="1230" xr:uid="{00000000-0005-0000-0000-00006F020000}"/>
    <cellStyle name="Cálculo 23" xfId="1231" xr:uid="{00000000-0005-0000-0000-000070020000}"/>
    <cellStyle name="Cálculo 23 2" xfId="1232" xr:uid="{00000000-0005-0000-0000-000071020000}"/>
    <cellStyle name="Cálculo 24" xfId="1233" xr:uid="{00000000-0005-0000-0000-000072020000}"/>
    <cellStyle name="Cálculo 24 2" xfId="1234" xr:uid="{00000000-0005-0000-0000-000073020000}"/>
    <cellStyle name="Cálculo 25" xfId="1235" xr:uid="{00000000-0005-0000-0000-000074020000}"/>
    <cellStyle name="Cálculo 25 2" xfId="1236" xr:uid="{00000000-0005-0000-0000-000075020000}"/>
    <cellStyle name="Cálculo 3" xfId="281" xr:uid="{00000000-0005-0000-0000-000076020000}"/>
    <cellStyle name="Cálculo 3 2" xfId="1237" xr:uid="{00000000-0005-0000-0000-000077020000}"/>
    <cellStyle name="Cálculo 3_Empréstimos e Financiamento SPE" xfId="10569" xr:uid="{00000000-0005-0000-0000-000078020000}"/>
    <cellStyle name="Cálculo 4" xfId="1238" xr:uid="{00000000-0005-0000-0000-000079020000}"/>
    <cellStyle name="Cálculo 4 2" xfId="1239" xr:uid="{00000000-0005-0000-0000-00007A020000}"/>
    <cellStyle name="Cálculo 5" xfId="1240" xr:uid="{00000000-0005-0000-0000-00007B020000}"/>
    <cellStyle name="Cálculo 5 2" xfId="1241" xr:uid="{00000000-0005-0000-0000-00007C020000}"/>
    <cellStyle name="Cálculo 6" xfId="1242" xr:uid="{00000000-0005-0000-0000-00007D020000}"/>
    <cellStyle name="Cálculo 6 2" xfId="1243" xr:uid="{00000000-0005-0000-0000-00007E020000}"/>
    <cellStyle name="Cálculo 7" xfId="1244" xr:uid="{00000000-0005-0000-0000-00007F020000}"/>
    <cellStyle name="Cálculo 7 2" xfId="1245" xr:uid="{00000000-0005-0000-0000-000080020000}"/>
    <cellStyle name="Cálculo 8" xfId="1246" xr:uid="{00000000-0005-0000-0000-000081020000}"/>
    <cellStyle name="Cálculo 8 2" xfId="1247" xr:uid="{00000000-0005-0000-0000-000082020000}"/>
    <cellStyle name="Cálculo 9" xfId="1248" xr:uid="{00000000-0005-0000-0000-000083020000}"/>
    <cellStyle name="Cálculo 9 2" xfId="1249" xr:uid="{00000000-0005-0000-0000-000084020000}"/>
    <cellStyle name="CALDAS" xfId="1250" xr:uid="{00000000-0005-0000-0000-000085020000}"/>
    <cellStyle name="Celda de comprobación" xfId="1251" xr:uid="{00000000-0005-0000-0000-000086020000}"/>
    <cellStyle name="Celda vinculada" xfId="1252" xr:uid="{00000000-0005-0000-0000-000087020000}"/>
    <cellStyle name="Célula de Verificação 10" xfId="1253" xr:uid="{00000000-0005-0000-0000-000088020000}"/>
    <cellStyle name="Célula de Verificação 11" xfId="1254" xr:uid="{00000000-0005-0000-0000-000089020000}"/>
    <cellStyle name="Célula de Verificação 12" xfId="1255" xr:uid="{00000000-0005-0000-0000-00008A020000}"/>
    <cellStyle name="Célula de Verificação 13" xfId="1256" xr:uid="{00000000-0005-0000-0000-00008B020000}"/>
    <cellStyle name="Célula de Verificação 14" xfId="1257" xr:uid="{00000000-0005-0000-0000-00008C020000}"/>
    <cellStyle name="Célula de Verificação 15" xfId="1258" xr:uid="{00000000-0005-0000-0000-00008D020000}"/>
    <cellStyle name="Célula de Verificação 16" xfId="1259" xr:uid="{00000000-0005-0000-0000-00008E020000}"/>
    <cellStyle name="Célula de Verificação 17" xfId="1260" xr:uid="{00000000-0005-0000-0000-00008F020000}"/>
    <cellStyle name="Célula de Verificação 18" xfId="1261" xr:uid="{00000000-0005-0000-0000-000090020000}"/>
    <cellStyle name="Célula de Verificação 19" xfId="1262" xr:uid="{00000000-0005-0000-0000-000091020000}"/>
    <cellStyle name="Célula de Verificação 2" xfId="30" xr:uid="{00000000-0005-0000-0000-000092020000}"/>
    <cellStyle name="Célula de Verificação 20" xfId="1263" xr:uid="{00000000-0005-0000-0000-000093020000}"/>
    <cellStyle name="Célula de Verificação 21" xfId="1264" xr:uid="{00000000-0005-0000-0000-000094020000}"/>
    <cellStyle name="Célula de Verificação 22" xfId="1265" xr:uid="{00000000-0005-0000-0000-000095020000}"/>
    <cellStyle name="Célula de Verificação 23" xfId="1266" xr:uid="{00000000-0005-0000-0000-000096020000}"/>
    <cellStyle name="Célula de Verificação 24" xfId="1267" xr:uid="{00000000-0005-0000-0000-000097020000}"/>
    <cellStyle name="Célula de Verificação 25" xfId="1268" xr:uid="{00000000-0005-0000-0000-000098020000}"/>
    <cellStyle name="Célula de Verificação 3" xfId="282" xr:uid="{00000000-0005-0000-0000-000099020000}"/>
    <cellStyle name="Célula de Verificação 4" xfId="1269" xr:uid="{00000000-0005-0000-0000-00009A020000}"/>
    <cellStyle name="Célula de Verificação 5" xfId="1270" xr:uid="{00000000-0005-0000-0000-00009B020000}"/>
    <cellStyle name="Célula de Verificação 6" xfId="1271" xr:uid="{00000000-0005-0000-0000-00009C020000}"/>
    <cellStyle name="Célula de Verificação 7" xfId="1272" xr:uid="{00000000-0005-0000-0000-00009D020000}"/>
    <cellStyle name="Célula de Verificação 8" xfId="1273" xr:uid="{00000000-0005-0000-0000-00009E020000}"/>
    <cellStyle name="Célula de Verificação 9" xfId="1274" xr:uid="{00000000-0005-0000-0000-00009F020000}"/>
    <cellStyle name="Célula Vinculada 10" xfId="1275" xr:uid="{00000000-0005-0000-0000-0000A0020000}"/>
    <cellStyle name="Célula Vinculada 11" xfId="1276" xr:uid="{00000000-0005-0000-0000-0000A1020000}"/>
    <cellStyle name="Célula Vinculada 12" xfId="1277" xr:uid="{00000000-0005-0000-0000-0000A2020000}"/>
    <cellStyle name="Célula Vinculada 13" xfId="1278" xr:uid="{00000000-0005-0000-0000-0000A3020000}"/>
    <cellStyle name="Célula Vinculada 14" xfId="1279" xr:uid="{00000000-0005-0000-0000-0000A4020000}"/>
    <cellStyle name="Célula Vinculada 15" xfId="1280" xr:uid="{00000000-0005-0000-0000-0000A5020000}"/>
    <cellStyle name="Célula Vinculada 16" xfId="1281" xr:uid="{00000000-0005-0000-0000-0000A6020000}"/>
    <cellStyle name="Célula Vinculada 17" xfId="1282" xr:uid="{00000000-0005-0000-0000-0000A7020000}"/>
    <cellStyle name="Célula Vinculada 18" xfId="1283" xr:uid="{00000000-0005-0000-0000-0000A8020000}"/>
    <cellStyle name="Célula Vinculada 19" xfId="1284" xr:uid="{00000000-0005-0000-0000-0000A9020000}"/>
    <cellStyle name="Célula Vinculada 2" xfId="31" xr:uid="{00000000-0005-0000-0000-0000AA020000}"/>
    <cellStyle name="Célula Vinculada 20" xfId="1285" xr:uid="{00000000-0005-0000-0000-0000AB020000}"/>
    <cellStyle name="Célula Vinculada 21" xfId="1286" xr:uid="{00000000-0005-0000-0000-0000AC020000}"/>
    <cellStyle name="Célula Vinculada 22" xfId="1287" xr:uid="{00000000-0005-0000-0000-0000AD020000}"/>
    <cellStyle name="Célula Vinculada 23" xfId="1288" xr:uid="{00000000-0005-0000-0000-0000AE020000}"/>
    <cellStyle name="Célula Vinculada 24" xfId="1289" xr:uid="{00000000-0005-0000-0000-0000AF020000}"/>
    <cellStyle name="Célula Vinculada 25" xfId="1290" xr:uid="{00000000-0005-0000-0000-0000B0020000}"/>
    <cellStyle name="Célula Vinculada 3" xfId="283" xr:uid="{00000000-0005-0000-0000-0000B1020000}"/>
    <cellStyle name="Célula Vinculada 4" xfId="1291" xr:uid="{00000000-0005-0000-0000-0000B2020000}"/>
    <cellStyle name="Célula Vinculada 5" xfId="1292" xr:uid="{00000000-0005-0000-0000-0000B3020000}"/>
    <cellStyle name="Célula Vinculada 6" xfId="1293" xr:uid="{00000000-0005-0000-0000-0000B4020000}"/>
    <cellStyle name="Célula Vinculada 7" xfId="1294" xr:uid="{00000000-0005-0000-0000-0000B5020000}"/>
    <cellStyle name="Célula Vinculada 8" xfId="1295" xr:uid="{00000000-0005-0000-0000-0000B6020000}"/>
    <cellStyle name="Célula Vinculada 9" xfId="1296" xr:uid="{00000000-0005-0000-0000-0000B7020000}"/>
    <cellStyle name="Check Cell" xfId="1297" xr:uid="{00000000-0005-0000-0000-0000B8020000}"/>
    <cellStyle name="Code" xfId="1298" xr:uid="{00000000-0005-0000-0000-0000B9020000}"/>
    <cellStyle name="Code Section" xfId="1299" xr:uid="{00000000-0005-0000-0000-0000BA020000}"/>
    <cellStyle name="Comma" xfId="21222" xr:uid="{00000000-0005-0000-0000-0000BB020000}"/>
    <cellStyle name="Comma  - Style1" xfId="1300" xr:uid="{00000000-0005-0000-0000-0000BC020000}"/>
    <cellStyle name="Comma  - Style1 2" xfId="15767" xr:uid="{B6A72C3A-863E-486E-9A17-72BF32CB90FD}"/>
    <cellStyle name="Comma  - Style1 2 2" xfId="39360" xr:uid="{E2FC55CB-CCCB-4C59-BF80-BEE57A1C115C}"/>
    <cellStyle name="Comma  - Style1 3" xfId="33467" xr:uid="{5C4E87EA-F2CD-46A9-8271-1E9FC12B9D08}"/>
    <cellStyle name="Comma [00]" xfId="1301" xr:uid="{00000000-0005-0000-0000-0000BD020000}"/>
    <cellStyle name="Comma [00] 2" xfId="1302" xr:uid="{00000000-0005-0000-0000-0000BE020000}"/>
    <cellStyle name="Comma 10" xfId="185" xr:uid="{00000000-0005-0000-0000-0000BF020000}"/>
    <cellStyle name="Comma 10 10" xfId="33114" xr:uid="{A83A6507-F762-4785-8B00-DADA419A32A7}"/>
    <cellStyle name="Comma 10 2" xfId="609" xr:uid="{00000000-0005-0000-0000-0000C0020000}"/>
    <cellStyle name="Comma 10 2 2" xfId="1303" xr:uid="{00000000-0005-0000-0000-0000C1020000}"/>
    <cellStyle name="Comma 10 2 2 2" xfId="11369" xr:uid="{00000000-0005-0000-0000-0000C2020000}"/>
    <cellStyle name="Comma 10 2 2 2 2" xfId="14312" xr:uid="{00000000-0005-0000-0000-0000C3020000}"/>
    <cellStyle name="Comma 10 2 2 2 2 2" xfId="20243" xr:uid="{0EEB8F3F-1D16-4753-8D7E-91AAF927848C}"/>
    <cellStyle name="Comma 10 2 2 2 2 2 2" xfId="32037" xr:uid="{513FB5E5-7373-4D57-9FFD-994FA4C490F2}"/>
    <cellStyle name="Comma 10 2 2 2 2 2 3" xfId="43836" xr:uid="{68AA9E09-09FA-4EC5-8D78-C65737F457C1}"/>
    <cellStyle name="Comma 10 2 2 2 2 3" xfId="26144" xr:uid="{5817B1A0-46A9-4810-897F-749A85BA406E}"/>
    <cellStyle name="Comma 10 2 2 2 2 4" xfId="37939" xr:uid="{7596B91E-2A5C-4265-94D4-7D9B1A6FE8FA}"/>
    <cellStyle name="Comma 10 2 2 2 3" xfId="17307" xr:uid="{10EB2EBB-853E-454A-8354-CF935366EB23}"/>
    <cellStyle name="Comma 10 2 2 2 3 2" xfId="29101" xr:uid="{6D6C5FA7-2032-4226-847C-D30715E2BAC2}"/>
    <cellStyle name="Comma 10 2 2 2 3 3" xfId="40900" xr:uid="{07CBAC4A-BC4F-462B-82E4-C2182B3C8914}"/>
    <cellStyle name="Comma 10 2 2 2 4" xfId="23208" xr:uid="{B608DCA9-BEC0-44D7-AC4B-D8E58E70584B}"/>
    <cellStyle name="Comma 10 2 2 2 5" xfId="35003" xr:uid="{8F783440-AE5D-4C9D-885E-315376D069DD}"/>
    <cellStyle name="Comma 10 2 2 3" xfId="12780" xr:uid="{00000000-0005-0000-0000-0000C4020000}"/>
    <cellStyle name="Comma 10 2 2 3 2" xfId="18711" xr:uid="{5E852C93-6ADB-40F9-8E2E-D7902F2F1031}"/>
    <cellStyle name="Comma 10 2 2 3 2 2" xfId="30505" xr:uid="{8B9D0812-FE7D-426D-BC1C-C3EEAEA28DCB}"/>
    <cellStyle name="Comma 10 2 2 3 2 3" xfId="42304" xr:uid="{D0B0A0AB-07AB-4811-9269-4E8C004A6817}"/>
    <cellStyle name="Comma 10 2 2 3 3" xfId="24612" xr:uid="{96DEA206-E77A-4523-8BEF-4E2F42A25B74}"/>
    <cellStyle name="Comma 10 2 2 3 4" xfId="36407" xr:uid="{89FB7AA6-E073-4C4E-BB23-B4487AAAB2B9}"/>
    <cellStyle name="Comma 10 2 2 4" xfId="15768" xr:uid="{66CC74D6-D4EB-4B1E-AD25-8A406F50B4E4}"/>
    <cellStyle name="Comma 10 2 2 4 2" xfId="27565" xr:uid="{1E79419F-58F1-41DE-A7DB-B3E725FD5912}"/>
    <cellStyle name="Comma 10 2 2 4 3" xfId="39361" xr:uid="{624CDCE6-1B0D-4368-AFB9-D9ED128EE5B9}"/>
    <cellStyle name="Comma 10 2 2 5" xfId="21675" xr:uid="{6975C004-6C94-4385-804E-FB7D88119FBD}"/>
    <cellStyle name="Comma 10 2 2 6" xfId="33468" xr:uid="{C74A991C-0FA6-44BF-9B68-FECF400421B2}"/>
    <cellStyle name="Comma 10 2 3" xfId="1304" xr:uid="{00000000-0005-0000-0000-0000C5020000}"/>
    <cellStyle name="Comma 10 2 3 2" xfId="11370" xr:uid="{00000000-0005-0000-0000-0000C6020000}"/>
    <cellStyle name="Comma 10 2 3 2 2" xfId="14313" xr:uid="{00000000-0005-0000-0000-0000C7020000}"/>
    <cellStyle name="Comma 10 2 3 2 2 2" xfId="20244" xr:uid="{B3E278BF-CCAC-4A55-AF25-C7F62FB1437D}"/>
    <cellStyle name="Comma 10 2 3 2 2 2 2" xfId="32038" xr:uid="{3222331D-8716-4B2E-A540-D14D647415AD}"/>
    <cellStyle name="Comma 10 2 3 2 2 2 3" xfId="43837" xr:uid="{A6910292-0260-41F0-A7BC-492CEDDA1624}"/>
    <cellStyle name="Comma 10 2 3 2 2 3" xfId="26145" xr:uid="{165AF6DF-D00C-45E1-A1D8-107B4352B29C}"/>
    <cellStyle name="Comma 10 2 3 2 2 4" xfId="37940" xr:uid="{64C37DA8-9678-4251-B1F4-5CCC647DCA12}"/>
    <cellStyle name="Comma 10 2 3 2 3" xfId="17308" xr:uid="{1586267F-564F-411E-8A8A-D72B6E8F7A5A}"/>
    <cellStyle name="Comma 10 2 3 2 3 2" xfId="29102" xr:uid="{B592DF8A-47DB-4A71-B2C3-CB8F10D1143E}"/>
    <cellStyle name="Comma 10 2 3 2 3 3" xfId="40901" xr:uid="{04109367-EC41-42D6-929E-CF3A2AE9C1C7}"/>
    <cellStyle name="Comma 10 2 3 2 4" xfId="23209" xr:uid="{9E999841-7F61-4B74-A0A1-A181372C9BAA}"/>
    <cellStyle name="Comma 10 2 3 2 5" xfId="35004" xr:uid="{3816D08E-E19B-4EDF-A438-7433F408E5AF}"/>
    <cellStyle name="Comma 10 2 3 3" xfId="12781" xr:uid="{00000000-0005-0000-0000-0000C8020000}"/>
    <cellStyle name="Comma 10 2 3 3 2" xfId="18712" xr:uid="{62E2E541-D705-4E33-9473-918892D4DA7C}"/>
    <cellStyle name="Comma 10 2 3 3 2 2" xfId="30506" xr:uid="{393ABE79-8BAE-4BC3-9C87-AB2FE8B5C7E5}"/>
    <cellStyle name="Comma 10 2 3 3 2 3" xfId="42305" xr:uid="{9181E408-CBBF-4962-9434-6DD57AF20B9C}"/>
    <cellStyle name="Comma 10 2 3 3 3" xfId="24613" xr:uid="{7AFE73A7-775C-4EC9-A256-B8ED3AF0318A}"/>
    <cellStyle name="Comma 10 2 3 3 4" xfId="36408" xr:uid="{848FE129-5416-4510-8275-6ECB0D7B8571}"/>
    <cellStyle name="Comma 10 2 3 4" xfId="15769" xr:uid="{2AE5D8D5-4A90-4E3E-A5BA-37B99B437800}"/>
    <cellStyle name="Comma 10 2 3 4 2" xfId="27566" xr:uid="{6E6CE405-CB9B-491A-BB32-C3D35FF7EAA3}"/>
    <cellStyle name="Comma 10 2 3 4 3" xfId="39362" xr:uid="{37FD3EBC-67A7-480F-ADF5-E11D79730A81}"/>
    <cellStyle name="Comma 10 2 3 5" xfId="21676" xr:uid="{EB4097C9-5200-4EEE-BDEB-2BDEFEB45368}"/>
    <cellStyle name="Comma 10 2 3 6" xfId="33469" xr:uid="{18E955B4-AECC-4B41-A0B6-467851EDD555}"/>
    <cellStyle name="Comma 10 2 4" xfId="11319" xr:uid="{00000000-0005-0000-0000-0000C9020000}"/>
    <cellStyle name="Comma 10 2 4 2" xfId="14262" xr:uid="{00000000-0005-0000-0000-0000CA020000}"/>
    <cellStyle name="Comma 10 2 4 2 2" xfId="20193" xr:uid="{8D8ED6D0-14A0-44DD-BC6A-004696DA3EC2}"/>
    <cellStyle name="Comma 10 2 4 2 2 2" xfId="31987" xr:uid="{423694E2-38FC-4694-8F18-C70E558502DB}"/>
    <cellStyle name="Comma 10 2 4 2 2 3" xfId="43786" xr:uid="{2B03F731-9274-4ACC-8B40-C7CAF9EAE55E}"/>
    <cellStyle name="Comma 10 2 4 2 3" xfId="26094" xr:uid="{3CDE3AA2-BD3F-4303-B52E-6A1E826AEC77}"/>
    <cellStyle name="Comma 10 2 4 2 4" xfId="37889" xr:uid="{2E763CED-CEA2-49B2-856F-40731D539514}"/>
    <cellStyle name="Comma 10 2 4 3" xfId="17257" xr:uid="{3748D717-0019-4349-AFF7-45B6D4FE8C38}"/>
    <cellStyle name="Comma 10 2 4 3 2" xfId="29051" xr:uid="{8B2C1C43-F9F3-41EF-B4F2-273E165CC453}"/>
    <cellStyle name="Comma 10 2 4 3 3" xfId="40850" xr:uid="{43A54DFD-F397-4F0F-BF6F-671FA2F604AE}"/>
    <cellStyle name="Comma 10 2 4 4" xfId="23158" xr:uid="{A5897C0F-32C3-4D39-B5C5-E958437B6A91}"/>
    <cellStyle name="Comma 10 2 4 5" xfId="34953" xr:uid="{3A0B71F8-2BE0-4266-8EE6-C2D0D26D05D7}"/>
    <cellStyle name="Comma 10 2 5" xfId="12724" xr:uid="{00000000-0005-0000-0000-0000CB020000}"/>
    <cellStyle name="Comma 10 2 5 2" xfId="18655" xr:uid="{3D22A82C-FE39-4FA4-B545-EEC98980B014}"/>
    <cellStyle name="Comma 10 2 5 2 2" xfId="30449" xr:uid="{C6AC4B13-E66A-43D4-BEB6-2F235C693B34}"/>
    <cellStyle name="Comma 10 2 5 2 3" xfId="42248" xr:uid="{DF5F52A1-169A-476C-869B-540410179FB7}"/>
    <cellStyle name="Comma 10 2 5 3" xfId="24556" xr:uid="{13AAF17B-9ED0-4D72-A593-E71BC89ECF4C}"/>
    <cellStyle name="Comma 10 2 5 4" xfId="36351" xr:uid="{4654FFC3-29D9-49B6-91F3-BD302A834E86}"/>
    <cellStyle name="Comma 10 2 6" xfId="15711" xr:uid="{BF335ECA-ABA8-45E7-9CF7-CE566CAE0757}"/>
    <cellStyle name="Comma 10 2 6 2" xfId="27509" xr:uid="{31986BC4-8129-466C-9742-E7EA42B69470}"/>
    <cellStyle name="Comma 10 2 6 3" xfId="39304" xr:uid="{8343CA52-D189-45AA-AC6E-A2F3ED9C53CB}"/>
    <cellStyle name="Comma 10 2 7" xfId="21619" xr:uid="{DB6F7456-D60B-44C0-9DDD-A0D7F2818959}"/>
    <cellStyle name="Comma 10 2 8" xfId="33411" xr:uid="{7549A1BA-0638-46F9-ABB7-5BCAA5081376}"/>
    <cellStyle name="Comma 10 3" xfId="463" xr:uid="{00000000-0005-0000-0000-0000CC020000}"/>
    <cellStyle name="Comma 10 3 2" xfId="11180" xr:uid="{00000000-0005-0000-0000-0000CD020000}"/>
    <cellStyle name="Comma 10 3 2 2" xfId="14123" xr:uid="{00000000-0005-0000-0000-0000CE020000}"/>
    <cellStyle name="Comma 10 3 2 2 2" xfId="20054" xr:uid="{A4FB58D6-7961-4916-80EE-F0EBF69E47E3}"/>
    <cellStyle name="Comma 10 3 2 2 2 2" xfId="31848" xr:uid="{DA2146A8-5266-42BC-AE16-649E10DDED9F}"/>
    <cellStyle name="Comma 10 3 2 2 2 3" xfId="43647" xr:uid="{DE787FCA-2050-4780-9D1E-8028485A25EB}"/>
    <cellStyle name="Comma 10 3 2 2 3" xfId="25955" xr:uid="{F75B5026-4F7D-4DAC-9C30-C8E431658215}"/>
    <cellStyle name="Comma 10 3 2 2 4" xfId="37750" xr:uid="{A0763D91-23FE-4F23-8F95-03E2B61514F4}"/>
    <cellStyle name="Comma 10 3 2 3" xfId="17118" xr:uid="{9B96EDF7-A397-45D1-AE5B-C7005CFC942D}"/>
    <cellStyle name="Comma 10 3 2 3 2" xfId="28912" xr:uid="{6D2FFB01-26A9-4C80-908D-77D3CD2F6325}"/>
    <cellStyle name="Comma 10 3 2 3 3" xfId="40711" xr:uid="{C60AE3FB-0204-456D-AC6B-7EA1B4A07E41}"/>
    <cellStyle name="Comma 10 3 2 4" xfId="23019" xr:uid="{CAFC2D98-D954-4A87-8189-A00FFA478E4E}"/>
    <cellStyle name="Comma 10 3 2 5" xfId="34814" xr:uid="{E60C0A9D-743B-4F43-996B-96BAC8904E79}"/>
    <cellStyle name="Comma 10 3 3" xfId="12578" xr:uid="{00000000-0005-0000-0000-0000CF020000}"/>
    <cellStyle name="Comma 10 3 3 2" xfId="18509" xr:uid="{F40C6FAA-28C6-469D-A5D0-380769BE4947}"/>
    <cellStyle name="Comma 10 3 3 2 2" xfId="30303" xr:uid="{107BC9A8-288B-4FEA-A028-25FB943264B9}"/>
    <cellStyle name="Comma 10 3 3 2 3" xfId="42102" xr:uid="{E8D12039-74D2-48B6-A53F-E80F85F78AB8}"/>
    <cellStyle name="Comma 10 3 3 3" xfId="24410" xr:uid="{6BB969CA-6E41-4E55-9047-B92BB6D1A365}"/>
    <cellStyle name="Comma 10 3 3 4" xfId="36205" xr:uid="{EECAD7C6-14C5-4E9A-88B1-598D3D0D2365}"/>
    <cellStyle name="Comma 10 3 4" xfId="15565" xr:uid="{968974DF-18BA-4C49-A91B-EDBECFB69AE3}"/>
    <cellStyle name="Comma 10 3 4 2" xfId="27363" xr:uid="{3277C0E4-B3C0-444F-93AA-994AFB9161E8}"/>
    <cellStyle name="Comma 10 3 4 3" xfId="39158" xr:uid="{A3841F29-7118-47F1-8C74-1A7B092D2512}"/>
    <cellStyle name="Comma 10 3 5" xfId="21473" xr:uid="{08733664-8CAC-478E-A45E-2017BA1A2970}"/>
    <cellStyle name="Comma 10 3 6" xfId="33265" xr:uid="{579335AD-1A88-40E5-A170-496CF9426BC0}"/>
    <cellStyle name="Comma 10 4" xfId="1305" xr:uid="{00000000-0005-0000-0000-0000D0020000}"/>
    <cellStyle name="Comma 10 4 2" xfId="11371" xr:uid="{00000000-0005-0000-0000-0000D1020000}"/>
    <cellStyle name="Comma 10 4 2 2" xfId="14314" xr:uid="{00000000-0005-0000-0000-0000D2020000}"/>
    <cellStyle name="Comma 10 4 2 2 2" xfId="20245" xr:uid="{CEBD4A54-D3DD-4872-BB9E-A8AE7683AFED}"/>
    <cellStyle name="Comma 10 4 2 2 2 2" xfId="32039" xr:uid="{DF2B3CFE-C493-4D8E-9F36-C13BBC1C5572}"/>
    <cellStyle name="Comma 10 4 2 2 2 3" xfId="43838" xr:uid="{DF2BF990-4DB6-423D-84E5-CDEA056B21AB}"/>
    <cellStyle name="Comma 10 4 2 2 3" xfId="26146" xr:uid="{50472859-CA72-49EF-8A5A-BC4E2911A72D}"/>
    <cellStyle name="Comma 10 4 2 2 4" xfId="37941" xr:uid="{C8B6E5D6-5B0B-4B07-A409-67C53B253695}"/>
    <cellStyle name="Comma 10 4 2 3" xfId="17309" xr:uid="{8EE2F93D-7EF9-4A5F-AB46-004BF442432B}"/>
    <cellStyle name="Comma 10 4 2 3 2" xfId="29103" xr:uid="{1F419902-E219-4BC0-90B6-353038387407}"/>
    <cellStyle name="Comma 10 4 2 3 3" xfId="40902" xr:uid="{3DF69FC0-7A12-431C-8C33-BD404600668D}"/>
    <cellStyle name="Comma 10 4 2 4" xfId="23210" xr:uid="{812E2D22-D5B4-4387-B779-4BCA0FAD1079}"/>
    <cellStyle name="Comma 10 4 2 5" xfId="35005" xr:uid="{A69574CB-AD5C-4440-B66F-BFD376AD48FC}"/>
    <cellStyle name="Comma 10 4 3" xfId="12782" xr:uid="{00000000-0005-0000-0000-0000D3020000}"/>
    <cellStyle name="Comma 10 4 3 2" xfId="18713" xr:uid="{0E4D25BC-EDE2-45B8-8853-27A248085A19}"/>
    <cellStyle name="Comma 10 4 3 2 2" xfId="30507" xr:uid="{D201AD30-3F8C-4205-B771-2051CE95FC3F}"/>
    <cellStyle name="Comma 10 4 3 2 3" xfId="42306" xr:uid="{E77CA6E7-AEC0-446E-9C71-F382CFF1A795}"/>
    <cellStyle name="Comma 10 4 3 3" xfId="24614" xr:uid="{FA590B1B-EDF9-435D-B0EF-120399797BE7}"/>
    <cellStyle name="Comma 10 4 3 4" xfId="36409" xr:uid="{163F3A6E-22D2-44B1-9EDC-4CCAFB5BD3C0}"/>
    <cellStyle name="Comma 10 4 4" xfId="15770" xr:uid="{C0C320AC-43F5-4C60-AC75-CA358ED0FAE6}"/>
    <cellStyle name="Comma 10 4 4 2" xfId="27567" xr:uid="{B0C0ECE3-D1E7-4192-B6DE-A6AD332B8F02}"/>
    <cellStyle name="Comma 10 4 4 3" xfId="39363" xr:uid="{3B214364-D0AB-4975-8295-7AA8769085AE}"/>
    <cellStyle name="Comma 10 4 5" xfId="21677" xr:uid="{C7AE7EB3-1220-4B53-8AC8-67B94E69493B}"/>
    <cellStyle name="Comma 10 4 6" xfId="33470" xr:uid="{1CE59474-F17E-460F-BF86-087DE2AEEF4C}"/>
    <cellStyle name="Comma 10 5" xfId="1306" xr:uid="{00000000-0005-0000-0000-0000D4020000}"/>
    <cellStyle name="Comma 10 5 2" xfId="11372" xr:uid="{00000000-0005-0000-0000-0000D5020000}"/>
    <cellStyle name="Comma 10 5 2 2" xfId="14315" xr:uid="{00000000-0005-0000-0000-0000D6020000}"/>
    <cellStyle name="Comma 10 5 2 2 2" xfId="20246" xr:uid="{E178BCF7-8FDA-4DF5-AC4F-7060FB245FE7}"/>
    <cellStyle name="Comma 10 5 2 2 2 2" xfId="32040" xr:uid="{EA607448-762E-4402-B804-333923E1D6D7}"/>
    <cellStyle name="Comma 10 5 2 2 2 3" xfId="43839" xr:uid="{3324A3FC-47AC-4C7A-846F-F82C94694377}"/>
    <cellStyle name="Comma 10 5 2 2 3" xfId="26147" xr:uid="{0B2EF0EF-1055-4B38-89A5-A77A3985C041}"/>
    <cellStyle name="Comma 10 5 2 2 4" xfId="37942" xr:uid="{2D9E1C2B-ED04-45C1-B405-2006A02DFD21}"/>
    <cellStyle name="Comma 10 5 2 3" xfId="17310" xr:uid="{FCE89904-B27A-4A66-A904-4B9FFD0B7872}"/>
    <cellStyle name="Comma 10 5 2 3 2" xfId="29104" xr:uid="{337202CA-79CB-4F20-B290-D60B442489B1}"/>
    <cellStyle name="Comma 10 5 2 3 3" xfId="40903" xr:uid="{C6A42548-A460-4060-A7B4-539B8CB063D2}"/>
    <cellStyle name="Comma 10 5 2 4" xfId="23211" xr:uid="{511B78B0-9EE1-4565-828E-467260FC2BF3}"/>
    <cellStyle name="Comma 10 5 2 5" xfId="35006" xr:uid="{23BD6580-2B41-4444-8F6F-79EA5943D563}"/>
    <cellStyle name="Comma 10 5 3" xfId="12783" xr:uid="{00000000-0005-0000-0000-0000D7020000}"/>
    <cellStyle name="Comma 10 5 3 2" xfId="18714" xr:uid="{E91959AF-0496-4157-A9DD-16947CC15FA3}"/>
    <cellStyle name="Comma 10 5 3 2 2" xfId="30508" xr:uid="{2ABCA3BD-1A05-4B99-8A6D-2B739D6BA5B8}"/>
    <cellStyle name="Comma 10 5 3 2 3" xfId="42307" xr:uid="{C14BDC7A-BE98-4BE9-88F0-F61BEB026F4F}"/>
    <cellStyle name="Comma 10 5 3 3" xfId="24615" xr:uid="{3CDD7B78-C7BF-4853-97A6-A82B90ECAF7C}"/>
    <cellStyle name="Comma 10 5 3 4" xfId="36410" xr:uid="{759DA064-BFBD-4FFE-9DBB-FAC3C265B7A0}"/>
    <cellStyle name="Comma 10 5 4" xfId="15771" xr:uid="{82CB7CA0-CA5E-40AB-9791-1D54B030A34B}"/>
    <cellStyle name="Comma 10 5 4 2" xfId="27568" xr:uid="{3F4C67E0-07BE-4D27-9D48-5ED97EE4C66A}"/>
    <cellStyle name="Comma 10 5 4 3" xfId="39364" xr:uid="{E839A10E-21BC-4CB1-A223-46F42607E396}"/>
    <cellStyle name="Comma 10 5 5" xfId="21678" xr:uid="{CAD399E8-F682-4D37-ACD9-7BAD148AD903}"/>
    <cellStyle name="Comma 10 5 6" xfId="33471" xr:uid="{D141AD36-F718-4FF2-A4A2-6AAC8CCF833E}"/>
    <cellStyle name="Comma 10 6" xfId="11024" xr:uid="{00000000-0005-0000-0000-0000D8020000}"/>
    <cellStyle name="Comma 10 6 2" xfId="13973" xr:uid="{00000000-0005-0000-0000-0000D9020000}"/>
    <cellStyle name="Comma 10 6 2 2" xfId="19904" xr:uid="{F8C616F8-EE2E-4AFF-A8F9-4C8ECB71D298}"/>
    <cellStyle name="Comma 10 6 2 2 2" xfId="31698" xr:uid="{BFDEB4DD-DE68-4207-8A0D-93208D758560}"/>
    <cellStyle name="Comma 10 6 2 2 3" xfId="43497" xr:uid="{1D6B9BC5-8398-47C8-A23D-FCD8C61300F9}"/>
    <cellStyle name="Comma 10 6 2 3" xfId="25805" xr:uid="{9FB32D75-1307-46F7-913C-80E78B84A1B0}"/>
    <cellStyle name="Comma 10 6 2 4" xfId="37600" xr:uid="{0782A88C-AC5C-43D9-B657-EA7F7B1517C3}"/>
    <cellStyle name="Comma 10 6 3" xfId="16968" xr:uid="{3BDAA17D-29C1-459E-83C0-BB801A4931D5}"/>
    <cellStyle name="Comma 10 6 3 2" xfId="28762" xr:uid="{890CDD78-54EC-4FCB-BED3-13AAD6423D2A}"/>
    <cellStyle name="Comma 10 6 3 3" xfId="40561" xr:uid="{32C9F928-2F14-4541-8A8C-FE5385CBFF8B}"/>
    <cellStyle name="Comma 10 6 4" xfId="22869" xr:uid="{D5C0E1E0-23FD-4325-B6BE-4C7B531C64EA}"/>
    <cellStyle name="Comma 10 6 5" xfId="34664" xr:uid="{11A47EF9-FE84-4B55-B0F7-B4CD2862CCE4}"/>
    <cellStyle name="Comma 10 7" xfId="12427" xr:uid="{00000000-0005-0000-0000-0000DA020000}"/>
    <cellStyle name="Comma 10 7 2" xfId="18358" xr:uid="{671591A1-ADA3-4C39-9403-81E23665260E}"/>
    <cellStyle name="Comma 10 7 2 2" xfId="30152" xr:uid="{B10C55D3-0EB2-42F8-8988-7ED838B621FF}"/>
    <cellStyle name="Comma 10 7 2 3" xfId="41951" xr:uid="{252D88A2-CE8B-4670-8FE3-9A9051950CA6}"/>
    <cellStyle name="Comma 10 7 3" xfId="24259" xr:uid="{5FB03F6F-32BC-401B-A279-3B733C319C53}"/>
    <cellStyle name="Comma 10 7 4" xfId="36054" xr:uid="{57A03C32-46B8-4371-BD9F-594594D5DFEE}"/>
    <cellStyle name="Comma 10 8" xfId="15414" xr:uid="{39AFC1A7-1F55-48E3-B8F2-A47486CF9348}"/>
    <cellStyle name="Comma 10 8 2" xfId="27212" xr:uid="{20CD13CC-2E0A-4BA6-A998-5C91A2B873BF}"/>
    <cellStyle name="Comma 10 8 3" xfId="39007" xr:uid="{B012AA2C-2CE0-4763-B229-082D4FBA09BB}"/>
    <cellStyle name="Comma 10 9" xfId="21322" xr:uid="{72C31FFD-F6E0-4B81-A0D5-D67909EEC6E3}"/>
    <cellStyle name="Comma 11" xfId="189" xr:uid="{00000000-0005-0000-0000-0000DB020000}"/>
    <cellStyle name="Comma 11 10" xfId="33118" xr:uid="{CEF73A3E-4BDE-4CA7-9F72-6E9795BBE2A9}"/>
    <cellStyle name="Comma 11 2" xfId="613" xr:uid="{00000000-0005-0000-0000-0000DC020000}"/>
    <cellStyle name="Comma 11 2 2" xfId="1307" xr:uid="{00000000-0005-0000-0000-0000DD020000}"/>
    <cellStyle name="Comma 11 2 2 2" xfId="11373" xr:uid="{00000000-0005-0000-0000-0000DE020000}"/>
    <cellStyle name="Comma 11 2 2 2 2" xfId="14316" xr:uid="{00000000-0005-0000-0000-0000DF020000}"/>
    <cellStyle name="Comma 11 2 2 2 2 2" xfId="20247" xr:uid="{3063B9B1-9727-41B0-AC35-1E3E25F2F507}"/>
    <cellStyle name="Comma 11 2 2 2 2 2 2" xfId="32041" xr:uid="{AE0671BE-DE40-4107-8A56-BDD9C01079C6}"/>
    <cellStyle name="Comma 11 2 2 2 2 2 3" xfId="43840" xr:uid="{4F6832DB-E8F8-404D-BEA6-EE0504C83FDF}"/>
    <cellStyle name="Comma 11 2 2 2 2 3" xfId="26148" xr:uid="{9298DD08-21B0-4B18-A4D7-DC57E137025F}"/>
    <cellStyle name="Comma 11 2 2 2 2 4" xfId="37943" xr:uid="{70F99FE1-97FC-4B2B-AB26-3830C9359077}"/>
    <cellStyle name="Comma 11 2 2 2 3" xfId="17311" xr:uid="{05538712-C512-418B-8924-822D8A945386}"/>
    <cellStyle name="Comma 11 2 2 2 3 2" xfId="29105" xr:uid="{D8CDC36C-B2F3-42DC-984E-50874BD00DFD}"/>
    <cellStyle name="Comma 11 2 2 2 3 3" xfId="40904" xr:uid="{BFCF2ADC-F082-4D8E-B48D-660475EF3EA0}"/>
    <cellStyle name="Comma 11 2 2 2 4" xfId="23212" xr:uid="{15B18B65-DC1D-41A9-9D03-27BF44562DCB}"/>
    <cellStyle name="Comma 11 2 2 2 5" xfId="35007" xr:uid="{8130808F-C22E-4CD6-80B9-EC84CE44E541}"/>
    <cellStyle name="Comma 11 2 2 3" xfId="12784" xr:uid="{00000000-0005-0000-0000-0000E0020000}"/>
    <cellStyle name="Comma 11 2 2 3 2" xfId="18715" xr:uid="{87311E02-F167-4163-9C3C-356971FE798E}"/>
    <cellStyle name="Comma 11 2 2 3 2 2" xfId="30509" xr:uid="{30E8E758-9DFC-4C08-829D-1F2C6AD9D950}"/>
    <cellStyle name="Comma 11 2 2 3 2 3" xfId="42308" xr:uid="{DFA2D131-3767-4A77-89C6-2629459FEBA2}"/>
    <cellStyle name="Comma 11 2 2 3 3" xfId="24616" xr:uid="{2AFE338A-CB0E-41E0-AB3C-0BF2E04FA42C}"/>
    <cellStyle name="Comma 11 2 2 3 4" xfId="36411" xr:uid="{36E11284-90DB-480F-9B8C-F1F5A443B66B}"/>
    <cellStyle name="Comma 11 2 2 4" xfId="15772" xr:uid="{B0211ACE-3370-4BFD-ABE0-26A1FED1D8BC}"/>
    <cellStyle name="Comma 11 2 2 4 2" xfId="27569" xr:uid="{8705C6F6-2688-4556-8FBE-5EDAB710B912}"/>
    <cellStyle name="Comma 11 2 2 4 3" xfId="39365" xr:uid="{74F79888-5F97-4681-BF46-CB6553286FBD}"/>
    <cellStyle name="Comma 11 2 2 5" xfId="21679" xr:uid="{F29ADBE9-3FE7-4162-B9E0-85DB7DFC1C53}"/>
    <cellStyle name="Comma 11 2 2 6" xfId="33472" xr:uid="{C951B40F-4CF2-4A90-BD2F-3F0D0E57348F}"/>
    <cellStyle name="Comma 11 2 3" xfId="1308" xr:uid="{00000000-0005-0000-0000-0000E1020000}"/>
    <cellStyle name="Comma 11 2 3 2" xfId="11374" xr:uid="{00000000-0005-0000-0000-0000E2020000}"/>
    <cellStyle name="Comma 11 2 3 2 2" xfId="14317" xr:uid="{00000000-0005-0000-0000-0000E3020000}"/>
    <cellStyle name="Comma 11 2 3 2 2 2" xfId="20248" xr:uid="{E0ED1FBE-E827-412E-80C3-3CCFB6941345}"/>
    <cellStyle name="Comma 11 2 3 2 2 2 2" xfId="32042" xr:uid="{9DA30CA8-20FB-4459-8BC3-9483726087F0}"/>
    <cellStyle name="Comma 11 2 3 2 2 2 3" xfId="43841" xr:uid="{522B5741-8EE8-4C50-85FC-7E3FC8B89A53}"/>
    <cellStyle name="Comma 11 2 3 2 2 3" xfId="26149" xr:uid="{D5696207-E2B0-4CC2-9F64-4980B0689F11}"/>
    <cellStyle name="Comma 11 2 3 2 2 4" xfId="37944" xr:uid="{E4A2E047-BB49-4050-908A-4E2068691FA1}"/>
    <cellStyle name="Comma 11 2 3 2 3" xfId="17312" xr:uid="{A31570E0-0BBC-40E3-A628-76F57C6A1488}"/>
    <cellStyle name="Comma 11 2 3 2 3 2" xfId="29106" xr:uid="{5C2C793D-DD90-428D-9830-F2CA4D4C5F5A}"/>
    <cellStyle name="Comma 11 2 3 2 3 3" xfId="40905" xr:uid="{0B850332-7B11-45D6-9A1C-ED14EA9290E0}"/>
    <cellStyle name="Comma 11 2 3 2 4" xfId="23213" xr:uid="{FB335892-DBC1-4256-A2E7-F79BFD4420D7}"/>
    <cellStyle name="Comma 11 2 3 2 5" xfId="35008" xr:uid="{44FBE3BF-3E33-40CD-9FEA-1BDCBDBF32F4}"/>
    <cellStyle name="Comma 11 2 3 3" xfId="12785" xr:uid="{00000000-0005-0000-0000-0000E4020000}"/>
    <cellStyle name="Comma 11 2 3 3 2" xfId="18716" xr:uid="{E77EFF3E-7B13-4C22-AAE0-DDAF98BFAD17}"/>
    <cellStyle name="Comma 11 2 3 3 2 2" xfId="30510" xr:uid="{54965A36-8561-488C-B0B1-D2DD8ED74B9B}"/>
    <cellStyle name="Comma 11 2 3 3 2 3" xfId="42309" xr:uid="{B48BD9B0-AED6-400F-9754-F0FEFD045E2C}"/>
    <cellStyle name="Comma 11 2 3 3 3" xfId="24617" xr:uid="{7C776F20-F429-42AB-9ED5-E66F5255CE79}"/>
    <cellStyle name="Comma 11 2 3 3 4" xfId="36412" xr:uid="{F44B82C8-0D37-4C2C-9443-D34664CC8AA4}"/>
    <cellStyle name="Comma 11 2 3 4" xfId="15773" xr:uid="{A0DE6D3F-9AFF-4861-95CA-924D26D84754}"/>
    <cellStyle name="Comma 11 2 3 4 2" xfId="27570" xr:uid="{28BF9166-E823-49DC-BF35-C3F22E5EF25D}"/>
    <cellStyle name="Comma 11 2 3 4 3" xfId="39366" xr:uid="{FA9922CD-38B6-43BA-A05B-7053109E557D}"/>
    <cellStyle name="Comma 11 2 3 5" xfId="21680" xr:uid="{640C7EEB-7BF2-40A9-9B81-61C193348799}"/>
    <cellStyle name="Comma 11 2 3 6" xfId="33473" xr:uid="{58F45105-C3F3-499A-B710-3158B10232E6}"/>
    <cellStyle name="Comma 11 2 4" xfId="11323" xr:uid="{00000000-0005-0000-0000-0000E5020000}"/>
    <cellStyle name="Comma 11 2 4 2" xfId="14266" xr:uid="{00000000-0005-0000-0000-0000E6020000}"/>
    <cellStyle name="Comma 11 2 4 2 2" xfId="20197" xr:uid="{168BF22C-3802-4E8E-925B-6A7BC11486BF}"/>
    <cellStyle name="Comma 11 2 4 2 2 2" xfId="31991" xr:uid="{0F3D4D33-E30C-4FEC-968C-5EB02DF7A094}"/>
    <cellStyle name="Comma 11 2 4 2 2 3" xfId="43790" xr:uid="{18FCB295-8FC0-4FB8-A152-2F5D6D8FA70B}"/>
    <cellStyle name="Comma 11 2 4 2 3" xfId="26098" xr:uid="{DF13F48D-CC35-41A7-954E-F0A98AF0556C}"/>
    <cellStyle name="Comma 11 2 4 2 4" xfId="37893" xr:uid="{E4853437-121E-4C1D-8DA8-C6A08F6EE899}"/>
    <cellStyle name="Comma 11 2 4 3" xfId="17261" xr:uid="{A1044256-F681-4F89-909B-A5DC910C1776}"/>
    <cellStyle name="Comma 11 2 4 3 2" xfId="29055" xr:uid="{929B4162-C007-4821-9F4B-30E0AB672098}"/>
    <cellStyle name="Comma 11 2 4 3 3" xfId="40854" xr:uid="{2F7D71D0-9228-4CCA-9981-8D3C6FBD1413}"/>
    <cellStyle name="Comma 11 2 4 4" xfId="23162" xr:uid="{8BE034B0-5256-42C7-AAA7-797D90FBC2F7}"/>
    <cellStyle name="Comma 11 2 4 5" xfId="34957" xr:uid="{C2EAAE66-2DDC-440C-B3CF-2ED23216C155}"/>
    <cellStyle name="Comma 11 2 5" xfId="12728" xr:uid="{00000000-0005-0000-0000-0000E7020000}"/>
    <cellStyle name="Comma 11 2 5 2" xfId="18659" xr:uid="{9002062B-83FB-42BF-BE78-E71211853C41}"/>
    <cellStyle name="Comma 11 2 5 2 2" xfId="30453" xr:uid="{76CB246E-B051-458A-92F2-EA630C16A901}"/>
    <cellStyle name="Comma 11 2 5 2 3" xfId="42252" xr:uid="{1E1A8E07-9BD9-4BC9-BAE9-1EFED78B0648}"/>
    <cellStyle name="Comma 11 2 5 3" xfId="24560" xr:uid="{29CB5AE1-F017-4510-BF6B-DFC24B9EBE8E}"/>
    <cellStyle name="Comma 11 2 5 4" xfId="36355" xr:uid="{3F375ABD-71A8-4188-B557-79CCE78B4841}"/>
    <cellStyle name="Comma 11 2 6" xfId="15715" xr:uid="{7E927078-1F3A-4B2D-BCAB-8E2457BE1BD3}"/>
    <cellStyle name="Comma 11 2 6 2" xfId="27513" xr:uid="{035CDA75-11D8-4C69-B1B2-DD82C91B292D}"/>
    <cellStyle name="Comma 11 2 6 3" xfId="39308" xr:uid="{5F83ADCC-84E1-49AF-A601-B32FAB66FDE9}"/>
    <cellStyle name="Comma 11 2 7" xfId="21623" xr:uid="{03485D90-8F19-427D-8645-AD62B382C85E}"/>
    <cellStyle name="Comma 11 2 8" xfId="33415" xr:uid="{0D32C57D-C776-454E-8A20-8F172160B642}"/>
    <cellStyle name="Comma 11 3" xfId="467" xr:uid="{00000000-0005-0000-0000-0000E8020000}"/>
    <cellStyle name="Comma 11 3 2" xfId="11184" xr:uid="{00000000-0005-0000-0000-0000E9020000}"/>
    <cellStyle name="Comma 11 3 2 2" xfId="14127" xr:uid="{00000000-0005-0000-0000-0000EA020000}"/>
    <cellStyle name="Comma 11 3 2 2 2" xfId="20058" xr:uid="{76C5B626-7F4E-4DFF-B363-8347559C1C3D}"/>
    <cellStyle name="Comma 11 3 2 2 2 2" xfId="31852" xr:uid="{9F0A702A-585E-4EAF-89D0-E4048AB213EC}"/>
    <cellStyle name="Comma 11 3 2 2 2 3" xfId="43651" xr:uid="{BCE84EFF-28DD-4E79-A6F8-3318D88D36D6}"/>
    <cellStyle name="Comma 11 3 2 2 3" xfId="25959" xr:uid="{90EBFBD9-41BD-4578-99CE-36AF61FD57F7}"/>
    <cellStyle name="Comma 11 3 2 2 4" xfId="37754" xr:uid="{7B251189-8266-46D8-906C-27D24C9F8EF9}"/>
    <cellStyle name="Comma 11 3 2 3" xfId="17122" xr:uid="{26562251-ED1E-497B-9EB4-47EFF8158F04}"/>
    <cellStyle name="Comma 11 3 2 3 2" xfId="28916" xr:uid="{95270BB4-4F05-4C0E-A580-8FE2D2430DEC}"/>
    <cellStyle name="Comma 11 3 2 3 3" xfId="40715" xr:uid="{B44E9577-3089-41AA-999C-ACF1CC3C2468}"/>
    <cellStyle name="Comma 11 3 2 4" xfId="23023" xr:uid="{5A2F606B-67E7-4E1B-8B7B-4FE669356CCF}"/>
    <cellStyle name="Comma 11 3 2 5" xfId="34818" xr:uid="{A83BC027-FB5F-4B4A-91C5-9CCEA4376ED5}"/>
    <cellStyle name="Comma 11 3 3" xfId="12582" xr:uid="{00000000-0005-0000-0000-0000EB020000}"/>
    <cellStyle name="Comma 11 3 3 2" xfId="18513" xr:uid="{616F7D87-C713-4AED-8A1B-A8EC76557788}"/>
    <cellStyle name="Comma 11 3 3 2 2" xfId="30307" xr:uid="{92F28604-ABF5-4C8E-B1EB-0E05E1781E51}"/>
    <cellStyle name="Comma 11 3 3 2 3" xfId="42106" xr:uid="{97F24AB1-B782-413A-9C84-755A0D82584D}"/>
    <cellStyle name="Comma 11 3 3 3" xfId="24414" xr:uid="{CEF928E5-19D3-45C9-A060-D9B54EA1B7B2}"/>
    <cellStyle name="Comma 11 3 3 4" xfId="36209" xr:uid="{0A35D9F8-DC8D-4705-9C36-AE3CED1909F9}"/>
    <cellStyle name="Comma 11 3 4" xfId="15569" xr:uid="{F0AC29D8-62AE-4AFD-A00A-E13AC750D0BD}"/>
    <cellStyle name="Comma 11 3 4 2" xfId="27367" xr:uid="{5AFECB43-07E8-44BD-A8C0-5AE1B284152B}"/>
    <cellStyle name="Comma 11 3 4 3" xfId="39162" xr:uid="{10B972B7-5E46-407F-B438-4F40813B234A}"/>
    <cellStyle name="Comma 11 3 5" xfId="21477" xr:uid="{CD4130E6-3C6A-41B2-8263-F74F3EE3A0F2}"/>
    <cellStyle name="Comma 11 3 6" xfId="33269" xr:uid="{DC04BFBD-E4E9-4F94-BCDF-78616D0B17BE}"/>
    <cellStyle name="Comma 11 4" xfId="1309" xr:uid="{00000000-0005-0000-0000-0000EC020000}"/>
    <cellStyle name="Comma 11 4 2" xfId="11375" xr:uid="{00000000-0005-0000-0000-0000ED020000}"/>
    <cellStyle name="Comma 11 4 2 2" xfId="14318" xr:uid="{00000000-0005-0000-0000-0000EE020000}"/>
    <cellStyle name="Comma 11 4 2 2 2" xfId="20249" xr:uid="{D2BF58EC-2B73-4EAE-8B23-5756127BBCAB}"/>
    <cellStyle name="Comma 11 4 2 2 2 2" xfId="32043" xr:uid="{E3005CB6-A22E-4595-8579-B8610BA53350}"/>
    <cellStyle name="Comma 11 4 2 2 2 3" xfId="43842" xr:uid="{1EFA6042-09E7-4D2D-A38D-8461F48465E5}"/>
    <cellStyle name="Comma 11 4 2 2 3" xfId="26150" xr:uid="{62E2D14C-2C85-42BE-9C81-6C17E556C7D7}"/>
    <cellStyle name="Comma 11 4 2 2 4" xfId="37945" xr:uid="{3F707717-A7DC-4624-A0A6-75CCBEF6B436}"/>
    <cellStyle name="Comma 11 4 2 3" xfId="17313" xr:uid="{24C81100-F0D0-4B81-9972-E83CA03E6390}"/>
    <cellStyle name="Comma 11 4 2 3 2" xfId="29107" xr:uid="{9CD59C6C-B723-4586-BD2E-315C2ACAEB0D}"/>
    <cellStyle name="Comma 11 4 2 3 3" xfId="40906" xr:uid="{4EEBE265-FC82-42E9-8D75-15889EFF6A8F}"/>
    <cellStyle name="Comma 11 4 2 4" xfId="23214" xr:uid="{A51B8C27-98EC-4A58-B848-546F8632C40F}"/>
    <cellStyle name="Comma 11 4 2 5" xfId="35009" xr:uid="{4E4D112D-B3C9-4B62-824F-29A8F508BA71}"/>
    <cellStyle name="Comma 11 4 3" xfId="12786" xr:uid="{00000000-0005-0000-0000-0000EF020000}"/>
    <cellStyle name="Comma 11 4 3 2" xfId="18717" xr:uid="{B10AD82C-BB85-4738-BD0B-FC8F864D32F1}"/>
    <cellStyle name="Comma 11 4 3 2 2" xfId="30511" xr:uid="{7EAD3184-E59A-45E2-8A21-16B75A8FCF3C}"/>
    <cellStyle name="Comma 11 4 3 2 3" xfId="42310" xr:uid="{203E4564-D4C2-4460-8519-06B49B8EE173}"/>
    <cellStyle name="Comma 11 4 3 3" xfId="24618" xr:uid="{BCEF2E1D-1BB1-4EB0-87C1-7CA5F6FB8F85}"/>
    <cellStyle name="Comma 11 4 3 4" xfId="36413" xr:uid="{8841B3EE-63E2-4FCB-9723-1F6FF6E58896}"/>
    <cellStyle name="Comma 11 4 4" xfId="15774" xr:uid="{DAB084F5-F214-431D-A70B-CA4285E54D7C}"/>
    <cellStyle name="Comma 11 4 4 2" xfId="27571" xr:uid="{4F026129-5C1C-4314-932E-2CA243634C7E}"/>
    <cellStyle name="Comma 11 4 4 3" xfId="39367" xr:uid="{B92CF2D4-ED60-42DC-8B8E-54CA66786877}"/>
    <cellStyle name="Comma 11 4 5" xfId="21681" xr:uid="{92465D10-A41C-4F1D-BBDB-916483D4CE2A}"/>
    <cellStyle name="Comma 11 4 6" xfId="33474" xr:uid="{B9CD9E1A-927C-4883-B174-279CBC7B0FB3}"/>
    <cellStyle name="Comma 11 5" xfId="1310" xr:uid="{00000000-0005-0000-0000-0000F0020000}"/>
    <cellStyle name="Comma 11 5 2" xfId="11376" xr:uid="{00000000-0005-0000-0000-0000F1020000}"/>
    <cellStyle name="Comma 11 5 2 2" xfId="14319" xr:uid="{00000000-0005-0000-0000-0000F2020000}"/>
    <cellStyle name="Comma 11 5 2 2 2" xfId="20250" xr:uid="{973F0846-A780-4767-A8F5-F9E1F04B98B0}"/>
    <cellStyle name="Comma 11 5 2 2 2 2" xfId="32044" xr:uid="{9B6FE59D-56BB-4790-ACE8-7681D159D8CF}"/>
    <cellStyle name="Comma 11 5 2 2 2 3" xfId="43843" xr:uid="{40B314FC-E680-421C-9DD7-386D0D0FA7CF}"/>
    <cellStyle name="Comma 11 5 2 2 3" xfId="26151" xr:uid="{AA20D050-23CB-4BDB-A31D-4661CC0243C0}"/>
    <cellStyle name="Comma 11 5 2 2 4" xfId="37946" xr:uid="{88C54022-5F39-474C-A4D4-E23E27359764}"/>
    <cellStyle name="Comma 11 5 2 3" xfId="17314" xr:uid="{46AA504E-977D-459E-8D4A-80568C8109D2}"/>
    <cellStyle name="Comma 11 5 2 3 2" xfId="29108" xr:uid="{9D49A210-4740-4870-97AC-EA83A449BBCC}"/>
    <cellStyle name="Comma 11 5 2 3 3" xfId="40907" xr:uid="{D14A4CA7-D742-4D5A-B79D-32BA9EF951B7}"/>
    <cellStyle name="Comma 11 5 2 4" xfId="23215" xr:uid="{1E9EAD36-E08A-407C-86C2-68C9D830BA11}"/>
    <cellStyle name="Comma 11 5 2 5" xfId="35010" xr:uid="{206207CE-CADC-43F4-8CE1-C4FB28210C38}"/>
    <cellStyle name="Comma 11 5 3" xfId="12787" xr:uid="{00000000-0005-0000-0000-0000F3020000}"/>
    <cellStyle name="Comma 11 5 3 2" xfId="18718" xr:uid="{2FC873FD-3AEC-4AD9-92A5-C8433DC6E0DA}"/>
    <cellStyle name="Comma 11 5 3 2 2" xfId="30512" xr:uid="{5E8AA404-EF8D-4273-AA78-911CB949CFA5}"/>
    <cellStyle name="Comma 11 5 3 2 3" xfId="42311" xr:uid="{2B41542E-E146-4AD7-88FF-EDBABDF05323}"/>
    <cellStyle name="Comma 11 5 3 3" xfId="24619" xr:uid="{08DDC2FE-0E12-4C91-A6E8-70F9B5E6E184}"/>
    <cellStyle name="Comma 11 5 3 4" xfId="36414" xr:uid="{4BDBB3FC-E05E-434D-B9FF-5A14961D2DB1}"/>
    <cellStyle name="Comma 11 5 4" xfId="15775" xr:uid="{56733287-A79A-482B-B6CC-E6BD88453FBA}"/>
    <cellStyle name="Comma 11 5 4 2" xfId="27572" xr:uid="{0161AD31-6767-4FF1-B431-48C0A93A1884}"/>
    <cellStyle name="Comma 11 5 4 3" xfId="39368" xr:uid="{3E0DA560-D772-42E3-BC4B-A24C3ED21642}"/>
    <cellStyle name="Comma 11 5 5" xfId="21682" xr:uid="{648FBCE6-C3FE-40E9-84AA-D514A8862E51}"/>
    <cellStyle name="Comma 11 5 6" xfId="33475" xr:uid="{CBCDA5A7-310D-48F8-A015-7127021855D8}"/>
    <cellStyle name="Comma 11 6" xfId="11028" xr:uid="{00000000-0005-0000-0000-0000F4020000}"/>
    <cellStyle name="Comma 11 6 2" xfId="13977" xr:uid="{00000000-0005-0000-0000-0000F5020000}"/>
    <cellStyle name="Comma 11 6 2 2" xfId="19908" xr:uid="{12390C2B-87D8-403E-947D-7B9E0669363C}"/>
    <cellStyle name="Comma 11 6 2 2 2" xfId="31702" xr:uid="{8D18F220-6E8A-42EE-8A34-895804EB082C}"/>
    <cellStyle name="Comma 11 6 2 2 3" xfId="43501" xr:uid="{10991E1C-058E-4483-B018-5EF0BEB95974}"/>
    <cellStyle name="Comma 11 6 2 3" xfId="25809" xr:uid="{16C34969-18FE-475B-8F2E-A4E4B0A1AD45}"/>
    <cellStyle name="Comma 11 6 2 4" xfId="37604" xr:uid="{6036A1D6-B220-4C61-A0ED-3DD80B3A2084}"/>
    <cellStyle name="Comma 11 6 3" xfId="16972" xr:uid="{EF7D3232-1927-4931-B811-2EF6522DFC65}"/>
    <cellStyle name="Comma 11 6 3 2" xfId="28766" xr:uid="{BB385F65-6533-4194-9A9B-E62E32B04DAB}"/>
    <cellStyle name="Comma 11 6 3 3" xfId="40565" xr:uid="{55F229BA-D9F2-4336-A871-CF07F30EA8DD}"/>
    <cellStyle name="Comma 11 6 4" xfId="22873" xr:uid="{419E4A4A-154E-429B-91F3-EB517C2DA496}"/>
    <cellStyle name="Comma 11 6 5" xfId="34668" xr:uid="{7E0C09B6-2903-461B-AC35-247B3A577F2A}"/>
    <cellStyle name="Comma 11 7" xfId="12431" xr:uid="{00000000-0005-0000-0000-0000F6020000}"/>
    <cellStyle name="Comma 11 7 2" xfId="18362" xr:uid="{B18D3649-36D1-4ACC-990E-FCDC830E41B0}"/>
    <cellStyle name="Comma 11 7 2 2" xfId="30156" xr:uid="{4222E609-BEDF-4E53-8C3F-940D241DB063}"/>
    <cellStyle name="Comma 11 7 2 3" xfId="41955" xr:uid="{7C064279-64C8-4A77-AE26-8A11BAE6A419}"/>
    <cellStyle name="Comma 11 7 3" xfId="24263" xr:uid="{60DCD34C-3154-4DBE-8339-3F3C4E40BD48}"/>
    <cellStyle name="Comma 11 7 4" xfId="36058" xr:uid="{C2BF1CF0-9CF6-4516-B442-2AFBD1E689A3}"/>
    <cellStyle name="Comma 11 8" xfId="15418" xr:uid="{B9DA753C-3168-4E53-8218-961175F7222A}"/>
    <cellStyle name="Comma 11 8 2" xfId="27216" xr:uid="{08F91B6D-BDC5-457A-9812-48C10F917414}"/>
    <cellStyle name="Comma 11 8 3" xfId="39011" xr:uid="{9E623FB1-6A6D-43DE-A496-B167503B329F}"/>
    <cellStyle name="Comma 11 9" xfId="21326" xr:uid="{2B1C03DD-2BC9-4254-A9BE-FD500A1E6BA2}"/>
    <cellStyle name="Comma 12" xfId="206" xr:uid="{00000000-0005-0000-0000-0000F7020000}"/>
    <cellStyle name="Comma 12 10" xfId="33132" xr:uid="{4F1E5BFD-DF6E-4F3A-8027-74F194955963}"/>
    <cellStyle name="Comma 12 2" xfId="627" xr:uid="{00000000-0005-0000-0000-0000F8020000}"/>
    <cellStyle name="Comma 12 2 2" xfId="1311" xr:uid="{00000000-0005-0000-0000-0000F9020000}"/>
    <cellStyle name="Comma 12 2 2 2" xfId="11377" xr:uid="{00000000-0005-0000-0000-0000FA020000}"/>
    <cellStyle name="Comma 12 2 2 2 2" xfId="14320" xr:uid="{00000000-0005-0000-0000-0000FB020000}"/>
    <cellStyle name="Comma 12 2 2 2 2 2" xfId="20251" xr:uid="{14A5B7F0-C362-46A1-A898-3D3490010DCE}"/>
    <cellStyle name="Comma 12 2 2 2 2 2 2" xfId="32045" xr:uid="{52A27EC4-4017-47FF-9B0A-A3B4FFA47EA4}"/>
    <cellStyle name="Comma 12 2 2 2 2 2 3" xfId="43844" xr:uid="{7C2E70EB-C7B6-4A98-9B60-6862C8C374D0}"/>
    <cellStyle name="Comma 12 2 2 2 2 3" xfId="26152" xr:uid="{43D8B4A3-6580-4556-A600-D57455818404}"/>
    <cellStyle name="Comma 12 2 2 2 2 4" xfId="37947" xr:uid="{E95F8B02-8FF4-4654-A65E-059ED5B919D4}"/>
    <cellStyle name="Comma 12 2 2 2 3" xfId="17315" xr:uid="{9C7D199D-1482-431F-ADE0-97CD3630B95E}"/>
    <cellStyle name="Comma 12 2 2 2 3 2" xfId="29109" xr:uid="{5C1E5149-199A-4F11-B00D-EB17FAA25231}"/>
    <cellStyle name="Comma 12 2 2 2 3 3" xfId="40908" xr:uid="{E49BB550-F57E-4C65-934B-60D2E830702D}"/>
    <cellStyle name="Comma 12 2 2 2 4" xfId="23216" xr:uid="{FFAC04AE-EFE5-44EC-AD52-6FE2BE0AEF67}"/>
    <cellStyle name="Comma 12 2 2 2 5" xfId="35011" xr:uid="{9B2CA8B1-4FA2-48D7-8B29-47CA2C913158}"/>
    <cellStyle name="Comma 12 2 2 3" xfId="12788" xr:uid="{00000000-0005-0000-0000-0000FC020000}"/>
    <cellStyle name="Comma 12 2 2 3 2" xfId="18719" xr:uid="{7A421CB3-7BC3-4076-BECB-7A05235FF52B}"/>
    <cellStyle name="Comma 12 2 2 3 2 2" xfId="30513" xr:uid="{2700FB02-88AE-4FE4-8F93-7FEC04BB1A87}"/>
    <cellStyle name="Comma 12 2 2 3 2 3" xfId="42312" xr:uid="{E4218DAC-B700-4A06-8CC7-FCE35BFE4C5B}"/>
    <cellStyle name="Comma 12 2 2 3 3" xfId="24620" xr:uid="{3912040B-561B-49DC-8F0D-6E863E8429D7}"/>
    <cellStyle name="Comma 12 2 2 3 4" xfId="36415" xr:uid="{8749C854-C593-4DF0-86BA-97337C1E1AC0}"/>
    <cellStyle name="Comma 12 2 2 4" xfId="15776" xr:uid="{AC14DC60-1E48-400D-A908-94876915B4B4}"/>
    <cellStyle name="Comma 12 2 2 4 2" xfId="27573" xr:uid="{0D407970-E23E-479A-9B99-2E8A55DECF13}"/>
    <cellStyle name="Comma 12 2 2 4 3" xfId="39369" xr:uid="{B8AE96F5-0A0A-4E54-9293-EE9C01F12215}"/>
    <cellStyle name="Comma 12 2 2 5" xfId="21683" xr:uid="{EE5897BE-C93C-4C0D-8B47-A67DF84CE0FB}"/>
    <cellStyle name="Comma 12 2 2 6" xfId="33476" xr:uid="{FA725E1B-5566-447A-9A94-9D8D0E0EF0A3}"/>
    <cellStyle name="Comma 12 2 3" xfId="1312" xr:uid="{00000000-0005-0000-0000-0000FD020000}"/>
    <cellStyle name="Comma 12 2 3 2" xfId="11378" xr:uid="{00000000-0005-0000-0000-0000FE020000}"/>
    <cellStyle name="Comma 12 2 3 2 2" xfId="14321" xr:uid="{00000000-0005-0000-0000-0000FF020000}"/>
    <cellStyle name="Comma 12 2 3 2 2 2" xfId="20252" xr:uid="{9D1D71CD-A823-496C-A8B2-8A74146AD19C}"/>
    <cellStyle name="Comma 12 2 3 2 2 2 2" xfId="32046" xr:uid="{6DE116B4-DA1F-4146-AAAC-04113B5372BF}"/>
    <cellStyle name="Comma 12 2 3 2 2 2 3" xfId="43845" xr:uid="{7914A63F-809C-4841-997E-F481D8B853A5}"/>
    <cellStyle name="Comma 12 2 3 2 2 3" xfId="26153" xr:uid="{9966B0DC-6467-4E3E-AFB1-7FB2B1853F0E}"/>
    <cellStyle name="Comma 12 2 3 2 2 4" xfId="37948" xr:uid="{C9F66378-2A89-47F8-B88E-877DE3CFCABC}"/>
    <cellStyle name="Comma 12 2 3 2 3" xfId="17316" xr:uid="{2DFC028E-D14E-4F8D-83AC-62564567EBD3}"/>
    <cellStyle name="Comma 12 2 3 2 3 2" xfId="29110" xr:uid="{88653968-6A8E-460F-89AE-912BF22DD2FF}"/>
    <cellStyle name="Comma 12 2 3 2 3 3" xfId="40909" xr:uid="{C1A8DFE7-2042-43FC-9A68-5DCD89DB9900}"/>
    <cellStyle name="Comma 12 2 3 2 4" xfId="23217" xr:uid="{707682C6-695C-4ABE-9CE3-7AC4F7E95F90}"/>
    <cellStyle name="Comma 12 2 3 2 5" xfId="35012" xr:uid="{E42EDA66-5B2B-452A-BAF9-95F8AEEA08E3}"/>
    <cellStyle name="Comma 12 2 3 3" xfId="12789" xr:uid="{00000000-0005-0000-0000-000000030000}"/>
    <cellStyle name="Comma 12 2 3 3 2" xfId="18720" xr:uid="{68723335-B043-4BB8-BF5B-178D54148E70}"/>
    <cellStyle name="Comma 12 2 3 3 2 2" xfId="30514" xr:uid="{48164AD8-678C-4A01-B604-168E4850E553}"/>
    <cellStyle name="Comma 12 2 3 3 2 3" xfId="42313" xr:uid="{D060529A-C6DD-43AA-B40A-620EB932C102}"/>
    <cellStyle name="Comma 12 2 3 3 3" xfId="24621" xr:uid="{A46E1F19-4B7E-4458-A3DB-A7F1778EE93C}"/>
    <cellStyle name="Comma 12 2 3 3 4" xfId="36416" xr:uid="{24FF8F07-A063-4326-AFD9-4600D94609A7}"/>
    <cellStyle name="Comma 12 2 3 4" xfId="15777" xr:uid="{F42871A2-176C-4057-82C7-C2E319A6C91A}"/>
    <cellStyle name="Comma 12 2 3 4 2" xfId="27574" xr:uid="{2B6F5F6B-5074-40B6-B802-6E42D22B066B}"/>
    <cellStyle name="Comma 12 2 3 4 3" xfId="39370" xr:uid="{788DCBD1-757B-4489-A1D1-376B444B7096}"/>
    <cellStyle name="Comma 12 2 3 5" xfId="21684" xr:uid="{5A483B7B-52D2-4D91-B632-2ACDB629D96A}"/>
    <cellStyle name="Comma 12 2 3 6" xfId="33477" xr:uid="{32181DC2-0E3D-4BF1-BC7E-06F87A03E59B}"/>
    <cellStyle name="Comma 12 2 4" xfId="11337" xr:uid="{00000000-0005-0000-0000-000001030000}"/>
    <cellStyle name="Comma 12 2 4 2" xfId="14280" xr:uid="{00000000-0005-0000-0000-000002030000}"/>
    <cellStyle name="Comma 12 2 4 2 2" xfId="20211" xr:uid="{0A67BB4A-1ABA-4DA9-A513-7464991CB221}"/>
    <cellStyle name="Comma 12 2 4 2 2 2" xfId="32005" xr:uid="{C32C2E4B-DC37-404A-B150-49BFF69192C5}"/>
    <cellStyle name="Comma 12 2 4 2 2 3" xfId="43804" xr:uid="{0D630CC0-B00C-4728-AB61-5BF4A49B19E6}"/>
    <cellStyle name="Comma 12 2 4 2 3" xfId="26112" xr:uid="{9B24C5CC-1338-4554-8513-7F1E0137D4C2}"/>
    <cellStyle name="Comma 12 2 4 2 4" xfId="37907" xr:uid="{76CD8E3F-F7C0-4131-B5F0-974A85A99AD4}"/>
    <cellStyle name="Comma 12 2 4 3" xfId="17275" xr:uid="{5E661812-F9FC-4EBA-8AA0-DEBE52E1DFB1}"/>
    <cellStyle name="Comma 12 2 4 3 2" xfId="29069" xr:uid="{36123726-9877-481F-8241-8A3326C91AFB}"/>
    <cellStyle name="Comma 12 2 4 3 3" xfId="40868" xr:uid="{C1FDE36B-DFB6-4950-A91D-781977FF2F54}"/>
    <cellStyle name="Comma 12 2 4 4" xfId="23176" xr:uid="{3FB048EE-E000-4428-B4C5-F65C2D231E08}"/>
    <cellStyle name="Comma 12 2 4 5" xfId="34971" xr:uid="{522C4921-0B6E-4AAC-8516-3A68D948FB88}"/>
    <cellStyle name="Comma 12 2 5" xfId="12742" xr:uid="{00000000-0005-0000-0000-000003030000}"/>
    <cellStyle name="Comma 12 2 5 2" xfId="18673" xr:uid="{5F9255EA-4D33-4196-BFA7-0B1567C21C67}"/>
    <cellStyle name="Comma 12 2 5 2 2" xfId="30467" xr:uid="{17B8BC22-3275-4BA2-AE22-29B410F9BFFA}"/>
    <cellStyle name="Comma 12 2 5 2 3" xfId="42266" xr:uid="{C976455C-C937-4FE8-A61C-58DB75955601}"/>
    <cellStyle name="Comma 12 2 5 3" xfId="24574" xr:uid="{AECD65EE-4347-4D0F-99DC-6BF207874B96}"/>
    <cellStyle name="Comma 12 2 5 4" xfId="36369" xr:uid="{499F9A36-C956-42A5-83EF-66545FBE04D4}"/>
    <cellStyle name="Comma 12 2 6" xfId="15729" xr:uid="{D68D3F64-588A-4797-A62F-CA8AA83D0D7C}"/>
    <cellStyle name="Comma 12 2 6 2" xfId="27527" xr:uid="{D1FF0002-EB3B-43FA-9BB8-6F436518BF06}"/>
    <cellStyle name="Comma 12 2 6 3" xfId="39322" xr:uid="{94BCAD88-3BA9-4400-A8E7-36957E2B2F3A}"/>
    <cellStyle name="Comma 12 2 7" xfId="21637" xr:uid="{FA771F64-CD67-4063-B0BD-B57A3996D3B1}"/>
    <cellStyle name="Comma 12 2 8" xfId="33429" xr:uid="{48210ACC-DC9E-4324-B073-CD0DEDD3076B}"/>
    <cellStyle name="Comma 12 3" xfId="481" xr:uid="{00000000-0005-0000-0000-000004030000}"/>
    <cellStyle name="Comma 12 3 2" xfId="11198" xr:uid="{00000000-0005-0000-0000-000005030000}"/>
    <cellStyle name="Comma 12 3 2 2" xfId="14141" xr:uid="{00000000-0005-0000-0000-000006030000}"/>
    <cellStyle name="Comma 12 3 2 2 2" xfId="20072" xr:uid="{B850AE19-C85B-48C0-A555-8C106994E51E}"/>
    <cellStyle name="Comma 12 3 2 2 2 2" xfId="31866" xr:uid="{A8E7740C-0964-45F3-8520-342A2A99F049}"/>
    <cellStyle name="Comma 12 3 2 2 2 3" xfId="43665" xr:uid="{6F94221C-E247-4F5E-800C-EEEE6A6B6F26}"/>
    <cellStyle name="Comma 12 3 2 2 3" xfId="25973" xr:uid="{54DF74B2-8307-4FD5-AF9B-503523B1C04D}"/>
    <cellStyle name="Comma 12 3 2 2 4" xfId="37768" xr:uid="{0681ADAC-8F60-4750-AB18-0CB99D63F781}"/>
    <cellStyle name="Comma 12 3 2 3" xfId="17136" xr:uid="{39D2403C-7438-4BF7-A89E-46A6B664FBE1}"/>
    <cellStyle name="Comma 12 3 2 3 2" xfId="28930" xr:uid="{C4280834-9683-442D-AEBC-B727681C715E}"/>
    <cellStyle name="Comma 12 3 2 3 3" xfId="40729" xr:uid="{50B29898-3E49-4A38-ADE6-C061A826011E}"/>
    <cellStyle name="Comma 12 3 2 4" xfId="23037" xr:uid="{A97A8C77-EA27-49EB-84B3-71DCAFA9ED45}"/>
    <cellStyle name="Comma 12 3 2 5" xfId="34832" xr:uid="{C47EB6F1-FB29-4BB2-A748-ACEBEA3A210C}"/>
    <cellStyle name="Comma 12 3 3" xfId="12596" xr:uid="{00000000-0005-0000-0000-000007030000}"/>
    <cellStyle name="Comma 12 3 3 2" xfId="18527" xr:uid="{BC9FE87F-EA44-4EB2-A9A2-C1EBA1929F32}"/>
    <cellStyle name="Comma 12 3 3 2 2" xfId="30321" xr:uid="{A29796CD-611C-46A1-A00E-0F42A9C69EA3}"/>
    <cellStyle name="Comma 12 3 3 2 3" xfId="42120" xr:uid="{E5C90E06-2448-466B-9DCE-E8973E6D4BD8}"/>
    <cellStyle name="Comma 12 3 3 3" xfId="24428" xr:uid="{E4AAEAEA-D6B4-4112-ADD8-9680DA936F0F}"/>
    <cellStyle name="Comma 12 3 3 4" xfId="36223" xr:uid="{57D43990-5DA5-444A-A8D0-7443BDD124F1}"/>
    <cellStyle name="Comma 12 3 4" xfId="15583" xr:uid="{11518D69-6A92-4CDA-96EB-D23E8B287B4E}"/>
    <cellStyle name="Comma 12 3 4 2" xfId="27381" xr:uid="{3879BDD9-A26E-4607-9B60-01B76C1056A1}"/>
    <cellStyle name="Comma 12 3 4 3" xfId="39176" xr:uid="{7CF1C527-8F94-46C9-A5C4-149FE2875876}"/>
    <cellStyle name="Comma 12 3 5" xfId="21491" xr:uid="{14F0020E-C21A-426B-9B1F-11536CD02271}"/>
    <cellStyle name="Comma 12 3 6" xfId="33283" xr:uid="{1DDF7191-AA77-4953-BD10-349DBC720FB0}"/>
    <cellStyle name="Comma 12 4" xfId="1313" xr:uid="{00000000-0005-0000-0000-000008030000}"/>
    <cellStyle name="Comma 12 4 2" xfId="11379" xr:uid="{00000000-0005-0000-0000-000009030000}"/>
    <cellStyle name="Comma 12 4 2 2" xfId="14322" xr:uid="{00000000-0005-0000-0000-00000A030000}"/>
    <cellStyle name="Comma 12 4 2 2 2" xfId="20253" xr:uid="{0882F388-D007-4F2F-A123-732AB120D778}"/>
    <cellStyle name="Comma 12 4 2 2 2 2" xfId="32047" xr:uid="{B4D447BB-D4CE-4DFF-88E9-6387B60E7E45}"/>
    <cellStyle name="Comma 12 4 2 2 2 3" xfId="43846" xr:uid="{E28F9B0B-1FE1-4C6E-8BFA-190BA251955A}"/>
    <cellStyle name="Comma 12 4 2 2 3" xfId="26154" xr:uid="{5F19D577-51CA-4645-AB7F-24B186D55080}"/>
    <cellStyle name="Comma 12 4 2 2 4" xfId="37949" xr:uid="{373B1A31-3EB1-44F6-AEFD-C92DBA465016}"/>
    <cellStyle name="Comma 12 4 2 3" xfId="17317" xr:uid="{B9E2CD28-1787-451F-B249-111AA10E1693}"/>
    <cellStyle name="Comma 12 4 2 3 2" xfId="29111" xr:uid="{B7B78AB9-751A-4897-81E2-6E654212FCE7}"/>
    <cellStyle name="Comma 12 4 2 3 3" xfId="40910" xr:uid="{2D052C53-6410-40F3-9EC3-D737C2DBAD89}"/>
    <cellStyle name="Comma 12 4 2 4" xfId="23218" xr:uid="{F2112556-387B-4CE5-BC57-CF120CBF882C}"/>
    <cellStyle name="Comma 12 4 2 5" xfId="35013" xr:uid="{F953C977-C2E9-4FEC-815D-84982EE9842E}"/>
    <cellStyle name="Comma 12 4 3" xfId="12790" xr:uid="{00000000-0005-0000-0000-00000B030000}"/>
    <cellStyle name="Comma 12 4 3 2" xfId="18721" xr:uid="{1F6B44DC-30F2-40D6-9358-FE05C88CD4CF}"/>
    <cellStyle name="Comma 12 4 3 2 2" xfId="30515" xr:uid="{34AAA039-5BC0-470F-B208-05E6D4EC805E}"/>
    <cellStyle name="Comma 12 4 3 2 3" xfId="42314" xr:uid="{8CC2CD91-17BD-4134-B740-DF4A1B859F48}"/>
    <cellStyle name="Comma 12 4 3 3" xfId="24622" xr:uid="{CBA6A417-9D5A-49F7-8A9A-53355E373C2A}"/>
    <cellStyle name="Comma 12 4 3 4" xfId="36417" xr:uid="{1F4AB4DC-E9FA-454C-9243-65E5A611C265}"/>
    <cellStyle name="Comma 12 4 4" xfId="15778" xr:uid="{4157DEA7-BD19-4D6A-B7D5-B043194FE561}"/>
    <cellStyle name="Comma 12 4 4 2" xfId="27575" xr:uid="{C5338AFA-C4A5-4724-AE94-28BF0325C589}"/>
    <cellStyle name="Comma 12 4 4 3" xfId="39371" xr:uid="{719F7DD1-3107-4850-8B87-A18B57E1EDBF}"/>
    <cellStyle name="Comma 12 4 5" xfId="21685" xr:uid="{FCB3E7A2-2D8E-40B1-9242-E7C335DD6A69}"/>
    <cellStyle name="Comma 12 4 6" xfId="33478" xr:uid="{73A6A93E-CD78-4A32-913A-5841337C9FA5}"/>
    <cellStyle name="Comma 12 5" xfId="1314" xr:uid="{00000000-0005-0000-0000-00000C030000}"/>
    <cellStyle name="Comma 12 5 2" xfId="11380" xr:uid="{00000000-0005-0000-0000-00000D030000}"/>
    <cellStyle name="Comma 12 5 2 2" xfId="14323" xr:uid="{00000000-0005-0000-0000-00000E030000}"/>
    <cellStyle name="Comma 12 5 2 2 2" xfId="20254" xr:uid="{637973A3-DADE-4F10-A748-1168FEFD1C53}"/>
    <cellStyle name="Comma 12 5 2 2 2 2" xfId="32048" xr:uid="{938368EE-E9BD-43E8-99E2-AAFAEDA03E90}"/>
    <cellStyle name="Comma 12 5 2 2 2 3" xfId="43847" xr:uid="{A961CFDD-E1CB-47E5-8BE0-F4F3605E2FD8}"/>
    <cellStyle name="Comma 12 5 2 2 3" xfId="26155" xr:uid="{3C947F4B-173E-4A98-9175-06A9158B5D45}"/>
    <cellStyle name="Comma 12 5 2 2 4" xfId="37950" xr:uid="{C500CFFA-5711-4508-B048-39A6B61D9491}"/>
    <cellStyle name="Comma 12 5 2 3" xfId="17318" xr:uid="{F3C4B3DC-FE4D-4F0D-8A14-E01253A492C3}"/>
    <cellStyle name="Comma 12 5 2 3 2" xfId="29112" xr:uid="{7B42353C-32F5-42E8-88B8-0B711BC23278}"/>
    <cellStyle name="Comma 12 5 2 3 3" xfId="40911" xr:uid="{28DAF6D9-D33F-49C2-A2B9-54F7F5C9EF36}"/>
    <cellStyle name="Comma 12 5 2 4" xfId="23219" xr:uid="{E836D6A0-DA00-4478-ADF6-C0353388D87F}"/>
    <cellStyle name="Comma 12 5 2 5" xfId="35014" xr:uid="{7989BE84-6E0F-4EF5-802E-F5B1276E9B0E}"/>
    <cellStyle name="Comma 12 5 3" xfId="12791" xr:uid="{00000000-0005-0000-0000-00000F030000}"/>
    <cellStyle name="Comma 12 5 3 2" xfId="18722" xr:uid="{C17B7584-A029-46A7-8E1A-AC3CC9BE1153}"/>
    <cellStyle name="Comma 12 5 3 2 2" xfId="30516" xr:uid="{A38C4FAF-9F2B-4F8D-B8B9-3B5925EA8094}"/>
    <cellStyle name="Comma 12 5 3 2 3" xfId="42315" xr:uid="{E023654E-1CC1-400F-BCDE-3EB7478EDAA4}"/>
    <cellStyle name="Comma 12 5 3 3" xfId="24623" xr:uid="{9A683AD1-7500-4E59-B7A0-ED267D8055A3}"/>
    <cellStyle name="Comma 12 5 3 4" xfId="36418" xr:uid="{531C93F3-231E-4447-912B-23C5E5050327}"/>
    <cellStyle name="Comma 12 5 4" xfId="15779" xr:uid="{7898B4D4-97FF-4F48-967C-170A05D78A01}"/>
    <cellStyle name="Comma 12 5 4 2" xfId="27576" xr:uid="{5464406E-9340-4FF3-BB26-C5A004F5DCFC}"/>
    <cellStyle name="Comma 12 5 4 3" xfId="39372" xr:uid="{7EDFC590-1EB1-40DE-8331-B43C6BF6151A}"/>
    <cellStyle name="Comma 12 5 5" xfId="21686" xr:uid="{CDCBF250-FCD3-4FD8-BD9C-9A011BD01A01}"/>
    <cellStyle name="Comma 12 5 6" xfId="33479" xr:uid="{C77D75D3-C347-4A25-8662-191CC2D8B7FF}"/>
    <cellStyle name="Comma 12 6" xfId="11042" xr:uid="{00000000-0005-0000-0000-000010030000}"/>
    <cellStyle name="Comma 12 6 2" xfId="13991" xr:uid="{00000000-0005-0000-0000-000011030000}"/>
    <cellStyle name="Comma 12 6 2 2" xfId="19922" xr:uid="{D47EEAB0-EBA4-4BF5-AA25-D0BB32A8CFE3}"/>
    <cellStyle name="Comma 12 6 2 2 2" xfId="31716" xr:uid="{655FBC13-6341-472F-A9D2-B23A371257A4}"/>
    <cellStyle name="Comma 12 6 2 2 3" xfId="43515" xr:uid="{7C952BAF-66F9-4AD4-80C7-615D88BF5C06}"/>
    <cellStyle name="Comma 12 6 2 3" xfId="25823" xr:uid="{9B6690E3-2C4E-43EF-BE87-334F4B9BE50E}"/>
    <cellStyle name="Comma 12 6 2 4" xfId="37618" xr:uid="{F89BE30B-D0E4-4963-B30C-BA4F2C606CC2}"/>
    <cellStyle name="Comma 12 6 3" xfId="16986" xr:uid="{6FD16585-D90E-41FC-8729-EA5E736F1105}"/>
    <cellStyle name="Comma 12 6 3 2" xfId="28780" xr:uid="{C7EE55C4-01E9-4384-9F61-1BFC9FB15737}"/>
    <cellStyle name="Comma 12 6 3 3" xfId="40579" xr:uid="{7DC2E965-3F77-49D7-9DC9-31F4B3BC7550}"/>
    <cellStyle name="Comma 12 6 4" xfId="22887" xr:uid="{13016266-7BCB-4485-8801-7F32B998B608}"/>
    <cellStyle name="Comma 12 6 5" xfId="34682" xr:uid="{8BF21652-2C03-439A-A4E4-6F42C07221DC}"/>
    <cellStyle name="Comma 12 7" xfId="12445" xr:uid="{00000000-0005-0000-0000-000012030000}"/>
    <cellStyle name="Comma 12 7 2" xfId="18376" xr:uid="{4A82BB16-1B0F-4980-804B-9F650E7AE5BE}"/>
    <cellStyle name="Comma 12 7 2 2" xfId="30170" xr:uid="{6B5CBCAD-A3CF-4DD6-980B-37BC1C55C7EC}"/>
    <cellStyle name="Comma 12 7 2 3" xfId="41969" xr:uid="{AE386FD8-7B41-487A-9202-42CD4ADFADF1}"/>
    <cellStyle name="Comma 12 7 3" xfId="24277" xr:uid="{0CC78CE0-C1B6-46CB-9EF6-E8279D1EA631}"/>
    <cellStyle name="Comma 12 7 4" xfId="36072" xr:uid="{ADE226E2-E7C7-48B1-8123-4F59287245AA}"/>
    <cellStyle name="Comma 12 8" xfId="15432" xr:uid="{DB5DEE72-A3A5-49A6-B55A-A50516EFC4C3}"/>
    <cellStyle name="Comma 12 8 2" xfId="27230" xr:uid="{2ECEDB88-C305-46F6-A827-E6210ADD35E2}"/>
    <cellStyle name="Comma 12 8 3" xfId="39025" xr:uid="{3EE45B43-B0ED-4F83-808E-C924F34AC535}"/>
    <cellStyle name="Comma 12 9" xfId="21340" xr:uid="{15457161-82D1-4EB7-A7C1-C3E84C34980D}"/>
    <cellStyle name="Comma 13" xfId="211" xr:uid="{00000000-0005-0000-0000-000013030000}"/>
    <cellStyle name="Comma 13 10" xfId="33137" xr:uid="{5A597034-4BE6-4603-A2AE-5E3CC3AC451F}"/>
    <cellStyle name="Comma 13 2" xfId="632" xr:uid="{00000000-0005-0000-0000-000014030000}"/>
    <cellStyle name="Comma 13 2 2" xfId="1315" xr:uid="{00000000-0005-0000-0000-000015030000}"/>
    <cellStyle name="Comma 13 2 2 2" xfId="11381" xr:uid="{00000000-0005-0000-0000-000016030000}"/>
    <cellStyle name="Comma 13 2 2 2 2" xfId="14324" xr:uid="{00000000-0005-0000-0000-000017030000}"/>
    <cellStyle name="Comma 13 2 2 2 2 2" xfId="20255" xr:uid="{5B48FD95-16A5-4987-A7D0-01D7EA5584E1}"/>
    <cellStyle name="Comma 13 2 2 2 2 2 2" xfId="32049" xr:uid="{7517F880-701A-4628-87EC-5870190CFF66}"/>
    <cellStyle name="Comma 13 2 2 2 2 2 3" xfId="43848" xr:uid="{20B67C59-0D1B-4216-811B-37E3CECF7323}"/>
    <cellStyle name="Comma 13 2 2 2 2 3" xfId="26156" xr:uid="{D5783254-D292-426F-ACDC-4BB927C35413}"/>
    <cellStyle name="Comma 13 2 2 2 2 4" xfId="37951" xr:uid="{3EDE7206-2683-44F5-B531-8FA9718A556A}"/>
    <cellStyle name="Comma 13 2 2 2 3" xfId="17319" xr:uid="{1B097432-D216-4595-B67E-517C75B705DB}"/>
    <cellStyle name="Comma 13 2 2 2 3 2" xfId="29113" xr:uid="{74FC07A7-E860-4DC3-A65E-A23BC458D727}"/>
    <cellStyle name="Comma 13 2 2 2 3 3" xfId="40912" xr:uid="{BA915C49-8C28-4419-BDDC-B42D82680211}"/>
    <cellStyle name="Comma 13 2 2 2 4" xfId="23220" xr:uid="{A056085D-213B-42C6-9D4B-86AA98835785}"/>
    <cellStyle name="Comma 13 2 2 2 5" xfId="35015" xr:uid="{9150043C-E4EA-4595-818E-0126A71D9117}"/>
    <cellStyle name="Comma 13 2 2 3" xfId="12792" xr:uid="{00000000-0005-0000-0000-000018030000}"/>
    <cellStyle name="Comma 13 2 2 3 2" xfId="18723" xr:uid="{FC786450-CD73-45DE-8E1F-84B67DB15607}"/>
    <cellStyle name="Comma 13 2 2 3 2 2" xfId="30517" xr:uid="{047BB913-E04C-4C3F-AFE0-F9462A25B1C7}"/>
    <cellStyle name="Comma 13 2 2 3 2 3" xfId="42316" xr:uid="{28C34AB0-F93C-4C8A-9446-4FFE9D1D8412}"/>
    <cellStyle name="Comma 13 2 2 3 3" xfId="24624" xr:uid="{A5CC2CEF-00C0-4309-9233-19598E1CCE43}"/>
    <cellStyle name="Comma 13 2 2 3 4" xfId="36419" xr:uid="{101A259C-4DC6-4E87-911D-B3AC74C02A28}"/>
    <cellStyle name="Comma 13 2 2 4" xfId="15780" xr:uid="{D18E7EF9-C127-4402-8AD4-58423BEEE0BD}"/>
    <cellStyle name="Comma 13 2 2 4 2" xfId="27577" xr:uid="{3274915D-CEFD-4894-8E3F-CF35D60623A1}"/>
    <cellStyle name="Comma 13 2 2 4 3" xfId="39373" xr:uid="{E28D1D72-3AA1-4CD0-A061-75B03A7CB154}"/>
    <cellStyle name="Comma 13 2 2 5" xfId="21687" xr:uid="{185261DB-AA7B-4165-8D89-63D7F55FFD14}"/>
    <cellStyle name="Comma 13 2 2 6" xfId="33480" xr:uid="{A31135BE-EC21-46CE-9B0E-7B12AB1D5553}"/>
    <cellStyle name="Comma 13 2 3" xfId="1316" xr:uid="{00000000-0005-0000-0000-000019030000}"/>
    <cellStyle name="Comma 13 2 3 2" xfId="11382" xr:uid="{00000000-0005-0000-0000-00001A030000}"/>
    <cellStyle name="Comma 13 2 3 2 2" xfId="14325" xr:uid="{00000000-0005-0000-0000-00001B030000}"/>
    <cellStyle name="Comma 13 2 3 2 2 2" xfId="20256" xr:uid="{369D040B-0E60-48E8-8EB4-960412CD0654}"/>
    <cellStyle name="Comma 13 2 3 2 2 2 2" xfId="32050" xr:uid="{8BBE3F5B-8BC8-41C5-A946-B81F2AAE494C}"/>
    <cellStyle name="Comma 13 2 3 2 2 2 3" xfId="43849" xr:uid="{FEAAFCFC-B50A-4542-A1E4-33D448B0C217}"/>
    <cellStyle name="Comma 13 2 3 2 2 3" xfId="26157" xr:uid="{1BB9902A-AD7C-4C97-B506-0656CAA9A996}"/>
    <cellStyle name="Comma 13 2 3 2 2 4" xfId="37952" xr:uid="{4D74E845-8178-46A4-893B-89331D317CCA}"/>
    <cellStyle name="Comma 13 2 3 2 3" xfId="17320" xr:uid="{33D73BF6-9CC4-4C18-BEF3-11CD923D1837}"/>
    <cellStyle name="Comma 13 2 3 2 3 2" xfId="29114" xr:uid="{0373A93B-6D2E-45F2-81D7-D2232201F3FC}"/>
    <cellStyle name="Comma 13 2 3 2 3 3" xfId="40913" xr:uid="{FF8A4261-74FF-4B80-9A72-948969F186BE}"/>
    <cellStyle name="Comma 13 2 3 2 4" xfId="23221" xr:uid="{E963748F-1BB2-4645-A820-DB262467B462}"/>
    <cellStyle name="Comma 13 2 3 2 5" xfId="35016" xr:uid="{F38F79B4-D8D5-4F2E-B187-F5A1F6A746F0}"/>
    <cellStyle name="Comma 13 2 3 3" xfId="12793" xr:uid="{00000000-0005-0000-0000-00001C030000}"/>
    <cellStyle name="Comma 13 2 3 3 2" xfId="18724" xr:uid="{0DC84EAF-4776-41BA-884F-11BE09C8A153}"/>
    <cellStyle name="Comma 13 2 3 3 2 2" xfId="30518" xr:uid="{3A1C6404-2057-4F77-96A9-039D0DECAE41}"/>
    <cellStyle name="Comma 13 2 3 3 2 3" xfId="42317" xr:uid="{6CFDD9AE-B7A3-49A5-A1A8-2C8990482A1C}"/>
    <cellStyle name="Comma 13 2 3 3 3" xfId="24625" xr:uid="{C27A2C93-B294-46D4-AB98-61C18E129B96}"/>
    <cellStyle name="Comma 13 2 3 3 4" xfId="36420" xr:uid="{489B8D9A-FB36-418B-B474-A08BAE583E2F}"/>
    <cellStyle name="Comma 13 2 3 4" xfId="15781" xr:uid="{A4D8C776-6069-4FD4-9C6C-C9CFE617BC69}"/>
    <cellStyle name="Comma 13 2 3 4 2" xfId="27578" xr:uid="{5460C5FC-7882-496D-8E73-797C782E18DE}"/>
    <cellStyle name="Comma 13 2 3 4 3" xfId="39374" xr:uid="{777596D6-B547-40A6-8A69-731EF9C6CBEB}"/>
    <cellStyle name="Comma 13 2 3 5" xfId="21688" xr:uid="{1EEE654B-0BF3-4A19-A176-A3B881B087D7}"/>
    <cellStyle name="Comma 13 2 3 6" xfId="33481" xr:uid="{CB6B0127-5943-4DB6-B3EA-414FD20C0E46}"/>
    <cellStyle name="Comma 13 2 4" xfId="11342" xr:uid="{00000000-0005-0000-0000-00001D030000}"/>
    <cellStyle name="Comma 13 2 4 2" xfId="14285" xr:uid="{00000000-0005-0000-0000-00001E030000}"/>
    <cellStyle name="Comma 13 2 4 2 2" xfId="20216" xr:uid="{3251F4D6-3F2B-4185-81FA-8B04CE822DFD}"/>
    <cellStyle name="Comma 13 2 4 2 2 2" xfId="32010" xr:uid="{FB47E9C9-02D1-40D8-A043-B64B4C5E6887}"/>
    <cellStyle name="Comma 13 2 4 2 2 3" xfId="43809" xr:uid="{E31603EF-1D26-4B94-8D2B-4A2358A90D4B}"/>
    <cellStyle name="Comma 13 2 4 2 3" xfId="26117" xr:uid="{165E1E7B-D404-45A3-B75C-3C662A5B138E}"/>
    <cellStyle name="Comma 13 2 4 2 4" xfId="37912" xr:uid="{112DC38D-AEF5-49F0-822B-F4003AF74B56}"/>
    <cellStyle name="Comma 13 2 4 3" xfId="17280" xr:uid="{034C412A-5985-4428-BEE4-91AE1D70869A}"/>
    <cellStyle name="Comma 13 2 4 3 2" xfId="29074" xr:uid="{A4A6FD65-247E-4541-8B5D-BCA80187792A}"/>
    <cellStyle name="Comma 13 2 4 3 3" xfId="40873" xr:uid="{CAC7DEAD-7A6B-4220-92F7-2C7B214836F7}"/>
    <cellStyle name="Comma 13 2 4 4" xfId="23181" xr:uid="{44356A30-CE53-41B1-AB2C-2CB2205C7036}"/>
    <cellStyle name="Comma 13 2 4 5" xfId="34976" xr:uid="{36089079-FBB5-4629-A5B0-BA394B3D3CA0}"/>
    <cellStyle name="Comma 13 2 5" xfId="12747" xr:uid="{00000000-0005-0000-0000-00001F030000}"/>
    <cellStyle name="Comma 13 2 5 2" xfId="18678" xr:uid="{973590CE-E539-4339-BA50-99E285366099}"/>
    <cellStyle name="Comma 13 2 5 2 2" xfId="30472" xr:uid="{90AF9A7B-8850-48A9-8B15-F1BD1C6A7061}"/>
    <cellStyle name="Comma 13 2 5 2 3" xfId="42271" xr:uid="{68C5762A-7A5F-44A6-9BDE-7B92835B6EAB}"/>
    <cellStyle name="Comma 13 2 5 3" xfId="24579" xr:uid="{2BAC961A-2C80-4185-B1EA-30980D2A4D37}"/>
    <cellStyle name="Comma 13 2 5 4" xfId="36374" xr:uid="{E61B347B-ED70-408F-B30F-BAEC22D0B56F}"/>
    <cellStyle name="Comma 13 2 6" xfId="15734" xr:uid="{D43BABF7-3C28-431E-819B-C06A7F381C5C}"/>
    <cellStyle name="Comma 13 2 6 2" xfId="27532" xr:uid="{34C1F6FB-4C6D-4C2F-AF0F-C3EE94530405}"/>
    <cellStyle name="Comma 13 2 6 3" xfId="39327" xr:uid="{17B0E42C-4D2B-4D08-B6A9-AC34A7109DB5}"/>
    <cellStyle name="Comma 13 2 7" xfId="21642" xr:uid="{29C4921F-5B33-4128-A5E6-CB3BB5DC90BA}"/>
    <cellStyle name="Comma 13 2 8" xfId="33434" xr:uid="{37B664BF-C92C-40BA-B6DC-839042DC85D6}"/>
    <cellStyle name="Comma 13 3" xfId="486" xr:uid="{00000000-0005-0000-0000-000020030000}"/>
    <cellStyle name="Comma 13 3 2" xfId="11203" xr:uid="{00000000-0005-0000-0000-000021030000}"/>
    <cellStyle name="Comma 13 3 2 2" xfId="14146" xr:uid="{00000000-0005-0000-0000-000022030000}"/>
    <cellStyle name="Comma 13 3 2 2 2" xfId="20077" xr:uid="{4D5A9CA2-D458-43FD-84B0-7365CFE6CE38}"/>
    <cellStyle name="Comma 13 3 2 2 2 2" xfId="31871" xr:uid="{FCFE8834-8E39-4CFD-8D9C-EC777D41C776}"/>
    <cellStyle name="Comma 13 3 2 2 2 3" xfId="43670" xr:uid="{6B381A53-94E1-4433-8447-BE8CE96C4EE4}"/>
    <cellStyle name="Comma 13 3 2 2 3" xfId="25978" xr:uid="{92FF8531-9AD5-4DF9-AA2E-4BF52DF8234E}"/>
    <cellStyle name="Comma 13 3 2 2 4" xfId="37773" xr:uid="{0AC6689D-DA4F-43DF-A4D4-9BB49C1ADF09}"/>
    <cellStyle name="Comma 13 3 2 3" xfId="17141" xr:uid="{6AEEB9CA-F603-47D8-9808-9DF3558C7CAB}"/>
    <cellStyle name="Comma 13 3 2 3 2" xfId="28935" xr:uid="{6C5CD309-1210-4FFE-AF53-876DBF4700C4}"/>
    <cellStyle name="Comma 13 3 2 3 3" xfId="40734" xr:uid="{63FE5E04-1C4F-49DE-B7B8-9D5A321C440A}"/>
    <cellStyle name="Comma 13 3 2 4" xfId="23042" xr:uid="{08F696CD-DDFB-444A-8531-AA1C1EA9E31D}"/>
    <cellStyle name="Comma 13 3 2 5" xfId="34837" xr:uid="{A7A70550-34C8-4B86-8A67-0C9C9EA62DEF}"/>
    <cellStyle name="Comma 13 3 3" xfId="12601" xr:uid="{00000000-0005-0000-0000-000023030000}"/>
    <cellStyle name="Comma 13 3 3 2" xfId="18532" xr:uid="{5FD128B9-DFD5-4661-996C-B3304706CD4D}"/>
    <cellStyle name="Comma 13 3 3 2 2" xfId="30326" xr:uid="{DB3E399B-2AFC-413D-AF8D-27F324865AB0}"/>
    <cellStyle name="Comma 13 3 3 2 3" xfId="42125" xr:uid="{A8454C74-908B-4BCD-861F-EFE2288565E6}"/>
    <cellStyle name="Comma 13 3 3 3" xfId="24433" xr:uid="{822BC375-332C-44C8-8F30-74B0A7AF4480}"/>
    <cellStyle name="Comma 13 3 3 4" xfId="36228" xr:uid="{51EC00D8-1F97-421D-BA4E-B561F1EF1C0C}"/>
    <cellStyle name="Comma 13 3 4" xfId="15588" xr:uid="{5F723ED8-F01F-45E0-A848-02A65A24086A}"/>
    <cellStyle name="Comma 13 3 4 2" xfId="27386" xr:uid="{AB434D44-FCAC-4014-ADCC-11326A50E154}"/>
    <cellStyle name="Comma 13 3 4 3" xfId="39181" xr:uid="{05AE7732-A958-4D54-A0A0-5CACB44026DA}"/>
    <cellStyle name="Comma 13 3 5" xfId="21496" xr:uid="{539D3876-B53E-4FE3-A340-46847137BA2A}"/>
    <cellStyle name="Comma 13 3 6" xfId="33288" xr:uid="{8CE2EC47-C26C-48AC-BE0E-71BA188C2743}"/>
    <cellStyle name="Comma 13 4" xfId="1317" xr:uid="{00000000-0005-0000-0000-000024030000}"/>
    <cellStyle name="Comma 13 4 2" xfId="11383" xr:uid="{00000000-0005-0000-0000-000025030000}"/>
    <cellStyle name="Comma 13 4 2 2" xfId="14326" xr:uid="{00000000-0005-0000-0000-000026030000}"/>
    <cellStyle name="Comma 13 4 2 2 2" xfId="20257" xr:uid="{E32D2FC0-36CE-4207-B136-D2608F74A911}"/>
    <cellStyle name="Comma 13 4 2 2 2 2" xfId="32051" xr:uid="{E989B872-609A-476B-A2E5-FC7AC846ECA1}"/>
    <cellStyle name="Comma 13 4 2 2 2 3" xfId="43850" xr:uid="{7D5A10A8-31CD-43A1-8CC1-6CC058D1CB43}"/>
    <cellStyle name="Comma 13 4 2 2 3" xfId="26158" xr:uid="{D469009A-D8B3-47F0-9676-0E20D07E335C}"/>
    <cellStyle name="Comma 13 4 2 2 4" xfId="37953" xr:uid="{C471BB7C-1492-405D-979F-14CB910D2316}"/>
    <cellStyle name="Comma 13 4 2 3" xfId="17321" xr:uid="{7ACD1ADB-ADD9-4572-AF2B-5FFCDE5FA7A6}"/>
    <cellStyle name="Comma 13 4 2 3 2" xfId="29115" xr:uid="{D28899A4-D6A8-416E-8E52-20657701048D}"/>
    <cellStyle name="Comma 13 4 2 3 3" xfId="40914" xr:uid="{EA6DE3BE-6F64-4DBF-9D62-90FA67D7921E}"/>
    <cellStyle name="Comma 13 4 2 4" xfId="23222" xr:uid="{BE8935BC-8710-4D07-8717-790FFCAD9276}"/>
    <cellStyle name="Comma 13 4 2 5" xfId="35017" xr:uid="{36DA789C-AF0F-4825-9435-A28836EC05F4}"/>
    <cellStyle name="Comma 13 4 3" xfId="12794" xr:uid="{00000000-0005-0000-0000-000027030000}"/>
    <cellStyle name="Comma 13 4 3 2" xfId="18725" xr:uid="{1679F62D-2314-4263-B6F5-8950B4BC8BC2}"/>
    <cellStyle name="Comma 13 4 3 2 2" xfId="30519" xr:uid="{CF88973A-928D-4DF7-A8F7-50C52742BF92}"/>
    <cellStyle name="Comma 13 4 3 2 3" xfId="42318" xr:uid="{D76E47C7-34C3-4505-AF2A-2215C745F81D}"/>
    <cellStyle name="Comma 13 4 3 3" xfId="24626" xr:uid="{7482C15C-E09C-48A0-8D08-70B270F2E97C}"/>
    <cellStyle name="Comma 13 4 3 4" xfId="36421" xr:uid="{D48C670D-6485-404B-B09A-7F88542E8242}"/>
    <cellStyle name="Comma 13 4 4" xfId="15782" xr:uid="{7E66D354-2571-4D1A-99E7-30D7C15F4A2D}"/>
    <cellStyle name="Comma 13 4 4 2" xfId="27579" xr:uid="{9A7526CF-6DBA-45B2-B503-688A606074BD}"/>
    <cellStyle name="Comma 13 4 4 3" xfId="39375" xr:uid="{7F0E2360-902C-427E-A2E6-1E2FCCACF0AB}"/>
    <cellStyle name="Comma 13 4 5" xfId="21689" xr:uid="{BD315690-BB6C-4B90-9DD9-0FE33A937F2D}"/>
    <cellStyle name="Comma 13 4 6" xfId="33482" xr:uid="{59A34522-14B5-4B54-B72E-E78C5B7E7EA2}"/>
    <cellStyle name="Comma 13 5" xfId="1318" xr:uid="{00000000-0005-0000-0000-000028030000}"/>
    <cellStyle name="Comma 13 5 2" xfId="11384" xr:uid="{00000000-0005-0000-0000-000029030000}"/>
    <cellStyle name="Comma 13 5 2 2" xfId="14327" xr:uid="{00000000-0005-0000-0000-00002A030000}"/>
    <cellStyle name="Comma 13 5 2 2 2" xfId="20258" xr:uid="{8B649882-E3F6-477A-BEC6-E503BBF44E41}"/>
    <cellStyle name="Comma 13 5 2 2 2 2" xfId="32052" xr:uid="{205FE0A9-7018-4683-9249-E40BDA123ACF}"/>
    <cellStyle name="Comma 13 5 2 2 2 3" xfId="43851" xr:uid="{5911B6DD-3C0F-4BAA-812C-75B74C16113D}"/>
    <cellStyle name="Comma 13 5 2 2 3" xfId="26159" xr:uid="{4C01EFD3-62E6-4E52-9FF5-7DD2FE47B6E4}"/>
    <cellStyle name="Comma 13 5 2 2 4" xfId="37954" xr:uid="{C6925EA5-AD48-499A-9AC7-8A0076F71C3E}"/>
    <cellStyle name="Comma 13 5 2 3" xfId="17322" xr:uid="{8BB65EFE-20A7-4506-A0C2-B8C4D34F061C}"/>
    <cellStyle name="Comma 13 5 2 3 2" xfId="29116" xr:uid="{AB0714ED-FADD-44B9-A1A7-23F5E445762E}"/>
    <cellStyle name="Comma 13 5 2 3 3" xfId="40915" xr:uid="{0EFE5973-ABF8-4DEB-8916-1CE3F2C718FF}"/>
    <cellStyle name="Comma 13 5 2 4" xfId="23223" xr:uid="{A40D8F87-77FA-4829-AB2F-9C6BAD9FE469}"/>
    <cellStyle name="Comma 13 5 2 5" xfId="35018" xr:uid="{340A668A-AFC6-44CF-8001-56AE36152CFF}"/>
    <cellStyle name="Comma 13 5 3" xfId="12795" xr:uid="{00000000-0005-0000-0000-00002B030000}"/>
    <cellStyle name="Comma 13 5 3 2" xfId="18726" xr:uid="{6A80C479-5169-4946-BF8E-F2DA21DA5D27}"/>
    <cellStyle name="Comma 13 5 3 2 2" xfId="30520" xr:uid="{DA1D3AD5-0A2F-470C-81D0-69B62B674CFF}"/>
    <cellStyle name="Comma 13 5 3 2 3" xfId="42319" xr:uid="{B67A26CB-8B03-49EE-8454-A6694A315C2D}"/>
    <cellStyle name="Comma 13 5 3 3" xfId="24627" xr:uid="{313629FC-B57F-4C67-8523-6487ECD6C200}"/>
    <cellStyle name="Comma 13 5 3 4" xfId="36422" xr:uid="{798841EF-75BC-4578-9A8E-16886C0A8FA8}"/>
    <cellStyle name="Comma 13 5 4" xfId="15783" xr:uid="{6A04999D-70BB-454D-AAE6-C981FEB1598E}"/>
    <cellStyle name="Comma 13 5 4 2" xfId="27580" xr:uid="{27FBD9F8-0E95-4507-B1B5-C3C8A8F8008D}"/>
    <cellStyle name="Comma 13 5 4 3" xfId="39376" xr:uid="{3E0A1762-052C-4EB1-B589-80EF8A98FC56}"/>
    <cellStyle name="Comma 13 5 5" xfId="21690" xr:uid="{625F207F-20B0-423F-A3F9-C3957E16DE8D}"/>
    <cellStyle name="Comma 13 5 6" xfId="33483" xr:uid="{BF568F29-846C-4DDB-9B8C-350DB8CA3DEF}"/>
    <cellStyle name="Comma 13 6" xfId="11047" xr:uid="{00000000-0005-0000-0000-00002C030000}"/>
    <cellStyle name="Comma 13 6 2" xfId="13996" xr:uid="{00000000-0005-0000-0000-00002D030000}"/>
    <cellStyle name="Comma 13 6 2 2" xfId="19927" xr:uid="{10C4D314-83C2-473C-AC1C-9149B829F3F3}"/>
    <cellStyle name="Comma 13 6 2 2 2" xfId="31721" xr:uid="{F9440D45-17A1-45B5-9DCE-44AD99A4BEF7}"/>
    <cellStyle name="Comma 13 6 2 2 3" xfId="43520" xr:uid="{B054914D-AFFB-47F0-AC52-45E0B3A10C8C}"/>
    <cellStyle name="Comma 13 6 2 3" xfId="25828" xr:uid="{DAE4B46B-09D0-4CD2-B297-32EBB638CD99}"/>
    <cellStyle name="Comma 13 6 2 4" xfId="37623" xr:uid="{217A998A-5B8C-4FA4-A68B-9F570DD24508}"/>
    <cellStyle name="Comma 13 6 3" xfId="16991" xr:uid="{CE54276D-DDBB-4C70-96DC-6AFC3CBAF119}"/>
    <cellStyle name="Comma 13 6 3 2" xfId="28785" xr:uid="{24D24B33-2F8A-4A90-A5C5-139BA82C99B1}"/>
    <cellStyle name="Comma 13 6 3 3" xfId="40584" xr:uid="{2F3AFD5C-9668-4D0E-9939-5D3E87E5F9AA}"/>
    <cellStyle name="Comma 13 6 4" xfId="22892" xr:uid="{5A8E03AC-2AA8-462F-AD55-793DB872CCDD}"/>
    <cellStyle name="Comma 13 6 5" xfId="34687" xr:uid="{1E17CF10-2817-44F1-99D3-5CF8E6FAD903}"/>
    <cellStyle name="Comma 13 7" xfId="12450" xr:uid="{00000000-0005-0000-0000-00002E030000}"/>
    <cellStyle name="Comma 13 7 2" xfId="18381" xr:uid="{7D4906A2-EAB1-4894-9496-8EA4293F4BF1}"/>
    <cellStyle name="Comma 13 7 2 2" xfId="30175" xr:uid="{31915BC9-07BA-4105-8653-36720611275E}"/>
    <cellStyle name="Comma 13 7 2 3" xfId="41974" xr:uid="{BE3DA740-3AA2-4901-ACA2-0284337BF4E9}"/>
    <cellStyle name="Comma 13 7 3" xfId="24282" xr:uid="{89D2021C-BE2C-4216-8348-D732A8CB3000}"/>
    <cellStyle name="Comma 13 7 4" xfId="36077" xr:uid="{A1DA4969-4CAD-48B3-9ADB-ACAAE94B707C}"/>
    <cellStyle name="Comma 13 8" xfId="15437" xr:uid="{F98114E5-E947-449E-B702-7BB78453FF2F}"/>
    <cellStyle name="Comma 13 8 2" xfId="27235" xr:uid="{D7482E05-3969-4A28-9A9F-883685EA78DF}"/>
    <cellStyle name="Comma 13 8 3" xfId="39030" xr:uid="{352A7EF3-EC84-42F3-AEB5-1ED996191BA6}"/>
    <cellStyle name="Comma 13 9" xfId="21345" xr:uid="{7ECF2B1B-C038-49EF-A1A0-20982AB6F6C0}"/>
    <cellStyle name="Comma 14" xfId="222" xr:uid="{00000000-0005-0000-0000-00002F030000}"/>
    <cellStyle name="Comma 14 10" xfId="33148" xr:uid="{F7C84756-2B2D-493C-94A0-3EB42038F81C}"/>
    <cellStyle name="Comma 14 2" xfId="643" xr:uid="{00000000-0005-0000-0000-000030030000}"/>
    <cellStyle name="Comma 14 2 2" xfId="1319" xr:uid="{00000000-0005-0000-0000-000031030000}"/>
    <cellStyle name="Comma 14 2 2 2" xfId="11385" xr:uid="{00000000-0005-0000-0000-000032030000}"/>
    <cellStyle name="Comma 14 2 2 2 2" xfId="14328" xr:uid="{00000000-0005-0000-0000-000033030000}"/>
    <cellStyle name="Comma 14 2 2 2 2 2" xfId="20259" xr:uid="{95668756-8147-400D-800E-020AD2FE25FF}"/>
    <cellStyle name="Comma 14 2 2 2 2 2 2" xfId="32053" xr:uid="{753149C6-C4C7-407F-9937-006514FF341D}"/>
    <cellStyle name="Comma 14 2 2 2 2 2 3" xfId="43852" xr:uid="{B2A00922-444F-4D17-A754-5EE7B26A93BC}"/>
    <cellStyle name="Comma 14 2 2 2 2 3" xfId="26160" xr:uid="{5419470A-A656-45F2-A59B-90C3FD7DF066}"/>
    <cellStyle name="Comma 14 2 2 2 2 4" xfId="37955" xr:uid="{5C9526DB-5139-487D-AF52-98E196470B6F}"/>
    <cellStyle name="Comma 14 2 2 2 3" xfId="17323" xr:uid="{CFE36AC4-DB36-4E19-B814-A3680DA05A38}"/>
    <cellStyle name="Comma 14 2 2 2 3 2" xfId="29117" xr:uid="{BF43D082-E3AB-4450-ACE4-63660F5EF9B4}"/>
    <cellStyle name="Comma 14 2 2 2 3 3" xfId="40916" xr:uid="{9FC65548-0153-41B6-AF5B-569BF95BA2EE}"/>
    <cellStyle name="Comma 14 2 2 2 4" xfId="23224" xr:uid="{3069166F-DD35-4988-9F6E-E91C1CD5AFC8}"/>
    <cellStyle name="Comma 14 2 2 2 5" xfId="35019" xr:uid="{436BA3C7-094D-4CB2-B9F9-1E2D370D1747}"/>
    <cellStyle name="Comma 14 2 2 3" xfId="12796" xr:uid="{00000000-0005-0000-0000-000034030000}"/>
    <cellStyle name="Comma 14 2 2 3 2" xfId="18727" xr:uid="{B6527DAA-A819-4414-BDFA-948B676C91B6}"/>
    <cellStyle name="Comma 14 2 2 3 2 2" xfId="30521" xr:uid="{46D3F241-FAD8-4DE8-B26F-22180EC9D76A}"/>
    <cellStyle name="Comma 14 2 2 3 2 3" xfId="42320" xr:uid="{1EE14D87-146E-4291-9A22-1469FC0D6392}"/>
    <cellStyle name="Comma 14 2 2 3 3" xfId="24628" xr:uid="{559CF823-CE37-4609-ACFC-14D6ECA2F530}"/>
    <cellStyle name="Comma 14 2 2 3 4" xfId="36423" xr:uid="{E25D6172-B783-4698-BBF0-78AF2A2E701C}"/>
    <cellStyle name="Comma 14 2 2 4" xfId="15784" xr:uid="{D8A63C7D-BDBD-436E-A202-F4A862859624}"/>
    <cellStyle name="Comma 14 2 2 4 2" xfId="27581" xr:uid="{B6452D97-4E3D-447C-8F6B-1FEE7C7496F9}"/>
    <cellStyle name="Comma 14 2 2 4 3" xfId="39377" xr:uid="{FEADB9A6-EA68-409B-8CB1-5E59435D2636}"/>
    <cellStyle name="Comma 14 2 2 5" xfId="21691" xr:uid="{AA452C46-3E85-48AB-BFCD-090AAD53338B}"/>
    <cellStyle name="Comma 14 2 2 6" xfId="33484" xr:uid="{BCFF75F4-BA62-433F-BE10-ADCFFFF19D25}"/>
    <cellStyle name="Comma 14 2 3" xfId="1320" xr:uid="{00000000-0005-0000-0000-000035030000}"/>
    <cellStyle name="Comma 14 2 3 2" xfId="11386" xr:uid="{00000000-0005-0000-0000-000036030000}"/>
    <cellStyle name="Comma 14 2 3 2 2" xfId="14329" xr:uid="{00000000-0005-0000-0000-000037030000}"/>
    <cellStyle name="Comma 14 2 3 2 2 2" xfId="20260" xr:uid="{14264F08-EA12-49AC-8CE5-C830A6D01146}"/>
    <cellStyle name="Comma 14 2 3 2 2 2 2" xfId="32054" xr:uid="{426BF02A-A732-4329-A6DF-72F7A0A38DD6}"/>
    <cellStyle name="Comma 14 2 3 2 2 2 3" xfId="43853" xr:uid="{33C6EE60-5E45-4CFC-8406-62E34A204FFD}"/>
    <cellStyle name="Comma 14 2 3 2 2 3" xfId="26161" xr:uid="{F4672D16-10F8-4B32-839C-3645E8A2AAC5}"/>
    <cellStyle name="Comma 14 2 3 2 2 4" xfId="37956" xr:uid="{6F1C197D-75C3-4DF5-AECF-343C8DA59C6F}"/>
    <cellStyle name="Comma 14 2 3 2 3" xfId="17324" xr:uid="{88603CEB-5EB4-4193-9B89-3460C1CAB625}"/>
    <cellStyle name="Comma 14 2 3 2 3 2" xfId="29118" xr:uid="{615218EE-FC13-4D2F-9758-F52769D86438}"/>
    <cellStyle name="Comma 14 2 3 2 3 3" xfId="40917" xr:uid="{D76F751A-E73F-49F7-A8E3-ABE037570B74}"/>
    <cellStyle name="Comma 14 2 3 2 4" xfId="23225" xr:uid="{A492EDC5-00C0-47D1-ABB5-A26BE290CD3D}"/>
    <cellStyle name="Comma 14 2 3 2 5" xfId="35020" xr:uid="{3982B559-E8C8-4A80-B5B0-01944996E346}"/>
    <cellStyle name="Comma 14 2 3 3" xfId="12797" xr:uid="{00000000-0005-0000-0000-000038030000}"/>
    <cellStyle name="Comma 14 2 3 3 2" xfId="18728" xr:uid="{F2AF0302-438D-4D3C-BF92-3E7C71431CCE}"/>
    <cellStyle name="Comma 14 2 3 3 2 2" xfId="30522" xr:uid="{8003E10E-CB48-46B3-B362-E0310685F103}"/>
    <cellStyle name="Comma 14 2 3 3 2 3" xfId="42321" xr:uid="{4015EB37-CB91-47B9-AEA6-3D23EBAB272F}"/>
    <cellStyle name="Comma 14 2 3 3 3" xfId="24629" xr:uid="{67DD22F9-2386-4815-9C9E-39FE337684E2}"/>
    <cellStyle name="Comma 14 2 3 3 4" xfId="36424" xr:uid="{1F237A2C-F781-4B8F-A129-6439903BB86D}"/>
    <cellStyle name="Comma 14 2 3 4" xfId="15785" xr:uid="{D6181ABF-4A95-4B74-B86B-A06840DA8C6E}"/>
    <cellStyle name="Comma 14 2 3 4 2" xfId="27582" xr:uid="{3D44FD64-B2FF-4B7A-9BE4-EA6F0B95693D}"/>
    <cellStyle name="Comma 14 2 3 4 3" xfId="39378" xr:uid="{1D896E32-1A07-4A5C-8175-941EBB31B436}"/>
    <cellStyle name="Comma 14 2 3 5" xfId="21692" xr:uid="{78463077-CF3F-4F71-8286-424964FA8F0D}"/>
    <cellStyle name="Comma 14 2 3 6" xfId="33485" xr:uid="{8EB0F122-C654-46EA-A608-B3A83B26591A}"/>
    <cellStyle name="Comma 14 2 4" xfId="11353" xr:uid="{00000000-0005-0000-0000-000039030000}"/>
    <cellStyle name="Comma 14 2 4 2" xfId="14296" xr:uid="{00000000-0005-0000-0000-00003A030000}"/>
    <cellStyle name="Comma 14 2 4 2 2" xfId="20227" xr:uid="{1D583AC0-25A1-4E97-9AE4-9C168A0149F6}"/>
    <cellStyle name="Comma 14 2 4 2 2 2" xfId="32021" xr:uid="{D76B7882-A177-4F33-A78C-C67BD1C838D4}"/>
    <cellStyle name="Comma 14 2 4 2 2 3" xfId="43820" xr:uid="{494A1BC5-DD10-4FCB-A4D8-34783D27A311}"/>
    <cellStyle name="Comma 14 2 4 2 3" xfId="26128" xr:uid="{7623A1E0-3BCC-4046-BCB6-460C41353C53}"/>
    <cellStyle name="Comma 14 2 4 2 4" xfId="37923" xr:uid="{C8040DD9-657C-4258-A8E1-AAC4D925D795}"/>
    <cellStyle name="Comma 14 2 4 3" xfId="17291" xr:uid="{67B68119-DC52-4050-9CE5-35A9BB681D28}"/>
    <cellStyle name="Comma 14 2 4 3 2" xfId="29085" xr:uid="{DD1D06CC-A11F-4E27-BF2B-C178AE29F626}"/>
    <cellStyle name="Comma 14 2 4 3 3" xfId="40884" xr:uid="{6A6D9DC9-6D71-416E-8B77-796BD947AB41}"/>
    <cellStyle name="Comma 14 2 4 4" xfId="23192" xr:uid="{4DE56E5B-6C3B-40D0-BA0D-C670DEB3EDB8}"/>
    <cellStyle name="Comma 14 2 4 5" xfId="34987" xr:uid="{C12A5338-C989-4071-B905-3A75C9AFED5A}"/>
    <cellStyle name="Comma 14 2 5" xfId="12758" xr:uid="{00000000-0005-0000-0000-00003B030000}"/>
    <cellStyle name="Comma 14 2 5 2" xfId="18689" xr:uid="{1E8801D3-184F-4FA8-B859-F721B5AB7417}"/>
    <cellStyle name="Comma 14 2 5 2 2" xfId="30483" xr:uid="{CD750BB9-6900-4E33-BA8A-148DEFAD0717}"/>
    <cellStyle name="Comma 14 2 5 2 3" xfId="42282" xr:uid="{ED1B2D3D-5674-4C51-BCB0-63D4EAC390DD}"/>
    <cellStyle name="Comma 14 2 5 3" xfId="24590" xr:uid="{CC099B0C-446E-4545-8950-065362E5A266}"/>
    <cellStyle name="Comma 14 2 5 4" xfId="36385" xr:uid="{FB1B413E-14B9-43B3-ACA2-57F6615D4161}"/>
    <cellStyle name="Comma 14 2 6" xfId="15745" xr:uid="{F78D23B8-FCE1-447F-A43A-119BD08CD23A}"/>
    <cellStyle name="Comma 14 2 6 2" xfId="27543" xr:uid="{32DB7837-9403-4D17-B5FE-D2129A699B7C}"/>
    <cellStyle name="Comma 14 2 6 3" xfId="39338" xr:uid="{ACB3F872-60BE-4D86-84EA-E3391B307ED1}"/>
    <cellStyle name="Comma 14 2 7" xfId="21653" xr:uid="{B7DB2811-BA08-4880-9797-49C9C0E38B66}"/>
    <cellStyle name="Comma 14 2 8" xfId="33445" xr:uid="{EBF588D1-B4FB-4E74-81D9-03251D5988AB}"/>
    <cellStyle name="Comma 14 3" xfId="497" xr:uid="{00000000-0005-0000-0000-00003C030000}"/>
    <cellStyle name="Comma 14 3 2" xfId="11214" xr:uid="{00000000-0005-0000-0000-00003D030000}"/>
    <cellStyle name="Comma 14 3 2 2" xfId="14157" xr:uid="{00000000-0005-0000-0000-00003E030000}"/>
    <cellStyle name="Comma 14 3 2 2 2" xfId="20088" xr:uid="{7B952D2E-E556-4887-8DB8-7FACF06F1C06}"/>
    <cellStyle name="Comma 14 3 2 2 2 2" xfId="31882" xr:uid="{F1116ECE-8CB8-4545-9DE8-A81B7C50AC41}"/>
    <cellStyle name="Comma 14 3 2 2 2 3" xfId="43681" xr:uid="{FD1B1276-435E-4D0A-8FA3-34BFBF4A0888}"/>
    <cellStyle name="Comma 14 3 2 2 3" xfId="25989" xr:uid="{CBA53D7A-7DBA-4AB7-8E38-613F8468FD0F}"/>
    <cellStyle name="Comma 14 3 2 2 4" xfId="37784" xr:uid="{94FF01CE-8FF4-4AE4-BCCC-301BD440AFEC}"/>
    <cellStyle name="Comma 14 3 2 3" xfId="17152" xr:uid="{A3AD529E-7AAA-48A9-95EF-B7262ADA3821}"/>
    <cellStyle name="Comma 14 3 2 3 2" xfId="28946" xr:uid="{CE84D52B-D40A-4D8F-A0D5-F9AFBEC38FD6}"/>
    <cellStyle name="Comma 14 3 2 3 3" xfId="40745" xr:uid="{6D8D8C54-AE25-43CE-A66C-6B2003E53744}"/>
    <cellStyle name="Comma 14 3 2 4" xfId="23053" xr:uid="{BE9B54ED-F013-4FC7-BEAE-1DC1ACFEA195}"/>
    <cellStyle name="Comma 14 3 2 5" xfId="34848" xr:uid="{13F743B2-29A8-4D99-A003-499AF4965599}"/>
    <cellStyle name="Comma 14 3 3" xfId="12612" xr:uid="{00000000-0005-0000-0000-00003F030000}"/>
    <cellStyle name="Comma 14 3 3 2" xfId="18543" xr:uid="{E9E1BD73-C0CE-4AF5-87A7-3C76EB037537}"/>
    <cellStyle name="Comma 14 3 3 2 2" xfId="30337" xr:uid="{C402B9FB-E14C-4A17-ADA6-734B9123E559}"/>
    <cellStyle name="Comma 14 3 3 2 3" xfId="42136" xr:uid="{2E6708DB-5E32-4B0E-9B42-EB779603FB7F}"/>
    <cellStyle name="Comma 14 3 3 3" xfId="24444" xr:uid="{E95C47BE-CC19-4E41-B54F-DC2C0B075859}"/>
    <cellStyle name="Comma 14 3 3 4" xfId="36239" xr:uid="{3D355A94-1B75-416D-BF68-01C869DFC9B3}"/>
    <cellStyle name="Comma 14 3 4" xfId="15599" xr:uid="{C8DF89DF-80A6-4296-8058-23AE03D4DAC6}"/>
    <cellStyle name="Comma 14 3 4 2" xfId="27397" xr:uid="{494D7149-D93A-4B33-AD29-AF822AB56C96}"/>
    <cellStyle name="Comma 14 3 4 3" xfId="39192" xr:uid="{48368272-329D-402B-A241-77D9AC1BAB71}"/>
    <cellStyle name="Comma 14 3 5" xfId="21507" xr:uid="{0AFDFBDF-5331-4DD8-9C56-A417D5174920}"/>
    <cellStyle name="Comma 14 3 6" xfId="33299" xr:uid="{243E695B-ADA1-4D42-84C5-1856BDD80C70}"/>
    <cellStyle name="Comma 14 4" xfId="1321" xr:uid="{00000000-0005-0000-0000-000040030000}"/>
    <cellStyle name="Comma 14 4 2" xfId="11387" xr:uid="{00000000-0005-0000-0000-000041030000}"/>
    <cellStyle name="Comma 14 4 2 2" xfId="14330" xr:uid="{00000000-0005-0000-0000-000042030000}"/>
    <cellStyle name="Comma 14 4 2 2 2" xfId="20261" xr:uid="{886D051D-8506-40E4-B971-93C494400452}"/>
    <cellStyle name="Comma 14 4 2 2 2 2" xfId="32055" xr:uid="{1A195467-58D8-4F85-B3A2-60EF60F53D63}"/>
    <cellStyle name="Comma 14 4 2 2 2 3" xfId="43854" xr:uid="{B5EF22BE-BA30-42C8-ADC9-16188A24B400}"/>
    <cellStyle name="Comma 14 4 2 2 3" xfId="26162" xr:uid="{31500417-26E4-4363-BD23-ED7922CF0DE0}"/>
    <cellStyle name="Comma 14 4 2 2 4" xfId="37957" xr:uid="{34A2E20D-3948-457A-BDCD-EC02628E3559}"/>
    <cellStyle name="Comma 14 4 2 3" xfId="17325" xr:uid="{BE4411AF-33BC-4278-BC1B-30CA5B7DA3B1}"/>
    <cellStyle name="Comma 14 4 2 3 2" xfId="29119" xr:uid="{BC5712F2-86F8-401B-85F1-0A4BE97A5F0C}"/>
    <cellStyle name="Comma 14 4 2 3 3" xfId="40918" xr:uid="{0D93E029-901A-4885-B823-217D23EEAD4D}"/>
    <cellStyle name="Comma 14 4 2 4" xfId="23226" xr:uid="{F335F202-D1AA-4020-A64C-2709D2464AF7}"/>
    <cellStyle name="Comma 14 4 2 5" xfId="35021" xr:uid="{608A2B54-576B-4C08-BBCC-3279BC166B0C}"/>
    <cellStyle name="Comma 14 4 3" xfId="12798" xr:uid="{00000000-0005-0000-0000-000043030000}"/>
    <cellStyle name="Comma 14 4 3 2" xfId="18729" xr:uid="{C6641A2D-8AF4-4ABD-8337-36FEB360BC30}"/>
    <cellStyle name="Comma 14 4 3 2 2" xfId="30523" xr:uid="{1738957D-D5D8-4755-A3AE-21B2A79F1BF2}"/>
    <cellStyle name="Comma 14 4 3 2 3" xfId="42322" xr:uid="{D3022DEA-2B27-4C9A-9BDA-39007632216D}"/>
    <cellStyle name="Comma 14 4 3 3" xfId="24630" xr:uid="{0C0652FB-141B-4E5D-9958-1BB082583059}"/>
    <cellStyle name="Comma 14 4 3 4" xfId="36425" xr:uid="{DE3F8651-6D5E-471B-A9D8-29D090BE0532}"/>
    <cellStyle name="Comma 14 4 4" xfId="15786" xr:uid="{A3290E22-F225-442F-BEF4-284C1F666414}"/>
    <cellStyle name="Comma 14 4 4 2" xfId="27583" xr:uid="{0F57A5ED-C0F4-4063-8E80-759DBFFBEB64}"/>
    <cellStyle name="Comma 14 4 4 3" xfId="39379" xr:uid="{F459A5BA-F05A-4932-9FE4-9F3AF0C92835}"/>
    <cellStyle name="Comma 14 4 5" xfId="21693" xr:uid="{FF425CF5-F4F2-4466-8244-657C25FB6AD8}"/>
    <cellStyle name="Comma 14 4 6" xfId="33486" xr:uid="{8075617F-2924-4755-B261-AAF249510461}"/>
    <cellStyle name="Comma 14 5" xfId="1322" xr:uid="{00000000-0005-0000-0000-000044030000}"/>
    <cellStyle name="Comma 14 5 2" xfId="11388" xr:uid="{00000000-0005-0000-0000-000045030000}"/>
    <cellStyle name="Comma 14 5 2 2" xfId="14331" xr:uid="{00000000-0005-0000-0000-000046030000}"/>
    <cellStyle name="Comma 14 5 2 2 2" xfId="20262" xr:uid="{5A9062E4-8216-4DE9-A81B-8AAFCA44E0A5}"/>
    <cellStyle name="Comma 14 5 2 2 2 2" xfId="32056" xr:uid="{030B727E-E261-449C-9DF0-024175FA4768}"/>
    <cellStyle name="Comma 14 5 2 2 2 3" xfId="43855" xr:uid="{32285BCF-EBB5-480A-87B2-31A31D4F9F49}"/>
    <cellStyle name="Comma 14 5 2 2 3" xfId="26163" xr:uid="{17AE87CF-D685-48EE-A2C5-B5457F31FA47}"/>
    <cellStyle name="Comma 14 5 2 2 4" xfId="37958" xr:uid="{4D81AD59-900D-4BF0-8043-5347FD179C1B}"/>
    <cellStyle name="Comma 14 5 2 3" xfId="17326" xr:uid="{95D6E88F-3DD9-49BD-ABD8-E1ED4D4C26C2}"/>
    <cellStyle name="Comma 14 5 2 3 2" xfId="29120" xr:uid="{7A405219-BCE6-4F7F-8577-F2EC7150C8A0}"/>
    <cellStyle name="Comma 14 5 2 3 3" xfId="40919" xr:uid="{C9CC8A8B-15E3-450A-9F2A-BDC1A7473AAC}"/>
    <cellStyle name="Comma 14 5 2 4" xfId="23227" xr:uid="{94A057D4-7A04-4196-97B9-5C68CA9ED06F}"/>
    <cellStyle name="Comma 14 5 2 5" xfId="35022" xr:uid="{A105A278-C7B4-41B4-B00F-16ED305877E3}"/>
    <cellStyle name="Comma 14 5 3" xfId="12799" xr:uid="{00000000-0005-0000-0000-000047030000}"/>
    <cellStyle name="Comma 14 5 3 2" xfId="18730" xr:uid="{9FF38825-7F05-4B3A-8BFE-E98141564942}"/>
    <cellStyle name="Comma 14 5 3 2 2" xfId="30524" xr:uid="{81F05F15-78FC-44EA-8AF9-B98B9AB2FD61}"/>
    <cellStyle name="Comma 14 5 3 2 3" xfId="42323" xr:uid="{4CE8EFB9-C40E-4CAA-A7E1-F3443BC3772B}"/>
    <cellStyle name="Comma 14 5 3 3" xfId="24631" xr:uid="{6FCFF6FF-949B-475E-8E99-8FFE74D84957}"/>
    <cellStyle name="Comma 14 5 3 4" xfId="36426" xr:uid="{9D49BCED-4BB3-42E2-A543-325B1BC611D3}"/>
    <cellStyle name="Comma 14 5 4" xfId="15787" xr:uid="{04B289CE-EFCB-43FE-82A8-1BC1460B9089}"/>
    <cellStyle name="Comma 14 5 4 2" xfId="27584" xr:uid="{71F71452-4371-491B-A67E-D7E1C878EE52}"/>
    <cellStyle name="Comma 14 5 4 3" xfId="39380" xr:uid="{B9ACADB7-16D8-42B2-867F-0E3C7633B24E}"/>
    <cellStyle name="Comma 14 5 5" xfId="21694" xr:uid="{FA38A2B6-21FC-42F8-909B-686CA3128A33}"/>
    <cellStyle name="Comma 14 5 6" xfId="33487" xr:uid="{62573003-3A4B-4001-863C-321D0D7B247F}"/>
    <cellStyle name="Comma 14 6" xfId="11058" xr:uid="{00000000-0005-0000-0000-000048030000}"/>
    <cellStyle name="Comma 14 6 2" xfId="14007" xr:uid="{00000000-0005-0000-0000-000049030000}"/>
    <cellStyle name="Comma 14 6 2 2" xfId="19938" xr:uid="{3CB38E33-B52E-4332-A680-D94C5C88342F}"/>
    <cellStyle name="Comma 14 6 2 2 2" xfId="31732" xr:uid="{9A37D2D7-C3B4-4CB5-A564-9C76E898BD74}"/>
    <cellStyle name="Comma 14 6 2 2 3" xfId="43531" xr:uid="{B3F86AB0-3BF9-40D3-81AF-EE95FD6C9C57}"/>
    <cellStyle name="Comma 14 6 2 3" xfId="25839" xr:uid="{8776B27F-1FEA-4D8B-8366-048DCD1AAC73}"/>
    <cellStyle name="Comma 14 6 2 4" xfId="37634" xr:uid="{A2F32F20-AB2F-4123-BD2F-EB2BA1E8C02D}"/>
    <cellStyle name="Comma 14 6 3" xfId="17002" xr:uid="{F7244D40-430A-44FD-B1A6-9831D3B5BC19}"/>
    <cellStyle name="Comma 14 6 3 2" xfId="28796" xr:uid="{69EC0782-1C5A-4154-AF1E-E80A18606B38}"/>
    <cellStyle name="Comma 14 6 3 3" xfId="40595" xr:uid="{96189B3F-80E9-4A16-92A4-B5419F1945D5}"/>
    <cellStyle name="Comma 14 6 4" xfId="22903" xr:uid="{B8F04968-BB7C-4199-95B3-9F13379760BE}"/>
    <cellStyle name="Comma 14 6 5" xfId="34698" xr:uid="{7D94C736-8C88-4A00-89CA-A86CA3D722AD}"/>
    <cellStyle name="Comma 14 7" xfId="12461" xr:uid="{00000000-0005-0000-0000-00004A030000}"/>
    <cellStyle name="Comma 14 7 2" xfId="18392" xr:uid="{BD7F059E-357D-42F2-A56A-40BB9D68253D}"/>
    <cellStyle name="Comma 14 7 2 2" xfId="30186" xr:uid="{152CC93C-BF38-4C95-8922-4D388B43540B}"/>
    <cellStyle name="Comma 14 7 2 3" xfId="41985" xr:uid="{18C72420-1587-4BB8-A3B8-27536D08D6C0}"/>
    <cellStyle name="Comma 14 7 3" xfId="24293" xr:uid="{ABC98499-D17E-41FB-B9C5-6532459B278D}"/>
    <cellStyle name="Comma 14 7 4" xfId="36088" xr:uid="{5037ED5E-BFC4-4AA1-8CE1-505FD7FBDCE8}"/>
    <cellStyle name="Comma 14 8" xfId="15448" xr:uid="{79B714E2-C699-4244-92B9-1AAF168599AF}"/>
    <cellStyle name="Comma 14 8 2" xfId="27246" xr:uid="{BE7CAE61-69F4-4986-8658-E2FB0E7B9915}"/>
    <cellStyle name="Comma 14 8 3" xfId="39041" xr:uid="{ED8483B1-19EC-473D-9857-BA9B625BA54A}"/>
    <cellStyle name="Comma 14 9" xfId="21356" xr:uid="{C50FD0F3-5BE7-4E47-AD00-3394E5D74CCA}"/>
    <cellStyle name="Comma 15" xfId="355" xr:uid="{00000000-0005-0000-0000-00004B030000}"/>
    <cellStyle name="Comma 15 2" xfId="1323" xr:uid="{00000000-0005-0000-0000-00004C030000}"/>
    <cellStyle name="Comma 15 2 2" xfId="11389" xr:uid="{00000000-0005-0000-0000-00004D030000}"/>
    <cellStyle name="Comma 15 2 2 2" xfId="14332" xr:uid="{00000000-0005-0000-0000-00004E030000}"/>
    <cellStyle name="Comma 15 2 2 2 2" xfId="20263" xr:uid="{140AA562-C611-4E4A-BEDC-7DE9331F9581}"/>
    <cellStyle name="Comma 15 2 2 2 2 2" xfId="32057" xr:uid="{82390538-F0DC-4F77-A501-AADC19F0099A}"/>
    <cellStyle name="Comma 15 2 2 2 2 3" xfId="43856" xr:uid="{365776CF-9C05-4780-85E3-0B1BBD750AD3}"/>
    <cellStyle name="Comma 15 2 2 2 3" xfId="26164" xr:uid="{8F364F70-4779-4ABB-8B76-613414CBA5DB}"/>
    <cellStyle name="Comma 15 2 2 2 4" xfId="37959" xr:uid="{7F6C92A7-DEF9-4513-AE4B-ABA66FE3FF9B}"/>
    <cellStyle name="Comma 15 2 2 3" xfId="17327" xr:uid="{50ECD0A1-A930-41CA-AFB3-987BF982AF77}"/>
    <cellStyle name="Comma 15 2 2 3 2" xfId="29121" xr:uid="{C1577E59-8070-49DD-B51B-9ED5158FAB1C}"/>
    <cellStyle name="Comma 15 2 2 3 3" xfId="40920" xr:uid="{5CAB9B85-191F-44E9-9A4B-37C7FC2896AA}"/>
    <cellStyle name="Comma 15 2 2 4" xfId="23228" xr:uid="{AE9D3594-281F-4EFD-9CB1-E9645E3116BA}"/>
    <cellStyle name="Comma 15 2 2 5" xfId="35023" xr:uid="{F25548D3-A096-4F7A-97EC-D348E62A0A6B}"/>
    <cellStyle name="Comma 15 2 3" xfId="12800" xr:uid="{00000000-0005-0000-0000-00004F030000}"/>
    <cellStyle name="Comma 15 2 3 2" xfId="18731" xr:uid="{8B5EB26B-EE01-404C-999E-4506DB255F82}"/>
    <cellStyle name="Comma 15 2 3 2 2" xfId="30525" xr:uid="{36D1B716-B962-4107-B948-28C8CF2F14B6}"/>
    <cellStyle name="Comma 15 2 3 2 3" xfId="42324" xr:uid="{2D3196EF-182A-4AC6-A6FF-F252358BA4B5}"/>
    <cellStyle name="Comma 15 2 3 3" xfId="24632" xr:uid="{95E40D90-E65F-4B56-8E7C-4E5363C4D365}"/>
    <cellStyle name="Comma 15 2 3 4" xfId="36427" xr:uid="{BEC88592-D45D-4009-883F-BFD0316D62D2}"/>
    <cellStyle name="Comma 15 2 4" xfId="15788" xr:uid="{15AC7360-26C3-46A1-9E53-805C0A46C8D0}"/>
    <cellStyle name="Comma 15 2 4 2" xfId="27585" xr:uid="{6B979C88-0A3C-46F7-B307-6B89201B9721}"/>
    <cellStyle name="Comma 15 2 4 3" xfId="39381" xr:uid="{28A5CCA3-84A3-44FA-8142-07D0F7E66DA1}"/>
    <cellStyle name="Comma 15 2 5" xfId="21695" xr:uid="{09B2D196-0DEB-4E96-BB40-FB1942B55C76}"/>
    <cellStyle name="Comma 15 2 6" xfId="33488" xr:uid="{EAF19B06-81F0-4EC4-8A89-E8B2AA89F8FC}"/>
    <cellStyle name="Comma 15 3" xfId="1324" xr:uid="{00000000-0005-0000-0000-000050030000}"/>
    <cellStyle name="Comma 15 3 2" xfId="11390" xr:uid="{00000000-0005-0000-0000-000051030000}"/>
    <cellStyle name="Comma 15 3 2 2" xfId="14333" xr:uid="{00000000-0005-0000-0000-000052030000}"/>
    <cellStyle name="Comma 15 3 2 2 2" xfId="20264" xr:uid="{625167D3-B583-4BA1-82F7-39C1FC7E6B8D}"/>
    <cellStyle name="Comma 15 3 2 2 2 2" xfId="32058" xr:uid="{BE5EB53D-F3E6-4A44-848B-781C3DB8BBAD}"/>
    <cellStyle name="Comma 15 3 2 2 2 3" xfId="43857" xr:uid="{9DC55F06-DC68-4AF9-BD81-2B7999C0C3C5}"/>
    <cellStyle name="Comma 15 3 2 2 3" xfId="26165" xr:uid="{0C6FC051-7BD7-4F9B-9587-C55E7D62995F}"/>
    <cellStyle name="Comma 15 3 2 2 4" xfId="37960" xr:uid="{1972D945-E4C2-4878-9AB7-7125B295606E}"/>
    <cellStyle name="Comma 15 3 2 3" xfId="17328" xr:uid="{8E5BFAB0-2867-4D21-B366-42E5BEE40938}"/>
    <cellStyle name="Comma 15 3 2 3 2" xfId="29122" xr:uid="{D3E59D99-F44B-461B-AE3B-1F5312BCAC36}"/>
    <cellStyle name="Comma 15 3 2 3 3" xfId="40921" xr:uid="{EB4BF495-69B5-4610-88C2-BD0C1EC3006F}"/>
    <cellStyle name="Comma 15 3 2 4" xfId="23229" xr:uid="{AF69BB54-8C3A-49B1-BD9A-34D790D72630}"/>
    <cellStyle name="Comma 15 3 2 5" xfId="35024" xr:uid="{AD2BE13C-2A07-4DBF-888C-F47883E10B5E}"/>
    <cellStyle name="Comma 15 3 3" xfId="12801" xr:uid="{00000000-0005-0000-0000-000053030000}"/>
    <cellStyle name="Comma 15 3 3 2" xfId="18732" xr:uid="{BEAA406F-B0B3-4153-B8BE-2782569658B7}"/>
    <cellStyle name="Comma 15 3 3 2 2" xfId="30526" xr:uid="{68817670-1591-46A6-82A4-1DF4F072A42B}"/>
    <cellStyle name="Comma 15 3 3 2 3" xfId="42325" xr:uid="{AA0C4AD4-71CF-45BA-9EEF-D3F27971D2A5}"/>
    <cellStyle name="Comma 15 3 3 3" xfId="24633" xr:uid="{FAAD64D4-BD9F-4F28-9BD6-715440BFFE62}"/>
    <cellStyle name="Comma 15 3 3 4" xfId="36428" xr:uid="{8F3FCC34-EEA7-4BED-8D15-9D09B535346F}"/>
    <cellStyle name="Comma 15 3 4" xfId="15789" xr:uid="{61BB1F50-5338-4170-829C-88E255F396C7}"/>
    <cellStyle name="Comma 15 3 4 2" xfId="27586" xr:uid="{08EED1CC-2EDF-4C04-9BD6-E95EC02A5F06}"/>
    <cellStyle name="Comma 15 3 4 3" xfId="39382" xr:uid="{FA63F915-8A62-4B4F-9576-D7AD77BF73D2}"/>
    <cellStyle name="Comma 15 3 5" xfId="21696" xr:uid="{C197C9F9-B899-4C57-9E68-2C3F0E19C23D}"/>
    <cellStyle name="Comma 15 3 6" xfId="33489" xr:uid="{532427D0-F771-4C81-BF81-4E54FD016298}"/>
    <cellStyle name="Comma 15 4" xfId="11078" xr:uid="{00000000-0005-0000-0000-000054030000}"/>
    <cellStyle name="Comma 15 4 2" xfId="14021" xr:uid="{00000000-0005-0000-0000-000055030000}"/>
    <cellStyle name="Comma 15 4 2 2" xfId="19952" xr:uid="{3BEFCAC3-F35B-487E-8423-DF0DF8472E02}"/>
    <cellStyle name="Comma 15 4 2 2 2" xfId="31746" xr:uid="{3DEA5984-9394-4B67-84C7-BD9234CBBDEA}"/>
    <cellStyle name="Comma 15 4 2 2 3" xfId="43545" xr:uid="{BDC41938-F59B-4D77-9068-3A6F962A06A7}"/>
    <cellStyle name="Comma 15 4 2 3" xfId="25853" xr:uid="{25D632CD-53F1-4621-9994-2C69D853BF89}"/>
    <cellStyle name="Comma 15 4 2 4" xfId="37648" xr:uid="{85F4CE78-AB85-4624-9030-893B4880DAC4}"/>
    <cellStyle name="Comma 15 4 3" xfId="17016" xr:uid="{17087F6B-902E-4928-A189-4D58D0F1739B}"/>
    <cellStyle name="Comma 15 4 3 2" xfId="28810" xr:uid="{02A2AE10-3374-401A-BB7D-BFBE523977CD}"/>
    <cellStyle name="Comma 15 4 3 3" xfId="40609" xr:uid="{4E18F66D-B3F5-4E55-9044-3F9A789237F6}"/>
    <cellStyle name="Comma 15 4 4" xfId="22917" xr:uid="{AF1731B5-6690-4EF8-BCF5-261041AE4235}"/>
    <cellStyle name="Comma 15 4 5" xfId="34712" xr:uid="{44D8FB29-6094-4281-B8A4-A1EACB78B064}"/>
    <cellStyle name="Comma 15 5" xfId="12476" xr:uid="{00000000-0005-0000-0000-000056030000}"/>
    <cellStyle name="Comma 15 5 2" xfId="18407" xr:uid="{A2D1C784-D051-4281-AF6E-959EBF228A0B}"/>
    <cellStyle name="Comma 15 5 2 2" xfId="30201" xr:uid="{3EFB5CD4-0723-4E05-8BFA-556BCA1DBE9B}"/>
    <cellStyle name="Comma 15 5 2 3" xfId="42000" xr:uid="{7595E9E8-2D0E-48FB-AA48-350A2051B201}"/>
    <cellStyle name="Comma 15 5 3" xfId="24308" xr:uid="{963B82A3-990D-44BA-9ED3-6673B1391E88}"/>
    <cellStyle name="Comma 15 5 4" xfId="36103" xr:uid="{406F5C53-6F10-4B2B-ACB4-5A10CDDF1135}"/>
    <cellStyle name="Comma 15 6" xfId="15463" xr:uid="{4FC4DF9E-4723-4D58-ACA3-CE592176AF25}"/>
    <cellStyle name="Comma 15 6 2" xfId="27261" xr:uid="{302DC4B1-CD9A-450B-AA5A-236FDBB9684E}"/>
    <cellStyle name="Comma 15 6 3" xfId="39056" xr:uid="{A6CD83C6-20EE-4FF2-A5E0-69778C7380A1}"/>
    <cellStyle name="Comma 15 7" xfId="21371" xr:uid="{196B67A4-89D1-4970-BFE7-30C0FF3AEBA9}"/>
    <cellStyle name="Comma 15 8" xfId="33163" xr:uid="{2EE7F247-C4F7-438B-B497-DCCC413CF08B}"/>
    <cellStyle name="Comma 16" xfId="370" xr:uid="{00000000-0005-0000-0000-000057030000}"/>
    <cellStyle name="Comma 16 2" xfId="11087" xr:uid="{00000000-0005-0000-0000-000058030000}"/>
    <cellStyle name="Comma 16 2 2" xfId="14030" xr:uid="{00000000-0005-0000-0000-000059030000}"/>
    <cellStyle name="Comma 16 2 2 2" xfId="19961" xr:uid="{E54CEF1C-630A-415E-ABEB-4389A9321C32}"/>
    <cellStyle name="Comma 16 2 2 2 2" xfId="31755" xr:uid="{70EA0AAA-6172-48C1-A75E-D68978046775}"/>
    <cellStyle name="Comma 16 2 2 2 3" xfId="43554" xr:uid="{6A2EB2B8-C060-4B63-A6B2-EE90C8824164}"/>
    <cellStyle name="Comma 16 2 2 3" xfId="25862" xr:uid="{252A1F62-8866-4DA7-A779-A2A358A8BEA2}"/>
    <cellStyle name="Comma 16 2 2 4" xfId="37657" xr:uid="{8E32EB1C-3169-4E8E-AAC9-49ACE56D6E6E}"/>
    <cellStyle name="Comma 16 2 3" xfId="17025" xr:uid="{6A9E881E-CDDA-40A8-961F-64A0FDA03433}"/>
    <cellStyle name="Comma 16 2 3 2" xfId="28819" xr:uid="{E9139582-F9CA-484B-9E31-036F3786FD17}"/>
    <cellStyle name="Comma 16 2 3 3" xfId="40618" xr:uid="{C4CE56B7-EFF7-4DEC-A324-C7196B74B374}"/>
    <cellStyle name="Comma 16 2 4" xfId="22926" xr:uid="{CE4D7E9F-FC8E-4AE9-BFDD-1C4A91A4126A}"/>
    <cellStyle name="Comma 16 2 5" xfId="34721" xr:uid="{141E6078-BAB6-47B1-9228-D5509F49E444}"/>
    <cellStyle name="Comma 16 3" xfId="12485" xr:uid="{00000000-0005-0000-0000-00005A030000}"/>
    <cellStyle name="Comma 16 3 2" xfId="18416" xr:uid="{3DF7208F-5880-40D2-8A26-ADCF07576368}"/>
    <cellStyle name="Comma 16 3 2 2" xfId="30210" xr:uid="{33FAA755-195C-4599-AE76-611C3AF37562}"/>
    <cellStyle name="Comma 16 3 2 3" xfId="42009" xr:uid="{EAFF7E8A-2436-4E7A-B505-F8DAF04A4991}"/>
    <cellStyle name="Comma 16 3 3" xfId="24317" xr:uid="{08AA4868-92AF-432B-A489-9C1E19231C73}"/>
    <cellStyle name="Comma 16 3 4" xfId="36112" xr:uid="{DAF27148-2250-4009-B30E-15E345D7F467}"/>
    <cellStyle name="Comma 16 4" xfId="15472" xr:uid="{F766834D-6B60-4D00-960F-3E3891FE2685}"/>
    <cellStyle name="Comma 16 4 2" xfId="27270" xr:uid="{64728565-1E19-4E14-882C-F39C9AC1FEFF}"/>
    <cellStyle name="Comma 16 4 3" xfId="39065" xr:uid="{71A883B0-A937-4C62-A22B-B97F4C804A21}"/>
    <cellStyle name="Comma 16 5" xfId="21380" xr:uid="{FF4E95DD-934E-4EAE-9CBE-6DBF0C1508FC}"/>
    <cellStyle name="Comma 16 6" xfId="33172" xr:uid="{3EFAA768-574D-47D3-ACDB-77A5AAE53C4D}"/>
    <cellStyle name="Comma 17" xfId="660" xr:uid="{00000000-0005-0000-0000-00005B030000}"/>
    <cellStyle name="Comma 17 2" xfId="11366" xr:uid="{00000000-0005-0000-0000-00005C030000}"/>
    <cellStyle name="Comma 17 2 2" xfId="14309" xr:uid="{00000000-0005-0000-0000-00005D030000}"/>
    <cellStyle name="Comma 17 2 2 2" xfId="20240" xr:uid="{86CD32E1-059C-4C3C-BBC8-2065F1282DF5}"/>
    <cellStyle name="Comma 17 2 2 2 2" xfId="32034" xr:uid="{DBBBCAEB-0805-4783-95D4-1E6BA72A2F59}"/>
    <cellStyle name="Comma 17 2 2 2 3" xfId="43833" xr:uid="{B8C87EFB-E26F-435B-99E1-858F7437A6CB}"/>
    <cellStyle name="Comma 17 2 2 3" xfId="26141" xr:uid="{D7B2C31D-5331-4821-8E79-C0AF5311E97D}"/>
    <cellStyle name="Comma 17 2 2 4" xfId="37936" xr:uid="{F78E854E-1337-42A5-BCD6-C4B42CFB6B67}"/>
    <cellStyle name="Comma 17 2 3" xfId="17304" xr:uid="{DA1C96AA-BCDC-43DF-A0BE-859C0532B762}"/>
    <cellStyle name="Comma 17 2 3 2" xfId="29098" xr:uid="{E3CEB05C-C8F1-42BC-8EC8-3CBB5E551481}"/>
    <cellStyle name="Comma 17 2 3 3" xfId="40897" xr:uid="{EBF8B073-B194-44C1-896E-83EBE698E505}"/>
    <cellStyle name="Comma 17 2 4" xfId="23205" xr:uid="{1610A0C3-7095-4800-B639-58327E94041A}"/>
    <cellStyle name="Comma 17 2 5" xfId="35000" xr:uid="{8E33EBC6-55B9-47B4-B3BE-39EE1850FF44}"/>
    <cellStyle name="Comma 17 3" xfId="12774" xr:uid="{00000000-0005-0000-0000-00005E030000}"/>
    <cellStyle name="Comma 17 3 2" xfId="18705" xr:uid="{C14E5711-6294-4EBF-8767-0FB9C5713F77}"/>
    <cellStyle name="Comma 17 3 2 2" xfId="30499" xr:uid="{F47ED214-A713-4CBF-BDFF-75C926390BC8}"/>
    <cellStyle name="Comma 17 3 2 3" xfId="42298" xr:uid="{ADEE4D54-23EC-4C9E-AEFA-B0455AA24679}"/>
    <cellStyle name="Comma 17 3 3" xfId="24606" xr:uid="{982DCFB7-1DC2-4363-9608-587DB521A845}"/>
    <cellStyle name="Comma 17 3 4" xfId="36401" xr:uid="{7D2F0933-C6AF-4415-9D14-1E9295C2571F}"/>
    <cellStyle name="Comma 17 4" xfId="15761" xr:uid="{0FCFC8E6-7325-4A4F-A54F-7BC258D45A82}"/>
    <cellStyle name="Comma 17 4 2" xfId="27559" xr:uid="{2D1B36EB-CD37-4C00-8344-A43BDBA058E5}"/>
    <cellStyle name="Comma 17 4 3" xfId="39354" xr:uid="{468ADAA4-6247-4D4E-B5B0-C7C80871A5D0}"/>
    <cellStyle name="Comma 17 5" xfId="21669" xr:uid="{70DF53E7-B8B8-4F02-BF14-296A4EB6F9C1}"/>
    <cellStyle name="Comma 17 6" xfId="33461" xr:uid="{A1E0328F-ADD7-4A1F-970D-9196ED773E53}"/>
    <cellStyle name="Comma 18" xfId="1325" xr:uid="{00000000-0005-0000-0000-00005F030000}"/>
    <cellStyle name="Comma 18 2" xfId="11391" xr:uid="{00000000-0005-0000-0000-000060030000}"/>
    <cellStyle name="Comma 18 2 2" xfId="14334" xr:uid="{00000000-0005-0000-0000-000061030000}"/>
    <cellStyle name="Comma 18 2 2 2" xfId="20265" xr:uid="{72274BEB-CB68-42BA-BC82-861D5DE22AFE}"/>
    <cellStyle name="Comma 18 2 2 2 2" xfId="32059" xr:uid="{352E571D-CB8E-4156-A54F-7FC9E9E6D319}"/>
    <cellStyle name="Comma 18 2 2 2 3" xfId="43858" xr:uid="{BC6C074E-6F2F-421A-A48B-DF7710790A02}"/>
    <cellStyle name="Comma 18 2 2 3" xfId="26166" xr:uid="{6720DA23-66F3-447F-A3A6-084EA1B2F4A0}"/>
    <cellStyle name="Comma 18 2 2 4" xfId="37961" xr:uid="{D87A17BE-B6E9-4CEB-BCC5-0FAB7B6B48D0}"/>
    <cellStyle name="Comma 18 2 3" xfId="17329" xr:uid="{C3452750-B071-45D8-9550-8E93042FC7D3}"/>
    <cellStyle name="Comma 18 2 3 2" xfId="29123" xr:uid="{422EB698-EA4C-47E4-9B07-92659B1955FC}"/>
    <cellStyle name="Comma 18 2 3 3" xfId="40922" xr:uid="{FBAFE6F5-9847-4BB9-B257-07CB396B5C9A}"/>
    <cellStyle name="Comma 18 2 4" xfId="23230" xr:uid="{885DC760-5019-44B0-9917-EADFB9BE5655}"/>
    <cellStyle name="Comma 18 2 5" xfId="35025" xr:uid="{3C6059CC-3C3A-4E07-AA8F-660983568088}"/>
    <cellStyle name="Comma 18 3" xfId="12802" xr:uid="{00000000-0005-0000-0000-000062030000}"/>
    <cellStyle name="Comma 18 3 2" xfId="18733" xr:uid="{505DF908-9E15-4013-A5D5-B93C1D914B39}"/>
    <cellStyle name="Comma 18 3 2 2" xfId="30527" xr:uid="{B34C2F82-F144-4C6B-BBEE-B69CE4549776}"/>
    <cellStyle name="Comma 18 3 2 3" xfId="42326" xr:uid="{24ADDEC2-2AD8-4BE8-BAEE-B37EFC64FD7A}"/>
    <cellStyle name="Comma 18 3 3" xfId="24634" xr:uid="{91650FDA-1C3C-4EE8-A96C-FED5D697C775}"/>
    <cellStyle name="Comma 18 3 4" xfId="36429" xr:uid="{A241E732-69BC-4B82-AF21-AED4E4CF8FA2}"/>
    <cellStyle name="Comma 18 4" xfId="15790" xr:uid="{117D46B0-6D19-470C-B040-9A29F49DC59C}"/>
    <cellStyle name="Comma 18 4 2" xfId="27587" xr:uid="{F5246102-DEE5-4B4E-8747-2D11D295A73B}"/>
    <cellStyle name="Comma 18 4 3" xfId="39383" xr:uid="{80408C8E-0BE3-4304-9879-DB3C37C6D160}"/>
    <cellStyle name="Comma 18 5" xfId="21697" xr:uid="{462D913D-820B-4F65-BFAE-4326016B789E}"/>
    <cellStyle name="Comma 18 6" xfId="33490" xr:uid="{45666376-5D63-4CDA-8BAC-E50672F0A529}"/>
    <cellStyle name="Comma 19" xfId="1326" xr:uid="{00000000-0005-0000-0000-000063030000}"/>
    <cellStyle name="Comma 19 2" xfId="11392" xr:uid="{00000000-0005-0000-0000-000064030000}"/>
    <cellStyle name="Comma 19 2 2" xfId="14335" xr:uid="{00000000-0005-0000-0000-000065030000}"/>
    <cellStyle name="Comma 19 2 2 2" xfId="20266" xr:uid="{D16AA693-D275-496A-93CB-624C9BBD4176}"/>
    <cellStyle name="Comma 19 2 2 2 2" xfId="32060" xr:uid="{BA3B005A-5ECA-4666-A0A2-04B874A51F99}"/>
    <cellStyle name="Comma 19 2 2 2 3" xfId="43859" xr:uid="{3F7E4AF8-A66D-49DF-B84C-8D520B738A40}"/>
    <cellStyle name="Comma 19 2 2 3" xfId="26167" xr:uid="{65B7AA69-547B-45F5-9141-6F225268CE3B}"/>
    <cellStyle name="Comma 19 2 2 4" xfId="37962" xr:uid="{A6F42045-92D5-4B5F-9BC0-1C342EB57CA9}"/>
    <cellStyle name="Comma 19 2 3" xfId="17330" xr:uid="{A1A0F819-1A22-490C-9066-7C556118EF98}"/>
    <cellStyle name="Comma 19 2 3 2" xfId="29124" xr:uid="{9B8D4F20-A426-4691-B4AC-7A06E14196B9}"/>
    <cellStyle name="Comma 19 2 3 3" xfId="40923" xr:uid="{A3BEDFB2-B939-47F3-8016-525AA60F8487}"/>
    <cellStyle name="Comma 19 2 4" xfId="23231" xr:uid="{3268B701-241F-4D62-9A69-40158BACEA1C}"/>
    <cellStyle name="Comma 19 2 5" xfId="35026" xr:uid="{44BD414B-C17F-4E0E-B1C5-0B098573D8CC}"/>
    <cellStyle name="Comma 19 3" xfId="12803" xr:uid="{00000000-0005-0000-0000-000066030000}"/>
    <cellStyle name="Comma 19 3 2" xfId="18734" xr:uid="{DFE8F8C1-51C7-4937-928F-54E59C539AF0}"/>
    <cellStyle name="Comma 19 3 2 2" xfId="30528" xr:uid="{B341015C-507D-43BD-AB95-B252CAC45DDE}"/>
    <cellStyle name="Comma 19 3 2 3" xfId="42327" xr:uid="{A2C6B1C8-EDF3-4938-9405-DB30CF1E6C7E}"/>
    <cellStyle name="Comma 19 3 3" xfId="24635" xr:uid="{D50A0BB4-0EB7-47B1-A695-4A0DD13E059A}"/>
    <cellStyle name="Comma 19 3 4" xfId="36430" xr:uid="{C828F7A5-A4BA-4C93-9606-DECDFB468D1F}"/>
    <cellStyle name="Comma 19 4" xfId="15791" xr:uid="{1C7CC0BE-FCB0-4E6C-ADC1-5FF0E40BF90D}"/>
    <cellStyle name="Comma 19 4 2" xfId="27588" xr:uid="{18F0650B-AC60-40A4-BD67-77ED60869146}"/>
    <cellStyle name="Comma 19 4 3" xfId="39384" xr:uid="{30D1D191-68A8-4D5F-9327-D1AB33315606}"/>
    <cellStyle name="Comma 19 5" xfId="21698" xr:uid="{B7D38934-3488-4BE9-BA4E-9EE59944521E}"/>
    <cellStyle name="Comma 19 6" xfId="33491" xr:uid="{8078F0E9-919F-4AAD-B830-5FE8C2C57951}"/>
    <cellStyle name="Comma 2" xfId="5" xr:uid="{00000000-0005-0000-0000-000067030000}"/>
    <cellStyle name="Comma 2 10" xfId="10932" xr:uid="{00000000-0005-0000-0000-000068030000}"/>
    <cellStyle name="Comma 2 10 2" xfId="13881" xr:uid="{00000000-0005-0000-0000-000069030000}"/>
    <cellStyle name="Comma 2 10 2 2" xfId="19812" xr:uid="{8C0F0E3B-75A9-4007-94C5-E1ACAD157EC4}"/>
    <cellStyle name="Comma 2 10 2 2 2" xfId="31606" xr:uid="{CE3C4FDA-4658-4EF8-8660-839932060F9B}"/>
    <cellStyle name="Comma 2 10 2 2 3" xfId="43405" xr:uid="{3F4CA645-7F67-4744-B934-9B617BB6CEFC}"/>
    <cellStyle name="Comma 2 10 2 3" xfId="25713" xr:uid="{D3EC3008-78DA-4C9D-B37C-561E53A47272}"/>
    <cellStyle name="Comma 2 10 2 4" xfId="37508" xr:uid="{4ECBFA5E-4DD0-4C1C-B2E0-67AD89A1ACA9}"/>
    <cellStyle name="Comma 2 10 3" xfId="16876" xr:uid="{A48C4068-6622-4B8C-9643-E92A2B0D8B06}"/>
    <cellStyle name="Comma 2 10 3 2" xfId="28670" xr:uid="{D67C916A-E0CD-4DF0-AAB8-4C80E22CEF74}"/>
    <cellStyle name="Comma 2 10 3 3" xfId="40469" xr:uid="{2E51A916-B352-4500-BE38-1C79A23B1266}"/>
    <cellStyle name="Comma 2 10 4" xfId="22777" xr:uid="{CCF381C7-3CC8-4C5A-A427-84FD8186C9A4}"/>
    <cellStyle name="Comma 2 10 5" xfId="34572" xr:uid="{34153A65-446D-4C71-A1CE-CDABCAEC181B}"/>
    <cellStyle name="Comma 2 11" xfId="12328" xr:uid="{00000000-0005-0000-0000-00006A030000}"/>
    <cellStyle name="Comma 2 11 2" xfId="18259" xr:uid="{941DC9FB-4ABB-447A-B3C2-596BAC7E5593}"/>
    <cellStyle name="Comma 2 11 2 2" xfId="30053" xr:uid="{E4B86627-67DE-480E-A886-F8D2315A05E6}"/>
    <cellStyle name="Comma 2 11 2 3" xfId="41852" xr:uid="{3DC9238F-0389-41E4-93D2-53A5906FFDE1}"/>
    <cellStyle name="Comma 2 11 3" xfId="24160" xr:uid="{4C4D62C1-E1DA-44A1-A479-520CA04A828F}"/>
    <cellStyle name="Comma 2 11 4" xfId="35955" xr:uid="{34A0842D-518E-491E-B554-93921030E236}"/>
    <cellStyle name="Comma 2 12" xfId="15315" xr:uid="{EC54183C-12BA-4A33-94D0-43E7B99215E8}"/>
    <cellStyle name="Comma 2 12 2" xfId="27113" xr:uid="{693AE3A4-8DFA-4CDD-BAC4-970013BFC67F}"/>
    <cellStyle name="Comma 2 12 3" xfId="38908" xr:uid="{E9A7E416-A0FE-42D7-AD86-4F7E6CBF1DC3}"/>
    <cellStyle name="Comma 2 13" xfId="21223" xr:uid="{2B3676A8-5B64-476C-950E-F994667F3C8E}"/>
    <cellStyle name="Comma 2 14" xfId="33015" xr:uid="{57D6C402-945D-4BE6-BF23-EA9323BAFA61}"/>
    <cellStyle name="Comma 2 2" xfId="64" xr:uid="{00000000-0005-0000-0000-00006B030000}"/>
    <cellStyle name="Comma 2 2 10" xfId="15323" xr:uid="{B0934A41-8DFB-4F54-B9DD-3F68AB3C0529}"/>
    <cellStyle name="Comma 2 2 10 2" xfId="27121" xr:uid="{D10D25CA-EE15-4B87-A038-A39955B769C2}"/>
    <cellStyle name="Comma 2 2 10 3" xfId="38916" xr:uid="{FA9DF81D-319B-4D6F-8722-7575B5037738}"/>
    <cellStyle name="Comma 2 2 11" xfId="21231" xr:uid="{3F2E633B-B2C8-443A-922A-79AB80038C46}"/>
    <cellStyle name="Comma 2 2 12" xfId="33023" xr:uid="{3ACFDBB9-F527-4574-8737-38C104B45E0E}"/>
    <cellStyle name="Comma 2 2 2" xfId="82" xr:uid="{00000000-0005-0000-0000-00006C030000}"/>
    <cellStyle name="Comma 2 2 2 10" xfId="21249" xr:uid="{4CF979A8-5690-4CB1-94BB-FE2A4938A0C4}"/>
    <cellStyle name="Comma 2 2 2 11" xfId="15311" xr:uid="{1020D088-B20F-455C-884D-83F01C8CBE6F}"/>
    <cellStyle name="Comma 2 2 2 11 2" xfId="21216" xr:uid="{955A01FC-0941-4B5C-9864-24FB9B053337}"/>
    <cellStyle name="Comma 2 2 2 11 2 2" xfId="33010" xr:uid="{AA154807-2811-40D7-8E29-CD91753DB58C}"/>
    <cellStyle name="Comma 2 2 2 11 2 3" xfId="44809" xr:uid="{7ADF7DF3-993E-4997-B9EB-013571EAF025}"/>
    <cellStyle name="Comma 2 2 2 11 3" xfId="27110" xr:uid="{5AFDEAF6-9582-4BC6-8CFB-569329E091B1}"/>
    <cellStyle name="Comma 2 2 2 11 4" xfId="38905" xr:uid="{90F95F3B-750C-4562-9994-B48BFA780FAA}"/>
    <cellStyle name="Comma 2 2 2 12" xfId="33041" xr:uid="{3E49D727-DAB1-4AE7-8B56-33DCF160619F}"/>
    <cellStyle name="Comma 2 2 2 2" xfId="536" xr:uid="{00000000-0005-0000-0000-00006D030000}"/>
    <cellStyle name="Comma 2 2 2 2 2" xfId="1327" xr:uid="{00000000-0005-0000-0000-00006E030000}"/>
    <cellStyle name="Comma 2 2 2 2 2 2" xfId="11393" xr:uid="{00000000-0005-0000-0000-00006F030000}"/>
    <cellStyle name="Comma 2 2 2 2 2 2 2" xfId="14336" xr:uid="{00000000-0005-0000-0000-000070030000}"/>
    <cellStyle name="Comma 2 2 2 2 2 2 2 2" xfId="20267" xr:uid="{753C474C-7037-4B7A-BB61-D5EBFD261DBB}"/>
    <cellStyle name="Comma 2 2 2 2 2 2 2 2 2" xfId="32061" xr:uid="{4B1EFB98-76C4-4ABD-816E-599475530A4F}"/>
    <cellStyle name="Comma 2 2 2 2 2 2 2 2 3" xfId="43860" xr:uid="{2E109D53-8A81-45C7-AD85-B16BB066B3D6}"/>
    <cellStyle name="Comma 2 2 2 2 2 2 2 3" xfId="26168" xr:uid="{4C55F8DD-08BE-4BD6-85F3-3F4E9A236165}"/>
    <cellStyle name="Comma 2 2 2 2 2 2 2 4" xfId="37963" xr:uid="{219EF837-9EE8-4ACF-B603-96A44E082C5B}"/>
    <cellStyle name="Comma 2 2 2 2 2 2 3" xfId="17331" xr:uid="{41D4F7B8-50A8-4BA7-8CA7-C98F8D0E8C87}"/>
    <cellStyle name="Comma 2 2 2 2 2 2 3 2" xfId="29125" xr:uid="{B9FE4F8B-D847-432E-9C86-46E52057FEA9}"/>
    <cellStyle name="Comma 2 2 2 2 2 2 3 3" xfId="40924" xr:uid="{06152C10-391C-47B1-BDAD-BE16E8AF5827}"/>
    <cellStyle name="Comma 2 2 2 2 2 2 4" xfId="23232" xr:uid="{608B539E-8E96-4821-8C51-FFC44102E161}"/>
    <cellStyle name="Comma 2 2 2 2 2 2 5" xfId="35027" xr:uid="{3CF73C26-D6C7-4C13-8D79-0A6B8587EC64}"/>
    <cellStyle name="Comma 2 2 2 2 2 3" xfId="12804" xr:uid="{00000000-0005-0000-0000-000071030000}"/>
    <cellStyle name="Comma 2 2 2 2 2 3 2" xfId="18735" xr:uid="{7EF5A430-09AF-4115-8F40-D784C63DC122}"/>
    <cellStyle name="Comma 2 2 2 2 2 3 2 2" xfId="30529" xr:uid="{EF620F3A-54FD-4D1F-B658-847B697E6D30}"/>
    <cellStyle name="Comma 2 2 2 2 2 3 2 3" xfId="42328" xr:uid="{FD139889-2590-41AE-90A8-9775102561FC}"/>
    <cellStyle name="Comma 2 2 2 2 2 3 3" xfId="24636" xr:uid="{B014B53D-B2B5-4ACC-8870-836536AB109D}"/>
    <cellStyle name="Comma 2 2 2 2 2 3 4" xfId="36431" xr:uid="{DEA4A9EB-CF66-4775-9824-E0F13C0ED522}"/>
    <cellStyle name="Comma 2 2 2 2 2 4" xfId="15792" xr:uid="{C0237E15-CBEF-4F88-A0FB-90F4D9F564F6}"/>
    <cellStyle name="Comma 2 2 2 2 2 4 2" xfId="27589" xr:uid="{C945C4DE-49E9-4011-A0F1-2D7BF2DB01C5}"/>
    <cellStyle name="Comma 2 2 2 2 2 4 3" xfId="39385" xr:uid="{6ACF52E7-2B8D-4F02-87D4-ADD3984BD6BB}"/>
    <cellStyle name="Comma 2 2 2 2 2 5" xfId="21699" xr:uid="{55051D61-8A2C-4320-ACBA-A0D8DD1D3040}"/>
    <cellStyle name="Comma 2 2 2 2 2 6" xfId="33492" xr:uid="{B40CBDFF-E38A-4611-B6B1-2EA58DB50E6C}"/>
    <cellStyle name="Comma 2 2 2 2 3" xfId="1328" xr:uid="{00000000-0005-0000-0000-000072030000}"/>
    <cellStyle name="Comma 2 2 2 2 3 2" xfId="11394" xr:uid="{00000000-0005-0000-0000-000073030000}"/>
    <cellStyle name="Comma 2 2 2 2 3 2 2" xfId="14337" xr:uid="{00000000-0005-0000-0000-000074030000}"/>
    <cellStyle name="Comma 2 2 2 2 3 2 2 2" xfId="20268" xr:uid="{A4A4F411-F8C3-4721-A81C-74BCDFC5D11A}"/>
    <cellStyle name="Comma 2 2 2 2 3 2 2 2 2" xfId="32062" xr:uid="{52439E16-5803-4E99-ACA3-70C0277A3853}"/>
    <cellStyle name="Comma 2 2 2 2 3 2 2 2 3" xfId="43861" xr:uid="{8F8AD4E9-C175-44E4-A734-BFF493A26DC0}"/>
    <cellStyle name="Comma 2 2 2 2 3 2 2 3" xfId="26169" xr:uid="{E740C265-905F-4416-96AB-808007D80512}"/>
    <cellStyle name="Comma 2 2 2 2 3 2 2 4" xfId="37964" xr:uid="{EEECD857-E0A9-410F-8A84-37CDF4AE188E}"/>
    <cellStyle name="Comma 2 2 2 2 3 2 3" xfId="17332" xr:uid="{ABD85F18-D771-4C19-AA06-31576D0E2B05}"/>
    <cellStyle name="Comma 2 2 2 2 3 2 3 2" xfId="29126" xr:uid="{D743122C-6B44-4FEE-A30C-F2FD0157514E}"/>
    <cellStyle name="Comma 2 2 2 2 3 2 3 3" xfId="40925" xr:uid="{0D22E924-7F93-4349-B766-289924227261}"/>
    <cellStyle name="Comma 2 2 2 2 3 2 4" xfId="23233" xr:uid="{C2167954-C356-423C-8E62-977B9F7113C1}"/>
    <cellStyle name="Comma 2 2 2 2 3 2 5" xfId="35028" xr:uid="{43930CFE-BB5E-428F-A536-C1023E9FC4A9}"/>
    <cellStyle name="Comma 2 2 2 2 3 3" xfId="12805" xr:uid="{00000000-0005-0000-0000-000075030000}"/>
    <cellStyle name="Comma 2 2 2 2 3 3 2" xfId="18736" xr:uid="{D79BA8A5-E63F-4390-8CE6-52FBA5013AD0}"/>
    <cellStyle name="Comma 2 2 2 2 3 3 2 2" xfId="30530" xr:uid="{F6E9B2ED-1851-4DD7-B265-1D9F9A0754FA}"/>
    <cellStyle name="Comma 2 2 2 2 3 3 2 3" xfId="42329" xr:uid="{60A7CE2D-85A4-4043-87FE-ECD641744391}"/>
    <cellStyle name="Comma 2 2 2 2 3 3 3" xfId="24637" xr:uid="{50976214-7C1C-4B7E-991E-5CB3F1ABAC3D}"/>
    <cellStyle name="Comma 2 2 2 2 3 3 4" xfId="36432" xr:uid="{791BB377-1FE4-45F1-B989-46102EAB8293}"/>
    <cellStyle name="Comma 2 2 2 2 3 4" xfId="15793" xr:uid="{D64AB7C0-87C2-4140-8C2D-193FCA4925AF}"/>
    <cellStyle name="Comma 2 2 2 2 3 4 2" xfId="27590" xr:uid="{9BFF163C-0B5E-4A77-B38A-CF47180A3595}"/>
    <cellStyle name="Comma 2 2 2 2 3 4 3" xfId="39386" xr:uid="{E797769F-98BD-44E9-8595-38A74A11A714}"/>
    <cellStyle name="Comma 2 2 2 2 3 5" xfId="21700" xr:uid="{D8FBE5FA-35B3-4B31-8DB5-E3BE6249CE69}"/>
    <cellStyle name="Comma 2 2 2 2 3 6" xfId="33493" xr:uid="{C37367A8-518A-48FD-AC64-8D7A28D70C4F}"/>
    <cellStyle name="Comma 2 2 2 2 4" xfId="11251" xr:uid="{00000000-0005-0000-0000-000076030000}"/>
    <cellStyle name="Comma 2 2 2 2 4 2" xfId="14194" xr:uid="{00000000-0005-0000-0000-000077030000}"/>
    <cellStyle name="Comma 2 2 2 2 4 2 2" xfId="20125" xr:uid="{1AD3C03F-4377-497A-8220-41FA4D2CB177}"/>
    <cellStyle name="Comma 2 2 2 2 4 2 2 2" xfId="31919" xr:uid="{2F6BC3CA-C8E0-4126-98F0-A97B7EF89575}"/>
    <cellStyle name="Comma 2 2 2 2 4 2 2 3" xfId="43718" xr:uid="{4CF72B33-E656-451B-AAA1-D574767A0C93}"/>
    <cellStyle name="Comma 2 2 2 2 4 2 3" xfId="26026" xr:uid="{63BF6E44-6F1A-459E-827A-E3BB6D659B9D}"/>
    <cellStyle name="Comma 2 2 2 2 4 2 4" xfId="37821" xr:uid="{090040BD-E5C7-4546-A510-346A82D2D03E}"/>
    <cellStyle name="Comma 2 2 2 2 4 3" xfId="17189" xr:uid="{03A49081-A5F2-4F56-B60E-0B1FAF0AD56A}"/>
    <cellStyle name="Comma 2 2 2 2 4 3 2" xfId="28983" xr:uid="{E2C4F49E-F474-4DC9-A563-71CCD1BABAD4}"/>
    <cellStyle name="Comma 2 2 2 2 4 3 3" xfId="40782" xr:uid="{4F17837C-0926-4B0B-B405-670E20F6063C}"/>
    <cellStyle name="Comma 2 2 2 2 4 4" xfId="23090" xr:uid="{33429E69-000A-4ABD-8F65-0F07D65DBD0A}"/>
    <cellStyle name="Comma 2 2 2 2 4 5" xfId="34885" xr:uid="{60D8BB8F-C44F-41E3-A8CE-0AC9D0A571AA}"/>
    <cellStyle name="Comma 2 2 2 2 5" xfId="12651" xr:uid="{00000000-0005-0000-0000-000078030000}"/>
    <cellStyle name="Comma 2 2 2 2 5 2" xfId="18582" xr:uid="{128B3FCA-D978-400F-8101-5966DBBE2D78}"/>
    <cellStyle name="Comma 2 2 2 2 5 2 2" xfId="30376" xr:uid="{2F904809-4FFA-4871-9D4F-FF5E35C7DAA7}"/>
    <cellStyle name="Comma 2 2 2 2 5 2 3" xfId="42175" xr:uid="{FDB53AEE-DCA1-4542-BBBC-2A248A8D58CD}"/>
    <cellStyle name="Comma 2 2 2 2 5 3" xfId="24483" xr:uid="{0E472E3D-4E2F-45B8-9C31-32A0E917D05E}"/>
    <cellStyle name="Comma 2 2 2 2 5 4" xfId="36278" xr:uid="{708F4E59-26FF-4056-9C2F-83EC936A3288}"/>
    <cellStyle name="Comma 2 2 2 2 6" xfId="15638" xr:uid="{81DF4ECB-3C51-47F9-A9B3-A5EFE7B3A4FD}"/>
    <cellStyle name="Comma 2 2 2 2 6 2" xfId="27436" xr:uid="{FA6F6CE4-9261-4259-B34D-5DC178FBE70A}"/>
    <cellStyle name="Comma 2 2 2 2 6 3" xfId="39231" xr:uid="{551D9D55-6C50-4A73-B0F8-185298D05B28}"/>
    <cellStyle name="Comma 2 2 2 2 7" xfId="21546" xr:uid="{D8623086-F6FD-4D2C-911E-E62C36ED36CE}"/>
    <cellStyle name="Comma 2 2 2 2 8" xfId="33338" xr:uid="{124477E9-5A4A-4CC3-B905-24E329AE4F02}"/>
    <cellStyle name="Comma 2 2 2 3" xfId="395" xr:uid="{00000000-0005-0000-0000-000079030000}"/>
    <cellStyle name="Comma 2 2 2 3 2" xfId="11112" xr:uid="{00000000-0005-0000-0000-00007A030000}"/>
    <cellStyle name="Comma 2 2 2 3 2 2" xfId="14055" xr:uid="{00000000-0005-0000-0000-00007B030000}"/>
    <cellStyle name="Comma 2 2 2 3 2 2 2" xfId="19986" xr:uid="{1937EE29-0D0B-4E00-BACA-EDB5C1398533}"/>
    <cellStyle name="Comma 2 2 2 3 2 2 2 2" xfId="31780" xr:uid="{FA9FCF76-FF48-4161-AF6E-A2950C893896}"/>
    <cellStyle name="Comma 2 2 2 3 2 2 2 3" xfId="43579" xr:uid="{4598DBF1-D42E-4BF9-ADC1-A9FAB19AE461}"/>
    <cellStyle name="Comma 2 2 2 3 2 2 3" xfId="25887" xr:uid="{27B3E2F2-B408-4E1A-9C00-45E577F966B1}"/>
    <cellStyle name="Comma 2 2 2 3 2 2 4" xfId="37682" xr:uid="{7C7664C6-23B4-4584-9095-3AE535D017A5}"/>
    <cellStyle name="Comma 2 2 2 3 2 3" xfId="17050" xr:uid="{BE18CB7E-051B-4ED1-965C-F36C03F67820}"/>
    <cellStyle name="Comma 2 2 2 3 2 3 2" xfId="28844" xr:uid="{6AB0A15D-04C8-45EB-9B12-36BE0EC83F95}"/>
    <cellStyle name="Comma 2 2 2 3 2 3 3" xfId="40643" xr:uid="{E2E240CB-D1F0-4614-9DB0-F79C390A35EB}"/>
    <cellStyle name="Comma 2 2 2 3 2 4" xfId="22951" xr:uid="{DECE6CF6-D081-4070-A840-6E73FBE6BEBE}"/>
    <cellStyle name="Comma 2 2 2 3 2 5" xfId="34746" xr:uid="{F9CBE18B-BB1D-4BE3-B328-EA5F9865CE95}"/>
    <cellStyle name="Comma 2 2 2 3 3" xfId="12510" xr:uid="{00000000-0005-0000-0000-00007C030000}"/>
    <cellStyle name="Comma 2 2 2 3 3 2" xfId="18441" xr:uid="{D438F4B4-B432-4CF6-8852-22EF5374B79E}"/>
    <cellStyle name="Comma 2 2 2 3 3 2 2" xfId="30235" xr:uid="{80BD6764-0C58-47D1-ADE4-75AF648BA558}"/>
    <cellStyle name="Comma 2 2 2 3 3 2 3" xfId="42034" xr:uid="{4E585784-EBA6-4DB9-B4CA-D56CE6DCE8B9}"/>
    <cellStyle name="Comma 2 2 2 3 3 3" xfId="24342" xr:uid="{32F84751-9E9C-4ECE-A334-366B48C1AE53}"/>
    <cellStyle name="Comma 2 2 2 3 3 4" xfId="36137" xr:uid="{A3564A30-C8F7-41BF-AC52-A78804C16010}"/>
    <cellStyle name="Comma 2 2 2 3 4" xfId="15497" xr:uid="{133D47D0-6B96-4A30-9F3A-785012C636B0}"/>
    <cellStyle name="Comma 2 2 2 3 4 2" xfId="27295" xr:uid="{74BC981E-581F-4289-B793-7FAE86376C9F}"/>
    <cellStyle name="Comma 2 2 2 3 4 3" xfId="39090" xr:uid="{789C84B5-E9D0-4E53-A879-6A068E506DC4}"/>
    <cellStyle name="Comma 2 2 2 3 5" xfId="21405" xr:uid="{2807F2FF-6F5A-49BB-8753-CA6B7694FE67}"/>
    <cellStyle name="Comma 2 2 2 3 6" xfId="33197" xr:uid="{EC3C77EA-E031-4ED8-80DE-464CF19B900F}"/>
    <cellStyle name="Comma 2 2 2 4" xfId="1329" xr:uid="{00000000-0005-0000-0000-00007D030000}"/>
    <cellStyle name="Comma 2 2 2 4 2" xfId="11395" xr:uid="{00000000-0005-0000-0000-00007E030000}"/>
    <cellStyle name="Comma 2 2 2 4 2 2" xfId="14338" xr:uid="{00000000-0005-0000-0000-00007F030000}"/>
    <cellStyle name="Comma 2 2 2 4 2 2 2" xfId="20269" xr:uid="{90948024-9516-4FB6-98EC-37A399134E29}"/>
    <cellStyle name="Comma 2 2 2 4 2 2 2 2" xfId="32063" xr:uid="{BDEA77F9-ED27-42FE-BD4E-E8CF1559CB05}"/>
    <cellStyle name="Comma 2 2 2 4 2 2 2 3" xfId="43862" xr:uid="{196C993E-D7AE-423E-BF3B-5C8F51F9DA67}"/>
    <cellStyle name="Comma 2 2 2 4 2 2 3" xfId="26170" xr:uid="{4D1E8BF1-E014-4C1B-982F-A544AF47CAD4}"/>
    <cellStyle name="Comma 2 2 2 4 2 2 4" xfId="37965" xr:uid="{6C40EE5A-C83D-4AE9-A8B6-DB126582B84C}"/>
    <cellStyle name="Comma 2 2 2 4 2 3" xfId="17333" xr:uid="{5E8BD478-8925-484E-83BF-EA575DD1265B}"/>
    <cellStyle name="Comma 2 2 2 4 2 3 2" xfId="29127" xr:uid="{2ED4DDD5-36AC-472B-9913-0F1AC112B02F}"/>
    <cellStyle name="Comma 2 2 2 4 2 3 3" xfId="40926" xr:uid="{334E2D9B-BD11-4F6A-82EE-7057ACA7C845}"/>
    <cellStyle name="Comma 2 2 2 4 2 4" xfId="23234" xr:uid="{91010130-CB0C-46F6-9E8E-1ADF5728F79E}"/>
    <cellStyle name="Comma 2 2 2 4 2 5" xfId="35029" xr:uid="{9F103387-AA62-44A5-8C09-93D0C253F6D6}"/>
    <cellStyle name="Comma 2 2 2 4 3" xfId="12806" xr:uid="{00000000-0005-0000-0000-000080030000}"/>
    <cellStyle name="Comma 2 2 2 4 3 2" xfId="18737" xr:uid="{411506CD-D908-4A7A-89FD-6CFD2FEBDBD2}"/>
    <cellStyle name="Comma 2 2 2 4 3 2 2" xfId="30531" xr:uid="{20D4A328-7C9A-4836-B171-0901DC67AA9F}"/>
    <cellStyle name="Comma 2 2 2 4 3 2 3" xfId="42330" xr:uid="{C1C73C63-6F84-46F4-91C3-C702962905CC}"/>
    <cellStyle name="Comma 2 2 2 4 3 3" xfId="24638" xr:uid="{9F8D63A7-5504-469C-9CB6-96C6BA7C8936}"/>
    <cellStyle name="Comma 2 2 2 4 3 4" xfId="36433" xr:uid="{B4A53FBB-EBC5-463B-8E6C-26B6D1C860A0}"/>
    <cellStyle name="Comma 2 2 2 4 4" xfId="15794" xr:uid="{9DFB40E1-7B5C-4847-A2EE-96F36ABAFD90}"/>
    <cellStyle name="Comma 2 2 2 4 4 2" xfId="27591" xr:uid="{CBB6187F-52A7-487F-8CA6-ABA1C779AAE5}"/>
    <cellStyle name="Comma 2 2 2 4 4 3" xfId="39387" xr:uid="{9D0013D3-28A7-4EC7-88D8-9141468354FF}"/>
    <cellStyle name="Comma 2 2 2 4 5" xfId="21701" xr:uid="{D2491A12-A2B9-451A-A09A-89CCC0AC5FE7}"/>
    <cellStyle name="Comma 2 2 2 4 6" xfId="33494" xr:uid="{F132BC2C-A726-4E20-B005-DDC25CCCE256}"/>
    <cellStyle name="Comma 2 2 2 5" xfId="1330" xr:uid="{00000000-0005-0000-0000-000081030000}"/>
    <cellStyle name="Comma 2 2 2 5 2" xfId="11396" xr:uid="{00000000-0005-0000-0000-000082030000}"/>
    <cellStyle name="Comma 2 2 2 5 2 2" xfId="14339" xr:uid="{00000000-0005-0000-0000-000083030000}"/>
    <cellStyle name="Comma 2 2 2 5 2 2 2" xfId="20270" xr:uid="{A44A455B-431B-482A-A552-8DFBC8060EA8}"/>
    <cellStyle name="Comma 2 2 2 5 2 2 2 2" xfId="32064" xr:uid="{0CE54432-A25E-4324-8726-14D0D81979ED}"/>
    <cellStyle name="Comma 2 2 2 5 2 2 2 3" xfId="43863" xr:uid="{DAB9DC36-DA00-47FD-9B3F-14C99593A91D}"/>
    <cellStyle name="Comma 2 2 2 5 2 2 3" xfId="26171" xr:uid="{2D44D890-1D7C-4D82-BD02-862E3BFD3A3A}"/>
    <cellStyle name="Comma 2 2 2 5 2 2 4" xfId="37966" xr:uid="{5086EFD9-DA5D-4B0C-9E4E-DC28756CF3CD}"/>
    <cellStyle name="Comma 2 2 2 5 2 3" xfId="17334" xr:uid="{574E4509-1468-4470-9CD2-56A342886805}"/>
    <cellStyle name="Comma 2 2 2 5 2 3 2" xfId="29128" xr:uid="{C2CCED88-4FCC-43DB-AB02-7C2B61140471}"/>
    <cellStyle name="Comma 2 2 2 5 2 3 3" xfId="40927" xr:uid="{AF770BDF-C2F1-49D5-93A5-6BD54B04DED4}"/>
    <cellStyle name="Comma 2 2 2 5 2 4" xfId="23235" xr:uid="{7E23CE2F-D0F0-4FA4-BD12-F2CFAD02E214}"/>
    <cellStyle name="Comma 2 2 2 5 2 5" xfId="35030" xr:uid="{F1061079-4A58-4355-981B-136E9708B1C0}"/>
    <cellStyle name="Comma 2 2 2 5 3" xfId="12807" xr:uid="{00000000-0005-0000-0000-000084030000}"/>
    <cellStyle name="Comma 2 2 2 5 3 2" xfId="18738" xr:uid="{8EB3B0A3-B27B-48A9-8C2D-7A7E5C975085}"/>
    <cellStyle name="Comma 2 2 2 5 3 2 2" xfId="30532" xr:uid="{0B35D355-4948-4F45-ADC2-C881EE763CC6}"/>
    <cellStyle name="Comma 2 2 2 5 3 2 3" xfId="42331" xr:uid="{5B5CEF13-7389-4BCD-88DD-3B53EE940CD7}"/>
    <cellStyle name="Comma 2 2 2 5 3 3" xfId="24639" xr:uid="{05FF8AA7-A10D-4931-8D5E-8F9FFC060B23}"/>
    <cellStyle name="Comma 2 2 2 5 3 4" xfId="36434" xr:uid="{11D9DBD1-9726-40BA-8137-0C261B677904}"/>
    <cellStyle name="Comma 2 2 2 5 4" xfId="15795" xr:uid="{34CF1BAC-9EC9-4430-B350-5AB435B1C603}"/>
    <cellStyle name="Comma 2 2 2 5 4 2" xfId="27592" xr:uid="{50100BD4-D9D7-47D8-B406-7506406F0C72}"/>
    <cellStyle name="Comma 2 2 2 5 4 3" xfId="39388" xr:uid="{BBD2799B-A501-45EF-86A6-55400F1D36B5}"/>
    <cellStyle name="Comma 2 2 2 5 5" xfId="21702" xr:uid="{009FBA89-DF79-4CFC-9873-C0BB24F06F78}"/>
    <cellStyle name="Comma 2 2 2 5 6" xfId="33495" xr:uid="{A3E95C87-8AAD-46B7-AEE1-7F2EB2071D4C}"/>
    <cellStyle name="Comma 2 2 2 6" xfId="10956" xr:uid="{00000000-0005-0000-0000-000085030000}"/>
    <cellStyle name="Comma 2 2 2 6 2" xfId="13905" xr:uid="{00000000-0005-0000-0000-000086030000}"/>
    <cellStyle name="Comma 2 2 2 6 2 2" xfId="19836" xr:uid="{B2361E32-E1EA-48F2-B9C0-2E1E9E99649C}"/>
    <cellStyle name="Comma 2 2 2 6 2 2 2" xfId="31630" xr:uid="{E0146423-3D7B-4A12-A213-2B7BD280C933}"/>
    <cellStyle name="Comma 2 2 2 6 2 2 3" xfId="43429" xr:uid="{C7D0C3BC-6D56-46F1-B2A6-C4FF50ACEF45}"/>
    <cellStyle name="Comma 2 2 2 6 2 3" xfId="25737" xr:uid="{6CE5B306-7B7C-4DFD-BE3F-0D18CD816C7D}"/>
    <cellStyle name="Comma 2 2 2 6 2 4" xfId="37532" xr:uid="{4542667B-7533-4C0D-949A-221A79BC17F7}"/>
    <cellStyle name="Comma 2 2 2 6 3" xfId="16900" xr:uid="{E208DE1D-1B4E-4FCE-B0FC-38DA6B9B023B}"/>
    <cellStyle name="Comma 2 2 2 6 3 2" xfId="28694" xr:uid="{654679DF-1BDB-45D5-AEDC-B4216A8B1162}"/>
    <cellStyle name="Comma 2 2 2 6 3 3" xfId="40493" xr:uid="{0AA98F4F-A992-47DD-A535-38E87D20E91F}"/>
    <cellStyle name="Comma 2 2 2 6 4" xfId="22801" xr:uid="{A8D897C5-DB0F-4742-B28C-76D6396313A2}"/>
    <cellStyle name="Comma 2 2 2 6 5" xfId="34596" xr:uid="{622EDC93-BF4A-4E1E-A5B8-F9DE65C07535}"/>
    <cellStyle name="Comma 2 2 2 7" xfId="12354" xr:uid="{00000000-0005-0000-0000-000087030000}"/>
    <cellStyle name="Comma 2 2 2 7 2" xfId="18285" xr:uid="{DEEB5A1F-2109-4601-89D3-BB3335FCC05C}"/>
    <cellStyle name="Comma 2 2 2 7 2 2" xfId="30079" xr:uid="{D93909E6-0FE9-435B-B7FE-B6243B9D246C}"/>
    <cellStyle name="Comma 2 2 2 7 2 3" xfId="41878" xr:uid="{DECFBED6-38FF-4D0B-8CCB-B0CCE930EB07}"/>
    <cellStyle name="Comma 2 2 2 7 3" xfId="24186" xr:uid="{01D09428-45CE-419B-A062-509AE5D35030}"/>
    <cellStyle name="Comma 2 2 2 7 4" xfId="35981" xr:uid="{F5ADECEE-DDF5-4D97-B76B-9E7924B0FC5B}"/>
    <cellStyle name="Comma 2 2 2 8" xfId="15307" xr:uid="{00000000-0005-0000-0000-000088030000}"/>
    <cellStyle name="Comma 2 2 2 8 2" xfId="21213" xr:uid="{64B6F9AF-BB50-4521-9A18-97E5481A43FA}"/>
    <cellStyle name="Comma 2 2 2 8 2 2" xfId="33007" xr:uid="{1BE6D1AB-FE35-4387-98D4-800E4A0FE26F}"/>
    <cellStyle name="Comma 2 2 2 8 2 3" xfId="44806" xr:uid="{976E2F8B-0FBD-4CC8-B001-C8E8E7C561F3}"/>
    <cellStyle name="Comma 2 2 2 9" xfId="15341" xr:uid="{C8F015E1-867D-4FA8-80E1-516FDDD580FF}"/>
    <cellStyle name="Comma 2 2 2 9 2" xfId="27139" xr:uid="{C115297D-51E9-4582-86E7-A135ECB2EEBD}"/>
    <cellStyle name="Comma 2 2 2 9 3" xfId="38934" xr:uid="{344C04F2-546B-4CC7-A932-4BF604C35244}"/>
    <cellStyle name="Comma 2 2 3" xfId="518" xr:uid="{00000000-0005-0000-0000-000089030000}"/>
    <cellStyle name="Comma 2 2 3 2" xfId="1331" xr:uid="{00000000-0005-0000-0000-00008A030000}"/>
    <cellStyle name="Comma 2 2 3 2 2" xfId="11397" xr:uid="{00000000-0005-0000-0000-00008B030000}"/>
    <cellStyle name="Comma 2 2 3 2 2 2" xfId="14340" xr:uid="{00000000-0005-0000-0000-00008C030000}"/>
    <cellStyle name="Comma 2 2 3 2 2 2 2" xfId="20271" xr:uid="{1A5BAD65-B2EB-4611-B98C-0EE12668022D}"/>
    <cellStyle name="Comma 2 2 3 2 2 2 2 2" xfId="32065" xr:uid="{FE550E3B-D812-4767-836F-3A4E06BE25B5}"/>
    <cellStyle name="Comma 2 2 3 2 2 2 2 3" xfId="43864" xr:uid="{F8A14ADE-4F39-4B08-96C5-54D02820CBEE}"/>
    <cellStyle name="Comma 2 2 3 2 2 2 3" xfId="26172" xr:uid="{29987403-CB92-4709-82D8-F400D1B3E7C3}"/>
    <cellStyle name="Comma 2 2 3 2 2 2 4" xfId="37967" xr:uid="{F6E0EDAF-380A-43D6-8218-656AC4434C5A}"/>
    <cellStyle name="Comma 2 2 3 2 2 3" xfId="17335" xr:uid="{A1A48695-9584-4CDA-809D-D6AB66FFFD27}"/>
    <cellStyle name="Comma 2 2 3 2 2 3 2" xfId="29129" xr:uid="{21488D81-DD8A-4EE6-9F0B-D01A21774C08}"/>
    <cellStyle name="Comma 2 2 3 2 2 3 3" xfId="40928" xr:uid="{2661E945-6592-43E1-91EE-95A15B7BB7FD}"/>
    <cellStyle name="Comma 2 2 3 2 2 4" xfId="23236" xr:uid="{B3E3CD68-F560-43F3-B185-AD3AB8A6C4AD}"/>
    <cellStyle name="Comma 2 2 3 2 2 5" xfId="35031" xr:uid="{99710B77-EA88-494C-86C6-F9D79163A32B}"/>
    <cellStyle name="Comma 2 2 3 2 3" xfId="12808" xr:uid="{00000000-0005-0000-0000-00008D030000}"/>
    <cellStyle name="Comma 2 2 3 2 3 2" xfId="18739" xr:uid="{904DD58F-C5FA-4621-A135-571D87C2EB65}"/>
    <cellStyle name="Comma 2 2 3 2 3 2 2" xfId="30533" xr:uid="{9AD8BEEC-AD68-4F78-B97A-FC7702FDA1FE}"/>
    <cellStyle name="Comma 2 2 3 2 3 2 3" xfId="42332" xr:uid="{AB7A3C73-6C7B-43CE-9D70-746BB4DB4C12}"/>
    <cellStyle name="Comma 2 2 3 2 3 3" xfId="24640" xr:uid="{A1DDB020-719E-4E3B-A8FF-6477BC73E6ED}"/>
    <cellStyle name="Comma 2 2 3 2 3 4" xfId="36435" xr:uid="{6B1AFB7D-8737-4ACD-845E-44E071A23488}"/>
    <cellStyle name="Comma 2 2 3 2 4" xfId="15796" xr:uid="{BEB43DD8-924D-4EE8-8610-E2BF0FDF04BC}"/>
    <cellStyle name="Comma 2 2 3 2 4 2" xfId="27593" xr:uid="{B28EF9A2-7CE3-478E-8897-50DBC07BF338}"/>
    <cellStyle name="Comma 2 2 3 2 4 3" xfId="39389" xr:uid="{6D4E284C-C833-4DF9-AADD-65F5DC8FA309}"/>
    <cellStyle name="Comma 2 2 3 2 5" xfId="21703" xr:uid="{B8237EDE-17C1-41E3-A468-8920EBE2061E}"/>
    <cellStyle name="Comma 2 2 3 2 6" xfId="33496" xr:uid="{BC086CE4-9CF4-4A02-88EA-29E11025A932}"/>
    <cellStyle name="Comma 2 2 3 3" xfId="1332" xr:uid="{00000000-0005-0000-0000-00008E030000}"/>
    <cellStyle name="Comma 2 2 3 3 2" xfId="11398" xr:uid="{00000000-0005-0000-0000-00008F030000}"/>
    <cellStyle name="Comma 2 2 3 3 2 2" xfId="14341" xr:uid="{00000000-0005-0000-0000-000090030000}"/>
    <cellStyle name="Comma 2 2 3 3 2 2 2" xfId="20272" xr:uid="{E32C0F7B-2232-4008-B87E-78C013031746}"/>
    <cellStyle name="Comma 2 2 3 3 2 2 2 2" xfId="32066" xr:uid="{D7DA0A56-C6FD-46A9-8963-92E94CFC20A4}"/>
    <cellStyle name="Comma 2 2 3 3 2 2 2 3" xfId="43865" xr:uid="{03E06969-F1AF-4358-B3AC-F702FB318CA3}"/>
    <cellStyle name="Comma 2 2 3 3 2 2 3" xfId="26173" xr:uid="{904D88D0-550C-439F-953A-ECA05B0FB6D4}"/>
    <cellStyle name="Comma 2 2 3 3 2 2 4" xfId="37968" xr:uid="{A8DDFA5B-8537-458C-AC79-FDD515E38D67}"/>
    <cellStyle name="Comma 2 2 3 3 2 3" xfId="17336" xr:uid="{DED74ED9-74E3-4628-9CBE-1B2277C6D9FC}"/>
    <cellStyle name="Comma 2 2 3 3 2 3 2" xfId="29130" xr:uid="{4848F3D8-A7BE-4245-9016-B09B1ABD8C08}"/>
    <cellStyle name="Comma 2 2 3 3 2 3 3" xfId="40929" xr:uid="{0C679A5F-CA58-493F-89E9-EA54B4837C8A}"/>
    <cellStyle name="Comma 2 2 3 3 2 4" xfId="23237" xr:uid="{1BC6F86C-5FB2-4A28-87B7-DE9D94884ECF}"/>
    <cellStyle name="Comma 2 2 3 3 2 5" xfId="35032" xr:uid="{E4353810-43F6-4AF3-AAE7-9238C6B2AD61}"/>
    <cellStyle name="Comma 2 2 3 3 3" xfId="12809" xr:uid="{00000000-0005-0000-0000-000091030000}"/>
    <cellStyle name="Comma 2 2 3 3 3 2" xfId="18740" xr:uid="{F25452AD-80F4-4B49-809C-44CEA9C78B00}"/>
    <cellStyle name="Comma 2 2 3 3 3 2 2" xfId="30534" xr:uid="{BF5FEFA0-F460-41D7-97B2-4F43636EB1C7}"/>
    <cellStyle name="Comma 2 2 3 3 3 2 3" xfId="42333" xr:uid="{49A24FD9-DC55-4ABB-BA18-FE28E3A2EE26}"/>
    <cellStyle name="Comma 2 2 3 3 3 3" xfId="24641" xr:uid="{71E1E8E9-CDB9-4649-9C22-FE21D994F6F8}"/>
    <cellStyle name="Comma 2 2 3 3 3 4" xfId="36436" xr:uid="{0B51A6B4-B1E1-4A1E-8617-3F5D440DA240}"/>
    <cellStyle name="Comma 2 2 3 3 4" xfId="15797" xr:uid="{DF3757C4-06E8-4EC3-B361-6EFADA094F09}"/>
    <cellStyle name="Comma 2 2 3 3 4 2" xfId="27594" xr:uid="{013DE03A-751B-47C8-98DD-D4BAB6CB5501}"/>
    <cellStyle name="Comma 2 2 3 3 4 3" xfId="39390" xr:uid="{95BFA435-FFF9-4611-873C-AD552DF68699}"/>
    <cellStyle name="Comma 2 2 3 3 5" xfId="21704" xr:uid="{6B87A428-254C-440B-A537-1DF040565816}"/>
    <cellStyle name="Comma 2 2 3 3 6" xfId="33497" xr:uid="{72139286-917D-4075-A797-35CDE48F596C}"/>
    <cellStyle name="Comma 2 2 3 4" xfId="11235" xr:uid="{00000000-0005-0000-0000-000092030000}"/>
    <cellStyle name="Comma 2 2 3 4 2" xfId="14178" xr:uid="{00000000-0005-0000-0000-000093030000}"/>
    <cellStyle name="Comma 2 2 3 4 2 2" xfId="20109" xr:uid="{451112E9-9AD9-47FC-856E-517F11F8788A}"/>
    <cellStyle name="Comma 2 2 3 4 2 2 2" xfId="31903" xr:uid="{6F47BEE0-C45D-4AD6-A783-9EC779EABC71}"/>
    <cellStyle name="Comma 2 2 3 4 2 2 3" xfId="43702" xr:uid="{8B50523A-D44B-4706-BCC4-45FFA6A0B198}"/>
    <cellStyle name="Comma 2 2 3 4 2 3" xfId="26010" xr:uid="{5FE32738-FAD9-47E1-835E-734D4C525662}"/>
    <cellStyle name="Comma 2 2 3 4 2 4" xfId="37805" xr:uid="{91189836-6FB7-4B6F-A446-E968291C6388}"/>
    <cellStyle name="Comma 2 2 3 4 3" xfId="17173" xr:uid="{1B660325-3F77-41E3-8CB8-A19D8AC7C456}"/>
    <cellStyle name="Comma 2 2 3 4 3 2" xfId="28967" xr:uid="{7200AB4F-16A2-4039-8EAE-629EA3B53D29}"/>
    <cellStyle name="Comma 2 2 3 4 3 3" xfId="40766" xr:uid="{1B32C465-FBAB-4612-9E62-1387CD1EEAB3}"/>
    <cellStyle name="Comma 2 2 3 4 4" xfId="23074" xr:uid="{9B490C77-69AC-4065-B3D1-10C40AEA9EB6}"/>
    <cellStyle name="Comma 2 2 3 4 5" xfId="34869" xr:uid="{3B1B300E-C3A4-44E9-B9C8-4A4B2AF4A956}"/>
    <cellStyle name="Comma 2 2 3 5" xfId="12633" xr:uid="{00000000-0005-0000-0000-000094030000}"/>
    <cellStyle name="Comma 2 2 3 5 2" xfId="18564" xr:uid="{98DBAC63-048F-4F76-90C5-611ADC6AF3F6}"/>
    <cellStyle name="Comma 2 2 3 5 2 2" xfId="30358" xr:uid="{2D9644D6-78D7-4749-A82B-A2D4A9A0F833}"/>
    <cellStyle name="Comma 2 2 3 5 2 3" xfId="42157" xr:uid="{9F592342-04F2-48C8-BBF4-2867CA5CF923}"/>
    <cellStyle name="Comma 2 2 3 5 3" xfId="24465" xr:uid="{A4B9AB02-B773-481A-B10D-574CBFFBD0A5}"/>
    <cellStyle name="Comma 2 2 3 5 4" xfId="36260" xr:uid="{484BDA7D-DB5D-46DC-B1E5-B6283A2D0B90}"/>
    <cellStyle name="Comma 2 2 3 6" xfId="15620" xr:uid="{A5158111-BF63-4225-97BF-14694EDE228B}"/>
    <cellStyle name="Comma 2 2 3 6 2" xfId="27418" xr:uid="{1877EF3F-CA75-41C6-98D6-962229856D0D}"/>
    <cellStyle name="Comma 2 2 3 6 3" xfId="39213" xr:uid="{44DE32D1-3DF1-4855-82CF-92CFAEBC986C}"/>
    <cellStyle name="Comma 2 2 3 7" xfId="21528" xr:uid="{36E554F8-151B-45DF-A62C-272FDCFA5A4E}"/>
    <cellStyle name="Comma 2 2 3 8" xfId="33320" xr:uid="{87511211-FBCC-413E-AE22-A5EA7E2E6D96}"/>
    <cellStyle name="Comma 2 2 4" xfId="379" xr:uid="{00000000-0005-0000-0000-000095030000}"/>
    <cellStyle name="Comma 2 2 4 2" xfId="11096" xr:uid="{00000000-0005-0000-0000-000096030000}"/>
    <cellStyle name="Comma 2 2 4 2 2" xfId="14039" xr:uid="{00000000-0005-0000-0000-000097030000}"/>
    <cellStyle name="Comma 2 2 4 2 2 2" xfId="19970" xr:uid="{8D3CAA2C-DD1B-43E2-8E86-AC7D7001ADB5}"/>
    <cellStyle name="Comma 2 2 4 2 2 2 2" xfId="31764" xr:uid="{0A579686-BC77-4F32-90CA-477BDFAE65F2}"/>
    <cellStyle name="Comma 2 2 4 2 2 2 3" xfId="43563" xr:uid="{C3F002A6-086D-450C-BB8D-6F248DDCE354}"/>
    <cellStyle name="Comma 2 2 4 2 2 3" xfId="25871" xr:uid="{3C8D284E-36D1-4910-81C0-EDBB7D61146F}"/>
    <cellStyle name="Comma 2 2 4 2 2 4" xfId="37666" xr:uid="{E5CA0A84-9B5F-4975-852D-76AA5F3B9BB9}"/>
    <cellStyle name="Comma 2 2 4 2 3" xfId="17034" xr:uid="{954EC3F7-18CC-44ED-89E1-DE453DDBCDA4}"/>
    <cellStyle name="Comma 2 2 4 2 3 2" xfId="28828" xr:uid="{F900E086-563F-4445-92D7-24439530A27A}"/>
    <cellStyle name="Comma 2 2 4 2 3 3" xfId="40627" xr:uid="{F9DF4523-0E6C-401E-AC8A-D549D8DF155B}"/>
    <cellStyle name="Comma 2 2 4 2 4" xfId="22935" xr:uid="{C8C73E1F-1D4F-4479-837A-A64FC79272E2}"/>
    <cellStyle name="Comma 2 2 4 2 5" xfId="34730" xr:uid="{3B497D01-8A9C-4753-A4FA-A0D9EB662BE9}"/>
    <cellStyle name="Comma 2 2 4 3" xfId="12494" xr:uid="{00000000-0005-0000-0000-000098030000}"/>
    <cellStyle name="Comma 2 2 4 3 2" xfId="18425" xr:uid="{9F01A9DA-2DE0-47DC-A3C5-B1B1426B6D24}"/>
    <cellStyle name="Comma 2 2 4 3 2 2" xfId="30219" xr:uid="{83FCE864-472C-4C5B-BBC8-F3E73C8752B5}"/>
    <cellStyle name="Comma 2 2 4 3 2 3" xfId="42018" xr:uid="{40AC0404-113E-4975-B483-A914FCED40E5}"/>
    <cellStyle name="Comma 2 2 4 3 3" xfId="24326" xr:uid="{7AAA7013-770B-4A4D-91E9-4920B3C1E460}"/>
    <cellStyle name="Comma 2 2 4 3 4" xfId="36121" xr:uid="{11130254-C8F5-48BB-86BF-B8942E11DB0D}"/>
    <cellStyle name="Comma 2 2 4 4" xfId="15481" xr:uid="{A9938DB1-2F53-49A8-A68E-A7CB80585441}"/>
    <cellStyle name="Comma 2 2 4 4 2" xfId="27279" xr:uid="{96D83FDD-0741-4D6D-978D-8B5ECF198707}"/>
    <cellStyle name="Comma 2 2 4 4 3" xfId="39074" xr:uid="{875C0D22-987A-4E7F-8854-F2F29CFB26E3}"/>
    <cellStyle name="Comma 2 2 4 5" xfId="21389" xr:uid="{EEEEC2EC-D2EF-40BE-84E0-A48021C3BDB4}"/>
    <cellStyle name="Comma 2 2 4 6" xfId="33181" xr:uid="{1236F1AD-65E5-4A96-973B-B4E22230DE96}"/>
    <cellStyle name="Comma 2 2 5" xfId="1333" xr:uid="{00000000-0005-0000-0000-000099030000}"/>
    <cellStyle name="Comma 2 2 5 2" xfId="11399" xr:uid="{00000000-0005-0000-0000-00009A030000}"/>
    <cellStyle name="Comma 2 2 5 2 2" xfId="14342" xr:uid="{00000000-0005-0000-0000-00009B030000}"/>
    <cellStyle name="Comma 2 2 5 2 2 2" xfId="20273" xr:uid="{90E42285-6AAD-44F3-A476-0B0466D81DE7}"/>
    <cellStyle name="Comma 2 2 5 2 2 2 2" xfId="32067" xr:uid="{95D2F444-69AF-4695-9886-9F34193EB777}"/>
    <cellStyle name="Comma 2 2 5 2 2 2 3" xfId="43866" xr:uid="{826CA3E8-C68E-4E48-8112-46FB9EEC0C43}"/>
    <cellStyle name="Comma 2 2 5 2 2 3" xfId="26174" xr:uid="{B48F132C-F284-4253-9538-196EB7D116A0}"/>
    <cellStyle name="Comma 2 2 5 2 2 4" xfId="37969" xr:uid="{2EE58C7D-E5D4-4FF3-A9C7-B587DF7C4AAC}"/>
    <cellStyle name="Comma 2 2 5 2 3" xfId="17337" xr:uid="{522C1C0E-84F5-4AF6-9D08-9AD522DB5222}"/>
    <cellStyle name="Comma 2 2 5 2 3 2" xfId="29131" xr:uid="{8549969C-F056-4F9D-A7FD-C3DE9F347F8C}"/>
    <cellStyle name="Comma 2 2 5 2 3 3" xfId="40930" xr:uid="{87C57B00-5B83-42AF-85F0-BDC36AE4F5C0}"/>
    <cellStyle name="Comma 2 2 5 2 4" xfId="23238" xr:uid="{830B83AD-C9D9-4DEC-B117-96D2D18C266D}"/>
    <cellStyle name="Comma 2 2 5 2 5" xfId="35033" xr:uid="{CD290C07-828A-4E9B-8A96-5D180C997D14}"/>
    <cellStyle name="Comma 2 2 5 3" xfId="12810" xr:uid="{00000000-0005-0000-0000-00009C030000}"/>
    <cellStyle name="Comma 2 2 5 3 2" xfId="18741" xr:uid="{5786259A-079A-4FCD-BDF7-6BB80930D589}"/>
    <cellStyle name="Comma 2 2 5 3 2 2" xfId="30535" xr:uid="{75F0FC94-1A95-4D05-87EC-4E628E64DA32}"/>
    <cellStyle name="Comma 2 2 5 3 2 3" xfId="42334" xr:uid="{35A11C30-7444-4BE3-BD40-32007D15E647}"/>
    <cellStyle name="Comma 2 2 5 3 3" xfId="24642" xr:uid="{B13FCAC7-EF7E-438E-AFAD-1AA63A427952}"/>
    <cellStyle name="Comma 2 2 5 3 4" xfId="36437" xr:uid="{E306376A-38FC-41F5-89C8-213E35836F25}"/>
    <cellStyle name="Comma 2 2 5 4" xfId="15798" xr:uid="{6485D528-239F-451C-A15B-1A4807158D6C}"/>
    <cellStyle name="Comma 2 2 5 4 2" xfId="27595" xr:uid="{D55713A7-EBD5-4953-A1A9-1B009D53B647}"/>
    <cellStyle name="Comma 2 2 5 4 3" xfId="39391" xr:uid="{A53209D4-DD99-4484-B89B-666D5A525B5E}"/>
    <cellStyle name="Comma 2 2 5 5" xfId="21705" xr:uid="{9CD9702E-A5D2-4665-A4EE-478D695E8B11}"/>
    <cellStyle name="Comma 2 2 5 6" xfId="33498" xr:uid="{E85DEB02-7D14-47C8-8FA2-86C99C6C7357}"/>
    <cellStyle name="Comma 2 2 6" xfId="1334" xr:uid="{00000000-0005-0000-0000-00009D030000}"/>
    <cellStyle name="Comma 2 2 6 2" xfId="11400" xr:uid="{00000000-0005-0000-0000-00009E030000}"/>
    <cellStyle name="Comma 2 2 6 2 2" xfId="14343" xr:uid="{00000000-0005-0000-0000-00009F030000}"/>
    <cellStyle name="Comma 2 2 6 2 2 2" xfId="20274" xr:uid="{E315F894-DD86-4ABC-BB39-1D57F654B416}"/>
    <cellStyle name="Comma 2 2 6 2 2 2 2" xfId="32068" xr:uid="{E26A5D04-363A-421D-A09E-123888769D0B}"/>
    <cellStyle name="Comma 2 2 6 2 2 2 3" xfId="43867" xr:uid="{C9DFD837-A838-464C-A509-7AEC9044AE8D}"/>
    <cellStyle name="Comma 2 2 6 2 2 3" xfId="26175" xr:uid="{EA1D572A-25F7-4B69-8CBE-3615EEC2D58F}"/>
    <cellStyle name="Comma 2 2 6 2 2 4" xfId="37970" xr:uid="{5BAA927A-5158-4B47-8EF0-062E6A5FBFCB}"/>
    <cellStyle name="Comma 2 2 6 2 3" xfId="17338" xr:uid="{7B9B8056-6316-4D6C-B2B5-F27F6F8A12EF}"/>
    <cellStyle name="Comma 2 2 6 2 3 2" xfId="29132" xr:uid="{FC084106-EBE6-4A01-974D-DA9A874EFEAE}"/>
    <cellStyle name="Comma 2 2 6 2 3 3" xfId="40931" xr:uid="{DBC0599F-4E80-4985-91EB-D623E1478B9B}"/>
    <cellStyle name="Comma 2 2 6 2 4" xfId="23239" xr:uid="{FC90D101-8F44-41B1-ADDD-EA618E01775C}"/>
    <cellStyle name="Comma 2 2 6 2 5" xfId="35034" xr:uid="{6B6AC963-A583-48F6-A633-C14C75921554}"/>
    <cellStyle name="Comma 2 2 6 3" xfId="12811" xr:uid="{00000000-0005-0000-0000-0000A0030000}"/>
    <cellStyle name="Comma 2 2 6 3 2" xfId="18742" xr:uid="{AEEF23EC-7315-4C66-9AA6-98FF0F99ADD6}"/>
    <cellStyle name="Comma 2 2 6 3 2 2" xfId="30536" xr:uid="{546276DD-87C9-4CC0-BC77-3EAA11389958}"/>
    <cellStyle name="Comma 2 2 6 3 2 3" xfId="42335" xr:uid="{428BB02A-79AC-474B-B3E7-F79D08106972}"/>
    <cellStyle name="Comma 2 2 6 3 3" xfId="24643" xr:uid="{8176CEC4-AA9E-43B5-9BC7-316A049BA380}"/>
    <cellStyle name="Comma 2 2 6 3 4" xfId="36438" xr:uid="{9346E4CD-1B72-401A-A913-0552B1F0A9DF}"/>
    <cellStyle name="Comma 2 2 6 4" xfId="15799" xr:uid="{F62199C0-6594-4F73-935E-28AEDD010C1A}"/>
    <cellStyle name="Comma 2 2 6 4 2" xfId="27596" xr:uid="{5918BC2D-3CD2-4A06-ABCD-0335E2E8E0FE}"/>
    <cellStyle name="Comma 2 2 6 4 3" xfId="39392" xr:uid="{75FF2554-3296-464C-91F4-AF9696A62310}"/>
    <cellStyle name="Comma 2 2 6 5" xfId="21706" xr:uid="{FA4D31AC-15CF-4DA7-88B8-8E6A0370B7B6}"/>
    <cellStyle name="Comma 2 2 6 6" xfId="33499" xr:uid="{06DFD752-D23D-42A2-AF12-370D66B90C49}"/>
    <cellStyle name="Comma 2 2 7" xfId="1335" xr:uid="{00000000-0005-0000-0000-0000A1030000}"/>
    <cellStyle name="Comma 2 2 7 2" xfId="11401" xr:uid="{00000000-0005-0000-0000-0000A2030000}"/>
    <cellStyle name="Comma 2 2 7 2 2" xfId="14344" xr:uid="{00000000-0005-0000-0000-0000A3030000}"/>
    <cellStyle name="Comma 2 2 7 2 2 2" xfId="20275" xr:uid="{5D4F7EFF-7C9A-4D4B-B2DD-A053500D7C24}"/>
    <cellStyle name="Comma 2 2 7 2 2 2 2" xfId="32069" xr:uid="{1B41F520-D24D-4A75-ABC7-B98BACDCB24E}"/>
    <cellStyle name="Comma 2 2 7 2 2 2 3" xfId="43868" xr:uid="{B6EF81E0-34A7-4B96-95A2-82F933DEA24C}"/>
    <cellStyle name="Comma 2 2 7 2 2 3" xfId="26176" xr:uid="{9DCC9BFB-ED01-48EB-A136-C0AEC21E1EC3}"/>
    <cellStyle name="Comma 2 2 7 2 2 4" xfId="37971" xr:uid="{30A90937-72C1-4FF1-A8C3-43D77A1108B1}"/>
    <cellStyle name="Comma 2 2 7 2 3" xfId="17339" xr:uid="{1E3DAE53-00AE-48E5-B19C-E919822A993F}"/>
    <cellStyle name="Comma 2 2 7 2 3 2" xfId="29133" xr:uid="{3980EA2C-BC16-45E5-8BB3-84A81E9DE6AB}"/>
    <cellStyle name="Comma 2 2 7 2 3 3" xfId="40932" xr:uid="{144C5DC1-5E91-4B04-AE28-264BAD42A3B1}"/>
    <cellStyle name="Comma 2 2 7 2 4" xfId="23240" xr:uid="{806A36AD-871F-431A-A1BF-9336C1CA36FA}"/>
    <cellStyle name="Comma 2 2 7 2 5" xfId="35035" xr:uid="{3F228AF5-6943-41CF-ADC1-D1839604214E}"/>
    <cellStyle name="Comma 2 2 7 3" xfId="12812" xr:uid="{00000000-0005-0000-0000-0000A4030000}"/>
    <cellStyle name="Comma 2 2 7 3 2" xfId="18743" xr:uid="{0A510059-F686-4605-B2BF-AC7BD6640019}"/>
    <cellStyle name="Comma 2 2 7 3 2 2" xfId="30537" xr:uid="{594BA35F-1143-4DD7-B273-D86E82D49A0C}"/>
    <cellStyle name="Comma 2 2 7 3 2 3" xfId="42336" xr:uid="{D2F4E5A6-8C08-4AC5-8C50-39404D995BFC}"/>
    <cellStyle name="Comma 2 2 7 3 3" xfId="24644" xr:uid="{7F4F7670-D8C3-4849-A098-B6B4F4D20B2D}"/>
    <cellStyle name="Comma 2 2 7 3 4" xfId="36439" xr:uid="{6C98F24F-027D-4FA5-8055-2832870DA404}"/>
    <cellStyle name="Comma 2 2 7 4" xfId="15800" xr:uid="{0838FE26-5E30-4DB0-9FA5-91C4D8E00497}"/>
    <cellStyle name="Comma 2 2 7 4 2" xfId="27597" xr:uid="{D3C24D35-EBB5-4D09-8E7F-610E3D59C8A6}"/>
    <cellStyle name="Comma 2 2 7 4 3" xfId="39393" xr:uid="{9D674492-AC39-4FBA-9EFA-22B2EA05EEA8}"/>
    <cellStyle name="Comma 2 2 7 5" xfId="21707" xr:uid="{9FBBD31F-5CC6-40C0-B0BF-3764EF4395DD}"/>
    <cellStyle name="Comma 2 2 7 6" xfId="33500" xr:uid="{8B0F3817-C20F-49DF-B196-F559F2CDE50F}"/>
    <cellStyle name="Comma 2 2 8" xfId="10940" xr:uid="{00000000-0005-0000-0000-0000A5030000}"/>
    <cellStyle name="Comma 2 2 8 2" xfId="13889" xr:uid="{00000000-0005-0000-0000-0000A6030000}"/>
    <cellStyle name="Comma 2 2 8 2 2" xfId="19820" xr:uid="{D3EEE2B0-EFB4-41E5-8F10-2BB9E2847A5C}"/>
    <cellStyle name="Comma 2 2 8 2 2 2" xfId="31614" xr:uid="{D794C2C0-8432-4D2A-A83A-7F18880035AF}"/>
    <cellStyle name="Comma 2 2 8 2 2 3" xfId="43413" xr:uid="{57DAB03D-20F3-4EAA-A192-4DCD90A1132F}"/>
    <cellStyle name="Comma 2 2 8 2 3" xfId="25721" xr:uid="{21311B7A-C46D-4453-9112-53C273BEEF27}"/>
    <cellStyle name="Comma 2 2 8 2 4" xfId="37516" xr:uid="{FABAA053-552D-4013-B7A5-8A0DBCC7EAFC}"/>
    <cellStyle name="Comma 2 2 8 3" xfId="16884" xr:uid="{97C60E7A-662C-4E84-BD04-167640D2ED09}"/>
    <cellStyle name="Comma 2 2 8 3 2" xfId="28678" xr:uid="{034686A3-2DB9-4B71-9032-CE6184CC30B0}"/>
    <cellStyle name="Comma 2 2 8 3 3" xfId="40477" xr:uid="{5E4E5B65-7876-4668-99AD-A96640C998EF}"/>
    <cellStyle name="Comma 2 2 8 4" xfId="22785" xr:uid="{C41FD666-602B-42E0-9457-70A88B85C6F0}"/>
    <cellStyle name="Comma 2 2 8 5" xfId="34580" xr:uid="{F5C2144D-6BBC-41E6-801A-E6341753E66E}"/>
    <cellStyle name="Comma 2 2 9" xfId="12336" xr:uid="{00000000-0005-0000-0000-0000A7030000}"/>
    <cellStyle name="Comma 2 2 9 2" xfId="18267" xr:uid="{55DC900F-5DD5-48A6-9C5F-5CED804A87B4}"/>
    <cellStyle name="Comma 2 2 9 2 2" xfId="30061" xr:uid="{17FCDFAC-0C5B-430A-8FA4-12326A06C69D}"/>
    <cellStyle name="Comma 2 2 9 2 3" xfId="41860" xr:uid="{75410345-72EB-4191-AE96-3017C553B007}"/>
    <cellStyle name="Comma 2 2 9 3" xfId="24168" xr:uid="{9ECA7819-4146-47C1-A848-5FC1B2D5A5E6}"/>
    <cellStyle name="Comma 2 2 9 4" xfId="35963" xr:uid="{72FB92E7-6081-4F51-8A70-6D399E9B3B94}"/>
    <cellStyle name="Comma 2 3" xfId="73" xr:uid="{00000000-0005-0000-0000-0000A8030000}"/>
    <cellStyle name="Comma 2 3 10" xfId="33032" xr:uid="{ED73AD70-C1FB-4769-A470-DE9C2959F37E}"/>
    <cellStyle name="Comma 2 3 2" xfId="527" xr:uid="{00000000-0005-0000-0000-0000A9030000}"/>
    <cellStyle name="Comma 2 3 2 2" xfId="1336" xr:uid="{00000000-0005-0000-0000-0000AA030000}"/>
    <cellStyle name="Comma 2 3 2 2 2" xfId="11402" xr:uid="{00000000-0005-0000-0000-0000AB030000}"/>
    <cellStyle name="Comma 2 3 2 2 2 2" xfId="14345" xr:uid="{00000000-0005-0000-0000-0000AC030000}"/>
    <cellStyle name="Comma 2 3 2 2 2 2 2" xfId="20276" xr:uid="{4D64F3FD-9DB2-440D-8716-A4D755EE0B57}"/>
    <cellStyle name="Comma 2 3 2 2 2 2 2 2" xfId="32070" xr:uid="{091081DF-D55F-420B-AB79-0D50252C5B5A}"/>
    <cellStyle name="Comma 2 3 2 2 2 2 2 3" xfId="43869" xr:uid="{43A367E2-EFD3-4973-97BD-777BBAFC0F7F}"/>
    <cellStyle name="Comma 2 3 2 2 2 2 3" xfId="26177" xr:uid="{9BA1CE03-AC98-4263-9F11-5A2ADB1B08EB}"/>
    <cellStyle name="Comma 2 3 2 2 2 2 4" xfId="37972" xr:uid="{12C79FB7-3D99-49DE-9B86-DE9DA11C7631}"/>
    <cellStyle name="Comma 2 3 2 2 2 3" xfId="17340" xr:uid="{A1769754-183B-4746-8A57-A816A205475B}"/>
    <cellStyle name="Comma 2 3 2 2 2 3 2" xfId="29134" xr:uid="{A66F4551-BAF9-4E42-94D0-BCF1AE50D546}"/>
    <cellStyle name="Comma 2 3 2 2 2 3 3" xfId="40933" xr:uid="{20D85246-0DDD-43F3-9512-11207A64786F}"/>
    <cellStyle name="Comma 2 3 2 2 2 4" xfId="23241" xr:uid="{24CA0213-AF7C-4868-B6E0-878DFCE4E30E}"/>
    <cellStyle name="Comma 2 3 2 2 2 5" xfId="35036" xr:uid="{B79EDDC8-9E9C-4C5B-9824-81F59ECC6E99}"/>
    <cellStyle name="Comma 2 3 2 2 3" xfId="12813" xr:uid="{00000000-0005-0000-0000-0000AD030000}"/>
    <cellStyle name="Comma 2 3 2 2 3 2" xfId="18744" xr:uid="{7A762CEC-D476-4E75-98F7-887064361CEF}"/>
    <cellStyle name="Comma 2 3 2 2 3 2 2" xfId="30538" xr:uid="{353D4400-E7C0-4B1C-95AB-9C155C502B43}"/>
    <cellStyle name="Comma 2 3 2 2 3 2 3" xfId="42337" xr:uid="{403B4237-21EC-4EFB-B3E5-3C3A875DFFD8}"/>
    <cellStyle name="Comma 2 3 2 2 3 3" xfId="24645" xr:uid="{4F002F4C-8BF1-4EEC-A147-144819FC8F29}"/>
    <cellStyle name="Comma 2 3 2 2 3 4" xfId="36440" xr:uid="{AC4B8F9C-37F4-4214-AAE3-12A07E999E40}"/>
    <cellStyle name="Comma 2 3 2 2 4" xfId="15801" xr:uid="{B79988B3-FB93-4BAE-B388-C40E719B8347}"/>
    <cellStyle name="Comma 2 3 2 2 4 2" xfId="27598" xr:uid="{D363F72B-A49B-4F1A-91B0-484E488BE975}"/>
    <cellStyle name="Comma 2 3 2 2 4 3" xfId="39394" xr:uid="{7F8061CA-02FA-41F0-80D1-52BAAD733828}"/>
    <cellStyle name="Comma 2 3 2 2 5" xfId="21708" xr:uid="{04131AE0-9CE5-490D-995C-6B7A6566EE57}"/>
    <cellStyle name="Comma 2 3 2 2 6" xfId="33501" xr:uid="{DC32B69A-73A7-4D28-8FC6-6B8CE914E8B1}"/>
    <cellStyle name="Comma 2 3 2 3" xfId="1337" xr:uid="{00000000-0005-0000-0000-0000AE030000}"/>
    <cellStyle name="Comma 2 3 2 3 2" xfId="11403" xr:uid="{00000000-0005-0000-0000-0000AF030000}"/>
    <cellStyle name="Comma 2 3 2 3 2 2" xfId="14346" xr:uid="{00000000-0005-0000-0000-0000B0030000}"/>
    <cellStyle name="Comma 2 3 2 3 2 2 2" xfId="20277" xr:uid="{CD2C7D02-2618-49A4-AA48-19C1590D9F8F}"/>
    <cellStyle name="Comma 2 3 2 3 2 2 2 2" xfId="32071" xr:uid="{F3C7D33D-0296-4FCD-A0CE-6B305776FCFE}"/>
    <cellStyle name="Comma 2 3 2 3 2 2 2 3" xfId="43870" xr:uid="{356C72A0-43BB-4EB6-A67D-FFE9F32D18B5}"/>
    <cellStyle name="Comma 2 3 2 3 2 2 3" xfId="26178" xr:uid="{46F05B56-4346-43E3-B41E-4D8B387FA51F}"/>
    <cellStyle name="Comma 2 3 2 3 2 2 4" xfId="37973" xr:uid="{B02F4C08-4E0C-461D-BD05-070263F54838}"/>
    <cellStyle name="Comma 2 3 2 3 2 3" xfId="17341" xr:uid="{569411A4-EB90-4526-8173-68079EC47ABA}"/>
    <cellStyle name="Comma 2 3 2 3 2 3 2" xfId="29135" xr:uid="{DAAD427C-4BD6-41E2-9F36-8D62463890AF}"/>
    <cellStyle name="Comma 2 3 2 3 2 3 3" xfId="40934" xr:uid="{01EF9EF6-1FCB-4E0D-B5D7-D395512C1110}"/>
    <cellStyle name="Comma 2 3 2 3 2 4" xfId="23242" xr:uid="{82A79CCD-E9CD-4588-BB18-A6D49874A42E}"/>
    <cellStyle name="Comma 2 3 2 3 2 5" xfId="35037" xr:uid="{16D14AE8-E337-420E-9EB7-8ADD52F5A57B}"/>
    <cellStyle name="Comma 2 3 2 3 3" xfId="12814" xr:uid="{00000000-0005-0000-0000-0000B1030000}"/>
    <cellStyle name="Comma 2 3 2 3 3 2" xfId="18745" xr:uid="{4C610613-91C3-40CD-BD47-5F1D3760459C}"/>
    <cellStyle name="Comma 2 3 2 3 3 2 2" xfId="30539" xr:uid="{C61F1D47-0781-4DC5-8F74-5DF8A8055645}"/>
    <cellStyle name="Comma 2 3 2 3 3 2 3" xfId="42338" xr:uid="{BA89A7B1-7113-44EE-9E0F-E4CF1E4CFA8D}"/>
    <cellStyle name="Comma 2 3 2 3 3 3" xfId="24646" xr:uid="{03C79C9B-76EC-4A1D-9AE5-6494C66B8A7E}"/>
    <cellStyle name="Comma 2 3 2 3 3 4" xfId="36441" xr:uid="{D5AF4F24-8071-43D9-8499-AAB77DB326E5}"/>
    <cellStyle name="Comma 2 3 2 3 4" xfId="15802" xr:uid="{5F691159-78CF-4D05-8ADC-B19750597661}"/>
    <cellStyle name="Comma 2 3 2 3 4 2" xfId="27599" xr:uid="{84229235-9F82-4ECF-8C20-9CAD5DDF66E5}"/>
    <cellStyle name="Comma 2 3 2 3 4 3" xfId="39395" xr:uid="{54E191B4-C4C6-4351-A6A2-B6CFBB566E2B}"/>
    <cellStyle name="Comma 2 3 2 3 5" xfId="21709" xr:uid="{21CC755E-9110-44A0-8171-F7E4BDBA3B53}"/>
    <cellStyle name="Comma 2 3 2 3 6" xfId="33502" xr:uid="{C8BB9E8A-A065-46F9-B311-A09E026A6E0D}"/>
    <cellStyle name="Comma 2 3 2 4" xfId="11243" xr:uid="{00000000-0005-0000-0000-0000B2030000}"/>
    <cellStyle name="Comma 2 3 2 4 2" xfId="14186" xr:uid="{00000000-0005-0000-0000-0000B3030000}"/>
    <cellStyle name="Comma 2 3 2 4 2 2" xfId="20117" xr:uid="{999231EA-4C19-48DF-B329-F9A1A2F6BAFD}"/>
    <cellStyle name="Comma 2 3 2 4 2 2 2" xfId="31911" xr:uid="{E9D9A085-4F6F-4960-BB10-3C61B67B5D1C}"/>
    <cellStyle name="Comma 2 3 2 4 2 2 3" xfId="43710" xr:uid="{8217142F-74E4-4A3F-B9CA-B6BF542A5CDE}"/>
    <cellStyle name="Comma 2 3 2 4 2 3" xfId="26018" xr:uid="{6706E167-CCE5-49DE-9740-4BAF6833A391}"/>
    <cellStyle name="Comma 2 3 2 4 2 4" xfId="37813" xr:uid="{52F92B9B-AB48-4836-AB89-7023698514EC}"/>
    <cellStyle name="Comma 2 3 2 4 3" xfId="17181" xr:uid="{CAC02664-1346-4A08-BDF5-3499E4D24F53}"/>
    <cellStyle name="Comma 2 3 2 4 3 2" xfId="28975" xr:uid="{C39B9FBF-0DF4-4B36-A49E-4F29D1945F4B}"/>
    <cellStyle name="Comma 2 3 2 4 3 3" xfId="40774" xr:uid="{8CA09313-3773-4E0E-AECF-ABF02159493C}"/>
    <cellStyle name="Comma 2 3 2 4 4" xfId="23082" xr:uid="{CCA05AC3-2C79-40A6-8381-8241BF2E93B3}"/>
    <cellStyle name="Comma 2 3 2 4 5" xfId="34877" xr:uid="{7786AB01-728E-421D-8A94-36607CCBA9FB}"/>
    <cellStyle name="Comma 2 3 2 5" xfId="12642" xr:uid="{00000000-0005-0000-0000-0000B4030000}"/>
    <cellStyle name="Comma 2 3 2 5 2" xfId="18573" xr:uid="{DB88B995-0E00-4AA1-9D90-26976AE0CE2E}"/>
    <cellStyle name="Comma 2 3 2 5 2 2" xfId="30367" xr:uid="{981324E2-0290-4F28-9DEE-37F1F204AAE7}"/>
    <cellStyle name="Comma 2 3 2 5 2 3" xfId="42166" xr:uid="{DE91638C-283B-449E-AF0E-C1005D3008CD}"/>
    <cellStyle name="Comma 2 3 2 5 3" xfId="24474" xr:uid="{24D88FE3-B89F-4152-BCA0-87F7B642EA5A}"/>
    <cellStyle name="Comma 2 3 2 5 4" xfId="36269" xr:uid="{4D9E8C67-3701-426B-84DD-67F7F5AB4B2B}"/>
    <cellStyle name="Comma 2 3 2 6" xfId="15629" xr:uid="{487BB908-E5F3-46F9-8932-D6E7A252E1A5}"/>
    <cellStyle name="Comma 2 3 2 6 2" xfId="27427" xr:uid="{B8AADE7B-2081-4770-8566-C5105832372C}"/>
    <cellStyle name="Comma 2 3 2 6 3" xfId="39222" xr:uid="{439896D6-3E77-42B9-B682-F2140551CACD}"/>
    <cellStyle name="Comma 2 3 2 7" xfId="21537" xr:uid="{85F242B9-86F4-43BD-8BFA-F12E4D3ACFF0}"/>
    <cellStyle name="Comma 2 3 2 8" xfId="33329" xr:uid="{45E70C42-0DD8-4053-AB37-D7314D34D47C}"/>
    <cellStyle name="Comma 2 3 3" xfId="387" xr:uid="{00000000-0005-0000-0000-0000B5030000}"/>
    <cellStyle name="Comma 2 3 3 2" xfId="11104" xr:uid="{00000000-0005-0000-0000-0000B6030000}"/>
    <cellStyle name="Comma 2 3 3 2 2" xfId="14047" xr:uid="{00000000-0005-0000-0000-0000B7030000}"/>
    <cellStyle name="Comma 2 3 3 2 2 2" xfId="19978" xr:uid="{F0998073-08F7-4FBC-BF24-932DE8C3AFBE}"/>
    <cellStyle name="Comma 2 3 3 2 2 2 2" xfId="31772" xr:uid="{9F4D1FFF-65B1-40BB-A609-BDCBB6F15A9D}"/>
    <cellStyle name="Comma 2 3 3 2 2 2 3" xfId="43571" xr:uid="{D4569876-3A51-43DD-962F-25338A81AF12}"/>
    <cellStyle name="Comma 2 3 3 2 2 3" xfId="25879" xr:uid="{8599BE5E-5481-43DF-9C25-DFA98B414329}"/>
    <cellStyle name="Comma 2 3 3 2 2 4" xfId="37674" xr:uid="{855A1CEF-130E-42D6-B540-05079C381E50}"/>
    <cellStyle name="Comma 2 3 3 2 3" xfId="17042" xr:uid="{85A1C53B-EB73-4B39-AB3B-03CF16645AEB}"/>
    <cellStyle name="Comma 2 3 3 2 3 2" xfId="28836" xr:uid="{2A2BADB3-B350-431C-B26C-81D654F72461}"/>
    <cellStyle name="Comma 2 3 3 2 3 3" xfId="40635" xr:uid="{F8A43BC5-FE61-4EAF-8C91-12DFE0657A65}"/>
    <cellStyle name="Comma 2 3 3 2 4" xfId="22943" xr:uid="{7ECDD84C-0839-4F4D-9F49-7B941E3BA443}"/>
    <cellStyle name="Comma 2 3 3 2 5" xfId="34738" xr:uid="{483FEF2A-31F8-4170-9374-FB28855FA6ED}"/>
    <cellStyle name="Comma 2 3 3 3" xfId="12502" xr:uid="{00000000-0005-0000-0000-0000B8030000}"/>
    <cellStyle name="Comma 2 3 3 3 2" xfId="18433" xr:uid="{1FCC283F-F1CA-4D64-89DD-DA7DC3DF38C5}"/>
    <cellStyle name="Comma 2 3 3 3 2 2" xfId="30227" xr:uid="{5679C0A3-BCCE-420D-A5DB-FA24471CE22A}"/>
    <cellStyle name="Comma 2 3 3 3 2 3" xfId="42026" xr:uid="{44BE707C-19F0-47A1-B57C-76DD5B9D005D}"/>
    <cellStyle name="Comma 2 3 3 3 3" xfId="24334" xr:uid="{1BE40FF7-3E26-4BFC-85D7-E12AED57D284}"/>
    <cellStyle name="Comma 2 3 3 3 4" xfId="36129" xr:uid="{9181B6A3-15D5-47F9-9CC3-CEE592C88FC9}"/>
    <cellStyle name="Comma 2 3 3 4" xfId="15489" xr:uid="{B02CBDCC-3AED-4F3C-919E-1FF5651A63AE}"/>
    <cellStyle name="Comma 2 3 3 4 2" xfId="27287" xr:uid="{3D731344-228A-4306-AA08-70A782B581BA}"/>
    <cellStyle name="Comma 2 3 3 4 3" xfId="39082" xr:uid="{4A57E4F6-AC09-4126-B337-B1A405EB3DC3}"/>
    <cellStyle name="Comma 2 3 3 5" xfId="21397" xr:uid="{BB18785A-DE82-43E4-97BD-FBEB75B59494}"/>
    <cellStyle name="Comma 2 3 3 6" xfId="33189" xr:uid="{1655630A-851D-4E0A-93FF-E84EBC1E0E95}"/>
    <cellStyle name="Comma 2 3 4" xfId="1338" xr:uid="{00000000-0005-0000-0000-0000B9030000}"/>
    <cellStyle name="Comma 2 3 4 2" xfId="11404" xr:uid="{00000000-0005-0000-0000-0000BA030000}"/>
    <cellStyle name="Comma 2 3 4 2 2" xfId="14347" xr:uid="{00000000-0005-0000-0000-0000BB030000}"/>
    <cellStyle name="Comma 2 3 4 2 2 2" xfId="20278" xr:uid="{B79B105B-FEBA-45D4-B2AF-5B2B09EE031D}"/>
    <cellStyle name="Comma 2 3 4 2 2 2 2" xfId="32072" xr:uid="{D53A2AF3-CC3E-4969-93A3-8CB57B9646FC}"/>
    <cellStyle name="Comma 2 3 4 2 2 2 3" xfId="43871" xr:uid="{A6D66D04-6124-463E-A531-7E7E31340684}"/>
    <cellStyle name="Comma 2 3 4 2 2 3" xfId="26179" xr:uid="{987F938C-69E5-4713-98FC-9A40D89A1F25}"/>
    <cellStyle name="Comma 2 3 4 2 2 4" xfId="37974" xr:uid="{6E8AAF48-EB5D-4CE0-8581-89C0390893C6}"/>
    <cellStyle name="Comma 2 3 4 2 3" xfId="17342" xr:uid="{FF2D1CD5-3613-44E4-9EB9-74A1287BD500}"/>
    <cellStyle name="Comma 2 3 4 2 3 2" xfId="29136" xr:uid="{7F05CD62-D19B-464E-B59F-0A301EEE2D64}"/>
    <cellStyle name="Comma 2 3 4 2 3 3" xfId="40935" xr:uid="{793ECA5C-BAEE-4197-9F4C-5D7F109F1BF5}"/>
    <cellStyle name="Comma 2 3 4 2 4" xfId="23243" xr:uid="{55CEBF1F-88B5-4874-B445-468BF7526449}"/>
    <cellStyle name="Comma 2 3 4 2 5" xfId="35038" xr:uid="{E59D34A8-1C30-4C60-859E-9C913D26D62D}"/>
    <cellStyle name="Comma 2 3 4 3" xfId="12815" xr:uid="{00000000-0005-0000-0000-0000BC030000}"/>
    <cellStyle name="Comma 2 3 4 3 2" xfId="18746" xr:uid="{30561282-AE44-4DF0-B874-C5709206ABFC}"/>
    <cellStyle name="Comma 2 3 4 3 2 2" xfId="30540" xr:uid="{9AD29266-4000-4FD6-8B45-8A209BE5EAC4}"/>
    <cellStyle name="Comma 2 3 4 3 2 3" xfId="42339" xr:uid="{D6F07FB8-E4F7-468D-A968-A9423D4F98A4}"/>
    <cellStyle name="Comma 2 3 4 3 3" xfId="24647" xr:uid="{3A3A5077-7B13-4DB1-AFF8-6399133BEB1E}"/>
    <cellStyle name="Comma 2 3 4 3 4" xfId="36442" xr:uid="{829B4D37-13C2-4294-BD5F-97AF3DBFF9CD}"/>
    <cellStyle name="Comma 2 3 4 4" xfId="15803" xr:uid="{CB4C2E9B-358F-4FF9-9F8A-DA1E12B02CB7}"/>
    <cellStyle name="Comma 2 3 4 4 2" xfId="27600" xr:uid="{936B84B6-544F-40BB-BE96-BDB0C048799D}"/>
    <cellStyle name="Comma 2 3 4 4 3" xfId="39396" xr:uid="{F04B14DF-E78A-4353-8A18-2498E2F3A10F}"/>
    <cellStyle name="Comma 2 3 4 5" xfId="21710" xr:uid="{772F9896-30F5-4CDA-AFAB-4DDA314483A1}"/>
    <cellStyle name="Comma 2 3 4 6" xfId="33503" xr:uid="{DFF01F60-9FF8-4BE8-814F-BD735088C8A8}"/>
    <cellStyle name="Comma 2 3 5" xfId="1339" xr:uid="{00000000-0005-0000-0000-0000BD030000}"/>
    <cellStyle name="Comma 2 3 5 2" xfId="11405" xr:uid="{00000000-0005-0000-0000-0000BE030000}"/>
    <cellStyle name="Comma 2 3 5 2 2" xfId="14348" xr:uid="{00000000-0005-0000-0000-0000BF030000}"/>
    <cellStyle name="Comma 2 3 5 2 2 2" xfId="20279" xr:uid="{0D57A13D-AD34-41A5-A3E5-3C8B0058EDB3}"/>
    <cellStyle name="Comma 2 3 5 2 2 2 2" xfId="32073" xr:uid="{E58B0BE8-6B10-4CF4-B5D5-03D40BB1D62F}"/>
    <cellStyle name="Comma 2 3 5 2 2 2 3" xfId="43872" xr:uid="{9EC9BF25-0116-472B-8135-2D3912B15126}"/>
    <cellStyle name="Comma 2 3 5 2 2 3" xfId="26180" xr:uid="{5DFA9A51-F170-41C0-A2CA-A89A613F51D3}"/>
    <cellStyle name="Comma 2 3 5 2 2 4" xfId="37975" xr:uid="{8F8E8543-9547-44E4-B86A-5EF074E3B0ED}"/>
    <cellStyle name="Comma 2 3 5 2 3" xfId="17343" xr:uid="{08DBBF1E-0519-41A0-A17C-DCF88BA8D37D}"/>
    <cellStyle name="Comma 2 3 5 2 3 2" xfId="29137" xr:uid="{0FC5BA05-9A97-476D-BB86-1FBC5E68C5DA}"/>
    <cellStyle name="Comma 2 3 5 2 3 3" xfId="40936" xr:uid="{4616A46B-F412-429F-96C5-F669CE4DBAC9}"/>
    <cellStyle name="Comma 2 3 5 2 4" xfId="23244" xr:uid="{692DB019-BC98-4464-BC77-C79F3CE1BFD2}"/>
    <cellStyle name="Comma 2 3 5 2 5" xfId="35039" xr:uid="{C3CFF1CC-2338-4BAE-9469-CE4AD1BE3A0C}"/>
    <cellStyle name="Comma 2 3 5 3" xfId="12816" xr:uid="{00000000-0005-0000-0000-0000C0030000}"/>
    <cellStyle name="Comma 2 3 5 3 2" xfId="18747" xr:uid="{5548B03C-48C8-49E4-BC80-AB6B1DCD7AF0}"/>
    <cellStyle name="Comma 2 3 5 3 2 2" xfId="30541" xr:uid="{B9BB5CA9-8C99-4075-92A9-E52A115BA270}"/>
    <cellStyle name="Comma 2 3 5 3 2 3" xfId="42340" xr:uid="{D9EB601D-7CDF-42AA-B160-D7676F9D9D9A}"/>
    <cellStyle name="Comma 2 3 5 3 3" xfId="24648" xr:uid="{BAF2D0A2-7EA4-414F-BD93-4CA88AC42285}"/>
    <cellStyle name="Comma 2 3 5 3 4" xfId="36443" xr:uid="{159B7CE4-9061-4A11-8D4B-83888F42DD32}"/>
    <cellStyle name="Comma 2 3 5 4" xfId="15804" xr:uid="{DFC44E7D-98D0-4AA4-9AC2-C0CD0E25E3BA}"/>
    <cellStyle name="Comma 2 3 5 4 2" xfId="27601" xr:uid="{A0AE021A-E23D-4744-AF87-DAEC621E992F}"/>
    <cellStyle name="Comma 2 3 5 4 3" xfId="39397" xr:uid="{A86F95E2-B639-4F6D-B9E3-A89A7B029B9C}"/>
    <cellStyle name="Comma 2 3 5 5" xfId="21711" xr:uid="{B16A383B-7ADF-4874-9FF9-449A26022859}"/>
    <cellStyle name="Comma 2 3 5 6" xfId="33504" xr:uid="{CFD4CD89-F427-43EB-ADAD-5417CD48DA28}"/>
    <cellStyle name="Comma 2 3 6" xfId="10948" xr:uid="{00000000-0005-0000-0000-0000C1030000}"/>
    <cellStyle name="Comma 2 3 6 2" xfId="13897" xr:uid="{00000000-0005-0000-0000-0000C2030000}"/>
    <cellStyle name="Comma 2 3 6 2 2" xfId="19828" xr:uid="{59CBED06-A10D-4014-B473-D2AC4AB8F6A8}"/>
    <cellStyle name="Comma 2 3 6 2 2 2" xfId="31622" xr:uid="{A831FC0B-CE3B-4DE3-884A-35F516C2A6C0}"/>
    <cellStyle name="Comma 2 3 6 2 2 3" xfId="43421" xr:uid="{0B7B8234-E6D0-4CF6-8740-7A075606C79D}"/>
    <cellStyle name="Comma 2 3 6 2 3" xfId="25729" xr:uid="{FD8602C7-25A0-4E8C-9968-5FD1DD88F648}"/>
    <cellStyle name="Comma 2 3 6 2 4" xfId="37524" xr:uid="{7A528C2C-5F46-4540-817A-B1C8CB9121B9}"/>
    <cellStyle name="Comma 2 3 6 3" xfId="16892" xr:uid="{0DA33F73-6403-4276-ACFC-40E344EEE63F}"/>
    <cellStyle name="Comma 2 3 6 3 2" xfId="28686" xr:uid="{79BA8F75-F771-44CF-B1E8-1D5838A48DF4}"/>
    <cellStyle name="Comma 2 3 6 3 3" xfId="40485" xr:uid="{D4480707-2647-42FB-B7D4-466CB8222272}"/>
    <cellStyle name="Comma 2 3 6 4" xfId="22793" xr:uid="{644E1C55-F597-4E70-8DFD-CAE47DAE608E}"/>
    <cellStyle name="Comma 2 3 6 5" xfId="34588" xr:uid="{6E958F9A-C02A-41DD-A483-E52AA4E266D5}"/>
    <cellStyle name="Comma 2 3 7" xfId="12345" xr:uid="{00000000-0005-0000-0000-0000C3030000}"/>
    <cellStyle name="Comma 2 3 7 2" xfId="18276" xr:uid="{3840028A-2B91-41A5-ABF9-FAC06E26E9C0}"/>
    <cellStyle name="Comma 2 3 7 2 2" xfId="30070" xr:uid="{EFBF7491-1576-432E-9738-29DEBBCFA306}"/>
    <cellStyle name="Comma 2 3 7 2 3" xfId="41869" xr:uid="{5D7111D5-CE16-4DD4-BC9F-E3A53197EFC2}"/>
    <cellStyle name="Comma 2 3 7 3" xfId="24177" xr:uid="{C261FF24-5C82-4C6C-B706-DB13DABB36EA}"/>
    <cellStyle name="Comma 2 3 7 4" xfId="35972" xr:uid="{54618D9B-DFDB-4468-8650-62ECD2EB1DA7}"/>
    <cellStyle name="Comma 2 3 8" xfId="15332" xr:uid="{5CEFDBE2-E008-41FF-9269-0057A67E9F31}"/>
    <cellStyle name="Comma 2 3 8 2" xfId="27130" xr:uid="{E78C2806-B345-484E-A960-6708348C2872}"/>
    <cellStyle name="Comma 2 3 8 3" xfId="38925" xr:uid="{9FAC862F-70CF-4A97-BE2F-DDCCA0796A42}"/>
    <cellStyle name="Comma 2 3 9" xfId="21240" xr:uid="{8676999A-89AF-402D-BE35-8854BEF5A7B0}"/>
    <cellStyle name="Comma 2 4" xfId="510" xr:uid="{00000000-0005-0000-0000-0000C4030000}"/>
    <cellStyle name="Comma 2 4 2" xfId="11227" xr:uid="{00000000-0005-0000-0000-0000C5030000}"/>
    <cellStyle name="Comma 2 4 2 2" xfId="14170" xr:uid="{00000000-0005-0000-0000-0000C6030000}"/>
    <cellStyle name="Comma 2 4 2 2 2" xfId="20101" xr:uid="{7F86DA95-53C1-47C1-B70F-44D2D72EB2E6}"/>
    <cellStyle name="Comma 2 4 2 2 2 2" xfId="31895" xr:uid="{10D6A4F4-5E38-4B51-BE54-7D9BC1EB9692}"/>
    <cellStyle name="Comma 2 4 2 2 2 3" xfId="43694" xr:uid="{68B74F4F-D166-47CB-BE6E-425A5DF1469E}"/>
    <cellStyle name="Comma 2 4 2 2 3" xfId="26002" xr:uid="{E6E299A9-A407-4679-864B-E15E5AEF63B0}"/>
    <cellStyle name="Comma 2 4 2 2 4" xfId="37797" xr:uid="{BB5C7A15-11F8-45F6-9034-2239C7416360}"/>
    <cellStyle name="Comma 2 4 2 3" xfId="17165" xr:uid="{0704F94F-0D7A-46E5-A6F1-6F331B4059DF}"/>
    <cellStyle name="Comma 2 4 2 3 2" xfId="28959" xr:uid="{343761FC-12F3-4A3E-9975-A09DDF34A58F}"/>
    <cellStyle name="Comma 2 4 2 3 3" xfId="40758" xr:uid="{210ABFED-A981-49C6-BB95-33AC53358CCE}"/>
    <cellStyle name="Comma 2 4 2 4" xfId="23066" xr:uid="{9D88C9FE-102F-4BA6-B4F7-DC7785A1534E}"/>
    <cellStyle name="Comma 2 4 2 5" xfId="34861" xr:uid="{416B060E-B2A9-4142-B81A-DC1ECF981651}"/>
    <cellStyle name="Comma 2 4 3" xfId="12625" xr:uid="{00000000-0005-0000-0000-0000C7030000}"/>
    <cellStyle name="Comma 2 4 3 2" xfId="18556" xr:uid="{314E8F37-F3A7-4067-97B6-7382AB8DCC06}"/>
    <cellStyle name="Comma 2 4 3 2 2" xfId="30350" xr:uid="{476497C7-0145-494C-88F0-EFF455ACE092}"/>
    <cellStyle name="Comma 2 4 3 2 3" xfId="42149" xr:uid="{21CDF5F1-46CE-4AC8-BE95-A62872EECA4B}"/>
    <cellStyle name="Comma 2 4 3 3" xfId="24457" xr:uid="{5C59691B-ED86-4D57-BDB6-100AA5CA1788}"/>
    <cellStyle name="Comma 2 4 3 4" xfId="36252" xr:uid="{B327EE64-D2B9-4474-83E8-0A971C0788A4}"/>
    <cellStyle name="Comma 2 4 4" xfId="15612" xr:uid="{558266BB-E570-4821-8A73-8DF7E8FA799C}"/>
    <cellStyle name="Comma 2 4 4 2" xfId="27410" xr:uid="{B9014AAC-FE83-493F-BC0D-9348038E0897}"/>
    <cellStyle name="Comma 2 4 4 3" xfId="39205" xr:uid="{FD0BFE8F-7103-4175-83FF-BDF6EACCCD3F}"/>
    <cellStyle name="Comma 2 4 5" xfId="21520" xr:uid="{BF54DC58-E66A-433D-AE82-E1789F700EB9}"/>
    <cellStyle name="Comma 2 4 6" xfId="33312" xr:uid="{D05A719A-2394-4BD1-8941-A5054D6A795C}"/>
    <cellStyle name="Comma 2 5" xfId="371" xr:uid="{00000000-0005-0000-0000-0000C8030000}"/>
    <cellStyle name="Comma 2 5 2" xfId="11088" xr:uid="{00000000-0005-0000-0000-0000C9030000}"/>
    <cellStyle name="Comma 2 5 2 2" xfId="14031" xr:uid="{00000000-0005-0000-0000-0000CA030000}"/>
    <cellStyle name="Comma 2 5 2 2 2" xfId="19962" xr:uid="{70DDEC8B-F770-4471-8E5B-3E3518B401CD}"/>
    <cellStyle name="Comma 2 5 2 2 2 2" xfId="31756" xr:uid="{60E4AD23-BF26-4871-B486-B0F5061992D7}"/>
    <cellStyle name="Comma 2 5 2 2 2 3" xfId="43555" xr:uid="{2611CC13-E688-4EDF-B842-67A2E2B75960}"/>
    <cellStyle name="Comma 2 5 2 2 3" xfId="25863" xr:uid="{890A14A7-6812-4751-9A91-56222952CC4D}"/>
    <cellStyle name="Comma 2 5 2 2 4" xfId="37658" xr:uid="{0284C9C4-426C-44BC-BE47-3BFF50297F76}"/>
    <cellStyle name="Comma 2 5 2 3" xfId="17026" xr:uid="{E27D95AD-10D7-4A49-A3E4-08764F99192B}"/>
    <cellStyle name="Comma 2 5 2 3 2" xfId="28820" xr:uid="{70DE1015-A2C7-4C1D-B702-7E78ACF352DE}"/>
    <cellStyle name="Comma 2 5 2 3 3" xfId="40619" xr:uid="{3F23009E-7ECA-47A5-9B5B-F6A2D2FB35DD}"/>
    <cellStyle name="Comma 2 5 2 4" xfId="22927" xr:uid="{712037E8-F053-41B7-8B03-8C28DFA39612}"/>
    <cellStyle name="Comma 2 5 2 5" xfId="34722" xr:uid="{75580D07-AC64-4072-8A6A-5D8D63636B2C}"/>
    <cellStyle name="Comma 2 5 3" xfId="12486" xr:uid="{00000000-0005-0000-0000-0000CB030000}"/>
    <cellStyle name="Comma 2 5 3 2" xfId="18417" xr:uid="{01A862DF-3BB8-4CC5-98F8-A1D976FAF557}"/>
    <cellStyle name="Comma 2 5 3 2 2" xfId="30211" xr:uid="{7A993729-0E5A-4C2B-8B20-7920931A7EAD}"/>
    <cellStyle name="Comma 2 5 3 2 3" xfId="42010" xr:uid="{6504A0C5-4A1B-401C-825D-523771539A37}"/>
    <cellStyle name="Comma 2 5 3 3" xfId="24318" xr:uid="{BE53622F-E23D-42C7-B1B2-89467D1A9421}"/>
    <cellStyle name="Comma 2 5 3 4" xfId="36113" xr:uid="{6655F28F-9D46-4A69-AE01-D7DA7F608A43}"/>
    <cellStyle name="Comma 2 5 4" xfId="15473" xr:uid="{2792A208-14C1-43E1-ABAA-8BDB0FDA1224}"/>
    <cellStyle name="Comma 2 5 4 2" xfId="27271" xr:uid="{9121EE44-87F9-45F6-A08E-EEED93525D3E}"/>
    <cellStyle name="Comma 2 5 4 3" xfId="39066" xr:uid="{C7CFC7F7-533A-4A75-9774-38C8FB20D68C}"/>
    <cellStyle name="Comma 2 5 5" xfId="21381" xr:uid="{2B923B58-FC31-4A16-9ED2-91F8AB90EF16}"/>
    <cellStyle name="Comma 2 5 6" xfId="33173" xr:uid="{F14EF4EF-F70E-48B4-876F-AFBB8AB181E6}"/>
    <cellStyle name="Comma 2 6" xfId="1340" xr:uid="{00000000-0005-0000-0000-0000CC030000}"/>
    <cellStyle name="Comma 2 6 2" xfId="1341" xr:uid="{00000000-0005-0000-0000-0000CD030000}"/>
    <cellStyle name="Comma 2 6 2 2" xfId="11407" xr:uid="{00000000-0005-0000-0000-0000CE030000}"/>
    <cellStyle name="Comma 2 6 2 2 2" xfId="14350" xr:uid="{00000000-0005-0000-0000-0000CF030000}"/>
    <cellStyle name="Comma 2 6 2 2 2 2" xfId="20281" xr:uid="{1FC146A6-1700-4C41-B4B1-12DCF924A9A6}"/>
    <cellStyle name="Comma 2 6 2 2 2 2 2" xfId="32075" xr:uid="{15B121FE-A560-45D8-84E4-448C3A41FF8C}"/>
    <cellStyle name="Comma 2 6 2 2 2 2 3" xfId="43874" xr:uid="{364BD897-5C78-43E0-B1A2-AECA0F1D14BC}"/>
    <cellStyle name="Comma 2 6 2 2 2 3" xfId="26182" xr:uid="{AEA780F6-4578-4326-B3A9-EA4B2D6AD8C3}"/>
    <cellStyle name="Comma 2 6 2 2 2 4" xfId="37977" xr:uid="{7D3B01CF-96EB-4127-AA34-4CD109CF86FA}"/>
    <cellStyle name="Comma 2 6 2 2 3" xfId="17345" xr:uid="{AD03C140-45E4-4676-A44D-AA9E02CF15BC}"/>
    <cellStyle name="Comma 2 6 2 2 3 2" xfId="29139" xr:uid="{FB0A969B-0025-4CD2-BF4D-D078838755F9}"/>
    <cellStyle name="Comma 2 6 2 2 3 3" xfId="40938" xr:uid="{981CFB7C-71AE-436D-968C-E99AA8D52654}"/>
    <cellStyle name="Comma 2 6 2 2 4" xfId="23246" xr:uid="{47B14495-143D-4D92-9AB4-DF2D789F067C}"/>
    <cellStyle name="Comma 2 6 2 2 5" xfId="35041" xr:uid="{1A145C70-140C-4938-AE98-93E524E0CB44}"/>
    <cellStyle name="Comma 2 6 2 3" xfId="12818" xr:uid="{00000000-0005-0000-0000-0000D0030000}"/>
    <cellStyle name="Comma 2 6 2 3 2" xfId="18749" xr:uid="{C2D79F5B-81C3-42C5-8802-7E21F48C161B}"/>
    <cellStyle name="Comma 2 6 2 3 2 2" xfId="30543" xr:uid="{24D1F166-4728-4CD9-9866-2300F452ADD8}"/>
    <cellStyle name="Comma 2 6 2 3 2 3" xfId="42342" xr:uid="{8417A89E-FAA3-4013-B351-FB12CFB70494}"/>
    <cellStyle name="Comma 2 6 2 3 3" xfId="24650" xr:uid="{841369F8-D9E6-4F6A-A509-BAE336A09AED}"/>
    <cellStyle name="Comma 2 6 2 3 4" xfId="36445" xr:uid="{D328002B-AEE2-43E0-9F79-E614EF5155EB}"/>
    <cellStyle name="Comma 2 6 2 4" xfId="15806" xr:uid="{1200C8E9-FE35-4BE7-8102-761ED89C8A3B}"/>
    <cellStyle name="Comma 2 6 2 4 2" xfId="27603" xr:uid="{BB60AD3C-9CB8-4DB5-9869-20458725105C}"/>
    <cellStyle name="Comma 2 6 2 4 3" xfId="39399" xr:uid="{AA9E53DE-58BB-4F34-B047-057C849E8B6B}"/>
    <cellStyle name="Comma 2 6 2 5" xfId="21713" xr:uid="{9FDC8645-DB7B-4719-90F3-1D81CB962B28}"/>
    <cellStyle name="Comma 2 6 2 6" xfId="33506" xr:uid="{B7583063-A3DA-403F-AF7D-9E587F6BDF09}"/>
    <cellStyle name="Comma 2 6 3" xfId="1342" xr:uid="{00000000-0005-0000-0000-0000D1030000}"/>
    <cellStyle name="Comma 2 6 3 2" xfId="11408" xr:uid="{00000000-0005-0000-0000-0000D2030000}"/>
    <cellStyle name="Comma 2 6 3 2 2" xfId="14351" xr:uid="{00000000-0005-0000-0000-0000D3030000}"/>
    <cellStyle name="Comma 2 6 3 2 2 2" xfId="20282" xr:uid="{5D4B7854-643F-4C95-BB48-F3B94D1BFDB1}"/>
    <cellStyle name="Comma 2 6 3 2 2 2 2" xfId="32076" xr:uid="{B4FE076A-1570-48DD-AA36-DBF33D3CA141}"/>
    <cellStyle name="Comma 2 6 3 2 2 2 3" xfId="43875" xr:uid="{736E9F48-FABF-448B-A964-AC2E4C513DFF}"/>
    <cellStyle name="Comma 2 6 3 2 2 3" xfId="26183" xr:uid="{6A4967D4-DD76-4D81-B56C-ADB58E4C36D9}"/>
    <cellStyle name="Comma 2 6 3 2 2 4" xfId="37978" xr:uid="{2E984E70-A52F-4EC5-984B-60099C6F6D5D}"/>
    <cellStyle name="Comma 2 6 3 2 3" xfId="17346" xr:uid="{543CB0B5-4F8C-44DA-BC6E-6ADC31201911}"/>
    <cellStyle name="Comma 2 6 3 2 3 2" xfId="29140" xr:uid="{36A62ABD-7EF2-4EE8-A829-A1816F0451F4}"/>
    <cellStyle name="Comma 2 6 3 2 3 3" xfId="40939" xr:uid="{D809F51D-42FB-44D8-889E-5EC2B795DA70}"/>
    <cellStyle name="Comma 2 6 3 2 4" xfId="23247" xr:uid="{D1B95F67-4EA7-4365-AEDB-2A8559D1FCCA}"/>
    <cellStyle name="Comma 2 6 3 2 5" xfId="35042" xr:uid="{D8F5C537-DB61-4A48-93F2-20A24D800696}"/>
    <cellStyle name="Comma 2 6 3 3" xfId="12819" xr:uid="{00000000-0005-0000-0000-0000D4030000}"/>
    <cellStyle name="Comma 2 6 3 3 2" xfId="18750" xr:uid="{B2BB4093-C68B-43DA-9434-A649150E85AD}"/>
    <cellStyle name="Comma 2 6 3 3 2 2" xfId="30544" xr:uid="{A0FC3AB3-3B82-4B09-8870-B785A7F7D8AB}"/>
    <cellStyle name="Comma 2 6 3 3 2 3" xfId="42343" xr:uid="{857600F4-4178-4672-9050-3D88410A939F}"/>
    <cellStyle name="Comma 2 6 3 3 3" xfId="24651" xr:uid="{C4357D26-EC38-4940-B80D-662FE8FEF63F}"/>
    <cellStyle name="Comma 2 6 3 3 4" xfId="36446" xr:uid="{64B29F56-A430-495B-9094-CC71DB639D93}"/>
    <cellStyle name="Comma 2 6 3 4" xfId="15807" xr:uid="{EA9CA91C-C7BE-4288-89ED-8F0C8766E727}"/>
    <cellStyle name="Comma 2 6 3 4 2" xfId="27604" xr:uid="{D4B4C6E8-E65D-4DFD-BA92-7279A7C1FDE4}"/>
    <cellStyle name="Comma 2 6 3 4 3" xfId="39400" xr:uid="{7995F086-86A5-4883-A8E0-12CB2D7E62D6}"/>
    <cellStyle name="Comma 2 6 3 5" xfId="21714" xr:uid="{4DCB8160-112C-4549-BAB1-4F43BF832022}"/>
    <cellStyle name="Comma 2 6 3 6" xfId="33507" xr:uid="{223F0CCF-6961-4525-AFAE-A9557B344A12}"/>
    <cellStyle name="Comma 2 6 4" xfId="11406" xr:uid="{00000000-0005-0000-0000-0000D5030000}"/>
    <cellStyle name="Comma 2 6 4 2" xfId="14349" xr:uid="{00000000-0005-0000-0000-0000D6030000}"/>
    <cellStyle name="Comma 2 6 4 2 2" xfId="20280" xr:uid="{41EE6DE5-6E82-4EEA-998A-BD8C12EACB26}"/>
    <cellStyle name="Comma 2 6 4 2 2 2" xfId="32074" xr:uid="{E796AE66-3A78-4836-B99D-E203E2603A5A}"/>
    <cellStyle name="Comma 2 6 4 2 2 3" xfId="43873" xr:uid="{69177E25-6DA6-47B0-9B3D-93FAF2E49C94}"/>
    <cellStyle name="Comma 2 6 4 2 3" xfId="26181" xr:uid="{C5878662-FDDA-43A9-B914-A1E7CA3887AA}"/>
    <cellStyle name="Comma 2 6 4 2 4" xfId="37976" xr:uid="{DDA58507-33B3-46AF-B262-31C4D65266C8}"/>
    <cellStyle name="Comma 2 6 4 3" xfId="17344" xr:uid="{C2BB35F7-D168-40CF-8ED4-2DB33228973A}"/>
    <cellStyle name="Comma 2 6 4 3 2" xfId="29138" xr:uid="{57AF7510-9A2C-4FCE-BA02-D94ED86222A6}"/>
    <cellStyle name="Comma 2 6 4 3 3" xfId="40937" xr:uid="{8431282C-E241-480A-B60B-CEEA467E6ADF}"/>
    <cellStyle name="Comma 2 6 4 4" xfId="23245" xr:uid="{420FBA18-720E-4FF3-842A-92CA0700D62D}"/>
    <cellStyle name="Comma 2 6 4 5" xfId="35040" xr:uid="{867F1E32-D436-4A3D-8BEF-1BE396F37B45}"/>
    <cellStyle name="Comma 2 6 5" xfId="12817" xr:uid="{00000000-0005-0000-0000-0000D7030000}"/>
    <cellStyle name="Comma 2 6 5 2" xfId="18748" xr:uid="{C9675EEE-36B3-46FE-BFB4-204AE7443948}"/>
    <cellStyle name="Comma 2 6 5 2 2" xfId="30542" xr:uid="{9236277F-4B7B-451A-8524-3110F5909F2D}"/>
    <cellStyle name="Comma 2 6 5 2 3" xfId="42341" xr:uid="{9DE76950-CDF1-4886-906C-FF51222F10C3}"/>
    <cellStyle name="Comma 2 6 5 3" xfId="24649" xr:uid="{95B88F44-7BF1-481D-B634-DDB357708185}"/>
    <cellStyle name="Comma 2 6 5 4" xfId="36444" xr:uid="{2246A08F-A89D-453A-B503-C8ED2DDC4AC8}"/>
    <cellStyle name="Comma 2 6 6" xfId="15805" xr:uid="{24CF6156-359D-4934-9E03-AEE47C888100}"/>
    <cellStyle name="Comma 2 6 6 2" xfId="27602" xr:uid="{48CB8235-42CB-40C7-BD95-79CB49C1A529}"/>
    <cellStyle name="Comma 2 6 6 3" xfId="39398" xr:uid="{9A056BD3-573F-4CA6-B124-9654C02BC60F}"/>
    <cellStyle name="Comma 2 6 7" xfId="21712" xr:uid="{1627D9D3-2539-4A93-952A-7C09003F5A27}"/>
    <cellStyle name="Comma 2 6 8" xfId="33505" xr:uid="{8126FBA7-2A90-41DA-85B4-7CBDCEB30DC8}"/>
    <cellStyle name="Comma 2 7" xfId="1343" xr:uid="{00000000-0005-0000-0000-0000D8030000}"/>
    <cellStyle name="Comma 2 7 2" xfId="11409" xr:uid="{00000000-0005-0000-0000-0000D9030000}"/>
    <cellStyle name="Comma 2 7 2 2" xfId="14352" xr:uid="{00000000-0005-0000-0000-0000DA030000}"/>
    <cellStyle name="Comma 2 7 2 2 2" xfId="20283" xr:uid="{62882296-8506-4175-86CD-932411052619}"/>
    <cellStyle name="Comma 2 7 2 2 2 2" xfId="32077" xr:uid="{197D6577-4FB5-4986-AAFC-63B49CBE8791}"/>
    <cellStyle name="Comma 2 7 2 2 2 3" xfId="43876" xr:uid="{D251E2E8-EBF7-40DD-AD53-ABFF4A4DBFE9}"/>
    <cellStyle name="Comma 2 7 2 2 3" xfId="26184" xr:uid="{B801EEE1-832C-402B-96BA-7FAE81C31A26}"/>
    <cellStyle name="Comma 2 7 2 2 4" xfId="37979" xr:uid="{8E8FDE15-979D-4C01-91EF-093860C46A40}"/>
    <cellStyle name="Comma 2 7 2 3" xfId="17347" xr:uid="{F36AD5EA-AE64-4620-BA1F-3E5E8B84B8C3}"/>
    <cellStyle name="Comma 2 7 2 3 2" xfId="29141" xr:uid="{F8B2B6C4-9B77-4459-8B08-932E7D54ECCA}"/>
    <cellStyle name="Comma 2 7 2 3 3" xfId="40940" xr:uid="{30A6C179-FCB4-4BF7-A12F-0C6739C089F3}"/>
    <cellStyle name="Comma 2 7 2 4" xfId="23248" xr:uid="{01B7C662-DBD5-486D-8466-2CCE4664D4ED}"/>
    <cellStyle name="Comma 2 7 2 5" xfId="35043" xr:uid="{3832B799-BBAA-445E-B881-9D2719AB7A56}"/>
    <cellStyle name="Comma 2 7 3" xfId="12820" xr:uid="{00000000-0005-0000-0000-0000DB030000}"/>
    <cellStyle name="Comma 2 7 3 2" xfId="18751" xr:uid="{D88E9838-E9ED-484D-86D4-0E01A0DDFE4C}"/>
    <cellStyle name="Comma 2 7 3 2 2" xfId="30545" xr:uid="{3C7EFACC-3B39-4C06-B138-10798DA18014}"/>
    <cellStyle name="Comma 2 7 3 2 3" xfId="42344" xr:uid="{47DE5232-B6B0-4833-B6FE-2DB3FAD2AF22}"/>
    <cellStyle name="Comma 2 7 3 3" xfId="24652" xr:uid="{1F3855C6-99C4-457D-96BA-4C1F055E8600}"/>
    <cellStyle name="Comma 2 7 3 4" xfId="36447" xr:uid="{6DDBE57E-B085-4893-95C3-435D9B57B948}"/>
    <cellStyle name="Comma 2 7 4" xfId="15808" xr:uid="{E37AD791-2F75-4907-938D-9EA5F0A855CC}"/>
    <cellStyle name="Comma 2 7 4 2" xfId="27605" xr:uid="{5D1EE307-D321-4248-BFD7-390E5080306A}"/>
    <cellStyle name="Comma 2 7 4 3" xfId="39401" xr:uid="{AC2EDFEF-175A-49CB-92B7-619526016CC9}"/>
    <cellStyle name="Comma 2 7 5" xfId="21715" xr:uid="{E8D237F4-B062-483D-9760-EA593D7F4008}"/>
    <cellStyle name="Comma 2 7 6" xfId="33508" xr:uid="{2ECE85BD-8934-40F6-92D9-2EB1E005CF39}"/>
    <cellStyle name="Comma 2 8" xfId="1344" xr:uid="{00000000-0005-0000-0000-0000DC030000}"/>
    <cellStyle name="Comma 2 8 2" xfId="11410" xr:uid="{00000000-0005-0000-0000-0000DD030000}"/>
    <cellStyle name="Comma 2 8 2 2" xfId="14353" xr:uid="{00000000-0005-0000-0000-0000DE030000}"/>
    <cellStyle name="Comma 2 8 2 2 2" xfId="20284" xr:uid="{B8E2AB2A-9ED4-4620-91C0-59D418AB7647}"/>
    <cellStyle name="Comma 2 8 2 2 2 2" xfId="32078" xr:uid="{04BE1A2A-ACEF-4DDA-9BBF-E51017F8EBC0}"/>
    <cellStyle name="Comma 2 8 2 2 2 3" xfId="43877" xr:uid="{CDA250C1-C387-4F65-AEEC-0DFEFF0AF9CB}"/>
    <cellStyle name="Comma 2 8 2 2 3" xfId="26185" xr:uid="{DDB8BD1A-DFC2-4085-8E6F-149AC0C1FAA8}"/>
    <cellStyle name="Comma 2 8 2 2 4" xfId="37980" xr:uid="{C80C9308-E829-4AB2-B5ED-4FA9FC913EBB}"/>
    <cellStyle name="Comma 2 8 2 3" xfId="17348" xr:uid="{E13A0713-BFAD-408C-85F9-C31A9337A883}"/>
    <cellStyle name="Comma 2 8 2 3 2" xfId="29142" xr:uid="{AB7BE957-97A8-44A1-B736-DDEE2D3A6919}"/>
    <cellStyle name="Comma 2 8 2 3 3" xfId="40941" xr:uid="{51B954D5-84B1-4331-9EC8-BA81D53E928B}"/>
    <cellStyle name="Comma 2 8 2 4" xfId="23249" xr:uid="{CDD1A506-A8DA-45DE-AB02-E65269DEEAC9}"/>
    <cellStyle name="Comma 2 8 2 5" xfId="35044" xr:uid="{6F9D2515-8C69-4457-A87B-2E4BBF381AD3}"/>
    <cellStyle name="Comma 2 8 3" xfId="12821" xr:uid="{00000000-0005-0000-0000-0000DF030000}"/>
    <cellStyle name="Comma 2 8 3 2" xfId="18752" xr:uid="{C984A9C5-2556-4E55-8287-98B63E9E1ACE}"/>
    <cellStyle name="Comma 2 8 3 2 2" xfId="30546" xr:uid="{1F28A492-7F9D-49A2-BFC5-A33C51BC5050}"/>
    <cellStyle name="Comma 2 8 3 2 3" xfId="42345" xr:uid="{6DE06421-ECE2-4EEF-BD45-66DF664F6EC7}"/>
    <cellStyle name="Comma 2 8 3 3" xfId="24653" xr:uid="{D4EBFD03-037A-4BC6-BA1E-6F5F620E3D00}"/>
    <cellStyle name="Comma 2 8 3 4" xfId="36448" xr:uid="{261F183B-1015-4F79-A484-0EC3FBA61807}"/>
    <cellStyle name="Comma 2 8 4" xfId="15809" xr:uid="{95851178-4179-4182-BCFA-D309721F4083}"/>
    <cellStyle name="Comma 2 8 4 2" xfId="27606" xr:uid="{AE416FF2-CFFC-4674-A8B7-17DD1B57DB68}"/>
    <cellStyle name="Comma 2 8 4 3" xfId="39402" xr:uid="{C4BE4505-22D2-4687-BF19-D91B5AAF28C1}"/>
    <cellStyle name="Comma 2 8 5" xfId="21716" xr:uid="{C3AC5229-17BB-4ED6-9E93-CDF0A056F30D}"/>
    <cellStyle name="Comma 2 8 6" xfId="33509" xr:uid="{19CB60FE-388A-4406-A031-922B3DD36C03}"/>
    <cellStyle name="Comma 2 9" xfId="1345" xr:uid="{00000000-0005-0000-0000-0000E0030000}"/>
    <cellStyle name="Comma 2 9 2" xfId="11411" xr:uid="{00000000-0005-0000-0000-0000E1030000}"/>
    <cellStyle name="Comma 2 9 2 2" xfId="14354" xr:uid="{00000000-0005-0000-0000-0000E2030000}"/>
    <cellStyle name="Comma 2 9 2 2 2" xfId="20285" xr:uid="{7AC32201-ECDE-44EA-BF2E-0472B350A4E6}"/>
    <cellStyle name="Comma 2 9 2 2 2 2" xfId="32079" xr:uid="{10C00160-51AD-4A13-8FEC-63B84D60DA6F}"/>
    <cellStyle name="Comma 2 9 2 2 2 3" xfId="43878" xr:uid="{60A152E5-4802-4AD7-A155-E328731470FA}"/>
    <cellStyle name="Comma 2 9 2 2 3" xfId="26186" xr:uid="{1FDDE008-9063-46DF-9A93-388E543FAE20}"/>
    <cellStyle name="Comma 2 9 2 2 4" xfId="37981" xr:uid="{B81E4DAB-9165-418D-B640-7DC44D5A8E9A}"/>
    <cellStyle name="Comma 2 9 2 3" xfId="17349" xr:uid="{5388C581-EF1F-4CD4-A394-B3B833DB4A4C}"/>
    <cellStyle name="Comma 2 9 2 3 2" xfId="29143" xr:uid="{F9240830-AADF-46C1-9FCC-C100DA196EE7}"/>
    <cellStyle name="Comma 2 9 2 3 3" xfId="40942" xr:uid="{22ACA343-2CF4-4CD6-BEB1-0A940DF36BB2}"/>
    <cellStyle name="Comma 2 9 2 4" xfId="23250" xr:uid="{90516680-BB5D-44AF-9F48-2F1B54FA959C}"/>
    <cellStyle name="Comma 2 9 2 5" xfId="35045" xr:uid="{BC10792A-6F77-47D9-976D-5BD6A23B9645}"/>
    <cellStyle name="Comma 2 9 3" xfId="12822" xr:uid="{00000000-0005-0000-0000-0000E3030000}"/>
    <cellStyle name="Comma 2 9 3 2" xfId="18753" xr:uid="{F3EE47AD-486D-4587-8038-65396CDEE117}"/>
    <cellStyle name="Comma 2 9 3 2 2" xfId="30547" xr:uid="{70796801-EC7F-4424-B7C8-35E97FECCA5A}"/>
    <cellStyle name="Comma 2 9 3 2 3" xfId="42346" xr:uid="{D89AAC1F-84F8-40C7-AFD9-4307084FF6F2}"/>
    <cellStyle name="Comma 2 9 3 3" xfId="24654" xr:uid="{71B2AC62-E226-43F8-BF79-9F3EAFF926A2}"/>
    <cellStyle name="Comma 2 9 3 4" xfId="36449" xr:uid="{CC6B3B6D-43AD-4F41-8252-025C5CF6A509}"/>
    <cellStyle name="Comma 2 9 4" xfId="15810" xr:uid="{83B9675E-2DAB-43E1-970E-1788A483AC41}"/>
    <cellStyle name="Comma 2 9 4 2" xfId="27607" xr:uid="{59C168EF-7351-4428-AD04-7698FE2AC894}"/>
    <cellStyle name="Comma 2 9 4 3" xfId="39403" xr:uid="{9063265C-4F87-468C-BB38-9A7DBE059B59}"/>
    <cellStyle name="Comma 2 9 5" xfId="21717" xr:uid="{6295739B-A3E1-4355-BFFD-534B485E6644}"/>
    <cellStyle name="Comma 2 9 6" xfId="33510" xr:uid="{EDB519BA-D5D9-4BFF-AA07-09F759835CA3}"/>
    <cellStyle name="Comma 20" xfId="1346" xr:uid="{00000000-0005-0000-0000-0000E4030000}"/>
    <cellStyle name="Comma 20 2" xfId="11412" xr:uid="{00000000-0005-0000-0000-0000E5030000}"/>
    <cellStyle name="Comma 20 2 2" xfId="14355" xr:uid="{00000000-0005-0000-0000-0000E6030000}"/>
    <cellStyle name="Comma 20 2 2 2" xfId="20286" xr:uid="{F4336233-3D92-4D0A-8ACC-C209E862B9FE}"/>
    <cellStyle name="Comma 20 2 2 2 2" xfId="32080" xr:uid="{B002C35F-737E-4DA4-BA7B-583DB6FA1ED1}"/>
    <cellStyle name="Comma 20 2 2 2 3" xfId="43879" xr:uid="{0E1B6750-7744-43F6-94CD-E90CC3F73305}"/>
    <cellStyle name="Comma 20 2 2 3" xfId="26187" xr:uid="{AE93DFFA-488C-4DBE-9F56-71A1A4B1CE68}"/>
    <cellStyle name="Comma 20 2 2 4" xfId="37982" xr:uid="{F55D05F5-5B02-451C-B706-8949523889EA}"/>
    <cellStyle name="Comma 20 2 3" xfId="17350" xr:uid="{18FB2884-E1ED-4643-9A98-E2CA95A7EBE3}"/>
    <cellStyle name="Comma 20 2 3 2" xfId="29144" xr:uid="{7A5DDED9-D2FC-44FE-AEFC-F3928FCE79D0}"/>
    <cellStyle name="Comma 20 2 3 3" xfId="40943" xr:uid="{D790D000-5C74-43E8-82D3-AE039D63B18F}"/>
    <cellStyle name="Comma 20 2 4" xfId="23251" xr:uid="{17E5B20A-50E8-442D-A665-80640ACEA3F6}"/>
    <cellStyle name="Comma 20 2 5" xfId="35046" xr:uid="{C7CA2196-9A67-4ACF-8B0C-7EA534248EB7}"/>
    <cellStyle name="Comma 20 3" xfId="12823" xr:uid="{00000000-0005-0000-0000-0000E7030000}"/>
    <cellStyle name="Comma 20 3 2" xfId="18754" xr:uid="{3A22D5B8-B121-4D8B-9ACC-2FD4AE65A818}"/>
    <cellStyle name="Comma 20 3 2 2" xfId="30548" xr:uid="{09728264-7F5F-4564-B559-5BAA734F1A95}"/>
    <cellStyle name="Comma 20 3 2 3" xfId="42347" xr:uid="{225DFDF7-2E13-4EA4-8D5F-5E488C4D2649}"/>
    <cellStyle name="Comma 20 3 3" xfId="24655" xr:uid="{44C05215-D823-4296-96E5-C1FEF7E750EA}"/>
    <cellStyle name="Comma 20 3 4" xfId="36450" xr:uid="{C68DC078-AF57-4964-9C27-6E49FCAE9F5D}"/>
    <cellStyle name="Comma 20 4" xfId="15811" xr:uid="{9EE0CADD-4208-48FC-8437-FD30B4F9E897}"/>
    <cellStyle name="Comma 20 4 2" xfId="27608" xr:uid="{301F9320-CA18-4038-849F-39EFD5028B1E}"/>
    <cellStyle name="Comma 20 4 3" xfId="39404" xr:uid="{34B0D1A2-2C6C-4C4E-867F-38E85C85B7EE}"/>
    <cellStyle name="Comma 20 5" xfId="21718" xr:uid="{2D8BCD69-9004-437B-8C50-5BF144F99FDA}"/>
    <cellStyle name="Comma 20 6" xfId="33511" xr:uid="{516AC102-C13D-4B6A-8BEC-2A6959D66153}"/>
    <cellStyle name="Comma 21" xfId="1347" xr:uid="{00000000-0005-0000-0000-0000E8030000}"/>
    <cellStyle name="Comma 21 2" xfId="11413" xr:uid="{00000000-0005-0000-0000-0000E9030000}"/>
    <cellStyle name="Comma 21 2 2" xfId="14356" xr:uid="{00000000-0005-0000-0000-0000EA030000}"/>
    <cellStyle name="Comma 21 2 2 2" xfId="20287" xr:uid="{D57CEBEF-0328-4820-9FD5-A40A7C020BF1}"/>
    <cellStyle name="Comma 21 2 2 2 2" xfId="32081" xr:uid="{342BFCE0-9F6C-4724-AB31-33577434E9EA}"/>
    <cellStyle name="Comma 21 2 2 2 3" xfId="43880" xr:uid="{08120790-E9F1-47A1-815A-689A10F18188}"/>
    <cellStyle name="Comma 21 2 2 3" xfId="26188" xr:uid="{E051BE17-015F-4606-8993-D529AF652631}"/>
    <cellStyle name="Comma 21 2 2 4" xfId="37983" xr:uid="{4A52351F-8A9B-48F9-A538-26DB3B3BDDFB}"/>
    <cellStyle name="Comma 21 2 3" xfId="17351" xr:uid="{B5A90E6D-0326-4317-8094-49ACBFD897D8}"/>
    <cellStyle name="Comma 21 2 3 2" xfId="29145" xr:uid="{91E20705-DE53-4469-89C6-6B7CB9A44729}"/>
    <cellStyle name="Comma 21 2 3 3" xfId="40944" xr:uid="{AF4CA627-9F32-4276-B6A9-3F5F99D9D139}"/>
    <cellStyle name="Comma 21 2 4" xfId="23252" xr:uid="{CAEC38E6-89EA-428A-96AD-5923ACCE5E65}"/>
    <cellStyle name="Comma 21 2 5" xfId="35047" xr:uid="{63EF1FAD-2886-458A-B422-F69AACD07659}"/>
    <cellStyle name="Comma 21 3" xfId="12824" xr:uid="{00000000-0005-0000-0000-0000EB030000}"/>
    <cellStyle name="Comma 21 3 2" xfId="18755" xr:uid="{5A79ACCD-5793-413C-952B-4946F5798395}"/>
    <cellStyle name="Comma 21 3 2 2" xfId="30549" xr:uid="{D457D93A-BB2F-4204-A04C-977F94C00031}"/>
    <cellStyle name="Comma 21 3 2 3" xfId="42348" xr:uid="{89B4D594-5E14-47A0-97D0-F863568FD0F8}"/>
    <cellStyle name="Comma 21 3 3" xfId="24656" xr:uid="{4C8261BC-54B5-4C12-AA64-AF932AA905D6}"/>
    <cellStyle name="Comma 21 3 4" xfId="36451" xr:uid="{D4CD0B43-E27B-49AF-A242-0B32A8945E4F}"/>
    <cellStyle name="Comma 21 4" xfId="15812" xr:uid="{EDC17ACE-8114-4AB7-8121-3DBAD7676313}"/>
    <cellStyle name="Comma 21 4 2" xfId="27609" xr:uid="{E6CAC88D-D4A0-4193-8E34-2A85691EA5E4}"/>
    <cellStyle name="Comma 21 4 3" xfId="39405" xr:uid="{FA0196EF-F1E0-4814-9840-D909F11618F4}"/>
    <cellStyle name="Comma 21 5" xfId="21719" xr:uid="{12ED72AA-4330-41B5-BA5D-D4203CF779F5}"/>
    <cellStyle name="Comma 21 6" xfId="33512" xr:uid="{B6E5875A-E72E-44FE-A39D-F843DB8F87F0}"/>
    <cellStyle name="Comma 22" xfId="1348" xr:uid="{00000000-0005-0000-0000-0000EC030000}"/>
    <cellStyle name="Comma 22 2" xfId="11414" xr:uid="{00000000-0005-0000-0000-0000ED030000}"/>
    <cellStyle name="Comma 22 2 2" xfId="14357" xr:uid="{00000000-0005-0000-0000-0000EE030000}"/>
    <cellStyle name="Comma 22 2 2 2" xfId="20288" xr:uid="{49FC5EC8-1662-4819-8E8D-7FBCCB7D8B9B}"/>
    <cellStyle name="Comma 22 2 2 2 2" xfId="32082" xr:uid="{291ADED2-28B2-4139-BA15-441925A57B1F}"/>
    <cellStyle name="Comma 22 2 2 2 3" xfId="43881" xr:uid="{2E900832-3F5C-4B19-9FD0-500AF98BA134}"/>
    <cellStyle name="Comma 22 2 2 3" xfId="26189" xr:uid="{C4525A80-FEB7-4533-A5E2-E74EC2E5397C}"/>
    <cellStyle name="Comma 22 2 2 4" xfId="37984" xr:uid="{CB6C8CD0-C8FE-4DC8-BB17-8087081EA60A}"/>
    <cellStyle name="Comma 22 2 3" xfId="17352" xr:uid="{78EEBB92-A4FB-4B13-AF10-540E5D2DC3B3}"/>
    <cellStyle name="Comma 22 2 3 2" xfId="29146" xr:uid="{AC1E7C05-850D-42D8-A582-0CD1A0622C3D}"/>
    <cellStyle name="Comma 22 2 3 3" xfId="40945" xr:uid="{1577A6C1-4C0A-41E7-8CDF-8B8A1184540A}"/>
    <cellStyle name="Comma 22 2 4" xfId="23253" xr:uid="{3B5A7F8D-CA7B-4A27-841A-F24FB8C7A3E9}"/>
    <cellStyle name="Comma 22 2 5" xfId="35048" xr:uid="{4DF395B5-83DD-4D1F-B90D-7D83E3F1A785}"/>
    <cellStyle name="Comma 22 3" xfId="12825" xr:uid="{00000000-0005-0000-0000-0000EF030000}"/>
    <cellStyle name="Comma 22 3 2" xfId="18756" xr:uid="{B435F775-56C1-45FB-BC3B-67B4FFDAABC4}"/>
    <cellStyle name="Comma 22 3 2 2" xfId="30550" xr:uid="{EFFCED28-AF8C-4867-BC11-E95869BE3469}"/>
    <cellStyle name="Comma 22 3 2 3" xfId="42349" xr:uid="{8B12D5D6-D736-441E-8AB3-1FE7A7A78615}"/>
    <cellStyle name="Comma 22 3 3" xfId="24657" xr:uid="{CB774B3E-8CDD-4060-9D86-CDF8199CFCA1}"/>
    <cellStyle name="Comma 22 3 4" xfId="36452" xr:uid="{92481BB4-FBB5-43C5-87FF-14F594455BE0}"/>
    <cellStyle name="Comma 22 4" xfId="15813" xr:uid="{E8325E03-8D58-4922-B155-19F567F90DFE}"/>
    <cellStyle name="Comma 22 4 2" xfId="27610" xr:uid="{EFA91FCB-FA85-4B08-83B5-9F60B461ED36}"/>
    <cellStyle name="Comma 22 4 3" xfId="39406" xr:uid="{314B903A-9A6A-494D-AF41-F70E5E97D533}"/>
    <cellStyle name="Comma 22 5" xfId="21720" xr:uid="{AA99B77A-8AAD-4954-A3A9-2FBE89B81B55}"/>
    <cellStyle name="Comma 22 6" xfId="33513" xr:uid="{E1C91FEC-FF0B-4FAB-90C1-CE0FD5E1927A}"/>
    <cellStyle name="Comma 23" xfId="1349" xr:uid="{00000000-0005-0000-0000-0000F0030000}"/>
    <cellStyle name="Comma 23 2" xfId="11415" xr:uid="{00000000-0005-0000-0000-0000F1030000}"/>
    <cellStyle name="Comma 23 2 2" xfId="14358" xr:uid="{00000000-0005-0000-0000-0000F2030000}"/>
    <cellStyle name="Comma 23 2 2 2" xfId="20289" xr:uid="{224F7B30-7F11-4617-B42C-C173761C14DB}"/>
    <cellStyle name="Comma 23 2 2 2 2" xfId="32083" xr:uid="{CA140EEA-9410-4945-B22A-55DDF543F9EB}"/>
    <cellStyle name="Comma 23 2 2 2 3" xfId="43882" xr:uid="{6124718B-9BB7-49C4-9F6A-785A78306BDF}"/>
    <cellStyle name="Comma 23 2 2 3" xfId="26190" xr:uid="{C184D287-B62C-4B16-87DC-A44BB156F3A1}"/>
    <cellStyle name="Comma 23 2 2 4" xfId="37985" xr:uid="{52C03088-F9D7-4B50-935F-868F40F0C935}"/>
    <cellStyle name="Comma 23 2 3" xfId="17353" xr:uid="{89660D77-324B-4809-92F9-1F97B7DDD483}"/>
    <cellStyle name="Comma 23 2 3 2" xfId="29147" xr:uid="{2246636E-0AF8-4C8E-B185-3FF950DDE6B9}"/>
    <cellStyle name="Comma 23 2 3 3" xfId="40946" xr:uid="{4DCC0BB7-7FCE-4D3D-8964-BEFF0A719E49}"/>
    <cellStyle name="Comma 23 2 4" xfId="23254" xr:uid="{C9393D8C-5AF3-44D0-A4FD-7E02F3889136}"/>
    <cellStyle name="Comma 23 2 5" xfId="35049" xr:uid="{B5D10215-0B21-43C0-BE5D-758088B435F5}"/>
    <cellStyle name="Comma 23 3" xfId="12826" xr:uid="{00000000-0005-0000-0000-0000F3030000}"/>
    <cellStyle name="Comma 23 3 2" xfId="18757" xr:uid="{E582C4EC-6033-4B1F-9A2E-162CD78D5A90}"/>
    <cellStyle name="Comma 23 3 2 2" xfId="30551" xr:uid="{ECEACA73-D693-411B-9B18-DD179FEBC90A}"/>
    <cellStyle name="Comma 23 3 2 3" xfId="42350" xr:uid="{F939A448-62F1-4CB1-A9DA-1B896643920D}"/>
    <cellStyle name="Comma 23 3 3" xfId="24658" xr:uid="{D0E56492-734E-40E8-84E0-4A8E41FF3A8A}"/>
    <cellStyle name="Comma 23 3 4" xfId="36453" xr:uid="{8F3DC3F4-DBAF-4F69-AEB3-50CA0720F0B0}"/>
    <cellStyle name="Comma 23 4" xfId="15814" xr:uid="{21C8F278-FF78-482F-8074-B601AAE5A56A}"/>
    <cellStyle name="Comma 23 4 2" xfId="27611" xr:uid="{44FC1689-53EC-42CB-8609-BD4902909FB9}"/>
    <cellStyle name="Comma 23 4 3" xfId="39407" xr:uid="{D3F03B65-AE09-40AC-9394-C3D2D78B2924}"/>
    <cellStyle name="Comma 23 5" xfId="21721" xr:uid="{84136E17-C869-4168-B922-97FDA7872D6F}"/>
    <cellStyle name="Comma 23 6" xfId="33514" xr:uid="{0FED0C02-98B4-4EBF-BAE2-DE3098F40EE3}"/>
    <cellStyle name="Comma 24" xfId="1350" xr:uid="{00000000-0005-0000-0000-0000F4030000}"/>
    <cellStyle name="Comma 24 2" xfId="11416" xr:uid="{00000000-0005-0000-0000-0000F5030000}"/>
    <cellStyle name="Comma 24 2 2" xfId="14359" xr:uid="{00000000-0005-0000-0000-0000F6030000}"/>
    <cellStyle name="Comma 24 2 2 2" xfId="20290" xr:uid="{39183964-4C22-4EFC-9A32-563A3E57385B}"/>
    <cellStyle name="Comma 24 2 2 2 2" xfId="32084" xr:uid="{CC6A6464-4424-4A21-91C4-DE995BA1B557}"/>
    <cellStyle name="Comma 24 2 2 2 3" xfId="43883" xr:uid="{0B65683A-D833-4DF8-BA59-9E52C544BD85}"/>
    <cellStyle name="Comma 24 2 2 3" xfId="26191" xr:uid="{AF8D4F3B-4755-44E0-B60E-B3BEC99CE839}"/>
    <cellStyle name="Comma 24 2 2 4" xfId="37986" xr:uid="{C86D9384-0A21-4CC3-8401-1F76E5553FC8}"/>
    <cellStyle name="Comma 24 2 3" xfId="17354" xr:uid="{2387343C-10A4-4937-A4E9-0759580940DC}"/>
    <cellStyle name="Comma 24 2 3 2" xfId="29148" xr:uid="{9A385355-392E-48C2-ACEF-8CFD4FD15A7D}"/>
    <cellStyle name="Comma 24 2 3 3" xfId="40947" xr:uid="{1D6AA352-3B52-4CF5-A116-862FE5FA177A}"/>
    <cellStyle name="Comma 24 2 4" xfId="23255" xr:uid="{9A6D2530-CB78-4B0D-9BA4-AD1083A7503F}"/>
    <cellStyle name="Comma 24 2 5" xfId="35050" xr:uid="{8AE46440-5B87-411B-BB68-5E54829313F3}"/>
    <cellStyle name="Comma 24 3" xfId="12827" xr:uid="{00000000-0005-0000-0000-0000F7030000}"/>
    <cellStyle name="Comma 24 3 2" xfId="18758" xr:uid="{EDE66697-C6F5-454D-84DC-E1393E9B57E8}"/>
    <cellStyle name="Comma 24 3 2 2" xfId="30552" xr:uid="{7F64694B-5D57-4B07-9942-5E181CA98B56}"/>
    <cellStyle name="Comma 24 3 2 3" xfId="42351" xr:uid="{BFCF24D5-3236-4CE2-AABE-F0E5E5AC5FC7}"/>
    <cellStyle name="Comma 24 3 3" xfId="24659" xr:uid="{4E4D3F28-149D-4D34-B4A7-B26504C25D0F}"/>
    <cellStyle name="Comma 24 3 4" xfId="36454" xr:uid="{1056D2DE-F21D-4FA9-BE0C-427CEC6FD29A}"/>
    <cellStyle name="Comma 24 4" xfId="15815" xr:uid="{94A255E2-21CD-4C8E-B632-8484F757CE15}"/>
    <cellStyle name="Comma 24 4 2" xfId="27612" xr:uid="{D5AAD923-1993-4383-93DD-A84F654F8218}"/>
    <cellStyle name="Comma 24 4 3" xfId="39408" xr:uid="{696A1135-5F28-4291-94EC-91E7AD30FD02}"/>
    <cellStyle name="Comma 24 5" xfId="21722" xr:uid="{BA6DEE2A-F094-4CD1-9FCA-414387F17AA3}"/>
    <cellStyle name="Comma 24 6" xfId="33515" xr:uid="{F1047002-D72C-4EE4-A354-17C79A571E9A}"/>
    <cellStyle name="Comma 25" xfId="1351" xr:uid="{00000000-0005-0000-0000-0000F8030000}"/>
    <cellStyle name="Comma 25 2" xfId="11417" xr:uid="{00000000-0005-0000-0000-0000F9030000}"/>
    <cellStyle name="Comma 25 2 2" xfId="14360" xr:uid="{00000000-0005-0000-0000-0000FA030000}"/>
    <cellStyle name="Comma 25 2 2 2" xfId="20291" xr:uid="{0297E487-CB55-4A76-9805-68F3F89F348A}"/>
    <cellStyle name="Comma 25 2 2 2 2" xfId="32085" xr:uid="{D854F646-48F1-4761-B4CF-0D28F80577B8}"/>
    <cellStyle name="Comma 25 2 2 2 3" xfId="43884" xr:uid="{DA9259E2-242B-4C68-9031-D6A86817D725}"/>
    <cellStyle name="Comma 25 2 2 3" xfId="26192" xr:uid="{1BDB737E-D9C9-4907-B218-88A07A000507}"/>
    <cellStyle name="Comma 25 2 2 4" xfId="37987" xr:uid="{27D316DF-9CC7-47BF-B190-D00C80E9E7FE}"/>
    <cellStyle name="Comma 25 2 3" xfId="17355" xr:uid="{6A0357F3-D87E-4A0C-9831-357ED9B84718}"/>
    <cellStyle name="Comma 25 2 3 2" xfId="29149" xr:uid="{8AB57756-BBEE-435D-BCDA-CD7630367859}"/>
    <cellStyle name="Comma 25 2 3 3" xfId="40948" xr:uid="{7A248F10-3ECA-42FB-A18A-AC8924808108}"/>
    <cellStyle name="Comma 25 2 4" xfId="23256" xr:uid="{D147B1E5-2506-4A99-B703-B619597BCDC4}"/>
    <cellStyle name="Comma 25 2 5" xfId="35051" xr:uid="{90792C2F-F917-4499-9489-39DA1928174F}"/>
    <cellStyle name="Comma 25 3" xfId="12828" xr:uid="{00000000-0005-0000-0000-0000FB030000}"/>
    <cellStyle name="Comma 25 3 2" xfId="18759" xr:uid="{D6F80E9D-128E-4373-AA62-7674D0CC47BE}"/>
    <cellStyle name="Comma 25 3 2 2" xfId="30553" xr:uid="{64FF14AF-2388-4AA3-941E-F0D6F0F7DADD}"/>
    <cellStyle name="Comma 25 3 2 3" xfId="42352" xr:uid="{6FA60151-E805-4D6B-A198-487421B6E150}"/>
    <cellStyle name="Comma 25 3 3" xfId="24660" xr:uid="{4F5BDA63-FE17-48D3-9174-35A4275B8E5F}"/>
    <cellStyle name="Comma 25 3 4" xfId="36455" xr:uid="{CC2806FE-62C0-43F1-A2CA-8810C4364BCD}"/>
    <cellStyle name="Comma 25 4" xfId="15816" xr:uid="{EB0E24E3-4031-4DEF-9F89-C33996AE8B17}"/>
    <cellStyle name="Comma 25 4 2" xfId="27613" xr:uid="{15585E67-E0FB-4F67-B7CB-BE1A78213E8B}"/>
    <cellStyle name="Comma 25 4 3" xfId="39409" xr:uid="{08D077ED-923F-4358-A77A-9591090F43A5}"/>
    <cellStyle name="Comma 25 5" xfId="21723" xr:uid="{774D1A80-C360-457B-A8D0-BDBCD2466BE7}"/>
    <cellStyle name="Comma 25 6" xfId="33516" xr:uid="{83A71313-A2B7-4D90-9702-79C66F2DD747}"/>
    <cellStyle name="Comma 26" xfId="1352" xr:uid="{00000000-0005-0000-0000-0000FC030000}"/>
    <cellStyle name="Comma 26 2" xfId="11418" xr:uid="{00000000-0005-0000-0000-0000FD030000}"/>
    <cellStyle name="Comma 26 2 2" xfId="14361" xr:uid="{00000000-0005-0000-0000-0000FE030000}"/>
    <cellStyle name="Comma 26 2 2 2" xfId="20292" xr:uid="{04720EA8-CC47-4762-B323-1E693F35D43A}"/>
    <cellStyle name="Comma 26 2 2 2 2" xfId="32086" xr:uid="{BFB92E9D-BFA8-4D34-9604-DB92CCA682A3}"/>
    <cellStyle name="Comma 26 2 2 2 3" xfId="43885" xr:uid="{37EB1DF3-B8F7-470C-92A1-B401DD50ED74}"/>
    <cellStyle name="Comma 26 2 2 3" xfId="26193" xr:uid="{41C899C2-8294-4C9C-943D-B94DE8B04041}"/>
    <cellStyle name="Comma 26 2 2 4" xfId="37988" xr:uid="{14F67880-AD4B-4184-BBF9-1F787F16841A}"/>
    <cellStyle name="Comma 26 2 3" xfId="17356" xr:uid="{001E3BEF-1CBB-4C57-9D90-84DADC841CB6}"/>
    <cellStyle name="Comma 26 2 3 2" xfId="29150" xr:uid="{EBD49E28-D222-4F4B-8248-A1A9AEBEEF6F}"/>
    <cellStyle name="Comma 26 2 3 3" xfId="40949" xr:uid="{89CC71C7-3999-4AAA-B9AC-19FF26EC07D7}"/>
    <cellStyle name="Comma 26 2 4" xfId="23257" xr:uid="{4BADE7FF-59FF-4227-B793-C29E6F30C207}"/>
    <cellStyle name="Comma 26 2 5" xfId="35052" xr:uid="{F977C4AB-92E3-4DDF-90D0-346477E03D0A}"/>
    <cellStyle name="Comma 26 3" xfId="12829" xr:uid="{00000000-0005-0000-0000-0000FF030000}"/>
    <cellStyle name="Comma 26 3 2" xfId="18760" xr:uid="{DB29098F-0839-4A75-97A3-BAC42C9CB952}"/>
    <cellStyle name="Comma 26 3 2 2" xfId="30554" xr:uid="{756969A2-22C9-40F1-B0D5-CE2EA8736DAC}"/>
    <cellStyle name="Comma 26 3 2 3" xfId="42353" xr:uid="{97B4F090-7426-44B8-A782-7BBA5F1EA0C7}"/>
    <cellStyle name="Comma 26 3 3" xfId="24661" xr:uid="{93111C81-CD89-4529-BEC7-C39BE8015DA9}"/>
    <cellStyle name="Comma 26 3 4" xfId="36456" xr:uid="{C95145C9-07C9-45F6-BE73-054E54AC9662}"/>
    <cellStyle name="Comma 26 4" xfId="15817" xr:uid="{CBB505DF-114C-4F89-B891-1E401DEAE668}"/>
    <cellStyle name="Comma 26 4 2" xfId="27614" xr:uid="{4747DFF2-EE36-4649-832D-9A2B1F3BD73B}"/>
    <cellStyle name="Comma 26 4 3" xfId="39410" xr:uid="{8D46FD3D-93D4-42DD-B778-6D5E4D0FA8EB}"/>
    <cellStyle name="Comma 26 5" xfId="21724" xr:uid="{49C8BEF3-3889-4C24-809C-140B91244500}"/>
    <cellStyle name="Comma 26 6" xfId="33517" xr:uid="{788B727C-F852-4DA0-9BBC-B4551614A30C}"/>
    <cellStyle name="Comma 27" xfId="1353" xr:uid="{00000000-0005-0000-0000-000000040000}"/>
    <cellStyle name="Comma 27 2" xfId="11419" xr:uid="{00000000-0005-0000-0000-000001040000}"/>
    <cellStyle name="Comma 27 2 2" xfId="14362" xr:uid="{00000000-0005-0000-0000-000002040000}"/>
    <cellStyle name="Comma 27 2 2 2" xfId="20293" xr:uid="{A085D8E7-238B-436F-A51F-3F83A841DE8F}"/>
    <cellStyle name="Comma 27 2 2 2 2" xfId="32087" xr:uid="{D852AA28-EAC6-42BA-A9C9-1BA0C32DBC46}"/>
    <cellStyle name="Comma 27 2 2 2 3" xfId="43886" xr:uid="{1B1FC886-3A0C-415B-BC7F-B01B839B76C0}"/>
    <cellStyle name="Comma 27 2 2 3" xfId="26194" xr:uid="{9333384B-CAF0-4A47-B206-F0F308512829}"/>
    <cellStyle name="Comma 27 2 2 4" xfId="37989" xr:uid="{280187AA-E6A2-4F92-ADFA-B0E149904A9D}"/>
    <cellStyle name="Comma 27 2 3" xfId="17357" xr:uid="{47ADDBC0-E690-47C0-B327-1F02AB4A7D40}"/>
    <cellStyle name="Comma 27 2 3 2" xfId="29151" xr:uid="{86BCB527-DE05-4E5F-9363-9FA3BA0AC3A9}"/>
    <cellStyle name="Comma 27 2 3 3" xfId="40950" xr:uid="{68C0E73A-C282-4FB4-8443-46DC8E97B8E9}"/>
    <cellStyle name="Comma 27 2 4" xfId="23258" xr:uid="{DEB088D0-AB64-4661-B148-3E50F351CEBD}"/>
    <cellStyle name="Comma 27 2 5" xfId="35053" xr:uid="{A3D014CC-CB41-4298-B608-89E786F5F418}"/>
    <cellStyle name="Comma 27 3" xfId="12830" xr:uid="{00000000-0005-0000-0000-000003040000}"/>
    <cellStyle name="Comma 27 3 2" xfId="18761" xr:uid="{2C93C696-0429-4C59-81B7-E3568E70BED2}"/>
    <cellStyle name="Comma 27 3 2 2" xfId="30555" xr:uid="{09DDB194-151D-46B2-8A36-C6F7FC61F5F3}"/>
    <cellStyle name="Comma 27 3 2 3" xfId="42354" xr:uid="{EEBA2ADA-3633-4359-9F8F-17941E916D0D}"/>
    <cellStyle name="Comma 27 3 3" xfId="24662" xr:uid="{99CBB443-34DA-4A07-A0C2-853CA1D8E8D6}"/>
    <cellStyle name="Comma 27 3 4" xfId="36457" xr:uid="{DC0667B2-6854-4C6C-9082-D81DCC61D3A7}"/>
    <cellStyle name="Comma 27 4" xfId="15818" xr:uid="{ED3625ED-F144-4032-875B-C29555D10127}"/>
    <cellStyle name="Comma 27 4 2" xfId="27615" xr:uid="{4ED3B2C5-4357-48E7-B7EE-F7767C615176}"/>
    <cellStyle name="Comma 27 4 3" xfId="39411" xr:uid="{90F4C193-7133-4AB8-B508-1D5C1FFEEFD7}"/>
    <cellStyle name="Comma 27 5" xfId="21725" xr:uid="{6AB55D96-E69D-4DBB-BEC6-CD5418376C4C}"/>
    <cellStyle name="Comma 27 6" xfId="33518" xr:uid="{1363DB28-72F9-49CF-8DB2-9F2B7D65472F}"/>
    <cellStyle name="Comma 28" xfId="1354" xr:uid="{00000000-0005-0000-0000-000004040000}"/>
    <cellStyle name="Comma 28 2" xfId="11420" xr:uid="{00000000-0005-0000-0000-000005040000}"/>
    <cellStyle name="Comma 28 2 2" xfId="14363" xr:uid="{00000000-0005-0000-0000-000006040000}"/>
    <cellStyle name="Comma 28 2 2 2" xfId="20294" xr:uid="{7B620113-19FF-4348-89B3-B531B166F190}"/>
    <cellStyle name="Comma 28 2 2 2 2" xfId="32088" xr:uid="{1F4D1EFE-D75E-4BA4-81BB-11F3903A433A}"/>
    <cellStyle name="Comma 28 2 2 2 3" xfId="43887" xr:uid="{F91C21F0-B7BA-49EE-900F-88D37BB3B2CB}"/>
    <cellStyle name="Comma 28 2 2 3" xfId="26195" xr:uid="{B452C93F-C0C0-4A58-A1AD-485783C9BA81}"/>
    <cellStyle name="Comma 28 2 2 4" xfId="37990" xr:uid="{433FEB60-0C47-4A95-86B4-A7E60200FBB4}"/>
    <cellStyle name="Comma 28 2 3" xfId="17358" xr:uid="{1170D25C-ADDC-40C0-BBC0-0B7872BBC2F4}"/>
    <cellStyle name="Comma 28 2 3 2" xfId="29152" xr:uid="{49A23D2D-EE4C-48EB-B887-23A318C3145C}"/>
    <cellStyle name="Comma 28 2 3 3" xfId="40951" xr:uid="{0B6E95E7-A1F9-4DC4-BD60-206412C63213}"/>
    <cellStyle name="Comma 28 2 4" xfId="23259" xr:uid="{626DC023-DAB8-4EB4-9540-DC0649347852}"/>
    <cellStyle name="Comma 28 2 5" xfId="35054" xr:uid="{4F94AE32-7150-4CC9-9708-9E3AE19856B3}"/>
    <cellStyle name="Comma 28 3" xfId="12831" xr:uid="{00000000-0005-0000-0000-000007040000}"/>
    <cellStyle name="Comma 28 3 2" xfId="18762" xr:uid="{339A20A1-D0AE-4126-A851-58C8391C16CB}"/>
    <cellStyle name="Comma 28 3 2 2" xfId="30556" xr:uid="{29A96310-78B5-402A-8831-720596472415}"/>
    <cellStyle name="Comma 28 3 2 3" xfId="42355" xr:uid="{886E9603-7DB4-4AD2-AB5C-3CBFFBAD237A}"/>
    <cellStyle name="Comma 28 3 3" xfId="24663" xr:uid="{4DC1262D-6D43-45C3-8E23-BD098FF26826}"/>
    <cellStyle name="Comma 28 3 4" xfId="36458" xr:uid="{B54BF854-936D-4AB2-8A0C-6428AF9FB27C}"/>
    <cellStyle name="Comma 28 4" xfId="15819" xr:uid="{125677B1-2D6B-464A-ACFC-E28860687D50}"/>
    <cellStyle name="Comma 28 4 2" xfId="27616" xr:uid="{07ED8943-0B97-434E-953E-6E3DDCC4F83A}"/>
    <cellStyle name="Comma 28 4 3" xfId="39412" xr:uid="{194259DE-2505-4991-854C-3CD71A5E22BF}"/>
    <cellStyle name="Comma 28 5" xfId="21726" xr:uid="{561E001E-FA81-4F79-9463-ABE4B516AEFB}"/>
    <cellStyle name="Comma 28 6" xfId="33519" xr:uid="{78052A4E-70FB-43D2-8020-8721835835CC}"/>
    <cellStyle name="Comma 29" xfId="1355" xr:uid="{00000000-0005-0000-0000-000008040000}"/>
    <cellStyle name="Comma 29 2" xfId="11421" xr:uid="{00000000-0005-0000-0000-000009040000}"/>
    <cellStyle name="Comma 29 2 2" xfId="14364" xr:uid="{00000000-0005-0000-0000-00000A040000}"/>
    <cellStyle name="Comma 29 2 2 2" xfId="20295" xr:uid="{2E547158-D47C-4703-B87A-D72A73B1E625}"/>
    <cellStyle name="Comma 29 2 2 2 2" xfId="32089" xr:uid="{6D3ED942-934C-4D84-B365-5DAD5B5CE34C}"/>
    <cellStyle name="Comma 29 2 2 2 3" xfId="43888" xr:uid="{D319E0A1-BDB9-403E-AD88-97CFD24DC786}"/>
    <cellStyle name="Comma 29 2 2 3" xfId="26196" xr:uid="{66455DA4-B346-4286-B83A-A316D953CF52}"/>
    <cellStyle name="Comma 29 2 2 4" xfId="37991" xr:uid="{C6E33118-55E6-465A-A197-075594C0B909}"/>
    <cellStyle name="Comma 29 2 3" xfId="17359" xr:uid="{285940D4-B7A5-410F-92FA-A0F1484C2D69}"/>
    <cellStyle name="Comma 29 2 3 2" xfId="29153" xr:uid="{D17DF94E-BD2C-42F4-903C-761D09ED35D2}"/>
    <cellStyle name="Comma 29 2 3 3" xfId="40952" xr:uid="{B4A77EEA-61D8-418F-B9CB-3259C7B19472}"/>
    <cellStyle name="Comma 29 2 4" xfId="23260" xr:uid="{1748EAF3-874C-432C-B864-98E182473C65}"/>
    <cellStyle name="Comma 29 2 5" xfId="35055" xr:uid="{51C5F893-DFBF-4F97-BA7E-EF997DA004DC}"/>
    <cellStyle name="Comma 29 3" xfId="12832" xr:uid="{00000000-0005-0000-0000-00000B040000}"/>
    <cellStyle name="Comma 29 3 2" xfId="18763" xr:uid="{6009E4EE-7030-434E-9DD0-0C9B8F2286EE}"/>
    <cellStyle name="Comma 29 3 2 2" xfId="30557" xr:uid="{BC47D0A2-DE5A-4A1D-A046-511E582B5BED}"/>
    <cellStyle name="Comma 29 3 2 3" xfId="42356" xr:uid="{D25BE8B5-6E78-4B91-9A78-28BB2FCE4D0D}"/>
    <cellStyle name="Comma 29 3 3" xfId="24664" xr:uid="{56F85E98-7F8A-4874-8132-6007D1FF17F7}"/>
    <cellStyle name="Comma 29 3 4" xfId="36459" xr:uid="{06071DA5-A2A7-44A3-8BC1-8592BF93E671}"/>
    <cellStyle name="Comma 29 4" xfId="15820" xr:uid="{043C6292-35C0-41D9-BEA0-BF827B78D4B6}"/>
    <cellStyle name="Comma 29 4 2" xfId="27617" xr:uid="{76411306-D356-4E4D-9B11-33F504DF5AAF}"/>
    <cellStyle name="Comma 29 4 3" xfId="39413" xr:uid="{89B4FA85-F1D0-4EEF-BD59-4F451305CBD5}"/>
    <cellStyle name="Comma 29 5" xfId="21727" xr:uid="{9ACF9938-6528-48BD-919F-FCC46F68505B}"/>
    <cellStyle name="Comma 29 6" xfId="33520" xr:uid="{18D802D9-C54F-4227-A582-D661AA67192D}"/>
    <cellStyle name="Comma 3" xfId="9" xr:uid="{00000000-0005-0000-0000-00000C040000}"/>
    <cellStyle name="Comma 3 10" xfId="12330" xr:uid="{00000000-0005-0000-0000-00000D040000}"/>
    <cellStyle name="Comma 3 10 2" xfId="18261" xr:uid="{FEAD8686-6637-4049-B1BF-B5663DC97653}"/>
    <cellStyle name="Comma 3 10 2 2" xfId="30055" xr:uid="{D8F27ECE-7D6D-45EB-9D4D-E898F1AECCCB}"/>
    <cellStyle name="Comma 3 10 2 3" xfId="41854" xr:uid="{C7121A6F-3EB5-43E2-A247-744896C3B9E5}"/>
    <cellStyle name="Comma 3 10 3" xfId="24162" xr:uid="{73C7934D-681F-4139-8AF1-1DF1BC43D74C}"/>
    <cellStyle name="Comma 3 10 4" xfId="35957" xr:uid="{AEFB1A7E-3D47-4066-B035-F2FFA362C1A7}"/>
    <cellStyle name="Comma 3 11" xfId="15317" xr:uid="{1EED1862-B33E-4185-886E-26E4107063DB}"/>
    <cellStyle name="Comma 3 11 2" xfId="27115" xr:uid="{1830746A-2AE5-4F03-BD2D-718B92451CE7}"/>
    <cellStyle name="Comma 3 11 3" xfId="38910" xr:uid="{ED8F78AC-DF6A-4F8F-B4F7-4315817204A9}"/>
    <cellStyle name="Comma 3 12" xfId="21225" xr:uid="{B990994D-5E81-4F6D-8651-4A63D860077C}"/>
    <cellStyle name="Comma 3 13" xfId="33017" xr:uid="{9320DCBA-C7C6-4088-8BDA-BA29A54A4FC3}"/>
    <cellStyle name="Comma 3 2" xfId="67" xr:uid="{00000000-0005-0000-0000-00000E040000}"/>
    <cellStyle name="Comma 3 2 10" xfId="21234" xr:uid="{62C7E2E7-ECBF-4690-81A1-28B032BDC2BA}"/>
    <cellStyle name="Comma 3 2 11" xfId="33026" xr:uid="{8F5D3792-594C-47E8-8FB8-3D29E4412AC2}"/>
    <cellStyle name="Comma 3 2 2" xfId="85" xr:uid="{00000000-0005-0000-0000-00000F040000}"/>
    <cellStyle name="Comma 3 2 2 10" xfId="33044" xr:uid="{D8C6ECD7-9EAA-4574-859E-2FE8187821D9}"/>
    <cellStyle name="Comma 3 2 2 2" xfId="539" xr:uid="{00000000-0005-0000-0000-000010040000}"/>
    <cellStyle name="Comma 3 2 2 2 2" xfId="1356" xr:uid="{00000000-0005-0000-0000-000011040000}"/>
    <cellStyle name="Comma 3 2 2 2 2 2" xfId="11422" xr:uid="{00000000-0005-0000-0000-000012040000}"/>
    <cellStyle name="Comma 3 2 2 2 2 2 2" xfId="14365" xr:uid="{00000000-0005-0000-0000-000013040000}"/>
    <cellStyle name="Comma 3 2 2 2 2 2 2 2" xfId="20296" xr:uid="{82A72C45-870D-4DF7-A1D7-BD54C62C2720}"/>
    <cellStyle name="Comma 3 2 2 2 2 2 2 2 2" xfId="32090" xr:uid="{15DAB074-1539-495E-B5B7-A3A2364B5642}"/>
    <cellStyle name="Comma 3 2 2 2 2 2 2 2 3" xfId="43889" xr:uid="{67FF7201-E86E-4C6B-A981-03EE034252D0}"/>
    <cellStyle name="Comma 3 2 2 2 2 2 2 3" xfId="26197" xr:uid="{D9CFD04C-BBF7-48B5-A756-7B1EA35C31EF}"/>
    <cellStyle name="Comma 3 2 2 2 2 2 2 4" xfId="37992" xr:uid="{5F829190-7FDD-4C07-929B-23A19C856205}"/>
    <cellStyle name="Comma 3 2 2 2 2 2 3" xfId="17360" xr:uid="{99C907C7-220A-406C-8645-33C9B9829A7E}"/>
    <cellStyle name="Comma 3 2 2 2 2 2 3 2" xfId="29154" xr:uid="{4A1CAD34-AFBE-4D99-855F-90A9921DBE6A}"/>
    <cellStyle name="Comma 3 2 2 2 2 2 3 3" xfId="40953" xr:uid="{2104255C-8FB4-4807-806E-D590645B1F8F}"/>
    <cellStyle name="Comma 3 2 2 2 2 2 4" xfId="23261" xr:uid="{C4B95D2D-670E-440C-A4C2-9E5D19181495}"/>
    <cellStyle name="Comma 3 2 2 2 2 2 5" xfId="35056" xr:uid="{B458EA4F-1503-4375-B0E7-807ED2BC9EF9}"/>
    <cellStyle name="Comma 3 2 2 2 2 3" xfId="12833" xr:uid="{00000000-0005-0000-0000-000014040000}"/>
    <cellStyle name="Comma 3 2 2 2 2 3 2" xfId="18764" xr:uid="{B376FA43-D669-416E-8A53-E0FDEFB2085A}"/>
    <cellStyle name="Comma 3 2 2 2 2 3 2 2" xfId="30558" xr:uid="{9012531B-036B-47C7-8E3E-F829C8D79874}"/>
    <cellStyle name="Comma 3 2 2 2 2 3 2 3" xfId="42357" xr:uid="{AC2D2A68-0779-4DD0-987C-63E3F2A96C1F}"/>
    <cellStyle name="Comma 3 2 2 2 2 3 3" xfId="24665" xr:uid="{4A3DD1EA-63C0-42B5-A1D3-4AE7EF2AF315}"/>
    <cellStyle name="Comma 3 2 2 2 2 3 4" xfId="36460" xr:uid="{2E324C27-B393-4AE8-8995-C3673DF62C0E}"/>
    <cellStyle name="Comma 3 2 2 2 2 4" xfId="15821" xr:uid="{590885CF-4347-440C-8A25-F82C932BD5C5}"/>
    <cellStyle name="Comma 3 2 2 2 2 4 2" xfId="27618" xr:uid="{9578C01F-E03C-44EA-A932-011192C481C0}"/>
    <cellStyle name="Comma 3 2 2 2 2 4 3" xfId="39414" xr:uid="{4E390078-1938-4752-B9BF-E114F1DB1837}"/>
    <cellStyle name="Comma 3 2 2 2 2 5" xfId="21728" xr:uid="{AE9F1F2A-5D10-47AD-B292-FB7FEF682574}"/>
    <cellStyle name="Comma 3 2 2 2 2 6" xfId="33521" xr:uid="{CB5228EC-2CB5-47C0-85CF-8B845204F81D}"/>
    <cellStyle name="Comma 3 2 2 2 3" xfId="1357" xr:uid="{00000000-0005-0000-0000-000015040000}"/>
    <cellStyle name="Comma 3 2 2 2 3 2" xfId="11423" xr:uid="{00000000-0005-0000-0000-000016040000}"/>
    <cellStyle name="Comma 3 2 2 2 3 2 2" xfId="14366" xr:uid="{00000000-0005-0000-0000-000017040000}"/>
    <cellStyle name="Comma 3 2 2 2 3 2 2 2" xfId="20297" xr:uid="{97441C3C-DCEE-474A-A07C-753B690254C7}"/>
    <cellStyle name="Comma 3 2 2 2 3 2 2 2 2" xfId="32091" xr:uid="{1F40D370-75C3-4283-B537-27765242D653}"/>
    <cellStyle name="Comma 3 2 2 2 3 2 2 2 3" xfId="43890" xr:uid="{40752AE5-1B2B-4BC7-9B7F-9228421B83A3}"/>
    <cellStyle name="Comma 3 2 2 2 3 2 2 3" xfId="26198" xr:uid="{76A6C330-6E4C-4129-9CAA-1CCA6DE9D388}"/>
    <cellStyle name="Comma 3 2 2 2 3 2 2 4" xfId="37993" xr:uid="{63E43C12-369B-4904-A96B-FF82E0770B24}"/>
    <cellStyle name="Comma 3 2 2 2 3 2 3" xfId="17361" xr:uid="{A965831B-C195-43D8-BE73-EA16C55D7005}"/>
    <cellStyle name="Comma 3 2 2 2 3 2 3 2" xfId="29155" xr:uid="{C672B7DF-BC61-4505-A0BF-30202AD06C8D}"/>
    <cellStyle name="Comma 3 2 2 2 3 2 3 3" xfId="40954" xr:uid="{54393002-6CF1-46BA-9CAB-454C37E33C7E}"/>
    <cellStyle name="Comma 3 2 2 2 3 2 4" xfId="23262" xr:uid="{4E6CDEA3-9559-4C0F-9E86-DC9B03765AA4}"/>
    <cellStyle name="Comma 3 2 2 2 3 2 5" xfId="35057" xr:uid="{8BD95994-47C5-4029-A5DE-F58CCE4BF9E9}"/>
    <cellStyle name="Comma 3 2 2 2 3 3" xfId="12834" xr:uid="{00000000-0005-0000-0000-000018040000}"/>
    <cellStyle name="Comma 3 2 2 2 3 3 2" xfId="18765" xr:uid="{26993137-488B-4AB4-85ED-298E9C433E08}"/>
    <cellStyle name="Comma 3 2 2 2 3 3 2 2" xfId="30559" xr:uid="{2D5D8F63-5C03-4901-98C0-93B07791884B}"/>
    <cellStyle name="Comma 3 2 2 2 3 3 2 3" xfId="42358" xr:uid="{FAB60261-C64B-4B19-AB17-5A72BF111560}"/>
    <cellStyle name="Comma 3 2 2 2 3 3 3" xfId="24666" xr:uid="{73067168-1942-4B9E-8001-326146177E5C}"/>
    <cellStyle name="Comma 3 2 2 2 3 3 4" xfId="36461" xr:uid="{8A96741D-34D8-4252-9F81-8BA86874EBC1}"/>
    <cellStyle name="Comma 3 2 2 2 3 4" xfId="15822" xr:uid="{6051CF68-45DD-4927-9310-88F223445FC3}"/>
    <cellStyle name="Comma 3 2 2 2 3 4 2" xfId="27619" xr:uid="{A5FC908C-BC2A-4219-952F-E0F566B50AB0}"/>
    <cellStyle name="Comma 3 2 2 2 3 4 3" xfId="39415" xr:uid="{C03CD988-89AD-48CB-85D9-DB7DF1EAF5E3}"/>
    <cellStyle name="Comma 3 2 2 2 3 5" xfId="21729" xr:uid="{043767E9-507F-43E2-B30D-06C98A662A41}"/>
    <cellStyle name="Comma 3 2 2 2 3 6" xfId="33522" xr:uid="{B8C3F15F-D77B-43B0-BFDF-610D108093B8}"/>
    <cellStyle name="Comma 3 2 2 2 4" xfId="11253" xr:uid="{00000000-0005-0000-0000-000019040000}"/>
    <cellStyle name="Comma 3 2 2 2 4 2" xfId="14196" xr:uid="{00000000-0005-0000-0000-00001A040000}"/>
    <cellStyle name="Comma 3 2 2 2 4 2 2" xfId="20127" xr:uid="{87131FBA-569A-443F-B1E5-D14185A55D82}"/>
    <cellStyle name="Comma 3 2 2 2 4 2 2 2" xfId="31921" xr:uid="{728159F4-7803-4BAA-BC23-0BD583419A38}"/>
    <cellStyle name="Comma 3 2 2 2 4 2 2 3" xfId="43720" xr:uid="{2EE0F5EB-9BD3-45FD-9BDF-9851BDE16823}"/>
    <cellStyle name="Comma 3 2 2 2 4 2 3" xfId="26028" xr:uid="{DF7CCC35-E56C-4ACD-B8D7-BC87EAD4DC72}"/>
    <cellStyle name="Comma 3 2 2 2 4 2 4" xfId="37823" xr:uid="{A6E3A531-A359-486A-B506-9301083FC6A7}"/>
    <cellStyle name="Comma 3 2 2 2 4 3" xfId="17191" xr:uid="{4A80FACD-7F7B-4252-A6BD-7391D7B4CFA6}"/>
    <cellStyle name="Comma 3 2 2 2 4 3 2" xfId="28985" xr:uid="{5B63E39D-BF0A-4D29-8AAA-C2943DE4ACE5}"/>
    <cellStyle name="Comma 3 2 2 2 4 3 3" xfId="40784" xr:uid="{3060CEA1-4104-48B1-895F-6A54C2D28100}"/>
    <cellStyle name="Comma 3 2 2 2 4 4" xfId="23092" xr:uid="{D466CFCC-B27D-4A91-B02A-89A483EE4FB6}"/>
    <cellStyle name="Comma 3 2 2 2 4 5" xfId="34887" xr:uid="{35E4F559-4B48-4B0D-99AD-35786A706AC1}"/>
    <cellStyle name="Comma 3 2 2 2 5" xfId="12654" xr:uid="{00000000-0005-0000-0000-00001B040000}"/>
    <cellStyle name="Comma 3 2 2 2 5 2" xfId="18585" xr:uid="{21F2A241-2B87-4892-86A5-F9F578C52808}"/>
    <cellStyle name="Comma 3 2 2 2 5 2 2" xfId="30379" xr:uid="{77DED386-0EA5-4963-B265-7E0F12075C94}"/>
    <cellStyle name="Comma 3 2 2 2 5 2 3" xfId="42178" xr:uid="{BDB0B740-1CFA-4AAB-A7DE-77177A71EB06}"/>
    <cellStyle name="Comma 3 2 2 2 5 3" xfId="24486" xr:uid="{CBA8D4E3-70C1-4AFB-A5C4-682D64900774}"/>
    <cellStyle name="Comma 3 2 2 2 5 4" xfId="36281" xr:uid="{77E94BB4-0B57-4929-BBBC-7E5E3A2F40C6}"/>
    <cellStyle name="Comma 3 2 2 2 6" xfId="15641" xr:uid="{73DF892F-E246-4CC8-A68D-AC24B5223035}"/>
    <cellStyle name="Comma 3 2 2 2 6 2" xfId="27439" xr:uid="{BF165A35-54FE-4F5E-8F55-CE3E17693AEC}"/>
    <cellStyle name="Comma 3 2 2 2 6 3" xfId="39234" xr:uid="{8987042B-F031-4335-ACF3-B23FFC2ABE4A}"/>
    <cellStyle name="Comma 3 2 2 2 7" xfId="21549" xr:uid="{5C7F13D8-E778-47DC-AB89-0A738AE00317}"/>
    <cellStyle name="Comma 3 2 2 2 8" xfId="33341" xr:uid="{ED79C060-243F-4B86-9C75-0B6AF344A257}"/>
    <cellStyle name="Comma 3 2 2 3" xfId="397" xr:uid="{00000000-0005-0000-0000-00001C040000}"/>
    <cellStyle name="Comma 3 2 2 3 2" xfId="11114" xr:uid="{00000000-0005-0000-0000-00001D040000}"/>
    <cellStyle name="Comma 3 2 2 3 2 2" xfId="14057" xr:uid="{00000000-0005-0000-0000-00001E040000}"/>
    <cellStyle name="Comma 3 2 2 3 2 2 2" xfId="19988" xr:uid="{30AABB63-949A-4442-BB37-88F9CB5EF726}"/>
    <cellStyle name="Comma 3 2 2 3 2 2 2 2" xfId="31782" xr:uid="{609A7099-1318-490E-8374-82F9B5828DCE}"/>
    <cellStyle name="Comma 3 2 2 3 2 2 2 3" xfId="43581" xr:uid="{530E13B8-4559-4618-9B19-536E0C9DC125}"/>
    <cellStyle name="Comma 3 2 2 3 2 2 3" xfId="25889" xr:uid="{07C3D80F-6765-4B45-80E5-EBD3A7AD591C}"/>
    <cellStyle name="Comma 3 2 2 3 2 2 4" xfId="37684" xr:uid="{BBE33D71-4325-4334-AD21-928A30E984FC}"/>
    <cellStyle name="Comma 3 2 2 3 2 3" xfId="17052" xr:uid="{CED1E496-F66B-4344-B2C4-AFCC35449AD4}"/>
    <cellStyle name="Comma 3 2 2 3 2 3 2" xfId="28846" xr:uid="{7AAFF608-83A9-4843-A6F2-38568CE5552E}"/>
    <cellStyle name="Comma 3 2 2 3 2 3 3" xfId="40645" xr:uid="{CB65BAC2-83E1-4443-B2D2-70266EDC38E4}"/>
    <cellStyle name="Comma 3 2 2 3 2 4" xfId="22953" xr:uid="{01DECFB3-EC9A-4F4A-B2BB-BD009DD3915E}"/>
    <cellStyle name="Comma 3 2 2 3 2 5" xfId="34748" xr:uid="{3CE46554-A83B-4D32-A85A-0FB5F8B9D95A}"/>
    <cellStyle name="Comma 3 2 2 3 3" xfId="12512" xr:uid="{00000000-0005-0000-0000-00001F040000}"/>
    <cellStyle name="Comma 3 2 2 3 3 2" xfId="18443" xr:uid="{3FDA3709-0F60-462D-8979-4FA0F4C8DE90}"/>
    <cellStyle name="Comma 3 2 2 3 3 2 2" xfId="30237" xr:uid="{15D4DE46-4320-4DF5-8E50-639F671F1284}"/>
    <cellStyle name="Comma 3 2 2 3 3 2 3" xfId="42036" xr:uid="{9D93479F-3770-4A9F-A554-8B0B5CBAAEA6}"/>
    <cellStyle name="Comma 3 2 2 3 3 3" xfId="24344" xr:uid="{559F5BD5-51E0-4563-8AF9-74DB49BD4857}"/>
    <cellStyle name="Comma 3 2 2 3 3 4" xfId="36139" xr:uid="{AEF09D46-2EF9-4303-B781-527E32C0AAC7}"/>
    <cellStyle name="Comma 3 2 2 3 4" xfId="15499" xr:uid="{87BA476B-D575-4D00-B956-D592E5548D83}"/>
    <cellStyle name="Comma 3 2 2 3 4 2" xfId="27297" xr:uid="{89FA2F89-D59E-4706-8935-B48E59B22772}"/>
    <cellStyle name="Comma 3 2 2 3 4 3" xfId="39092" xr:uid="{B437E518-54D4-482D-9578-BBC499244A7C}"/>
    <cellStyle name="Comma 3 2 2 3 5" xfId="21407" xr:uid="{373C5FB1-9405-4EB7-BCBC-95972DAD79B4}"/>
    <cellStyle name="Comma 3 2 2 3 6" xfId="33199" xr:uid="{274B3458-39D5-4236-BA29-4DC2475C3A5D}"/>
    <cellStyle name="Comma 3 2 2 4" xfId="1358" xr:uid="{00000000-0005-0000-0000-000020040000}"/>
    <cellStyle name="Comma 3 2 2 4 2" xfId="11424" xr:uid="{00000000-0005-0000-0000-000021040000}"/>
    <cellStyle name="Comma 3 2 2 4 2 2" xfId="14367" xr:uid="{00000000-0005-0000-0000-000022040000}"/>
    <cellStyle name="Comma 3 2 2 4 2 2 2" xfId="20298" xr:uid="{34D142D9-D895-4733-8756-A2F21A181E7A}"/>
    <cellStyle name="Comma 3 2 2 4 2 2 2 2" xfId="32092" xr:uid="{CE811D6A-A323-4FC0-B3D4-2E4B5C531103}"/>
    <cellStyle name="Comma 3 2 2 4 2 2 2 3" xfId="43891" xr:uid="{6FCE9A5D-4A2C-432A-8203-17A43240B204}"/>
    <cellStyle name="Comma 3 2 2 4 2 2 3" xfId="26199" xr:uid="{FDA6FDD4-7021-4857-BCE2-08C3719D769A}"/>
    <cellStyle name="Comma 3 2 2 4 2 2 4" xfId="37994" xr:uid="{B67395D6-93F9-41F8-9FAC-8ADC711B513B}"/>
    <cellStyle name="Comma 3 2 2 4 2 3" xfId="17362" xr:uid="{2D8A25AB-DD81-4C27-9E9D-5B9DCE582B7F}"/>
    <cellStyle name="Comma 3 2 2 4 2 3 2" xfId="29156" xr:uid="{0657DF7F-47CF-408B-954A-43BCB7609953}"/>
    <cellStyle name="Comma 3 2 2 4 2 3 3" xfId="40955" xr:uid="{8F35EFF6-6755-4CB8-96DF-9174C1BEF941}"/>
    <cellStyle name="Comma 3 2 2 4 2 4" xfId="23263" xr:uid="{3E49F900-DA50-439F-9D8D-55DFC12BA597}"/>
    <cellStyle name="Comma 3 2 2 4 2 5" xfId="35058" xr:uid="{C9858426-EB98-412E-857E-ADAF40D37076}"/>
    <cellStyle name="Comma 3 2 2 4 3" xfId="12835" xr:uid="{00000000-0005-0000-0000-000023040000}"/>
    <cellStyle name="Comma 3 2 2 4 3 2" xfId="18766" xr:uid="{F4EC2835-1D10-4A03-82ED-152E32B8A329}"/>
    <cellStyle name="Comma 3 2 2 4 3 2 2" xfId="30560" xr:uid="{C14F9C67-CAB6-4EE1-9C2B-9B663EFD31BA}"/>
    <cellStyle name="Comma 3 2 2 4 3 2 3" xfId="42359" xr:uid="{8A1BAB5C-0179-4956-AA46-54849A0487BA}"/>
    <cellStyle name="Comma 3 2 2 4 3 3" xfId="24667" xr:uid="{234FF666-61E9-441F-A117-9E0F6D1BC185}"/>
    <cellStyle name="Comma 3 2 2 4 3 4" xfId="36462" xr:uid="{5DF7096B-79CE-4B25-9CB9-5FD5F71A1E1D}"/>
    <cellStyle name="Comma 3 2 2 4 4" xfId="15823" xr:uid="{EFE6FE4C-8527-4C84-8ADD-3B1D3357B388}"/>
    <cellStyle name="Comma 3 2 2 4 4 2" xfId="27620" xr:uid="{2837C1EA-3A11-49D0-ABF1-63E4A5C02558}"/>
    <cellStyle name="Comma 3 2 2 4 4 3" xfId="39416" xr:uid="{C8F1AE7B-85CC-4414-B3D8-405466E0F5AD}"/>
    <cellStyle name="Comma 3 2 2 4 5" xfId="21730" xr:uid="{94D4E5DE-2DD3-433C-B8D0-A2C410CDFCC5}"/>
    <cellStyle name="Comma 3 2 2 4 6" xfId="33523" xr:uid="{71C21F08-39CF-4AA7-ACEF-30D317586364}"/>
    <cellStyle name="Comma 3 2 2 5" xfId="1359" xr:uid="{00000000-0005-0000-0000-000024040000}"/>
    <cellStyle name="Comma 3 2 2 5 2" xfId="11425" xr:uid="{00000000-0005-0000-0000-000025040000}"/>
    <cellStyle name="Comma 3 2 2 5 2 2" xfId="14368" xr:uid="{00000000-0005-0000-0000-000026040000}"/>
    <cellStyle name="Comma 3 2 2 5 2 2 2" xfId="20299" xr:uid="{DCDE41B2-C9FC-418C-9B20-160338DF8FE9}"/>
    <cellStyle name="Comma 3 2 2 5 2 2 2 2" xfId="32093" xr:uid="{4C3E5A28-8651-47B9-916D-3932DFA511F1}"/>
    <cellStyle name="Comma 3 2 2 5 2 2 2 3" xfId="43892" xr:uid="{03E9FF50-5D95-4387-8FFA-1EA113DEC228}"/>
    <cellStyle name="Comma 3 2 2 5 2 2 3" xfId="26200" xr:uid="{7CE8E208-5205-4877-AF94-BF3246EC809C}"/>
    <cellStyle name="Comma 3 2 2 5 2 2 4" xfId="37995" xr:uid="{D3ED00E7-4CBB-4436-A926-8603947B826D}"/>
    <cellStyle name="Comma 3 2 2 5 2 3" xfId="17363" xr:uid="{A6A81A33-6DD7-4851-BC63-50353FA84D53}"/>
    <cellStyle name="Comma 3 2 2 5 2 3 2" xfId="29157" xr:uid="{42E52143-4893-4A4C-9458-BD7C68BEEEE0}"/>
    <cellStyle name="Comma 3 2 2 5 2 3 3" xfId="40956" xr:uid="{78D847C6-CE28-42F9-A80B-097BD81ADCCA}"/>
    <cellStyle name="Comma 3 2 2 5 2 4" xfId="23264" xr:uid="{C233E7A4-5A1F-48D2-83A2-F7DCB3B00BB8}"/>
    <cellStyle name="Comma 3 2 2 5 2 5" xfId="35059" xr:uid="{EEF85FEC-9358-44B0-8B4E-F50DAFAD2C5E}"/>
    <cellStyle name="Comma 3 2 2 5 3" xfId="12836" xr:uid="{00000000-0005-0000-0000-000027040000}"/>
    <cellStyle name="Comma 3 2 2 5 3 2" xfId="18767" xr:uid="{4481E97B-A6A2-49F9-8BFA-C7FFEF9D1DFD}"/>
    <cellStyle name="Comma 3 2 2 5 3 2 2" xfId="30561" xr:uid="{B8361D8F-85E2-4647-81CF-430E0F153435}"/>
    <cellStyle name="Comma 3 2 2 5 3 2 3" xfId="42360" xr:uid="{CEEB4B77-658E-4259-AD26-B24077868227}"/>
    <cellStyle name="Comma 3 2 2 5 3 3" xfId="24668" xr:uid="{E5B517D9-6C8B-4249-B340-47CA32408242}"/>
    <cellStyle name="Comma 3 2 2 5 3 4" xfId="36463" xr:uid="{E458F3C5-9EC0-458D-9FDD-35B5C390F8EA}"/>
    <cellStyle name="Comma 3 2 2 5 4" xfId="15824" xr:uid="{CAEBE4E4-57A8-4B2D-A5D4-8B3F046E125E}"/>
    <cellStyle name="Comma 3 2 2 5 4 2" xfId="27621" xr:uid="{DD77ADCD-39BE-492E-9A48-ECEE13A0BA7E}"/>
    <cellStyle name="Comma 3 2 2 5 4 3" xfId="39417" xr:uid="{59AE7F40-1787-4A24-91AB-456548B9D66F}"/>
    <cellStyle name="Comma 3 2 2 5 5" xfId="21731" xr:uid="{D1B9E663-A9DC-4D4D-810E-CEB7C9377252}"/>
    <cellStyle name="Comma 3 2 2 5 6" xfId="33524" xr:uid="{B1D9EA61-682A-40F8-9FAD-70EBE86C9732}"/>
    <cellStyle name="Comma 3 2 2 6" xfId="10958" xr:uid="{00000000-0005-0000-0000-000028040000}"/>
    <cellStyle name="Comma 3 2 2 6 2" xfId="13907" xr:uid="{00000000-0005-0000-0000-000029040000}"/>
    <cellStyle name="Comma 3 2 2 6 2 2" xfId="19838" xr:uid="{B6D9DC71-0D2A-4D19-A443-62A6E026EE6B}"/>
    <cellStyle name="Comma 3 2 2 6 2 2 2" xfId="31632" xr:uid="{68FEF0EA-D175-4A65-A0C2-D78F1563BD67}"/>
    <cellStyle name="Comma 3 2 2 6 2 2 3" xfId="43431" xr:uid="{642037AB-53B4-4FB1-8E8C-672C1D581AAB}"/>
    <cellStyle name="Comma 3 2 2 6 2 3" xfId="25739" xr:uid="{BD4C7E38-2342-4065-93FE-19116659F3F0}"/>
    <cellStyle name="Comma 3 2 2 6 2 4" xfId="37534" xr:uid="{7FE62BE8-600E-4939-AE0F-3D460533CA08}"/>
    <cellStyle name="Comma 3 2 2 6 3" xfId="16902" xr:uid="{9F29D3ED-B543-4402-9A8E-6E234A89A63E}"/>
    <cellStyle name="Comma 3 2 2 6 3 2" xfId="28696" xr:uid="{66D37A3E-67B8-41B9-9C9B-F8F78B6AF0A1}"/>
    <cellStyle name="Comma 3 2 2 6 3 3" xfId="40495" xr:uid="{832A0F6C-E160-4164-8515-AE3B18E03F35}"/>
    <cellStyle name="Comma 3 2 2 6 4" xfId="22803" xr:uid="{8E8B90F8-93E9-4A0F-AD69-529F6F178C6E}"/>
    <cellStyle name="Comma 3 2 2 6 5" xfId="34598" xr:uid="{43622C71-9A74-43AF-9D8D-DFECBA1DEC46}"/>
    <cellStyle name="Comma 3 2 2 7" xfId="12357" xr:uid="{00000000-0005-0000-0000-00002A040000}"/>
    <cellStyle name="Comma 3 2 2 7 2" xfId="18288" xr:uid="{810E6327-1808-4C95-8DD3-7387D9FE3CB3}"/>
    <cellStyle name="Comma 3 2 2 7 2 2" xfId="30082" xr:uid="{D6809587-C5DF-49F1-9BC4-F9CE3C4257D5}"/>
    <cellStyle name="Comma 3 2 2 7 2 3" xfId="41881" xr:uid="{C358629B-DD8E-48B4-BA11-5799905585CA}"/>
    <cellStyle name="Comma 3 2 2 7 3" xfId="24189" xr:uid="{2F609DB9-BD03-4B29-B1F5-BE4BC9F0E65C}"/>
    <cellStyle name="Comma 3 2 2 7 4" xfId="35984" xr:uid="{B368A332-9112-4A28-BFAF-FF69E56A7DB1}"/>
    <cellStyle name="Comma 3 2 2 8" xfId="15344" xr:uid="{74BF725B-2255-4F84-9924-CA16BE0F34EF}"/>
    <cellStyle name="Comma 3 2 2 8 2" xfId="27142" xr:uid="{291B7DDB-95D5-40A2-BD3A-AF1887DD270A}"/>
    <cellStyle name="Comma 3 2 2 8 3" xfId="38937" xr:uid="{092DBA95-9AC7-4E5A-A0F0-A04EA880E1DA}"/>
    <cellStyle name="Comma 3 2 2 9" xfId="21252" xr:uid="{41DD0D06-CAF5-41E2-A182-EFC4B69050C9}"/>
    <cellStyle name="Comma 3 2 3" xfId="521" xr:uid="{00000000-0005-0000-0000-00002B040000}"/>
    <cellStyle name="Comma 3 2 3 2" xfId="1360" xr:uid="{00000000-0005-0000-0000-00002C040000}"/>
    <cellStyle name="Comma 3 2 3 2 2" xfId="11426" xr:uid="{00000000-0005-0000-0000-00002D040000}"/>
    <cellStyle name="Comma 3 2 3 2 2 2" xfId="14369" xr:uid="{00000000-0005-0000-0000-00002E040000}"/>
    <cellStyle name="Comma 3 2 3 2 2 2 2" xfId="20300" xr:uid="{2ED8CC4A-A1D3-4CD6-A456-E959EFCC2DA8}"/>
    <cellStyle name="Comma 3 2 3 2 2 2 2 2" xfId="32094" xr:uid="{D51F943E-5E7C-47F6-B212-A44931873556}"/>
    <cellStyle name="Comma 3 2 3 2 2 2 2 3" xfId="43893" xr:uid="{4FC6E260-CBD1-4B42-BA7A-F78E36582F2E}"/>
    <cellStyle name="Comma 3 2 3 2 2 2 3" xfId="26201" xr:uid="{58A3AE5E-CE69-47CA-935D-1988040FA61A}"/>
    <cellStyle name="Comma 3 2 3 2 2 2 4" xfId="37996" xr:uid="{CD7C71D3-BA46-490F-8A8D-4844F131D826}"/>
    <cellStyle name="Comma 3 2 3 2 2 3" xfId="17364" xr:uid="{82986E26-0739-4680-8631-69B64E38B178}"/>
    <cellStyle name="Comma 3 2 3 2 2 3 2" xfId="29158" xr:uid="{5FAAC9A2-8944-4ADC-802E-2DF4CCA3405B}"/>
    <cellStyle name="Comma 3 2 3 2 2 3 3" xfId="40957" xr:uid="{F6EFFEDC-53BA-47B7-8414-9AA09814E51B}"/>
    <cellStyle name="Comma 3 2 3 2 2 4" xfId="23265" xr:uid="{DD8FC152-55B2-4589-98E1-7F3A0EC99750}"/>
    <cellStyle name="Comma 3 2 3 2 2 5" xfId="35060" xr:uid="{A3E73097-00C3-4C0D-A0CE-B2C8691393E6}"/>
    <cellStyle name="Comma 3 2 3 2 3" xfId="12837" xr:uid="{00000000-0005-0000-0000-00002F040000}"/>
    <cellStyle name="Comma 3 2 3 2 3 2" xfId="18768" xr:uid="{250A288D-9C47-4140-BF3A-4DB2E8288226}"/>
    <cellStyle name="Comma 3 2 3 2 3 2 2" xfId="30562" xr:uid="{CD7F5820-DBEB-451B-9F6F-DACB44469E14}"/>
    <cellStyle name="Comma 3 2 3 2 3 2 3" xfId="42361" xr:uid="{E9F20B35-133D-4A0D-BCCB-CC10BB96EA0A}"/>
    <cellStyle name="Comma 3 2 3 2 3 3" xfId="24669" xr:uid="{2D6B988C-E4C5-4ACD-96E4-5085553551A3}"/>
    <cellStyle name="Comma 3 2 3 2 3 4" xfId="36464" xr:uid="{4BCC5340-3A01-47DE-9E8A-CDA55B40607F}"/>
    <cellStyle name="Comma 3 2 3 2 4" xfId="15825" xr:uid="{472CF6C0-2C6E-4737-A944-20E3A641FD49}"/>
    <cellStyle name="Comma 3 2 3 2 4 2" xfId="27622" xr:uid="{39FCE6A6-D2B3-4BB6-AB9D-B503C78B6D6B}"/>
    <cellStyle name="Comma 3 2 3 2 4 3" xfId="39418" xr:uid="{31AFE414-17A5-4550-B5B7-44D8B506C680}"/>
    <cellStyle name="Comma 3 2 3 2 5" xfId="21732" xr:uid="{F011A6BA-A07B-4090-A683-4C5861FBE457}"/>
    <cellStyle name="Comma 3 2 3 2 6" xfId="33525" xr:uid="{E930B360-25ED-4B9A-9816-FD5CD0C49277}"/>
    <cellStyle name="Comma 3 2 3 3" xfId="1361" xr:uid="{00000000-0005-0000-0000-000030040000}"/>
    <cellStyle name="Comma 3 2 3 3 2" xfId="11427" xr:uid="{00000000-0005-0000-0000-000031040000}"/>
    <cellStyle name="Comma 3 2 3 3 2 2" xfId="14370" xr:uid="{00000000-0005-0000-0000-000032040000}"/>
    <cellStyle name="Comma 3 2 3 3 2 2 2" xfId="20301" xr:uid="{A3239B24-842E-4AE9-AF06-D9BE68D1F8A1}"/>
    <cellStyle name="Comma 3 2 3 3 2 2 2 2" xfId="32095" xr:uid="{362B90F0-346B-497B-ABC5-3A97E954F2EB}"/>
    <cellStyle name="Comma 3 2 3 3 2 2 2 3" xfId="43894" xr:uid="{C6E9547B-BB03-42BF-864A-E65153E19E49}"/>
    <cellStyle name="Comma 3 2 3 3 2 2 3" xfId="26202" xr:uid="{223E8C42-44FE-4B5B-B910-7EC08F6E3504}"/>
    <cellStyle name="Comma 3 2 3 3 2 2 4" xfId="37997" xr:uid="{9F8B3CED-95FD-47A9-B72C-7E3B046700D3}"/>
    <cellStyle name="Comma 3 2 3 3 2 3" xfId="17365" xr:uid="{881206C2-0EA7-4C31-8C10-F69E59168BB2}"/>
    <cellStyle name="Comma 3 2 3 3 2 3 2" xfId="29159" xr:uid="{F5E8972E-7740-475D-93DE-39F77CA07DFF}"/>
    <cellStyle name="Comma 3 2 3 3 2 3 3" xfId="40958" xr:uid="{0B92C42F-9C51-4888-8CB9-E76EA564F420}"/>
    <cellStyle name="Comma 3 2 3 3 2 4" xfId="23266" xr:uid="{8C48A68E-8B27-4D76-AB43-471DED58B1C7}"/>
    <cellStyle name="Comma 3 2 3 3 2 5" xfId="35061" xr:uid="{60514FB1-35EB-40F3-84CB-4E9AC4A63B98}"/>
    <cellStyle name="Comma 3 2 3 3 3" xfId="12838" xr:uid="{00000000-0005-0000-0000-000033040000}"/>
    <cellStyle name="Comma 3 2 3 3 3 2" xfId="18769" xr:uid="{6CA7CE1B-3EAA-4709-94BA-445C5A8826A9}"/>
    <cellStyle name="Comma 3 2 3 3 3 2 2" xfId="30563" xr:uid="{E6973967-F792-41D3-A7E5-FF3CEF7A7182}"/>
    <cellStyle name="Comma 3 2 3 3 3 2 3" xfId="42362" xr:uid="{4A792A51-61DB-43DD-9DB7-BA5CD12B0EBE}"/>
    <cellStyle name="Comma 3 2 3 3 3 3" xfId="24670" xr:uid="{01467015-C6D2-4FE2-99CB-8CCCDDC277E0}"/>
    <cellStyle name="Comma 3 2 3 3 3 4" xfId="36465" xr:uid="{4E2A8E3A-4EFA-4595-A10C-D23954334FC9}"/>
    <cellStyle name="Comma 3 2 3 3 4" xfId="15826" xr:uid="{8796965E-93D8-4786-84D2-577F00A10134}"/>
    <cellStyle name="Comma 3 2 3 3 4 2" xfId="27623" xr:uid="{874B52C3-84AE-45A1-9888-A37FF4779F66}"/>
    <cellStyle name="Comma 3 2 3 3 4 3" xfId="39419" xr:uid="{97CD0161-835A-4E90-9532-C5630671243F}"/>
    <cellStyle name="Comma 3 2 3 3 5" xfId="21733" xr:uid="{2FDC9933-AE97-48F1-B712-73B11ACBE394}"/>
    <cellStyle name="Comma 3 2 3 3 6" xfId="33526" xr:uid="{72E2ECFF-8442-4B84-B3EC-12361DD2B13A}"/>
    <cellStyle name="Comma 3 2 3 4" xfId="11237" xr:uid="{00000000-0005-0000-0000-000034040000}"/>
    <cellStyle name="Comma 3 2 3 4 2" xfId="14180" xr:uid="{00000000-0005-0000-0000-000035040000}"/>
    <cellStyle name="Comma 3 2 3 4 2 2" xfId="20111" xr:uid="{CC610D4E-C4A4-44B9-8CC7-92F1A0AFFE37}"/>
    <cellStyle name="Comma 3 2 3 4 2 2 2" xfId="31905" xr:uid="{DBFD93E2-F361-4CA1-A594-D325D07468E1}"/>
    <cellStyle name="Comma 3 2 3 4 2 2 3" xfId="43704" xr:uid="{96E465BA-C6BF-4B71-83D9-4DE31F8ED4F1}"/>
    <cellStyle name="Comma 3 2 3 4 2 3" xfId="26012" xr:uid="{D4A90049-9B89-4CAF-8551-590987E6B848}"/>
    <cellStyle name="Comma 3 2 3 4 2 4" xfId="37807" xr:uid="{4BDE068D-A836-4B81-B2BA-03E4906A93E3}"/>
    <cellStyle name="Comma 3 2 3 4 3" xfId="17175" xr:uid="{72ECB4CD-6203-4622-9D22-E999A75CE8C4}"/>
    <cellStyle name="Comma 3 2 3 4 3 2" xfId="28969" xr:uid="{5F5E248D-DB8D-484B-8DC9-FAC2852E45D6}"/>
    <cellStyle name="Comma 3 2 3 4 3 3" xfId="40768" xr:uid="{F21886C9-1DB1-46E2-B19A-6F3F483B2400}"/>
    <cellStyle name="Comma 3 2 3 4 4" xfId="23076" xr:uid="{E25AE7DC-2145-4335-A616-559CA8544F38}"/>
    <cellStyle name="Comma 3 2 3 4 5" xfId="34871" xr:uid="{49E2F3FD-DFE5-40B7-B523-732682BF36D1}"/>
    <cellStyle name="Comma 3 2 3 5" xfId="12636" xr:uid="{00000000-0005-0000-0000-000036040000}"/>
    <cellStyle name="Comma 3 2 3 5 2" xfId="18567" xr:uid="{92ACD3D1-5B89-419C-AF58-60AC791D6BF9}"/>
    <cellStyle name="Comma 3 2 3 5 2 2" xfId="30361" xr:uid="{7F074595-43D7-4D89-B899-D4EF481B8FE2}"/>
    <cellStyle name="Comma 3 2 3 5 2 3" xfId="42160" xr:uid="{5B8E11AA-76CF-43FE-B588-AA667FC65800}"/>
    <cellStyle name="Comma 3 2 3 5 3" xfId="24468" xr:uid="{27BB4610-F37A-4098-8769-1999A92F3F44}"/>
    <cellStyle name="Comma 3 2 3 5 4" xfId="36263" xr:uid="{2EB5171D-C3E1-4C3C-A56C-7E5BA8F5A981}"/>
    <cellStyle name="Comma 3 2 3 6" xfId="15623" xr:uid="{BDFF4BCA-7EB3-4613-ACB2-F21DFE23A56B}"/>
    <cellStyle name="Comma 3 2 3 6 2" xfId="27421" xr:uid="{BB19736F-31B0-4504-B414-D4DD4FE0B282}"/>
    <cellStyle name="Comma 3 2 3 6 3" xfId="39216" xr:uid="{F6D88A7A-5A3B-474C-8522-413A72CE1AE6}"/>
    <cellStyle name="Comma 3 2 3 7" xfId="21531" xr:uid="{96D58255-6D57-42D6-AF49-9724D5C2CE26}"/>
    <cellStyle name="Comma 3 2 3 8" xfId="33323" xr:uid="{1E695C76-A79F-49E4-A07A-76829DF6D3A1}"/>
    <cellStyle name="Comma 3 2 4" xfId="381" xr:uid="{00000000-0005-0000-0000-000037040000}"/>
    <cellStyle name="Comma 3 2 4 2" xfId="11098" xr:uid="{00000000-0005-0000-0000-000038040000}"/>
    <cellStyle name="Comma 3 2 4 2 2" xfId="14041" xr:uid="{00000000-0005-0000-0000-000039040000}"/>
    <cellStyle name="Comma 3 2 4 2 2 2" xfId="19972" xr:uid="{ADEFB755-AF0B-48BF-9571-14A8B3F521A0}"/>
    <cellStyle name="Comma 3 2 4 2 2 2 2" xfId="31766" xr:uid="{9A52C65C-F84D-4422-9BB8-05067FBABA16}"/>
    <cellStyle name="Comma 3 2 4 2 2 2 3" xfId="43565" xr:uid="{94D18D09-9D37-40FB-BBA9-CAF4659C1478}"/>
    <cellStyle name="Comma 3 2 4 2 2 3" xfId="25873" xr:uid="{3CCD076C-6025-412D-B29D-423D5D3F9301}"/>
    <cellStyle name="Comma 3 2 4 2 2 4" xfId="37668" xr:uid="{DBB63367-C356-44C5-93C1-7771C56B868A}"/>
    <cellStyle name="Comma 3 2 4 2 3" xfId="17036" xr:uid="{212E7660-E1C0-492C-8D13-0A38F847532F}"/>
    <cellStyle name="Comma 3 2 4 2 3 2" xfId="28830" xr:uid="{A5BB5EB2-0462-4BA3-AC17-3851A50811AA}"/>
    <cellStyle name="Comma 3 2 4 2 3 3" xfId="40629" xr:uid="{4C33907D-459E-4521-9019-2FF2279B2897}"/>
    <cellStyle name="Comma 3 2 4 2 4" xfId="22937" xr:uid="{36BA51A3-90C5-4E61-81B2-4606FC7D161B}"/>
    <cellStyle name="Comma 3 2 4 2 5" xfId="34732" xr:uid="{02934F2F-0DBB-444C-8F1A-39967AC7EBB5}"/>
    <cellStyle name="Comma 3 2 4 3" xfId="12496" xr:uid="{00000000-0005-0000-0000-00003A040000}"/>
    <cellStyle name="Comma 3 2 4 3 2" xfId="18427" xr:uid="{5E5F0C97-1435-483A-B796-5CEFCCC2A63B}"/>
    <cellStyle name="Comma 3 2 4 3 2 2" xfId="30221" xr:uid="{9267827C-A2EE-4357-8FD2-FEABC82ABF0F}"/>
    <cellStyle name="Comma 3 2 4 3 2 3" xfId="42020" xr:uid="{62B91366-AAB7-47F6-B6EE-A832A5DE352F}"/>
    <cellStyle name="Comma 3 2 4 3 3" xfId="24328" xr:uid="{29018221-A9E5-47F5-8E32-2D9E465D48A8}"/>
    <cellStyle name="Comma 3 2 4 3 4" xfId="36123" xr:uid="{01766561-D44A-48B6-AA66-6A4963AB8B20}"/>
    <cellStyle name="Comma 3 2 4 4" xfId="15483" xr:uid="{DA4AFAF4-8BA1-4F51-A8D8-B3733834F296}"/>
    <cellStyle name="Comma 3 2 4 4 2" xfId="27281" xr:uid="{4E4B2ADB-D9C5-4891-A769-3421CCBB2D5A}"/>
    <cellStyle name="Comma 3 2 4 4 3" xfId="39076" xr:uid="{E67A4976-07D0-40D1-8FEE-6D26A0DB1F3F}"/>
    <cellStyle name="Comma 3 2 4 5" xfId="21391" xr:uid="{447F3D95-39E8-47B0-A88A-2A31396274A4}"/>
    <cellStyle name="Comma 3 2 4 6" xfId="33183" xr:uid="{5B833B13-007A-46AE-8808-18FFC4396557}"/>
    <cellStyle name="Comma 3 2 5" xfId="1362" xr:uid="{00000000-0005-0000-0000-00003B040000}"/>
    <cellStyle name="Comma 3 2 5 2" xfId="11428" xr:uid="{00000000-0005-0000-0000-00003C040000}"/>
    <cellStyle name="Comma 3 2 5 2 2" xfId="14371" xr:uid="{00000000-0005-0000-0000-00003D040000}"/>
    <cellStyle name="Comma 3 2 5 2 2 2" xfId="20302" xr:uid="{58E9BAC0-5763-478B-AE4B-4B8DC00A836B}"/>
    <cellStyle name="Comma 3 2 5 2 2 2 2" xfId="32096" xr:uid="{0EF698B6-A6CB-4988-9F90-65B50680D3F5}"/>
    <cellStyle name="Comma 3 2 5 2 2 2 3" xfId="43895" xr:uid="{9EA74C69-5DBE-4039-8AAD-3D29C1603547}"/>
    <cellStyle name="Comma 3 2 5 2 2 3" xfId="26203" xr:uid="{3FDA9D28-B0F5-481D-BF36-76FB9885FB70}"/>
    <cellStyle name="Comma 3 2 5 2 2 4" xfId="37998" xr:uid="{0F62CFBB-F4E9-43A4-B4EC-5D1350192D46}"/>
    <cellStyle name="Comma 3 2 5 2 3" xfId="17366" xr:uid="{69339017-A4A9-45A2-816D-509C633C8BCA}"/>
    <cellStyle name="Comma 3 2 5 2 3 2" xfId="29160" xr:uid="{AD0856B4-DCD6-4CE2-AE25-37FC5750CF0B}"/>
    <cellStyle name="Comma 3 2 5 2 3 3" xfId="40959" xr:uid="{5B9D4534-4538-4993-8035-95E0AB00A931}"/>
    <cellStyle name="Comma 3 2 5 2 4" xfId="23267" xr:uid="{FCEADD51-CBD8-4C6F-A2A2-7E6A629EAFD2}"/>
    <cellStyle name="Comma 3 2 5 2 5" xfId="35062" xr:uid="{1DB508AF-B3A2-4E0C-9812-3303E97C18CD}"/>
    <cellStyle name="Comma 3 2 5 3" xfId="12839" xr:uid="{00000000-0005-0000-0000-00003E040000}"/>
    <cellStyle name="Comma 3 2 5 3 2" xfId="18770" xr:uid="{CFA2F385-3363-498D-BE05-0D63175CEC8F}"/>
    <cellStyle name="Comma 3 2 5 3 2 2" xfId="30564" xr:uid="{287F0324-B41A-49E6-8CD2-BBC53996737F}"/>
    <cellStyle name="Comma 3 2 5 3 2 3" xfId="42363" xr:uid="{99271D91-0AAB-467F-B51D-C1036FAD7BE9}"/>
    <cellStyle name="Comma 3 2 5 3 3" xfId="24671" xr:uid="{645B7067-B96E-4DAF-AC5C-245727F2D517}"/>
    <cellStyle name="Comma 3 2 5 3 4" xfId="36466" xr:uid="{EE35311F-1AF8-49B5-8E9E-E968D6D3FF59}"/>
    <cellStyle name="Comma 3 2 5 4" xfId="15827" xr:uid="{7DE1009A-15CB-40A1-BF89-A4174CD57416}"/>
    <cellStyle name="Comma 3 2 5 4 2" xfId="27624" xr:uid="{30BF7343-BE62-411B-94A4-69029124596D}"/>
    <cellStyle name="Comma 3 2 5 4 3" xfId="39420" xr:uid="{87746909-C7BF-4F25-90BD-341FCBC07E58}"/>
    <cellStyle name="Comma 3 2 5 5" xfId="21734" xr:uid="{08E30460-7CE5-4666-91BB-FE3F3B07A23F}"/>
    <cellStyle name="Comma 3 2 5 6" xfId="33527" xr:uid="{87BEC749-496B-4820-A427-469B319D8E7A}"/>
    <cellStyle name="Comma 3 2 6" xfId="1363" xr:uid="{00000000-0005-0000-0000-00003F040000}"/>
    <cellStyle name="Comma 3 2 6 2" xfId="11429" xr:uid="{00000000-0005-0000-0000-000040040000}"/>
    <cellStyle name="Comma 3 2 6 2 2" xfId="14372" xr:uid="{00000000-0005-0000-0000-000041040000}"/>
    <cellStyle name="Comma 3 2 6 2 2 2" xfId="20303" xr:uid="{107F9F80-2339-4BC4-98FD-2D66486726DA}"/>
    <cellStyle name="Comma 3 2 6 2 2 2 2" xfId="32097" xr:uid="{CE79F5AE-5C76-41CA-986B-2D53C6D49BEF}"/>
    <cellStyle name="Comma 3 2 6 2 2 2 3" xfId="43896" xr:uid="{8C82039B-1807-41C8-AA74-E13437FD33C0}"/>
    <cellStyle name="Comma 3 2 6 2 2 3" xfId="26204" xr:uid="{91DF9A8C-0FB1-4465-9777-B610AF1B5378}"/>
    <cellStyle name="Comma 3 2 6 2 2 4" xfId="37999" xr:uid="{2131C571-1CE2-44A3-89EB-E8909660FCD8}"/>
    <cellStyle name="Comma 3 2 6 2 3" xfId="17367" xr:uid="{3E9BDA81-9744-4094-B0D6-06AF8994C98A}"/>
    <cellStyle name="Comma 3 2 6 2 3 2" xfId="29161" xr:uid="{D0833980-B2A2-4A7E-8DAE-CBFD3760039D}"/>
    <cellStyle name="Comma 3 2 6 2 3 3" xfId="40960" xr:uid="{E63EF588-6C25-4589-A162-3315E28EDCC0}"/>
    <cellStyle name="Comma 3 2 6 2 4" xfId="23268" xr:uid="{C90EC2E7-AE4D-4BB3-A158-7C527D19996D}"/>
    <cellStyle name="Comma 3 2 6 2 5" xfId="35063" xr:uid="{FED5EE60-7D50-4A4D-90D9-884C6598B73B}"/>
    <cellStyle name="Comma 3 2 6 3" xfId="12840" xr:uid="{00000000-0005-0000-0000-000042040000}"/>
    <cellStyle name="Comma 3 2 6 3 2" xfId="18771" xr:uid="{B76959F6-192A-499A-AF74-83EE29198E91}"/>
    <cellStyle name="Comma 3 2 6 3 2 2" xfId="30565" xr:uid="{A0C7A1A3-6106-4526-8BE2-F7EBB5DFD0D2}"/>
    <cellStyle name="Comma 3 2 6 3 2 3" xfId="42364" xr:uid="{4FFFCCEF-1CFB-4761-B1D0-CCE0C30BA3B6}"/>
    <cellStyle name="Comma 3 2 6 3 3" xfId="24672" xr:uid="{1A52F4A6-F392-48F0-868D-E49FC001C715}"/>
    <cellStyle name="Comma 3 2 6 3 4" xfId="36467" xr:uid="{D7906A91-CF6D-471F-A7D3-46B56D2470A9}"/>
    <cellStyle name="Comma 3 2 6 4" xfId="15828" xr:uid="{1BA8750D-6555-4A82-ACD7-F3A22A6E0B9F}"/>
    <cellStyle name="Comma 3 2 6 4 2" xfId="27625" xr:uid="{A9D056E9-250A-4EE8-9F48-4B710AF35510}"/>
    <cellStyle name="Comma 3 2 6 4 3" xfId="39421" xr:uid="{BC96118E-66DB-49AE-B2DC-935B4A84515F}"/>
    <cellStyle name="Comma 3 2 6 5" xfId="21735" xr:uid="{0B66CEAF-A5AE-4D3B-AE83-453B7E7EABBE}"/>
    <cellStyle name="Comma 3 2 6 6" xfId="33528" xr:uid="{FDD7750E-5857-4631-AD26-B9D4B04CFF26}"/>
    <cellStyle name="Comma 3 2 7" xfId="10942" xr:uid="{00000000-0005-0000-0000-000043040000}"/>
    <cellStyle name="Comma 3 2 7 2" xfId="13891" xr:uid="{00000000-0005-0000-0000-000044040000}"/>
    <cellStyle name="Comma 3 2 7 2 2" xfId="19822" xr:uid="{E1B5A591-30A4-4080-BD64-542F983F1928}"/>
    <cellStyle name="Comma 3 2 7 2 2 2" xfId="31616" xr:uid="{13878643-D956-4222-9BB7-529C0AE0780C}"/>
    <cellStyle name="Comma 3 2 7 2 2 3" xfId="43415" xr:uid="{EC33177C-5B82-4E2B-B844-45140038E581}"/>
    <cellStyle name="Comma 3 2 7 2 3" xfId="25723" xr:uid="{F7005475-D83B-4380-AE3E-AD1295619309}"/>
    <cellStyle name="Comma 3 2 7 2 4" xfId="37518" xr:uid="{5225CD17-F68B-449F-BBFB-564680581FD9}"/>
    <cellStyle name="Comma 3 2 7 3" xfId="16886" xr:uid="{0E783961-B6FE-4876-87F3-DFB687273025}"/>
    <cellStyle name="Comma 3 2 7 3 2" xfId="28680" xr:uid="{D9D9200A-1979-4B6B-9532-4EC706DDE0C9}"/>
    <cellStyle name="Comma 3 2 7 3 3" xfId="40479" xr:uid="{478CE254-B61C-4A5A-8E75-1EB89BB0A15E}"/>
    <cellStyle name="Comma 3 2 7 4" xfId="22787" xr:uid="{FFB4D7AF-2EBE-4564-B873-9BC5916117D0}"/>
    <cellStyle name="Comma 3 2 7 5" xfId="34582" xr:uid="{F748A307-D268-4FF1-943A-EF0961C87C6A}"/>
    <cellStyle name="Comma 3 2 8" xfId="12339" xr:uid="{00000000-0005-0000-0000-000045040000}"/>
    <cellStyle name="Comma 3 2 8 2" xfId="18270" xr:uid="{8C860B24-2006-405F-B27E-049943CC95ED}"/>
    <cellStyle name="Comma 3 2 8 2 2" xfId="30064" xr:uid="{38B75CAF-F754-4C9B-8755-DC0D0EF1802F}"/>
    <cellStyle name="Comma 3 2 8 2 3" xfId="41863" xr:uid="{CD705584-E6B2-4364-9C56-BF5D5D9A7985}"/>
    <cellStyle name="Comma 3 2 8 3" xfId="24171" xr:uid="{10E3F965-B279-4FC0-8A2B-378E3E717A37}"/>
    <cellStyle name="Comma 3 2 8 4" xfId="35966" xr:uid="{0B0AC110-4978-4E06-9840-2B5489CEDC48}"/>
    <cellStyle name="Comma 3 2 9" xfId="15326" xr:uid="{2B1669EC-DA92-4E50-BB4B-4A374C8C812D}"/>
    <cellStyle name="Comma 3 2 9 2" xfId="27124" xr:uid="{999E01A6-7EC5-4A49-85A7-6B1259C65B94}"/>
    <cellStyle name="Comma 3 2 9 3" xfId="38919" xr:uid="{905C6D3C-319B-44F5-A800-465BCD145E96}"/>
    <cellStyle name="Comma 3 3" xfId="76" xr:uid="{00000000-0005-0000-0000-000046040000}"/>
    <cellStyle name="Comma 3 3 10" xfId="33035" xr:uid="{7033D46F-00BB-4A57-99B0-1C2A7F562B28}"/>
    <cellStyle name="Comma 3 3 2" xfId="530" xr:uid="{00000000-0005-0000-0000-000047040000}"/>
    <cellStyle name="Comma 3 3 2 2" xfId="1364" xr:uid="{00000000-0005-0000-0000-000048040000}"/>
    <cellStyle name="Comma 3 3 2 2 2" xfId="11430" xr:uid="{00000000-0005-0000-0000-000049040000}"/>
    <cellStyle name="Comma 3 3 2 2 2 2" xfId="14373" xr:uid="{00000000-0005-0000-0000-00004A040000}"/>
    <cellStyle name="Comma 3 3 2 2 2 2 2" xfId="20304" xr:uid="{C19DEF1C-B6D2-4C8E-9091-A1780A9FE171}"/>
    <cellStyle name="Comma 3 3 2 2 2 2 2 2" xfId="32098" xr:uid="{45814AC8-9B52-48B2-BF6C-5BBF41DFD93B}"/>
    <cellStyle name="Comma 3 3 2 2 2 2 2 3" xfId="43897" xr:uid="{47D06CA7-5330-435C-9EB4-D8261310DB0F}"/>
    <cellStyle name="Comma 3 3 2 2 2 2 3" xfId="26205" xr:uid="{5CCC03BD-ADC1-4562-845B-ACBC07F37FCC}"/>
    <cellStyle name="Comma 3 3 2 2 2 2 4" xfId="38000" xr:uid="{06427884-9C5F-4DE6-8AD2-4A884115307D}"/>
    <cellStyle name="Comma 3 3 2 2 2 3" xfId="17368" xr:uid="{F96A2B48-60A2-4F63-8361-514932F39F2A}"/>
    <cellStyle name="Comma 3 3 2 2 2 3 2" xfId="29162" xr:uid="{2304E797-1B19-4D27-8EDB-AC362A9BAD6A}"/>
    <cellStyle name="Comma 3 3 2 2 2 3 3" xfId="40961" xr:uid="{D74E5572-E8BB-49AF-9010-C1C2F1484FC4}"/>
    <cellStyle name="Comma 3 3 2 2 2 4" xfId="23269" xr:uid="{CF2B5A27-1BA6-4450-8BD3-0C5C0142CC21}"/>
    <cellStyle name="Comma 3 3 2 2 2 5" xfId="35064" xr:uid="{AE01086C-85A6-4FFC-9F61-890D41C23E01}"/>
    <cellStyle name="Comma 3 3 2 2 3" xfId="12841" xr:uid="{00000000-0005-0000-0000-00004B040000}"/>
    <cellStyle name="Comma 3 3 2 2 3 2" xfId="18772" xr:uid="{F63CF150-BE6D-465C-BC05-4186290A71B8}"/>
    <cellStyle name="Comma 3 3 2 2 3 2 2" xfId="30566" xr:uid="{8E0033C0-F741-40F4-96F8-747BDE5051C0}"/>
    <cellStyle name="Comma 3 3 2 2 3 2 3" xfId="42365" xr:uid="{9EEB7222-C507-49D7-8855-AED7F3B7D16D}"/>
    <cellStyle name="Comma 3 3 2 2 3 3" xfId="24673" xr:uid="{0B13A8B6-8885-4F98-8813-E2C67AF4426C}"/>
    <cellStyle name="Comma 3 3 2 2 3 4" xfId="36468" xr:uid="{E9C4DA4F-0C91-424A-B746-E83862422AB9}"/>
    <cellStyle name="Comma 3 3 2 2 4" xfId="15829" xr:uid="{B0673BC4-2A6F-4ED6-B745-045E482BDDB2}"/>
    <cellStyle name="Comma 3 3 2 2 4 2" xfId="27626" xr:uid="{7D2268E3-ED57-4830-A16A-210AA35B109D}"/>
    <cellStyle name="Comma 3 3 2 2 4 3" xfId="39422" xr:uid="{69DCD85F-CC87-485B-90A1-F6BB3F976211}"/>
    <cellStyle name="Comma 3 3 2 2 5" xfId="21736" xr:uid="{554B2732-AF7E-4A6E-9F7C-F4A68A2B2361}"/>
    <cellStyle name="Comma 3 3 2 2 6" xfId="33529" xr:uid="{D54513B5-8E46-4855-8107-27C1A0D0AEAC}"/>
    <cellStyle name="Comma 3 3 2 3" xfId="1365" xr:uid="{00000000-0005-0000-0000-00004C040000}"/>
    <cellStyle name="Comma 3 3 2 3 2" xfId="11431" xr:uid="{00000000-0005-0000-0000-00004D040000}"/>
    <cellStyle name="Comma 3 3 2 3 2 2" xfId="14374" xr:uid="{00000000-0005-0000-0000-00004E040000}"/>
    <cellStyle name="Comma 3 3 2 3 2 2 2" xfId="20305" xr:uid="{EB6EDD27-7C16-4E25-AB18-FB08CF7D2F4F}"/>
    <cellStyle name="Comma 3 3 2 3 2 2 2 2" xfId="32099" xr:uid="{A26DBBB5-64D5-49AE-AB0F-91DDCD03BDC8}"/>
    <cellStyle name="Comma 3 3 2 3 2 2 2 3" xfId="43898" xr:uid="{E2673E7B-1E10-47D2-B9BE-DD699E34D622}"/>
    <cellStyle name="Comma 3 3 2 3 2 2 3" xfId="26206" xr:uid="{CB76C0CE-B96F-4604-ADCE-DE5D20EF21B9}"/>
    <cellStyle name="Comma 3 3 2 3 2 2 4" xfId="38001" xr:uid="{43E10FF5-48B8-4DF0-A73D-FF037E3902E2}"/>
    <cellStyle name="Comma 3 3 2 3 2 3" xfId="17369" xr:uid="{20C123AC-1356-41E9-B9AD-6EFF91FD595F}"/>
    <cellStyle name="Comma 3 3 2 3 2 3 2" xfId="29163" xr:uid="{A264D3C7-3BDF-454B-BB46-792327D45B85}"/>
    <cellStyle name="Comma 3 3 2 3 2 3 3" xfId="40962" xr:uid="{F2C10CFE-2CD1-403B-B574-5DE617A69294}"/>
    <cellStyle name="Comma 3 3 2 3 2 4" xfId="23270" xr:uid="{1B986056-BE43-403F-87EE-8EB54CC00099}"/>
    <cellStyle name="Comma 3 3 2 3 2 5" xfId="35065" xr:uid="{0A6DDC26-2AF3-4551-9373-25131F012923}"/>
    <cellStyle name="Comma 3 3 2 3 3" xfId="12842" xr:uid="{00000000-0005-0000-0000-00004F040000}"/>
    <cellStyle name="Comma 3 3 2 3 3 2" xfId="18773" xr:uid="{F625540F-B44E-40A1-A615-5A12E3B4E7D1}"/>
    <cellStyle name="Comma 3 3 2 3 3 2 2" xfId="30567" xr:uid="{39EC408A-6872-40B6-B216-80DC7ED69D0C}"/>
    <cellStyle name="Comma 3 3 2 3 3 2 3" xfId="42366" xr:uid="{B5960E1B-3DB4-4A89-B6E1-A7F817C8E66B}"/>
    <cellStyle name="Comma 3 3 2 3 3 3" xfId="24674" xr:uid="{4FABE770-6F8E-4435-A129-917A2E85972A}"/>
    <cellStyle name="Comma 3 3 2 3 3 4" xfId="36469" xr:uid="{B904310F-5D4D-44BB-8A7C-7F8960365008}"/>
    <cellStyle name="Comma 3 3 2 3 4" xfId="15830" xr:uid="{ACF5FFD6-5E4F-4C23-ACF6-E191325029BA}"/>
    <cellStyle name="Comma 3 3 2 3 4 2" xfId="27627" xr:uid="{0A00EC7B-D8A7-4019-97CB-577C1452E2EB}"/>
    <cellStyle name="Comma 3 3 2 3 4 3" xfId="39423" xr:uid="{2DB0C0A4-A253-4680-89EE-9CA2CCADEEE1}"/>
    <cellStyle name="Comma 3 3 2 3 5" xfId="21737" xr:uid="{DE972555-B3DF-4AE3-AF6A-3EB5790D5CE4}"/>
    <cellStyle name="Comma 3 3 2 3 6" xfId="33530" xr:uid="{5008A8CA-A5F4-4DA8-A6D4-8111FC88A3B8}"/>
    <cellStyle name="Comma 3 3 2 4" xfId="11245" xr:uid="{00000000-0005-0000-0000-000050040000}"/>
    <cellStyle name="Comma 3 3 2 4 2" xfId="14188" xr:uid="{00000000-0005-0000-0000-000051040000}"/>
    <cellStyle name="Comma 3 3 2 4 2 2" xfId="20119" xr:uid="{78C4A4F9-66E1-4C52-A9A7-F0C40F5F82DD}"/>
    <cellStyle name="Comma 3 3 2 4 2 2 2" xfId="31913" xr:uid="{939B53EE-5F7E-4F47-8059-1603798F8471}"/>
    <cellStyle name="Comma 3 3 2 4 2 2 3" xfId="43712" xr:uid="{F44D530B-4332-41EC-88D4-602385089851}"/>
    <cellStyle name="Comma 3 3 2 4 2 3" xfId="26020" xr:uid="{F11645C0-A6D0-4F57-A02A-014A3248221A}"/>
    <cellStyle name="Comma 3 3 2 4 2 4" xfId="37815" xr:uid="{C66BF1A6-DB89-4347-9D2B-2B1B41C363B5}"/>
    <cellStyle name="Comma 3 3 2 4 3" xfId="17183" xr:uid="{A0A90382-DC42-437F-A6F0-55B2E9FE21ED}"/>
    <cellStyle name="Comma 3 3 2 4 3 2" xfId="28977" xr:uid="{D7F2918B-C120-4B76-9512-C8A86A24E49D}"/>
    <cellStyle name="Comma 3 3 2 4 3 3" xfId="40776" xr:uid="{1D15B8A9-EE04-407B-B2BC-C20665EF507E}"/>
    <cellStyle name="Comma 3 3 2 4 4" xfId="23084" xr:uid="{E61546EF-23E5-4CD7-BD30-33A9BAA6440A}"/>
    <cellStyle name="Comma 3 3 2 4 5" xfId="34879" xr:uid="{A2AAEA19-8E94-4456-AA80-02B65717BD58}"/>
    <cellStyle name="Comma 3 3 2 5" xfId="12645" xr:uid="{00000000-0005-0000-0000-000052040000}"/>
    <cellStyle name="Comma 3 3 2 5 2" xfId="18576" xr:uid="{4717A19F-30DC-44D7-A0C1-9C476B9767FF}"/>
    <cellStyle name="Comma 3 3 2 5 2 2" xfId="30370" xr:uid="{D2DDFE5C-EF6C-4CAE-BEA1-6B688C311DB1}"/>
    <cellStyle name="Comma 3 3 2 5 2 3" xfId="42169" xr:uid="{84E8621C-0D48-4789-AB45-003254B30E2F}"/>
    <cellStyle name="Comma 3 3 2 5 3" xfId="24477" xr:uid="{8123578D-0226-4419-BBF8-0928882047A9}"/>
    <cellStyle name="Comma 3 3 2 5 4" xfId="36272" xr:uid="{95AEB920-2FD2-41BD-9805-C9A15B69A2FE}"/>
    <cellStyle name="Comma 3 3 2 6" xfId="15632" xr:uid="{5665E628-78AB-4E3D-99CD-5A4ACEB89776}"/>
    <cellStyle name="Comma 3 3 2 6 2" xfId="27430" xr:uid="{11424F81-D5C6-4ECC-8F56-9B9C2E0A60BC}"/>
    <cellStyle name="Comma 3 3 2 6 3" xfId="39225" xr:uid="{7388522F-1F1B-4BFE-9E62-651A34C0D18E}"/>
    <cellStyle name="Comma 3 3 2 7" xfId="21540" xr:uid="{B28C335C-C48A-416B-B859-24E0F9D41A6F}"/>
    <cellStyle name="Comma 3 3 2 8" xfId="33332" xr:uid="{774C7208-0FE2-402F-89CE-7CB0E0377A2D}"/>
    <cellStyle name="Comma 3 3 3" xfId="389" xr:uid="{00000000-0005-0000-0000-000053040000}"/>
    <cellStyle name="Comma 3 3 3 2" xfId="11106" xr:uid="{00000000-0005-0000-0000-000054040000}"/>
    <cellStyle name="Comma 3 3 3 2 2" xfId="14049" xr:uid="{00000000-0005-0000-0000-000055040000}"/>
    <cellStyle name="Comma 3 3 3 2 2 2" xfId="19980" xr:uid="{D4C89336-0515-4C9C-A52A-C4517A38A326}"/>
    <cellStyle name="Comma 3 3 3 2 2 2 2" xfId="31774" xr:uid="{AF7BDF80-8C8D-4DB2-8412-673EBA25D696}"/>
    <cellStyle name="Comma 3 3 3 2 2 2 3" xfId="43573" xr:uid="{7839B23E-0F20-4457-9C56-3778417D1EF6}"/>
    <cellStyle name="Comma 3 3 3 2 2 3" xfId="25881" xr:uid="{0177E894-B687-43BD-B48C-D5B5986FE5A8}"/>
    <cellStyle name="Comma 3 3 3 2 2 4" xfId="37676" xr:uid="{FD42191C-B7A4-468A-9CF4-E5291695082E}"/>
    <cellStyle name="Comma 3 3 3 2 3" xfId="17044" xr:uid="{278641F3-CAD7-43A8-AC0A-F24B468028B7}"/>
    <cellStyle name="Comma 3 3 3 2 3 2" xfId="28838" xr:uid="{9DA309CA-1392-4EFE-BA5A-08A0A2F28336}"/>
    <cellStyle name="Comma 3 3 3 2 3 3" xfId="40637" xr:uid="{C7A657E8-0A18-47A6-BFAE-874018A983E4}"/>
    <cellStyle name="Comma 3 3 3 2 4" xfId="22945" xr:uid="{D7791599-A216-47E7-BCFF-F974BD93E9A4}"/>
    <cellStyle name="Comma 3 3 3 2 5" xfId="34740" xr:uid="{AA617466-14BF-4A33-BEDF-BF358DE63B1B}"/>
    <cellStyle name="Comma 3 3 3 3" xfId="12504" xr:uid="{00000000-0005-0000-0000-000056040000}"/>
    <cellStyle name="Comma 3 3 3 3 2" xfId="18435" xr:uid="{C121A2F3-E755-4DF8-B6A5-8B7E38CA322E}"/>
    <cellStyle name="Comma 3 3 3 3 2 2" xfId="30229" xr:uid="{F74B2503-AE9A-453F-9EC1-BD1D7E5A4418}"/>
    <cellStyle name="Comma 3 3 3 3 2 3" xfId="42028" xr:uid="{FBEE69BE-6E2F-4940-B412-645049DE1637}"/>
    <cellStyle name="Comma 3 3 3 3 3" xfId="24336" xr:uid="{45B95376-3C96-47F4-B8C1-C873906CA40A}"/>
    <cellStyle name="Comma 3 3 3 3 4" xfId="36131" xr:uid="{FB0AF11F-FFD3-45E5-B4AE-E68EBBFD82D4}"/>
    <cellStyle name="Comma 3 3 3 4" xfId="15491" xr:uid="{6A859A16-3B2E-460E-B646-245612AD482E}"/>
    <cellStyle name="Comma 3 3 3 4 2" xfId="27289" xr:uid="{A456956F-C3DB-4D08-B1DC-D40D88386F4D}"/>
    <cellStyle name="Comma 3 3 3 4 3" xfId="39084" xr:uid="{0277FAD8-E66D-4F2B-8558-E3AC0CCFC6A5}"/>
    <cellStyle name="Comma 3 3 3 5" xfId="21399" xr:uid="{6AA26B23-7C68-41FB-BBDE-123A1129021A}"/>
    <cellStyle name="Comma 3 3 3 6" xfId="33191" xr:uid="{D9251CC4-E384-4E6D-BC6C-745F5A4879F5}"/>
    <cellStyle name="Comma 3 3 4" xfId="1366" xr:uid="{00000000-0005-0000-0000-000057040000}"/>
    <cellStyle name="Comma 3 3 4 2" xfId="11432" xr:uid="{00000000-0005-0000-0000-000058040000}"/>
    <cellStyle name="Comma 3 3 4 2 2" xfId="14375" xr:uid="{00000000-0005-0000-0000-000059040000}"/>
    <cellStyle name="Comma 3 3 4 2 2 2" xfId="20306" xr:uid="{19CDC103-7BFE-4B76-B63F-D9609221FFCB}"/>
    <cellStyle name="Comma 3 3 4 2 2 2 2" xfId="32100" xr:uid="{7307E709-2DBA-457C-BAFB-B62B38C4193D}"/>
    <cellStyle name="Comma 3 3 4 2 2 2 3" xfId="43899" xr:uid="{9D4ECEE3-8792-4CBE-905C-327DE6424153}"/>
    <cellStyle name="Comma 3 3 4 2 2 3" xfId="26207" xr:uid="{A78584EF-82B5-4876-88C6-9937768EC524}"/>
    <cellStyle name="Comma 3 3 4 2 2 4" xfId="38002" xr:uid="{ADA59816-363A-49C6-8C5B-A71D0992E394}"/>
    <cellStyle name="Comma 3 3 4 2 3" xfId="17370" xr:uid="{D3614D5F-817F-4B50-8E39-54E5AF91C73F}"/>
    <cellStyle name="Comma 3 3 4 2 3 2" xfId="29164" xr:uid="{BC5FF4C3-A172-41D0-8767-D3D567AB8DBE}"/>
    <cellStyle name="Comma 3 3 4 2 3 3" xfId="40963" xr:uid="{B5A2504B-E0E3-4D9A-A87D-7DD32525F722}"/>
    <cellStyle name="Comma 3 3 4 2 4" xfId="23271" xr:uid="{C49809D6-6194-4856-A226-05C5BB7E493E}"/>
    <cellStyle name="Comma 3 3 4 2 5" xfId="35066" xr:uid="{B9B582A6-E2E2-40D2-9EED-7F6EDC3D5F10}"/>
    <cellStyle name="Comma 3 3 4 3" xfId="12843" xr:uid="{00000000-0005-0000-0000-00005A040000}"/>
    <cellStyle name="Comma 3 3 4 3 2" xfId="18774" xr:uid="{EC1C29E8-BB23-4EEE-B048-89E70688B45C}"/>
    <cellStyle name="Comma 3 3 4 3 2 2" xfId="30568" xr:uid="{D98F90AF-891A-4FCA-BE71-050F8E2477D0}"/>
    <cellStyle name="Comma 3 3 4 3 2 3" xfId="42367" xr:uid="{132F3B6A-277F-4B4C-9F5D-8D8305C5753B}"/>
    <cellStyle name="Comma 3 3 4 3 3" xfId="24675" xr:uid="{8AA7F13B-DDC1-4AFE-8CBB-9CCD5397B5FE}"/>
    <cellStyle name="Comma 3 3 4 3 4" xfId="36470" xr:uid="{C1089161-C37C-4077-ABE5-475180AE06BB}"/>
    <cellStyle name="Comma 3 3 4 4" xfId="15831" xr:uid="{BDC33E9F-CCDB-4433-BADE-9236C90D71F8}"/>
    <cellStyle name="Comma 3 3 4 4 2" xfId="27628" xr:uid="{52516A50-7ED4-4A1C-803B-4B39D28A86A4}"/>
    <cellStyle name="Comma 3 3 4 4 3" xfId="39424" xr:uid="{DCD37A1E-32F8-499E-B401-D8C8531C9304}"/>
    <cellStyle name="Comma 3 3 4 5" xfId="21738" xr:uid="{32A0681D-BC24-4A0E-88DC-691FA3E6449C}"/>
    <cellStyle name="Comma 3 3 4 6" xfId="33531" xr:uid="{C6FBCE86-E426-4E3A-9D22-9C0F72106129}"/>
    <cellStyle name="Comma 3 3 5" xfId="1367" xr:uid="{00000000-0005-0000-0000-00005B040000}"/>
    <cellStyle name="Comma 3 3 5 2" xfId="11433" xr:uid="{00000000-0005-0000-0000-00005C040000}"/>
    <cellStyle name="Comma 3 3 5 2 2" xfId="14376" xr:uid="{00000000-0005-0000-0000-00005D040000}"/>
    <cellStyle name="Comma 3 3 5 2 2 2" xfId="20307" xr:uid="{1F48E75E-67FF-44C0-B072-70423616A554}"/>
    <cellStyle name="Comma 3 3 5 2 2 2 2" xfId="32101" xr:uid="{5B7D5363-5910-4082-AB2D-55C06640614D}"/>
    <cellStyle name="Comma 3 3 5 2 2 2 3" xfId="43900" xr:uid="{34C5AB0A-9F64-4655-A4C7-9814D82D7187}"/>
    <cellStyle name="Comma 3 3 5 2 2 3" xfId="26208" xr:uid="{C3ACFFC4-1448-413E-84AE-1A07639D35C8}"/>
    <cellStyle name="Comma 3 3 5 2 2 4" xfId="38003" xr:uid="{F314DE3B-F582-4A0C-A810-551B03A0E2B0}"/>
    <cellStyle name="Comma 3 3 5 2 3" xfId="17371" xr:uid="{B7D906B3-BE36-4EAA-A901-58FF0A69BA7A}"/>
    <cellStyle name="Comma 3 3 5 2 3 2" xfId="29165" xr:uid="{BD85F8B2-1B46-4B48-9E5B-7051617DFBE8}"/>
    <cellStyle name="Comma 3 3 5 2 3 3" xfId="40964" xr:uid="{F7C6B05B-D884-4387-80F7-8E8936D17499}"/>
    <cellStyle name="Comma 3 3 5 2 4" xfId="23272" xr:uid="{AB8225DA-37C9-4036-A5AC-E61B8D18BA19}"/>
    <cellStyle name="Comma 3 3 5 2 5" xfId="35067" xr:uid="{96B71873-2C7C-445B-AA4E-BC3F77EB595D}"/>
    <cellStyle name="Comma 3 3 5 3" xfId="12844" xr:uid="{00000000-0005-0000-0000-00005E040000}"/>
    <cellStyle name="Comma 3 3 5 3 2" xfId="18775" xr:uid="{639A50FD-F75C-4847-8201-CD3CD1AC2917}"/>
    <cellStyle name="Comma 3 3 5 3 2 2" xfId="30569" xr:uid="{F056A32E-5BB6-4BFF-BF3F-8068535B2F5A}"/>
    <cellStyle name="Comma 3 3 5 3 2 3" xfId="42368" xr:uid="{C7F99304-57F2-47CF-B6BE-FDFE8291A986}"/>
    <cellStyle name="Comma 3 3 5 3 3" xfId="24676" xr:uid="{565563B1-B143-4942-A063-087B161703B1}"/>
    <cellStyle name="Comma 3 3 5 3 4" xfId="36471" xr:uid="{82C36209-6971-42C8-BE60-085007EBB5CC}"/>
    <cellStyle name="Comma 3 3 5 4" xfId="15832" xr:uid="{CF5138FE-E938-4980-9FD8-EF7D1C889CB4}"/>
    <cellStyle name="Comma 3 3 5 4 2" xfId="27629" xr:uid="{1CD63F44-00EE-498A-9357-255CA275B0C9}"/>
    <cellStyle name="Comma 3 3 5 4 3" xfId="39425" xr:uid="{A2D76461-3A81-4EAE-9D91-5143D6C0CF19}"/>
    <cellStyle name="Comma 3 3 5 5" xfId="21739" xr:uid="{E4958651-F9FD-4DC8-A4B2-2E8389964CA1}"/>
    <cellStyle name="Comma 3 3 5 6" xfId="33532" xr:uid="{28C4932C-FE8F-481E-971E-051BD110B73B}"/>
    <cellStyle name="Comma 3 3 6" xfId="10950" xr:uid="{00000000-0005-0000-0000-00005F040000}"/>
    <cellStyle name="Comma 3 3 6 2" xfId="13899" xr:uid="{00000000-0005-0000-0000-000060040000}"/>
    <cellStyle name="Comma 3 3 6 2 2" xfId="19830" xr:uid="{4EEBAF6B-E8DA-4C65-B32D-0BD3C4A33710}"/>
    <cellStyle name="Comma 3 3 6 2 2 2" xfId="31624" xr:uid="{51D9E5C9-7469-43CF-8982-D6A1263E1B92}"/>
    <cellStyle name="Comma 3 3 6 2 2 3" xfId="43423" xr:uid="{1A037E15-5AE5-4E5D-931A-A8CE4F4F3CBD}"/>
    <cellStyle name="Comma 3 3 6 2 3" xfId="25731" xr:uid="{81B21D0F-80BB-411F-B444-C6AE4E2A0847}"/>
    <cellStyle name="Comma 3 3 6 2 4" xfId="37526" xr:uid="{E0D8DCA8-F15B-455E-A84D-2DFC337509AE}"/>
    <cellStyle name="Comma 3 3 6 3" xfId="16894" xr:uid="{75B34C35-0603-4F85-9E1B-2514C7FB6CAB}"/>
    <cellStyle name="Comma 3 3 6 3 2" xfId="28688" xr:uid="{08989CFC-C72C-477B-8755-586AB191EEEA}"/>
    <cellStyle name="Comma 3 3 6 3 3" xfId="40487" xr:uid="{DDC8D6E5-AC45-4D5F-9B50-7D7A38074475}"/>
    <cellStyle name="Comma 3 3 6 4" xfId="22795" xr:uid="{8355237C-7193-467D-9213-4E5FB8D4F0CD}"/>
    <cellStyle name="Comma 3 3 6 5" xfId="34590" xr:uid="{AFB5CB44-4CC5-406C-B524-0FC535320D3C}"/>
    <cellStyle name="Comma 3 3 7" xfId="12348" xr:uid="{00000000-0005-0000-0000-000061040000}"/>
    <cellStyle name="Comma 3 3 7 2" xfId="18279" xr:uid="{6665DE71-BAB3-4D11-80EF-9D1F7C1EFF7C}"/>
    <cellStyle name="Comma 3 3 7 2 2" xfId="30073" xr:uid="{E96E111E-9144-4890-829C-160379B46664}"/>
    <cellStyle name="Comma 3 3 7 2 3" xfId="41872" xr:uid="{25D2DEBB-88DB-48A2-BBF9-021F77BD7C22}"/>
    <cellStyle name="Comma 3 3 7 3" xfId="24180" xr:uid="{59A33C36-27B1-455F-A375-F94A92297D02}"/>
    <cellStyle name="Comma 3 3 7 4" xfId="35975" xr:uid="{24B46699-C648-4AB9-B098-5E9A9D903118}"/>
    <cellStyle name="Comma 3 3 8" xfId="15335" xr:uid="{3F38DCE4-0C02-42FB-B8CE-2D97A67F85A7}"/>
    <cellStyle name="Comma 3 3 8 2" xfId="27133" xr:uid="{20C28233-DB53-4A07-9472-54C7BF51CDA2}"/>
    <cellStyle name="Comma 3 3 8 3" xfId="38928" xr:uid="{A6E0B969-2DE5-475B-979B-556B046C75FB}"/>
    <cellStyle name="Comma 3 3 9" xfId="21243" xr:uid="{E49C9A48-C67F-4159-8DCB-5AD683C18E3A}"/>
    <cellStyle name="Comma 3 4" xfId="512" xr:uid="{00000000-0005-0000-0000-000062040000}"/>
    <cellStyle name="Comma 3 4 10" xfId="33314" xr:uid="{253E5094-C937-457F-B217-81CE9113E395}"/>
    <cellStyle name="Comma 3 4 2" xfId="1368" xr:uid="{00000000-0005-0000-0000-000063040000}"/>
    <cellStyle name="Comma 3 4 2 2" xfId="1369" xr:uid="{00000000-0005-0000-0000-000064040000}"/>
    <cellStyle name="Comma 3 4 2 2 2" xfId="11435" xr:uid="{00000000-0005-0000-0000-000065040000}"/>
    <cellStyle name="Comma 3 4 2 2 2 2" xfId="14378" xr:uid="{00000000-0005-0000-0000-000066040000}"/>
    <cellStyle name="Comma 3 4 2 2 2 2 2" xfId="20309" xr:uid="{980E42EE-C37F-4403-A143-11DED0D4222A}"/>
    <cellStyle name="Comma 3 4 2 2 2 2 2 2" xfId="32103" xr:uid="{C6CB500D-3B21-469A-9805-C264F6D4EA24}"/>
    <cellStyle name="Comma 3 4 2 2 2 2 2 3" xfId="43902" xr:uid="{AD03D6F5-B517-478E-A991-039CAB3D5A97}"/>
    <cellStyle name="Comma 3 4 2 2 2 2 3" xfId="26210" xr:uid="{E2F76DB2-0D67-44F6-ADDF-ED9DF5D3E743}"/>
    <cellStyle name="Comma 3 4 2 2 2 2 4" xfId="38005" xr:uid="{53F966E0-E95C-4ACA-BB25-653C70063E34}"/>
    <cellStyle name="Comma 3 4 2 2 2 3" xfId="17373" xr:uid="{08D6E035-C56C-4546-A939-65E3D7588E51}"/>
    <cellStyle name="Comma 3 4 2 2 2 3 2" xfId="29167" xr:uid="{D2F72B5D-441C-4FAA-848F-ADD2A12E9BE6}"/>
    <cellStyle name="Comma 3 4 2 2 2 3 3" xfId="40966" xr:uid="{1C387075-C5A5-44F8-9BAB-26E413CC38A2}"/>
    <cellStyle name="Comma 3 4 2 2 2 4" xfId="23274" xr:uid="{302F8BEB-825C-433C-92CE-94291977DA39}"/>
    <cellStyle name="Comma 3 4 2 2 2 5" xfId="35069" xr:uid="{9EA66575-7E16-467D-8963-A427FAEC2BF1}"/>
    <cellStyle name="Comma 3 4 2 2 3" xfId="12846" xr:uid="{00000000-0005-0000-0000-000067040000}"/>
    <cellStyle name="Comma 3 4 2 2 3 2" xfId="18777" xr:uid="{EA53A909-7551-4E05-9FFC-D4FED40EF7DA}"/>
    <cellStyle name="Comma 3 4 2 2 3 2 2" xfId="30571" xr:uid="{B11B0FF4-F9E3-4904-AC65-79DC7432F6B2}"/>
    <cellStyle name="Comma 3 4 2 2 3 2 3" xfId="42370" xr:uid="{529A9E3D-04B8-4AD7-9687-E5B8A68D7868}"/>
    <cellStyle name="Comma 3 4 2 2 3 3" xfId="24678" xr:uid="{10532EC6-07C8-4F5B-9171-99251997BAC5}"/>
    <cellStyle name="Comma 3 4 2 2 3 4" xfId="36473" xr:uid="{A53DE3E9-9D35-4B00-BA4F-C53D99779A0D}"/>
    <cellStyle name="Comma 3 4 2 2 4" xfId="15834" xr:uid="{55EA57E5-4835-4ADD-A567-5AEB96DCF0A7}"/>
    <cellStyle name="Comma 3 4 2 2 4 2" xfId="27631" xr:uid="{02050147-1B32-48B6-814C-1005D3BC6E1E}"/>
    <cellStyle name="Comma 3 4 2 2 4 3" xfId="39427" xr:uid="{8CD338D1-EC71-43E5-8E29-786EED47127A}"/>
    <cellStyle name="Comma 3 4 2 2 5" xfId="21741" xr:uid="{63A7BE6E-73B0-4850-BA0C-274FBDF3FA79}"/>
    <cellStyle name="Comma 3 4 2 2 6" xfId="33534" xr:uid="{0665DFF7-58F4-4D14-BC02-C00EDE99DF61}"/>
    <cellStyle name="Comma 3 4 2 3" xfId="1370" xr:uid="{00000000-0005-0000-0000-000068040000}"/>
    <cellStyle name="Comma 3 4 2 3 2" xfId="11436" xr:uid="{00000000-0005-0000-0000-000069040000}"/>
    <cellStyle name="Comma 3 4 2 3 2 2" xfId="14379" xr:uid="{00000000-0005-0000-0000-00006A040000}"/>
    <cellStyle name="Comma 3 4 2 3 2 2 2" xfId="20310" xr:uid="{990505D4-CD4C-42DC-B386-F0BFABB35829}"/>
    <cellStyle name="Comma 3 4 2 3 2 2 2 2" xfId="32104" xr:uid="{5BAB0EF4-F8E7-4A00-969D-7928B0214290}"/>
    <cellStyle name="Comma 3 4 2 3 2 2 2 3" xfId="43903" xr:uid="{20E4D0D8-17DB-49E1-A61E-8B58A921D806}"/>
    <cellStyle name="Comma 3 4 2 3 2 2 3" xfId="26211" xr:uid="{6A01CE90-F174-4936-819C-F0A2F63CE004}"/>
    <cellStyle name="Comma 3 4 2 3 2 2 4" xfId="38006" xr:uid="{6DFF3C55-111C-4CB0-BCC1-4D591410BFAA}"/>
    <cellStyle name="Comma 3 4 2 3 2 3" xfId="17374" xr:uid="{E66E676E-9035-4A37-9D4A-1730E095B19F}"/>
    <cellStyle name="Comma 3 4 2 3 2 3 2" xfId="29168" xr:uid="{A2E02959-A11B-474D-BEB8-C1A45CBC08F1}"/>
    <cellStyle name="Comma 3 4 2 3 2 3 3" xfId="40967" xr:uid="{9C4A60B8-1AFC-4BBB-8125-225DF2FE8574}"/>
    <cellStyle name="Comma 3 4 2 3 2 4" xfId="23275" xr:uid="{392012C6-5055-4948-94CA-28BB8DFE49CD}"/>
    <cellStyle name="Comma 3 4 2 3 2 5" xfId="35070" xr:uid="{3392EAD7-E7A9-45B0-9F25-7F83F54283F5}"/>
    <cellStyle name="Comma 3 4 2 3 3" xfId="12847" xr:uid="{00000000-0005-0000-0000-00006B040000}"/>
    <cellStyle name="Comma 3 4 2 3 3 2" xfId="18778" xr:uid="{46E98C0C-13FD-4A1F-A18A-1143D4349157}"/>
    <cellStyle name="Comma 3 4 2 3 3 2 2" xfId="30572" xr:uid="{FB896545-3D2E-4549-BC8D-4DE41503DFEB}"/>
    <cellStyle name="Comma 3 4 2 3 3 2 3" xfId="42371" xr:uid="{3A939804-6AB6-4813-A2E1-4FF806FA2D51}"/>
    <cellStyle name="Comma 3 4 2 3 3 3" xfId="24679" xr:uid="{AD6150F1-779B-433A-ABD7-EF29ADF7B546}"/>
    <cellStyle name="Comma 3 4 2 3 3 4" xfId="36474" xr:uid="{B7965323-D97D-47E6-83E6-525915DA6C33}"/>
    <cellStyle name="Comma 3 4 2 3 4" xfId="15835" xr:uid="{C613B59A-91C9-4E91-AAF2-7F64A9E951B0}"/>
    <cellStyle name="Comma 3 4 2 3 4 2" xfId="27632" xr:uid="{0E8A4449-BD32-4526-8B5A-7887792B5624}"/>
    <cellStyle name="Comma 3 4 2 3 4 3" xfId="39428" xr:uid="{4B529D22-B879-4899-8579-C8099FE1B0FD}"/>
    <cellStyle name="Comma 3 4 2 3 5" xfId="21742" xr:uid="{D46553E1-918E-41AB-AD63-00FB45316C4E}"/>
    <cellStyle name="Comma 3 4 2 3 6" xfId="33535" xr:uid="{D0F88D5F-2708-4178-9062-C71CF79BE37E}"/>
    <cellStyle name="Comma 3 4 2 4" xfId="11434" xr:uid="{00000000-0005-0000-0000-00006C040000}"/>
    <cellStyle name="Comma 3 4 2 4 2" xfId="14377" xr:uid="{00000000-0005-0000-0000-00006D040000}"/>
    <cellStyle name="Comma 3 4 2 4 2 2" xfId="20308" xr:uid="{C8EF38C3-A6EA-48FD-A0E4-489E29636041}"/>
    <cellStyle name="Comma 3 4 2 4 2 2 2" xfId="32102" xr:uid="{82E227F3-4D32-4B70-9D44-41B58B9F8AE9}"/>
    <cellStyle name="Comma 3 4 2 4 2 2 3" xfId="43901" xr:uid="{19DF8871-1EE4-43EC-ADC8-AFF1316588E1}"/>
    <cellStyle name="Comma 3 4 2 4 2 3" xfId="26209" xr:uid="{DB62E7EE-3903-4229-B08B-693392F3A0DE}"/>
    <cellStyle name="Comma 3 4 2 4 2 4" xfId="38004" xr:uid="{E745944B-8A8A-4697-A569-4DF61E046009}"/>
    <cellStyle name="Comma 3 4 2 4 3" xfId="17372" xr:uid="{C34F33C0-047F-4F81-AB91-3E80147927D4}"/>
    <cellStyle name="Comma 3 4 2 4 3 2" xfId="29166" xr:uid="{C44DC407-CAB2-486F-B21C-3A6D5EFA14C7}"/>
    <cellStyle name="Comma 3 4 2 4 3 3" xfId="40965" xr:uid="{C967429A-6064-4BA4-8906-51748A0E4015}"/>
    <cellStyle name="Comma 3 4 2 4 4" xfId="23273" xr:uid="{0A2FF8C7-4F8D-4539-A83F-4741E0FFA51A}"/>
    <cellStyle name="Comma 3 4 2 4 5" xfId="35068" xr:uid="{08B64A27-E394-4117-8762-F57B86AA66EE}"/>
    <cellStyle name="Comma 3 4 2 5" xfId="12845" xr:uid="{00000000-0005-0000-0000-00006E040000}"/>
    <cellStyle name="Comma 3 4 2 5 2" xfId="18776" xr:uid="{8ECFDB95-44B5-4CB8-BAA5-0E7C631E8156}"/>
    <cellStyle name="Comma 3 4 2 5 2 2" xfId="30570" xr:uid="{E0DAFD72-1881-49F9-A652-7D39FA1F8F23}"/>
    <cellStyle name="Comma 3 4 2 5 2 3" xfId="42369" xr:uid="{FE1DC8C9-A9FB-4F4D-A2E5-D1DD03004098}"/>
    <cellStyle name="Comma 3 4 2 5 3" xfId="24677" xr:uid="{62078D93-D2AC-4044-9906-A3E854DB0610}"/>
    <cellStyle name="Comma 3 4 2 5 4" xfId="36472" xr:uid="{5C2EDA1F-6581-4645-925C-7D45A51D3080}"/>
    <cellStyle name="Comma 3 4 2 6" xfId="15833" xr:uid="{61F0A643-2AD0-493A-8FDA-2F722496A451}"/>
    <cellStyle name="Comma 3 4 2 6 2" xfId="27630" xr:uid="{89454799-F19F-40E0-815A-CB8E801B386E}"/>
    <cellStyle name="Comma 3 4 2 6 3" xfId="39426" xr:uid="{6FFA8BEB-CF4E-46AD-B2B7-D42BCCEABD45}"/>
    <cellStyle name="Comma 3 4 2 7" xfId="21740" xr:uid="{822E7504-8064-4B36-BAB3-2F64E163738F}"/>
    <cellStyle name="Comma 3 4 2 8" xfId="33533" xr:uid="{A000AD76-63B6-4B2A-82E3-B9B4FE86914A}"/>
    <cellStyle name="Comma 3 4 3" xfId="1371" xr:uid="{00000000-0005-0000-0000-00006F040000}"/>
    <cellStyle name="Comma 3 4 3 2" xfId="11437" xr:uid="{00000000-0005-0000-0000-000070040000}"/>
    <cellStyle name="Comma 3 4 3 2 2" xfId="14380" xr:uid="{00000000-0005-0000-0000-000071040000}"/>
    <cellStyle name="Comma 3 4 3 2 2 2" xfId="20311" xr:uid="{A17AA87B-05D6-4C31-993E-32B54C6BE03F}"/>
    <cellStyle name="Comma 3 4 3 2 2 2 2" xfId="32105" xr:uid="{210115BF-246D-464D-98DE-D0A3384ACC2C}"/>
    <cellStyle name="Comma 3 4 3 2 2 2 3" xfId="43904" xr:uid="{C2D52D89-2FC8-4582-A87A-A7A4B54ECC00}"/>
    <cellStyle name="Comma 3 4 3 2 2 3" xfId="26212" xr:uid="{BF9DC33C-B955-4F59-BB67-074297BE4B46}"/>
    <cellStyle name="Comma 3 4 3 2 2 4" xfId="38007" xr:uid="{A504ABE9-6896-4657-8D82-65C8770574F3}"/>
    <cellStyle name="Comma 3 4 3 2 3" xfId="17375" xr:uid="{3B8E0A9C-4C5A-445D-BA49-7F492AD95689}"/>
    <cellStyle name="Comma 3 4 3 2 3 2" xfId="29169" xr:uid="{B29F9008-5256-429A-842A-1F543A5E2D54}"/>
    <cellStyle name="Comma 3 4 3 2 3 3" xfId="40968" xr:uid="{4BEBDAD0-F280-4CD2-86CA-1D295038B65E}"/>
    <cellStyle name="Comma 3 4 3 2 4" xfId="23276" xr:uid="{9B07E72F-B54D-420D-93C7-23CC046CFB06}"/>
    <cellStyle name="Comma 3 4 3 2 5" xfId="35071" xr:uid="{6056221F-8BF7-49EF-9EC0-30D100A63881}"/>
    <cellStyle name="Comma 3 4 3 3" xfId="12848" xr:uid="{00000000-0005-0000-0000-000072040000}"/>
    <cellStyle name="Comma 3 4 3 3 2" xfId="18779" xr:uid="{0AB4E3A3-AEAA-4698-850F-F6CDDF522C86}"/>
    <cellStyle name="Comma 3 4 3 3 2 2" xfId="30573" xr:uid="{BD2525BD-283A-4AF9-9C6D-A24A3BAE683E}"/>
    <cellStyle name="Comma 3 4 3 3 2 3" xfId="42372" xr:uid="{89668EEA-AD73-45EC-9541-B919D0F8EF81}"/>
    <cellStyle name="Comma 3 4 3 3 3" xfId="24680" xr:uid="{70BA22D2-7BCD-4A7D-850F-6959C34F5F02}"/>
    <cellStyle name="Comma 3 4 3 3 4" xfId="36475" xr:uid="{C42C51D8-CD6B-43FF-B8C6-82B1E60A05A0}"/>
    <cellStyle name="Comma 3 4 3 4" xfId="15836" xr:uid="{BD802EC9-7D34-4C4D-80CF-C0671F1A15B4}"/>
    <cellStyle name="Comma 3 4 3 4 2" xfId="27633" xr:uid="{18BE18E6-934A-4251-8B75-86FB5CA13860}"/>
    <cellStyle name="Comma 3 4 3 4 3" xfId="39429" xr:uid="{DAD98106-7DF8-4804-AFBF-FABF84B89F77}"/>
    <cellStyle name="Comma 3 4 3 5" xfId="21743" xr:uid="{AB123B13-C46C-4DE2-9513-19454280DC90}"/>
    <cellStyle name="Comma 3 4 3 6" xfId="33536" xr:uid="{8C25DE53-AEE9-4BE9-BD1F-2A95B0036033}"/>
    <cellStyle name="Comma 3 4 4" xfId="1372" xr:uid="{00000000-0005-0000-0000-000073040000}"/>
    <cellStyle name="Comma 3 4 4 2" xfId="11438" xr:uid="{00000000-0005-0000-0000-000074040000}"/>
    <cellStyle name="Comma 3 4 4 2 2" xfId="14381" xr:uid="{00000000-0005-0000-0000-000075040000}"/>
    <cellStyle name="Comma 3 4 4 2 2 2" xfId="20312" xr:uid="{06AC74F8-8C0B-4783-AC8A-382BA3981BC2}"/>
    <cellStyle name="Comma 3 4 4 2 2 2 2" xfId="32106" xr:uid="{E4F1B196-E512-41D6-8B1B-C5410327B7BE}"/>
    <cellStyle name="Comma 3 4 4 2 2 2 3" xfId="43905" xr:uid="{71923E85-E1BD-486D-A412-40A397D1C5CF}"/>
    <cellStyle name="Comma 3 4 4 2 2 3" xfId="26213" xr:uid="{C26242F8-BC95-495B-9DA1-F992E535C0CF}"/>
    <cellStyle name="Comma 3 4 4 2 2 4" xfId="38008" xr:uid="{1A80FB2B-4A6C-40E5-9B18-A556F01A65B8}"/>
    <cellStyle name="Comma 3 4 4 2 3" xfId="17376" xr:uid="{220499E4-B6F9-48B7-B2FB-9EBCFB2865AD}"/>
    <cellStyle name="Comma 3 4 4 2 3 2" xfId="29170" xr:uid="{16C2BBED-0843-467C-9801-0431B73A31C8}"/>
    <cellStyle name="Comma 3 4 4 2 3 3" xfId="40969" xr:uid="{3D755F99-70A9-4E68-AD71-40E75B436F03}"/>
    <cellStyle name="Comma 3 4 4 2 4" xfId="23277" xr:uid="{39FFB7DB-4CF2-4731-A5BA-38ECDF603FEF}"/>
    <cellStyle name="Comma 3 4 4 2 5" xfId="35072" xr:uid="{19FF2B4C-1E9F-45C4-89A2-297F30578A14}"/>
    <cellStyle name="Comma 3 4 4 3" xfId="12849" xr:uid="{00000000-0005-0000-0000-000076040000}"/>
    <cellStyle name="Comma 3 4 4 3 2" xfId="18780" xr:uid="{025AA2C0-59F7-4974-8BA0-5C5CE3923249}"/>
    <cellStyle name="Comma 3 4 4 3 2 2" xfId="30574" xr:uid="{2F94FC9E-8678-44FF-BE11-EEC702B9085F}"/>
    <cellStyle name="Comma 3 4 4 3 2 3" xfId="42373" xr:uid="{D346E529-6291-45AB-9545-8B80773D6FE2}"/>
    <cellStyle name="Comma 3 4 4 3 3" xfId="24681" xr:uid="{17D35517-12CA-4042-AC26-4A80E7DC9CC1}"/>
    <cellStyle name="Comma 3 4 4 3 4" xfId="36476" xr:uid="{F443F8AB-A650-43D5-8B32-280CE4429395}"/>
    <cellStyle name="Comma 3 4 4 4" xfId="15837" xr:uid="{4C372577-113D-4902-B996-1E278691291B}"/>
    <cellStyle name="Comma 3 4 4 4 2" xfId="27634" xr:uid="{73A44F3F-1570-437B-B495-136F22DE7181}"/>
    <cellStyle name="Comma 3 4 4 4 3" xfId="39430" xr:uid="{EC808825-B751-4D6C-9EFD-307FE9B0CE46}"/>
    <cellStyle name="Comma 3 4 4 5" xfId="21744" xr:uid="{F93FB129-DFEE-4F5C-886D-A1CBBEAE7350}"/>
    <cellStyle name="Comma 3 4 4 6" xfId="33537" xr:uid="{D28CAFB2-9F4B-4D9D-BE29-504B123C8381}"/>
    <cellStyle name="Comma 3 4 5" xfId="1373" xr:uid="{00000000-0005-0000-0000-000077040000}"/>
    <cellStyle name="Comma 3 4 5 2" xfId="11439" xr:uid="{00000000-0005-0000-0000-000078040000}"/>
    <cellStyle name="Comma 3 4 5 2 2" xfId="14382" xr:uid="{00000000-0005-0000-0000-000079040000}"/>
    <cellStyle name="Comma 3 4 5 2 2 2" xfId="20313" xr:uid="{DEB15682-8873-464A-BE65-5B4A9C71032B}"/>
    <cellStyle name="Comma 3 4 5 2 2 2 2" xfId="32107" xr:uid="{715A08DA-F7C9-46A7-9362-B7A8D9EBDB21}"/>
    <cellStyle name="Comma 3 4 5 2 2 2 3" xfId="43906" xr:uid="{1A127B7D-C694-451F-BD91-6630E374F36A}"/>
    <cellStyle name="Comma 3 4 5 2 2 3" xfId="26214" xr:uid="{0694CA33-A08E-4E6F-B1ED-9FDBC19F26F8}"/>
    <cellStyle name="Comma 3 4 5 2 2 4" xfId="38009" xr:uid="{9895AEDC-05C1-4586-9466-734F1819BFB1}"/>
    <cellStyle name="Comma 3 4 5 2 3" xfId="17377" xr:uid="{FA2A01D5-3EDF-49C0-90DB-1951F56AB32D}"/>
    <cellStyle name="Comma 3 4 5 2 3 2" xfId="29171" xr:uid="{525F2043-AF11-405D-B7E9-66673021B1A6}"/>
    <cellStyle name="Comma 3 4 5 2 3 3" xfId="40970" xr:uid="{541ABEC7-1AB9-4BF3-8C6C-3B92A963497E}"/>
    <cellStyle name="Comma 3 4 5 2 4" xfId="23278" xr:uid="{9A89082E-C4AF-4163-95EA-EE4E89917FED}"/>
    <cellStyle name="Comma 3 4 5 2 5" xfId="35073" xr:uid="{C36AEDEB-AEEE-40F0-AD43-9D8EAB141F79}"/>
    <cellStyle name="Comma 3 4 5 3" xfId="12850" xr:uid="{00000000-0005-0000-0000-00007A040000}"/>
    <cellStyle name="Comma 3 4 5 3 2" xfId="18781" xr:uid="{C56DCB7C-8A5F-4733-86F5-F2EBFFF53265}"/>
    <cellStyle name="Comma 3 4 5 3 2 2" xfId="30575" xr:uid="{08401FAB-7202-4A08-84A0-7D3687697C63}"/>
    <cellStyle name="Comma 3 4 5 3 2 3" xfId="42374" xr:uid="{19A9DDD7-82B2-43A2-A603-37F2A5F39CC5}"/>
    <cellStyle name="Comma 3 4 5 3 3" xfId="24682" xr:uid="{689F2783-5377-469A-B2F6-DF3F1CEDB860}"/>
    <cellStyle name="Comma 3 4 5 3 4" xfId="36477" xr:uid="{3EC3F0F8-7F72-47F0-8893-36C84A2AA5DE}"/>
    <cellStyle name="Comma 3 4 5 4" xfId="15838" xr:uid="{D883E9F5-6C2E-47B2-980A-A16EDFE31BC8}"/>
    <cellStyle name="Comma 3 4 5 4 2" xfId="27635" xr:uid="{FBB6B04E-475E-4CEE-924B-B22D4F0979E7}"/>
    <cellStyle name="Comma 3 4 5 4 3" xfId="39431" xr:uid="{7D7609A6-E034-4D38-8C72-9A63061AAF49}"/>
    <cellStyle name="Comma 3 4 5 5" xfId="21745" xr:uid="{CF089387-7B23-42E7-92B0-230E71E6B85D}"/>
    <cellStyle name="Comma 3 4 5 6" xfId="33538" xr:uid="{BE0A21B2-0580-4F30-B86D-DAA3D34A7C70}"/>
    <cellStyle name="Comma 3 4 6" xfId="11229" xr:uid="{00000000-0005-0000-0000-00007B040000}"/>
    <cellStyle name="Comma 3 4 6 2" xfId="14172" xr:uid="{00000000-0005-0000-0000-00007C040000}"/>
    <cellStyle name="Comma 3 4 6 2 2" xfId="20103" xr:uid="{E7A06EB4-4E0B-44D2-97E7-2CA60647B92C}"/>
    <cellStyle name="Comma 3 4 6 2 2 2" xfId="31897" xr:uid="{F73AA792-7548-498D-9DCA-EF642B0E3B66}"/>
    <cellStyle name="Comma 3 4 6 2 2 3" xfId="43696" xr:uid="{789835FE-26FA-45DE-AAB9-5290524A767E}"/>
    <cellStyle name="Comma 3 4 6 2 3" xfId="26004" xr:uid="{91BF0DDD-1723-47A3-85E9-E470BDECEE0F}"/>
    <cellStyle name="Comma 3 4 6 2 4" xfId="37799" xr:uid="{C11A8525-9C8D-4DB9-AC0B-5E83615B63A2}"/>
    <cellStyle name="Comma 3 4 6 3" xfId="17167" xr:uid="{051E49ED-11E1-4DEB-8D2D-0E8ACA2EC2F5}"/>
    <cellStyle name="Comma 3 4 6 3 2" xfId="28961" xr:uid="{4CD2CAF3-05EB-4642-8DB5-78A98E03C4BC}"/>
    <cellStyle name="Comma 3 4 6 3 3" xfId="40760" xr:uid="{3BFE6A1A-99D9-4B06-BC97-4CEDF9EAF0F8}"/>
    <cellStyle name="Comma 3 4 6 4" xfId="23068" xr:uid="{6461D3A4-B680-4F37-8329-6475D42DC96E}"/>
    <cellStyle name="Comma 3 4 6 5" xfId="34863" xr:uid="{5DDBC024-A402-4F2A-95C7-F732ED6D3CCE}"/>
    <cellStyle name="Comma 3 4 7" xfId="12627" xr:uid="{00000000-0005-0000-0000-00007D040000}"/>
    <cellStyle name="Comma 3 4 7 2" xfId="18558" xr:uid="{A15FE5C6-6120-4A05-8AF9-7BF776C5BF6D}"/>
    <cellStyle name="Comma 3 4 7 2 2" xfId="30352" xr:uid="{DF5FB7E2-822E-45DF-896F-DDDF128F3079}"/>
    <cellStyle name="Comma 3 4 7 2 3" xfId="42151" xr:uid="{3126533C-2F86-43AB-BF28-D2BE89235448}"/>
    <cellStyle name="Comma 3 4 7 3" xfId="24459" xr:uid="{5632DD27-DB01-45EE-B3D8-677220A44904}"/>
    <cellStyle name="Comma 3 4 7 4" xfId="36254" xr:uid="{CDB1AB57-2A41-4F11-A626-F7DBF48A2B79}"/>
    <cellStyle name="Comma 3 4 8" xfId="15614" xr:uid="{C8FEE317-9469-430E-8B5F-BB663AC9276C}"/>
    <cellStyle name="Comma 3 4 8 2" xfId="27412" xr:uid="{1F7F67A7-94AD-4E43-819C-C5BA194C59F9}"/>
    <cellStyle name="Comma 3 4 8 3" xfId="39207" xr:uid="{AB8FA7CC-8EC4-413E-9CA8-F5D81C017CF3}"/>
    <cellStyle name="Comma 3 4 9" xfId="21522" xr:uid="{0788D7AD-65C6-4BCF-9FF2-D41CA341911F}"/>
    <cellStyle name="Comma 3 5" xfId="373" xr:uid="{00000000-0005-0000-0000-00007E040000}"/>
    <cellStyle name="Comma 3 5 2" xfId="1374" xr:uid="{00000000-0005-0000-0000-00007F040000}"/>
    <cellStyle name="Comma 3 5 2 2" xfId="11440" xr:uid="{00000000-0005-0000-0000-000080040000}"/>
    <cellStyle name="Comma 3 5 2 2 2" xfId="14383" xr:uid="{00000000-0005-0000-0000-000081040000}"/>
    <cellStyle name="Comma 3 5 2 2 2 2" xfId="20314" xr:uid="{1DEBA027-AC71-4AF4-AD11-5567034062E0}"/>
    <cellStyle name="Comma 3 5 2 2 2 2 2" xfId="32108" xr:uid="{AB5A502F-FFF5-45F3-8D31-8F5B2A27F7B7}"/>
    <cellStyle name="Comma 3 5 2 2 2 2 3" xfId="43907" xr:uid="{3DB80C3A-BFF8-4BE5-A9E6-47373E84D891}"/>
    <cellStyle name="Comma 3 5 2 2 2 3" xfId="26215" xr:uid="{CEC627DC-0480-465B-86FA-71D61A3D5207}"/>
    <cellStyle name="Comma 3 5 2 2 2 4" xfId="38010" xr:uid="{DE5C42E9-B65B-4246-B9E3-5890AC8DCE74}"/>
    <cellStyle name="Comma 3 5 2 2 3" xfId="17378" xr:uid="{AA0CE630-6E73-4076-81ED-E3596DE0739E}"/>
    <cellStyle name="Comma 3 5 2 2 3 2" xfId="29172" xr:uid="{CA8A3634-7D53-4F83-9572-D3E59CD456B2}"/>
    <cellStyle name="Comma 3 5 2 2 3 3" xfId="40971" xr:uid="{6B84C99B-3E1C-47D0-AEC0-43712FADFA72}"/>
    <cellStyle name="Comma 3 5 2 2 4" xfId="23279" xr:uid="{E99FE655-FB4F-4D2B-8DA9-316EDC880063}"/>
    <cellStyle name="Comma 3 5 2 2 5" xfId="35074" xr:uid="{D5EBF00E-1619-48B7-9272-EB7AFDA27F42}"/>
    <cellStyle name="Comma 3 5 2 3" xfId="12851" xr:uid="{00000000-0005-0000-0000-000082040000}"/>
    <cellStyle name="Comma 3 5 2 3 2" xfId="18782" xr:uid="{403E3E83-8911-4DDD-BF93-D5F32FFDFF7E}"/>
    <cellStyle name="Comma 3 5 2 3 2 2" xfId="30576" xr:uid="{2EF68BA1-5C33-4DCA-B00F-E4F8275E0B11}"/>
    <cellStyle name="Comma 3 5 2 3 2 3" xfId="42375" xr:uid="{5A688A35-ECCC-4FB7-8D9A-8E8D3A6E60F0}"/>
    <cellStyle name="Comma 3 5 2 3 3" xfId="24683" xr:uid="{51756ED1-E740-4705-8454-533A55E989C5}"/>
    <cellStyle name="Comma 3 5 2 3 4" xfId="36478" xr:uid="{F522AED4-E52A-4BD6-B157-EA1DE4B292F8}"/>
    <cellStyle name="Comma 3 5 2 4" xfId="15839" xr:uid="{6589D2E0-BA9B-44A5-8398-EC80A097CAD6}"/>
    <cellStyle name="Comma 3 5 2 4 2" xfId="27636" xr:uid="{52B1AFE1-E525-48D0-98AD-AB331A6236F5}"/>
    <cellStyle name="Comma 3 5 2 4 3" xfId="39432" xr:uid="{7C7CC65F-5A29-416B-8DD2-78103BB7D50C}"/>
    <cellStyle name="Comma 3 5 2 5" xfId="21746" xr:uid="{A41E0367-83BA-45C7-AB1C-B40EB72763F4}"/>
    <cellStyle name="Comma 3 5 2 6" xfId="33539" xr:uid="{341ED9DE-7E74-4B9C-BDB0-E03723490750}"/>
    <cellStyle name="Comma 3 5 3" xfId="1375" xr:uid="{00000000-0005-0000-0000-000083040000}"/>
    <cellStyle name="Comma 3 5 3 2" xfId="11441" xr:uid="{00000000-0005-0000-0000-000084040000}"/>
    <cellStyle name="Comma 3 5 3 2 2" xfId="14384" xr:uid="{00000000-0005-0000-0000-000085040000}"/>
    <cellStyle name="Comma 3 5 3 2 2 2" xfId="20315" xr:uid="{5281583A-F15B-4167-996F-A88BFCA220B2}"/>
    <cellStyle name="Comma 3 5 3 2 2 2 2" xfId="32109" xr:uid="{D93FA237-5A49-4F3D-867B-3854355B0A78}"/>
    <cellStyle name="Comma 3 5 3 2 2 2 3" xfId="43908" xr:uid="{0C28F951-9E3B-470F-AFBD-F5B5368DB442}"/>
    <cellStyle name="Comma 3 5 3 2 2 3" xfId="26216" xr:uid="{B3D3AABE-BD08-4D9B-9720-AC87D6FAFD30}"/>
    <cellStyle name="Comma 3 5 3 2 2 4" xfId="38011" xr:uid="{51D73D76-190F-4EAC-BEC5-4C5AFF6D55A4}"/>
    <cellStyle name="Comma 3 5 3 2 3" xfId="17379" xr:uid="{359FDF1F-7091-4D3C-9881-8A20FA375333}"/>
    <cellStyle name="Comma 3 5 3 2 3 2" xfId="29173" xr:uid="{AB7BEB88-A4C0-48BF-8EF9-7D12FE83B6F6}"/>
    <cellStyle name="Comma 3 5 3 2 3 3" xfId="40972" xr:uid="{231DBC62-823E-4D3A-81E9-26886230072E}"/>
    <cellStyle name="Comma 3 5 3 2 4" xfId="23280" xr:uid="{6E4F7660-B818-4325-8257-F82E65DF7A92}"/>
    <cellStyle name="Comma 3 5 3 2 5" xfId="35075" xr:uid="{A88C03A0-84E0-4C4C-90E8-DFE3C9A2442B}"/>
    <cellStyle name="Comma 3 5 3 3" xfId="12852" xr:uid="{00000000-0005-0000-0000-000086040000}"/>
    <cellStyle name="Comma 3 5 3 3 2" xfId="18783" xr:uid="{D8FD9DA8-4410-42FE-8549-881D6746C4B5}"/>
    <cellStyle name="Comma 3 5 3 3 2 2" xfId="30577" xr:uid="{C549DFA7-3B28-4318-A598-5E9A766EDECC}"/>
    <cellStyle name="Comma 3 5 3 3 2 3" xfId="42376" xr:uid="{9AADC1D5-DB91-4B8F-A409-BBBB35A90837}"/>
    <cellStyle name="Comma 3 5 3 3 3" xfId="24684" xr:uid="{EF62D723-F5E1-4ED0-9117-638615767563}"/>
    <cellStyle name="Comma 3 5 3 3 4" xfId="36479" xr:uid="{DFDE70F6-FADF-480B-B972-475DD98F5537}"/>
    <cellStyle name="Comma 3 5 3 4" xfId="15840" xr:uid="{F4F383DE-F158-4B6D-8C61-21EE45F524EE}"/>
    <cellStyle name="Comma 3 5 3 4 2" xfId="27637" xr:uid="{35D072A1-C801-4C1A-ABCE-DCC0E22A9D0D}"/>
    <cellStyle name="Comma 3 5 3 4 3" xfId="39433" xr:uid="{C4AF6427-B820-452C-BD92-3FAAC63D2106}"/>
    <cellStyle name="Comma 3 5 3 5" xfId="21747" xr:uid="{B57E8DEE-1FE3-4F73-969C-B90DC83FFFC4}"/>
    <cellStyle name="Comma 3 5 3 6" xfId="33540" xr:uid="{93169408-03D7-4CA6-B556-14409AC97E44}"/>
    <cellStyle name="Comma 3 5 4" xfId="11090" xr:uid="{00000000-0005-0000-0000-000087040000}"/>
    <cellStyle name="Comma 3 5 4 2" xfId="14033" xr:uid="{00000000-0005-0000-0000-000088040000}"/>
    <cellStyle name="Comma 3 5 4 2 2" xfId="19964" xr:uid="{DAE7CF4B-5404-4C3D-A669-14CDC49967B0}"/>
    <cellStyle name="Comma 3 5 4 2 2 2" xfId="31758" xr:uid="{A91810E1-8C17-46A5-A0E1-1E6F9D0C98D0}"/>
    <cellStyle name="Comma 3 5 4 2 2 3" xfId="43557" xr:uid="{F586FAE4-37B8-4EA5-843C-54ED816F77C9}"/>
    <cellStyle name="Comma 3 5 4 2 3" xfId="25865" xr:uid="{437307A8-02E2-46A4-B277-FB7A6BA4EE5D}"/>
    <cellStyle name="Comma 3 5 4 2 4" xfId="37660" xr:uid="{BBC307C6-A1C6-47C0-9192-2844FBB00BC6}"/>
    <cellStyle name="Comma 3 5 4 3" xfId="17028" xr:uid="{34D349DD-2E48-42F2-BF9C-089324CE9A04}"/>
    <cellStyle name="Comma 3 5 4 3 2" xfId="28822" xr:uid="{8D57ABA2-BF7A-4490-94BA-A4C1E18C9D65}"/>
    <cellStyle name="Comma 3 5 4 3 3" xfId="40621" xr:uid="{629D6990-347F-44B3-9D0D-7BE1BE341DD3}"/>
    <cellStyle name="Comma 3 5 4 4" xfId="22929" xr:uid="{2F50A4B1-A32E-4CEC-94D5-47089B4AC560}"/>
    <cellStyle name="Comma 3 5 4 5" xfId="34724" xr:uid="{1F06355E-0FF3-4A6A-80A7-08B7A903255B}"/>
    <cellStyle name="Comma 3 5 5" xfId="12488" xr:uid="{00000000-0005-0000-0000-000089040000}"/>
    <cellStyle name="Comma 3 5 5 2" xfId="18419" xr:uid="{CA396832-6D62-423C-BB42-A56EE494202B}"/>
    <cellStyle name="Comma 3 5 5 2 2" xfId="30213" xr:uid="{9F5A16A5-1292-4D8C-AD26-2C5467A780AB}"/>
    <cellStyle name="Comma 3 5 5 2 3" xfId="42012" xr:uid="{8BD5F161-7A97-47CB-BB32-8310BA1A1929}"/>
    <cellStyle name="Comma 3 5 5 3" xfId="24320" xr:uid="{4DCC49BE-9349-426C-910F-18BE80E3FCA7}"/>
    <cellStyle name="Comma 3 5 5 4" xfId="36115" xr:uid="{F04213D5-E47D-4018-8F62-B5BDB5C56B44}"/>
    <cellStyle name="Comma 3 5 6" xfId="15475" xr:uid="{56AEA792-99E0-4AD3-8EE8-B4C4053D548A}"/>
    <cellStyle name="Comma 3 5 6 2" xfId="27273" xr:uid="{C811B470-014E-4259-8B6C-D5C3EA5F2698}"/>
    <cellStyle name="Comma 3 5 6 3" xfId="39068" xr:uid="{1E953F6A-3476-459B-AB64-12653251ACB0}"/>
    <cellStyle name="Comma 3 5 7" xfId="21383" xr:uid="{6566500B-AEFF-409D-878C-0AF3A935ED8C}"/>
    <cellStyle name="Comma 3 5 8" xfId="33175" xr:uid="{66292D99-B6C3-45D7-9BB7-B0FADDFE1A58}"/>
    <cellStyle name="Comma 3 6" xfId="1376" xr:uid="{00000000-0005-0000-0000-00008A040000}"/>
    <cellStyle name="Comma 3 6 2" xfId="11442" xr:uid="{00000000-0005-0000-0000-00008B040000}"/>
    <cellStyle name="Comma 3 6 2 2" xfId="14385" xr:uid="{00000000-0005-0000-0000-00008C040000}"/>
    <cellStyle name="Comma 3 6 2 2 2" xfId="20316" xr:uid="{EAA3013A-2B7F-4F0B-AE9D-DEC3386F471E}"/>
    <cellStyle name="Comma 3 6 2 2 2 2" xfId="32110" xr:uid="{1C0EE8A0-E141-4759-90A6-9D8F356BC79E}"/>
    <cellStyle name="Comma 3 6 2 2 2 3" xfId="43909" xr:uid="{16CB69FB-9C60-41E2-BE28-7E7CA88E59E8}"/>
    <cellStyle name="Comma 3 6 2 2 3" xfId="26217" xr:uid="{7D62B8FB-DE63-4510-92FD-58759711D985}"/>
    <cellStyle name="Comma 3 6 2 2 4" xfId="38012" xr:uid="{F6D45888-C8D6-4748-AE50-EE1CD4889277}"/>
    <cellStyle name="Comma 3 6 2 3" xfId="17380" xr:uid="{7AE53235-028D-4ED7-8A45-917EC87A64C9}"/>
    <cellStyle name="Comma 3 6 2 3 2" xfId="29174" xr:uid="{81B77884-59A2-4EA8-AD9B-5D288C4ADA8E}"/>
    <cellStyle name="Comma 3 6 2 3 3" xfId="40973" xr:uid="{9F23845E-DC19-4AA7-8933-DFB6CF18CA4B}"/>
    <cellStyle name="Comma 3 6 2 4" xfId="23281" xr:uid="{E424072C-D19F-4BEA-B44A-52BB0CC93773}"/>
    <cellStyle name="Comma 3 6 2 5" xfId="35076" xr:uid="{CD340D9B-53BD-4946-80DB-CDFA09B15C5B}"/>
    <cellStyle name="Comma 3 6 3" xfId="12853" xr:uid="{00000000-0005-0000-0000-00008D040000}"/>
    <cellStyle name="Comma 3 6 3 2" xfId="18784" xr:uid="{01171F4F-77AA-455F-A731-A4E86D37DB0D}"/>
    <cellStyle name="Comma 3 6 3 2 2" xfId="30578" xr:uid="{D03211F1-2E8B-47CD-9AEC-DFD8F8354E9B}"/>
    <cellStyle name="Comma 3 6 3 2 3" xfId="42377" xr:uid="{A77DDAD5-34E2-485E-BD58-37309897C34A}"/>
    <cellStyle name="Comma 3 6 3 3" xfId="24685" xr:uid="{F64642D8-63E0-4B3B-ACF3-01AA9D92BA82}"/>
    <cellStyle name="Comma 3 6 3 4" xfId="36480" xr:uid="{E6FFB788-8CB2-45A8-BCCC-632AD98DD9DF}"/>
    <cellStyle name="Comma 3 6 4" xfId="15841" xr:uid="{E9AA91D7-F1F5-41E0-B6DB-E45E0F30AB24}"/>
    <cellStyle name="Comma 3 6 4 2" xfId="27638" xr:uid="{A0997F1D-C6F4-4300-A06B-2B88D89F7523}"/>
    <cellStyle name="Comma 3 6 4 3" xfId="39434" xr:uid="{BF05DE43-387E-44B9-8912-EB559A57B2C6}"/>
    <cellStyle name="Comma 3 6 5" xfId="21748" xr:uid="{F91A90D5-C47A-4C25-B549-13609BFC6884}"/>
    <cellStyle name="Comma 3 6 6" xfId="33541" xr:uid="{5E27E179-BCC1-4333-974F-6C6CBC4662B4}"/>
    <cellStyle name="Comma 3 7" xfId="1377" xr:uid="{00000000-0005-0000-0000-00008E040000}"/>
    <cellStyle name="Comma 3 7 2" xfId="11443" xr:uid="{00000000-0005-0000-0000-00008F040000}"/>
    <cellStyle name="Comma 3 7 2 2" xfId="14386" xr:uid="{00000000-0005-0000-0000-000090040000}"/>
    <cellStyle name="Comma 3 7 2 2 2" xfId="20317" xr:uid="{48911731-B793-4716-86A9-9D7726FC3983}"/>
    <cellStyle name="Comma 3 7 2 2 2 2" xfId="32111" xr:uid="{A549414E-4B3D-477E-A7D4-5CCAEB7CF040}"/>
    <cellStyle name="Comma 3 7 2 2 2 3" xfId="43910" xr:uid="{D9C49A17-4F86-4451-A5AA-CB1CFDED9A4D}"/>
    <cellStyle name="Comma 3 7 2 2 3" xfId="26218" xr:uid="{904213D1-34E3-43C0-8D38-9187CB9119FA}"/>
    <cellStyle name="Comma 3 7 2 2 4" xfId="38013" xr:uid="{B3D44A4D-3D6A-4320-9C2D-98046673062E}"/>
    <cellStyle name="Comma 3 7 2 3" xfId="17381" xr:uid="{56223F5A-7D2A-4CEE-B24C-DF6F918CDDF1}"/>
    <cellStyle name="Comma 3 7 2 3 2" xfId="29175" xr:uid="{667E25BC-B27C-4532-8B0F-61744983677A}"/>
    <cellStyle name="Comma 3 7 2 3 3" xfId="40974" xr:uid="{80F9C30D-F486-400A-92AB-57CA771E64AC}"/>
    <cellStyle name="Comma 3 7 2 4" xfId="23282" xr:uid="{A6331527-307C-4B0F-B1E9-7E767E6E38C6}"/>
    <cellStyle name="Comma 3 7 2 5" xfId="35077" xr:uid="{899BB907-BD2E-4EAE-AF46-880D10391EDE}"/>
    <cellStyle name="Comma 3 7 3" xfId="12854" xr:uid="{00000000-0005-0000-0000-000091040000}"/>
    <cellStyle name="Comma 3 7 3 2" xfId="18785" xr:uid="{38A934DF-DB72-4F76-A892-F9904587B16B}"/>
    <cellStyle name="Comma 3 7 3 2 2" xfId="30579" xr:uid="{CBEE084B-CC3C-412E-850D-4BD00AFD5C2B}"/>
    <cellStyle name="Comma 3 7 3 2 3" xfId="42378" xr:uid="{5FCA5577-2D87-436D-8A99-39B8899E0F00}"/>
    <cellStyle name="Comma 3 7 3 3" xfId="24686" xr:uid="{0BE83614-EA0F-442C-91C0-456731C7F7EF}"/>
    <cellStyle name="Comma 3 7 3 4" xfId="36481" xr:uid="{3515022B-F305-4D04-9067-0836513E47F7}"/>
    <cellStyle name="Comma 3 7 4" xfId="15842" xr:uid="{44838DBC-B1CD-4A47-845C-2D509776CC5F}"/>
    <cellStyle name="Comma 3 7 4 2" xfId="27639" xr:uid="{C8DA1FF6-7074-447D-AA3D-F151C99D5FD9}"/>
    <cellStyle name="Comma 3 7 4 3" xfId="39435" xr:uid="{EFDBB8FE-7865-4CCA-8412-319F97148F12}"/>
    <cellStyle name="Comma 3 7 5" xfId="21749" xr:uid="{D95A1B88-F7CB-46E6-B197-59D92FE849DB}"/>
    <cellStyle name="Comma 3 7 6" xfId="33542" xr:uid="{6A2EF260-1ACB-45E7-852C-FB8C2E74C955}"/>
    <cellStyle name="Comma 3 8" xfId="1378" xr:uid="{00000000-0005-0000-0000-000092040000}"/>
    <cellStyle name="Comma 3 8 2" xfId="11444" xr:uid="{00000000-0005-0000-0000-000093040000}"/>
    <cellStyle name="Comma 3 8 2 2" xfId="14387" xr:uid="{00000000-0005-0000-0000-000094040000}"/>
    <cellStyle name="Comma 3 8 2 2 2" xfId="20318" xr:uid="{AD6A411F-B792-482D-B435-13E5DD8E2C3C}"/>
    <cellStyle name="Comma 3 8 2 2 2 2" xfId="32112" xr:uid="{2013A785-0B19-4BEB-BFD6-116FA014078F}"/>
    <cellStyle name="Comma 3 8 2 2 2 3" xfId="43911" xr:uid="{7BA9C833-0E5D-4C4D-A03C-36F9E3CB27B4}"/>
    <cellStyle name="Comma 3 8 2 2 3" xfId="26219" xr:uid="{7B8E6F21-7CB4-44E1-B0DF-BC4933F497A9}"/>
    <cellStyle name="Comma 3 8 2 2 4" xfId="38014" xr:uid="{6C6C0207-D90D-4D49-B72C-42EBDD5E277A}"/>
    <cellStyle name="Comma 3 8 2 3" xfId="17382" xr:uid="{D167F7FB-6412-46B5-BFDF-DE717E0E91A1}"/>
    <cellStyle name="Comma 3 8 2 3 2" xfId="29176" xr:uid="{4F6536B6-8C19-4328-B80A-BEB20466FAC4}"/>
    <cellStyle name="Comma 3 8 2 3 3" xfId="40975" xr:uid="{E986D9DA-9310-40C8-B291-8526F76C3837}"/>
    <cellStyle name="Comma 3 8 2 4" xfId="23283" xr:uid="{6E60D832-F5BF-4C83-AA54-1595E73E2B68}"/>
    <cellStyle name="Comma 3 8 2 5" xfId="35078" xr:uid="{00C9CA1A-2933-4966-9693-C3D9610F789F}"/>
    <cellStyle name="Comma 3 8 3" xfId="12855" xr:uid="{00000000-0005-0000-0000-000095040000}"/>
    <cellStyle name="Comma 3 8 3 2" xfId="18786" xr:uid="{85EEF332-13F2-40A1-9D48-8CFBD0769D57}"/>
    <cellStyle name="Comma 3 8 3 2 2" xfId="30580" xr:uid="{D7C82279-1AA4-45E4-9DE6-26CEACE754D1}"/>
    <cellStyle name="Comma 3 8 3 2 3" xfId="42379" xr:uid="{A0BF52DE-FC7A-42D9-9298-AF5794F8CEA0}"/>
    <cellStyle name="Comma 3 8 3 3" xfId="24687" xr:uid="{A40D1BC8-92F2-41EC-BE3B-64E631AB0E0F}"/>
    <cellStyle name="Comma 3 8 3 4" xfId="36482" xr:uid="{380883F3-13E5-440C-B302-C916A58C0845}"/>
    <cellStyle name="Comma 3 8 4" xfId="15843" xr:uid="{866FE405-18E1-4B7C-B934-4C51F13D6EA6}"/>
    <cellStyle name="Comma 3 8 4 2" xfId="27640" xr:uid="{54960E88-3E45-45F7-8960-7FBCBF02A9BC}"/>
    <cellStyle name="Comma 3 8 4 3" xfId="39436" xr:uid="{D83731AB-2680-4B3D-B254-571C839ABEFA}"/>
    <cellStyle name="Comma 3 8 5" xfId="21750" xr:uid="{2B3A6382-7DE9-4918-9661-78B7DBF96D3C}"/>
    <cellStyle name="Comma 3 8 6" xfId="33543" xr:uid="{0FD86941-818A-4FA8-A59A-FE0E42666995}"/>
    <cellStyle name="Comma 3 9" xfId="10934" xr:uid="{00000000-0005-0000-0000-000096040000}"/>
    <cellStyle name="Comma 3 9 2" xfId="13883" xr:uid="{00000000-0005-0000-0000-000097040000}"/>
    <cellStyle name="Comma 3 9 2 2" xfId="19814" xr:uid="{C6E582BF-E2AA-45EA-BAF9-DFE16C01C94B}"/>
    <cellStyle name="Comma 3 9 2 2 2" xfId="31608" xr:uid="{9D98711F-31A5-4E53-AE9E-472471FB3301}"/>
    <cellStyle name="Comma 3 9 2 2 3" xfId="43407" xr:uid="{98A9EFF8-3485-424C-97E7-302993EB4A62}"/>
    <cellStyle name="Comma 3 9 2 3" xfId="25715" xr:uid="{5208A7D1-CAF7-4057-A56A-C09C65C051C9}"/>
    <cellStyle name="Comma 3 9 2 4" xfId="37510" xr:uid="{A577DCE2-CE57-48FB-9AAD-185A85674C54}"/>
    <cellStyle name="Comma 3 9 3" xfId="16878" xr:uid="{2B88B715-BE44-4CA9-B3ED-BADBBEB05621}"/>
    <cellStyle name="Comma 3 9 3 2" xfId="28672" xr:uid="{BE176FB6-3CE2-4289-BAB5-C2B819B285A2}"/>
    <cellStyle name="Comma 3 9 3 3" xfId="40471" xr:uid="{FBB73176-8F2C-4B88-87BF-FEBB37BE9A7D}"/>
    <cellStyle name="Comma 3 9 4" xfId="22779" xr:uid="{AFA57B3F-0ABE-478A-8610-2122EA8EB0E1}"/>
    <cellStyle name="Comma 3 9 5" xfId="34574" xr:uid="{D8851F48-DF24-47D1-956A-B2BD6BBB12D7}"/>
    <cellStyle name="Comma 30" xfId="1379" xr:uid="{00000000-0005-0000-0000-000098040000}"/>
    <cellStyle name="Comma 30 2" xfId="11445" xr:uid="{00000000-0005-0000-0000-000099040000}"/>
    <cellStyle name="Comma 30 2 2" xfId="14388" xr:uid="{00000000-0005-0000-0000-00009A040000}"/>
    <cellStyle name="Comma 30 2 2 2" xfId="20319" xr:uid="{C4282DB8-7C94-4935-97E8-94E570E4BABB}"/>
    <cellStyle name="Comma 30 2 2 2 2" xfId="32113" xr:uid="{CF1D5077-19F1-48B2-9EC6-7945C4ED233E}"/>
    <cellStyle name="Comma 30 2 2 2 3" xfId="43912" xr:uid="{71C7FABC-D419-43E9-97EA-5E1BB4A91B26}"/>
    <cellStyle name="Comma 30 2 2 3" xfId="26220" xr:uid="{4EBF96ED-B9FC-448F-8D5A-E905C049EF25}"/>
    <cellStyle name="Comma 30 2 2 4" xfId="38015" xr:uid="{98E19668-BB09-48A5-BAB4-BE2DAFC9ACCB}"/>
    <cellStyle name="Comma 30 2 3" xfId="17383" xr:uid="{56451527-9614-4BA3-8DF4-B2E8A3AC128C}"/>
    <cellStyle name="Comma 30 2 3 2" xfId="29177" xr:uid="{6A3A436A-FF7B-439F-B88F-5BF04A6D0181}"/>
    <cellStyle name="Comma 30 2 3 3" xfId="40976" xr:uid="{0FFBE8F9-DA1F-451C-9BC8-6B47213B7FA3}"/>
    <cellStyle name="Comma 30 2 4" xfId="23284" xr:uid="{AA680921-2F77-4FDC-A73E-488A8585CA6E}"/>
    <cellStyle name="Comma 30 2 5" xfId="35079" xr:uid="{97158105-400B-4248-BF0A-C7DFA229A0E7}"/>
    <cellStyle name="Comma 30 3" xfId="12856" xr:uid="{00000000-0005-0000-0000-00009B040000}"/>
    <cellStyle name="Comma 30 3 2" xfId="18787" xr:uid="{B9FF214F-C023-407D-AF2F-D2D388ACE6D8}"/>
    <cellStyle name="Comma 30 3 2 2" xfId="30581" xr:uid="{76BC4BAE-F2B3-4E16-B46A-B143E409FF29}"/>
    <cellStyle name="Comma 30 3 2 3" xfId="42380" xr:uid="{BD86A781-BEA4-44B8-BA4B-9DD5F7DDF201}"/>
    <cellStyle name="Comma 30 3 3" xfId="24688" xr:uid="{962CF055-BADF-4DC4-AA6B-CF33C38498B6}"/>
    <cellStyle name="Comma 30 3 4" xfId="36483" xr:uid="{B8155880-2C75-454C-ABEC-84087A8A85CE}"/>
    <cellStyle name="Comma 30 4" xfId="15844" xr:uid="{67B5335C-FF9D-4C8D-84BF-D3EB713A0198}"/>
    <cellStyle name="Comma 30 4 2" xfId="27641" xr:uid="{453FD84D-45AC-4A1C-9246-EDD4E2EC0911}"/>
    <cellStyle name="Comma 30 4 3" xfId="39437" xr:uid="{E97B6CCC-3035-49FF-9288-770E2FB317B5}"/>
    <cellStyle name="Comma 30 5" xfId="21751" xr:uid="{5D1FC95A-7D61-4D37-A2A9-E23233046C37}"/>
    <cellStyle name="Comma 30 6" xfId="33544" xr:uid="{CF008A7E-6C63-471C-B120-5A096BABEDDA}"/>
    <cellStyle name="Comma 31" xfId="1380" xr:uid="{00000000-0005-0000-0000-00009C040000}"/>
    <cellStyle name="Comma 31 2" xfId="11446" xr:uid="{00000000-0005-0000-0000-00009D040000}"/>
    <cellStyle name="Comma 31 2 2" xfId="14389" xr:uid="{00000000-0005-0000-0000-00009E040000}"/>
    <cellStyle name="Comma 31 2 2 2" xfId="20320" xr:uid="{DB62442F-FBE5-477F-85E9-E503C764357C}"/>
    <cellStyle name="Comma 31 2 2 2 2" xfId="32114" xr:uid="{DC7211F8-AD77-445E-9A7F-3E574966DC80}"/>
    <cellStyle name="Comma 31 2 2 2 3" xfId="43913" xr:uid="{12C351BC-14F8-4E53-ACBD-D49A55A0DA5F}"/>
    <cellStyle name="Comma 31 2 2 3" xfId="26221" xr:uid="{0CB37E9D-D426-4DFE-BF69-66FE8E1C7069}"/>
    <cellStyle name="Comma 31 2 2 4" xfId="38016" xr:uid="{C7CB15BF-7731-4ECB-BEBF-BE1B2856AC88}"/>
    <cellStyle name="Comma 31 2 3" xfId="17384" xr:uid="{8094F65D-D917-40DB-8EBB-316A49BCA8BB}"/>
    <cellStyle name="Comma 31 2 3 2" xfId="29178" xr:uid="{6D5CC3FA-9ED0-41AE-946C-33356CB92539}"/>
    <cellStyle name="Comma 31 2 3 3" xfId="40977" xr:uid="{044B9355-74E2-4614-94DD-B1476B1F6175}"/>
    <cellStyle name="Comma 31 2 4" xfId="23285" xr:uid="{350C3A22-5235-4F70-BDBB-6BAD0DDBE13B}"/>
    <cellStyle name="Comma 31 2 5" xfId="35080" xr:uid="{7F00D506-E879-4B3D-B1F0-066A1164610E}"/>
    <cellStyle name="Comma 31 3" xfId="12857" xr:uid="{00000000-0005-0000-0000-00009F040000}"/>
    <cellStyle name="Comma 31 3 2" xfId="18788" xr:uid="{7A862BDC-4F2B-4B38-882F-16E5FEBF83B3}"/>
    <cellStyle name="Comma 31 3 2 2" xfId="30582" xr:uid="{2D1F5D8C-0891-4A33-9B02-59E183E437E9}"/>
    <cellStyle name="Comma 31 3 2 3" xfId="42381" xr:uid="{58C8C73D-DE6C-40FC-8C2B-4C69D0C9603A}"/>
    <cellStyle name="Comma 31 3 3" xfId="24689" xr:uid="{E192E56A-9655-42E5-AFF9-23266C5D9227}"/>
    <cellStyle name="Comma 31 3 4" xfId="36484" xr:uid="{3FFF03C0-4817-400B-AF02-E24E2CF1015E}"/>
    <cellStyle name="Comma 31 4" xfId="15845" xr:uid="{DDBD41A4-B90A-468F-B4E4-58E5ED019361}"/>
    <cellStyle name="Comma 31 4 2" xfId="27642" xr:uid="{70409F4A-44A9-4DBC-BE48-26C1F5EDAFF3}"/>
    <cellStyle name="Comma 31 4 3" xfId="39438" xr:uid="{3936A598-4E2A-4AE0-BB63-2CE6B44522E9}"/>
    <cellStyle name="Comma 31 5" xfId="21752" xr:uid="{507B8BBE-2373-441E-94A5-A92F34FDB8C3}"/>
    <cellStyle name="Comma 31 6" xfId="33545" xr:uid="{B2475E4D-FD0E-4085-8D8B-71C0F378F8D6}"/>
    <cellStyle name="Comma 32" xfId="1381" xr:uid="{00000000-0005-0000-0000-0000A0040000}"/>
    <cellStyle name="Comma 32 2" xfId="11447" xr:uid="{00000000-0005-0000-0000-0000A1040000}"/>
    <cellStyle name="Comma 32 2 2" xfId="14390" xr:uid="{00000000-0005-0000-0000-0000A2040000}"/>
    <cellStyle name="Comma 32 2 2 2" xfId="20321" xr:uid="{77C739B8-28CA-4A47-8686-B4BEC50B0887}"/>
    <cellStyle name="Comma 32 2 2 2 2" xfId="32115" xr:uid="{43E6FDD1-92EF-4B85-8C15-917CD536EA03}"/>
    <cellStyle name="Comma 32 2 2 2 3" xfId="43914" xr:uid="{D2F38D3A-E385-4B62-8924-13DC5EE6DC34}"/>
    <cellStyle name="Comma 32 2 2 3" xfId="26222" xr:uid="{AA4DC9E9-726A-40A4-A625-6DD3D1AF52B8}"/>
    <cellStyle name="Comma 32 2 2 4" xfId="38017" xr:uid="{59465AE8-718C-40B4-88D0-ADCDA54FCF54}"/>
    <cellStyle name="Comma 32 2 3" xfId="17385" xr:uid="{DB0431EE-8F63-4828-9A02-AE9C6D9F925A}"/>
    <cellStyle name="Comma 32 2 3 2" xfId="29179" xr:uid="{6478BFF7-2C48-4ADC-8AD0-259D42296C6D}"/>
    <cellStyle name="Comma 32 2 3 3" xfId="40978" xr:uid="{430A6436-FE18-4CC8-A78F-5FB29A41B580}"/>
    <cellStyle name="Comma 32 2 4" xfId="23286" xr:uid="{82B45223-AE4C-477E-9F6D-6EBB94BAE91A}"/>
    <cellStyle name="Comma 32 2 5" xfId="35081" xr:uid="{C2A993AA-0A52-47FD-B815-AA24029F9106}"/>
    <cellStyle name="Comma 32 3" xfId="12858" xr:uid="{00000000-0005-0000-0000-0000A3040000}"/>
    <cellStyle name="Comma 32 3 2" xfId="18789" xr:uid="{6C1E7D59-CA12-472F-AAAD-B6868B272D04}"/>
    <cellStyle name="Comma 32 3 2 2" xfId="30583" xr:uid="{37A8CD30-91E2-4EA0-B7BD-BD4F1EDD17B9}"/>
    <cellStyle name="Comma 32 3 2 3" xfId="42382" xr:uid="{115901DC-E233-4347-9853-5D22DE2EE857}"/>
    <cellStyle name="Comma 32 3 3" xfId="24690" xr:uid="{2771BEA8-FC9D-4505-A9F3-78E8D722E747}"/>
    <cellStyle name="Comma 32 3 4" xfId="36485" xr:uid="{42A88CFB-111E-47E2-803A-0AA81DB8CB65}"/>
    <cellStyle name="Comma 32 4" xfId="15846" xr:uid="{DEA9AA86-08A6-48D0-A8B0-AC78E63C9E3D}"/>
    <cellStyle name="Comma 32 4 2" xfId="27643" xr:uid="{3A2834F6-0381-4628-B1E4-4564F6DA7435}"/>
    <cellStyle name="Comma 32 4 3" xfId="39439" xr:uid="{EDC2377E-FAF1-43DE-B725-5066FB9E29D3}"/>
    <cellStyle name="Comma 32 5" xfId="21753" xr:uid="{9E2238AC-8D8C-43F8-9D64-DF3844A1828D}"/>
    <cellStyle name="Comma 32 6" xfId="33546" xr:uid="{7E7E8024-CD7D-40C6-B0B6-DCE4E028D14B}"/>
    <cellStyle name="Comma 33" xfId="1382" xr:uid="{00000000-0005-0000-0000-0000A4040000}"/>
    <cellStyle name="Comma 33 2" xfId="11448" xr:uid="{00000000-0005-0000-0000-0000A5040000}"/>
    <cellStyle name="Comma 33 2 2" xfId="14391" xr:uid="{00000000-0005-0000-0000-0000A6040000}"/>
    <cellStyle name="Comma 33 2 2 2" xfId="20322" xr:uid="{71991DB7-36CC-4390-A6C6-311605317D2C}"/>
    <cellStyle name="Comma 33 2 2 2 2" xfId="32116" xr:uid="{DA056745-F51D-4216-A27F-72FE600A0A80}"/>
    <cellStyle name="Comma 33 2 2 2 3" xfId="43915" xr:uid="{794978CC-9908-4E42-A3D7-BA645DB3D822}"/>
    <cellStyle name="Comma 33 2 2 3" xfId="26223" xr:uid="{46BC5A20-DA75-4666-891B-653CF227844E}"/>
    <cellStyle name="Comma 33 2 2 4" xfId="38018" xr:uid="{ED77022B-08F2-42A7-82B8-7CCB7D14140F}"/>
    <cellStyle name="Comma 33 2 3" xfId="17386" xr:uid="{2B519FC6-8DC1-462B-8276-A37D0F4A6C46}"/>
    <cellStyle name="Comma 33 2 3 2" xfId="29180" xr:uid="{C7C664AE-AEE7-4FE7-A4AE-D212610F221C}"/>
    <cellStyle name="Comma 33 2 3 3" xfId="40979" xr:uid="{EEF17593-221A-481B-B370-847513E2D73C}"/>
    <cellStyle name="Comma 33 2 4" xfId="23287" xr:uid="{AAF6088E-65D0-4F15-B055-9B6E9160D9EE}"/>
    <cellStyle name="Comma 33 2 5" xfId="35082" xr:uid="{4844B13D-32DA-460C-A656-2E05944BFEC4}"/>
    <cellStyle name="Comma 33 3" xfId="12859" xr:uid="{00000000-0005-0000-0000-0000A7040000}"/>
    <cellStyle name="Comma 33 3 2" xfId="18790" xr:uid="{A967F2BC-4647-4BD1-B37B-9974595AD50A}"/>
    <cellStyle name="Comma 33 3 2 2" xfId="30584" xr:uid="{086B85DC-230C-4C18-80A5-6ABF332AB767}"/>
    <cellStyle name="Comma 33 3 2 3" xfId="42383" xr:uid="{476AA732-3E5D-4697-87FC-695ADEFF0556}"/>
    <cellStyle name="Comma 33 3 3" xfId="24691" xr:uid="{12BE0D0E-72F4-4BB6-BF6B-5689D59067B2}"/>
    <cellStyle name="Comma 33 3 4" xfId="36486" xr:uid="{6A0485A7-431D-44B5-9056-522D3CF0271A}"/>
    <cellStyle name="Comma 33 4" xfId="15847" xr:uid="{A148E6DA-AD29-41B6-B577-0DD1F741F55C}"/>
    <cellStyle name="Comma 33 4 2" xfId="27644" xr:uid="{E2B8DE58-0BA6-483D-A584-4EDD13B9E881}"/>
    <cellStyle name="Comma 33 4 3" xfId="39440" xr:uid="{7CFB7E0F-96B7-4B99-A1F5-F21BA5423A62}"/>
    <cellStyle name="Comma 33 5" xfId="21754" xr:uid="{36181E9E-35FA-4E1B-B41A-7EB7A56BFB0D}"/>
    <cellStyle name="Comma 33 6" xfId="33547" xr:uid="{7D17B325-F0F1-40DF-9B30-3E4490B60E65}"/>
    <cellStyle name="Comma 34" xfId="1383" xr:uid="{00000000-0005-0000-0000-0000A8040000}"/>
    <cellStyle name="Comma 34 2" xfId="11449" xr:uid="{00000000-0005-0000-0000-0000A9040000}"/>
    <cellStyle name="Comma 34 2 2" xfId="14392" xr:uid="{00000000-0005-0000-0000-0000AA040000}"/>
    <cellStyle name="Comma 34 2 2 2" xfId="20323" xr:uid="{C06726E9-8160-4353-B606-97B8BF00A982}"/>
    <cellStyle name="Comma 34 2 2 2 2" xfId="32117" xr:uid="{55BBFE60-AB37-4255-A0E6-856B139BA536}"/>
    <cellStyle name="Comma 34 2 2 2 3" xfId="43916" xr:uid="{544A957A-D4C4-4ED1-A038-C42F846DE16C}"/>
    <cellStyle name="Comma 34 2 2 3" xfId="26224" xr:uid="{FAF09416-7D67-4995-9132-080DA20BF2A5}"/>
    <cellStyle name="Comma 34 2 2 4" xfId="38019" xr:uid="{FB48E566-1EE2-4428-AEA9-DAE2E647D701}"/>
    <cellStyle name="Comma 34 2 3" xfId="17387" xr:uid="{1E9CD822-DD96-4FE9-A6A9-815CB1FF001F}"/>
    <cellStyle name="Comma 34 2 3 2" xfId="29181" xr:uid="{88A0D738-8A10-4262-8AE2-0853555D237B}"/>
    <cellStyle name="Comma 34 2 3 3" xfId="40980" xr:uid="{3EBE81A6-DF80-4642-B8C5-112EF45C513D}"/>
    <cellStyle name="Comma 34 2 4" xfId="23288" xr:uid="{5E742B9D-F63F-4163-AE20-5E8162A385BB}"/>
    <cellStyle name="Comma 34 2 5" xfId="35083" xr:uid="{841473FD-38B5-42EB-B02C-1467D3D0CB83}"/>
    <cellStyle name="Comma 34 3" xfId="12860" xr:uid="{00000000-0005-0000-0000-0000AB040000}"/>
    <cellStyle name="Comma 34 3 2" xfId="18791" xr:uid="{60EA3E1E-D0C1-40B1-90F9-C8A568F28B8D}"/>
    <cellStyle name="Comma 34 3 2 2" xfId="30585" xr:uid="{5609CC6B-5323-4E9B-9013-964679AF89D1}"/>
    <cellStyle name="Comma 34 3 2 3" xfId="42384" xr:uid="{B6328392-03C6-44DF-A035-EE2389D78F75}"/>
    <cellStyle name="Comma 34 3 3" xfId="24692" xr:uid="{B0ECD478-1807-43C8-BB98-B1CA69B08E2C}"/>
    <cellStyle name="Comma 34 3 4" xfId="36487" xr:uid="{21CE9691-1718-4C89-B6CD-B6772D86CF6D}"/>
    <cellStyle name="Comma 34 4" xfId="15848" xr:uid="{B8FB50A2-98E5-45E0-B493-CD939E26493D}"/>
    <cellStyle name="Comma 34 4 2" xfId="27645" xr:uid="{9B74F926-947B-4BCF-BD26-E217D6FFEAA6}"/>
    <cellStyle name="Comma 34 4 3" xfId="39441" xr:uid="{EAAF2DAA-8354-44C7-A6A6-612AF627AC19}"/>
    <cellStyle name="Comma 34 5" xfId="21755" xr:uid="{E91A316A-73DB-4B97-97A4-9F52CF9FB0B7}"/>
    <cellStyle name="Comma 34 6" xfId="33548" xr:uid="{A60A38B1-CABD-4846-83F6-B9840FDB92BB}"/>
    <cellStyle name="Comma 35" xfId="1384" xr:uid="{00000000-0005-0000-0000-0000AC040000}"/>
    <cellStyle name="Comma 35 2" xfId="11450" xr:uid="{00000000-0005-0000-0000-0000AD040000}"/>
    <cellStyle name="Comma 35 2 2" xfId="14393" xr:uid="{00000000-0005-0000-0000-0000AE040000}"/>
    <cellStyle name="Comma 35 2 2 2" xfId="20324" xr:uid="{AEC9EA2B-81CB-41DF-80A1-AECC6C92365E}"/>
    <cellStyle name="Comma 35 2 2 2 2" xfId="32118" xr:uid="{7E9DB042-9C65-4A16-ADE1-4F4AB309AE03}"/>
    <cellStyle name="Comma 35 2 2 2 3" xfId="43917" xr:uid="{0AAFA9DE-812C-4AC6-92DD-123682BB7E4B}"/>
    <cellStyle name="Comma 35 2 2 3" xfId="26225" xr:uid="{1395D215-505F-4788-8D7C-B3B1C7A21FF3}"/>
    <cellStyle name="Comma 35 2 2 4" xfId="38020" xr:uid="{00372ADD-06A8-4AD0-97C7-F84FFC300828}"/>
    <cellStyle name="Comma 35 2 3" xfId="17388" xr:uid="{EC716C28-C6E0-4BFB-90D1-CBC96FFD2444}"/>
    <cellStyle name="Comma 35 2 3 2" xfId="29182" xr:uid="{2DBDC9DC-BAB2-4591-84BD-C82AEAB59DDF}"/>
    <cellStyle name="Comma 35 2 3 3" xfId="40981" xr:uid="{5C17BE78-FB64-4178-9660-8C91917CB1E2}"/>
    <cellStyle name="Comma 35 2 4" xfId="23289" xr:uid="{2D115AF7-0178-438B-A0D3-3E461DE18575}"/>
    <cellStyle name="Comma 35 2 5" xfId="35084" xr:uid="{5A08D0E5-E30C-4F2C-BF00-28EEDC106F79}"/>
    <cellStyle name="Comma 35 3" xfId="12861" xr:uid="{00000000-0005-0000-0000-0000AF040000}"/>
    <cellStyle name="Comma 35 3 2" xfId="18792" xr:uid="{C5AF6C27-77A2-4C16-ABC8-BA8BA95AF9D7}"/>
    <cellStyle name="Comma 35 3 2 2" xfId="30586" xr:uid="{BFAA35B1-D7CE-40BD-BA94-04DE6EA02DB9}"/>
    <cellStyle name="Comma 35 3 2 3" xfId="42385" xr:uid="{4C1DA47E-76F5-454F-8DA8-707B5989C3CF}"/>
    <cellStyle name="Comma 35 3 3" xfId="24693" xr:uid="{851632AD-7EA8-44AC-936D-395FF7E33F4C}"/>
    <cellStyle name="Comma 35 3 4" xfId="36488" xr:uid="{2EADB973-425C-47B4-ACC1-0CC83FF7DCD3}"/>
    <cellStyle name="Comma 35 4" xfId="15849" xr:uid="{B65566A7-2EDF-4B8B-A630-59458289A1CC}"/>
    <cellStyle name="Comma 35 4 2" xfId="27646" xr:uid="{84CAC293-C06F-41EC-AD23-523DBD9977AD}"/>
    <cellStyle name="Comma 35 4 3" xfId="39442" xr:uid="{52B821AF-8431-4476-ACE9-7A2D88E3B83B}"/>
    <cellStyle name="Comma 35 5" xfId="21756" xr:uid="{6C870370-104D-44E5-A3A1-BC99B51872F0}"/>
    <cellStyle name="Comma 35 6" xfId="33549" xr:uid="{7A167590-1BB3-4149-960C-50E070EC3ED1}"/>
    <cellStyle name="Comma 36" xfId="1385" xr:uid="{00000000-0005-0000-0000-0000B0040000}"/>
    <cellStyle name="Comma 36 2" xfId="11451" xr:uid="{00000000-0005-0000-0000-0000B1040000}"/>
    <cellStyle name="Comma 36 2 2" xfId="14394" xr:uid="{00000000-0005-0000-0000-0000B2040000}"/>
    <cellStyle name="Comma 36 2 2 2" xfId="20325" xr:uid="{8297CA6A-BBB8-4549-AC85-03D563657DF7}"/>
    <cellStyle name="Comma 36 2 2 2 2" xfId="32119" xr:uid="{F50F7715-94AA-46E5-B026-1EEFC6DEB8AB}"/>
    <cellStyle name="Comma 36 2 2 2 3" xfId="43918" xr:uid="{67958C75-8E34-4EEB-9A4D-9483F0E2E66D}"/>
    <cellStyle name="Comma 36 2 2 3" xfId="26226" xr:uid="{F4C90F7E-6E90-48E6-9360-9CAA0B3DCB62}"/>
    <cellStyle name="Comma 36 2 2 4" xfId="38021" xr:uid="{B9F28862-0FD6-43DD-BBDB-CE1FE904D17F}"/>
    <cellStyle name="Comma 36 2 3" xfId="17389" xr:uid="{49599387-7FE1-4205-8A19-22F88D6E6537}"/>
    <cellStyle name="Comma 36 2 3 2" xfId="29183" xr:uid="{805CEF17-23FE-42E9-A6AE-301077A5982D}"/>
    <cellStyle name="Comma 36 2 3 3" xfId="40982" xr:uid="{7D023158-8E3E-4D69-AB71-037AB036883D}"/>
    <cellStyle name="Comma 36 2 4" xfId="23290" xr:uid="{5E6FA8B6-3F88-4E58-A4B4-E8A335D2462F}"/>
    <cellStyle name="Comma 36 2 5" xfId="35085" xr:uid="{EFE2AC56-C2A3-45C9-A34D-F5E61AEFD9DC}"/>
    <cellStyle name="Comma 36 3" xfId="12862" xr:uid="{00000000-0005-0000-0000-0000B3040000}"/>
    <cellStyle name="Comma 36 3 2" xfId="18793" xr:uid="{D5E70972-D6D3-43A2-8C9D-FBEA91C2C83F}"/>
    <cellStyle name="Comma 36 3 2 2" xfId="30587" xr:uid="{6909B519-1D52-45AA-A054-127B9E0C0A95}"/>
    <cellStyle name="Comma 36 3 2 3" xfId="42386" xr:uid="{BB6B5B5C-242A-43C9-8668-A39A0234C13D}"/>
    <cellStyle name="Comma 36 3 3" xfId="24694" xr:uid="{E2FB23CD-73E5-4CEA-9EA0-2FAB73C7E97C}"/>
    <cellStyle name="Comma 36 3 4" xfId="36489" xr:uid="{664EEB47-A169-47E5-AAFB-BA7E8181C9A2}"/>
    <cellStyle name="Comma 36 4" xfId="15850" xr:uid="{297709A4-F29B-4A30-9D7D-C2CC84A09381}"/>
    <cellStyle name="Comma 36 4 2" xfId="27647" xr:uid="{8F7827F1-466B-4FD6-8EB5-49192F9C0563}"/>
    <cellStyle name="Comma 36 4 3" xfId="39443" xr:uid="{F4B51834-9AAE-46DD-96D0-BFB89ACCF898}"/>
    <cellStyle name="Comma 36 5" xfId="21757" xr:uid="{49281E5C-4B48-472B-996E-1C92C0CAD98C}"/>
    <cellStyle name="Comma 36 6" xfId="33550" xr:uid="{8539264C-D4EB-41FC-9B00-90A5CBBA964C}"/>
    <cellStyle name="Comma 37" xfId="10931" xr:uid="{00000000-0005-0000-0000-0000B4040000}"/>
    <cellStyle name="Comma 37 2" xfId="13880" xr:uid="{00000000-0005-0000-0000-0000B5040000}"/>
    <cellStyle name="Comma 37 2 2" xfId="19811" xr:uid="{9F633BAE-4E06-40FA-AF31-C48763F1480F}"/>
    <cellStyle name="Comma 37 2 2 2" xfId="31605" xr:uid="{84FF37CF-0E86-40B2-8A35-2E186E1A5A92}"/>
    <cellStyle name="Comma 37 2 2 3" xfId="43404" xr:uid="{AF1E317A-CA0F-4B97-97D1-4FA360056C46}"/>
    <cellStyle name="Comma 37 2 3" xfId="25712" xr:uid="{0A54B8F2-8C3E-400B-BB37-9BF793139461}"/>
    <cellStyle name="Comma 37 2 4" xfId="37507" xr:uid="{24D22B5B-7012-4C97-ADEB-C722E86AA3D2}"/>
    <cellStyle name="Comma 37 3" xfId="16875" xr:uid="{4C86D082-85D9-4D5F-8757-3AC09B1270D5}"/>
    <cellStyle name="Comma 37 3 2" xfId="28669" xr:uid="{FEEEA150-2884-4797-A7E1-959CC14C663A}"/>
    <cellStyle name="Comma 37 3 3" xfId="40468" xr:uid="{CF92262D-F5FE-493E-A8CE-79D4EDED77CE}"/>
    <cellStyle name="Comma 37 4" xfId="22776" xr:uid="{6BC9624D-2105-4927-B7C7-6AC99DBF78A9}"/>
    <cellStyle name="Comma 37 5" xfId="34571" xr:uid="{48EA7C47-8263-4DD1-89A4-958F2F80F5C6}"/>
    <cellStyle name="Comma 38" xfId="15262" xr:uid="{00000000-0005-0000-0000-0000B6040000}"/>
    <cellStyle name="Comma 38 2" xfId="21193" xr:uid="{9B89B07E-9964-41D4-B761-6B595CF1B069}"/>
    <cellStyle name="Comma 38 2 2" xfId="32987" xr:uid="{B50603D1-D381-4AFA-B5BD-C62C5085286C}"/>
    <cellStyle name="Comma 38 2 3" xfId="44786" xr:uid="{3A15B47F-3603-49BB-A86A-5E23D9B5E062}"/>
    <cellStyle name="Comma 38 3" xfId="27094" xr:uid="{40F1E139-4CED-4D56-BC22-165C4E02E370}"/>
    <cellStyle name="Comma 38 4" xfId="38889" xr:uid="{1ACD9A81-39A7-448F-9DA4-BDB82E63ADF0}"/>
    <cellStyle name="Comma 39" xfId="15263" xr:uid="{00000000-0005-0000-0000-0000B7040000}"/>
    <cellStyle name="Comma 39 2" xfId="21194" xr:uid="{D008F310-CB3D-4AA4-8BBE-9BF4A2B6717E}"/>
    <cellStyle name="Comma 39 2 2" xfId="32988" xr:uid="{4AB2707C-E208-4F8B-8E24-A637D1EAC888}"/>
    <cellStyle name="Comma 39 2 3" xfId="44787" xr:uid="{6568939D-7713-401D-B240-19BE56F59F6F}"/>
    <cellStyle name="Comma 4" xfId="63" xr:uid="{00000000-0005-0000-0000-0000B8040000}"/>
    <cellStyle name="Comma 4 10" xfId="21230" xr:uid="{1E31960A-25EE-47CE-B7B8-390CB3D726B7}"/>
    <cellStyle name="Comma 4 11" xfId="33022" xr:uid="{3D7F376A-9CAB-48C3-AD7A-F1B04DDE3B1C}"/>
    <cellStyle name="Comma 4 2" xfId="81" xr:uid="{00000000-0005-0000-0000-0000B9040000}"/>
    <cellStyle name="Comma 4 2 10" xfId="33040" xr:uid="{68F043F5-3910-432A-86F7-3DD09A57D5AD}"/>
    <cellStyle name="Comma 4 2 2" xfId="535" xr:uid="{00000000-0005-0000-0000-0000BA040000}"/>
    <cellStyle name="Comma 4 2 2 2" xfId="1386" xr:uid="{00000000-0005-0000-0000-0000BB040000}"/>
    <cellStyle name="Comma 4 2 2 2 2" xfId="11452" xr:uid="{00000000-0005-0000-0000-0000BC040000}"/>
    <cellStyle name="Comma 4 2 2 2 2 2" xfId="14395" xr:uid="{00000000-0005-0000-0000-0000BD040000}"/>
    <cellStyle name="Comma 4 2 2 2 2 2 2" xfId="20326" xr:uid="{B5EA26FF-9040-446C-9DDC-EA333053B9B0}"/>
    <cellStyle name="Comma 4 2 2 2 2 2 2 2" xfId="32120" xr:uid="{E8A3621B-173E-4958-BB8C-1CC8F028CBAE}"/>
    <cellStyle name="Comma 4 2 2 2 2 2 2 3" xfId="43919" xr:uid="{B769D02A-B539-4288-8EE0-D829329C2C9E}"/>
    <cellStyle name="Comma 4 2 2 2 2 2 3" xfId="26227" xr:uid="{DDE58D26-1938-44FB-83E1-72CA6ED3C6A9}"/>
    <cellStyle name="Comma 4 2 2 2 2 2 4" xfId="38022" xr:uid="{FBDF698A-1E69-4EF0-A346-8B6C1C50BB44}"/>
    <cellStyle name="Comma 4 2 2 2 2 3" xfId="17390" xr:uid="{401E8ABF-C414-4AA2-AEC7-F7D5E340D607}"/>
    <cellStyle name="Comma 4 2 2 2 2 3 2" xfId="29184" xr:uid="{EFBDC4BB-9009-4A24-BE8E-BBB0DFF287BA}"/>
    <cellStyle name="Comma 4 2 2 2 2 3 3" xfId="40983" xr:uid="{F382E818-E39C-4FD0-AB77-CC5269E7B754}"/>
    <cellStyle name="Comma 4 2 2 2 2 4" xfId="23291" xr:uid="{2D58B8C1-9CD1-4D3E-9873-E2F367ADC5D2}"/>
    <cellStyle name="Comma 4 2 2 2 2 5" xfId="35086" xr:uid="{38A5694B-2BF7-4061-9C90-899C1B7472D8}"/>
    <cellStyle name="Comma 4 2 2 2 3" xfId="12863" xr:uid="{00000000-0005-0000-0000-0000BE040000}"/>
    <cellStyle name="Comma 4 2 2 2 3 2" xfId="18794" xr:uid="{E732CA20-1775-4E51-A8BE-A8E19DA35CAD}"/>
    <cellStyle name="Comma 4 2 2 2 3 2 2" xfId="30588" xr:uid="{98B6D6C3-869A-4AA2-B9B4-7891A40CD037}"/>
    <cellStyle name="Comma 4 2 2 2 3 2 3" xfId="42387" xr:uid="{21A9B1CB-11FC-4D2C-994B-7479A624E2EE}"/>
    <cellStyle name="Comma 4 2 2 2 3 3" xfId="24695" xr:uid="{7766790A-8BD3-47B0-A90B-191C366259D2}"/>
    <cellStyle name="Comma 4 2 2 2 3 4" xfId="36490" xr:uid="{2F2CC67F-098C-43AF-B698-2D8DBEB44AEA}"/>
    <cellStyle name="Comma 4 2 2 2 4" xfId="15851" xr:uid="{E2610C2C-7B9C-45AE-9A42-74FBF65C1BC6}"/>
    <cellStyle name="Comma 4 2 2 2 4 2" xfId="27648" xr:uid="{923FA7FD-957F-4D32-BC2B-7C566E030366}"/>
    <cellStyle name="Comma 4 2 2 2 4 3" xfId="39444" xr:uid="{B934B8DB-20FC-4F85-ABE6-817B6C27AA5D}"/>
    <cellStyle name="Comma 4 2 2 2 5" xfId="21758" xr:uid="{D047EEAF-BA6E-4F14-A1CC-A355828A73FA}"/>
    <cellStyle name="Comma 4 2 2 2 6" xfId="33551" xr:uid="{A1FEE845-4922-401A-860B-EBE30BB64062}"/>
    <cellStyle name="Comma 4 2 2 3" xfId="1387" xr:uid="{00000000-0005-0000-0000-0000BF040000}"/>
    <cellStyle name="Comma 4 2 2 3 2" xfId="11453" xr:uid="{00000000-0005-0000-0000-0000C0040000}"/>
    <cellStyle name="Comma 4 2 2 3 2 2" xfId="14396" xr:uid="{00000000-0005-0000-0000-0000C1040000}"/>
    <cellStyle name="Comma 4 2 2 3 2 2 2" xfId="20327" xr:uid="{D2B8B413-A8A3-4911-AC98-C52D3387397A}"/>
    <cellStyle name="Comma 4 2 2 3 2 2 2 2" xfId="32121" xr:uid="{B28442A3-7819-4B4E-821F-2FEDD1AB5E54}"/>
    <cellStyle name="Comma 4 2 2 3 2 2 2 3" xfId="43920" xr:uid="{26DCFD1A-B4A3-4C67-A821-AFBA61F58609}"/>
    <cellStyle name="Comma 4 2 2 3 2 2 3" xfId="26228" xr:uid="{F0B897DD-54EB-4D03-BFD4-86EDE56CCF90}"/>
    <cellStyle name="Comma 4 2 2 3 2 2 4" xfId="38023" xr:uid="{1C38D33B-0721-426E-9BFF-E78FD4EEF915}"/>
    <cellStyle name="Comma 4 2 2 3 2 3" xfId="17391" xr:uid="{4E3F09DB-5FE4-4404-A6DE-8DD6EE0DA2FB}"/>
    <cellStyle name="Comma 4 2 2 3 2 3 2" xfId="29185" xr:uid="{6CA534C3-3032-4548-9050-13BA7E2C85F4}"/>
    <cellStyle name="Comma 4 2 2 3 2 3 3" xfId="40984" xr:uid="{16B53BC3-6D30-4FBA-8F43-FE991F642A1F}"/>
    <cellStyle name="Comma 4 2 2 3 2 4" xfId="23292" xr:uid="{D4533187-0105-4DE7-965F-5E744D72D8F0}"/>
    <cellStyle name="Comma 4 2 2 3 2 5" xfId="35087" xr:uid="{620043CA-7886-4458-BF5B-BFA94B73A375}"/>
    <cellStyle name="Comma 4 2 2 3 3" xfId="12864" xr:uid="{00000000-0005-0000-0000-0000C2040000}"/>
    <cellStyle name="Comma 4 2 2 3 3 2" xfId="18795" xr:uid="{78595F0C-E722-43B1-85F0-D5BC979678D5}"/>
    <cellStyle name="Comma 4 2 2 3 3 2 2" xfId="30589" xr:uid="{8779AFAB-B89B-4ECC-96DE-344D4806A780}"/>
    <cellStyle name="Comma 4 2 2 3 3 2 3" xfId="42388" xr:uid="{6EBB30D5-1BA6-489A-B41D-0B320B46EC9E}"/>
    <cellStyle name="Comma 4 2 2 3 3 3" xfId="24696" xr:uid="{B408271A-4067-4E9C-853C-83B12FC5B866}"/>
    <cellStyle name="Comma 4 2 2 3 3 4" xfId="36491" xr:uid="{8187E2A0-FF8B-44B2-A63A-1D3BE7F6410C}"/>
    <cellStyle name="Comma 4 2 2 3 4" xfId="15852" xr:uid="{2C712C25-406A-4FE9-AB39-A42BB8B9C124}"/>
    <cellStyle name="Comma 4 2 2 3 4 2" xfId="27649" xr:uid="{F426EFF6-63DB-4D7E-AB1F-308C61D7ED2E}"/>
    <cellStyle name="Comma 4 2 2 3 4 3" xfId="39445" xr:uid="{EC959DD5-6FC6-438C-A547-29B7D2CE6280}"/>
    <cellStyle name="Comma 4 2 2 3 5" xfId="21759" xr:uid="{0995BDEE-66DE-4556-BD3C-B459C0B10AF5}"/>
    <cellStyle name="Comma 4 2 2 3 6" xfId="33552" xr:uid="{661CF632-9410-4C58-B5A6-020EF3D64D53}"/>
    <cellStyle name="Comma 4 2 2 4" xfId="11250" xr:uid="{00000000-0005-0000-0000-0000C3040000}"/>
    <cellStyle name="Comma 4 2 2 4 2" xfId="14193" xr:uid="{00000000-0005-0000-0000-0000C4040000}"/>
    <cellStyle name="Comma 4 2 2 4 2 2" xfId="20124" xr:uid="{7288C6C6-E2A0-490B-B47A-182AA90596AA}"/>
    <cellStyle name="Comma 4 2 2 4 2 2 2" xfId="31918" xr:uid="{FFAB8375-31C6-43BD-BE4A-4CB6693CDB3B}"/>
    <cellStyle name="Comma 4 2 2 4 2 2 3" xfId="43717" xr:uid="{8A99189D-CB9D-4B6C-A5C7-E16C12894797}"/>
    <cellStyle name="Comma 4 2 2 4 2 3" xfId="26025" xr:uid="{7DE08E02-7926-490B-B7C8-A0051813028F}"/>
    <cellStyle name="Comma 4 2 2 4 2 4" xfId="37820" xr:uid="{6CE5202C-D190-4F9F-8C52-4E8763F17512}"/>
    <cellStyle name="Comma 4 2 2 4 3" xfId="17188" xr:uid="{C954E837-B883-4A10-B2EA-1B78318704F0}"/>
    <cellStyle name="Comma 4 2 2 4 3 2" xfId="28982" xr:uid="{D75B7222-EC9E-4715-A2FB-2A09474C1BD6}"/>
    <cellStyle name="Comma 4 2 2 4 3 3" xfId="40781" xr:uid="{7CFB883F-6D69-46F8-A21C-9E5EEDCCD91F}"/>
    <cellStyle name="Comma 4 2 2 4 4" xfId="23089" xr:uid="{04B2052A-D622-4C0A-B8E9-F89DE32BCB08}"/>
    <cellStyle name="Comma 4 2 2 4 5" xfId="34884" xr:uid="{33902C46-9301-4991-A4C3-23A167F7E7F0}"/>
    <cellStyle name="Comma 4 2 2 5" xfId="12650" xr:uid="{00000000-0005-0000-0000-0000C5040000}"/>
    <cellStyle name="Comma 4 2 2 5 2" xfId="18581" xr:uid="{D8BF6E08-3DD7-47DE-8AF8-7108628D1D8E}"/>
    <cellStyle name="Comma 4 2 2 5 2 2" xfId="30375" xr:uid="{35879B1D-91AA-4BEA-B78C-672AC96A71DA}"/>
    <cellStyle name="Comma 4 2 2 5 2 3" xfId="42174" xr:uid="{14130A3A-E500-4A0E-B062-993E2F9A920F}"/>
    <cellStyle name="Comma 4 2 2 5 3" xfId="24482" xr:uid="{2767575C-6DD8-408C-9980-2A2BC800C4E9}"/>
    <cellStyle name="Comma 4 2 2 5 4" xfId="36277" xr:uid="{287B269C-77C2-4B7F-A94C-454EC06C6C83}"/>
    <cellStyle name="Comma 4 2 2 6" xfId="15637" xr:uid="{B6D93053-5A84-412D-983E-E8235E3C597D}"/>
    <cellStyle name="Comma 4 2 2 6 2" xfId="27435" xr:uid="{80DF78CA-4484-4B15-AA76-6D6CB76EC524}"/>
    <cellStyle name="Comma 4 2 2 6 3" xfId="39230" xr:uid="{F35C5467-43E9-4C31-85B2-2C644B65D301}"/>
    <cellStyle name="Comma 4 2 2 7" xfId="21545" xr:uid="{1777503E-8F31-42B7-8DA1-07E44CF22E10}"/>
    <cellStyle name="Comma 4 2 2 8" xfId="33337" xr:uid="{A0FB24ED-99AD-4C4C-88B0-2414E86CBE41}"/>
    <cellStyle name="Comma 4 2 3" xfId="394" xr:uid="{00000000-0005-0000-0000-0000C6040000}"/>
    <cellStyle name="Comma 4 2 3 2" xfId="11111" xr:uid="{00000000-0005-0000-0000-0000C7040000}"/>
    <cellStyle name="Comma 4 2 3 2 2" xfId="14054" xr:uid="{00000000-0005-0000-0000-0000C8040000}"/>
    <cellStyle name="Comma 4 2 3 2 2 2" xfId="19985" xr:uid="{A2692A41-09C7-458D-B8DE-0A0EFEE33EDA}"/>
    <cellStyle name="Comma 4 2 3 2 2 2 2" xfId="31779" xr:uid="{7C3877B5-93BD-468F-9C74-A50FD0DA249B}"/>
    <cellStyle name="Comma 4 2 3 2 2 2 3" xfId="43578" xr:uid="{C496EBE1-D884-4F0D-B43D-4C50B2FE5267}"/>
    <cellStyle name="Comma 4 2 3 2 2 3" xfId="25886" xr:uid="{6DF49C14-9E90-41C1-8F40-0CFC0D229E43}"/>
    <cellStyle name="Comma 4 2 3 2 2 4" xfId="37681" xr:uid="{C520B918-D28D-4A65-B42D-FD1107387F2D}"/>
    <cellStyle name="Comma 4 2 3 2 3" xfId="17049" xr:uid="{93384ECD-F712-4F99-9965-19F4E2884A18}"/>
    <cellStyle name="Comma 4 2 3 2 3 2" xfId="28843" xr:uid="{1E993A32-5666-4655-A335-B58F42BF506C}"/>
    <cellStyle name="Comma 4 2 3 2 3 3" xfId="40642" xr:uid="{03ACDF68-E698-4DE7-A4C8-7C529AF2CCEE}"/>
    <cellStyle name="Comma 4 2 3 2 4" xfId="22950" xr:uid="{11947BFC-CBBC-48A6-B41E-47EE1C786046}"/>
    <cellStyle name="Comma 4 2 3 2 5" xfId="34745" xr:uid="{714CCAED-4F77-4983-B0F7-895E6658A48F}"/>
    <cellStyle name="Comma 4 2 3 3" xfId="12509" xr:uid="{00000000-0005-0000-0000-0000C9040000}"/>
    <cellStyle name="Comma 4 2 3 3 2" xfId="18440" xr:uid="{1E5CC0DE-95E0-4EFC-B62D-D20097C96A68}"/>
    <cellStyle name="Comma 4 2 3 3 2 2" xfId="30234" xr:uid="{2BECB83A-2C80-4290-AF0B-AB16A924B81C}"/>
    <cellStyle name="Comma 4 2 3 3 2 3" xfId="42033" xr:uid="{FF0D88E5-D3B8-448E-950B-D04D1ED33396}"/>
    <cellStyle name="Comma 4 2 3 3 3" xfId="24341" xr:uid="{D91605F4-C3DB-42CD-AA27-615F769490CF}"/>
    <cellStyle name="Comma 4 2 3 3 4" xfId="36136" xr:uid="{30500D60-C634-47FE-A9AF-A7F8E6B57DCC}"/>
    <cellStyle name="Comma 4 2 3 4" xfId="15496" xr:uid="{2A11DB27-FCB9-4BFE-8A87-0CFECCE266A4}"/>
    <cellStyle name="Comma 4 2 3 4 2" xfId="27294" xr:uid="{799AF4F7-DFB5-4629-8746-B8EF573C6163}"/>
    <cellStyle name="Comma 4 2 3 4 3" xfId="39089" xr:uid="{FCE043FA-B308-41E4-AF66-8477650F1B20}"/>
    <cellStyle name="Comma 4 2 3 5" xfId="21404" xr:uid="{F0554F8E-5FEF-442F-924B-D62460A752B1}"/>
    <cellStyle name="Comma 4 2 3 6" xfId="33196" xr:uid="{C3C014A0-8E3E-4421-ACB1-DCDBBC40565B}"/>
    <cellStyle name="Comma 4 2 4" xfId="1388" xr:uid="{00000000-0005-0000-0000-0000CA040000}"/>
    <cellStyle name="Comma 4 2 4 2" xfId="11454" xr:uid="{00000000-0005-0000-0000-0000CB040000}"/>
    <cellStyle name="Comma 4 2 4 2 2" xfId="14397" xr:uid="{00000000-0005-0000-0000-0000CC040000}"/>
    <cellStyle name="Comma 4 2 4 2 2 2" xfId="20328" xr:uid="{AF884618-1D13-4C8C-B124-7BCBCE93F215}"/>
    <cellStyle name="Comma 4 2 4 2 2 2 2" xfId="32122" xr:uid="{3F0739A7-F7C8-418D-A028-95E17DF4AB88}"/>
    <cellStyle name="Comma 4 2 4 2 2 2 3" xfId="43921" xr:uid="{1277BBEF-D100-42CA-9218-828634C11D68}"/>
    <cellStyle name="Comma 4 2 4 2 2 3" xfId="26229" xr:uid="{409DF6BD-CB9F-411E-83C1-C58D774B5C4B}"/>
    <cellStyle name="Comma 4 2 4 2 2 4" xfId="38024" xr:uid="{3020C218-6711-4A06-AF06-1EAFCA9C8C93}"/>
    <cellStyle name="Comma 4 2 4 2 3" xfId="17392" xr:uid="{E5AA1260-9BCB-4ED1-879B-47915C2ABCBF}"/>
    <cellStyle name="Comma 4 2 4 2 3 2" xfId="29186" xr:uid="{87EF52A9-DF06-4E4B-ADBA-F7EDCC065D6D}"/>
    <cellStyle name="Comma 4 2 4 2 3 3" xfId="40985" xr:uid="{8A154346-E477-4F1C-B189-CD977E4D021A}"/>
    <cellStyle name="Comma 4 2 4 2 4" xfId="23293" xr:uid="{6825507D-B7DB-44FC-9E77-9B6C13431D2F}"/>
    <cellStyle name="Comma 4 2 4 2 5" xfId="35088" xr:uid="{A46013F8-D464-40B8-AC27-7482B4897507}"/>
    <cellStyle name="Comma 4 2 4 3" xfId="12865" xr:uid="{00000000-0005-0000-0000-0000CD040000}"/>
    <cellStyle name="Comma 4 2 4 3 2" xfId="18796" xr:uid="{7067B974-3B18-4CD7-AF86-D7974F8B5622}"/>
    <cellStyle name="Comma 4 2 4 3 2 2" xfId="30590" xr:uid="{07A3A022-6A39-4C9C-9064-D6784B322343}"/>
    <cellStyle name="Comma 4 2 4 3 2 3" xfId="42389" xr:uid="{CEDE8D14-1232-4DBA-81F5-0534753CE620}"/>
    <cellStyle name="Comma 4 2 4 3 3" xfId="24697" xr:uid="{E89BC823-2E92-41D9-B1B2-AD8D7367DF8D}"/>
    <cellStyle name="Comma 4 2 4 3 4" xfId="36492" xr:uid="{153DE8C0-6D21-4935-A7B8-DF5B3BC7466F}"/>
    <cellStyle name="Comma 4 2 4 4" xfId="15853" xr:uid="{5437B7B0-05EA-49F3-A04D-CAC9BA0C897F}"/>
    <cellStyle name="Comma 4 2 4 4 2" xfId="27650" xr:uid="{83D3FF61-1BA4-467E-8052-B92DE9A75B3D}"/>
    <cellStyle name="Comma 4 2 4 4 3" xfId="39446" xr:uid="{DD4788EE-C8D3-4FA1-8926-48EE1043CCB7}"/>
    <cellStyle name="Comma 4 2 4 5" xfId="21760" xr:uid="{64414B43-D627-4348-981F-DCD6D7491E85}"/>
    <cellStyle name="Comma 4 2 4 6" xfId="33553" xr:uid="{F64A4FD7-A9E2-45EA-B248-D36688B2D164}"/>
    <cellStyle name="Comma 4 2 5" xfId="1389" xr:uid="{00000000-0005-0000-0000-0000CE040000}"/>
    <cellStyle name="Comma 4 2 5 2" xfId="11455" xr:uid="{00000000-0005-0000-0000-0000CF040000}"/>
    <cellStyle name="Comma 4 2 5 2 2" xfId="14398" xr:uid="{00000000-0005-0000-0000-0000D0040000}"/>
    <cellStyle name="Comma 4 2 5 2 2 2" xfId="20329" xr:uid="{3793F611-D6BA-4FF2-8BD3-7D7840EE1379}"/>
    <cellStyle name="Comma 4 2 5 2 2 2 2" xfId="32123" xr:uid="{EED2261E-8A56-45FA-BEDF-B77E44C3EFA9}"/>
    <cellStyle name="Comma 4 2 5 2 2 2 3" xfId="43922" xr:uid="{EF0D5620-AA57-4038-AE37-987BF728E684}"/>
    <cellStyle name="Comma 4 2 5 2 2 3" xfId="26230" xr:uid="{8BCF9D2F-A000-4232-93D7-1441C6408D53}"/>
    <cellStyle name="Comma 4 2 5 2 2 4" xfId="38025" xr:uid="{D4BB94BC-0BF2-432C-9E66-47BC19533B3F}"/>
    <cellStyle name="Comma 4 2 5 2 3" xfId="17393" xr:uid="{00B63BF5-2AD5-49DF-AB5E-B62BFE671D5C}"/>
    <cellStyle name="Comma 4 2 5 2 3 2" xfId="29187" xr:uid="{7C46AB17-1536-4C9C-BC5F-A8DC7CEC3667}"/>
    <cellStyle name="Comma 4 2 5 2 3 3" xfId="40986" xr:uid="{6248A30C-5F10-406D-912D-EF9ACCF32F29}"/>
    <cellStyle name="Comma 4 2 5 2 4" xfId="23294" xr:uid="{7378124C-D852-421A-9ECC-8BD99985EF96}"/>
    <cellStyle name="Comma 4 2 5 2 5" xfId="35089" xr:uid="{D6295FDD-BB9C-4535-B6A2-111AFBF00F90}"/>
    <cellStyle name="Comma 4 2 5 3" xfId="12866" xr:uid="{00000000-0005-0000-0000-0000D1040000}"/>
    <cellStyle name="Comma 4 2 5 3 2" xfId="18797" xr:uid="{5733B798-3FE5-4187-8BD3-72807906FEB7}"/>
    <cellStyle name="Comma 4 2 5 3 2 2" xfId="30591" xr:uid="{E3B28AD7-0774-46DA-8020-6F14665187B4}"/>
    <cellStyle name="Comma 4 2 5 3 2 3" xfId="42390" xr:uid="{DAA9C3D5-E44D-4F0D-9C49-D859EE5E533B}"/>
    <cellStyle name="Comma 4 2 5 3 3" xfId="24698" xr:uid="{594928B2-0364-4CF9-8149-57BBC30D32EA}"/>
    <cellStyle name="Comma 4 2 5 3 4" xfId="36493" xr:uid="{24B6F862-3950-4539-95DB-3F16B88DBF59}"/>
    <cellStyle name="Comma 4 2 5 4" xfId="15854" xr:uid="{7B73A584-4BDA-45B9-BB08-F2C10025BB4D}"/>
    <cellStyle name="Comma 4 2 5 4 2" xfId="27651" xr:uid="{46B5D73D-E2D5-4888-A7DF-A94899FA4109}"/>
    <cellStyle name="Comma 4 2 5 4 3" xfId="39447" xr:uid="{34C61A29-F1A7-4C8F-BBF5-110641E1B371}"/>
    <cellStyle name="Comma 4 2 5 5" xfId="21761" xr:uid="{52D91193-230A-42A8-8CF2-7FD393486034}"/>
    <cellStyle name="Comma 4 2 5 6" xfId="33554" xr:uid="{AB4AF5A9-F63C-466E-AAC9-B128CF143DB9}"/>
    <cellStyle name="Comma 4 2 6" xfId="10955" xr:uid="{00000000-0005-0000-0000-0000D2040000}"/>
    <cellStyle name="Comma 4 2 6 2" xfId="13904" xr:uid="{00000000-0005-0000-0000-0000D3040000}"/>
    <cellStyle name="Comma 4 2 6 2 2" xfId="19835" xr:uid="{0EE3EF0B-5677-44E9-ABD5-44488712AE04}"/>
    <cellStyle name="Comma 4 2 6 2 2 2" xfId="31629" xr:uid="{0EC8E90D-C84D-4627-A121-DF79A6255C77}"/>
    <cellStyle name="Comma 4 2 6 2 2 3" xfId="43428" xr:uid="{B8E0B7EF-CCD5-4323-B3CC-459FD916B25B}"/>
    <cellStyle name="Comma 4 2 6 2 3" xfId="25736" xr:uid="{89579F08-D157-41B0-8249-34749299759A}"/>
    <cellStyle name="Comma 4 2 6 2 4" xfId="37531" xr:uid="{45306127-A1CD-4151-8A54-3D61FC5D96CE}"/>
    <cellStyle name="Comma 4 2 6 3" xfId="16899" xr:uid="{C634587D-8441-4105-9593-DDF8640829FB}"/>
    <cellStyle name="Comma 4 2 6 3 2" xfId="28693" xr:uid="{7CC580E1-7AC3-42CF-AFBC-FF2C43F9655C}"/>
    <cellStyle name="Comma 4 2 6 3 3" xfId="40492" xr:uid="{445B0A77-689D-47CE-9C24-BACBAC36D227}"/>
    <cellStyle name="Comma 4 2 6 4" xfId="22800" xr:uid="{4428B26D-8DD7-49CD-A933-91E1DFACC755}"/>
    <cellStyle name="Comma 4 2 6 5" xfId="34595" xr:uid="{DC1AE1DC-8E05-4B06-9DF2-8157AC14F4AD}"/>
    <cellStyle name="Comma 4 2 7" xfId="12353" xr:uid="{00000000-0005-0000-0000-0000D4040000}"/>
    <cellStyle name="Comma 4 2 7 2" xfId="18284" xr:uid="{448B4636-8298-4ECE-8F57-283910D7043F}"/>
    <cellStyle name="Comma 4 2 7 2 2" xfId="30078" xr:uid="{FAF99FA5-9D69-4DD0-BFA7-4C3A595EE35A}"/>
    <cellStyle name="Comma 4 2 7 2 3" xfId="41877" xr:uid="{61E8120C-00AA-4EBC-A3F3-38BD7E34C4BB}"/>
    <cellStyle name="Comma 4 2 7 3" xfId="24185" xr:uid="{AD6C6DAC-96F6-4CF3-82CF-468E0B62E66B}"/>
    <cellStyle name="Comma 4 2 7 4" xfId="35980" xr:uid="{7A3634A4-791D-44B2-8841-DB989AA53764}"/>
    <cellStyle name="Comma 4 2 8" xfId="15340" xr:uid="{2A915FF1-3753-4237-8A30-9EAF2446DFAD}"/>
    <cellStyle name="Comma 4 2 8 2" xfId="27138" xr:uid="{C5103079-836D-40E0-9A2C-09F43C15A024}"/>
    <cellStyle name="Comma 4 2 8 3" xfId="38933" xr:uid="{347B9D99-DF1B-40CA-B011-571495CB11BB}"/>
    <cellStyle name="Comma 4 2 9" xfId="21248" xr:uid="{831B03A5-68F4-4DAF-822A-29F3DFA8237C}"/>
    <cellStyle name="Comma 4 3" xfId="517" xr:uid="{00000000-0005-0000-0000-0000D5040000}"/>
    <cellStyle name="Comma 4 3 2" xfId="1390" xr:uid="{00000000-0005-0000-0000-0000D6040000}"/>
    <cellStyle name="Comma 4 3 2 2" xfId="11456" xr:uid="{00000000-0005-0000-0000-0000D7040000}"/>
    <cellStyle name="Comma 4 3 2 2 2" xfId="14399" xr:uid="{00000000-0005-0000-0000-0000D8040000}"/>
    <cellStyle name="Comma 4 3 2 2 2 2" xfId="20330" xr:uid="{F4857A48-1052-4C41-8A77-13419632394F}"/>
    <cellStyle name="Comma 4 3 2 2 2 2 2" xfId="32124" xr:uid="{526E9546-3DBE-4619-ADEA-DBE9E16FA5E9}"/>
    <cellStyle name="Comma 4 3 2 2 2 2 3" xfId="43923" xr:uid="{FCC8A4C9-1D56-42DF-BFF0-A4846394D283}"/>
    <cellStyle name="Comma 4 3 2 2 2 3" xfId="26231" xr:uid="{8424606C-66C7-428A-A00A-88C4CEB15C2A}"/>
    <cellStyle name="Comma 4 3 2 2 2 4" xfId="38026" xr:uid="{ACE5B34C-2350-4880-A22A-4F413EC2840C}"/>
    <cellStyle name="Comma 4 3 2 2 3" xfId="17394" xr:uid="{9C28FB04-E496-4291-94D3-01F6AA01A6BB}"/>
    <cellStyle name="Comma 4 3 2 2 3 2" xfId="29188" xr:uid="{DCB18907-1EAD-4DFA-A072-A7F94A93C33E}"/>
    <cellStyle name="Comma 4 3 2 2 3 3" xfId="40987" xr:uid="{97CE702D-01FF-4BEE-AA83-0AA30731F11A}"/>
    <cellStyle name="Comma 4 3 2 2 4" xfId="23295" xr:uid="{2DC637EF-6D89-4A7E-8114-2D947A90D865}"/>
    <cellStyle name="Comma 4 3 2 2 5" xfId="35090" xr:uid="{2112A653-E16B-400D-BEAE-E1D4E862022F}"/>
    <cellStyle name="Comma 4 3 2 3" xfId="12867" xr:uid="{00000000-0005-0000-0000-0000D9040000}"/>
    <cellStyle name="Comma 4 3 2 3 2" xfId="18798" xr:uid="{959FF64B-766E-4752-A3A5-E9D2C5751E3A}"/>
    <cellStyle name="Comma 4 3 2 3 2 2" xfId="30592" xr:uid="{1CD16ED2-7E0F-4A28-872B-BA1A3F8DF999}"/>
    <cellStyle name="Comma 4 3 2 3 2 3" xfId="42391" xr:uid="{420C2DD2-DBF5-4204-8FCF-ED3F523296DE}"/>
    <cellStyle name="Comma 4 3 2 3 3" xfId="24699" xr:uid="{94910819-A568-41B6-9723-C5FEFF7C59B5}"/>
    <cellStyle name="Comma 4 3 2 3 4" xfId="36494" xr:uid="{AED0F95C-AA21-48BC-842A-E36A3097B203}"/>
    <cellStyle name="Comma 4 3 2 4" xfId="15855" xr:uid="{F0DE49BC-5E9D-4632-897A-77FF262CC21C}"/>
    <cellStyle name="Comma 4 3 2 4 2" xfId="27652" xr:uid="{46BC79B7-9939-4182-B25F-E484F55490C3}"/>
    <cellStyle name="Comma 4 3 2 4 3" xfId="39448" xr:uid="{13F2ACD8-E98A-46A4-A447-32E89D38196A}"/>
    <cellStyle name="Comma 4 3 2 5" xfId="21762" xr:uid="{2E021338-3602-42BC-9ECD-2865A6B4BEAA}"/>
    <cellStyle name="Comma 4 3 2 6" xfId="33555" xr:uid="{06AC6589-98CF-4602-ADA8-477C9472B171}"/>
    <cellStyle name="Comma 4 3 3" xfId="1391" xr:uid="{00000000-0005-0000-0000-0000DA040000}"/>
    <cellStyle name="Comma 4 3 3 2" xfId="11457" xr:uid="{00000000-0005-0000-0000-0000DB040000}"/>
    <cellStyle name="Comma 4 3 3 2 2" xfId="14400" xr:uid="{00000000-0005-0000-0000-0000DC040000}"/>
    <cellStyle name="Comma 4 3 3 2 2 2" xfId="20331" xr:uid="{D6D0A5CD-EEDA-46DF-9189-9372A8FDFE37}"/>
    <cellStyle name="Comma 4 3 3 2 2 2 2" xfId="32125" xr:uid="{0EC94168-3B38-4F66-8A72-24728E0A9409}"/>
    <cellStyle name="Comma 4 3 3 2 2 2 3" xfId="43924" xr:uid="{8A86AEE5-1698-4DA4-9D10-D9B7EF0DD65D}"/>
    <cellStyle name="Comma 4 3 3 2 2 3" xfId="26232" xr:uid="{627EAA93-52FD-4F87-AFD7-0F9D3B55A8F5}"/>
    <cellStyle name="Comma 4 3 3 2 2 4" xfId="38027" xr:uid="{2C2672D6-3016-4F50-A454-AD7295CE993F}"/>
    <cellStyle name="Comma 4 3 3 2 3" xfId="17395" xr:uid="{C92462F7-5192-4F4F-8F37-05163285D66D}"/>
    <cellStyle name="Comma 4 3 3 2 3 2" xfId="29189" xr:uid="{B3A9E79E-E0A2-45A3-AC07-174D448E885C}"/>
    <cellStyle name="Comma 4 3 3 2 3 3" xfId="40988" xr:uid="{19131FAC-501A-483B-AA14-14C1039A3304}"/>
    <cellStyle name="Comma 4 3 3 2 4" xfId="23296" xr:uid="{A474F6AD-4720-44E8-9B1F-0CCDA9ED22E6}"/>
    <cellStyle name="Comma 4 3 3 2 5" xfId="35091" xr:uid="{A2BF654E-A27F-4BA2-B9DB-8CDE2FA1D8F7}"/>
    <cellStyle name="Comma 4 3 3 3" xfId="12868" xr:uid="{00000000-0005-0000-0000-0000DD040000}"/>
    <cellStyle name="Comma 4 3 3 3 2" xfId="18799" xr:uid="{49356C57-9622-487C-97B1-9D21B05C432A}"/>
    <cellStyle name="Comma 4 3 3 3 2 2" xfId="30593" xr:uid="{61282E0F-002F-461A-A102-02FDAA058648}"/>
    <cellStyle name="Comma 4 3 3 3 2 3" xfId="42392" xr:uid="{789871EF-50C8-4AD4-8429-37944D2DBFCB}"/>
    <cellStyle name="Comma 4 3 3 3 3" xfId="24700" xr:uid="{4BB3FFB0-BE2B-46C5-BBB7-5CAC9F7ADDCB}"/>
    <cellStyle name="Comma 4 3 3 3 4" xfId="36495" xr:uid="{21B8F6AF-67DA-4B10-8786-D0AB1D1A367F}"/>
    <cellStyle name="Comma 4 3 3 4" xfId="15856" xr:uid="{E04C5B69-06B3-43C7-AF04-91842BB3DBE2}"/>
    <cellStyle name="Comma 4 3 3 4 2" xfId="27653" xr:uid="{32E71E1B-BA20-4E33-A234-68082AEAB44A}"/>
    <cellStyle name="Comma 4 3 3 4 3" xfId="39449" xr:uid="{31F73818-9515-4A61-897D-F98A6008F733}"/>
    <cellStyle name="Comma 4 3 3 5" xfId="21763" xr:uid="{4474286D-62D7-46DA-A51E-AD4FD6FFD1FC}"/>
    <cellStyle name="Comma 4 3 3 6" xfId="33556" xr:uid="{3C872EB0-1231-464D-98FF-0539E0371836}"/>
    <cellStyle name="Comma 4 3 4" xfId="11234" xr:uid="{00000000-0005-0000-0000-0000DE040000}"/>
    <cellStyle name="Comma 4 3 4 2" xfId="14177" xr:uid="{00000000-0005-0000-0000-0000DF040000}"/>
    <cellStyle name="Comma 4 3 4 2 2" xfId="20108" xr:uid="{64AA100A-1BDA-43B3-83C6-3F1C712BD801}"/>
    <cellStyle name="Comma 4 3 4 2 2 2" xfId="31902" xr:uid="{59A6720B-5EA0-4597-9666-1E94F57E4CBD}"/>
    <cellStyle name="Comma 4 3 4 2 2 3" xfId="43701" xr:uid="{FFD5069F-FBC2-4194-B266-AD3CEC39EE5C}"/>
    <cellStyle name="Comma 4 3 4 2 3" xfId="26009" xr:uid="{4CC9631D-2BFF-442F-A6AB-34D81B23B737}"/>
    <cellStyle name="Comma 4 3 4 2 4" xfId="37804" xr:uid="{BB5452A1-3B73-4D64-AD65-E35BB09E8CEF}"/>
    <cellStyle name="Comma 4 3 4 3" xfId="17172" xr:uid="{D1C76EAF-827B-4633-8B6A-8FC0948F64DA}"/>
    <cellStyle name="Comma 4 3 4 3 2" xfId="28966" xr:uid="{DC2702A1-B273-405F-8B93-611B7C12DA8B}"/>
    <cellStyle name="Comma 4 3 4 3 3" xfId="40765" xr:uid="{F44E0341-6798-4B06-83FE-B56FEC44166B}"/>
    <cellStyle name="Comma 4 3 4 4" xfId="23073" xr:uid="{6747400F-2A70-4DEB-BD57-29370F9F0417}"/>
    <cellStyle name="Comma 4 3 4 5" xfId="34868" xr:uid="{24C7716D-743F-42AA-A6ED-AD0ABF081E08}"/>
    <cellStyle name="Comma 4 3 5" xfId="12632" xr:uid="{00000000-0005-0000-0000-0000E0040000}"/>
    <cellStyle name="Comma 4 3 5 2" xfId="18563" xr:uid="{CC7BF278-CCDA-4D45-8388-C808A9C5AC8F}"/>
    <cellStyle name="Comma 4 3 5 2 2" xfId="30357" xr:uid="{1FE460CC-3CC0-49BC-96E2-E3C5B8604751}"/>
    <cellStyle name="Comma 4 3 5 2 3" xfId="42156" xr:uid="{6C3CE32D-DAA2-432B-96E9-8A9F3589CB83}"/>
    <cellStyle name="Comma 4 3 5 3" xfId="24464" xr:uid="{CE5E3EAA-3B80-48AD-A815-D4D7C75BC7D9}"/>
    <cellStyle name="Comma 4 3 5 4" xfId="36259" xr:uid="{0C53D2EE-419D-48A5-97CD-2A6935BB82FF}"/>
    <cellStyle name="Comma 4 3 6" xfId="15619" xr:uid="{B27CBA0D-E1EB-40FD-99E3-D06CE234927A}"/>
    <cellStyle name="Comma 4 3 6 2" xfId="27417" xr:uid="{76258BA8-8291-4174-A2EF-B7A4E24C5251}"/>
    <cellStyle name="Comma 4 3 6 3" xfId="39212" xr:uid="{E9A219B4-C32A-42F2-966A-5BB74C5018DE}"/>
    <cellStyle name="Comma 4 3 7" xfId="21527" xr:uid="{E08D5B4A-55AB-4F19-981C-BE0679C123DA}"/>
    <cellStyle name="Comma 4 3 8" xfId="33319" xr:uid="{F265F40B-E122-4CD4-B596-A17DC7A41C77}"/>
    <cellStyle name="Comma 4 4" xfId="378" xr:uid="{00000000-0005-0000-0000-0000E1040000}"/>
    <cellStyle name="Comma 4 4 2" xfId="11095" xr:uid="{00000000-0005-0000-0000-0000E2040000}"/>
    <cellStyle name="Comma 4 4 2 2" xfId="14038" xr:uid="{00000000-0005-0000-0000-0000E3040000}"/>
    <cellStyle name="Comma 4 4 2 2 2" xfId="19969" xr:uid="{5AA129B0-9576-41B1-A83E-7E354534199A}"/>
    <cellStyle name="Comma 4 4 2 2 2 2" xfId="31763" xr:uid="{D55A40E1-4B9E-48E8-B9E4-A072DFC063C6}"/>
    <cellStyle name="Comma 4 4 2 2 2 3" xfId="43562" xr:uid="{32878D71-3CD8-4CC2-B3AA-E24332DF26CA}"/>
    <cellStyle name="Comma 4 4 2 2 3" xfId="25870" xr:uid="{2C514FBD-7647-4CB3-A15C-DF41C7A30518}"/>
    <cellStyle name="Comma 4 4 2 2 4" xfId="37665" xr:uid="{91687C30-D2B5-432B-8487-ABDE7BF2E713}"/>
    <cellStyle name="Comma 4 4 2 3" xfId="17033" xr:uid="{EFD6E826-2501-469E-9AE2-4D5C1E2E5471}"/>
    <cellStyle name="Comma 4 4 2 3 2" xfId="28827" xr:uid="{AC20D192-ABD4-4A84-A856-381F0A7F2A99}"/>
    <cellStyle name="Comma 4 4 2 3 3" xfId="40626" xr:uid="{BC2FCA6B-825F-433A-B16A-65E7B2B10F49}"/>
    <cellStyle name="Comma 4 4 2 4" xfId="22934" xr:uid="{AA33ED84-516C-4EF0-A99C-A2F337B2EA3E}"/>
    <cellStyle name="Comma 4 4 2 5" xfId="34729" xr:uid="{E823B28B-28A9-4F97-99DF-66A9FF6DB815}"/>
    <cellStyle name="Comma 4 4 3" xfId="12493" xr:uid="{00000000-0005-0000-0000-0000E4040000}"/>
    <cellStyle name="Comma 4 4 3 2" xfId="18424" xr:uid="{F25FE2AF-5454-44FB-ABB7-38589C30C418}"/>
    <cellStyle name="Comma 4 4 3 2 2" xfId="30218" xr:uid="{31C78168-EE70-4D62-AA30-B05B89F8B366}"/>
    <cellStyle name="Comma 4 4 3 2 3" xfId="42017" xr:uid="{0635426D-824F-4B05-A028-F63C23CDB76E}"/>
    <cellStyle name="Comma 4 4 3 3" xfId="24325" xr:uid="{CEF4B3D7-AC13-4485-89AD-110046D3342E}"/>
    <cellStyle name="Comma 4 4 3 4" xfId="36120" xr:uid="{4D9193A9-01CC-4602-8C36-BC1A27B44CA3}"/>
    <cellStyle name="Comma 4 4 4" xfId="15480" xr:uid="{2C341473-3A0B-4298-8B66-818D99825CA4}"/>
    <cellStyle name="Comma 4 4 4 2" xfId="27278" xr:uid="{165DC6A7-7309-470D-93E0-CA411F56FE11}"/>
    <cellStyle name="Comma 4 4 4 3" xfId="39073" xr:uid="{A15A6B82-D641-4B97-84A6-94978C533A4A}"/>
    <cellStyle name="Comma 4 4 5" xfId="21388" xr:uid="{9BB2A5EB-A3BC-4530-BAC3-FA9C92D1045E}"/>
    <cellStyle name="Comma 4 4 6" xfId="33180" xr:uid="{88E68D17-5FA3-4540-ADB0-BBAD90104F5D}"/>
    <cellStyle name="Comma 4 5" xfId="1392" xr:uid="{00000000-0005-0000-0000-0000E5040000}"/>
    <cellStyle name="Comma 4 5 2" xfId="11458" xr:uid="{00000000-0005-0000-0000-0000E6040000}"/>
    <cellStyle name="Comma 4 5 2 2" xfId="14401" xr:uid="{00000000-0005-0000-0000-0000E7040000}"/>
    <cellStyle name="Comma 4 5 2 2 2" xfId="20332" xr:uid="{50485033-A76B-4E04-BEC3-732B88029FEA}"/>
    <cellStyle name="Comma 4 5 2 2 2 2" xfId="32126" xr:uid="{700090A4-EF8E-4E2F-9694-5A224C0FBE44}"/>
    <cellStyle name="Comma 4 5 2 2 2 3" xfId="43925" xr:uid="{02919528-D61A-4C9D-8BB6-447A497FCC73}"/>
    <cellStyle name="Comma 4 5 2 2 3" xfId="26233" xr:uid="{BC7DC776-603E-4CD2-B217-CE39DD3CFBD9}"/>
    <cellStyle name="Comma 4 5 2 2 4" xfId="38028" xr:uid="{0C6D6E14-EC65-4146-9BBD-4980959E943F}"/>
    <cellStyle name="Comma 4 5 2 3" xfId="17396" xr:uid="{BD068642-09A0-4BCA-91D3-AFF0088E4D2B}"/>
    <cellStyle name="Comma 4 5 2 3 2" xfId="29190" xr:uid="{80034CAF-3F52-402D-A981-DE175533B94D}"/>
    <cellStyle name="Comma 4 5 2 3 3" xfId="40989" xr:uid="{7FEDD89C-B50E-43D5-B253-F9955CE60AF8}"/>
    <cellStyle name="Comma 4 5 2 4" xfId="23297" xr:uid="{F7101E5E-0D13-447C-A754-71C3517F0013}"/>
    <cellStyle name="Comma 4 5 2 5" xfId="35092" xr:uid="{A6FDBE34-3146-4BB7-A470-F332F3D80155}"/>
    <cellStyle name="Comma 4 5 3" xfId="12869" xr:uid="{00000000-0005-0000-0000-0000E8040000}"/>
    <cellStyle name="Comma 4 5 3 2" xfId="18800" xr:uid="{3D49BC75-C1A6-45D3-A1C1-66102A5F81D0}"/>
    <cellStyle name="Comma 4 5 3 2 2" xfId="30594" xr:uid="{87B29B00-6062-4BEA-8863-EE2E75395787}"/>
    <cellStyle name="Comma 4 5 3 2 3" xfId="42393" xr:uid="{60D73ADA-A0E3-44CC-B876-8CB2DAECA4DA}"/>
    <cellStyle name="Comma 4 5 3 3" xfId="24701" xr:uid="{11189E75-5C3C-4505-9015-CEFC55CE695D}"/>
    <cellStyle name="Comma 4 5 3 4" xfId="36496" xr:uid="{F381F264-19A9-4FEF-9479-DFA963C3A12F}"/>
    <cellStyle name="Comma 4 5 4" xfId="15857" xr:uid="{8C42C17D-63DD-4E94-8EFC-3A3FE7F10F7D}"/>
    <cellStyle name="Comma 4 5 4 2" xfId="27654" xr:uid="{99C52F1D-FBB1-4B58-89BA-DE9A043627D3}"/>
    <cellStyle name="Comma 4 5 4 3" xfId="39450" xr:uid="{A30E2FA8-9F85-4483-B066-4C21E82B84B4}"/>
    <cellStyle name="Comma 4 5 5" xfId="21764" xr:uid="{EED906E4-5F91-4C57-A292-98BC7BB49541}"/>
    <cellStyle name="Comma 4 5 6" xfId="33557" xr:uid="{73CC086D-6510-4951-8BEC-107DCF7749A1}"/>
    <cellStyle name="Comma 4 6" xfId="1393" xr:uid="{00000000-0005-0000-0000-0000E9040000}"/>
    <cellStyle name="Comma 4 6 2" xfId="11459" xr:uid="{00000000-0005-0000-0000-0000EA040000}"/>
    <cellStyle name="Comma 4 6 2 2" xfId="14402" xr:uid="{00000000-0005-0000-0000-0000EB040000}"/>
    <cellStyle name="Comma 4 6 2 2 2" xfId="20333" xr:uid="{4714FAC0-966E-448B-A65A-1133A3EBFD57}"/>
    <cellStyle name="Comma 4 6 2 2 2 2" xfId="32127" xr:uid="{4B83B424-57E3-41BD-9E3D-713F800046CA}"/>
    <cellStyle name="Comma 4 6 2 2 2 3" xfId="43926" xr:uid="{CFEB5446-3944-4119-9BA8-CEA57DC3713D}"/>
    <cellStyle name="Comma 4 6 2 2 3" xfId="26234" xr:uid="{59B05A12-80B4-4663-9476-43F14F9C6385}"/>
    <cellStyle name="Comma 4 6 2 2 4" xfId="38029" xr:uid="{37092373-A88E-44BE-BD94-B7CB095A5449}"/>
    <cellStyle name="Comma 4 6 2 3" xfId="17397" xr:uid="{1E27F84A-5BE1-4364-9E20-C095EFD86F46}"/>
    <cellStyle name="Comma 4 6 2 3 2" xfId="29191" xr:uid="{D64B6EF4-D9CE-4D03-B87A-F5EE675B93E1}"/>
    <cellStyle name="Comma 4 6 2 3 3" xfId="40990" xr:uid="{2E8D5EFF-9C89-488B-AF7F-6CDDF9DDB1D1}"/>
    <cellStyle name="Comma 4 6 2 4" xfId="23298" xr:uid="{EB3218DA-DADB-480E-A853-4A1203972608}"/>
    <cellStyle name="Comma 4 6 2 5" xfId="35093" xr:uid="{67675DBA-D8A2-4C56-BDF8-0F55C9EF5E70}"/>
    <cellStyle name="Comma 4 6 3" xfId="12870" xr:uid="{00000000-0005-0000-0000-0000EC040000}"/>
    <cellStyle name="Comma 4 6 3 2" xfId="18801" xr:uid="{0506CC93-9CDC-4D64-A86B-F5981C0711A5}"/>
    <cellStyle name="Comma 4 6 3 2 2" xfId="30595" xr:uid="{92AB8423-DA21-4515-B676-31745ECBDBEC}"/>
    <cellStyle name="Comma 4 6 3 2 3" xfId="42394" xr:uid="{9C16A09A-186A-45EE-B8A6-DF7069E47BB8}"/>
    <cellStyle name="Comma 4 6 3 3" xfId="24702" xr:uid="{88827BC8-69F0-473E-A2E2-A39599FB14A7}"/>
    <cellStyle name="Comma 4 6 3 4" xfId="36497" xr:uid="{11735D3B-C50B-4818-9B8E-B402628D0B17}"/>
    <cellStyle name="Comma 4 6 4" xfId="15858" xr:uid="{C6F5E955-4FE7-409A-8AC1-84B790EAC691}"/>
    <cellStyle name="Comma 4 6 4 2" xfId="27655" xr:uid="{F13B9065-20F3-4D04-A7AC-F13795E6AD95}"/>
    <cellStyle name="Comma 4 6 4 3" xfId="39451" xr:uid="{11319A8F-D4CB-4DFA-AE3F-37483A919EE8}"/>
    <cellStyle name="Comma 4 6 5" xfId="21765" xr:uid="{91F806BD-83DE-496F-9628-C6B1F3516CBC}"/>
    <cellStyle name="Comma 4 6 6" xfId="33558" xr:uid="{AFC9E503-3A70-4D3E-9AE2-42A6EE050CBB}"/>
    <cellStyle name="Comma 4 7" xfId="10939" xr:uid="{00000000-0005-0000-0000-0000ED040000}"/>
    <cellStyle name="Comma 4 7 2" xfId="13888" xr:uid="{00000000-0005-0000-0000-0000EE040000}"/>
    <cellStyle name="Comma 4 7 2 2" xfId="19819" xr:uid="{FE045859-DF33-45A1-9015-F9DA8A66493E}"/>
    <cellStyle name="Comma 4 7 2 2 2" xfId="31613" xr:uid="{94466F84-5D06-4B5D-B328-2992A766C9E3}"/>
    <cellStyle name="Comma 4 7 2 2 3" xfId="43412" xr:uid="{8B396A8B-18DE-4817-A7DD-6A5F8733831A}"/>
    <cellStyle name="Comma 4 7 2 3" xfId="25720" xr:uid="{28987964-F156-43DD-B966-DF501982CD35}"/>
    <cellStyle name="Comma 4 7 2 4" xfId="37515" xr:uid="{18757EB0-968D-4298-ABE1-07FD4B7D4B5B}"/>
    <cellStyle name="Comma 4 7 3" xfId="16883" xr:uid="{4891FC5B-2C4D-4290-AB23-90C44249D391}"/>
    <cellStyle name="Comma 4 7 3 2" xfId="28677" xr:uid="{6C43DC05-8F25-49F2-8EFD-DBB888E645DA}"/>
    <cellStyle name="Comma 4 7 3 3" xfId="40476" xr:uid="{D7B0AA00-F2F9-4A12-B56F-58F825938738}"/>
    <cellStyle name="Comma 4 7 4" xfId="22784" xr:uid="{4550088F-9078-4780-9A61-C77B073DD881}"/>
    <cellStyle name="Comma 4 7 5" xfId="34579" xr:uid="{2C62960F-E060-481B-AB56-7FE51A19B7DF}"/>
    <cellStyle name="Comma 4 8" xfId="12335" xr:uid="{00000000-0005-0000-0000-0000EF040000}"/>
    <cellStyle name="Comma 4 8 2" xfId="18266" xr:uid="{07185877-34DB-497C-9467-D7B336C80A23}"/>
    <cellStyle name="Comma 4 8 2 2" xfId="30060" xr:uid="{508C8C39-CEE2-47C6-8B30-24B3DBB05CC2}"/>
    <cellStyle name="Comma 4 8 2 3" xfId="41859" xr:uid="{CAF4FA80-D323-4419-92BD-11E1D96A7E2A}"/>
    <cellStyle name="Comma 4 8 3" xfId="24167" xr:uid="{FE8D3FC0-222E-4E6A-85C0-144F87EE60B9}"/>
    <cellStyle name="Comma 4 8 4" xfId="35962" xr:uid="{B21CC9C6-7BFD-42F8-8E96-A680C6F6EF49}"/>
    <cellStyle name="Comma 4 9" xfId="15322" xr:uid="{72D4C5D3-BD24-4D96-ADCA-FFFB056AD8F4}"/>
    <cellStyle name="Comma 4 9 2" xfId="27120" xr:uid="{4BA49176-8731-4555-94DD-7B4788D84D3A}"/>
    <cellStyle name="Comma 4 9 3" xfId="38915" xr:uid="{19E82C51-8D78-41CA-9F97-C44C6E75B1E2}"/>
    <cellStyle name="Comma 40" xfId="15274" xr:uid="{00000000-0005-0000-0000-0000F0040000}"/>
    <cellStyle name="Comma 40 2" xfId="21196" xr:uid="{EB34EEE3-4188-462D-82B4-CD3416E49306}"/>
    <cellStyle name="Comma 40 2 2" xfId="32990" xr:uid="{7AFAEBC4-E4C7-45B2-8C1C-E5933F59C5EB}"/>
    <cellStyle name="Comma 40 2 3" xfId="44789" xr:uid="{1DDB4EE0-E8B0-4711-8667-3F5145715502}"/>
    <cellStyle name="Comma 40 3" xfId="27096" xr:uid="{CCD81AEF-5028-446B-833B-D46274D0DC89}"/>
    <cellStyle name="Comma 40 4" xfId="38891" xr:uid="{773610C6-007F-4326-B127-6F835C86C846}"/>
    <cellStyle name="Comma 41" xfId="10923" xr:uid="{00000000-0005-0000-0000-0000F1040000}"/>
    <cellStyle name="Comma 41 2" xfId="13872" xr:uid="{00000000-0005-0000-0000-0000F2040000}"/>
    <cellStyle name="Comma 41 2 2" xfId="19803" xr:uid="{C5411DE9-7E9B-4ECF-B271-3469DA40F09E}"/>
    <cellStyle name="Comma 41 2 2 2" xfId="31597" xr:uid="{D5F02EAE-726A-4CD6-82CF-F88DB987C5E1}"/>
    <cellStyle name="Comma 41 2 2 3" xfId="43396" xr:uid="{446C0338-9F54-4D4C-A144-4D8BEC782600}"/>
    <cellStyle name="Comma 41 2 3" xfId="25704" xr:uid="{EFC4EC55-1F03-4067-9E45-F2B1E954112B}"/>
    <cellStyle name="Comma 41 2 4" xfId="37499" xr:uid="{7E8296CA-C42D-4456-94CA-A744D49736D4}"/>
    <cellStyle name="Comma 41 3" xfId="15301" xr:uid="{00000000-0005-0000-0000-0000F3040000}"/>
    <cellStyle name="Comma 41 3 2" xfId="21208" xr:uid="{FC4867C4-72F1-43D2-B18F-A428B01A0847}"/>
    <cellStyle name="Comma 41 3 2 2" xfId="33002" xr:uid="{F75F3549-6523-49A7-B895-1C3056626E05}"/>
    <cellStyle name="Comma 41 3 2 3" xfId="44801" xr:uid="{A0ADD35A-6FC6-4F9D-BC56-77B9AC5D8933}"/>
    <cellStyle name="Comma 41 4" xfId="16867" xr:uid="{E9F66178-D941-4C6C-BECB-A9157FCF892C}"/>
    <cellStyle name="Comma 41 4 2" xfId="28661" xr:uid="{44946F40-3856-41FE-98BD-845F3D04D6E0}"/>
    <cellStyle name="Comma 41 4 3" xfId="40460" xr:uid="{92F9D48D-90C1-4181-84F1-43B0315F08EA}"/>
    <cellStyle name="Comma 41 5" xfId="22768" xr:uid="{B3F5A221-021E-40F7-B6DE-7251AAC9C89C}"/>
    <cellStyle name="Comma 41 6" xfId="34563" xr:uid="{69263287-3DAE-4D59-8261-C16458AF35D0}"/>
    <cellStyle name="Comma 42" xfId="15277" xr:uid="{00000000-0005-0000-0000-0000F4040000}"/>
    <cellStyle name="Comma 42 2" xfId="21197" xr:uid="{82468BA9-09B0-4BF1-9898-2630D943D2E0}"/>
    <cellStyle name="Comma 42 2 2" xfId="32991" xr:uid="{85759CF9-DF83-40B0-8914-B7E4C3D4CD6F}"/>
    <cellStyle name="Comma 42 2 3" xfId="44790" xr:uid="{5CED7B7F-1344-4EC8-A9EF-41B0CDF365DA}"/>
    <cellStyle name="Comma 42 3" xfId="27097" xr:uid="{B3EB7FA1-8585-4A28-944F-66A87A29D04D}"/>
    <cellStyle name="Comma 42 4" xfId="38892" xr:uid="{73FF7AE7-E10A-4DF1-826E-D482C2108191}"/>
    <cellStyle name="Comma 43" xfId="15279" xr:uid="{00000000-0005-0000-0000-0000F5040000}"/>
    <cellStyle name="Comma 43 2" xfId="21198" xr:uid="{20422F59-2D9C-4285-9041-D7F84795FFE9}"/>
    <cellStyle name="Comma 43 2 2" xfId="32992" xr:uid="{2B14A465-8DAA-4FCB-B192-6B1C23497511}"/>
    <cellStyle name="Comma 43 2 3" xfId="44791" xr:uid="{82172A1F-F007-47B8-9F86-5C54AD09F7F4}"/>
    <cellStyle name="Comma 43 3" xfId="27098" xr:uid="{2D1AB96C-E0B3-4FC7-B018-9FE56388A1DF}"/>
    <cellStyle name="Comma 43 4" xfId="38893" xr:uid="{37ABB04F-AB01-487F-8A7F-77F6FCB2356C}"/>
    <cellStyle name="Comma 44" xfId="15280" xr:uid="{00000000-0005-0000-0000-0000F6040000}"/>
    <cellStyle name="Comma 44 2" xfId="21199" xr:uid="{A0186ED7-8082-4E01-9516-CA033CBC8FBA}"/>
    <cellStyle name="Comma 44 2 2" xfId="32993" xr:uid="{447728E9-EA62-4D5F-8054-ED671BAF3301}"/>
    <cellStyle name="Comma 44 2 3" xfId="44792" xr:uid="{A18FA498-49AF-4AEF-A6F3-2F342198E884}"/>
    <cellStyle name="Comma 44 3" xfId="27099" xr:uid="{6E0221BC-EF47-40C6-8A60-D8C00CC0F6E7}"/>
    <cellStyle name="Comma 44 4" xfId="38894" xr:uid="{78B1D463-F910-46E1-9BED-76F82F8848CF}"/>
    <cellStyle name="Comma 45" xfId="15284" xr:uid="{00000000-0005-0000-0000-0000F7040000}"/>
    <cellStyle name="Comma 45 2" xfId="21200" xr:uid="{90D8B0BA-9AB2-44C0-96C9-28F2884E4BCE}"/>
    <cellStyle name="Comma 45 2 2" xfId="32994" xr:uid="{0F8CAEC0-26B6-4F13-AA1C-A9993DD3C0EF}"/>
    <cellStyle name="Comma 45 2 3" xfId="44793" xr:uid="{F2F95409-0BB0-4C90-9D00-8414C7D8E62B}"/>
    <cellStyle name="Comma 45 3" xfId="27100" xr:uid="{9FD8DB80-FFF3-47CB-B21E-3BF1C7B0D8AE}"/>
    <cellStyle name="Comma 45 4" xfId="38895" xr:uid="{C0EE53C0-1B97-4707-A449-26C5F4CC7665}"/>
    <cellStyle name="Comma 46" xfId="15285" xr:uid="{00000000-0005-0000-0000-0000F8040000}"/>
    <cellStyle name="Comma 46 2" xfId="21201" xr:uid="{09E3C437-D081-45E7-905B-4173C2CE2615}"/>
    <cellStyle name="Comma 46 2 2" xfId="32995" xr:uid="{4F3265DC-DBAC-4304-B625-B4EF13C1F51D}"/>
    <cellStyle name="Comma 46 2 3" xfId="44794" xr:uid="{DD58F737-9959-478C-B478-DAF3D3C4E276}"/>
    <cellStyle name="Comma 46 3" xfId="27101" xr:uid="{99DF6C4D-16E9-419E-AE44-F48DF299E9B7}"/>
    <cellStyle name="Comma 46 4" xfId="38896" xr:uid="{5D1A5123-0049-42CB-B800-2ED5B56E47C5}"/>
    <cellStyle name="Comma 47" xfId="15292" xr:uid="{00000000-0005-0000-0000-0000F9040000}"/>
    <cellStyle name="Comma 47 2" xfId="21202" xr:uid="{3A07E596-65CC-442B-8E4D-976718DC54CF}"/>
    <cellStyle name="Comma 47 2 2" xfId="32996" xr:uid="{6B866BCE-2739-4813-9940-E63EF877079A}"/>
    <cellStyle name="Comma 47 2 3" xfId="44795" xr:uid="{37E1F5F2-27CE-427B-9523-16CB2C181F9F}"/>
    <cellStyle name="Comma 47 3" xfId="27102" xr:uid="{95A08908-EEA6-47A1-BB4C-1BF438E28FB6}"/>
    <cellStyle name="Comma 47 4" xfId="38897" xr:uid="{A6E4F991-09F9-4983-A856-A1E995E954CF}"/>
    <cellStyle name="Comma 48" xfId="15294" xr:uid="{00000000-0005-0000-0000-0000FA040000}"/>
    <cellStyle name="Comma 48 2" xfId="21203" xr:uid="{693F1876-8726-4C06-86F8-EFF83A3605EE}"/>
    <cellStyle name="Comma 48 2 2" xfId="32997" xr:uid="{38AC8B78-5CCB-4F1C-BAA9-28C7D3B58D79}"/>
    <cellStyle name="Comma 48 2 3" xfId="44796" xr:uid="{8B54DA06-9FF9-486F-91BD-2B18BF32F388}"/>
    <cellStyle name="Comma 48 3" xfId="27103" xr:uid="{399C410D-68BD-4FE8-AD8D-3D12E7440438}"/>
    <cellStyle name="Comma 48 4" xfId="38898" xr:uid="{D78FA0B7-AEB9-49D5-9DD9-0C9E339061AA}"/>
    <cellStyle name="Comma 49" xfId="15296" xr:uid="{00000000-0005-0000-0000-0000FB040000}"/>
    <cellStyle name="Comma 49 2" xfId="21204" xr:uid="{14519E8C-0B20-4C7A-B1EE-13E698E27BA0}"/>
    <cellStyle name="Comma 49 2 2" xfId="32998" xr:uid="{F895A61D-9EBC-43FE-A3DF-6E6A8EA85954}"/>
    <cellStyle name="Comma 49 2 3" xfId="44797" xr:uid="{6E8B917E-2266-40BA-8EE0-12C10F683F94}"/>
    <cellStyle name="Comma 49 3" xfId="27104" xr:uid="{869CCC21-A89A-4C1E-A00E-E7D28DDFDDDE}"/>
    <cellStyle name="Comma 49 4" xfId="38899" xr:uid="{4E0A843B-8F43-4686-93F0-C4778474757E}"/>
    <cellStyle name="Comma 5" xfId="98" xr:uid="{00000000-0005-0000-0000-0000FC040000}"/>
    <cellStyle name="Comma 5 10" xfId="33053" xr:uid="{F0DDE5BB-3371-4B59-90E9-08F8CD7871D0}"/>
    <cellStyle name="Comma 5 2" xfId="548" xr:uid="{00000000-0005-0000-0000-0000FD040000}"/>
    <cellStyle name="Comma 5 2 2" xfId="1394" xr:uid="{00000000-0005-0000-0000-0000FE040000}"/>
    <cellStyle name="Comma 5 2 2 2" xfId="11460" xr:uid="{00000000-0005-0000-0000-0000FF040000}"/>
    <cellStyle name="Comma 5 2 2 2 2" xfId="14403" xr:uid="{00000000-0005-0000-0000-000000050000}"/>
    <cellStyle name="Comma 5 2 2 2 2 2" xfId="20334" xr:uid="{826513A9-4CF5-4266-9FFC-2AF07DCD81B4}"/>
    <cellStyle name="Comma 5 2 2 2 2 2 2" xfId="32128" xr:uid="{59EB0BE8-2FC0-4648-B09F-2E6545C9B7F2}"/>
    <cellStyle name="Comma 5 2 2 2 2 2 3" xfId="43927" xr:uid="{7C1CABED-7476-40E5-B872-2EB0CADCBFF0}"/>
    <cellStyle name="Comma 5 2 2 2 2 3" xfId="26235" xr:uid="{C06744EA-CC8D-47B0-82EE-4DFA58D13C66}"/>
    <cellStyle name="Comma 5 2 2 2 2 4" xfId="38030" xr:uid="{4964AA6E-0E24-484D-B8AB-51C875FFFC2A}"/>
    <cellStyle name="Comma 5 2 2 2 3" xfId="17398" xr:uid="{78D28468-C501-4FE1-A780-0BCC54290AE8}"/>
    <cellStyle name="Comma 5 2 2 2 3 2" xfId="29192" xr:uid="{CFA7BD29-6BA6-4251-BFFD-20DB7F0F26BA}"/>
    <cellStyle name="Comma 5 2 2 2 3 3" xfId="40991" xr:uid="{F0C918D1-FE25-46D7-A35E-705C2CF04C73}"/>
    <cellStyle name="Comma 5 2 2 2 4" xfId="23299" xr:uid="{2229CE23-1698-4C66-A32D-3DF931E2115C}"/>
    <cellStyle name="Comma 5 2 2 2 5" xfId="35094" xr:uid="{60BF238B-734D-443A-A557-E8D8904A4489}"/>
    <cellStyle name="Comma 5 2 2 3" xfId="12871" xr:uid="{00000000-0005-0000-0000-000001050000}"/>
    <cellStyle name="Comma 5 2 2 3 2" xfId="18802" xr:uid="{BCB80C19-0DC3-4344-8B4E-C315E20D975E}"/>
    <cellStyle name="Comma 5 2 2 3 2 2" xfId="30596" xr:uid="{C85C12BE-41B2-4F33-A9CF-05185E385182}"/>
    <cellStyle name="Comma 5 2 2 3 2 3" xfId="42395" xr:uid="{ED9C8737-5AA3-42FB-95A4-113E756B1E2A}"/>
    <cellStyle name="Comma 5 2 2 3 3" xfId="24703" xr:uid="{9D54ABFC-F363-4994-A318-8B2B88B31298}"/>
    <cellStyle name="Comma 5 2 2 3 4" xfId="36498" xr:uid="{70822BDA-A02A-4D04-BD23-8815C6D1E768}"/>
    <cellStyle name="Comma 5 2 2 4" xfId="15859" xr:uid="{942E92AC-EC80-4EBA-9694-36A9C140674F}"/>
    <cellStyle name="Comma 5 2 2 4 2" xfId="27656" xr:uid="{507A35A3-852A-4C72-A2C7-B4C508882336}"/>
    <cellStyle name="Comma 5 2 2 4 3" xfId="39452" xr:uid="{00A730CE-2DEA-44BC-88F8-17AF13E48BCF}"/>
    <cellStyle name="Comma 5 2 2 5" xfId="21766" xr:uid="{3C06842E-F553-48EC-90D5-18810128E14E}"/>
    <cellStyle name="Comma 5 2 2 6" xfId="33559" xr:uid="{EB88D124-9E6E-4F59-B9B5-C7926249D709}"/>
    <cellStyle name="Comma 5 2 3" xfId="1395" xr:uid="{00000000-0005-0000-0000-000002050000}"/>
    <cellStyle name="Comma 5 2 3 2" xfId="11461" xr:uid="{00000000-0005-0000-0000-000003050000}"/>
    <cellStyle name="Comma 5 2 3 2 2" xfId="14404" xr:uid="{00000000-0005-0000-0000-000004050000}"/>
    <cellStyle name="Comma 5 2 3 2 2 2" xfId="20335" xr:uid="{4914E11A-1351-4368-A4F5-03F904E9664E}"/>
    <cellStyle name="Comma 5 2 3 2 2 2 2" xfId="32129" xr:uid="{BF077BE1-E01C-4ACC-AD4F-FB78346CF8E7}"/>
    <cellStyle name="Comma 5 2 3 2 2 2 3" xfId="43928" xr:uid="{8BBDB1E2-F527-4B66-9A06-8EB3DE8C9872}"/>
    <cellStyle name="Comma 5 2 3 2 2 3" xfId="26236" xr:uid="{28CCE4CF-A8C6-42E0-A1F5-036FDE60249F}"/>
    <cellStyle name="Comma 5 2 3 2 2 4" xfId="38031" xr:uid="{469B5A01-74D2-4AE1-B30C-465597F2698F}"/>
    <cellStyle name="Comma 5 2 3 2 3" xfId="17399" xr:uid="{8BA022BA-27DF-4316-BA6C-F05C20B8882F}"/>
    <cellStyle name="Comma 5 2 3 2 3 2" xfId="29193" xr:uid="{29BE1480-F65C-4252-BE27-FD7BFA7AF57B}"/>
    <cellStyle name="Comma 5 2 3 2 3 3" xfId="40992" xr:uid="{B623546E-1DAD-4DED-9D3B-CB8FE7588F86}"/>
    <cellStyle name="Comma 5 2 3 2 4" xfId="23300" xr:uid="{37A64FF3-CFC1-4E66-8007-7845CD0E4A97}"/>
    <cellStyle name="Comma 5 2 3 2 5" xfId="35095" xr:uid="{25FCB673-7A58-49EE-B509-66E1DDDDDD09}"/>
    <cellStyle name="Comma 5 2 3 3" xfId="12872" xr:uid="{00000000-0005-0000-0000-000005050000}"/>
    <cellStyle name="Comma 5 2 3 3 2" xfId="18803" xr:uid="{341783CC-B9F1-4C72-A211-41A4E60D5A66}"/>
    <cellStyle name="Comma 5 2 3 3 2 2" xfId="30597" xr:uid="{3469EF68-B31D-4855-A4FA-360C049E78F6}"/>
    <cellStyle name="Comma 5 2 3 3 2 3" xfId="42396" xr:uid="{30D48808-BA72-4F74-95CB-71836B0059A6}"/>
    <cellStyle name="Comma 5 2 3 3 3" xfId="24704" xr:uid="{AB7A92ED-0DD2-4F91-8E2E-51A838A8E360}"/>
    <cellStyle name="Comma 5 2 3 3 4" xfId="36499" xr:uid="{1857EE2F-4980-415C-A8A0-8B391F99D403}"/>
    <cellStyle name="Comma 5 2 3 4" xfId="15860" xr:uid="{44CEB316-8B9B-4343-B68B-C8324CD81ADF}"/>
    <cellStyle name="Comma 5 2 3 4 2" xfId="27657" xr:uid="{84D18A82-4F80-4175-B088-3B550C309EDF}"/>
    <cellStyle name="Comma 5 2 3 4 3" xfId="39453" xr:uid="{B5627BC2-17A1-4122-A4DD-4531644209DD}"/>
    <cellStyle name="Comma 5 2 3 5" xfId="21767" xr:uid="{E40FFCEB-9915-4990-912A-4CD82663CB53}"/>
    <cellStyle name="Comma 5 2 3 6" xfId="33560" xr:uid="{B228E5F0-4B06-4A83-8AB3-4773F550FFB2}"/>
    <cellStyle name="Comma 5 2 4" xfId="11261" xr:uid="{00000000-0005-0000-0000-000006050000}"/>
    <cellStyle name="Comma 5 2 4 2" xfId="14204" xr:uid="{00000000-0005-0000-0000-000007050000}"/>
    <cellStyle name="Comma 5 2 4 2 2" xfId="20135" xr:uid="{669D13AF-48D3-4233-9B7F-7E81FDC287EE}"/>
    <cellStyle name="Comma 5 2 4 2 2 2" xfId="31929" xr:uid="{82143C29-F746-4F8D-ADCD-43C405FC3318}"/>
    <cellStyle name="Comma 5 2 4 2 2 3" xfId="43728" xr:uid="{634034F0-5B1E-4C1C-879D-96D527F17758}"/>
    <cellStyle name="Comma 5 2 4 2 3" xfId="26036" xr:uid="{4AEC5218-3AAC-4F7E-9D4C-982BD7728398}"/>
    <cellStyle name="Comma 5 2 4 2 4" xfId="37831" xr:uid="{6782C135-31E8-4ECE-AA95-96DD348355B1}"/>
    <cellStyle name="Comma 5 2 4 3" xfId="17199" xr:uid="{3BCA0E3B-59FE-4C43-B49F-21E6486D3E6A}"/>
    <cellStyle name="Comma 5 2 4 3 2" xfId="28993" xr:uid="{6E49762D-FDB4-426B-B11E-338101CA0AF5}"/>
    <cellStyle name="Comma 5 2 4 3 3" xfId="40792" xr:uid="{D2EB7BEC-054E-43FA-8A10-A810017C7D00}"/>
    <cellStyle name="Comma 5 2 4 4" xfId="23100" xr:uid="{ECC6D618-4F2E-4290-93CA-6907765C2056}"/>
    <cellStyle name="Comma 5 2 4 5" xfId="34895" xr:uid="{681C28F0-883A-4CAD-ACFB-E718F02E94CF}"/>
    <cellStyle name="Comma 5 2 5" xfId="12663" xr:uid="{00000000-0005-0000-0000-000008050000}"/>
    <cellStyle name="Comma 5 2 5 2" xfId="18594" xr:uid="{C1C8B005-5006-495B-9F8B-E8B025C7EE21}"/>
    <cellStyle name="Comma 5 2 5 2 2" xfId="30388" xr:uid="{B6C502C6-09E8-4099-9938-8AD9C1B04226}"/>
    <cellStyle name="Comma 5 2 5 2 3" xfId="42187" xr:uid="{EF118F61-0485-49AF-A77A-2FED640FDEDF}"/>
    <cellStyle name="Comma 5 2 5 3" xfId="24495" xr:uid="{B166F4B2-F615-4DA8-92B3-4E1223F5A8B1}"/>
    <cellStyle name="Comma 5 2 5 4" xfId="36290" xr:uid="{34E461D8-BD56-4735-9B0E-DE38B8DC4E60}"/>
    <cellStyle name="Comma 5 2 6" xfId="15650" xr:uid="{F91FD928-25D0-47C0-B708-7C8D4A8823AD}"/>
    <cellStyle name="Comma 5 2 6 2" xfId="27448" xr:uid="{5E5C7210-CEEF-497B-9E5D-1E7A5898B6C6}"/>
    <cellStyle name="Comma 5 2 6 3" xfId="39243" xr:uid="{CBBA789F-A82F-4233-BADF-D1AE544AAF6B}"/>
    <cellStyle name="Comma 5 2 7" xfId="21558" xr:uid="{44CBAD54-A761-4D83-83A8-B40617EA25E1}"/>
    <cellStyle name="Comma 5 2 8" xfId="33350" xr:uid="{4A0AD947-70D7-4ADC-BC76-608A4D3A6313}"/>
    <cellStyle name="Comma 5 3" xfId="405" xr:uid="{00000000-0005-0000-0000-000009050000}"/>
    <cellStyle name="Comma 5 3 2" xfId="11122" xr:uid="{00000000-0005-0000-0000-00000A050000}"/>
    <cellStyle name="Comma 5 3 2 2" xfId="14065" xr:uid="{00000000-0005-0000-0000-00000B050000}"/>
    <cellStyle name="Comma 5 3 2 2 2" xfId="19996" xr:uid="{5306A3CB-90AC-49F2-BA6A-FE82EA4AE00E}"/>
    <cellStyle name="Comma 5 3 2 2 2 2" xfId="31790" xr:uid="{023F0385-55F5-4E4E-9C89-AA7FB4E8C946}"/>
    <cellStyle name="Comma 5 3 2 2 2 3" xfId="43589" xr:uid="{0F27EE06-D813-4F24-B621-14E7DC61FE01}"/>
    <cellStyle name="Comma 5 3 2 2 3" xfId="25897" xr:uid="{2059FDE3-D8C0-4A18-BF23-CDDCBF51FA4E}"/>
    <cellStyle name="Comma 5 3 2 2 4" xfId="37692" xr:uid="{EF0C4F06-42A0-40BA-8905-44C5B1F1FE0E}"/>
    <cellStyle name="Comma 5 3 2 3" xfId="17060" xr:uid="{3C2833BC-56FA-41E2-8A04-9B819F271D62}"/>
    <cellStyle name="Comma 5 3 2 3 2" xfId="28854" xr:uid="{B96911C5-8EE4-4138-BBCC-A9EF2D90AD45}"/>
    <cellStyle name="Comma 5 3 2 3 3" xfId="40653" xr:uid="{1EBACA31-8F77-4F08-B8E3-9F7D784867C5}"/>
    <cellStyle name="Comma 5 3 2 4" xfId="22961" xr:uid="{32A6CDED-2BFC-426A-85B7-CB18C45FA6AA}"/>
    <cellStyle name="Comma 5 3 2 5" xfId="34756" xr:uid="{BA05A91B-8AC4-4560-A981-F98860720954}"/>
    <cellStyle name="Comma 5 3 3" xfId="12520" xr:uid="{00000000-0005-0000-0000-00000C050000}"/>
    <cellStyle name="Comma 5 3 3 2" xfId="18451" xr:uid="{4F168FE7-F0E4-4B94-85A8-593C7020A5DB}"/>
    <cellStyle name="Comma 5 3 3 2 2" xfId="30245" xr:uid="{ACFBA5FC-C435-4194-92CD-E36F19D57D8B}"/>
    <cellStyle name="Comma 5 3 3 2 3" xfId="42044" xr:uid="{65A2DDD4-172E-45B8-8406-1F488D248DB4}"/>
    <cellStyle name="Comma 5 3 3 3" xfId="24352" xr:uid="{CC9E4A9F-6C85-4F2B-8CBC-F225E1FFA30C}"/>
    <cellStyle name="Comma 5 3 3 4" xfId="36147" xr:uid="{65E96B41-9D61-4512-B286-4F3EB3D55FEC}"/>
    <cellStyle name="Comma 5 3 4" xfId="15507" xr:uid="{E99941C8-C3DB-4180-BE89-4DD2B849141C}"/>
    <cellStyle name="Comma 5 3 4 2" xfId="27305" xr:uid="{8A369382-6B1A-40D8-9BB3-D5F85105E3A1}"/>
    <cellStyle name="Comma 5 3 4 3" xfId="39100" xr:uid="{D0679C2B-0820-491D-A464-F6D7D6F8F86F}"/>
    <cellStyle name="Comma 5 3 5" xfId="21415" xr:uid="{57B187B8-1200-4BFC-BCF1-1EE0189EB9DF}"/>
    <cellStyle name="Comma 5 3 6" xfId="33207" xr:uid="{0B8EE200-2E54-45FC-883A-3DBBEC2D480E}"/>
    <cellStyle name="Comma 5 4" xfId="1396" xr:uid="{00000000-0005-0000-0000-00000D050000}"/>
    <cellStyle name="Comma 5 4 2" xfId="11462" xr:uid="{00000000-0005-0000-0000-00000E050000}"/>
    <cellStyle name="Comma 5 4 2 2" xfId="14405" xr:uid="{00000000-0005-0000-0000-00000F050000}"/>
    <cellStyle name="Comma 5 4 2 2 2" xfId="20336" xr:uid="{BC4FEA60-9570-4D44-9003-01CD9E94D9B4}"/>
    <cellStyle name="Comma 5 4 2 2 2 2" xfId="32130" xr:uid="{A67E4A63-C8D7-4D52-8323-10AB1A2EA794}"/>
    <cellStyle name="Comma 5 4 2 2 2 3" xfId="43929" xr:uid="{C2B5D697-82C4-4451-8FCC-65AC1B0CBF3A}"/>
    <cellStyle name="Comma 5 4 2 2 3" xfId="26237" xr:uid="{0D2EC5E1-7364-4568-9B48-7EC4709CF987}"/>
    <cellStyle name="Comma 5 4 2 2 4" xfId="38032" xr:uid="{E2A97A08-2D0D-4A36-825F-CF56F24982C7}"/>
    <cellStyle name="Comma 5 4 2 3" xfId="17400" xr:uid="{CC7F9B74-8E7E-4490-B63F-BDC6AEB9A57B}"/>
    <cellStyle name="Comma 5 4 2 3 2" xfId="29194" xr:uid="{DA6BB243-BC3C-4FF7-A73A-7440619C7174}"/>
    <cellStyle name="Comma 5 4 2 3 3" xfId="40993" xr:uid="{293C14B4-D909-4FA6-ADAD-5E3FD7668F11}"/>
    <cellStyle name="Comma 5 4 2 4" xfId="23301" xr:uid="{7D06C664-86C8-47C0-A72E-72C3167DF542}"/>
    <cellStyle name="Comma 5 4 2 5" xfId="35096" xr:uid="{558DD8D4-8D55-4B9B-B0AB-63C51D7E10E5}"/>
    <cellStyle name="Comma 5 4 3" xfId="12873" xr:uid="{00000000-0005-0000-0000-000010050000}"/>
    <cellStyle name="Comma 5 4 3 2" xfId="18804" xr:uid="{A02D9530-BF17-4C5D-9910-71DB671C0E33}"/>
    <cellStyle name="Comma 5 4 3 2 2" xfId="30598" xr:uid="{C4DEDCCC-C576-4DE5-9B1A-A7C4307B50EF}"/>
    <cellStyle name="Comma 5 4 3 2 3" xfId="42397" xr:uid="{50F1DA71-9BF6-4308-845B-55FF6FE04229}"/>
    <cellStyle name="Comma 5 4 3 3" xfId="24705" xr:uid="{864E6F8E-D87E-45D2-9680-3E9E53BBB0F3}"/>
    <cellStyle name="Comma 5 4 3 4" xfId="36500" xr:uid="{3EE897B3-0C66-48D5-A782-446F4B6DE5C0}"/>
    <cellStyle name="Comma 5 4 4" xfId="15861" xr:uid="{267DE470-4D0C-471E-A5F1-D4AB4558768B}"/>
    <cellStyle name="Comma 5 4 4 2" xfId="27658" xr:uid="{5C48B109-400A-4DB6-8D7B-598BC6AD8814}"/>
    <cellStyle name="Comma 5 4 4 3" xfId="39454" xr:uid="{DBDC7972-6C61-4ED1-BB80-1FCB2C6DCB88}"/>
    <cellStyle name="Comma 5 4 5" xfId="21768" xr:uid="{0BEDE483-445F-4CB5-9C77-E7B2A946C1D8}"/>
    <cellStyle name="Comma 5 4 6" xfId="33561" xr:uid="{5A88581C-83E3-478C-B88C-6363EE9F5340}"/>
    <cellStyle name="Comma 5 5" xfId="1397" xr:uid="{00000000-0005-0000-0000-000011050000}"/>
    <cellStyle name="Comma 5 5 2" xfId="11463" xr:uid="{00000000-0005-0000-0000-000012050000}"/>
    <cellStyle name="Comma 5 5 2 2" xfId="14406" xr:uid="{00000000-0005-0000-0000-000013050000}"/>
    <cellStyle name="Comma 5 5 2 2 2" xfId="20337" xr:uid="{56EF023E-E3C1-4C74-956D-C66C28969456}"/>
    <cellStyle name="Comma 5 5 2 2 2 2" xfId="32131" xr:uid="{263DC238-7DC0-461D-B9A0-9A442A5B1E32}"/>
    <cellStyle name="Comma 5 5 2 2 2 3" xfId="43930" xr:uid="{5AF76C90-9F3F-4309-A74F-5E13FAE4CCE6}"/>
    <cellStyle name="Comma 5 5 2 2 3" xfId="26238" xr:uid="{A956C7B4-E4C1-428F-B1C4-E3B3D56BAD62}"/>
    <cellStyle name="Comma 5 5 2 2 4" xfId="38033" xr:uid="{7B4008D1-05F6-4F12-82AC-AA6AC1E32FE5}"/>
    <cellStyle name="Comma 5 5 2 3" xfId="17401" xr:uid="{0ADAE9D9-34F3-4574-B4AC-45B9A3B79195}"/>
    <cellStyle name="Comma 5 5 2 3 2" xfId="29195" xr:uid="{6C073717-8AA2-4CD2-8C20-E582789A136B}"/>
    <cellStyle name="Comma 5 5 2 3 3" xfId="40994" xr:uid="{AE2B1B61-FA5C-4C16-ADE4-A490A2F46ECE}"/>
    <cellStyle name="Comma 5 5 2 4" xfId="23302" xr:uid="{F3D86212-F0BF-4879-A0CD-391E7BBF2742}"/>
    <cellStyle name="Comma 5 5 2 5" xfId="35097" xr:uid="{D3486EF7-CC55-4A08-99B5-87BADF614CCD}"/>
    <cellStyle name="Comma 5 5 3" xfId="12874" xr:uid="{00000000-0005-0000-0000-000014050000}"/>
    <cellStyle name="Comma 5 5 3 2" xfId="18805" xr:uid="{99DEC5B5-98CE-4AE9-9BDF-8BF1CBA88428}"/>
    <cellStyle name="Comma 5 5 3 2 2" xfId="30599" xr:uid="{F0571ED2-967F-47B7-8D52-4C37DDDF7716}"/>
    <cellStyle name="Comma 5 5 3 2 3" xfId="42398" xr:uid="{06FB1A74-F5B8-4B3D-B519-57251481C267}"/>
    <cellStyle name="Comma 5 5 3 3" xfId="24706" xr:uid="{6F09C0D3-CBE2-4F4E-9424-3F00F4216778}"/>
    <cellStyle name="Comma 5 5 3 4" xfId="36501" xr:uid="{B3E5EB42-5265-427F-87A4-F6B89AA111F8}"/>
    <cellStyle name="Comma 5 5 4" xfId="15862" xr:uid="{EA094072-7A36-4905-87E3-278650AB225A}"/>
    <cellStyle name="Comma 5 5 4 2" xfId="27659" xr:uid="{37154802-B9CD-46C5-8555-CF3BC3589217}"/>
    <cellStyle name="Comma 5 5 4 3" xfId="39455" xr:uid="{F00DA798-4C1C-43DA-8555-AC0D6BBB8186}"/>
    <cellStyle name="Comma 5 5 5" xfId="21769" xr:uid="{9A3DE55A-0BAA-4C96-AEC5-3342A6D4D3D0}"/>
    <cellStyle name="Comma 5 5 6" xfId="33562" xr:uid="{30EDAB85-B412-40B9-A897-250936370843}"/>
    <cellStyle name="Comma 5 6" xfId="10966" xr:uid="{00000000-0005-0000-0000-000015050000}"/>
    <cellStyle name="Comma 5 6 2" xfId="13915" xr:uid="{00000000-0005-0000-0000-000016050000}"/>
    <cellStyle name="Comma 5 6 2 2" xfId="19846" xr:uid="{A788269C-33C4-4385-9966-6B92521C77D2}"/>
    <cellStyle name="Comma 5 6 2 2 2" xfId="31640" xr:uid="{F0B4FE5F-5DDC-4F91-8AC8-A41FEB7E9451}"/>
    <cellStyle name="Comma 5 6 2 2 3" xfId="43439" xr:uid="{4B5C2057-B575-4CD0-A58E-468DC7FDAE8B}"/>
    <cellStyle name="Comma 5 6 2 3" xfId="25747" xr:uid="{C47FA470-4B73-4CBE-9040-05340A6F3CAD}"/>
    <cellStyle name="Comma 5 6 2 4" xfId="37542" xr:uid="{79D31807-A754-428D-8864-40F56D57B85D}"/>
    <cellStyle name="Comma 5 6 3" xfId="16910" xr:uid="{DC472B76-B1E7-4E4F-B6B2-5A2FB0E2F583}"/>
    <cellStyle name="Comma 5 6 3 2" xfId="28704" xr:uid="{C301181F-CB63-4FC5-96E7-F31B739F8AC6}"/>
    <cellStyle name="Comma 5 6 3 3" xfId="40503" xr:uid="{8B356196-27EF-4495-868D-BD2F3740EE9D}"/>
    <cellStyle name="Comma 5 6 4" xfId="22811" xr:uid="{B2C49A81-A1F5-4DCE-89BA-1D6DD8D1D664}"/>
    <cellStyle name="Comma 5 6 5" xfId="34606" xr:uid="{1340374B-1B70-4F33-B75D-CE6B0AB51069}"/>
    <cellStyle name="Comma 5 7" xfId="12366" xr:uid="{00000000-0005-0000-0000-000017050000}"/>
    <cellStyle name="Comma 5 7 2" xfId="18297" xr:uid="{F058BA83-A371-490C-A274-888FAD35E07E}"/>
    <cellStyle name="Comma 5 7 2 2" xfId="30091" xr:uid="{0C4388A6-5B7C-4F69-9C2E-14F50930A4E8}"/>
    <cellStyle name="Comma 5 7 2 3" xfId="41890" xr:uid="{8BBD0EB0-7BA9-4B8A-BFDA-23B99339AA62}"/>
    <cellStyle name="Comma 5 7 3" xfId="24198" xr:uid="{061DB1AC-A830-43AB-BC4F-D5247D38777F}"/>
    <cellStyle name="Comma 5 7 4" xfId="35993" xr:uid="{285F4777-C3FF-4205-8938-6E87DE27C38B}"/>
    <cellStyle name="Comma 5 8" xfId="15353" xr:uid="{D0684AE4-E635-4F04-9156-EBDD56175F3F}"/>
    <cellStyle name="Comma 5 8 2" xfId="27151" xr:uid="{E68C73BF-43D6-485A-B3F8-4B124244ABFF}"/>
    <cellStyle name="Comma 5 8 3" xfId="38946" xr:uid="{03953EE8-36C9-4270-B22D-88673218EB9E}"/>
    <cellStyle name="Comma 5 9" xfId="21261" xr:uid="{FAC01BEE-E5F9-4BE2-BE0E-78779119911B}"/>
    <cellStyle name="Comma 50" xfId="15297" xr:uid="{00000000-0005-0000-0000-000018050000}"/>
    <cellStyle name="Comma 50 2" xfId="21205" xr:uid="{D092F97D-359C-4F7B-A2DE-5DF927D8713E}"/>
    <cellStyle name="Comma 50 2 2" xfId="32999" xr:uid="{1DBCE210-C3D2-4B97-8F45-6B62F5944390}"/>
    <cellStyle name="Comma 50 2 3" xfId="44798" xr:uid="{D7AEB0A6-DAB8-45B4-8259-73C3D864C371}"/>
    <cellStyle name="Comma 50 3" xfId="27105" xr:uid="{8D93E175-CAC0-4B40-8A8E-FAA637255059}"/>
    <cellStyle name="Comma 50 4" xfId="38900" xr:uid="{05ADE2C5-06FC-4227-B6D1-14A51A4C6C33}"/>
    <cellStyle name="Comma 51" xfId="15300" xr:uid="{00000000-0005-0000-0000-000019050000}"/>
    <cellStyle name="Comma 51 2" xfId="21207" xr:uid="{CD5A3F89-9090-4B0A-A5C7-22EE6D7710EC}"/>
    <cellStyle name="Comma 51 2 2" xfId="33001" xr:uid="{0AFBB1A0-8CDC-4CA6-845E-9FB1A7974919}"/>
    <cellStyle name="Comma 51 2 3" xfId="44800" xr:uid="{B72B14DC-5F4F-4A6A-960D-A0098CC192FB}"/>
    <cellStyle name="Comma 51 3" xfId="27106" xr:uid="{45A084E5-DC43-4C6D-9AFD-694435122210}"/>
    <cellStyle name="Comma 51 4" xfId="38901" xr:uid="{E67B5089-AC99-496E-86B9-DF2AE1CBBEB0}"/>
    <cellStyle name="Comma 52" xfId="15303" xr:uid="{00000000-0005-0000-0000-00001A050000}"/>
    <cellStyle name="Comma 52 2" xfId="21210" xr:uid="{0E274F56-D45F-4A30-99B4-976ADA6E55D3}"/>
    <cellStyle name="Comma 52 2 2" xfId="33004" xr:uid="{E3D4F09B-3DF9-4356-9B1D-5A6EFC5CD836}"/>
    <cellStyle name="Comma 52 2 3" xfId="44803" xr:uid="{33D475C8-D567-4E1F-A1E4-102C859FAF08}"/>
    <cellStyle name="Comma 52 3" xfId="27107" xr:uid="{100A346C-ED0C-4701-85BB-0BECFD0E4323}"/>
    <cellStyle name="Comma 52 4" xfId="38902" xr:uid="{5C6C6872-23C4-4D1F-9023-DF8C66D9898C}"/>
    <cellStyle name="Comma 53" xfId="21214" xr:uid="{29DEBEC9-2334-43A1-8CAA-AF3392A4F253}"/>
    <cellStyle name="Comma 53 2" xfId="33008" xr:uid="{558F8E3C-673D-45C0-BF1D-43089F0B973E}"/>
    <cellStyle name="Comma 53 3" xfId="44807" xr:uid="{E17D3080-1AE5-4CF2-9495-B567CF7931CD}"/>
    <cellStyle name="Comma 54" xfId="21220" xr:uid="{63627F70-344D-44BA-98CA-12C6C6F986B5}"/>
    <cellStyle name="Comma 54 2" xfId="33013" xr:uid="{69244C5F-D3B5-44D6-8CF4-07B59700B383}"/>
    <cellStyle name="Comma 54 3" xfId="44812" xr:uid="{66CB2093-E161-4376-9CF9-C7BADBEEF1D5}"/>
    <cellStyle name="Comma 55" xfId="27108" xr:uid="{14A47E1C-08D9-4FA7-AA00-8448AB171AB1}"/>
    <cellStyle name="Comma 56" xfId="38903" xr:uid="{E471D10D-4409-45D9-80B3-7302DC9BF1DD}"/>
    <cellStyle name="Comma 6" xfId="72" xr:uid="{00000000-0005-0000-0000-00001B050000}"/>
    <cellStyle name="Comma 6 10" xfId="33031" xr:uid="{77FD0E6E-8B46-4AD2-BDCE-D8DD64F8BFB8}"/>
    <cellStyle name="Comma 6 2" xfId="526" xr:uid="{00000000-0005-0000-0000-00001C050000}"/>
    <cellStyle name="Comma 6 2 2" xfId="1398" xr:uid="{00000000-0005-0000-0000-00001D050000}"/>
    <cellStyle name="Comma 6 2 2 2" xfId="11464" xr:uid="{00000000-0005-0000-0000-00001E050000}"/>
    <cellStyle name="Comma 6 2 2 2 2" xfId="14407" xr:uid="{00000000-0005-0000-0000-00001F050000}"/>
    <cellStyle name="Comma 6 2 2 2 2 2" xfId="20338" xr:uid="{3AC6F9FE-5FAB-47BE-A08E-3CEC826C2413}"/>
    <cellStyle name="Comma 6 2 2 2 2 2 2" xfId="32132" xr:uid="{26719E63-B7CD-43FA-8A8C-0AD093EECB98}"/>
    <cellStyle name="Comma 6 2 2 2 2 2 3" xfId="43931" xr:uid="{6375EA66-2588-4A88-BCFD-B1738CA85E75}"/>
    <cellStyle name="Comma 6 2 2 2 2 3" xfId="26239" xr:uid="{A8FF1CCE-E6F9-4A5A-9511-D0CDDF2B1417}"/>
    <cellStyle name="Comma 6 2 2 2 2 4" xfId="38034" xr:uid="{6317A2DB-BFC9-4D5D-ADA4-CC0E4E6811D2}"/>
    <cellStyle name="Comma 6 2 2 2 3" xfId="17402" xr:uid="{E61AA7FC-C54C-4346-A105-73190664602D}"/>
    <cellStyle name="Comma 6 2 2 2 3 2" xfId="29196" xr:uid="{0790AB60-8664-4E9D-A4FB-BF15043582F4}"/>
    <cellStyle name="Comma 6 2 2 2 3 3" xfId="40995" xr:uid="{C89F4AE9-2C82-4444-A3E9-5DB37A9901E5}"/>
    <cellStyle name="Comma 6 2 2 2 4" xfId="23303" xr:uid="{36C989C3-ACFF-4C29-8322-79BB2B402D34}"/>
    <cellStyle name="Comma 6 2 2 2 5" xfId="35098" xr:uid="{F1550FDA-0A60-4F21-8ABA-C41CD683F5A9}"/>
    <cellStyle name="Comma 6 2 2 3" xfId="12875" xr:uid="{00000000-0005-0000-0000-000020050000}"/>
    <cellStyle name="Comma 6 2 2 3 2" xfId="18806" xr:uid="{77282496-6483-4050-A262-D67AEE8BFEDB}"/>
    <cellStyle name="Comma 6 2 2 3 2 2" xfId="30600" xr:uid="{9BDCE07D-4708-496A-82A1-665003A413FE}"/>
    <cellStyle name="Comma 6 2 2 3 2 3" xfId="42399" xr:uid="{A2CA4B51-8990-4246-96EF-2CB042E7F531}"/>
    <cellStyle name="Comma 6 2 2 3 3" xfId="24707" xr:uid="{2E309E1D-652E-4F0D-8FAE-52FCB7490625}"/>
    <cellStyle name="Comma 6 2 2 3 4" xfId="36502" xr:uid="{199B8591-1EA1-45F9-80B5-A9C29D083119}"/>
    <cellStyle name="Comma 6 2 2 4" xfId="15863" xr:uid="{0FD0DABE-1C5D-4669-A0EE-166CD3F75FA0}"/>
    <cellStyle name="Comma 6 2 2 4 2" xfId="27660" xr:uid="{034DA3C6-7CA7-4174-ABBC-39A854532A20}"/>
    <cellStyle name="Comma 6 2 2 4 3" xfId="39456" xr:uid="{CDAC72F4-7223-42F8-BF51-9A9042CA646D}"/>
    <cellStyle name="Comma 6 2 2 5" xfId="21770" xr:uid="{A4026648-D1AE-447B-BE12-F383942496A7}"/>
    <cellStyle name="Comma 6 2 2 6" xfId="33563" xr:uid="{3DF135EF-852D-4B78-A09E-87DB8B437674}"/>
    <cellStyle name="Comma 6 2 3" xfId="1399" xr:uid="{00000000-0005-0000-0000-000021050000}"/>
    <cellStyle name="Comma 6 2 3 2" xfId="11465" xr:uid="{00000000-0005-0000-0000-000022050000}"/>
    <cellStyle name="Comma 6 2 3 2 2" xfId="14408" xr:uid="{00000000-0005-0000-0000-000023050000}"/>
    <cellStyle name="Comma 6 2 3 2 2 2" xfId="20339" xr:uid="{74CAA12D-A8B7-4F2F-A698-F59F6FD673A3}"/>
    <cellStyle name="Comma 6 2 3 2 2 2 2" xfId="32133" xr:uid="{6F74002D-901C-4068-A774-221A0C65B1CA}"/>
    <cellStyle name="Comma 6 2 3 2 2 2 3" xfId="43932" xr:uid="{3881DC16-193A-4165-9A04-48CB5EFA3846}"/>
    <cellStyle name="Comma 6 2 3 2 2 3" xfId="26240" xr:uid="{6FAC2C73-035D-4627-A661-7CE729135489}"/>
    <cellStyle name="Comma 6 2 3 2 2 4" xfId="38035" xr:uid="{4E0D2AC9-1A8A-40F0-AF0D-616F58523D20}"/>
    <cellStyle name="Comma 6 2 3 2 3" xfId="17403" xr:uid="{63CEAF05-B510-4309-8036-8C5D61DE459A}"/>
    <cellStyle name="Comma 6 2 3 2 3 2" xfId="29197" xr:uid="{48F23EB1-EC8D-4544-85BF-8EC575FEC263}"/>
    <cellStyle name="Comma 6 2 3 2 3 3" xfId="40996" xr:uid="{77D282DA-45D7-4D77-A425-6986C7054A3E}"/>
    <cellStyle name="Comma 6 2 3 2 4" xfId="23304" xr:uid="{8813054B-D099-48D4-84F3-54EA8A175260}"/>
    <cellStyle name="Comma 6 2 3 2 5" xfId="35099" xr:uid="{F14B78E3-CE7D-4F4A-B26A-B9F8396E494D}"/>
    <cellStyle name="Comma 6 2 3 3" xfId="12876" xr:uid="{00000000-0005-0000-0000-000024050000}"/>
    <cellStyle name="Comma 6 2 3 3 2" xfId="18807" xr:uid="{2A54D2B1-60D8-41A2-97C7-B4744ABF4607}"/>
    <cellStyle name="Comma 6 2 3 3 2 2" xfId="30601" xr:uid="{3EF40ACA-F268-4325-845D-54AC16F59429}"/>
    <cellStyle name="Comma 6 2 3 3 2 3" xfId="42400" xr:uid="{F2756A0C-823F-4EDC-B842-1A2387B5529D}"/>
    <cellStyle name="Comma 6 2 3 3 3" xfId="24708" xr:uid="{BE73DACF-28C0-46B6-AC1D-83942F7E7D4F}"/>
    <cellStyle name="Comma 6 2 3 3 4" xfId="36503" xr:uid="{AB1966ED-7F76-4CA6-B51C-DE66443FB6EF}"/>
    <cellStyle name="Comma 6 2 3 4" xfId="15864" xr:uid="{011258B1-9B03-416B-8D0A-EA3F9AF3EC55}"/>
    <cellStyle name="Comma 6 2 3 4 2" xfId="27661" xr:uid="{81DA1A5C-44DF-4F88-840C-0E52185AB560}"/>
    <cellStyle name="Comma 6 2 3 4 3" xfId="39457" xr:uid="{8CF6C5EF-D250-4254-BA26-8D01E81F69F2}"/>
    <cellStyle name="Comma 6 2 3 5" xfId="21771" xr:uid="{974ADA62-69C7-4707-88CB-E7D104919406}"/>
    <cellStyle name="Comma 6 2 3 6" xfId="33564" xr:uid="{6ABFE32B-4BEC-4AA0-9023-F5D160106D90}"/>
    <cellStyle name="Comma 6 2 4" xfId="11242" xr:uid="{00000000-0005-0000-0000-000025050000}"/>
    <cellStyle name="Comma 6 2 4 2" xfId="14185" xr:uid="{00000000-0005-0000-0000-000026050000}"/>
    <cellStyle name="Comma 6 2 4 2 2" xfId="20116" xr:uid="{446A5031-F612-4FD7-BAEA-220440211D1C}"/>
    <cellStyle name="Comma 6 2 4 2 2 2" xfId="31910" xr:uid="{CC30469E-6D48-4D41-93BA-054EA7A531FE}"/>
    <cellStyle name="Comma 6 2 4 2 2 3" xfId="43709" xr:uid="{CBB2301E-EE70-4711-B3F9-8677B07C1E22}"/>
    <cellStyle name="Comma 6 2 4 2 3" xfId="26017" xr:uid="{51EC8C2C-073F-4EE8-923B-74688CF95B22}"/>
    <cellStyle name="Comma 6 2 4 2 4" xfId="37812" xr:uid="{0E2DA10B-1AA8-4AB1-BEF0-54DC92EE0086}"/>
    <cellStyle name="Comma 6 2 4 3" xfId="17180" xr:uid="{89127467-730D-434D-905D-F7B1834B2D39}"/>
    <cellStyle name="Comma 6 2 4 3 2" xfId="28974" xr:uid="{4242405A-8D3A-4014-AD19-05CFC7D2E01D}"/>
    <cellStyle name="Comma 6 2 4 3 3" xfId="40773" xr:uid="{FA7831C6-F062-411F-94E5-E1689C052D3B}"/>
    <cellStyle name="Comma 6 2 4 4" xfId="23081" xr:uid="{5227813E-7DA9-48A8-9465-0A8553D9527A}"/>
    <cellStyle name="Comma 6 2 4 5" xfId="34876" xr:uid="{29ADA733-7EBA-4FE9-9115-B6AD6C37043D}"/>
    <cellStyle name="Comma 6 2 5" xfId="12641" xr:uid="{00000000-0005-0000-0000-000027050000}"/>
    <cellStyle name="Comma 6 2 5 2" xfId="18572" xr:uid="{D79CC241-72FA-485F-9001-A583E0FBED8C}"/>
    <cellStyle name="Comma 6 2 5 2 2" xfId="30366" xr:uid="{9F46A5AC-8D1D-4F15-8736-1D162F5C92C9}"/>
    <cellStyle name="Comma 6 2 5 2 3" xfId="42165" xr:uid="{2AE7CD22-B5DC-4C40-91EB-FDEB6025DECC}"/>
    <cellStyle name="Comma 6 2 5 3" xfId="24473" xr:uid="{BDC5AD4A-DF5C-4F4B-9429-7B0AF5A99AB2}"/>
    <cellStyle name="Comma 6 2 5 4" xfId="36268" xr:uid="{7F8F0817-38C0-4334-B49F-5A6DD34B8EE5}"/>
    <cellStyle name="Comma 6 2 6" xfId="15628" xr:uid="{EBCDB6D4-C49C-46D8-9B9C-836BDE7F95E5}"/>
    <cellStyle name="Comma 6 2 6 2" xfId="27426" xr:uid="{C40B29A2-8082-45BD-AD8D-53F6CA1A2201}"/>
    <cellStyle name="Comma 6 2 6 3" xfId="39221" xr:uid="{CBF90414-991C-4973-9840-47133544C1DA}"/>
    <cellStyle name="Comma 6 2 7" xfId="21536" xr:uid="{7941041B-A572-422D-BD3C-C07F8198A7D0}"/>
    <cellStyle name="Comma 6 2 8" xfId="33328" xr:uid="{4AF9A5EF-2E2E-47CD-934F-5EC692D1FFB3}"/>
    <cellStyle name="Comma 6 3" xfId="386" xr:uid="{00000000-0005-0000-0000-000028050000}"/>
    <cellStyle name="Comma 6 3 2" xfId="11103" xr:uid="{00000000-0005-0000-0000-000029050000}"/>
    <cellStyle name="Comma 6 3 2 2" xfId="14046" xr:uid="{00000000-0005-0000-0000-00002A050000}"/>
    <cellStyle name="Comma 6 3 2 2 2" xfId="19977" xr:uid="{42D03E30-8694-452A-98E6-D6B56045C684}"/>
    <cellStyle name="Comma 6 3 2 2 2 2" xfId="31771" xr:uid="{96F4C8BD-3F01-4ED7-BA24-4711BA8AB26F}"/>
    <cellStyle name="Comma 6 3 2 2 2 3" xfId="43570" xr:uid="{5B1F6791-2A27-4C1B-8123-EEF2AA4ACDB8}"/>
    <cellStyle name="Comma 6 3 2 2 3" xfId="25878" xr:uid="{676FB94E-03FA-47E8-85F6-C25393997A50}"/>
    <cellStyle name="Comma 6 3 2 2 4" xfId="37673" xr:uid="{811A8CA5-5653-4C4B-A613-5438E5895A51}"/>
    <cellStyle name="Comma 6 3 2 3" xfId="17041" xr:uid="{BF4932D2-5243-46CA-B482-009CE954462B}"/>
    <cellStyle name="Comma 6 3 2 3 2" xfId="28835" xr:uid="{37094D59-8752-4F7F-A086-7029E6414445}"/>
    <cellStyle name="Comma 6 3 2 3 3" xfId="40634" xr:uid="{6AC33E3F-67F5-49D3-BE87-1F033F2B2C0F}"/>
    <cellStyle name="Comma 6 3 2 4" xfId="22942" xr:uid="{46E346E0-FE8C-43C6-BC3F-965BC9A7DC9C}"/>
    <cellStyle name="Comma 6 3 2 5" xfId="34737" xr:uid="{B620595D-5568-4352-A31B-A412F62F895F}"/>
    <cellStyle name="Comma 6 3 3" xfId="12501" xr:uid="{00000000-0005-0000-0000-00002B050000}"/>
    <cellStyle name="Comma 6 3 3 2" xfId="18432" xr:uid="{1349F75F-86BC-404A-AAD0-40951A68B167}"/>
    <cellStyle name="Comma 6 3 3 2 2" xfId="30226" xr:uid="{44AE113E-5034-422E-ACB1-244802C9E371}"/>
    <cellStyle name="Comma 6 3 3 2 3" xfId="42025" xr:uid="{C8C333DA-D732-4A62-A225-982E76593A4C}"/>
    <cellStyle name="Comma 6 3 3 3" xfId="24333" xr:uid="{FA4DF957-A1D5-4E95-9F47-0C898C003B17}"/>
    <cellStyle name="Comma 6 3 3 4" xfId="36128" xr:uid="{82EFC47A-9757-4B9E-97BB-D823E2332100}"/>
    <cellStyle name="Comma 6 3 4" xfId="15488" xr:uid="{CAC4492C-D7C6-472D-9957-FD36B0A1379E}"/>
    <cellStyle name="Comma 6 3 4 2" xfId="27286" xr:uid="{FC0F54C3-8FD9-4FBC-BC15-51AD3E396E7D}"/>
    <cellStyle name="Comma 6 3 4 3" xfId="39081" xr:uid="{0FFFD20C-C507-4243-AEB2-7A51F6DE4210}"/>
    <cellStyle name="Comma 6 3 5" xfId="21396" xr:uid="{774D3BC1-61EA-4296-A14F-66B1005AD303}"/>
    <cellStyle name="Comma 6 3 6" xfId="33188" xr:uid="{666815FB-75E0-4719-92C7-FD721D056F03}"/>
    <cellStyle name="Comma 6 4" xfId="1400" xr:uid="{00000000-0005-0000-0000-00002C050000}"/>
    <cellStyle name="Comma 6 4 2" xfId="11466" xr:uid="{00000000-0005-0000-0000-00002D050000}"/>
    <cellStyle name="Comma 6 4 2 2" xfId="14409" xr:uid="{00000000-0005-0000-0000-00002E050000}"/>
    <cellStyle name="Comma 6 4 2 2 2" xfId="20340" xr:uid="{78686448-6315-43C5-8279-7CB26BC92E05}"/>
    <cellStyle name="Comma 6 4 2 2 2 2" xfId="32134" xr:uid="{DB76627B-6896-4DDB-9571-B499D253DE65}"/>
    <cellStyle name="Comma 6 4 2 2 2 3" xfId="43933" xr:uid="{9C572BE6-42BB-445A-A54A-3D3F2A9E54CB}"/>
    <cellStyle name="Comma 6 4 2 2 3" xfId="26241" xr:uid="{A1F05D2E-9665-4716-8B48-4ABD2287DFED}"/>
    <cellStyle name="Comma 6 4 2 2 4" xfId="38036" xr:uid="{AF70DF40-6B2E-4D1F-BD30-4639B1AFDB1A}"/>
    <cellStyle name="Comma 6 4 2 3" xfId="17404" xr:uid="{C5EF7483-FAB2-4E0E-B070-FDA73D446694}"/>
    <cellStyle name="Comma 6 4 2 3 2" xfId="29198" xr:uid="{F16B8EA1-EE30-4C92-A9AF-18821115C5AC}"/>
    <cellStyle name="Comma 6 4 2 3 3" xfId="40997" xr:uid="{1C1E9B30-E6B1-4973-ADC6-60F5BFF313DE}"/>
    <cellStyle name="Comma 6 4 2 4" xfId="23305" xr:uid="{823B08E3-E0E1-416D-AA39-81F57B85FF15}"/>
    <cellStyle name="Comma 6 4 2 5" xfId="35100" xr:uid="{358179CE-5CB4-4234-A41D-BC777AE4C90E}"/>
    <cellStyle name="Comma 6 4 3" xfId="12877" xr:uid="{00000000-0005-0000-0000-00002F050000}"/>
    <cellStyle name="Comma 6 4 3 2" xfId="18808" xr:uid="{AA51DE73-DE71-4201-90D0-67AE931B6DDC}"/>
    <cellStyle name="Comma 6 4 3 2 2" xfId="30602" xr:uid="{C3A4853F-CFB0-47F4-8499-33B58D40A3CB}"/>
    <cellStyle name="Comma 6 4 3 2 3" xfId="42401" xr:uid="{441228D5-4B35-47E7-B61D-76B1F49ED367}"/>
    <cellStyle name="Comma 6 4 3 3" xfId="24709" xr:uid="{0FCD9E92-48D5-4338-9973-477AA808C791}"/>
    <cellStyle name="Comma 6 4 3 4" xfId="36504" xr:uid="{9533DF18-93A9-49F9-95FC-F40002B9B0F9}"/>
    <cellStyle name="Comma 6 4 4" xfId="15865" xr:uid="{4E7CA2DD-2E12-4777-A175-BD717A2D8FDE}"/>
    <cellStyle name="Comma 6 4 4 2" xfId="27662" xr:uid="{4D0DADAA-237F-4C91-AA35-6598BBD53856}"/>
    <cellStyle name="Comma 6 4 4 3" xfId="39458" xr:uid="{D5893A3C-88AB-43C6-A2D9-F93A3813C6B5}"/>
    <cellStyle name="Comma 6 4 5" xfId="21772" xr:uid="{93385ABC-D80A-40BE-A60F-C19ED9204A36}"/>
    <cellStyle name="Comma 6 4 6" xfId="33565" xr:uid="{BA123985-B7F3-46E0-ABB5-6A40C7F4402D}"/>
    <cellStyle name="Comma 6 5" xfId="1401" xr:uid="{00000000-0005-0000-0000-000030050000}"/>
    <cellStyle name="Comma 6 5 2" xfId="11467" xr:uid="{00000000-0005-0000-0000-000031050000}"/>
    <cellStyle name="Comma 6 5 2 2" xfId="14410" xr:uid="{00000000-0005-0000-0000-000032050000}"/>
    <cellStyle name="Comma 6 5 2 2 2" xfId="20341" xr:uid="{000F2DEA-1B22-4510-A67D-B545F9DA38C8}"/>
    <cellStyle name="Comma 6 5 2 2 2 2" xfId="32135" xr:uid="{5CBC8960-7EE6-4D92-8D10-F5C2D70FA4C7}"/>
    <cellStyle name="Comma 6 5 2 2 2 3" xfId="43934" xr:uid="{53CBB192-F6C6-4F25-8877-E925A4F7F32A}"/>
    <cellStyle name="Comma 6 5 2 2 3" xfId="26242" xr:uid="{ADCCF653-9B2C-47D0-9F5D-BD79EAFC84C2}"/>
    <cellStyle name="Comma 6 5 2 2 4" xfId="38037" xr:uid="{BA05A409-A0E1-428B-91CD-D84D2CC137D3}"/>
    <cellStyle name="Comma 6 5 2 3" xfId="17405" xr:uid="{97BABFDE-5ECB-4575-98B1-F27EB6979996}"/>
    <cellStyle name="Comma 6 5 2 3 2" xfId="29199" xr:uid="{2F85D0CC-C56D-4C0B-BA09-4E1333801BC1}"/>
    <cellStyle name="Comma 6 5 2 3 3" xfId="40998" xr:uid="{6560967B-FAB3-4992-89D6-AD50D7EB6EE6}"/>
    <cellStyle name="Comma 6 5 2 4" xfId="23306" xr:uid="{2BAB319F-AC79-4EB4-8FB8-F8E0E16FD7EF}"/>
    <cellStyle name="Comma 6 5 2 5" xfId="35101" xr:uid="{050F3A57-F94E-4B88-A551-2CBC35F00538}"/>
    <cellStyle name="Comma 6 5 3" xfId="12878" xr:uid="{00000000-0005-0000-0000-000033050000}"/>
    <cellStyle name="Comma 6 5 3 2" xfId="18809" xr:uid="{45E9F243-C08F-4AEC-B514-22F97E378738}"/>
    <cellStyle name="Comma 6 5 3 2 2" xfId="30603" xr:uid="{A40690EF-894D-4413-A430-5895B90DAB61}"/>
    <cellStyle name="Comma 6 5 3 2 3" xfId="42402" xr:uid="{34C71F3A-DB0E-42C4-98F4-DF6520E20949}"/>
    <cellStyle name="Comma 6 5 3 3" xfId="24710" xr:uid="{05C37FDF-21D8-4723-9BDD-8D911B3F6CAB}"/>
    <cellStyle name="Comma 6 5 3 4" xfId="36505" xr:uid="{86720715-DB37-4C91-AFAB-B7A119E93ECA}"/>
    <cellStyle name="Comma 6 5 4" xfId="15866" xr:uid="{D61BDA90-C6E7-4296-A22B-2FA5BCC6A88D}"/>
    <cellStyle name="Comma 6 5 4 2" xfId="27663" xr:uid="{BAFB5D1C-05FA-44D9-B516-8872CA3C9774}"/>
    <cellStyle name="Comma 6 5 4 3" xfId="39459" xr:uid="{02CA21B1-3996-419B-804A-52E63A615AD4}"/>
    <cellStyle name="Comma 6 5 5" xfId="21773" xr:uid="{AB5FEC1B-53FC-46B9-BA84-4F8851A3950B}"/>
    <cellStyle name="Comma 6 5 6" xfId="33566" xr:uid="{0F6873AE-5F24-42DC-BC28-EA4EFC112867}"/>
    <cellStyle name="Comma 6 6" xfId="10947" xr:uid="{00000000-0005-0000-0000-000034050000}"/>
    <cellStyle name="Comma 6 6 2" xfId="13896" xr:uid="{00000000-0005-0000-0000-000035050000}"/>
    <cellStyle name="Comma 6 6 2 2" xfId="19827" xr:uid="{B82161FB-0E0A-485A-B396-F5A75361305D}"/>
    <cellStyle name="Comma 6 6 2 2 2" xfId="31621" xr:uid="{5A9E943C-BE90-4B3A-A8CB-C00267CA2784}"/>
    <cellStyle name="Comma 6 6 2 2 3" xfId="43420" xr:uid="{8AF189E8-742C-4A4B-8312-3174CF1B78B8}"/>
    <cellStyle name="Comma 6 6 2 3" xfId="25728" xr:uid="{CA3F5A4B-DA54-4BED-B500-DA57C3C3406B}"/>
    <cellStyle name="Comma 6 6 2 4" xfId="37523" xr:uid="{9CDD4ECC-D877-453A-8E1B-B640C6BA5094}"/>
    <cellStyle name="Comma 6 6 3" xfId="16891" xr:uid="{AF23768A-5005-4BC8-9A27-2B767BFF47A0}"/>
    <cellStyle name="Comma 6 6 3 2" xfId="28685" xr:uid="{3A42D8D7-77CE-4BD8-9714-43A642448D31}"/>
    <cellStyle name="Comma 6 6 3 3" xfId="40484" xr:uid="{764DB979-D64E-43D2-932F-29A1F12B8ABC}"/>
    <cellStyle name="Comma 6 6 4" xfId="22792" xr:uid="{22881E11-A488-4891-A363-05CD8E37A82D}"/>
    <cellStyle name="Comma 6 6 5" xfId="34587" xr:uid="{A83D4D8D-D772-42A1-A906-535B4BCCC006}"/>
    <cellStyle name="Comma 6 7" xfId="12344" xr:uid="{00000000-0005-0000-0000-000036050000}"/>
    <cellStyle name="Comma 6 7 2" xfId="18275" xr:uid="{1289C8B7-C229-4F9F-8906-446E96BBEC52}"/>
    <cellStyle name="Comma 6 7 2 2" xfId="30069" xr:uid="{896CB726-A50F-4791-B865-591CF4916306}"/>
    <cellStyle name="Comma 6 7 2 3" xfId="41868" xr:uid="{47248706-E8D8-4E24-B59E-4AF52FC6C457}"/>
    <cellStyle name="Comma 6 7 3" xfId="24176" xr:uid="{65E590D9-BD5C-43D2-8B74-CDD1A58FB604}"/>
    <cellStyle name="Comma 6 7 4" xfId="35971" xr:uid="{6494C97F-522F-4051-8065-533FAB250BE6}"/>
    <cellStyle name="Comma 6 8" xfId="15331" xr:uid="{5F679337-0DC4-437C-AFC7-FEE72A701F5B}"/>
    <cellStyle name="Comma 6 8 2" xfId="27129" xr:uid="{2E44880A-472E-4F2D-A9E8-5DB3F8F7B667}"/>
    <cellStyle name="Comma 6 8 3" xfId="38924" xr:uid="{D64F4674-398A-4F5E-AC23-E6569ED2E0E4}"/>
    <cellStyle name="Comma 6 9" xfId="21239" xr:uid="{6A611CB6-58A6-49B4-B68D-CBD85F886083}"/>
    <cellStyle name="Comma 7" xfId="147" xr:uid="{00000000-0005-0000-0000-000037050000}"/>
    <cellStyle name="Comma 7 10" xfId="33083" xr:uid="{D5A551DF-D0A7-41E1-B47C-253FB491CE87}"/>
    <cellStyle name="Comma 7 2" xfId="578" xr:uid="{00000000-0005-0000-0000-000038050000}"/>
    <cellStyle name="Comma 7 2 2" xfId="1402" xr:uid="{00000000-0005-0000-0000-000039050000}"/>
    <cellStyle name="Comma 7 2 2 2" xfId="11468" xr:uid="{00000000-0005-0000-0000-00003A050000}"/>
    <cellStyle name="Comma 7 2 2 2 2" xfId="14411" xr:uid="{00000000-0005-0000-0000-00003B050000}"/>
    <cellStyle name="Comma 7 2 2 2 2 2" xfId="20342" xr:uid="{FA930FD9-E261-47E7-B15A-B096B6827F6D}"/>
    <cellStyle name="Comma 7 2 2 2 2 2 2" xfId="32136" xr:uid="{F75C24B0-4820-439C-940D-732A74DDE933}"/>
    <cellStyle name="Comma 7 2 2 2 2 2 3" xfId="43935" xr:uid="{4E43701A-75BA-4231-8FB2-1346171B3FAF}"/>
    <cellStyle name="Comma 7 2 2 2 2 3" xfId="26243" xr:uid="{899A25BF-74F5-4C1C-8821-6FA3FF3A9BC4}"/>
    <cellStyle name="Comma 7 2 2 2 2 4" xfId="38038" xr:uid="{DCB73AD0-FD52-40BA-85B2-240C332B7F1F}"/>
    <cellStyle name="Comma 7 2 2 2 3" xfId="17406" xr:uid="{F00708EA-B2A0-4A78-99D6-286D84B5151A}"/>
    <cellStyle name="Comma 7 2 2 2 3 2" xfId="29200" xr:uid="{B5FBFA76-A161-4D57-A96E-CDA9AC75A00B}"/>
    <cellStyle name="Comma 7 2 2 2 3 3" xfId="40999" xr:uid="{39F4453C-DBD7-474B-A828-4A95C437E2AE}"/>
    <cellStyle name="Comma 7 2 2 2 4" xfId="23307" xr:uid="{832863D2-EB4A-4817-83A2-CCE3073CBB9F}"/>
    <cellStyle name="Comma 7 2 2 2 5" xfId="35102" xr:uid="{FFD9CDB6-9B4C-4B8D-AEE4-44167D4800D6}"/>
    <cellStyle name="Comma 7 2 2 3" xfId="12879" xr:uid="{00000000-0005-0000-0000-00003C050000}"/>
    <cellStyle name="Comma 7 2 2 3 2" xfId="18810" xr:uid="{D3B06B2E-34C0-41AE-8B12-FAD88A3F662B}"/>
    <cellStyle name="Comma 7 2 2 3 2 2" xfId="30604" xr:uid="{E8768EEF-9F3A-4657-9AAA-14D514C59BBC}"/>
    <cellStyle name="Comma 7 2 2 3 2 3" xfId="42403" xr:uid="{9F3CA94E-2A65-4D4E-A609-C2936AF339AA}"/>
    <cellStyle name="Comma 7 2 2 3 3" xfId="24711" xr:uid="{5DE6A0F4-3A32-40CF-89EE-E71E4588BF2D}"/>
    <cellStyle name="Comma 7 2 2 3 4" xfId="36506" xr:uid="{1590DF36-5445-4A96-A92C-D353D168379B}"/>
    <cellStyle name="Comma 7 2 2 4" xfId="15867" xr:uid="{8757A223-8F8D-499B-A5E8-939208C0895A}"/>
    <cellStyle name="Comma 7 2 2 4 2" xfId="27664" xr:uid="{D1034D8D-17B4-459B-AD1C-B85C51467624}"/>
    <cellStyle name="Comma 7 2 2 4 3" xfId="39460" xr:uid="{39B6EED0-50E9-400F-88DD-EC881F9006EE}"/>
    <cellStyle name="Comma 7 2 2 5" xfId="21774" xr:uid="{BE4AC2CB-E039-4901-A914-004E5462BBA1}"/>
    <cellStyle name="Comma 7 2 2 6" xfId="33567" xr:uid="{1F22F3D7-127D-4618-8ED1-87EDE08DD969}"/>
    <cellStyle name="Comma 7 2 3" xfId="1403" xr:uid="{00000000-0005-0000-0000-00003D050000}"/>
    <cellStyle name="Comma 7 2 3 2" xfId="11469" xr:uid="{00000000-0005-0000-0000-00003E050000}"/>
    <cellStyle name="Comma 7 2 3 2 2" xfId="14412" xr:uid="{00000000-0005-0000-0000-00003F050000}"/>
    <cellStyle name="Comma 7 2 3 2 2 2" xfId="20343" xr:uid="{AF002220-99E9-4B05-9AB7-93C07BC49D9F}"/>
    <cellStyle name="Comma 7 2 3 2 2 2 2" xfId="32137" xr:uid="{C016AE0E-9E5A-4428-A076-0A348D690E1A}"/>
    <cellStyle name="Comma 7 2 3 2 2 2 3" xfId="43936" xr:uid="{D449232B-48C3-4682-B708-098A9300177A}"/>
    <cellStyle name="Comma 7 2 3 2 2 3" xfId="26244" xr:uid="{655EAE75-72FD-4191-9812-DF586DB464ED}"/>
    <cellStyle name="Comma 7 2 3 2 2 4" xfId="38039" xr:uid="{5B1B8010-6DA8-40C4-A9FE-700EFD90F53B}"/>
    <cellStyle name="Comma 7 2 3 2 3" xfId="17407" xr:uid="{C0CF9D97-8090-416D-BD03-E957A77CA552}"/>
    <cellStyle name="Comma 7 2 3 2 3 2" xfId="29201" xr:uid="{33D4CD15-B9C3-4066-B595-7EB8E105730F}"/>
    <cellStyle name="Comma 7 2 3 2 3 3" xfId="41000" xr:uid="{DA2CF438-92C0-4542-8F1F-1AABEFA6F65F}"/>
    <cellStyle name="Comma 7 2 3 2 4" xfId="23308" xr:uid="{5F262992-19A1-4B8A-81D5-EE09D5480B0C}"/>
    <cellStyle name="Comma 7 2 3 2 5" xfId="35103" xr:uid="{D71A4957-0B73-4FAC-AA7D-971D7258343A}"/>
    <cellStyle name="Comma 7 2 3 3" xfId="12880" xr:uid="{00000000-0005-0000-0000-000040050000}"/>
    <cellStyle name="Comma 7 2 3 3 2" xfId="18811" xr:uid="{6EE0473D-AFCF-4D69-AC39-26C9C3BC7851}"/>
    <cellStyle name="Comma 7 2 3 3 2 2" xfId="30605" xr:uid="{3E2A2462-916E-4F77-B163-DC0522A08C3B}"/>
    <cellStyle name="Comma 7 2 3 3 2 3" xfId="42404" xr:uid="{4C5BF811-D6CF-44F1-A379-B5002C56B0BC}"/>
    <cellStyle name="Comma 7 2 3 3 3" xfId="24712" xr:uid="{B81A11EE-0AD3-44B3-8034-9A0D72868C75}"/>
    <cellStyle name="Comma 7 2 3 3 4" xfId="36507" xr:uid="{21BE0491-B711-4939-B16C-4BD37C4F46B1}"/>
    <cellStyle name="Comma 7 2 3 4" xfId="15868" xr:uid="{17BF322A-2B32-4400-BCD2-B339BFFED481}"/>
    <cellStyle name="Comma 7 2 3 4 2" xfId="27665" xr:uid="{25F89578-4D80-49A1-B2F6-40D8CDBCBFCC}"/>
    <cellStyle name="Comma 7 2 3 4 3" xfId="39461" xr:uid="{A9ECFCFB-7572-4593-9E6D-1257F15E08E2}"/>
    <cellStyle name="Comma 7 2 3 5" xfId="21775" xr:uid="{C844BE2F-F7C2-4995-96E8-48D22E54E0C7}"/>
    <cellStyle name="Comma 7 2 3 6" xfId="33568" xr:uid="{28F905C0-5ED6-4C16-BAEE-00D2820991F5}"/>
    <cellStyle name="Comma 7 2 4" xfId="11290" xr:uid="{00000000-0005-0000-0000-000041050000}"/>
    <cellStyle name="Comma 7 2 4 2" xfId="14233" xr:uid="{00000000-0005-0000-0000-000042050000}"/>
    <cellStyle name="Comma 7 2 4 2 2" xfId="20164" xr:uid="{1BF426E0-A407-4FDB-8A40-0144E9A5A4F3}"/>
    <cellStyle name="Comma 7 2 4 2 2 2" xfId="31958" xr:uid="{CAF5B952-C94F-407F-94F0-DD7C00BB1E21}"/>
    <cellStyle name="Comma 7 2 4 2 2 3" xfId="43757" xr:uid="{E2F9B337-4367-44CC-B795-C92061C7F53E}"/>
    <cellStyle name="Comma 7 2 4 2 3" xfId="26065" xr:uid="{BE6AAD49-8508-4057-A8DC-DE0784AF57E5}"/>
    <cellStyle name="Comma 7 2 4 2 4" xfId="37860" xr:uid="{12334C8F-CAE4-4E9E-B15E-43238150773A}"/>
    <cellStyle name="Comma 7 2 4 3" xfId="17228" xr:uid="{93D24914-CF17-4903-BD8F-1ADFF71D0281}"/>
    <cellStyle name="Comma 7 2 4 3 2" xfId="29022" xr:uid="{93B19264-100C-4D7C-9957-45838DD907E1}"/>
    <cellStyle name="Comma 7 2 4 3 3" xfId="40821" xr:uid="{FA80A27B-EA3F-45C9-9B50-DEFF6CFA251A}"/>
    <cellStyle name="Comma 7 2 4 4" xfId="23129" xr:uid="{0C748B44-35CA-462B-8C62-D6868FB2396F}"/>
    <cellStyle name="Comma 7 2 4 5" xfId="34924" xr:uid="{352030AB-F7C3-4C0B-BDAC-71608DA0BE62}"/>
    <cellStyle name="Comma 7 2 5" xfId="12693" xr:uid="{00000000-0005-0000-0000-000043050000}"/>
    <cellStyle name="Comma 7 2 5 2" xfId="18624" xr:uid="{D2C2FAE4-52DD-4ED7-A7EF-FF5720BA337D}"/>
    <cellStyle name="Comma 7 2 5 2 2" xfId="30418" xr:uid="{00CEF9CA-54D7-42BC-A0DA-8389AE2226E7}"/>
    <cellStyle name="Comma 7 2 5 2 3" xfId="42217" xr:uid="{63C47031-A1E3-40A3-BF37-1056A00E710F}"/>
    <cellStyle name="Comma 7 2 5 3" xfId="24525" xr:uid="{75C9C4FE-0469-43EC-8022-B562195A4C1F}"/>
    <cellStyle name="Comma 7 2 5 4" xfId="36320" xr:uid="{840DDBA1-7770-4A86-9DCA-564D6DB5AF95}"/>
    <cellStyle name="Comma 7 2 6" xfId="15680" xr:uid="{02FA3BFE-D83E-4AB8-9E46-07EA97D2BFCA}"/>
    <cellStyle name="Comma 7 2 6 2" xfId="27478" xr:uid="{08EA6596-E3C7-475D-98AA-8D86AE330D5D}"/>
    <cellStyle name="Comma 7 2 6 3" xfId="39273" xr:uid="{7427185D-9750-45B0-9F9D-ED3E601C973D}"/>
    <cellStyle name="Comma 7 2 7" xfId="21588" xr:uid="{07ABD267-23EA-459A-A79D-F3A2883E0D24}"/>
    <cellStyle name="Comma 7 2 8" xfId="33380" xr:uid="{55DE0503-4529-4DE0-8AD8-1528DD375A5C}"/>
    <cellStyle name="Comma 7 3" xfId="434" xr:uid="{00000000-0005-0000-0000-000044050000}"/>
    <cellStyle name="Comma 7 3 2" xfId="11151" xr:uid="{00000000-0005-0000-0000-000045050000}"/>
    <cellStyle name="Comma 7 3 2 2" xfId="14094" xr:uid="{00000000-0005-0000-0000-000046050000}"/>
    <cellStyle name="Comma 7 3 2 2 2" xfId="20025" xr:uid="{65E00A77-C540-403E-9AD2-9FEBE7D7E425}"/>
    <cellStyle name="Comma 7 3 2 2 2 2" xfId="31819" xr:uid="{BB366FF7-D465-41A3-90D7-3054B56B1246}"/>
    <cellStyle name="Comma 7 3 2 2 2 3" xfId="43618" xr:uid="{461BDFB4-4EF3-45FC-ACD6-F69A8283369A}"/>
    <cellStyle name="Comma 7 3 2 2 3" xfId="25926" xr:uid="{2CD3B7D7-83A8-45DB-A3A4-6994174EDAE6}"/>
    <cellStyle name="Comma 7 3 2 2 4" xfId="37721" xr:uid="{F164E8B4-276A-4F2A-9E3A-4BD45E8B60C6}"/>
    <cellStyle name="Comma 7 3 2 3" xfId="17089" xr:uid="{7A32A8E0-0A6A-4E2C-B283-64379A72D207}"/>
    <cellStyle name="Comma 7 3 2 3 2" xfId="28883" xr:uid="{ACD4EE04-9D53-447D-A65F-04C87521AF9B}"/>
    <cellStyle name="Comma 7 3 2 3 3" xfId="40682" xr:uid="{4E0F77A0-DA2B-4BD2-A0D1-60B237E1C564}"/>
    <cellStyle name="Comma 7 3 2 4" xfId="22990" xr:uid="{86D3E636-1D2B-46BD-B827-835DF2E914F2}"/>
    <cellStyle name="Comma 7 3 2 5" xfId="34785" xr:uid="{C44FABCE-BD0C-4424-A6AD-9638DE40CAF7}"/>
    <cellStyle name="Comma 7 3 3" xfId="12549" xr:uid="{00000000-0005-0000-0000-000047050000}"/>
    <cellStyle name="Comma 7 3 3 2" xfId="18480" xr:uid="{E877648D-A5D1-42AA-BA31-1552764B46F3}"/>
    <cellStyle name="Comma 7 3 3 2 2" xfId="30274" xr:uid="{C3882957-4A84-4B46-950B-3A5B21219871}"/>
    <cellStyle name="Comma 7 3 3 2 3" xfId="42073" xr:uid="{1361750C-00FB-4AFB-8630-43C57B7372A8}"/>
    <cellStyle name="Comma 7 3 3 3" xfId="24381" xr:uid="{203FAF34-4C4C-46A8-99D6-B75DC0A2616A}"/>
    <cellStyle name="Comma 7 3 3 4" xfId="36176" xr:uid="{E5EEC00F-FE1D-49AF-B3F0-1A1D33BF9BF4}"/>
    <cellStyle name="Comma 7 3 4" xfId="15536" xr:uid="{A6659C44-743F-48F0-8578-F6A851003C4A}"/>
    <cellStyle name="Comma 7 3 4 2" xfId="27334" xr:uid="{8AF1C869-2E41-4923-B240-B48646631F14}"/>
    <cellStyle name="Comma 7 3 4 3" xfId="39129" xr:uid="{218875E1-98B1-4BF4-BC07-3D77CB09206F}"/>
    <cellStyle name="Comma 7 3 5" xfId="21444" xr:uid="{49A752C0-499B-4E30-A21F-788EC8F3B013}"/>
    <cellStyle name="Comma 7 3 6" xfId="33236" xr:uid="{CD0BBC60-A60B-4ED1-A6A9-ECFD936550A2}"/>
    <cellStyle name="Comma 7 4" xfId="1404" xr:uid="{00000000-0005-0000-0000-000048050000}"/>
    <cellStyle name="Comma 7 4 2" xfId="11470" xr:uid="{00000000-0005-0000-0000-000049050000}"/>
    <cellStyle name="Comma 7 4 2 2" xfId="14413" xr:uid="{00000000-0005-0000-0000-00004A050000}"/>
    <cellStyle name="Comma 7 4 2 2 2" xfId="20344" xr:uid="{B6C5137C-7C3D-438A-BC65-3269AAE7040F}"/>
    <cellStyle name="Comma 7 4 2 2 2 2" xfId="32138" xr:uid="{FA62BE4F-BD5F-41FF-A91F-A9D146AB933F}"/>
    <cellStyle name="Comma 7 4 2 2 2 3" xfId="43937" xr:uid="{B06AFBB2-9104-43EA-9074-9B943932CD3E}"/>
    <cellStyle name="Comma 7 4 2 2 3" xfId="26245" xr:uid="{8CBE9070-22C8-40C8-B083-571490E310C1}"/>
    <cellStyle name="Comma 7 4 2 2 4" xfId="38040" xr:uid="{EBEA69EF-D7A0-49CA-82EF-1F543C444A5F}"/>
    <cellStyle name="Comma 7 4 2 3" xfId="17408" xr:uid="{7619BAEB-6949-4C13-A343-55422E4BAA2E}"/>
    <cellStyle name="Comma 7 4 2 3 2" xfId="29202" xr:uid="{C1536849-F412-4E27-B2F0-32C2C9DAFB39}"/>
    <cellStyle name="Comma 7 4 2 3 3" xfId="41001" xr:uid="{8257184D-1955-4CC0-AD70-D6985730591D}"/>
    <cellStyle name="Comma 7 4 2 4" xfId="23309" xr:uid="{AF6DF788-9142-4F8C-808E-E99072AD8332}"/>
    <cellStyle name="Comma 7 4 2 5" xfId="35104" xr:uid="{50F08F3A-AD91-4B3B-B29F-212EB4900D2F}"/>
    <cellStyle name="Comma 7 4 3" xfId="12881" xr:uid="{00000000-0005-0000-0000-00004B050000}"/>
    <cellStyle name="Comma 7 4 3 2" xfId="18812" xr:uid="{80C28D40-DAC2-49EC-9FA3-4F6CCF3086A6}"/>
    <cellStyle name="Comma 7 4 3 2 2" xfId="30606" xr:uid="{2F827011-5DD8-4FE9-B6F7-106DC06AA105}"/>
    <cellStyle name="Comma 7 4 3 2 3" xfId="42405" xr:uid="{BA2EBF4C-72E6-44D8-8CA6-4DA6E7A7EE44}"/>
    <cellStyle name="Comma 7 4 3 3" xfId="24713" xr:uid="{9DC40571-ED57-4F78-86FA-C1A2649EE5F6}"/>
    <cellStyle name="Comma 7 4 3 4" xfId="36508" xr:uid="{AA610379-022A-4915-811F-DFF707E4BA1C}"/>
    <cellStyle name="Comma 7 4 4" xfId="15869" xr:uid="{3241FAFA-E457-4DCC-8A54-910EE76060BD}"/>
    <cellStyle name="Comma 7 4 4 2" xfId="27666" xr:uid="{817317B8-AA22-4648-8EF4-8E93513FC73E}"/>
    <cellStyle name="Comma 7 4 4 3" xfId="39462" xr:uid="{D34C3DDB-16E6-4DB9-8BD6-D14C91401EA8}"/>
    <cellStyle name="Comma 7 4 5" xfId="21776" xr:uid="{77018EC9-57E4-4E3E-AA0D-7C08C79C108A}"/>
    <cellStyle name="Comma 7 4 6" xfId="33569" xr:uid="{6BC2A6F6-6C48-47A7-854B-D5E27843C73B}"/>
    <cellStyle name="Comma 7 5" xfId="1405" xr:uid="{00000000-0005-0000-0000-00004C050000}"/>
    <cellStyle name="Comma 7 5 2" xfId="11471" xr:uid="{00000000-0005-0000-0000-00004D050000}"/>
    <cellStyle name="Comma 7 5 2 2" xfId="14414" xr:uid="{00000000-0005-0000-0000-00004E050000}"/>
    <cellStyle name="Comma 7 5 2 2 2" xfId="20345" xr:uid="{73A2848A-AE85-43DE-9153-9792FAD9D9FB}"/>
    <cellStyle name="Comma 7 5 2 2 2 2" xfId="32139" xr:uid="{194E0809-360D-4854-BED7-7D89E188F606}"/>
    <cellStyle name="Comma 7 5 2 2 2 3" xfId="43938" xr:uid="{2EC15063-253D-4F59-B946-A99F8D162012}"/>
    <cellStyle name="Comma 7 5 2 2 3" xfId="26246" xr:uid="{2717429E-8AD1-46C1-8B39-939BD2251647}"/>
    <cellStyle name="Comma 7 5 2 2 4" xfId="38041" xr:uid="{6D59569F-830D-48C2-8527-47E39DF301B5}"/>
    <cellStyle name="Comma 7 5 2 3" xfId="17409" xr:uid="{E53F25F6-3B72-4FF1-8C80-121C99C3FBED}"/>
    <cellStyle name="Comma 7 5 2 3 2" xfId="29203" xr:uid="{3D85DD12-6CB9-4CDB-991D-B2F2FECD7F6C}"/>
    <cellStyle name="Comma 7 5 2 3 3" xfId="41002" xr:uid="{A4D47CB8-1114-4196-902E-A18B9F804822}"/>
    <cellStyle name="Comma 7 5 2 4" xfId="23310" xr:uid="{9AA51BB7-53DB-42D1-AF1B-3F32E1CE8005}"/>
    <cellStyle name="Comma 7 5 2 5" xfId="35105" xr:uid="{67501B53-AF73-407D-A4CD-68D28F732284}"/>
    <cellStyle name="Comma 7 5 3" xfId="12882" xr:uid="{00000000-0005-0000-0000-00004F050000}"/>
    <cellStyle name="Comma 7 5 3 2" xfId="18813" xr:uid="{13C4B282-FCF0-4C99-B837-D929444BCEB9}"/>
    <cellStyle name="Comma 7 5 3 2 2" xfId="30607" xr:uid="{C3A6AFAE-B7DE-4F0F-9C03-4B68727F5535}"/>
    <cellStyle name="Comma 7 5 3 2 3" xfId="42406" xr:uid="{129D881F-2459-420D-99EA-B2F8ED951EB3}"/>
    <cellStyle name="Comma 7 5 3 3" xfId="24714" xr:uid="{FABBBDDB-DE7A-47B5-8164-6914B57DF9F4}"/>
    <cellStyle name="Comma 7 5 3 4" xfId="36509" xr:uid="{DF75E6B2-B647-4034-B8EE-C7A9D9A4E08A}"/>
    <cellStyle name="Comma 7 5 4" xfId="15870" xr:uid="{058521FB-B861-411D-A8DB-0C57008AEBC4}"/>
    <cellStyle name="Comma 7 5 4 2" xfId="27667" xr:uid="{32FD4F79-AFD6-4FCD-9579-05BFEE41193E}"/>
    <cellStyle name="Comma 7 5 4 3" xfId="39463" xr:uid="{AA093C47-23AC-4B3F-85EF-34B9A167C224}"/>
    <cellStyle name="Comma 7 5 5" xfId="21777" xr:uid="{0076FBCD-BFAB-4E28-99AB-579D0DBDAD99}"/>
    <cellStyle name="Comma 7 5 6" xfId="33570" xr:uid="{39913B1A-8205-4AE3-82A8-D4FA31261065}"/>
    <cellStyle name="Comma 7 6" xfId="10995" xr:uid="{00000000-0005-0000-0000-000050050000}"/>
    <cellStyle name="Comma 7 6 2" xfId="13944" xr:uid="{00000000-0005-0000-0000-000051050000}"/>
    <cellStyle name="Comma 7 6 2 2" xfId="19875" xr:uid="{4D2E3C01-BFEE-4E85-A59F-1E29E6DF4A5B}"/>
    <cellStyle name="Comma 7 6 2 2 2" xfId="31669" xr:uid="{6228A540-0FE4-4394-96D1-78F9947535C6}"/>
    <cellStyle name="Comma 7 6 2 2 3" xfId="43468" xr:uid="{DAEA061E-BEE6-4031-805E-A8A84F420583}"/>
    <cellStyle name="Comma 7 6 2 3" xfId="25776" xr:uid="{1F16E210-5580-4831-961D-690FAC3B451D}"/>
    <cellStyle name="Comma 7 6 2 4" xfId="37571" xr:uid="{4C7D047A-5BA5-44B7-ADDF-AF0A8C570E03}"/>
    <cellStyle name="Comma 7 6 3" xfId="16939" xr:uid="{23735410-EDA4-4E9A-856A-69AB0021A987}"/>
    <cellStyle name="Comma 7 6 3 2" xfId="28733" xr:uid="{42B06E29-2587-4A1C-A20A-574E403B55DB}"/>
    <cellStyle name="Comma 7 6 3 3" xfId="40532" xr:uid="{A9981E6E-1736-4184-8080-EE6E67F0222B}"/>
    <cellStyle name="Comma 7 6 4" xfId="22840" xr:uid="{E70890CC-42FD-49BB-A7E5-AB46E6677390}"/>
    <cellStyle name="Comma 7 6 5" xfId="34635" xr:uid="{AEDDFE50-F1C8-48B6-AE8D-9CBFAA4B0EB6}"/>
    <cellStyle name="Comma 7 7" xfId="12396" xr:uid="{00000000-0005-0000-0000-000052050000}"/>
    <cellStyle name="Comma 7 7 2" xfId="18327" xr:uid="{3361E064-66B1-4127-9E4D-762180293945}"/>
    <cellStyle name="Comma 7 7 2 2" xfId="30121" xr:uid="{98947B7E-7A28-474F-BBDD-B01DE4B38E3C}"/>
    <cellStyle name="Comma 7 7 2 3" xfId="41920" xr:uid="{4A939948-E32E-4286-A749-F81E078CC968}"/>
    <cellStyle name="Comma 7 7 3" xfId="24228" xr:uid="{7B4B78D9-38B1-4E87-B14F-F3B8B6636622}"/>
    <cellStyle name="Comma 7 7 4" xfId="36023" xr:uid="{9A2E1757-E7CE-42FF-B83E-1FAB79291B4E}"/>
    <cellStyle name="Comma 7 8" xfId="15383" xr:uid="{A185C243-FEED-469B-AD36-4CDA8AE1F88D}"/>
    <cellStyle name="Comma 7 8 2" xfId="27181" xr:uid="{6EAA8F07-51EF-4960-8389-EBE4D46EA3E6}"/>
    <cellStyle name="Comma 7 8 3" xfId="38976" xr:uid="{DB440F52-2F5E-4E40-A983-AF080C50FC5E}"/>
    <cellStyle name="Comma 7 9" xfId="21291" xr:uid="{6A1C9C9B-B62F-44B7-B6FB-34C43F15CBF2}"/>
    <cellStyle name="Comma 8" xfId="152" xr:uid="{00000000-0005-0000-0000-000053050000}"/>
    <cellStyle name="Comma 8 10" xfId="33085" xr:uid="{6671DE4A-20C1-48CD-8E17-52B92F4F5191}"/>
    <cellStyle name="Comma 8 2" xfId="580" xr:uid="{00000000-0005-0000-0000-000054050000}"/>
    <cellStyle name="Comma 8 2 2" xfId="1406" xr:uid="{00000000-0005-0000-0000-000055050000}"/>
    <cellStyle name="Comma 8 2 2 2" xfId="11472" xr:uid="{00000000-0005-0000-0000-000056050000}"/>
    <cellStyle name="Comma 8 2 2 2 2" xfId="14415" xr:uid="{00000000-0005-0000-0000-000057050000}"/>
    <cellStyle name="Comma 8 2 2 2 2 2" xfId="20346" xr:uid="{A8B1706F-D867-478D-ADFD-580A9625C724}"/>
    <cellStyle name="Comma 8 2 2 2 2 2 2" xfId="32140" xr:uid="{337EA953-F5A9-4BF9-B3D7-E24E30D38502}"/>
    <cellStyle name="Comma 8 2 2 2 2 2 3" xfId="43939" xr:uid="{59B9D745-6030-4891-8BBB-D180FF2092EE}"/>
    <cellStyle name="Comma 8 2 2 2 2 3" xfId="26247" xr:uid="{5EFA1697-9D27-4499-A59E-30052BCDC547}"/>
    <cellStyle name="Comma 8 2 2 2 2 4" xfId="38042" xr:uid="{15AC7E14-B94F-469E-90DE-9F5A2BDA6541}"/>
    <cellStyle name="Comma 8 2 2 2 3" xfId="17410" xr:uid="{4F4F1A28-9214-4348-B383-357FF172F3CF}"/>
    <cellStyle name="Comma 8 2 2 2 3 2" xfId="29204" xr:uid="{66114CAA-DE7C-4907-BE48-73F4113A834F}"/>
    <cellStyle name="Comma 8 2 2 2 3 3" xfId="41003" xr:uid="{C7FB0391-BD1B-4AD7-9D57-A5A1F642BC63}"/>
    <cellStyle name="Comma 8 2 2 2 4" xfId="23311" xr:uid="{18F366B2-05E8-4AE2-8EDD-DBE3E123A007}"/>
    <cellStyle name="Comma 8 2 2 2 5" xfId="35106" xr:uid="{B767C22F-5384-4D13-9622-EC7699BA8B00}"/>
    <cellStyle name="Comma 8 2 2 3" xfId="12883" xr:uid="{00000000-0005-0000-0000-000058050000}"/>
    <cellStyle name="Comma 8 2 2 3 2" xfId="18814" xr:uid="{17DCFDEE-C9C1-4CD5-BE59-C914D2B37315}"/>
    <cellStyle name="Comma 8 2 2 3 2 2" xfId="30608" xr:uid="{97B5DCDA-EA06-4D8D-9A63-78C65E4F4159}"/>
    <cellStyle name="Comma 8 2 2 3 2 3" xfId="42407" xr:uid="{7BB4B4AE-CAED-4615-9F38-A366CC4299C2}"/>
    <cellStyle name="Comma 8 2 2 3 3" xfId="24715" xr:uid="{B6B01D8E-030C-4DC9-A4A7-44698AD1EB31}"/>
    <cellStyle name="Comma 8 2 2 3 4" xfId="36510" xr:uid="{3BA36E15-9D35-4D2D-9739-B3213F7540CE}"/>
    <cellStyle name="Comma 8 2 2 4" xfId="15871" xr:uid="{1FACDE8B-7DF9-468A-9C74-1BC65B6327E0}"/>
    <cellStyle name="Comma 8 2 2 4 2" xfId="27668" xr:uid="{6A2EA2EE-ED83-4660-97A2-A01CF419B3EC}"/>
    <cellStyle name="Comma 8 2 2 4 3" xfId="39464" xr:uid="{5F2B0409-7E67-4293-A458-A31FFB86CCAA}"/>
    <cellStyle name="Comma 8 2 2 5" xfId="21778" xr:uid="{B0391E3D-8C99-4955-8F57-1CB0459AFC03}"/>
    <cellStyle name="Comma 8 2 2 6" xfId="33571" xr:uid="{4C175D5B-F800-43EB-ADD4-B148F944A44E}"/>
    <cellStyle name="Comma 8 2 3" xfId="1407" xr:uid="{00000000-0005-0000-0000-000059050000}"/>
    <cellStyle name="Comma 8 2 3 2" xfId="11473" xr:uid="{00000000-0005-0000-0000-00005A050000}"/>
    <cellStyle name="Comma 8 2 3 2 2" xfId="14416" xr:uid="{00000000-0005-0000-0000-00005B050000}"/>
    <cellStyle name="Comma 8 2 3 2 2 2" xfId="20347" xr:uid="{F99EE285-0FEE-4D67-8B48-426BEC3CD804}"/>
    <cellStyle name="Comma 8 2 3 2 2 2 2" xfId="32141" xr:uid="{660B73E2-7174-4451-B8C2-9D0522F0B0DD}"/>
    <cellStyle name="Comma 8 2 3 2 2 2 3" xfId="43940" xr:uid="{DE2E51EA-D4C8-4224-83EE-C884E0A80B31}"/>
    <cellStyle name="Comma 8 2 3 2 2 3" xfId="26248" xr:uid="{CE173B81-C2E3-4A88-BD85-8C8F53E1E7E6}"/>
    <cellStyle name="Comma 8 2 3 2 2 4" xfId="38043" xr:uid="{B1F27FC0-F796-4B2D-8790-B3F823800B79}"/>
    <cellStyle name="Comma 8 2 3 2 3" xfId="17411" xr:uid="{00DC99A2-4D33-4EFE-9578-317C169780C7}"/>
    <cellStyle name="Comma 8 2 3 2 3 2" xfId="29205" xr:uid="{3D144871-7E7A-45F9-AB4F-4367D4EDADB5}"/>
    <cellStyle name="Comma 8 2 3 2 3 3" xfId="41004" xr:uid="{83CBE329-57A7-4814-B1F6-13658BF2A6AA}"/>
    <cellStyle name="Comma 8 2 3 2 4" xfId="23312" xr:uid="{73EF9E27-25CA-4A35-A3B7-6B08851519A9}"/>
    <cellStyle name="Comma 8 2 3 2 5" xfId="35107" xr:uid="{01249D72-730E-4191-BBCD-C9EE9B28B2C8}"/>
    <cellStyle name="Comma 8 2 3 3" xfId="12884" xr:uid="{00000000-0005-0000-0000-00005C050000}"/>
    <cellStyle name="Comma 8 2 3 3 2" xfId="18815" xr:uid="{C89D8AEA-4A33-43D7-BE17-B5F7E9170163}"/>
    <cellStyle name="Comma 8 2 3 3 2 2" xfId="30609" xr:uid="{CBC73645-8C24-44F8-80E4-AAF9146A59FE}"/>
    <cellStyle name="Comma 8 2 3 3 2 3" xfId="42408" xr:uid="{BDB39B07-9733-49F8-A481-43FBFE80B023}"/>
    <cellStyle name="Comma 8 2 3 3 3" xfId="24716" xr:uid="{F27097EA-B1E4-4CA3-BF2C-AFDAAA2D70F0}"/>
    <cellStyle name="Comma 8 2 3 3 4" xfId="36511" xr:uid="{6CC9B3B4-39F2-4176-B670-AA23607B33B9}"/>
    <cellStyle name="Comma 8 2 3 4" xfId="15872" xr:uid="{615C7247-A7D0-4C27-A1EC-3A5F712858FF}"/>
    <cellStyle name="Comma 8 2 3 4 2" xfId="27669" xr:uid="{0F23E35E-9560-4EE1-A3DC-994E90DEBA90}"/>
    <cellStyle name="Comma 8 2 3 4 3" xfId="39465" xr:uid="{64E34702-15B6-49DF-B7C8-530C6A807051}"/>
    <cellStyle name="Comma 8 2 3 5" xfId="21779" xr:uid="{D95ACA17-4812-40F4-8250-BB17978AA10D}"/>
    <cellStyle name="Comma 8 2 3 6" xfId="33572" xr:uid="{7C199410-3C06-448B-B1FE-6B5853F97F37}"/>
    <cellStyle name="Comma 8 2 4" xfId="11292" xr:uid="{00000000-0005-0000-0000-00005D050000}"/>
    <cellStyle name="Comma 8 2 4 2" xfId="14235" xr:uid="{00000000-0005-0000-0000-00005E050000}"/>
    <cellStyle name="Comma 8 2 4 2 2" xfId="20166" xr:uid="{8BA11F10-B429-475F-A109-A18E8DBCF3C2}"/>
    <cellStyle name="Comma 8 2 4 2 2 2" xfId="31960" xr:uid="{2F271A2F-873A-49EE-AB21-F7C8E60CC262}"/>
    <cellStyle name="Comma 8 2 4 2 2 3" xfId="43759" xr:uid="{C27B1A3C-9ABF-450F-9506-F9DA36652415}"/>
    <cellStyle name="Comma 8 2 4 2 3" xfId="26067" xr:uid="{1830CA79-FE10-4BAF-8E96-8E6FBEE9A7CB}"/>
    <cellStyle name="Comma 8 2 4 2 4" xfId="37862" xr:uid="{837C7DD4-36BE-40D2-9FA8-444F5C93F11F}"/>
    <cellStyle name="Comma 8 2 4 3" xfId="17230" xr:uid="{DBCFF3F0-7EF7-4D23-9CA5-EFF3B346F3C8}"/>
    <cellStyle name="Comma 8 2 4 3 2" xfId="29024" xr:uid="{9BC8212C-C0B2-4DD7-87A4-38E6866D2706}"/>
    <cellStyle name="Comma 8 2 4 3 3" xfId="40823" xr:uid="{2F92A334-6E2D-41F0-8F02-65AA8E159BEE}"/>
    <cellStyle name="Comma 8 2 4 4" xfId="23131" xr:uid="{B033F291-503C-4F9D-9732-89EE26984604}"/>
    <cellStyle name="Comma 8 2 4 5" xfId="34926" xr:uid="{615ABBEA-35E5-4F3C-9EA7-EBB254895C40}"/>
    <cellStyle name="Comma 8 2 5" xfId="12695" xr:uid="{00000000-0005-0000-0000-00005F050000}"/>
    <cellStyle name="Comma 8 2 5 2" xfId="18626" xr:uid="{34135F44-BD9F-4B76-BE36-63C516B9AD99}"/>
    <cellStyle name="Comma 8 2 5 2 2" xfId="30420" xr:uid="{720F7AB0-6ACE-4E0C-B6AE-C9604D5AC4A9}"/>
    <cellStyle name="Comma 8 2 5 2 3" xfId="42219" xr:uid="{AAA3C829-CC58-4223-95E1-01CCC1B4D6FD}"/>
    <cellStyle name="Comma 8 2 5 3" xfId="24527" xr:uid="{048D1FBD-BE6A-45F3-AD56-D0C9D00267D1}"/>
    <cellStyle name="Comma 8 2 5 4" xfId="36322" xr:uid="{8AFE182E-FAAB-44E3-8D74-D38A169EB76A}"/>
    <cellStyle name="Comma 8 2 6" xfId="15682" xr:uid="{3CF7C123-80C9-44A5-9571-E9D1D33B1C9E}"/>
    <cellStyle name="Comma 8 2 6 2" xfId="27480" xr:uid="{4F1A3855-54B6-4245-8580-A85E1BF34E69}"/>
    <cellStyle name="Comma 8 2 6 3" xfId="39275" xr:uid="{36937DF0-F90C-462B-8BEF-E6DF0F614498}"/>
    <cellStyle name="Comma 8 2 7" xfId="21590" xr:uid="{D818DDDF-75AD-4A32-B360-35AE3C333D01}"/>
    <cellStyle name="Comma 8 2 8" xfId="33382" xr:uid="{E44DA414-FA85-4D94-84ED-83A4E915BFAF}"/>
    <cellStyle name="Comma 8 3" xfId="436" xr:uid="{00000000-0005-0000-0000-000060050000}"/>
    <cellStyle name="Comma 8 3 2" xfId="11153" xr:uid="{00000000-0005-0000-0000-000061050000}"/>
    <cellStyle name="Comma 8 3 2 2" xfId="14096" xr:uid="{00000000-0005-0000-0000-000062050000}"/>
    <cellStyle name="Comma 8 3 2 2 2" xfId="20027" xr:uid="{FF2B047A-4A4E-431A-85A3-6EDAAD6AF8B3}"/>
    <cellStyle name="Comma 8 3 2 2 2 2" xfId="31821" xr:uid="{413AC5B1-1BE7-44AE-9F7E-AD28C8CBF24F}"/>
    <cellStyle name="Comma 8 3 2 2 2 3" xfId="43620" xr:uid="{389956EE-3DD1-4BD8-8DCB-569718A92985}"/>
    <cellStyle name="Comma 8 3 2 2 3" xfId="25928" xr:uid="{48F2AAC8-5F0E-4EB7-8E0C-FEF795C8D8AE}"/>
    <cellStyle name="Comma 8 3 2 2 4" xfId="37723" xr:uid="{C408819D-D5A1-41D6-A10B-39C6D5EB0D4C}"/>
    <cellStyle name="Comma 8 3 2 3" xfId="17091" xr:uid="{AE75AACF-B01D-47C7-9368-86BEF043DA00}"/>
    <cellStyle name="Comma 8 3 2 3 2" xfId="28885" xr:uid="{04E1A5F6-F43F-4D29-82B2-1A5EB1F8F259}"/>
    <cellStyle name="Comma 8 3 2 3 3" xfId="40684" xr:uid="{28526013-95D3-4AEF-84C2-E9DBCA45109E}"/>
    <cellStyle name="Comma 8 3 2 4" xfId="22992" xr:uid="{BE72D7AC-C7A1-485F-A998-4383F796FECD}"/>
    <cellStyle name="Comma 8 3 2 5" xfId="34787" xr:uid="{42BA9425-5D03-457C-8E06-A544ABF341A0}"/>
    <cellStyle name="Comma 8 3 3" xfId="12551" xr:uid="{00000000-0005-0000-0000-000063050000}"/>
    <cellStyle name="Comma 8 3 3 2" xfId="18482" xr:uid="{A1A4F130-DE3C-44C2-BB8F-D6DF6547F7CB}"/>
    <cellStyle name="Comma 8 3 3 2 2" xfId="30276" xr:uid="{16AEF833-4D47-4332-A5FC-670E67AF77D2}"/>
    <cellStyle name="Comma 8 3 3 2 3" xfId="42075" xr:uid="{2A3CCD22-19D2-4792-9820-58BA0E0A37E6}"/>
    <cellStyle name="Comma 8 3 3 3" xfId="24383" xr:uid="{202AC174-C8C3-4790-9397-4262B3427AA4}"/>
    <cellStyle name="Comma 8 3 3 4" xfId="36178" xr:uid="{BAE51E27-51D3-4FEB-873F-48994CDDD3BF}"/>
    <cellStyle name="Comma 8 3 4" xfId="15538" xr:uid="{BA9C15EC-061C-4E45-8050-5FAC784C7527}"/>
    <cellStyle name="Comma 8 3 4 2" xfId="27336" xr:uid="{F99F216E-8440-4EEB-B65E-FF76DD69DA7A}"/>
    <cellStyle name="Comma 8 3 4 3" xfId="39131" xr:uid="{58759573-4E56-48A4-97E6-BD5FA4115C6A}"/>
    <cellStyle name="Comma 8 3 5" xfId="21446" xr:uid="{26823BB9-3602-4BC9-864E-2031A3CE76CA}"/>
    <cellStyle name="Comma 8 3 6" xfId="33238" xr:uid="{28C84200-747F-40D1-BD13-E6F6CC2EA9F9}"/>
    <cellStyle name="Comma 8 4" xfId="1408" xr:uid="{00000000-0005-0000-0000-000064050000}"/>
    <cellStyle name="Comma 8 4 2" xfId="11474" xr:uid="{00000000-0005-0000-0000-000065050000}"/>
    <cellStyle name="Comma 8 4 2 2" xfId="14417" xr:uid="{00000000-0005-0000-0000-000066050000}"/>
    <cellStyle name="Comma 8 4 2 2 2" xfId="20348" xr:uid="{00FE983D-DFD6-4A69-A72C-1A64A8CF10CB}"/>
    <cellStyle name="Comma 8 4 2 2 2 2" xfId="32142" xr:uid="{75B56680-2C67-40B8-93C6-4AA3A50CDD22}"/>
    <cellStyle name="Comma 8 4 2 2 2 3" xfId="43941" xr:uid="{5643B3BF-B0CE-4946-8322-CA350838E2C9}"/>
    <cellStyle name="Comma 8 4 2 2 3" xfId="26249" xr:uid="{01BA5230-C6D0-426C-86EC-1A4B752D5272}"/>
    <cellStyle name="Comma 8 4 2 2 4" xfId="38044" xr:uid="{3C2E4E29-41C3-44BA-8252-0FA689461D54}"/>
    <cellStyle name="Comma 8 4 2 3" xfId="17412" xr:uid="{8CA5B123-98D0-4E7D-AE81-976980E4E359}"/>
    <cellStyle name="Comma 8 4 2 3 2" xfId="29206" xr:uid="{1546C575-2A80-4DAC-B7B8-1C88A10F1902}"/>
    <cellStyle name="Comma 8 4 2 3 3" xfId="41005" xr:uid="{6E8F1D85-D626-4D1F-B3B8-2A3B9B2CF734}"/>
    <cellStyle name="Comma 8 4 2 4" xfId="23313" xr:uid="{6957A189-4ECD-4931-9921-8F10130F83F2}"/>
    <cellStyle name="Comma 8 4 2 5" xfId="35108" xr:uid="{FB0B1EF3-03CC-404F-A542-070B0C8F289C}"/>
    <cellStyle name="Comma 8 4 3" xfId="12885" xr:uid="{00000000-0005-0000-0000-000067050000}"/>
    <cellStyle name="Comma 8 4 3 2" xfId="18816" xr:uid="{4509BFDC-2B76-475F-AC19-9A1796EF464A}"/>
    <cellStyle name="Comma 8 4 3 2 2" xfId="30610" xr:uid="{1A051DAD-BF62-40B4-9AED-31A77F2CD557}"/>
    <cellStyle name="Comma 8 4 3 2 3" xfId="42409" xr:uid="{868370E9-BFDF-4D7E-880B-09AEBFD8420C}"/>
    <cellStyle name="Comma 8 4 3 3" xfId="24717" xr:uid="{3B8C6862-FF97-463F-B99A-0A988511D897}"/>
    <cellStyle name="Comma 8 4 3 4" xfId="36512" xr:uid="{93F7DE19-7C76-4EF5-A0D4-FCDC224283BC}"/>
    <cellStyle name="Comma 8 4 4" xfId="15873" xr:uid="{5FAF2676-7D6F-47E8-8CD9-A7AB55E9A234}"/>
    <cellStyle name="Comma 8 4 4 2" xfId="27670" xr:uid="{D46E47D0-3A2D-4191-B907-72DCF8FD0952}"/>
    <cellStyle name="Comma 8 4 4 3" xfId="39466" xr:uid="{68B40FD2-BA69-4839-A45D-4EEFECFE49CE}"/>
    <cellStyle name="Comma 8 4 5" xfId="21780" xr:uid="{D5588F14-F02C-4B23-A6D4-FE773FBF80A0}"/>
    <cellStyle name="Comma 8 4 6" xfId="33573" xr:uid="{97640D7B-A646-4B14-A842-BB3C04A032AE}"/>
    <cellStyle name="Comma 8 5" xfId="1409" xr:uid="{00000000-0005-0000-0000-000068050000}"/>
    <cellStyle name="Comma 8 5 2" xfId="11475" xr:uid="{00000000-0005-0000-0000-000069050000}"/>
    <cellStyle name="Comma 8 5 2 2" xfId="14418" xr:uid="{00000000-0005-0000-0000-00006A050000}"/>
    <cellStyle name="Comma 8 5 2 2 2" xfId="20349" xr:uid="{93583060-4A80-414C-8D26-A30AD9054D7C}"/>
    <cellStyle name="Comma 8 5 2 2 2 2" xfId="32143" xr:uid="{5E39A470-5DA8-4AC6-AFA2-C41C72886AC5}"/>
    <cellStyle name="Comma 8 5 2 2 2 3" xfId="43942" xr:uid="{B75D4C46-D1D3-4CBD-8A89-A9A0438EF17E}"/>
    <cellStyle name="Comma 8 5 2 2 3" xfId="26250" xr:uid="{6009E5B6-897D-46A5-9B58-8100C9D31258}"/>
    <cellStyle name="Comma 8 5 2 2 4" xfId="38045" xr:uid="{A82A22DC-2310-4133-9C44-71B1B54C73B7}"/>
    <cellStyle name="Comma 8 5 2 3" xfId="17413" xr:uid="{D11001A7-1789-4CA1-84CB-12A7A390621D}"/>
    <cellStyle name="Comma 8 5 2 3 2" xfId="29207" xr:uid="{8F5AB4E7-5D2A-4C70-9F07-BBF9BB542524}"/>
    <cellStyle name="Comma 8 5 2 3 3" xfId="41006" xr:uid="{9D172FBE-3F05-4AFA-9061-16BBB1D95F17}"/>
    <cellStyle name="Comma 8 5 2 4" xfId="23314" xr:uid="{D136BAF3-C052-4513-B984-8CD371F37DEF}"/>
    <cellStyle name="Comma 8 5 2 5" xfId="35109" xr:uid="{621253D6-9233-4176-A5C0-7D388B275D6F}"/>
    <cellStyle name="Comma 8 5 3" xfId="12886" xr:uid="{00000000-0005-0000-0000-00006B050000}"/>
    <cellStyle name="Comma 8 5 3 2" xfId="18817" xr:uid="{412AF589-B5F3-4ABC-A3BD-BE698424A4DF}"/>
    <cellStyle name="Comma 8 5 3 2 2" xfId="30611" xr:uid="{4DA83590-95F4-4931-A2D7-CA8C49299081}"/>
    <cellStyle name="Comma 8 5 3 2 3" xfId="42410" xr:uid="{B23102D0-BE5E-497C-B805-EF1B1EE464B0}"/>
    <cellStyle name="Comma 8 5 3 3" xfId="24718" xr:uid="{D57BC364-E767-4440-A38F-29A5C0C834F7}"/>
    <cellStyle name="Comma 8 5 3 4" xfId="36513" xr:uid="{DB84976F-CC29-4399-8B97-3B2B6687F1F5}"/>
    <cellStyle name="Comma 8 5 4" xfId="15874" xr:uid="{E8479FAB-634B-42C8-B47D-926D874A5810}"/>
    <cellStyle name="Comma 8 5 4 2" xfId="27671" xr:uid="{C155E85C-C93B-4EC2-B774-115957CEB164}"/>
    <cellStyle name="Comma 8 5 4 3" xfId="39467" xr:uid="{A726EFA2-7E95-448D-8AB3-4F065BE03D5C}"/>
    <cellStyle name="Comma 8 5 5" xfId="21781" xr:uid="{E1A573EE-3F42-47CF-9F2B-D7EFB8F94C0B}"/>
    <cellStyle name="Comma 8 5 6" xfId="33574" xr:uid="{CB0D0F3B-2796-4350-920C-6498E82433AD}"/>
    <cellStyle name="Comma 8 6" xfId="10997" xr:uid="{00000000-0005-0000-0000-00006C050000}"/>
    <cellStyle name="Comma 8 6 2" xfId="13946" xr:uid="{00000000-0005-0000-0000-00006D050000}"/>
    <cellStyle name="Comma 8 6 2 2" xfId="19877" xr:uid="{9C02212F-C863-45BB-83F1-50BBE5569DCC}"/>
    <cellStyle name="Comma 8 6 2 2 2" xfId="31671" xr:uid="{874020DC-3607-4459-8971-34EEFA2A4B99}"/>
    <cellStyle name="Comma 8 6 2 2 3" xfId="43470" xr:uid="{BE454115-1925-4305-8EDB-A728B7105EBB}"/>
    <cellStyle name="Comma 8 6 2 3" xfId="25778" xr:uid="{0CECE606-C1C2-4585-846C-97FD43DC3233}"/>
    <cellStyle name="Comma 8 6 2 4" xfId="37573" xr:uid="{A3BF23C7-20F2-4C2F-B4E2-97B781A85AA3}"/>
    <cellStyle name="Comma 8 6 3" xfId="16941" xr:uid="{5DFE895B-9B3D-425E-8A1C-C745DB02CD15}"/>
    <cellStyle name="Comma 8 6 3 2" xfId="28735" xr:uid="{EEBE3932-53EB-4CDA-BB60-656700ADC164}"/>
    <cellStyle name="Comma 8 6 3 3" xfId="40534" xr:uid="{D96588F3-93D4-4FF3-A47B-1E5DD746FF3D}"/>
    <cellStyle name="Comma 8 6 4" xfId="22842" xr:uid="{4B48155D-47A7-46C9-AEAA-CF053A8C788D}"/>
    <cellStyle name="Comma 8 6 5" xfId="34637" xr:uid="{024675CA-C9AF-4DFA-BEF2-A195F53B9064}"/>
    <cellStyle name="Comma 8 7" xfId="12398" xr:uid="{00000000-0005-0000-0000-00006E050000}"/>
    <cellStyle name="Comma 8 7 2" xfId="18329" xr:uid="{372C1BFB-8053-427C-B5BA-8528E49E799C}"/>
    <cellStyle name="Comma 8 7 2 2" xfId="30123" xr:uid="{E2F2E4B6-57A3-4B31-AAA4-AAACFB7C8BAD}"/>
    <cellStyle name="Comma 8 7 2 3" xfId="41922" xr:uid="{F83F464D-A5D7-43F6-80B8-1F77B6F3B5DA}"/>
    <cellStyle name="Comma 8 7 3" xfId="24230" xr:uid="{279FFB94-6664-4F9F-B387-21CAFCD7DB3C}"/>
    <cellStyle name="Comma 8 7 4" xfId="36025" xr:uid="{739ED3DE-5CA4-4399-A38A-33668E2F6526}"/>
    <cellStyle name="Comma 8 8" xfId="15385" xr:uid="{8C5C28A4-3B10-4326-B486-76512A7E4101}"/>
    <cellStyle name="Comma 8 8 2" xfId="27183" xr:uid="{2E89DEB3-EB5D-4C0C-BE87-3615F4316877}"/>
    <cellStyle name="Comma 8 8 3" xfId="38978" xr:uid="{DBC1F8AB-9E05-4980-9448-146D85037891}"/>
    <cellStyle name="Comma 8 9" xfId="21293" xr:uid="{CE37301E-C24E-4EE4-8992-FDDB08000737}"/>
    <cellStyle name="Comma 9" xfId="172" xr:uid="{00000000-0005-0000-0000-00006F050000}"/>
    <cellStyle name="Comma 9 10" xfId="33103" xr:uid="{ED2D3F0C-4B5C-4AF8-ADEC-B6D6C5FE82F8}"/>
    <cellStyle name="Comma 9 2" xfId="598" xr:uid="{00000000-0005-0000-0000-000070050000}"/>
    <cellStyle name="Comma 9 2 2" xfId="1410" xr:uid="{00000000-0005-0000-0000-000071050000}"/>
    <cellStyle name="Comma 9 2 2 2" xfId="11476" xr:uid="{00000000-0005-0000-0000-000072050000}"/>
    <cellStyle name="Comma 9 2 2 2 2" xfId="14419" xr:uid="{00000000-0005-0000-0000-000073050000}"/>
    <cellStyle name="Comma 9 2 2 2 2 2" xfId="20350" xr:uid="{8E2EC022-1CD5-483D-80AC-AD053279D7B1}"/>
    <cellStyle name="Comma 9 2 2 2 2 2 2" xfId="32144" xr:uid="{9F661BDE-E1D8-441C-8B69-437D2A063801}"/>
    <cellStyle name="Comma 9 2 2 2 2 2 3" xfId="43943" xr:uid="{7D06126D-F171-4374-AABE-BB630FFFB987}"/>
    <cellStyle name="Comma 9 2 2 2 2 3" xfId="26251" xr:uid="{93C6AF5B-45F5-4CC9-89CB-9F4F26526937}"/>
    <cellStyle name="Comma 9 2 2 2 2 4" xfId="38046" xr:uid="{86716E0C-2498-4B2B-B547-83C62B59C737}"/>
    <cellStyle name="Comma 9 2 2 2 3" xfId="17414" xr:uid="{6ACD327A-E77E-4C85-9DC7-C3A454741521}"/>
    <cellStyle name="Comma 9 2 2 2 3 2" xfId="29208" xr:uid="{8D2728F3-9320-46D8-BC12-34E27BD60D19}"/>
    <cellStyle name="Comma 9 2 2 2 3 3" xfId="41007" xr:uid="{CAC42EFF-8DE4-479E-9161-A9A7BA04770F}"/>
    <cellStyle name="Comma 9 2 2 2 4" xfId="23315" xr:uid="{F7C5C99E-EDE6-4C30-B2DF-DD9B77752938}"/>
    <cellStyle name="Comma 9 2 2 2 5" xfId="35110" xr:uid="{527A19BA-C986-4E7D-8844-06D20A457E63}"/>
    <cellStyle name="Comma 9 2 2 3" xfId="12887" xr:uid="{00000000-0005-0000-0000-000074050000}"/>
    <cellStyle name="Comma 9 2 2 3 2" xfId="18818" xr:uid="{58FEA80B-B43C-445B-A279-4A3E0FA5D06E}"/>
    <cellStyle name="Comma 9 2 2 3 2 2" xfId="30612" xr:uid="{AD05F80B-1D52-4B80-98EF-B80CC9073C6D}"/>
    <cellStyle name="Comma 9 2 2 3 2 3" xfId="42411" xr:uid="{722D77C8-7599-4582-A2BF-F8ADC57EB940}"/>
    <cellStyle name="Comma 9 2 2 3 3" xfId="24719" xr:uid="{C773957B-21FC-40B1-8AC2-9987096BCFB7}"/>
    <cellStyle name="Comma 9 2 2 3 4" xfId="36514" xr:uid="{4BC960DC-2D3F-451B-A13D-B0B4D1F15BA1}"/>
    <cellStyle name="Comma 9 2 2 4" xfId="15875" xr:uid="{E61B8253-E2A5-49B4-8C40-2A3B7CE4239E}"/>
    <cellStyle name="Comma 9 2 2 4 2" xfId="27672" xr:uid="{19BCD960-FF0F-4F7A-871B-407A7FAED2A2}"/>
    <cellStyle name="Comma 9 2 2 4 3" xfId="39468" xr:uid="{096F7F6A-246C-440B-890F-66C9E73DE9CF}"/>
    <cellStyle name="Comma 9 2 2 5" xfId="21782" xr:uid="{5148D410-A138-4BC3-8493-1334350F77B9}"/>
    <cellStyle name="Comma 9 2 2 6" xfId="33575" xr:uid="{2659626F-7C23-42AB-8D15-F9EB2FAE5AEF}"/>
    <cellStyle name="Comma 9 2 3" xfId="1411" xr:uid="{00000000-0005-0000-0000-000075050000}"/>
    <cellStyle name="Comma 9 2 3 2" xfId="11477" xr:uid="{00000000-0005-0000-0000-000076050000}"/>
    <cellStyle name="Comma 9 2 3 2 2" xfId="14420" xr:uid="{00000000-0005-0000-0000-000077050000}"/>
    <cellStyle name="Comma 9 2 3 2 2 2" xfId="20351" xr:uid="{BD6CC1B3-7E38-4AD3-8016-6786145F9A03}"/>
    <cellStyle name="Comma 9 2 3 2 2 2 2" xfId="32145" xr:uid="{82638606-674C-445F-9A34-1FCC40413160}"/>
    <cellStyle name="Comma 9 2 3 2 2 2 3" xfId="43944" xr:uid="{5D67BCE0-5E7E-4EFB-8E6B-144478C04500}"/>
    <cellStyle name="Comma 9 2 3 2 2 3" xfId="26252" xr:uid="{060926C1-06CE-4590-A62F-3D22D1AAB64C}"/>
    <cellStyle name="Comma 9 2 3 2 2 4" xfId="38047" xr:uid="{9E12AC7D-AB8A-4EC7-B18E-B12BE9C092CA}"/>
    <cellStyle name="Comma 9 2 3 2 3" xfId="17415" xr:uid="{60AE51C3-8B5B-49E1-BD81-3102B898DA25}"/>
    <cellStyle name="Comma 9 2 3 2 3 2" xfId="29209" xr:uid="{7D5446CA-D2DC-44A7-A32B-DCB3233B22D6}"/>
    <cellStyle name="Comma 9 2 3 2 3 3" xfId="41008" xr:uid="{FA8D9E4E-72DF-4048-BD7F-EFF3816938E9}"/>
    <cellStyle name="Comma 9 2 3 2 4" xfId="23316" xr:uid="{36A462EE-DF8D-465D-A545-D0DC0FC19E22}"/>
    <cellStyle name="Comma 9 2 3 2 5" xfId="35111" xr:uid="{9F55B441-EC6B-45FF-9BA4-B66503A3D952}"/>
    <cellStyle name="Comma 9 2 3 3" xfId="12888" xr:uid="{00000000-0005-0000-0000-000078050000}"/>
    <cellStyle name="Comma 9 2 3 3 2" xfId="18819" xr:uid="{157306E5-8C33-411A-B54E-FF620B716582}"/>
    <cellStyle name="Comma 9 2 3 3 2 2" xfId="30613" xr:uid="{3BD38233-CBA6-4BEE-94DD-D12C1C5E5F56}"/>
    <cellStyle name="Comma 9 2 3 3 2 3" xfId="42412" xr:uid="{98EDEBE8-C5E4-4EB3-B3DF-A073BAEA5016}"/>
    <cellStyle name="Comma 9 2 3 3 3" xfId="24720" xr:uid="{FCA17348-69BE-459E-AB6C-508B9E402101}"/>
    <cellStyle name="Comma 9 2 3 3 4" xfId="36515" xr:uid="{AFFCE1EE-0558-4F23-8C2A-F6CADAC22D38}"/>
    <cellStyle name="Comma 9 2 3 4" xfId="15876" xr:uid="{33FA446F-1C7B-4BD8-B870-B84B8DFF7309}"/>
    <cellStyle name="Comma 9 2 3 4 2" xfId="27673" xr:uid="{E411540A-B731-4F3F-9D61-9018192F3E32}"/>
    <cellStyle name="Comma 9 2 3 4 3" xfId="39469" xr:uid="{A45B5899-EDC7-4F80-A440-42DC92AFE55A}"/>
    <cellStyle name="Comma 9 2 3 5" xfId="21783" xr:uid="{C522D3BB-5824-4A35-9BA9-06FFA4C5EE73}"/>
    <cellStyle name="Comma 9 2 3 6" xfId="33576" xr:uid="{11D63B2C-8108-42A5-A06B-259469BC5B57}"/>
    <cellStyle name="Comma 9 2 4" xfId="11309" xr:uid="{00000000-0005-0000-0000-000079050000}"/>
    <cellStyle name="Comma 9 2 4 2" xfId="14252" xr:uid="{00000000-0005-0000-0000-00007A050000}"/>
    <cellStyle name="Comma 9 2 4 2 2" xfId="20183" xr:uid="{75A9210D-557D-4F97-9DA3-3B593459EAFB}"/>
    <cellStyle name="Comma 9 2 4 2 2 2" xfId="31977" xr:uid="{D26F409E-2AEB-44AD-854E-D38AD334E63B}"/>
    <cellStyle name="Comma 9 2 4 2 2 3" xfId="43776" xr:uid="{4F158BA7-140E-4A85-A8F9-874D226E572E}"/>
    <cellStyle name="Comma 9 2 4 2 3" xfId="26084" xr:uid="{D315702C-836F-4139-A338-4E28722B8A0C}"/>
    <cellStyle name="Comma 9 2 4 2 4" xfId="37879" xr:uid="{07E22EF5-FA55-4040-B77A-E228AF8553CD}"/>
    <cellStyle name="Comma 9 2 4 3" xfId="17247" xr:uid="{FAC8747E-7A01-4A02-A051-614A8B3908B8}"/>
    <cellStyle name="Comma 9 2 4 3 2" xfId="29041" xr:uid="{3F7E7415-29A7-4DE7-B281-12616B3E7B39}"/>
    <cellStyle name="Comma 9 2 4 3 3" xfId="40840" xr:uid="{96DFAE70-C045-4DA2-B63D-4336054EC1AE}"/>
    <cellStyle name="Comma 9 2 4 4" xfId="23148" xr:uid="{F50A4CBE-5957-459F-9989-BABDE0B29BB7}"/>
    <cellStyle name="Comma 9 2 4 5" xfId="34943" xr:uid="{15040883-0CC0-4162-8DC0-0429F34D664D}"/>
    <cellStyle name="Comma 9 2 5" xfId="12713" xr:uid="{00000000-0005-0000-0000-00007B050000}"/>
    <cellStyle name="Comma 9 2 5 2" xfId="18644" xr:uid="{44471287-E0DA-4FAE-A680-29CBB1B2DD50}"/>
    <cellStyle name="Comma 9 2 5 2 2" xfId="30438" xr:uid="{A1FF0F52-6362-4035-AB3A-EBD8879E08D8}"/>
    <cellStyle name="Comma 9 2 5 2 3" xfId="42237" xr:uid="{663A80DC-8259-4963-92A0-A5DB972B0881}"/>
    <cellStyle name="Comma 9 2 5 3" xfId="24545" xr:uid="{1AFE742A-50C6-46F5-A422-C591EA71CF83}"/>
    <cellStyle name="Comma 9 2 5 4" xfId="36340" xr:uid="{F1E330F4-91DA-4E41-8C6D-C2CF80AD00B5}"/>
    <cellStyle name="Comma 9 2 6" xfId="15700" xr:uid="{8AFF38EB-7CB5-4333-B8FB-4D694698A7D2}"/>
    <cellStyle name="Comma 9 2 6 2" xfId="27498" xr:uid="{1F8CFD21-FE52-403C-A1B1-03AA2791F7BF}"/>
    <cellStyle name="Comma 9 2 6 3" xfId="39293" xr:uid="{842328BD-AE4E-4A89-957C-334E05F49DAE}"/>
    <cellStyle name="Comma 9 2 7" xfId="21608" xr:uid="{514CCF42-D776-43F5-89F9-C7BB74A2B15F}"/>
    <cellStyle name="Comma 9 2 8" xfId="33400" xr:uid="{C7884FD7-A6E3-4DB8-9C1A-146472FDCBAE}"/>
    <cellStyle name="Comma 9 3" xfId="453" xr:uid="{00000000-0005-0000-0000-00007C050000}"/>
    <cellStyle name="Comma 9 3 2" xfId="11170" xr:uid="{00000000-0005-0000-0000-00007D050000}"/>
    <cellStyle name="Comma 9 3 2 2" xfId="14113" xr:uid="{00000000-0005-0000-0000-00007E050000}"/>
    <cellStyle name="Comma 9 3 2 2 2" xfId="20044" xr:uid="{8D68F40F-9D15-4609-96DE-CF4CF1FA721A}"/>
    <cellStyle name="Comma 9 3 2 2 2 2" xfId="31838" xr:uid="{D2013E3F-D00A-4785-9B80-FCD2252F2FAB}"/>
    <cellStyle name="Comma 9 3 2 2 2 3" xfId="43637" xr:uid="{79B4D369-2716-4E19-A1C8-24F09BC64AFC}"/>
    <cellStyle name="Comma 9 3 2 2 3" xfId="25945" xr:uid="{D965EF4C-2F88-4262-96E9-3E62652F697D}"/>
    <cellStyle name="Comma 9 3 2 2 4" xfId="37740" xr:uid="{26983BC6-3546-49C1-9CCF-63F04CD02FC4}"/>
    <cellStyle name="Comma 9 3 2 3" xfId="17108" xr:uid="{F288F359-AD56-47AB-866A-081792BBBCC5}"/>
    <cellStyle name="Comma 9 3 2 3 2" xfId="28902" xr:uid="{1240F807-D30F-42D8-B928-A56F892E21A2}"/>
    <cellStyle name="Comma 9 3 2 3 3" xfId="40701" xr:uid="{82420194-EF5F-49F6-8AE1-AC037864C485}"/>
    <cellStyle name="Comma 9 3 2 4" xfId="23009" xr:uid="{BFC03B72-9E00-4755-A868-9F526E54A196}"/>
    <cellStyle name="Comma 9 3 2 5" xfId="34804" xr:uid="{54371487-F0E5-40EF-94E4-A002F6FFB975}"/>
    <cellStyle name="Comma 9 3 3" xfId="12568" xr:uid="{00000000-0005-0000-0000-00007F050000}"/>
    <cellStyle name="Comma 9 3 3 2" xfId="18499" xr:uid="{026AA796-197D-4A8C-AC16-3E710497A62B}"/>
    <cellStyle name="Comma 9 3 3 2 2" xfId="30293" xr:uid="{D64CA905-994F-49C9-9CB6-0A2BC6E66EE1}"/>
    <cellStyle name="Comma 9 3 3 2 3" xfId="42092" xr:uid="{7FCDC34C-B6C7-4FB9-80B0-5F33298B3EFB}"/>
    <cellStyle name="Comma 9 3 3 3" xfId="24400" xr:uid="{B943282F-6E70-477B-AB41-216AE88573D9}"/>
    <cellStyle name="Comma 9 3 3 4" xfId="36195" xr:uid="{E1DD72A7-C78A-4227-A0C3-1794ADDBFCC0}"/>
    <cellStyle name="Comma 9 3 4" xfId="15555" xr:uid="{A7E2B9D4-4A5F-4AFD-A921-258C3D008918}"/>
    <cellStyle name="Comma 9 3 4 2" xfId="27353" xr:uid="{8F52C41B-E9F6-4A58-8960-7C3196A169DE}"/>
    <cellStyle name="Comma 9 3 4 3" xfId="39148" xr:uid="{4FA79A69-B33E-4448-B2E6-329CD00D463A}"/>
    <cellStyle name="Comma 9 3 5" xfId="21463" xr:uid="{B6D4CB4B-160C-4412-908A-3BE7A47A9561}"/>
    <cellStyle name="Comma 9 3 6" xfId="33255" xr:uid="{FE6DD8F4-55B6-49D6-8B86-E894A3E91D8F}"/>
    <cellStyle name="Comma 9 4" xfId="1412" xr:uid="{00000000-0005-0000-0000-000080050000}"/>
    <cellStyle name="Comma 9 4 2" xfId="11478" xr:uid="{00000000-0005-0000-0000-000081050000}"/>
    <cellStyle name="Comma 9 4 2 2" xfId="14421" xr:uid="{00000000-0005-0000-0000-000082050000}"/>
    <cellStyle name="Comma 9 4 2 2 2" xfId="20352" xr:uid="{9B91976B-26EF-410A-A9E4-0D9A7A0890CD}"/>
    <cellStyle name="Comma 9 4 2 2 2 2" xfId="32146" xr:uid="{6792C7C6-66A1-4368-A9C9-F02584C411E1}"/>
    <cellStyle name="Comma 9 4 2 2 2 3" xfId="43945" xr:uid="{0E1FE2C6-B951-45AD-924E-336AF60F23DE}"/>
    <cellStyle name="Comma 9 4 2 2 3" xfId="26253" xr:uid="{AA1E127B-F9F4-4C45-8F5F-7A9F60C9305C}"/>
    <cellStyle name="Comma 9 4 2 2 4" xfId="38048" xr:uid="{82E00263-BB77-4747-AD99-E1A34500F5D3}"/>
    <cellStyle name="Comma 9 4 2 3" xfId="17416" xr:uid="{A51F0A80-3F17-4EEA-A462-CD62DCE24717}"/>
    <cellStyle name="Comma 9 4 2 3 2" xfId="29210" xr:uid="{D01127BD-3400-4FFC-A12A-8D92E078AC89}"/>
    <cellStyle name="Comma 9 4 2 3 3" xfId="41009" xr:uid="{534E8BE7-DB24-4225-9EED-1DFA1A78F89A}"/>
    <cellStyle name="Comma 9 4 2 4" xfId="23317" xr:uid="{F3AB411B-E387-4233-8B3B-078058E1F9DB}"/>
    <cellStyle name="Comma 9 4 2 5" xfId="35112" xr:uid="{2437FC72-BA04-410C-A2C9-94C2F8935288}"/>
    <cellStyle name="Comma 9 4 3" xfId="12889" xr:uid="{00000000-0005-0000-0000-000083050000}"/>
    <cellStyle name="Comma 9 4 3 2" xfId="18820" xr:uid="{370FE77E-4F63-4997-AC89-289A4B9EB21E}"/>
    <cellStyle name="Comma 9 4 3 2 2" xfId="30614" xr:uid="{E69063C4-2622-4CA1-BA2A-219A82DE2006}"/>
    <cellStyle name="Comma 9 4 3 2 3" xfId="42413" xr:uid="{007C3A8B-74E5-41CC-B5C1-2CE909F104B0}"/>
    <cellStyle name="Comma 9 4 3 3" xfId="24721" xr:uid="{7C9772E0-8389-406C-ABCE-F91E022C5796}"/>
    <cellStyle name="Comma 9 4 3 4" xfId="36516" xr:uid="{A403E66E-B84F-4A4F-82B3-8FB08EC89C66}"/>
    <cellStyle name="Comma 9 4 4" xfId="15877" xr:uid="{D7909DE5-9BBE-4CC0-B5F8-1663EA98EEC8}"/>
    <cellStyle name="Comma 9 4 4 2" xfId="27674" xr:uid="{6366ADFC-016F-4153-B108-5849DB747F14}"/>
    <cellStyle name="Comma 9 4 4 3" xfId="39470" xr:uid="{63528A91-B12A-4FD0-98AD-6EDC1027A286}"/>
    <cellStyle name="Comma 9 4 5" xfId="21784" xr:uid="{7B3A25C3-14F2-4F68-BC73-11C29A73C499}"/>
    <cellStyle name="Comma 9 4 6" xfId="33577" xr:uid="{938B4B1C-EAEC-4DC2-8E73-DF0363661492}"/>
    <cellStyle name="Comma 9 5" xfId="1413" xr:uid="{00000000-0005-0000-0000-000084050000}"/>
    <cellStyle name="Comma 9 5 2" xfId="11479" xr:uid="{00000000-0005-0000-0000-000085050000}"/>
    <cellStyle name="Comma 9 5 2 2" xfId="14422" xr:uid="{00000000-0005-0000-0000-000086050000}"/>
    <cellStyle name="Comma 9 5 2 2 2" xfId="20353" xr:uid="{5DF61EEC-B910-4A82-97EE-5FF3A6115D69}"/>
    <cellStyle name="Comma 9 5 2 2 2 2" xfId="32147" xr:uid="{80E1CD71-7BBA-483A-B0C5-28252B7B8458}"/>
    <cellStyle name="Comma 9 5 2 2 2 3" xfId="43946" xr:uid="{D4B3A259-45B2-4AD2-A894-BA6CC89F81C3}"/>
    <cellStyle name="Comma 9 5 2 2 3" xfId="26254" xr:uid="{A7459CC9-B3F6-488C-ADA4-0D59A25D4431}"/>
    <cellStyle name="Comma 9 5 2 2 4" xfId="38049" xr:uid="{7938EDEA-7536-4B60-9C76-172159551324}"/>
    <cellStyle name="Comma 9 5 2 3" xfId="17417" xr:uid="{EB997757-312C-45E0-9B0C-8C12EAB233D5}"/>
    <cellStyle name="Comma 9 5 2 3 2" xfId="29211" xr:uid="{C5DFD863-286D-4730-A726-E09B6BCC5364}"/>
    <cellStyle name="Comma 9 5 2 3 3" xfId="41010" xr:uid="{2FC149A8-3068-42B5-91CD-B8C3B4CF2AA9}"/>
    <cellStyle name="Comma 9 5 2 4" xfId="23318" xr:uid="{CE17CCB1-6289-4857-A7D1-5075D5EDCEB4}"/>
    <cellStyle name="Comma 9 5 2 5" xfId="35113" xr:uid="{4C4EBA56-317D-4241-A5DA-8434AA80E6F4}"/>
    <cellStyle name="Comma 9 5 3" xfId="12890" xr:uid="{00000000-0005-0000-0000-000087050000}"/>
    <cellStyle name="Comma 9 5 3 2" xfId="18821" xr:uid="{4CAAB7F6-782E-46D4-977F-B7313B12BDEB}"/>
    <cellStyle name="Comma 9 5 3 2 2" xfId="30615" xr:uid="{D6B16B76-A5E5-4A39-80A9-CA45DB48AA71}"/>
    <cellStyle name="Comma 9 5 3 2 3" xfId="42414" xr:uid="{82172505-483C-4FF2-ADE2-70FA29974CA1}"/>
    <cellStyle name="Comma 9 5 3 3" xfId="24722" xr:uid="{BB5ACAEE-C2D2-456A-846E-94607117A7A5}"/>
    <cellStyle name="Comma 9 5 3 4" xfId="36517" xr:uid="{AD017685-CF57-49CE-B137-6458830B9196}"/>
    <cellStyle name="Comma 9 5 4" xfId="15878" xr:uid="{4973C749-652C-4AF4-B47F-530A685DE7F8}"/>
    <cellStyle name="Comma 9 5 4 2" xfId="27675" xr:uid="{3604332A-67EC-45B2-A49F-D37D7998850E}"/>
    <cellStyle name="Comma 9 5 4 3" xfId="39471" xr:uid="{48F539F7-CA12-4C18-AFD2-E33B80232DB9}"/>
    <cellStyle name="Comma 9 5 5" xfId="21785" xr:uid="{26236FB4-87D5-4297-8A5E-ABA02FAB0766}"/>
    <cellStyle name="Comma 9 5 6" xfId="33578" xr:uid="{012E1BE3-A319-4578-AA56-BEF22F7B528F}"/>
    <cellStyle name="Comma 9 6" xfId="11014" xr:uid="{00000000-0005-0000-0000-000088050000}"/>
    <cellStyle name="Comma 9 6 2" xfId="13963" xr:uid="{00000000-0005-0000-0000-000089050000}"/>
    <cellStyle name="Comma 9 6 2 2" xfId="19894" xr:uid="{F5FE23C2-2E20-4FE5-81D6-A6F9446F51F8}"/>
    <cellStyle name="Comma 9 6 2 2 2" xfId="31688" xr:uid="{DCD394AC-931B-42FF-B1E7-5D6F70E0C96B}"/>
    <cellStyle name="Comma 9 6 2 2 3" xfId="43487" xr:uid="{B2B72611-615D-4677-8488-0F3C22231D1A}"/>
    <cellStyle name="Comma 9 6 2 3" xfId="25795" xr:uid="{ED6104CD-C902-4361-90F2-E9A836456BAF}"/>
    <cellStyle name="Comma 9 6 2 4" xfId="37590" xr:uid="{F62E161D-EFF9-4E28-B35E-FCC6691DE942}"/>
    <cellStyle name="Comma 9 6 3" xfId="16958" xr:uid="{E78861C8-AE27-4CE5-8E97-8564DC4D461E}"/>
    <cellStyle name="Comma 9 6 3 2" xfId="28752" xr:uid="{173318FF-8069-4D44-86DB-7844B738F770}"/>
    <cellStyle name="Comma 9 6 3 3" xfId="40551" xr:uid="{942D9D6B-C767-4195-BBA9-6EE6077D847B}"/>
    <cellStyle name="Comma 9 6 4" xfId="22859" xr:uid="{10BDBB71-76BC-4CC4-B00F-C98450150AE1}"/>
    <cellStyle name="Comma 9 6 5" xfId="34654" xr:uid="{0CDD93E5-3882-4E6D-A900-AD4411BCACF6}"/>
    <cellStyle name="Comma 9 7" xfId="12416" xr:uid="{00000000-0005-0000-0000-00008A050000}"/>
    <cellStyle name="Comma 9 7 2" xfId="18347" xr:uid="{412482F6-957B-4A93-9C51-94EA2601BF4D}"/>
    <cellStyle name="Comma 9 7 2 2" xfId="30141" xr:uid="{7E17EE89-931F-4200-BE6B-A9147DA33E4A}"/>
    <cellStyle name="Comma 9 7 2 3" xfId="41940" xr:uid="{1DA810F2-1A2D-4CBD-8870-CD876EF554FC}"/>
    <cellStyle name="Comma 9 7 3" xfId="24248" xr:uid="{30522881-AE15-455A-9811-D4FA18E7DC4A}"/>
    <cellStyle name="Comma 9 7 4" xfId="36043" xr:uid="{265F622F-8D08-46ED-B376-86AB5CFF96A2}"/>
    <cellStyle name="Comma 9 8" xfId="15403" xr:uid="{92133039-306F-48C6-B37B-9D7315EC809F}"/>
    <cellStyle name="Comma 9 8 2" xfId="27201" xr:uid="{ABA96D35-E1BC-4279-9C2F-2C05DF4CDF64}"/>
    <cellStyle name="Comma 9 8 3" xfId="38996" xr:uid="{ED89D921-642B-41B7-9EFC-80C2A9A9A259}"/>
    <cellStyle name="Comma 9 9" xfId="21311" xr:uid="{4DDDC2AD-A2D0-4732-8D27-94822DBC6978}"/>
    <cellStyle name="Comma0" xfId="1414" xr:uid="{00000000-0005-0000-0000-00008B050000}"/>
    <cellStyle name="Conferência" xfId="1415" xr:uid="{00000000-0005-0000-0000-00008C050000}"/>
    <cellStyle name="Conferência 2" xfId="1416" xr:uid="{00000000-0005-0000-0000-00008D050000}"/>
    <cellStyle name="Conferência 2 2" xfId="1417" xr:uid="{00000000-0005-0000-0000-00008E050000}"/>
    <cellStyle name="Conferência 2 2 2" xfId="1418" xr:uid="{00000000-0005-0000-0000-00008F050000}"/>
    <cellStyle name="Conferência 2 2 2 2" xfId="11481" xr:uid="{00000000-0005-0000-0000-000090050000}"/>
    <cellStyle name="Conferência 2 2 2 2 2" xfId="14424" xr:uid="{00000000-0005-0000-0000-000091050000}"/>
    <cellStyle name="Conferência 2 2 2 2 2 2" xfId="20355" xr:uid="{3096A387-40AA-4DCE-A990-E7E8A6DE41CE}"/>
    <cellStyle name="Conferência 2 2 2 2 2 2 2" xfId="32149" xr:uid="{F22FA487-821E-4B8F-9777-376E3C0FC3B4}"/>
    <cellStyle name="Conferência 2 2 2 2 2 2 3" xfId="43948" xr:uid="{F5E88930-5B8F-49F1-8707-7DA0187FC84A}"/>
    <cellStyle name="Conferência 2 2 2 2 2 3" xfId="26256" xr:uid="{0642EEBC-AC41-47CF-90C0-083662FE4512}"/>
    <cellStyle name="Conferência 2 2 2 2 2 4" xfId="38051" xr:uid="{C3560408-8ABD-42B3-B7DA-BD8AAD3272C0}"/>
    <cellStyle name="Conferência 2 2 2 2 3" xfId="17419" xr:uid="{6BC45D83-D415-4AE6-A8AF-D767DD137A55}"/>
    <cellStyle name="Conferência 2 2 2 2 3 2" xfId="29213" xr:uid="{16DF37A5-B12D-4C9A-853D-951BC7201DA6}"/>
    <cellStyle name="Conferência 2 2 2 2 3 3" xfId="41012" xr:uid="{785867C6-504E-4FBD-9BF5-2AAC4992432D}"/>
    <cellStyle name="Conferência 2 2 2 2 4" xfId="23320" xr:uid="{BE3E4E41-C755-45CA-B0AA-B0A25C5EEB55}"/>
    <cellStyle name="Conferência 2 2 2 2 5" xfId="35115" xr:uid="{2196C4C1-3DE7-4688-B75F-DD69DF53A42F}"/>
    <cellStyle name="Conferência 2 2 2 3" xfId="12892" xr:uid="{00000000-0005-0000-0000-000092050000}"/>
    <cellStyle name="Conferência 2 2 2 3 2" xfId="18823" xr:uid="{E7070203-F246-4402-94ED-D5630BFC5AAE}"/>
    <cellStyle name="Conferência 2 2 2 3 2 2" xfId="30617" xr:uid="{F658A614-06EF-4745-A41D-E71778691123}"/>
    <cellStyle name="Conferência 2 2 2 3 2 3" xfId="42416" xr:uid="{6918A204-5F79-43C6-8161-C6A99B1449DE}"/>
    <cellStyle name="Conferência 2 2 2 3 3" xfId="24724" xr:uid="{F68A1FB3-791D-40E4-A589-D365921260DA}"/>
    <cellStyle name="Conferência 2 2 2 3 4" xfId="36519" xr:uid="{EB42C526-3B1F-4F1C-A2CC-D2FD570EB58F}"/>
    <cellStyle name="Conferência 2 2 2 4" xfId="15880" xr:uid="{5EF60BA3-EE7B-4B47-8730-F65ADBEE76BD}"/>
    <cellStyle name="Conferência 2 2 2 4 2" xfId="27677" xr:uid="{C5F665BA-1AC0-4BAF-829C-E7EBAEEC97C3}"/>
    <cellStyle name="Conferência 2 2 2 4 3" xfId="39473" xr:uid="{0FBCB8C0-E890-47EB-BB5F-7E9ACB9EE9A2}"/>
    <cellStyle name="Conferência 2 2 2 5" xfId="21787" xr:uid="{0AA7D1A5-8709-4EF1-85EE-DE9DD45E3DB6}"/>
    <cellStyle name="Conferência 2 2 2 6" xfId="33580" xr:uid="{09219678-0E1C-4B03-A3F9-4EC6F831A8FD}"/>
    <cellStyle name="Conferência 2 2 3" xfId="1419" xr:uid="{00000000-0005-0000-0000-000093050000}"/>
    <cellStyle name="Conferência 2 2 3 2" xfId="11482" xr:uid="{00000000-0005-0000-0000-000094050000}"/>
    <cellStyle name="Conferência 2 2 3 2 2" xfId="14425" xr:uid="{00000000-0005-0000-0000-000095050000}"/>
    <cellStyle name="Conferência 2 2 3 2 2 2" xfId="20356" xr:uid="{9048D86F-ED6D-4AC3-A8D1-A117EACD3CC8}"/>
    <cellStyle name="Conferência 2 2 3 2 2 2 2" xfId="32150" xr:uid="{128BEE7A-7E6E-49F0-8D9D-DAA9577CFF7F}"/>
    <cellStyle name="Conferência 2 2 3 2 2 2 3" xfId="43949" xr:uid="{17455E79-CD2F-419E-B79D-C00DDC33561F}"/>
    <cellStyle name="Conferência 2 2 3 2 2 3" xfId="26257" xr:uid="{756F527B-5CDB-4F85-9216-9A624AAFE89C}"/>
    <cellStyle name="Conferência 2 2 3 2 2 4" xfId="38052" xr:uid="{9406B193-1666-469A-9FE2-4FC405294E37}"/>
    <cellStyle name="Conferência 2 2 3 2 3" xfId="17420" xr:uid="{8EB8AF21-AFDF-463C-8F3A-F0B1A90A3777}"/>
    <cellStyle name="Conferência 2 2 3 2 3 2" xfId="29214" xr:uid="{3EE53BC4-3B1E-46F8-9BC9-863B0B337476}"/>
    <cellStyle name="Conferência 2 2 3 2 3 3" xfId="41013" xr:uid="{5121CD23-58F7-446A-916B-4B67FE59F781}"/>
    <cellStyle name="Conferência 2 2 3 2 4" xfId="23321" xr:uid="{E7BCA0C7-E8BA-4FB0-B236-C3BD3FE58492}"/>
    <cellStyle name="Conferência 2 2 3 2 5" xfId="35116" xr:uid="{B9ABEF13-5FAC-4047-AE17-90998EBFABA8}"/>
    <cellStyle name="Conferência 2 2 3 3" xfId="12893" xr:uid="{00000000-0005-0000-0000-000096050000}"/>
    <cellStyle name="Conferência 2 2 3 3 2" xfId="18824" xr:uid="{369757FA-5FC2-44F1-8ACD-9041A08F553A}"/>
    <cellStyle name="Conferência 2 2 3 3 2 2" xfId="30618" xr:uid="{E21A8FC1-C1A0-4706-BD57-03A3A70368DD}"/>
    <cellStyle name="Conferência 2 2 3 3 2 3" xfId="42417" xr:uid="{3BED6632-C3E0-4CF8-9CA3-32EAE6FE543D}"/>
    <cellStyle name="Conferência 2 2 3 3 3" xfId="24725" xr:uid="{1F271E36-B338-4DDF-8F7B-58078197002B}"/>
    <cellStyle name="Conferência 2 2 3 3 4" xfId="36520" xr:uid="{658B7281-22D1-421A-8AB7-C0C56D2C7F14}"/>
    <cellStyle name="Conferência 2 2 3 4" xfId="15881" xr:uid="{2EFC106B-A358-4F4E-9C61-C498FCE253B4}"/>
    <cellStyle name="Conferência 2 2 3 4 2" xfId="27678" xr:uid="{76FA0B69-C9F7-486A-8740-FD69EE2A0F2F}"/>
    <cellStyle name="Conferência 2 2 3 4 3" xfId="39474" xr:uid="{F85BC718-2B38-480C-9485-A88A47BE0950}"/>
    <cellStyle name="Conferência 2 2 3 5" xfId="21788" xr:uid="{87D24417-F016-43B1-838D-F316E247C73F}"/>
    <cellStyle name="Conferência 2 2 3 6" xfId="33581" xr:uid="{F67C2285-B696-48C4-9F97-B813A56F7C36}"/>
    <cellStyle name="Conferência 2 2 4" xfId="11480" xr:uid="{00000000-0005-0000-0000-000097050000}"/>
    <cellStyle name="Conferência 2 2 4 2" xfId="14423" xr:uid="{00000000-0005-0000-0000-000098050000}"/>
    <cellStyle name="Conferência 2 2 4 2 2" xfId="20354" xr:uid="{92B1EA67-F299-4399-A32F-8BF13DF581A0}"/>
    <cellStyle name="Conferência 2 2 4 2 2 2" xfId="32148" xr:uid="{37D8AE89-0F99-4624-8141-D4394DBBE06A}"/>
    <cellStyle name="Conferência 2 2 4 2 2 3" xfId="43947" xr:uid="{654CC277-4B33-4644-A397-D66059FB508E}"/>
    <cellStyle name="Conferência 2 2 4 2 3" xfId="26255" xr:uid="{801435D4-862F-4274-824B-50B8F7027B11}"/>
    <cellStyle name="Conferência 2 2 4 2 4" xfId="38050" xr:uid="{0307520E-0B51-4C81-8A8B-A5F0EC48DB72}"/>
    <cellStyle name="Conferência 2 2 4 3" xfId="17418" xr:uid="{E7B0AB52-5DEE-4CFD-8DBD-7035F510AC9E}"/>
    <cellStyle name="Conferência 2 2 4 3 2" xfId="29212" xr:uid="{B8764D77-75C8-4A09-AA1C-45F48EEAEE21}"/>
    <cellStyle name="Conferência 2 2 4 3 3" xfId="41011" xr:uid="{C900D394-CD6B-460E-B75A-09F4F48541C0}"/>
    <cellStyle name="Conferência 2 2 4 4" xfId="23319" xr:uid="{70808ACE-A236-4E58-AF9B-7063C68A4F2A}"/>
    <cellStyle name="Conferência 2 2 4 5" xfId="35114" xr:uid="{385B7EDE-A9B8-45A1-9329-737D9078DCCA}"/>
    <cellStyle name="Conferência 2 2 5" xfId="12891" xr:uid="{00000000-0005-0000-0000-000099050000}"/>
    <cellStyle name="Conferência 2 2 5 2" xfId="18822" xr:uid="{C440211F-7D4C-436F-A396-0A0763C4ECC4}"/>
    <cellStyle name="Conferência 2 2 5 2 2" xfId="30616" xr:uid="{DC9A7247-0B8C-46A8-A234-E9D45590F336}"/>
    <cellStyle name="Conferência 2 2 5 2 3" xfId="42415" xr:uid="{2EF8226E-2639-478C-B3EB-7CEFAE692A4D}"/>
    <cellStyle name="Conferência 2 2 5 3" xfId="24723" xr:uid="{658855CF-4D03-498C-A8DA-DB2EB754558B}"/>
    <cellStyle name="Conferência 2 2 5 4" xfId="36518" xr:uid="{DCFB1947-98F6-47E4-82EB-C284FCC8357B}"/>
    <cellStyle name="Conferência 2 2 6" xfId="15879" xr:uid="{288C289F-629F-4CF1-B01C-5DE583D34E7E}"/>
    <cellStyle name="Conferência 2 2 6 2" xfId="27676" xr:uid="{DAB99B64-0634-4488-A3A9-05D374F1278D}"/>
    <cellStyle name="Conferência 2 2 6 3" xfId="39472" xr:uid="{0EC9F512-DC97-45D8-B170-DB122EEF845A}"/>
    <cellStyle name="Conferência 2 2 7" xfId="21786" xr:uid="{D434707E-41FA-4DB3-B029-EDACE1A86729}"/>
    <cellStyle name="Conferência 2 2 8" xfId="33579" xr:uid="{A26BB70D-2281-4CF0-93D9-4CFCE992A5DB}"/>
    <cellStyle name="Conferência 3" xfId="1420" xr:uid="{00000000-0005-0000-0000-00009A050000}"/>
    <cellStyle name="Conferência 3 2" xfId="1421" xr:uid="{00000000-0005-0000-0000-00009B050000}"/>
    <cellStyle name="Conferência 3 2 2" xfId="11484" xr:uid="{00000000-0005-0000-0000-00009C050000}"/>
    <cellStyle name="Conferência 3 2 2 2" xfId="14427" xr:uid="{00000000-0005-0000-0000-00009D050000}"/>
    <cellStyle name="Conferência 3 2 2 2 2" xfId="20358" xr:uid="{B029C09B-A31A-44D4-A70C-1EA68E1C93F9}"/>
    <cellStyle name="Conferência 3 2 2 2 2 2" xfId="32152" xr:uid="{0F964415-9D2B-4886-A13E-8BB4D5E25F7F}"/>
    <cellStyle name="Conferência 3 2 2 2 2 3" xfId="43951" xr:uid="{4CE50D21-F4FE-4796-9BCC-AA9F2CB51868}"/>
    <cellStyle name="Conferência 3 2 2 2 3" xfId="26259" xr:uid="{2D294984-C57C-4F94-A1FA-AD54AEF6C859}"/>
    <cellStyle name="Conferência 3 2 2 2 4" xfId="38054" xr:uid="{1F7C714B-C5E8-4F48-94CD-93AB74F6410D}"/>
    <cellStyle name="Conferência 3 2 2 3" xfId="17422" xr:uid="{B1B86ED5-8DAD-4349-AF99-4D42454B2F17}"/>
    <cellStyle name="Conferência 3 2 2 3 2" xfId="29216" xr:uid="{75BCDC36-5368-4095-93F9-5B2066BFBE8D}"/>
    <cellStyle name="Conferência 3 2 2 3 3" xfId="41015" xr:uid="{B86EAB73-D232-482C-A9B9-8FC046C34B16}"/>
    <cellStyle name="Conferência 3 2 2 4" xfId="23323" xr:uid="{68864BDE-CFD3-4BDE-8FC1-1B382B4E26FD}"/>
    <cellStyle name="Conferência 3 2 2 5" xfId="35118" xr:uid="{8D4BCD32-1238-43F8-B519-B429B74E3C78}"/>
    <cellStyle name="Conferência 3 2 3" xfId="12895" xr:uid="{00000000-0005-0000-0000-00009E050000}"/>
    <cellStyle name="Conferência 3 2 3 2" xfId="18826" xr:uid="{FADE4920-AD10-4711-A56E-B9A38FD5BC73}"/>
    <cellStyle name="Conferência 3 2 3 2 2" xfId="30620" xr:uid="{90EAD62F-7D35-4C9D-B834-CDB2F9E00373}"/>
    <cellStyle name="Conferência 3 2 3 2 3" xfId="42419" xr:uid="{FA2F1FD8-B8DE-45A5-8C53-2D7E222778C1}"/>
    <cellStyle name="Conferência 3 2 3 3" xfId="24727" xr:uid="{D451AD7F-F5CD-4305-ACE7-521469A73C2D}"/>
    <cellStyle name="Conferência 3 2 3 4" xfId="36522" xr:uid="{65305876-B4C1-49DD-89B4-5E0BD63257C9}"/>
    <cellStyle name="Conferência 3 2 4" xfId="15883" xr:uid="{22C949F5-FE28-43E2-B582-B37802A60AC7}"/>
    <cellStyle name="Conferência 3 2 4 2" xfId="27680" xr:uid="{73027AC5-BA11-4953-85B6-FCCBB03930C1}"/>
    <cellStyle name="Conferência 3 2 4 3" xfId="39476" xr:uid="{E1427DD4-4E81-4690-BFA9-5C97F8488949}"/>
    <cellStyle name="Conferência 3 2 5" xfId="21790" xr:uid="{AFC07BE4-C003-4CC8-B9A6-DE7176C4F64D}"/>
    <cellStyle name="Conferência 3 2 6" xfId="33583" xr:uid="{40C670F0-1AA8-4E9F-9CF8-53D8AC08DBA5}"/>
    <cellStyle name="Conferência 3 3" xfId="1422" xr:uid="{00000000-0005-0000-0000-00009F050000}"/>
    <cellStyle name="Conferência 3 3 2" xfId="11485" xr:uid="{00000000-0005-0000-0000-0000A0050000}"/>
    <cellStyle name="Conferência 3 3 2 2" xfId="14428" xr:uid="{00000000-0005-0000-0000-0000A1050000}"/>
    <cellStyle name="Conferência 3 3 2 2 2" xfId="20359" xr:uid="{CF93A7DA-C418-4B60-B8F9-FA17A81DA68D}"/>
    <cellStyle name="Conferência 3 3 2 2 2 2" xfId="32153" xr:uid="{FA054CF0-6E5E-4FFC-8F60-4276DA3B9BC9}"/>
    <cellStyle name="Conferência 3 3 2 2 2 3" xfId="43952" xr:uid="{ED042228-403C-4F82-A6C2-F84C26DE8D45}"/>
    <cellStyle name="Conferência 3 3 2 2 3" xfId="26260" xr:uid="{5392A4CD-23D1-4DCD-B5EE-7A2C2B600BA5}"/>
    <cellStyle name="Conferência 3 3 2 2 4" xfId="38055" xr:uid="{58C28D77-AE88-4C7F-A7E5-78A5E110CC83}"/>
    <cellStyle name="Conferência 3 3 2 3" xfId="17423" xr:uid="{8CBD15E3-8FB9-4877-BDEF-2F5DA0454C20}"/>
    <cellStyle name="Conferência 3 3 2 3 2" xfId="29217" xr:uid="{5FD2848C-31C5-4B39-AEB9-88D83F12FA6C}"/>
    <cellStyle name="Conferência 3 3 2 3 3" xfId="41016" xr:uid="{C5E472FD-BF04-4D39-AA46-CE314DA81382}"/>
    <cellStyle name="Conferência 3 3 2 4" xfId="23324" xr:uid="{6E42D3CB-4989-41FC-B916-E6F84BC7A2CC}"/>
    <cellStyle name="Conferência 3 3 2 5" xfId="35119" xr:uid="{BDB53A5B-086F-4FAF-B12B-EBA308B9273D}"/>
    <cellStyle name="Conferência 3 3 3" xfId="12896" xr:uid="{00000000-0005-0000-0000-0000A2050000}"/>
    <cellStyle name="Conferência 3 3 3 2" xfId="18827" xr:uid="{005D1654-CC61-4932-BBCA-3E1224BEB410}"/>
    <cellStyle name="Conferência 3 3 3 2 2" xfId="30621" xr:uid="{B6A54D59-9F4B-45F2-A889-697DC103A8D1}"/>
    <cellStyle name="Conferência 3 3 3 2 3" xfId="42420" xr:uid="{55486533-F143-4EE9-8675-8EB04B555B48}"/>
    <cellStyle name="Conferência 3 3 3 3" xfId="24728" xr:uid="{377B2426-8394-460E-9F3E-6330599418BA}"/>
    <cellStyle name="Conferência 3 3 3 4" xfId="36523" xr:uid="{0F58B273-BBB0-4117-B062-3C412B543806}"/>
    <cellStyle name="Conferência 3 3 4" xfId="15884" xr:uid="{FFE58F3D-3366-4DE2-A678-DEDAED325251}"/>
    <cellStyle name="Conferência 3 3 4 2" xfId="27681" xr:uid="{28957C11-F388-418B-AAA4-F8331AC81F90}"/>
    <cellStyle name="Conferência 3 3 4 3" xfId="39477" xr:uid="{C9E8545F-DCBC-4CDD-B6DD-7262474E79A7}"/>
    <cellStyle name="Conferência 3 3 5" xfId="21791" xr:uid="{92AC1E27-D01F-431D-9B31-DD47DF83EE1D}"/>
    <cellStyle name="Conferência 3 3 6" xfId="33584" xr:uid="{6AA6A00B-53A0-4877-84B7-DDE8A4987A6B}"/>
    <cellStyle name="Conferência 3 4" xfId="11483" xr:uid="{00000000-0005-0000-0000-0000A3050000}"/>
    <cellStyle name="Conferência 3 4 2" xfId="14426" xr:uid="{00000000-0005-0000-0000-0000A4050000}"/>
    <cellStyle name="Conferência 3 4 2 2" xfId="20357" xr:uid="{BE7C34C6-AE48-460F-8E52-37632FFE19BC}"/>
    <cellStyle name="Conferência 3 4 2 2 2" xfId="32151" xr:uid="{FCB1D65C-9C0D-4263-B06A-C5F0E609F944}"/>
    <cellStyle name="Conferência 3 4 2 2 3" xfId="43950" xr:uid="{84E11E2D-AD4B-4675-9FEB-6EF77908C7E9}"/>
    <cellStyle name="Conferência 3 4 2 3" xfId="26258" xr:uid="{E37A26D9-B888-46DC-81AD-511C89B6A9BB}"/>
    <cellStyle name="Conferência 3 4 2 4" xfId="38053" xr:uid="{BA810BA1-0BCD-4F55-BBFD-A7D12AD3EFBD}"/>
    <cellStyle name="Conferência 3 4 3" xfId="17421" xr:uid="{67851668-D0A7-49EA-A432-35FF8C316246}"/>
    <cellStyle name="Conferência 3 4 3 2" xfId="29215" xr:uid="{E6B0E96E-3C37-45CF-8C97-C7329151C592}"/>
    <cellStyle name="Conferência 3 4 3 3" xfId="41014" xr:uid="{581E0F1A-D364-4B67-9621-4A4F4A184EB7}"/>
    <cellStyle name="Conferência 3 4 4" xfId="23322" xr:uid="{3BEC2638-9A4C-4A74-8C07-E1078313E924}"/>
    <cellStyle name="Conferência 3 4 5" xfId="35117" xr:uid="{714C6DED-415E-40F5-A232-2DDC29600011}"/>
    <cellStyle name="Conferência 3 5" xfId="12894" xr:uid="{00000000-0005-0000-0000-0000A5050000}"/>
    <cellStyle name="Conferência 3 5 2" xfId="18825" xr:uid="{70B68796-76A7-4F65-B8FF-D6F8DF7D078C}"/>
    <cellStyle name="Conferência 3 5 2 2" xfId="30619" xr:uid="{503F3368-052A-4C3D-BAEE-8169894F3F49}"/>
    <cellStyle name="Conferência 3 5 2 3" xfId="42418" xr:uid="{FA5B975A-D680-4B8B-9229-C9CA2D53E87B}"/>
    <cellStyle name="Conferência 3 5 3" xfId="24726" xr:uid="{9A9021AD-557D-4AE0-A6FB-762E08798539}"/>
    <cellStyle name="Conferência 3 5 4" xfId="36521" xr:uid="{4A57D1E1-A9CE-4A68-96A4-AB746E9BAB2C}"/>
    <cellStyle name="Conferência 3 6" xfId="15882" xr:uid="{2F8B31E4-0701-4DBB-9DBB-01F8376345F5}"/>
    <cellStyle name="Conferência 3 6 2" xfId="27679" xr:uid="{48CAB268-0C7F-436C-833D-37615A6F9BE8}"/>
    <cellStyle name="Conferência 3 6 3" xfId="39475" xr:uid="{7F387F82-D25E-4736-86C3-85714C8CC972}"/>
    <cellStyle name="Conferência 3 7" xfId="21789" xr:uid="{A841FA2C-113A-44CE-8F87-AF4B97CED57D}"/>
    <cellStyle name="Conferência 3 8" xfId="33582" xr:uid="{7601EF72-95E9-47A4-8556-C7597985E549}"/>
    <cellStyle name="Curren - Style2" xfId="1423" xr:uid="{00000000-0005-0000-0000-0000A6050000}"/>
    <cellStyle name="Curren - Style2 2" xfId="15885" xr:uid="{1344509F-7CDF-4EB4-90E1-B5434486D4E8}"/>
    <cellStyle name="Curren - Style2 2 2" xfId="39478" xr:uid="{EC1F5B08-C6E1-4B0B-A89D-E35986DC34F5}"/>
    <cellStyle name="Curren - Style2 3" xfId="33585" xr:uid="{E2DB1BC6-A48A-48AE-A4E7-7895CCD22287}"/>
    <cellStyle name="Currency" xfId="15314" xr:uid="{00000000-0005-0000-0000-0000A7050000}"/>
    <cellStyle name="Currency (0)" xfId="1424" xr:uid="{00000000-0005-0000-0000-0000A8050000}"/>
    <cellStyle name="Currency (2)" xfId="1425" xr:uid="{00000000-0005-0000-0000-0000A9050000}"/>
    <cellStyle name="Currency [00]" xfId="1426" xr:uid="{00000000-0005-0000-0000-0000AA050000}"/>
    <cellStyle name="Currency 10" xfId="33161" xr:uid="{6FC4547E-995E-4071-A80C-5CC373A1FEA5}"/>
    <cellStyle name="Currency 2" xfId="65" xr:uid="{00000000-0005-0000-0000-0000AB050000}"/>
    <cellStyle name="Currency 2 10" xfId="33024" xr:uid="{F00D6C95-64B8-4B54-BB64-2F79B8C71127}"/>
    <cellStyle name="Currency 2 2" xfId="83" xr:uid="{00000000-0005-0000-0000-0000AC050000}"/>
    <cellStyle name="Currency 2 2 2" xfId="537" xr:uid="{00000000-0005-0000-0000-0000AD050000}"/>
    <cellStyle name="Currency 2 2 2 2" xfId="1427" xr:uid="{00000000-0005-0000-0000-0000AE050000}"/>
    <cellStyle name="Currency 2 2 2 2 2" xfId="12897" xr:uid="{00000000-0005-0000-0000-0000AF050000}"/>
    <cellStyle name="Currency 2 2 2 2 2 2" xfId="18828" xr:uid="{BEC631BE-EC78-492D-905A-45F4AD539EB0}"/>
    <cellStyle name="Currency 2 2 2 2 2 2 2" xfId="30622" xr:uid="{DEF537E1-81FE-41A0-8E5E-FF1492CBB13E}"/>
    <cellStyle name="Currency 2 2 2 2 2 2 3" xfId="42421" xr:uid="{375CB248-80CA-44A9-8B9E-B97111AC3617}"/>
    <cellStyle name="Currency 2 2 2 2 2 3" xfId="24729" xr:uid="{D029D010-8211-4CB7-8A38-80566EEB3CCF}"/>
    <cellStyle name="Currency 2 2 2 2 2 4" xfId="36524" xr:uid="{47F536F7-0892-4FA5-9DE3-4874F3FACE22}"/>
    <cellStyle name="Currency 2 2 2 2 3" xfId="15886" xr:uid="{65E1ACCF-4088-4E26-A9BD-6AEBF4AF1FE6}"/>
    <cellStyle name="Currency 2 2 2 2 3 2" xfId="27682" xr:uid="{4DCDF62C-250D-48D2-A99B-4A3D5555B8F2}"/>
    <cellStyle name="Currency 2 2 2 2 3 3" xfId="39479" xr:uid="{EA454A3B-F831-43E3-89B7-B6D45A5285E3}"/>
    <cellStyle name="Currency 2 2 2 2 4" xfId="21792" xr:uid="{5B5E3FE7-559E-4CBC-81ED-CF8266926940}"/>
    <cellStyle name="Currency 2 2 2 2 5" xfId="33586" xr:uid="{E528CAE0-F49E-40D7-B9F6-9869BABEAE23}"/>
    <cellStyle name="Currency 2 2 2 3" xfId="1428" xr:uid="{00000000-0005-0000-0000-0000B0050000}"/>
    <cellStyle name="Currency 2 2 2 3 2" xfId="12898" xr:uid="{00000000-0005-0000-0000-0000B1050000}"/>
    <cellStyle name="Currency 2 2 2 3 2 2" xfId="18829" xr:uid="{FAE26A89-982B-4E79-A64B-517B08B49B71}"/>
    <cellStyle name="Currency 2 2 2 3 2 2 2" xfId="30623" xr:uid="{886150AE-FFA6-40D0-99A0-4FB36508F5C9}"/>
    <cellStyle name="Currency 2 2 2 3 2 2 3" xfId="42422" xr:uid="{C377EC29-0341-4F2A-9157-8907C51D61E0}"/>
    <cellStyle name="Currency 2 2 2 3 2 3" xfId="24730" xr:uid="{4A0E8CF0-D080-44DB-9F2D-9F214ED736D7}"/>
    <cellStyle name="Currency 2 2 2 3 2 4" xfId="36525" xr:uid="{14065C50-7981-448D-941D-443A9D3B2181}"/>
    <cellStyle name="Currency 2 2 2 3 3" xfId="15887" xr:uid="{3E45B6B0-243D-4680-BA94-CB3D205CB881}"/>
    <cellStyle name="Currency 2 2 2 3 3 2" xfId="27683" xr:uid="{2945DD85-5B93-4FBB-9449-C2AC309B0F4F}"/>
    <cellStyle name="Currency 2 2 2 3 3 3" xfId="39480" xr:uid="{CCC495C1-4213-47C5-8589-23C363A96151}"/>
    <cellStyle name="Currency 2 2 2 3 4" xfId="21793" xr:uid="{45DE3830-79CD-4F1F-B387-B39FFC0A9ACA}"/>
    <cellStyle name="Currency 2 2 2 3 5" xfId="33587" xr:uid="{0F6341C1-C433-4C79-BF5B-86EF9C7F9F94}"/>
    <cellStyle name="Currency 2 2 2 4" xfId="12652" xr:uid="{00000000-0005-0000-0000-0000B2050000}"/>
    <cellStyle name="Currency 2 2 2 4 2" xfId="18583" xr:uid="{105245FA-787D-4715-B9EF-210CD87F4517}"/>
    <cellStyle name="Currency 2 2 2 4 2 2" xfId="30377" xr:uid="{9191AD0B-95D6-47C3-B677-7D577C439FF8}"/>
    <cellStyle name="Currency 2 2 2 4 2 3" xfId="42176" xr:uid="{CC69BA91-BACE-4AFF-8282-FCB00CC26E04}"/>
    <cellStyle name="Currency 2 2 2 4 3" xfId="24484" xr:uid="{5B1F2175-2DCC-42F8-BFE0-3C4343D35A6A}"/>
    <cellStyle name="Currency 2 2 2 4 4" xfId="36279" xr:uid="{C1032A35-9D29-49AE-9F0C-846A5C7286E6}"/>
    <cellStyle name="Currency 2 2 2 5" xfId="15639" xr:uid="{1447EE6E-725E-4042-8832-1E69AA60E4B7}"/>
    <cellStyle name="Currency 2 2 2 5 2" xfId="27437" xr:uid="{83BAFC29-9E36-43E4-BA5D-D36B27D5DD9E}"/>
    <cellStyle name="Currency 2 2 2 5 3" xfId="39232" xr:uid="{D76B5D5D-A669-41A6-9ECB-5020558941B9}"/>
    <cellStyle name="Currency 2 2 2 6" xfId="21547" xr:uid="{81D2E71C-9275-4B6F-B87E-722AC05C1867}"/>
    <cellStyle name="Currency 2 2 2 7" xfId="33339" xr:uid="{9CC1849B-ED40-4FCA-B86D-54C000DE9683}"/>
    <cellStyle name="Currency 2 2 3" xfId="1429" xr:uid="{00000000-0005-0000-0000-0000B3050000}"/>
    <cellStyle name="Currency 2 2 3 2" xfId="12899" xr:uid="{00000000-0005-0000-0000-0000B4050000}"/>
    <cellStyle name="Currency 2 2 3 2 2" xfId="18830" xr:uid="{4F3ABB37-E235-4D4A-893C-B8FFF3D8F9C0}"/>
    <cellStyle name="Currency 2 2 3 2 2 2" xfId="30624" xr:uid="{D68A6EF1-2FE1-4CC1-80C7-2CD7F7028AD5}"/>
    <cellStyle name="Currency 2 2 3 2 2 3" xfId="42423" xr:uid="{0804449E-8A3A-45E6-9F22-BA5F6CB4745D}"/>
    <cellStyle name="Currency 2 2 3 2 3" xfId="24731" xr:uid="{F894C348-07D6-4574-BF19-AF7D232D1DAC}"/>
    <cellStyle name="Currency 2 2 3 2 4" xfId="36526" xr:uid="{B72E09AB-7043-4275-8574-99958451C87E}"/>
    <cellStyle name="Currency 2 2 3 3" xfId="15888" xr:uid="{F77EC6EE-586B-46A5-9778-06AE8E748CE6}"/>
    <cellStyle name="Currency 2 2 3 3 2" xfId="27684" xr:uid="{F05948AE-6C14-4743-ADB9-FA6C46FD6AE7}"/>
    <cellStyle name="Currency 2 2 3 3 3" xfId="39481" xr:uid="{830F8D9E-6BD8-4844-B303-74F61BECE9AF}"/>
    <cellStyle name="Currency 2 2 3 4" xfId="21794" xr:uid="{94AC4957-DB18-45EA-BB2E-C5185C5A00D4}"/>
    <cellStyle name="Currency 2 2 3 5" xfId="33588" xr:uid="{E2D56AEA-6D0B-4CAC-995A-D9CF1F9E8EF5}"/>
    <cellStyle name="Currency 2 2 4" xfId="1430" xr:uid="{00000000-0005-0000-0000-0000B5050000}"/>
    <cellStyle name="Currency 2 2 4 2" xfId="12900" xr:uid="{00000000-0005-0000-0000-0000B6050000}"/>
    <cellStyle name="Currency 2 2 4 2 2" xfId="18831" xr:uid="{251473BB-80BE-4554-A909-2BCD189CD170}"/>
    <cellStyle name="Currency 2 2 4 2 2 2" xfId="30625" xr:uid="{F32FEF47-AD07-472D-8417-3F7ADB0D88D7}"/>
    <cellStyle name="Currency 2 2 4 2 2 3" xfId="42424" xr:uid="{03C2DD87-F214-426D-87A0-EDE14A038042}"/>
    <cellStyle name="Currency 2 2 4 2 3" xfId="24732" xr:uid="{A745B73E-2F0A-427D-8025-A15A911249EB}"/>
    <cellStyle name="Currency 2 2 4 2 4" xfId="36527" xr:uid="{CA0F0900-BAC9-49A1-9013-B0DA822E3268}"/>
    <cellStyle name="Currency 2 2 4 3" xfId="15889" xr:uid="{E20B94D8-F4C4-4D7E-84E0-B1903654FD19}"/>
    <cellStyle name="Currency 2 2 4 3 2" xfId="27685" xr:uid="{A2B75D2C-992B-4815-9619-88712737AA64}"/>
    <cellStyle name="Currency 2 2 4 3 3" xfId="39482" xr:uid="{5DDF3489-33A9-4205-9A67-B79EBF062669}"/>
    <cellStyle name="Currency 2 2 4 4" xfId="21795" xr:uid="{C081FB87-0A23-4EA0-9195-BD80DCDF99DA}"/>
    <cellStyle name="Currency 2 2 4 5" xfId="33589" xr:uid="{DE810BDA-4DA6-4BC9-B8EB-EDA95335679E}"/>
    <cellStyle name="Currency 2 2 5" xfId="1431" xr:uid="{00000000-0005-0000-0000-0000B7050000}"/>
    <cellStyle name="Currency 2 2 5 2" xfId="12901" xr:uid="{00000000-0005-0000-0000-0000B8050000}"/>
    <cellStyle name="Currency 2 2 5 2 2" xfId="18832" xr:uid="{D84E8963-F8FD-4A81-9127-9DCF37430EAD}"/>
    <cellStyle name="Currency 2 2 5 2 2 2" xfId="30626" xr:uid="{887E60CD-5A74-4CF7-9058-8C5FF0A84AD1}"/>
    <cellStyle name="Currency 2 2 5 2 2 3" xfId="42425" xr:uid="{A5DC9114-7A04-40CE-A9B3-4AF78DE49019}"/>
    <cellStyle name="Currency 2 2 5 2 3" xfId="24733" xr:uid="{9A7AC554-5F73-4DC8-9310-F53D7BD865B8}"/>
    <cellStyle name="Currency 2 2 5 2 4" xfId="36528" xr:uid="{73C75067-E865-4788-8EB7-698163BA7F71}"/>
    <cellStyle name="Currency 2 2 5 3" xfId="15890" xr:uid="{69379EF5-F8BE-4EA3-94D0-F44FD1364DA6}"/>
    <cellStyle name="Currency 2 2 5 3 2" xfId="27686" xr:uid="{529915A9-C82B-44ED-965E-E0FFB3E30F87}"/>
    <cellStyle name="Currency 2 2 5 3 3" xfId="39483" xr:uid="{0DADB828-3262-40CA-B535-FABD1B7D1B0B}"/>
    <cellStyle name="Currency 2 2 5 4" xfId="21796" xr:uid="{C088F86F-69F0-4E64-B775-D3CE4E2BC5B1}"/>
    <cellStyle name="Currency 2 2 5 5" xfId="33590" xr:uid="{496A9A76-44B6-4CC3-A623-5EFC696B43A1}"/>
    <cellStyle name="Currency 2 2 6" xfId="12355" xr:uid="{00000000-0005-0000-0000-0000B9050000}"/>
    <cellStyle name="Currency 2 2 6 2" xfId="18286" xr:uid="{6290C56E-A829-4900-8F60-53F867B91CFD}"/>
    <cellStyle name="Currency 2 2 6 2 2" xfId="30080" xr:uid="{D939EE0E-F806-4F39-A5EB-054F4BB694C5}"/>
    <cellStyle name="Currency 2 2 6 2 3" xfId="41879" xr:uid="{6E052C7A-63A8-4D9F-AA89-705526FC040F}"/>
    <cellStyle name="Currency 2 2 6 3" xfId="24187" xr:uid="{3D78AF25-9E73-4D33-BF2E-55B14DAD3349}"/>
    <cellStyle name="Currency 2 2 6 4" xfId="35982" xr:uid="{236CCDEA-FC0A-46F9-8546-CC9B4E98F103}"/>
    <cellStyle name="Currency 2 2 7" xfId="15342" xr:uid="{98AD7302-E404-439F-856D-D06D3386F5C4}"/>
    <cellStyle name="Currency 2 2 7 2" xfId="27140" xr:uid="{DF31208D-40D4-4904-913E-B23774DB4F11}"/>
    <cellStyle name="Currency 2 2 7 3" xfId="38935" xr:uid="{33998F51-F6FC-4C8B-95F6-205B72AD269D}"/>
    <cellStyle name="Currency 2 2 8" xfId="21250" xr:uid="{3BE4A6F5-C1AA-4004-B15A-709DB528FCF6}"/>
    <cellStyle name="Currency 2 2 9" xfId="33042" xr:uid="{D9B0A6B0-EC47-4660-A16C-A14E22AC74BC}"/>
    <cellStyle name="Currency 2 3" xfId="519" xr:uid="{00000000-0005-0000-0000-0000BA050000}"/>
    <cellStyle name="Currency 2 3 2" xfId="1432" xr:uid="{00000000-0005-0000-0000-0000BB050000}"/>
    <cellStyle name="Currency 2 3 2 2" xfId="12902" xr:uid="{00000000-0005-0000-0000-0000BC050000}"/>
    <cellStyle name="Currency 2 3 2 2 2" xfId="18833" xr:uid="{7AE2583E-A08E-4427-A699-72B7AFA166D9}"/>
    <cellStyle name="Currency 2 3 2 2 2 2" xfId="30627" xr:uid="{371B6A40-CBD8-43A9-880C-AA0FC09BB6C2}"/>
    <cellStyle name="Currency 2 3 2 2 2 3" xfId="42426" xr:uid="{372B9C50-2602-4D13-9AA8-110C600E592C}"/>
    <cellStyle name="Currency 2 3 2 2 3" xfId="24734" xr:uid="{0B6F72C4-CF1B-4DC9-9E73-513B22D745F2}"/>
    <cellStyle name="Currency 2 3 2 2 4" xfId="36529" xr:uid="{13B3EF4B-6771-4BD7-AE05-1A33BB2E0303}"/>
    <cellStyle name="Currency 2 3 2 3" xfId="15891" xr:uid="{37EC9F3E-FD37-4656-A4E9-7C82D6330928}"/>
    <cellStyle name="Currency 2 3 2 3 2" xfId="27687" xr:uid="{D21EED71-1900-479D-9681-A1D76EC2088F}"/>
    <cellStyle name="Currency 2 3 2 3 3" xfId="39484" xr:uid="{0105BD86-1445-4D4A-98F4-2FE38C5F70F5}"/>
    <cellStyle name="Currency 2 3 2 4" xfId="21797" xr:uid="{6347AA66-613D-4A6C-ADEC-1C31358F86BA}"/>
    <cellStyle name="Currency 2 3 2 5" xfId="33591" xr:uid="{9845B00C-A794-4128-946F-2AFAE08DA198}"/>
    <cellStyle name="Currency 2 3 3" xfId="1433" xr:uid="{00000000-0005-0000-0000-0000BD050000}"/>
    <cellStyle name="Currency 2 3 3 2" xfId="12903" xr:uid="{00000000-0005-0000-0000-0000BE050000}"/>
    <cellStyle name="Currency 2 3 3 2 2" xfId="18834" xr:uid="{B78E850E-436B-45C9-B7FD-3A83D3C7C1E4}"/>
    <cellStyle name="Currency 2 3 3 2 2 2" xfId="30628" xr:uid="{58AF3968-818C-45DE-8A98-DE5731EB071F}"/>
    <cellStyle name="Currency 2 3 3 2 2 3" xfId="42427" xr:uid="{84A5F131-E731-45FB-9DFC-7E5368623D11}"/>
    <cellStyle name="Currency 2 3 3 2 3" xfId="24735" xr:uid="{A926CF67-DBA8-43B8-96A6-0D57F46E2F5F}"/>
    <cellStyle name="Currency 2 3 3 2 4" xfId="36530" xr:uid="{3F665A99-5EAB-4060-ABA7-2ACD2A6A461E}"/>
    <cellStyle name="Currency 2 3 3 3" xfId="15892" xr:uid="{BA1B9E66-89BD-4DAB-A2DA-2682594805A4}"/>
    <cellStyle name="Currency 2 3 3 3 2" xfId="27688" xr:uid="{39C8D684-2228-4359-AEE8-8FB293BA5291}"/>
    <cellStyle name="Currency 2 3 3 3 3" xfId="39485" xr:uid="{7A0204AC-648B-407F-85F4-3587E94C5B53}"/>
    <cellStyle name="Currency 2 3 3 4" xfId="21798" xr:uid="{820086BE-E43B-4D78-8F21-C568583CDE12}"/>
    <cellStyle name="Currency 2 3 3 5" xfId="33592" xr:uid="{8D0E04D7-0FD6-42F4-8218-A563EB36C2F0}"/>
    <cellStyle name="Currency 2 3 4" xfId="12634" xr:uid="{00000000-0005-0000-0000-0000BF050000}"/>
    <cellStyle name="Currency 2 3 4 2" xfId="18565" xr:uid="{56F4A18E-48BD-4AB3-A5D8-9C4B1F66246A}"/>
    <cellStyle name="Currency 2 3 4 2 2" xfId="30359" xr:uid="{2214D746-98C7-49E7-950C-D86391C5319E}"/>
    <cellStyle name="Currency 2 3 4 2 3" xfId="42158" xr:uid="{7A7A3BE9-A365-4C77-AEDE-FB5FC1423194}"/>
    <cellStyle name="Currency 2 3 4 3" xfId="24466" xr:uid="{30E52611-A3C0-4C9D-B995-3BF8C125E04A}"/>
    <cellStyle name="Currency 2 3 4 4" xfId="36261" xr:uid="{7306C82B-74B9-4127-95F5-E5ECDECEC090}"/>
    <cellStyle name="Currency 2 3 5" xfId="15621" xr:uid="{C14C9046-86C2-4FE9-85BB-C966525308C4}"/>
    <cellStyle name="Currency 2 3 5 2" xfId="27419" xr:uid="{41878471-B26D-4A24-9640-0F40DEBF4510}"/>
    <cellStyle name="Currency 2 3 5 3" xfId="39214" xr:uid="{F2AB6846-1630-4D54-B3AE-0A5E36EFF752}"/>
    <cellStyle name="Currency 2 3 6" xfId="21529" xr:uid="{BF0DCEF2-1296-4670-8E77-156623AE4C5C}"/>
    <cellStyle name="Currency 2 3 7" xfId="33321" xr:uid="{EB972F1F-086D-4CB4-BF48-6A08C26E2467}"/>
    <cellStyle name="Currency 2 4" xfId="1434" xr:uid="{00000000-0005-0000-0000-0000C0050000}"/>
    <cellStyle name="Currency 2 4 2" xfId="12904" xr:uid="{00000000-0005-0000-0000-0000C1050000}"/>
    <cellStyle name="Currency 2 4 2 2" xfId="18835" xr:uid="{3FA9B22A-0078-43AC-BA10-E1F6DDD47466}"/>
    <cellStyle name="Currency 2 4 2 2 2" xfId="30629" xr:uid="{5CB03234-A9FF-4310-A96C-5DFFB91F0BE0}"/>
    <cellStyle name="Currency 2 4 2 2 3" xfId="42428" xr:uid="{A1A0B8D9-72BB-4923-8280-A9A8FAAF83D8}"/>
    <cellStyle name="Currency 2 4 2 3" xfId="24736" xr:uid="{B7F6AE10-B1BC-40D7-8E17-80C64B5BEEC5}"/>
    <cellStyle name="Currency 2 4 2 4" xfId="36531" xr:uid="{5D69EDFC-2E16-4B91-8917-6110C5859D60}"/>
    <cellStyle name="Currency 2 4 3" xfId="15893" xr:uid="{828E5764-30AC-46A0-A84F-E62F06CE26C2}"/>
    <cellStyle name="Currency 2 4 3 2" xfId="27689" xr:uid="{A1BD6932-E6B0-4CF3-8DB3-0C77EABA376A}"/>
    <cellStyle name="Currency 2 4 3 3" xfId="39486" xr:uid="{65A99284-9099-4057-BBC0-370C72CE62CA}"/>
    <cellStyle name="Currency 2 4 4" xfId="21799" xr:uid="{46FE4A4C-A384-492D-9067-3E1DBC352740}"/>
    <cellStyle name="Currency 2 4 5" xfId="33593" xr:uid="{8FF0E2D7-1F0E-4A3C-8C2F-30CF888E4F5F}"/>
    <cellStyle name="Currency 2 5" xfId="1435" xr:uid="{00000000-0005-0000-0000-0000C2050000}"/>
    <cellStyle name="Currency 2 5 2" xfId="12905" xr:uid="{00000000-0005-0000-0000-0000C3050000}"/>
    <cellStyle name="Currency 2 5 2 2" xfId="18836" xr:uid="{12A8CFA0-F0D6-4087-AF38-A4FBF305729A}"/>
    <cellStyle name="Currency 2 5 2 2 2" xfId="30630" xr:uid="{FDAE7417-407B-4D54-A986-9BF0D9AB9D8A}"/>
    <cellStyle name="Currency 2 5 2 2 3" xfId="42429" xr:uid="{89A959F0-9317-422A-9006-6669A552F096}"/>
    <cellStyle name="Currency 2 5 2 3" xfId="24737" xr:uid="{E06B90B2-23B3-4249-A675-5C3781CF7756}"/>
    <cellStyle name="Currency 2 5 2 4" xfId="36532" xr:uid="{60033512-A889-4625-B19E-258AB07BBC6F}"/>
    <cellStyle name="Currency 2 5 3" xfId="15894" xr:uid="{3F59EE44-E1C4-438B-B473-AAC1866AB08A}"/>
    <cellStyle name="Currency 2 5 3 2" xfId="27690" xr:uid="{8F6131CE-8483-4E63-9128-81BFB1BA4B1A}"/>
    <cellStyle name="Currency 2 5 3 3" xfId="39487" xr:uid="{45D9CFB8-72F0-4F5C-B43A-161DF7D753FE}"/>
    <cellStyle name="Currency 2 5 4" xfId="21800" xr:uid="{559BEC8A-FDA7-4505-B014-1AE6EEE42CF9}"/>
    <cellStyle name="Currency 2 5 5" xfId="33594" xr:uid="{CDE61847-2A8A-482D-8F24-F3C1920B4EB2}"/>
    <cellStyle name="Currency 2 6" xfId="1436" xr:uid="{00000000-0005-0000-0000-0000C4050000}"/>
    <cellStyle name="Currency 2 6 2" xfId="12906" xr:uid="{00000000-0005-0000-0000-0000C5050000}"/>
    <cellStyle name="Currency 2 6 2 2" xfId="18837" xr:uid="{56501BBD-BE7C-4F8C-9324-F9DB9205540B}"/>
    <cellStyle name="Currency 2 6 2 2 2" xfId="30631" xr:uid="{92D01CFC-A25D-4FB7-AFA4-77A6C980B1EF}"/>
    <cellStyle name="Currency 2 6 2 2 3" xfId="42430" xr:uid="{258CA79C-20F4-43A7-9360-33C1673AE326}"/>
    <cellStyle name="Currency 2 6 2 3" xfId="24738" xr:uid="{519BDA15-0B13-4059-A440-9FE212575F4C}"/>
    <cellStyle name="Currency 2 6 2 4" xfId="36533" xr:uid="{C9516ACE-254E-4FB7-8E77-98A9A928EF54}"/>
    <cellStyle name="Currency 2 6 3" xfId="15895" xr:uid="{B797B301-DA1C-48A6-928A-B8FB338C8A04}"/>
    <cellStyle name="Currency 2 6 3 2" xfId="27691" xr:uid="{8727B00F-7D24-4F56-BB34-B13AB63745C2}"/>
    <cellStyle name="Currency 2 6 3 3" xfId="39488" xr:uid="{89357FBF-1A71-4861-9D17-908C71B6B21A}"/>
    <cellStyle name="Currency 2 6 4" xfId="21801" xr:uid="{ED3666E6-AE1B-44B0-8E41-D3AD1BF6F890}"/>
    <cellStyle name="Currency 2 6 5" xfId="33595" xr:uid="{20D08F1C-550B-47AC-B896-DECDEB215AC4}"/>
    <cellStyle name="Currency 2 7" xfId="12337" xr:uid="{00000000-0005-0000-0000-0000C6050000}"/>
    <cellStyle name="Currency 2 7 2" xfId="18268" xr:uid="{5CA67840-7756-487B-9CA4-BBD732F7A511}"/>
    <cellStyle name="Currency 2 7 2 2" xfId="30062" xr:uid="{D1D63F98-A4AF-4D0A-9645-4EF5938EF416}"/>
    <cellStyle name="Currency 2 7 2 3" xfId="41861" xr:uid="{A8E49278-22B8-40B6-A6A9-DB252F896898}"/>
    <cellStyle name="Currency 2 7 3" xfId="24169" xr:uid="{CD219B3E-4663-4D06-B012-013292A4361B}"/>
    <cellStyle name="Currency 2 7 4" xfId="35964" xr:uid="{EDF66B29-D85E-443B-A7DA-B99B1DF32C6D}"/>
    <cellStyle name="Currency 2 8" xfId="15324" xr:uid="{FB5F95C8-3573-4C77-8B17-DDABB36AE70F}"/>
    <cellStyle name="Currency 2 8 2" xfId="27122" xr:uid="{C0E07CC0-B1B1-4294-ACC2-713E38435DEB}"/>
    <cellStyle name="Currency 2 8 3" xfId="38917" xr:uid="{AAA63D04-BC68-4CA6-9B05-6D4631E86EE6}"/>
    <cellStyle name="Currency 2 9" xfId="21232" xr:uid="{365C2860-B150-4D35-834D-BB27C1B22427}"/>
    <cellStyle name="Currency 3" xfId="90" xr:uid="{00000000-0005-0000-0000-0000C7050000}"/>
    <cellStyle name="Currency 3 2" xfId="544" xr:uid="{00000000-0005-0000-0000-0000C8050000}"/>
    <cellStyle name="Currency 3 2 2" xfId="1437" xr:uid="{00000000-0005-0000-0000-0000C9050000}"/>
    <cellStyle name="Currency 3 2 2 2" xfId="12907" xr:uid="{00000000-0005-0000-0000-0000CA050000}"/>
    <cellStyle name="Currency 3 2 2 2 2" xfId="18838" xr:uid="{EF3C76B6-AFC3-4A2D-AEF2-7CBA63925A16}"/>
    <cellStyle name="Currency 3 2 2 2 2 2" xfId="30632" xr:uid="{5C937145-2D21-4346-836E-F0FFF8E7283A}"/>
    <cellStyle name="Currency 3 2 2 2 2 3" xfId="42431" xr:uid="{87C9115E-6099-4FDE-ADE5-FE909E513052}"/>
    <cellStyle name="Currency 3 2 2 2 3" xfId="24739" xr:uid="{232AE7A8-3745-4283-9A21-8FB573550635}"/>
    <cellStyle name="Currency 3 2 2 2 4" xfId="36534" xr:uid="{D02F7732-7723-4F25-8EC9-60F8712804EE}"/>
    <cellStyle name="Currency 3 2 2 3" xfId="15896" xr:uid="{F05CC278-9AF0-4734-BA0A-1FC66007F568}"/>
    <cellStyle name="Currency 3 2 2 3 2" xfId="27692" xr:uid="{E90DEF88-99F0-4D6B-A16B-E467F14A303E}"/>
    <cellStyle name="Currency 3 2 2 3 3" xfId="39489" xr:uid="{3C99B5CD-E8F1-48B1-BE6F-0765E1D2A0B5}"/>
    <cellStyle name="Currency 3 2 2 4" xfId="21802" xr:uid="{A42C37D4-4D60-43BC-85B2-3274B5867216}"/>
    <cellStyle name="Currency 3 2 2 5" xfId="33596" xr:uid="{A22A3EEE-34E6-495B-B1EF-0F6B1B796605}"/>
    <cellStyle name="Currency 3 2 3" xfId="1438" xr:uid="{00000000-0005-0000-0000-0000CB050000}"/>
    <cellStyle name="Currency 3 2 3 2" xfId="12908" xr:uid="{00000000-0005-0000-0000-0000CC050000}"/>
    <cellStyle name="Currency 3 2 3 2 2" xfId="18839" xr:uid="{F525F668-AC12-43D7-BE28-889D1C3C5562}"/>
    <cellStyle name="Currency 3 2 3 2 2 2" xfId="30633" xr:uid="{CA2D8FDF-4CA5-4E2D-A50B-30D922C526C0}"/>
    <cellStyle name="Currency 3 2 3 2 2 3" xfId="42432" xr:uid="{BFB279B2-351A-488B-833D-ED83BB1A4796}"/>
    <cellStyle name="Currency 3 2 3 2 3" xfId="24740" xr:uid="{DA995DF3-88DE-462F-94A6-E8B80F7B9969}"/>
    <cellStyle name="Currency 3 2 3 2 4" xfId="36535" xr:uid="{73C961B8-7A19-4382-A6B5-1559CCCF2B8C}"/>
    <cellStyle name="Currency 3 2 3 3" xfId="15897" xr:uid="{868BDEFA-827D-4B07-AE55-A25F4ED54CD8}"/>
    <cellStyle name="Currency 3 2 3 3 2" xfId="27693" xr:uid="{CDC6F076-28E6-4560-90D8-71CFAE9C37A6}"/>
    <cellStyle name="Currency 3 2 3 3 3" xfId="39490" xr:uid="{3FD3B004-A702-4373-8CA7-6CDF6C6A6955}"/>
    <cellStyle name="Currency 3 2 3 4" xfId="21803" xr:uid="{C056E0E3-D454-47E4-AEEC-7B162A464E6A}"/>
    <cellStyle name="Currency 3 2 3 5" xfId="33597" xr:uid="{AE97A477-3768-484D-A9A9-57F888AC7830}"/>
    <cellStyle name="Currency 3 2 4" xfId="12659" xr:uid="{00000000-0005-0000-0000-0000CD050000}"/>
    <cellStyle name="Currency 3 2 4 2" xfId="18590" xr:uid="{F5DBA8AE-8EF4-4568-A7FD-A33F61FF990E}"/>
    <cellStyle name="Currency 3 2 4 2 2" xfId="30384" xr:uid="{3AF78D08-6FD3-4F58-A14D-B2BA90345B17}"/>
    <cellStyle name="Currency 3 2 4 2 3" xfId="42183" xr:uid="{4CE6A2D9-CC5F-42A7-B5EA-2DCC87AD72C7}"/>
    <cellStyle name="Currency 3 2 4 3" xfId="24491" xr:uid="{7EA33F0A-358F-458D-923E-BE0C311C51F0}"/>
    <cellStyle name="Currency 3 2 4 4" xfId="36286" xr:uid="{BF034A61-BDF2-422E-944C-F831A4FD0A33}"/>
    <cellStyle name="Currency 3 2 5" xfId="15646" xr:uid="{BC8D1307-0569-4CD9-8553-4BA2B5A32782}"/>
    <cellStyle name="Currency 3 2 5 2" xfId="27444" xr:uid="{604052C2-2FAE-4BA1-A307-4623D2D55A89}"/>
    <cellStyle name="Currency 3 2 5 3" xfId="39239" xr:uid="{2B7239AA-D305-4E90-9704-672D1C987273}"/>
    <cellStyle name="Currency 3 2 6" xfId="21554" xr:uid="{E7A8E61B-390E-4473-B80E-405094C5ED00}"/>
    <cellStyle name="Currency 3 2 7" xfId="33346" xr:uid="{51E3E989-7115-4881-B57F-624798DDCF04}"/>
    <cellStyle name="Currency 3 3" xfId="1439" xr:uid="{00000000-0005-0000-0000-0000CE050000}"/>
    <cellStyle name="Currency 3 3 2" xfId="12909" xr:uid="{00000000-0005-0000-0000-0000CF050000}"/>
    <cellStyle name="Currency 3 3 2 2" xfId="18840" xr:uid="{5B5FCF8D-3A2B-4A9E-A368-2DB0C5C5B8BB}"/>
    <cellStyle name="Currency 3 3 2 2 2" xfId="30634" xr:uid="{1F3413F1-BBA1-4919-8C1D-BBD3309C1F4C}"/>
    <cellStyle name="Currency 3 3 2 2 3" xfId="42433" xr:uid="{804F0146-7626-4FC6-B789-F84EC8C2D00A}"/>
    <cellStyle name="Currency 3 3 2 3" xfId="24741" xr:uid="{3C96FEBB-F80A-4ED9-BBFA-17C49623EF76}"/>
    <cellStyle name="Currency 3 3 2 4" xfId="36536" xr:uid="{0500983A-A95A-4C8A-A29D-2A7C0B5BEDE7}"/>
    <cellStyle name="Currency 3 3 3" xfId="15898" xr:uid="{BA8D24E5-95A9-4194-BCFB-BFD7FD21C584}"/>
    <cellStyle name="Currency 3 3 3 2" xfId="27694" xr:uid="{857F428C-956D-4333-9AF6-A4D34E4A4208}"/>
    <cellStyle name="Currency 3 3 3 3" xfId="39491" xr:uid="{4670A542-E2A8-4926-89A6-2C9F6E302F4D}"/>
    <cellStyle name="Currency 3 3 4" xfId="21804" xr:uid="{69863215-3745-4CAE-9495-82C3BB350F84}"/>
    <cellStyle name="Currency 3 3 5" xfId="33598" xr:uid="{7D998465-BBA6-4928-A6FD-9DEB4AE803CD}"/>
    <cellStyle name="Currency 3 4" xfId="1440" xr:uid="{00000000-0005-0000-0000-0000D0050000}"/>
    <cellStyle name="Currency 3 4 2" xfId="12910" xr:uid="{00000000-0005-0000-0000-0000D1050000}"/>
    <cellStyle name="Currency 3 4 2 2" xfId="18841" xr:uid="{D408A7DB-9CD9-4BE9-B2C5-EF24BF3772DC}"/>
    <cellStyle name="Currency 3 4 2 2 2" xfId="30635" xr:uid="{9D44FCB3-43C4-4096-ACA0-BEE6CE8C599B}"/>
    <cellStyle name="Currency 3 4 2 2 3" xfId="42434" xr:uid="{64455310-8656-4263-BCAB-414E336AC50C}"/>
    <cellStyle name="Currency 3 4 2 3" xfId="24742" xr:uid="{6A931BCA-86BE-438D-AA19-C63A6B4668B0}"/>
    <cellStyle name="Currency 3 4 2 4" xfId="36537" xr:uid="{4C9A00E1-1E94-4829-A576-D033913E6F7C}"/>
    <cellStyle name="Currency 3 4 3" xfId="15899" xr:uid="{AB5789A4-69F9-453A-B944-A4090269FE72}"/>
    <cellStyle name="Currency 3 4 3 2" xfId="27695" xr:uid="{01FF40A3-9175-4EBC-8B09-1664D4CCC1FF}"/>
    <cellStyle name="Currency 3 4 3 3" xfId="39492" xr:uid="{3C70B3A4-5634-4FEA-A942-3A58E3E4485C}"/>
    <cellStyle name="Currency 3 4 4" xfId="21805" xr:uid="{D11120FE-A20F-4D30-81DC-8821A6F3AE1F}"/>
    <cellStyle name="Currency 3 4 5" xfId="33599" xr:uid="{D49392AB-578F-4924-93F5-B2A74A6BFCA5}"/>
    <cellStyle name="Currency 3 5" xfId="1441" xr:uid="{00000000-0005-0000-0000-0000D2050000}"/>
    <cellStyle name="Currency 3 5 2" xfId="12911" xr:uid="{00000000-0005-0000-0000-0000D3050000}"/>
    <cellStyle name="Currency 3 5 2 2" xfId="18842" xr:uid="{2C75DA5F-7053-4BAE-BFAB-AECAC4DF57C5}"/>
    <cellStyle name="Currency 3 5 2 2 2" xfId="30636" xr:uid="{77F95A65-AF54-4FEF-85D7-404E472AC3D6}"/>
    <cellStyle name="Currency 3 5 2 2 3" xfId="42435" xr:uid="{7B4660CE-74F1-49B5-845C-00B56B5CE8CC}"/>
    <cellStyle name="Currency 3 5 2 3" xfId="24743" xr:uid="{FBD1EB87-E0C5-45CA-8E62-7F36B26F1304}"/>
    <cellStyle name="Currency 3 5 2 4" xfId="36538" xr:uid="{441A3F61-88D4-42DF-A649-C1A97D820D09}"/>
    <cellStyle name="Currency 3 5 3" xfId="15900" xr:uid="{BA5AC547-F0BB-49A6-A9DA-769F895F8DE5}"/>
    <cellStyle name="Currency 3 5 3 2" xfId="27696" xr:uid="{2202F0E9-9EFD-4785-8F08-91CE86709596}"/>
    <cellStyle name="Currency 3 5 3 3" xfId="39493" xr:uid="{7F374DD1-5FC8-4D21-8E35-2113DEFE9F21}"/>
    <cellStyle name="Currency 3 5 4" xfId="21806" xr:uid="{2FE48432-B606-49D1-98CC-0F0BDCFF0E97}"/>
    <cellStyle name="Currency 3 5 5" xfId="33600" xr:uid="{7C63516E-73EF-419F-A664-24AE332FA0BE}"/>
    <cellStyle name="Currency 3 6" xfId="12362" xr:uid="{00000000-0005-0000-0000-0000D4050000}"/>
    <cellStyle name="Currency 3 6 2" xfId="18293" xr:uid="{8570BEAE-AACC-4627-BD88-3D0ED58FD156}"/>
    <cellStyle name="Currency 3 6 2 2" xfId="30087" xr:uid="{1683F6B5-A914-4D7F-BA08-C995184FFCD2}"/>
    <cellStyle name="Currency 3 6 2 3" xfId="41886" xr:uid="{86279CB2-A192-4F5D-A0BB-31713EE022F4}"/>
    <cellStyle name="Currency 3 6 3" xfId="24194" xr:uid="{FF79508D-13C4-4BC9-8A4F-8C899DD43AFD}"/>
    <cellStyle name="Currency 3 6 4" xfId="35989" xr:uid="{C8386DC5-8544-4EC8-9BC9-7AE8819CAE44}"/>
    <cellStyle name="Currency 3 7" xfId="15349" xr:uid="{1EBF539A-0EF2-4EED-BFEC-7FDD7F2B9410}"/>
    <cellStyle name="Currency 3 7 2" xfId="27147" xr:uid="{1582F77B-5577-44EB-A8A3-62731635E948}"/>
    <cellStyle name="Currency 3 7 3" xfId="38942" xr:uid="{20E1ED9F-DA66-4B15-9457-61CF33F1F1E3}"/>
    <cellStyle name="Currency 3 8" xfId="21257" xr:uid="{47ECCDD6-9ED5-4561-AFD0-155948EB6D39}"/>
    <cellStyle name="Currency 3 9" xfId="33049" xr:uid="{7D1D2E18-CE2B-453B-BC82-0742E0B47DB9}"/>
    <cellStyle name="Currency 4" xfId="74" xr:uid="{00000000-0005-0000-0000-0000D5050000}"/>
    <cellStyle name="Currency 4 2" xfId="528" xr:uid="{00000000-0005-0000-0000-0000D6050000}"/>
    <cellStyle name="Currency 4 2 2" xfId="1442" xr:uid="{00000000-0005-0000-0000-0000D7050000}"/>
    <cellStyle name="Currency 4 2 2 2" xfId="12912" xr:uid="{00000000-0005-0000-0000-0000D8050000}"/>
    <cellStyle name="Currency 4 2 2 2 2" xfId="18843" xr:uid="{A0B77F43-EE0F-4C1B-A4FA-7F8D787FF054}"/>
    <cellStyle name="Currency 4 2 2 2 2 2" xfId="30637" xr:uid="{622B6BBB-5FA9-4D32-93D3-A620ED408C4A}"/>
    <cellStyle name="Currency 4 2 2 2 2 3" xfId="42436" xr:uid="{A8449994-55F9-440E-A79C-3FA1FDECEF23}"/>
    <cellStyle name="Currency 4 2 2 2 3" xfId="24744" xr:uid="{7AB79580-6B92-447C-BA4B-3EC5BAEB3703}"/>
    <cellStyle name="Currency 4 2 2 2 4" xfId="36539" xr:uid="{6E57A803-54F7-4210-AA6F-93EC2E57F33C}"/>
    <cellStyle name="Currency 4 2 2 3" xfId="15901" xr:uid="{82C36DEC-AC9B-4F6D-99AB-92C3F5872E46}"/>
    <cellStyle name="Currency 4 2 2 3 2" xfId="27697" xr:uid="{053F2D63-1412-4EAA-8990-9CAF6F3AB309}"/>
    <cellStyle name="Currency 4 2 2 3 3" xfId="39494" xr:uid="{E071BF0E-074A-4D9E-A32A-2D155FC7ED3D}"/>
    <cellStyle name="Currency 4 2 2 4" xfId="21807" xr:uid="{8BB68114-D168-4506-9D88-1E2A514C3D79}"/>
    <cellStyle name="Currency 4 2 2 5" xfId="33601" xr:uid="{DEAC263E-9C02-4DB0-B697-C927B1C53CC5}"/>
    <cellStyle name="Currency 4 2 3" xfId="1443" xr:uid="{00000000-0005-0000-0000-0000D9050000}"/>
    <cellStyle name="Currency 4 2 3 2" xfId="12913" xr:uid="{00000000-0005-0000-0000-0000DA050000}"/>
    <cellStyle name="Currency 4 2 3 2 2" xfId="18844" xr:uid="{A3B9B043-9CB4-4944-8A01-5ABAF27947C1}"/>
    <cellStyle name="Currency 4 2 3 2 2 2" xfId="30638" xr:uid="{ED27EDCA-35E7-40F8-8C69-1C89C5577FD1}"/>
    <cellStyle name="Currency 4 2 3 2 2 3" xfId="42437" xr:uid="{C0619E79-B758-4902-AD7C-FAAD8B2BEDB0}"/>
    <cellStyle name="Currency 4 2 3 2 3" xfId="24745" xr:uid="{BC535516-3175-4E6E-8305-3053B7437E67}"/>
    <cellStyle name="Currency 4 2 3 2 4" xfId="36540" xr:uid="{5F1CC1CE-4C34-45C4-A137-18C062ECC034}"/>
    <cellStyle name="Currency 4 2 3 3" xfId="15902" xr:uid="{C2AA4D97-9912-4AAE-97B6-7B895E52F67A}"/>
    <cellStyle name="Currency 4 2 3 3 2" xfId="27698" xr:uid="{6D7095A0-AF9A-45E4-99B7-7F86866CB263}"/>
    <cellStyle name="Currency 4 2 3 3 3" xfId="39495" xr:uid="{012E8AFB-1C36-4D66-93A1-79EB39391A2E}"/>
    <cellStyle name="Currency 4 2 3 4" xfId="21808" xr:uid="{B995E7EF-14BB-4047-B6A4-014D37014783}"/>
    <cellStyle name="Currency 4 2 3 5" xfId="33602" xr:uid="{F3F6F083-DAA1-43B3-820A-09EC44369960}"/>
    <cellStyle name="Currency 4 2 4" xfId="12643" xr:uid="{00000000-0005-0000-0000-0000DB050000}"/>
    <cellStyle name="Currency 4 2 4 2" xfId="18574" xr:uid="{4BF80593-C1D3-46C5-93DF-4485AE1322DA}"/>
    <cellStyle name="Currency 4 2 4 2 2" xfId="30368" xr:uid="{68A951A7-0B5D-4D15-B707-C3E53CEC2E02}"/>
    <cellStyle name="Currency 4 2 4 2 3" xfId="42167" xr:uid="{1417DC7C-BCF9-459C-B2B9-24C7E0191902}"/>
    <cellStyle name="Currency 4 2 4 3" xfId="24475" xr:uid="{AB866BC9-8555-4C35-AC66-CE286756001B}"/>
    <cellStyle name="Currency 4 2 4 4" xfId="36270" xr:uid="{65AAE3E3-F942-4569-AF1B-534007A8F756}"/>
    <cellStyle name="Currency 4 2 5" xfId="15630" xr:uid="{67B2D1EA-7531-4552-88AE-77406A433002}"/>
    <cellStyle name="Currency 4 2 5 2" xfId="27428" xr:uid="{D7DF7DF7-EC55-4880-84ED-C39C45E3340C}"/>
    <cellStyle name="Currency 4 2 5 3" xfId="39223" xr:uid="{3A49E83C-8758-4E0D-99F7-560ADEBB7628}"/>
    <cellStyle name="Currency 4 2 6" xfId="21538" xr:uid="{0C612D44-D2CC-4559-AFB2-BDC22485507E}"/>
    <cellStyle name="Currency 4 2 7" xfId="33330" xr:uid="{52C0ADEA-6E85-42B4-A668-016412333427}"/>
    <cellStyle name="Currency 4 3" xfId="1444" xr:uid="{00000000-0005-0000-0000-0000DC050000}"/>
    <cellStyle name="Currency 4 3 2" xfId="12914" xr:uid="{00000000-0005-0000-0000-0000DD050000}"/>
    <cellStyle name="Currency 4 3 2 2" xfId="18845" xr:uid="{E340BB3B-4790-4717-B26B-ED4A232D26F2}"/>
    <cellStyle name="Currency 4 3 2 2 2" xfId="30639" xr:uid="{EE5901FF-F57A-447A-8D23-9223D797CC9B}"/>
    <cellStyle name="Currency 4 3 2 2 3" xfId="42438" xr:uid="{59B76CA5-3257-4A5B-B92B-033322CBD2B0}"/>
    <cellStyle name="Currency 4 3 2 3" xfId="24746" xr:uid="{6A3A7919-42BB-4A2C-A05F-3B54CA0D1B48}"/>
    <cellStyle name="Currency 4 3 2 4" xfId="36541" xr:uid="{4DF3F3B4-9641-479C-93A5-A06B79E4CB62}"/>
    <cellStyle name="Currency 4 3 3" xfId="15903" xr:uid="{4FEC1241-2126-4A94-BBF3-45C59EAAAB96}"/>
    <cellStyle name="Currency 4 3 3 2" xfId="27699" xr:uid="{9E5C5125-FE7F-4B05-8089-A91DE3AF4E50}"/>
    <cellStyle name="Currency 4 3 3 3" xfId="39496" xr:uid="{F34FE868-602B-4C20-A818-E54C5A984DB9}"/>
    <cellStyle name="Currency 4 3 4" xfId="21809" xr:uid="{FC58CAFD-380C-4E0D-B9F8-5BBEECCAE828}"/>
    <cellStyle name="Currency 4 3 5" xfId="33603" xr:uid="{48F16BC5-EF8E-410F-982C-912AF01B9C05}"/>
    <cellStyle name="Currency 4 4" xfId="1445" xr:uid="{00000000-0005-0000-0000-0000DE050000}"/>
    <cellStyle name="Currency 4 4 2" xfId="12915" xr:uid="{00000000-0005-0000-0000-0000DF050000}"/>
    <cellStyle name="Currency 4 4 2 2" xfId="18846" xr:uid="{BD44C934-03EB-4834-8F9B-4884A794A054}"/>
    <cellStyle name="Currency 4 4 2 2 2" xfId="30640" xr:uid="{C9CC0C12-9CD9-4B3B-A254-5E4D04CE1DA9}"/>
    <cellStyle name="Currency 4 4 2 2 3" xfId="42439" xr:uid="{BAA7B5E0-B539-4E2C-B37E-45AACC7F6483}"/>
    <cellStyle name="Currency 4 4 2 3" xfId="24747" xr:uid="{FDC303E4-F5E1-4A12-8AA1-19F61345C243}"/>
    <cellStyle name="Currency 4 4 2 4" xfId="36542" xr:uid="{19F86B0C-ACB6-41C1-AF9A-7059A023E504}"/>
    <cellStyle name="Currency 4 4 3" xfId="15904" xr:uid="{A7C934C4-499D-4B1E-A4D3-5D3AD2979AF3}"/>
    <cellStyle name="Currency 4 4 3 2" xfId="27700" xr:uid="{7AC20BED-58E2-46D5-8AE2-654A698C721A}"/>
    <cellStyle name="Currency 4 4 3 3" xfId="39497" xr:uid="{F18FE14A-5628-47D5-B9F1-5356E4D02759}"/>
    <cellStyle name="Currency 4 4 4" xfId="21810" xr:uid="{ED4F2D65-3F37-4E1A-9732-E6766161C8F8}"/>
    <cellStyle name="Currency 4 4 5" xfId="33604" xr:uid="{C1103D9C-40A7-47A1-8C0F-68EDE9931F37}"/>
    <cellStyle name="Currency 4 5" xfId="1446" xr:uid="{00000000-0005-0000-0000-0000E0050000}"/>
    <cellStyle name="Currency 4 5 2" xfId="12916" xr:uid="{00000000-0005-0000-0000-0000E1050000}"/>
    <cellStyle name="Currency 4 5 2 2" xfId="18847" xr:uid="{4F3E94B8-6C9E-4384-862B-E51F72665FAD}"/>
    <cellStyle name="Currency 4 5 2 2 2" xfId="30641" xr:uid="{FCE5BDBA-2575-4C81-A3CB-64E109AF8334}"/>
    <cellStyle name="Currency 4 5 2 2 3" xfId="42440" xr:uid="{2AF6EC2C-A5E6-4DCA-9B48-C99DCD491EF3}"/>
    <cellStyle name="Currency 4 5 2 3" xfId="24748" xr:uid="{869536AB-57D8-45CD-9CAE-2538552A90EC}"/>
    <cellStyle name="Currency 4 5 2 4" xfId="36543" xr:uid="{3E0997E8-290F-4799-ACEE-9E30690DD760}"/>
    <cellStyle name="Currency 4 5 3" xfId="15905" xr:uid="{3180D7A6-9432-42D3-8637-6F24C01F176C}"/>
    <cellStyle name="Currency 4 5 3 2" xfId="27701" xr:uid="{A0F03890-9717-43CA-B591-D3788BA919A6}"/>
    <cellStyle name="Currency 4 5 3 3" xfId="39498" xr:uid="{DA724C26-901B-41C4-A53B-7070E7F1767F}"/>
    <cellStyle name="Currency 4 5 4" xfId="21811" xr:uid="{745CFFA4-C87C-4CAF-AAE2-CD6B41D1886B}"/>
    <cellStyle name="Currency 4 5 5" xfId="33605" xr:uid="{8B7DD945-ACE6-4E0B-A574-C778243614CB}"/>
    <cellStyle name="Currency 4 6" xfId="12346" xr:uid="{00000000-0005-0000-0000-0000E2050000}"/>
    <cellStyle name="Currency 4 6 2" xfId="18277" xr:uid="{EACB5FA7-2AAB-4202-87D5-F3491D12CD22}"/>
    <cellStyle name="Currency 4 6 2 2" xfId="30071" xr:uid="{222BB0A2-BEA1-4751-A2E6-2B2751101E05}"/>
    <cellStyle name="Currency 4 6 2 3" xfId="41870" xr:uid="{4C064354-D9CE-4B6A-81C8-DE7E07509000}"/>
    <cellStyle name="Currency 4 6 3" xfId="24178" xr:uid="{5C5C7C04-B8C2-4ED9-9BF5-010128E1CD2C}"/>
    <cellStyle name="Currency 4 6 4" xfId="35973" xr:uid="{B6F0EEA7-A166-4C39-9C62-E2DD9C274966}"/>
    <cellStyle name="Currency 4 7" xfId="15333" xr:uid="{AC350BA9-F373-4FA4-A660-73413565C5E9}"/>
    <cellStyle name="Currency 4 7 2" xfId="27131" xr:uid="{63951595-F9E1-4606-9825-419012000FC5}"/>
    <cellStyle name="Currency 4 7 3" xfId="38926" xr:uid="{CB78141F-52AC-49B0-ADD9-C4790CC1AB71}"/>
    <cellStyle name="Currency 4 8" xfId="21241" xr:uid="{144CC49F-768D-4B26-AD27-348C05B50432}"/>
    <cellStyle name="Currency 4 9" xfId="33033" xr:uid="{CAC3493C-8C66-4382-BE60-C1029C026BB8}"/>
    <cellStyle name="Currency 5" xfId="151" xr:uid="{00000000-0005-0000-0000-0000E3050000}"/>
    <cellStyle name="Currency 6" xfId="12474" xr:uid="{00000000-0005-0000-0000-0000E4050000}"/>
    <cellStyle name="Currency 6 2" xfId="18405" xr:uid="{D2104B61-6AF1-4FEA-87B6-4704BE82791C}"/>
    <cellStyle name="Currency 6 2 2" xfId="30199" xr:uid="{21C48841-F7B7-4D0F-8F05-9711EF775A44}"/>
    <cellStyle name="Currency 6 2 3" xfId="41998" xr:uid="{6CE08C9C-05DB-4549-8BDA-51DB487D4413}"/>
    <cellStyle name="Currency 6 3" xfId="24306" xr:uid="{375B1126-AED6-4D08-9B42-9B3D03F282CD}"/>
    <cellStyle name="Currency 6 4" xfId="36101" xr:uid="{8A2D1885-1AD7-45D7-ACDF-EFF776626269}"/>
    <cellStyle name="Currency 7" xfId="15461" xr:uid="{1868520F-FA69-4EC1-BDCF-E7EDAAF5A55F}"/>
    <cellStyle name="Currency 7 2" xfId="27259" xr:uid="{9900F80C-F5BC-4A90-BDAC-427E8945D479}"/>
    <cellStyle name="Currency 7 3" xfId="39054" xr:uid="{9C19F903-C26C-42EE-8979-87F65820357B}"/>
    <cellStyle name="Currency 8" xfId="16864" xr:uid="{7B8A34E6-14D5-4237-93E5-02D91BFBAB04}"/>
    <cellStyle name="Currency 8 2" xfId="28658" xr:uid="{47E66A0D-F1BB-4572-B646-7262116FC5C4}"/>
    <cellStyle name="Currency 8 3" xfId="40457" xr:uid="{AB6E67C8-EB99-46DB-B486-815928CD8A90}"/>
    <cellStyle name="Currency 9" xfId="21369" xr:uid="{6240E42D-F663-4B44-AFED-00030D7A5F1A}"/>
    <cellStyle name="Currency0" xfId="1447" xr:uid="{00000000-0005-0000-0000-0000E5050000}"/>
    <cellStyle name="Data" xfId="284" xr:uid="{00000000-0005-0000-0000-0000E6050000}"/>
    <cellStyle name="Date" xfId="1448" xr:uid="{00000000-0005-0000-0000-0000E7050000}"/>
    <cellStyle name="Date Short" xfId="1449" xr:uid="{00000000-0005-0000-0000-0000E8050000}"/>
    <cellStyle name="Date_Cálculo dos Encargos Setoriais" xfId="1450" xr:uid="{00000000-0005-0000-0000-0000E9050000}"/>
    <cellStyle name="Date-Time" xfId="1451" xr:uid="{00000000-0005-0000-0000-0000EA050000}"/>
    <cellStyle name="Date-Time 2" xfId="1452" xr:uid="{00000000-0005-0000-0000-0000EB050000}"/>
    <cellStyle name="Decimal 1" xfId="1453" xr:uid="{00000000-0005-0000-0000-0000EC050000}"/>
    <cellStyle name="Decimal 1 2" xfId="1454" xr:uid="{00000000-0005-0000-0000-0000ED050000}"/>
    <cellStyle name="Decimal 2" xfId="1455" xr:uid="{00000000-0005-0000-0000-0000EE050000}"/>
    <cellStyle name="Decimal 3" xfId="1456" xr:uid="{00000000-0005-0000-0000-0000EF050000}"/>
    <cellStyle name="DELTA" xfId="1457" xr:uid="{00000000-0005-0000-0000-0000F0050000}"/>
    <cellStyle name="DELTA 2" xfId="1458" xr:uid="{00000000-0005-0000-0000-0000F1050000}"/>
    <cellStyle name="Encabezado 1 2" xfId="285" xr:uid="{00000000-0005-0000-0000-0000F2050000}"/>
    <cellStyle name="Encabezado 4" xfId="1459" xr:uid="{00000000-0005-0000-0000-0000F3050000}"/>
    <cellStyle name="Ênfase1 10" xfId="1460" xr:uid="{00000000-0005-0000-0000-0000F4050000}"/>
    <cellStyle name="Ênfase1 11" xfId="1461" xr:uid="{00000000-0005-0000-0000-0000F5050000}"/>
    <cellStyle name="Ênfase1 12" xfId="1462" xr:uid="{00000000-0005-0000-0000-0000F6050000}"/>
    <cellStyle name="Ênfase1 13" xfId="1463" xr:uid="{00000000-0005-0000-0000-0000F7050000}"/>
    <cellStyle name="Ênfase1 14" xfId="1464" xr:uid="{00000000-0005-0000-0000-0000F8050000}"/>
    <cellStyle name="Ênfase1 15" xfId="1465" xr:uid="{00000000-0005-0000-0000-0000F9050000}"/>
    <cellStyle name="Ênfase1 16" xfId="1466" xr:uid="{00000000-0005-0000-0000-0000FA050000}"/>
    <cellStyle name="Ênfase1 17" xfId="1467" xr:uid="{00000000-0005-0000-0000-0000FB050000}"/>
    <cellStyle name="Ênfase1 18" xfId="1468" xr:uid="{00000000-0005-0000-0000-0000FC050000}"/>
    <cellStyle name="Ênfase1 19" xfId="1469" xr:uid="{00000000-0005-0000-0000-0000FD050000}"/>
    <cellStyle name="Ênfase1 2" xfId="32" xr:uid="{00000000-0005-0000-0000-0000FE050000}"/>
    <cellStyle name="Ênfase1 20" xfId="1470" xr:uid="{00000000-0005-0000-0000-0000FF050000}"/>
    <cellStyle name="Ênfase1 21" xfId="1471" xr:uid="{00000000-0005-0000-0000-000000060000}"/>
    <cellStyle name="Ênfase1 22" xfId="1472" xr:uid="{00000000-0005-0000-0000-000001060000}"/>
    <cellStyle name="Ênfase1 23" xfId="1473" xr:uid="{00000000-0005-0000-0000-000002060000}"/>
    <cellStyle name="Ênfase1 24" xfId="1474" xr:uid="{00000000-0005-0000-0000-000003060000}"/>
    <cellStyle name="Ênfase1 25" xfId="1475" xr:uid="{00000000-0005-0000-0000-000004060000}"/>
    <cellStyle name="Ênfase1 3" xfId="286" xr:uid="{00000000-0005-0000-0000-000005060000}"/>
    <cellStyle name="Ênfase1 4" xfId="1476" xr:uid="{00000000-0005-0000-0000-000006060000}"/>
    <cellStyle name="Ênfase1 5" xfId="1477" xr:uid="{00000000-0005-0000-0000-000007060000}"/>
    <cellStyle name="Ênfase1 6" xfId="1478" xr:uid="{00000000-0005-0000-0000-000008060000}"/>
    <cellStyle name="Ênfase1 7" xfId="1479" xr:uid="{00000000-0005-0000-0000-000009060000}"/>
    <cellStyle name="Ênfase1 8" xfId="1480" xr:uid="{00000000-0005-0000-0000-00000A060000}"/>
    <cellStyle name="Ênfase1 9" xfId="1481" xr:uid="{00000000-0005-0000-0000-00000B060000}"/>
    <cellStyle name="Ênfase2 10" xfId="1482" xr:uid="{00000000-0005-0000-0000-00000C060000}"/>
    <cellStyle name="Ênfase2 11" xfId="1483" xr:uid="{00000000-0005-0000-0000-00000D060000}"/>
    <cellStyle name="Ênfase2 12" xfId="1484" xr:uid="{00000000-0005-0000-0000-00000E060000}"/>
    <cellStyle name="Ênfase2 13" xfId="1485" xr:uid="{00000000-0005-0000-0000-00000F060000}"/>
    <cellStyle name="Ênfase2 14" xfId="1486" xr:uid="{00000000-0005-0000-0000-000010060000}"/>
    <cellStyle name="Ênfase2 15" xfId="1487" xr:uid="{00000000-0005-0000-0000-000011060000}"/>
    <cellStyle name="Ênfase2 16" xfId="1488" xr:uid="{00000000-0005-0000-0000-000012060000}"/>
    <cellStyle name="Ênfase2 17" xfId="1489" xr:uid="{00000000-0005-0000-0000-000013060000}"/>
    <cellStyle name="Ênfase2 18" xfId="1490" xr:uid="{00000000-0005-0000-0000-000014060000}"/>
    <cellStyle name="Ênfase2 19" xfId="1491" xr:uid="{00000000-0005-0000-0000-000015060000}"/>
    <cellStyle name="Ênfase2 2" xfId="33" xr:uid="{00000000-0005-0000-0000-000016060000}"/>
    <cellStyle name="Ênfase2 20" xfId="1492" xr:uid="{00000000-0005-0000-0000-000017060000}"/>
    <cellStyle name="Ênfase2 21" xfId="1493" xr:uid="{00000000-0005-0000-0000-000018060000}"/>
    <cellStyle name="Ênfase2 22" xfId="1494" xr:uid="{00000000-0005-0000-0000-000019060000}"/>
    <cellStyle name="Ênfase2 23" xfId="1495" xr:uid="{00000000-0005-0000-0000-00001A060000}"/>
    <cellStyle name="Ênfase2 24" xfId="1496" xr:uid="{00000000-0005-0000-0000-00001B060000}"/>
    <cellStyle name="Ênfase2 25" xfId="1497" xr:uid="{00000000-0005-0000-0000-00001C060000}"/>
    <cellStyle name="Ênfase2 3" xfId="287" xr:uid="{00000000-0005-0000-0000-00001D060000}"/>
    <cellStyle name="Ênfase2 4" xfId="1498" xr:uid="{00000000-0005-0000-0000-00001E060000}"/>
    <cellStyle name="Ênfase2 5" xfId="1499" xr:uid="{00000000-0005-0000-0000-00001F060000}"/>
    <cellStyle name="Ênfase2 6" xfId="1500" xr:uid="{00000000-0005-0000-0000-000020060000}"/>
    <cellStyle name="Ênfase2 7" xfId="1501" xr:uid="{00000000-0005-0000-0000-000021060000}"/>
    <cellStyle name="Ênfase2 8" xfId="1502" xr:uid="{00000000-0005-0000-0000-000022060000}"/>
    <cellStyle name="Ênfase2 9" xfId="1503" xr:uid="{00000000-0005-0000-0000-000023060000}"/>
    <cellStyle name="Ênfase3 10" xfId="1504" xr:uid="{00000000-0005-0000-0000-000024060000}"/>
    <cellStyle name="Ênfase3 11" xfId="1505" xr:uid="{00000000-0005-0000-0000-000025060000}"/>
    <cellStyle name="Ênfase3 12" xfId="1506" xr:uid="{00000000-0005-0000-0000-000026060000}"/>
    <cellStyle name="Ênfase3 13" xfId="1507" xr:uid="{00000000-0005-0000-0000-000027060000}"/>
    <cellStyle name="Ênfase3 14" xfId="1508" xr:uid="{00000000-0005-0000-0000-000028060000}"/>
    <cellStyle name="Ênfase3 15" xfId="1509" xr:uid="{00000000-0005-0000-0000-000029060000}"/>
    <cellStyle name="Ênfase3 16" xfId="1510" xr:uid="{00000000-0005-0000-0000-00002A060000}"/>
    <cellStyle name="Ênfase3 17" xfId="1511" xr:uid="{00000000-0005-0000-0000-00002B060000}"/>
    <cellStyle name="Ênfase3 18" xfId="1512" xr:uid="{00000000-0005-0000-0000-00002C060000}"/>
    <cellStyle name="Ênfase3 19" xfId="1513" xr:uid="{00000000-0005-0000-0000-00002D060000}"/>
    <cellStyle name="Ênfase3 2" xfId="34" xr:uid="{00000000-0005-0000-0000-00002E060000}"/>
    <cellStyle name="Ênfase3 20" xfId="1514" xr:uid="{00000000-0005-0000-0000-00002F060000}"/>
    <cellStyle name="Ênfase3 21" xfId="1515" xr:uid="{00000000-0005-0000-0000-000030060000}"/>
    <cellStyle name="Ênfase3 22" xfId="1516" xr:uid="{00000000-0005-0000-0000-000031060000}"/>
    <cellStyle name="Ênfase3 23" xfId="1517" xr:uid="{00000000-0005-0000-0000-000032060000}"/>
    <cellStyle name="Ênfase3 24" xfId="1518" xr:uid="{00000000-0005-0000-0000-000033060000}"/>
    <cellStyle name="Ênfase3 25" xfId="1519" xr:uid="{00000000-0005-0000-0000-000034060000}"/>
    <cellStyle name="Ênfase3 3" xfId="288" xr:uid="{00000000-0005-0000-0000-000035060000}"/>
    <cellStyle name="Ênfase3 4" xfId="1520" xr:uid="{00000000-0005-0000-0000-000036060000}"/>
    <cellStyle name="Ênfase3 5" xfId="1521" xr:uid="{00000000-0005-0000-0000-000037060000}"/>
    <cellStyle name="Ênfase3 6" xfId="1522" xr:uid="{00000000-0005-0000-0000-000038060000}"/>
    <cellStyle name="Ênfase3 7" xfId="1523" xr:uid="{00000000-0005-0000-0000-000039060000}"/>
    <cellStyle name="Ênfase3 8" xfId="1524" xr:uid="{00000000-0005-0000-0000-00003A060000}"/>
    <cellStyle name="Ênfase3 9" xfId="1525" xr:uid="{00000000-0005-0000-0000-00003B060000}"/>
    <cellStyle name="Ênfase4 10" xfId="1526" xr:uid="{00000000-0005-0000-0000-00003C060000}"/>
    <cellStyle name="Ênfase4 11" xfId="1527" xr:uid="{00000000-0005-0000-0000-00003D060000}"/>
    <cellStyle name="Ênfase4 12" xfId="1528" xr:uid="{00000000-0005-0000-0000-00003E060000}"/>
    <cellStyle name="Ênfase4 13" xfId="1529" xr:uid="{00000000-0005-0000-0000-00003F060000}"/>
    <cellStyle name="Ênfase4 14" xfId="1530" xr:uid="{00000000-0005-0000-0000-000040060000}"/>
    <cellStyle name="Ênfase4 15" xfId="1531" xr:uid="{00000000-0005-0000-0000-000041060000}"/>
    <cellStyle name="Ênfase4 16" xfId="1532" xr:uid="{00000000-0005-0000-0000-000042060000}"/>
    <cellStyle name="Ênfase4 17" xfId="1533" xr:uid="{00000000-0005-0000-0000-000043060000}"/>
    <cellStyle name="Ênfase4 18" xfId="1534" xr:uid="{00000000-0005-0000-0000-000044060000}"/>
    <cellStyle name="Ênfase4 19" xfId="1535" xr:uid="{00000000-0005-0000-0000-000045060000}"/>
    <cellStyle name="Ênfase4 2" xfId="35" xr:uid="{00000000-0005-0000-0000-000046060000}"/>
    <cellStyle name="Ênfase4 20" xfId="1536" xr:uid="{00000000-0005-0000-0000-000047060000}"/>
    <cellStyle name="Ênfase4 21" xfId="1537" xr:uid="{00000000-0005-0000-0000-000048060000}"/>
    <cellStyle name="Ênfase4 22" xfId="1538" xr:uid="{00000000-0005-0000-0000-000049060000}"/>
    <cellStyle name="Ênfase4 23" xfId="1539" xr:uid="{00000000-0005-0000-0000-00004A060000}"/>
    <cellStyle name="Ênfase4 24" xfId="1540" xr:uid="{00000000-0005-0000-0000-00004B060000}"/>
    <cellStyle name="Ênfase4 25" xfId="1541" xr:uid="{00000000-0005-0000-0000-00004C060000}"/>
    <cellStyle name="Ênfase4 3" xfId="289" xr:uid="{00000000-0005-0000-0000-00004D060000}"/>
    <cellStyle name="Ênfase4 4" xfId="1542" xr:uid="{00000000-0005-0000-0000-00004E060000}"/>
    <cellStyle name="Ênfase4 5" xfId="1543" xr:uid="{00000000-0005-0000-0000-00004F060000}"/>
    <cellStyle name="Ênfase4 6" xfId="1544" xr:uid="{00000000-0005-0000-0000-000050060000}"/>
    <cellStyle name="Ênfase4 7" xfId="1545" xr:uid="{00000000-0005-0000-0000-000051060000}"/>
    <cellStyle name="Ênfase4 8" xfId="1546" xr:uid="{00000000-0005-0000-0000-000052060000}"/>
    <cellStyle name="Ênfase4 9" xfId="1547" xr:uid="{00000000-0005-0000-0000-000053060000}"/>
    <cellStyle name="Ênfase5 10" xfId="1548" xr:uid="{00000000-0005-0000-0000-000054060000}"/>
    <cellStyle name="Ênfase5 11" xfId="1549" xr:uid="{00000000-0005-0000-0000-000055060000}"/>
    <cellStyle name="Ênfase5 12" xfId="1550" xr:uid="{00000000-0005-0000-0000-000056060000}"/>
    <cellStyle name="Ênfase5 13" xfId="1551" xr:uid="{00000000-0005-0000-0000-000057060000}"/>
    <cellStyle name="Ênfase5 14" xfId="1552" xr:uid="{00000000-0005-0000-0000-000058060000}"/>
    <cellStyle name="Ênfase5 15" xfId="1553" xr:uid="{00000000-0005-0000-0000-000059060000}"/>
    <cellStyle name="Ênfase5 16" xfId="1554" xr:uid="{00000000-0005-0000-0000-00005A060000}"/>
    <cellStyle name="Ênfase5 17" xfId="1555" xr:uid="{00000000-0005-0000-0000-00005B060000}"/>
    <cellStyle name="Ênfase5 18" xfId="1556" xr:uid="{00000000-0005-0000-0000-00005C060000}"/>
    <cellStyle name="Ênfase5 19" xfId="1557" xr:uid="{00000000-0005-0000-0000-00005D060000}"/>
    <cellStyle name="Ênfase5 2" xfId="36" xr:uid="{00000000-0005-0000-0000-00005E060000}"/>
    <cellStyle name="Ênfase5 20" xfId="1558" xr:uid="{00000000-0005-0000-0000-00005F060000}"/>
    <cellStyle name="Ênfase5 21" xfId="1559" xr:uid="{00000000-0005-0000-0000-000060060000}"/>
    <cellStyle name="Ênfase5 22" xfId="1560" xr:uid="{00000000-0005-0000-0000-000061060000}"/>
    <cellStyle name="Ênfase5 23" xfId="1561" xr:uid="{00000000-0005-0000-0000-000062060000}"/>
    <cellStyle name="Ênfase5 24" xfId="1562" xr:uid="{00000000-0005-0000-0000-000063060000}"/>
    <cellStyle name="Ênfase5 25" xfId="1563" xr:uid="{00000000-0005-0000-0000-000064060000}"/>
    <cellStyle name="Ênfase5 3" xfId="290" xr:uid="{00000000-0005-0000-0000-000065060000}"/>
    <cellStyle name="Ênfase5 4" xfId="1564" xr:uid="{00000000-0005-0000-0000-000066060000}"/>
    <cellStyle name="Ênfase5 5" xfId="1565" xr:uid="{00000000-0005-0000-0000-000067060000}"/>
    <cellStyle name="Ênfase5 6" xfId="1566" xr:uid="{00000000-0005-0000-0000-000068060000}"/>
    <cellStyle name="Ênfase5 7" xfId="1567" xr:uid="{00000000-0005-0000-0000-000069060000}"/>
    <cellStyle name="Ênfase5 8" xfId="1568" xr:uid="{00000000-0005-0000-0000-00006A060000}"/>
    <cellStyle name="Ênfase5 9" xfId="1569" xr:uid="{00000000-0005-0000-0000-00006B060000}"/>
    <cellStyle name="Ênfase6 10" xfId="1570" xr:uid="{00000000-0005-0000-0000-00006C060000}"/>
    <cellStyle name="Ênfase6 11" xfId="1571" xr:uid="{00000000-0005-0000-0000-00006D060000}"/>
    <cellStyle name="Ênfase6 12" xfId="1572" xr:uid="{00000000-0005-0000-0000-00006E060000}"/>
    <cellStyle name="Ênfase6 13" xfId="1573" xr:uid="{00000000-0005-0000-0000-00006F060000}"/>
    <cellStyle name="Ênfase6 14" xfId="1574" xr:uid="{00000000-0005-0000-0000-000070060000}"/>
    <cellStyle name="Ênfase6 15" xfId="1575" xr:uid="{00000000-0005-0000-0000-000071060000}"/>
    <cellStyle name="Ênfase6 16" xfId="1576" xr:uid="{00000000-0005-0000-0000-000072060000}"/>
    <cellStyle name="Ênfase6 17" xfId="1577" xr:uid="{00000000-0005-0000-0000-000073060000}"/>
    <cellStyle name="Ênfase6 18" xfId="1578" xr:uid="{00000000-0005-0000-0000-000074060000}"/>
    <cellStyle name="Ênfase6 19" xfId="1579" xr:uid="{00000000-0005-0000-0000-000075060000}"/>
    <cellStyle name="Ênfase6 2" xfId="37" xr:uid="{00000000-0005-0000-0000-000076060000}"/>
    <cellStyle name="Ênfase6 20" xfId="1580" xr:uid="{00000000-0005-0000-0000-000077060000}"/>
    <cellStyle name="Ênfase6 21" xfId="1581" xr:uid="{00000000-0005-0000-0000-000078060000}"/>
    <cellStyle name="Ênfase6 22" xfId="1582" xr:uid="{00000000-0005-0000-0000-000079060000}"/>
    <cellStyle name="Ênfase6 23" xfId="1583" xr:uid="{00000000-0005-0000-0000-00007A060000}"/>
    <cellStyle name="Ênfase6 24" xfId="1584" xr:uid="{00000000-0005-0000-0000-00007B060000}"/>
    <cellStyle name="Ênfase6 25" xfId="1585" xr:uid="{00000000-0005-0000-0000-00007C060000}"/>
    <cellStyle name="Ênfase6 3" xfId="291" xr:uid="{00000000-0005-0000-0000-00007D060000}"/>
    <cellStyle name="Ênfase6 4" xfId="1586" xr:uid="{00000000-0005-0000-0000-00007E060000}"/>
    <cellStyle name="Ênfase6 5" xfId="1587" xr:uid="{00000000-0005-0000-0000-00007F060000}"/>
    <cellStyle name="Ênfase6 6" xfId="1588" xr:uid="{00000000-0005-0000-0000-000080060000}"/>
    <cellStyle name="Ênfase6 7" xfId="1589" xr:uid="{00000000-0005-0000-0000-000081060000}"/>
    <cellStyle name="Ênfase6 8" xfId="1590" xr:uid="{00000000-0005-0000-0000-000082060000}"/>
    <cellStyle name="Ênfase6 9" xfId="1591" xr:uid="{00000000-0005-0000-0000-000083060000}"/>
    <cellStyle name="Énfasis1" xfId="1592" xr:uid="{00000000-0005-0000-0000-000084060000}"/>
    <cellStyle name="Énfasis2" xfId="1593" xr:uid="{00000000-0005-0000-0000-000085060000}"/>
    <cellStyle name="Énfasis3" xfId="1594" xr:uid="{00000000-0005-0000-0000-000086060000}"/>
    <cellStyle name="Énfasis4" xfId="1595" xr:uid="{00000000-0005-0000-0000-000087060000}"/>
    <cellStyle name="Énfasis5" xfId="1596" xr:uid="{00000000-0005-0000-0000-000088060000}"/>
    <cellStyle name="Énfasis6" xfId="1597" xr:uid="{00000000-0005-0000-0000-000089060000}"/>
    <cellStyle name="Enter Currency (0)" xfId="1598" xr:uid="{00000000-0005-0000-0000-00008A060000}"/>
    <cellStyle name="Enter Currency (0) 2" xfId="1599" xr:uid="{00000000-0005-0000-0000-00008B060000}"/>
    <cellStyle name="Enter Currency (2)" xfId="1600" xr:uid="{00000000-0005-0000-0000-00008C060000}"/>
    <cellStyle name="Enter Units (0)" xfId="1601" xr:uid="{00000000-0005-0000-0000-00008D060000}"/>
    <cellStyle name="Enter Units (0) 2" xfId="1602" xr:uid="{00000000-0005-0000-0000-00008E060000}"/>
    <cellStyle name="Enter Units (1)" xfId="1603" xr:uid="{00000000-0005-0000-0000-00008F060000}"/>
    <cellStyle name="Enter Units (1) 2" xfId="1604" xr:uid="{00000000-0005-0000-0000-000090060000}"/>
    <cellStyle name="Enter Units (2)" xfId="1605" xr:uid="{00000000-0005-0000-0000-000091060000}"/>
    <cellStyle name="Entrada 10" xfId="1606" xr:uid="{00000000-0005-0000-0000-000092060000}"/>
    <cellStyle name="Entrada 10 2" xfId="1607" xr:uid="{00000000-0005-0000-0000-000093060000}"/>
    <cellStyle name="Entrada 11" xfId="1608" xr:uid="{00000000-0005-0000-0000-000094060000}"/>
    <cellStyle name="Entrada 11 2" xfId="1609" xr:uid="{00000000-0005-0000-0000-000095060000}"/>
    <cellStyle name="Entrada 12" xfId="1610" xr:uid="{00000000-0005-0000-0000-000096060000}"/>
    <cellStyle name="Entrada 12 2" xfId="1611" xr:uid="{00000000-0005-0000-0000-000097060000}"/>
    <cellStyle name="Entrada 13" xfId="1612" xr:uid="{00000000-0005-0000-0000-000098060000}"/>
    <cellStyle name="Entrada 13 2" xfId="1613" xr:uid="{00000000-0005-0000-0000-000099060000}"/>
    <cellStyle name="Entrada 14" xfId="1614" xr:uid="{00000000-0005-0000-0000-00009A060000}"/>
    <cellStyle name="Entrada 14 2" xfId="1615" xr:uid="{00000000-0005-0000-0000-00009B060000}"/>
    <cellStyle name="Entrada 15" xfId="1616" xr:uid="{00000000-0005-0000-0000-00009C060000}"/>
    <cellStyle name="Entrada 15 2" xfId="1617" xr:uid="{00000000-0005-0000-0000-00009D060000}"/>
    <cellStyle name="Entrada 16" xfId="1618" xr:uid="{00000000-0005-0000-0000-00009E060000}"/>
    <cellStyle name="Entrada 16 2" xfId="1619" xr:uid="{00000000-0005-0000-0000-00009F060000}"/>
    <cellStyle name="Entrada 17" xfId="1620" xr:uid="{00000000-0005-0000-0000-0000A0060000}"/>
    <cellStyle name="Entrada 17 2" xfId="1621" xr:uid="{00000000-0005-0000-0000-0000A1060000}"/>
    <cellStyle name="Entrada 18" xfId="1622" xr:uid="{00000000-0005-0000-0000-0000A2060000}"/>
    <cellStyle name="Entrada 18 2" xfId="1623" xr:uid="{00000000-0005-0000-0000-0000A3060000}"/>
    <cellStyle name="Entrada 19" xfId="1624" xr:uid="{00000000-0005-0000-0000-0000A4060000}"/>
    <cellStyle name="Entrada 19 2" xfId="1625" xr:uid="{00000000-0005-0000-0000-0000A5060000}"/>
    <cellStyle name="Entrada 2" xfId="38" xr:uid="{00000000-0005-0000-0000-0000A6060000}"/>
    <cellStyle name="Entrada 2 2" xfId="1626" xr:uid="{00000000-0005-0000-0000-0000A7060000}"/>
    <cellStyle name="Entrada 20" xfId="1627" xr:uid="{00000000-0005-0000-0000-0000A8060000}"/>
    <cellStyle name="Entrada 20 2" xfId="1628" xr:uid="{00000000-0005-0000-0000-0000A9060000}"/>
    <cellStyle name="Entrada 21" xfId="1629" xr:uid="{00000000-0005-0000-0000-0000AA060000}"/>
    <cellStyle name="Entrada 21 2" xfId="1630" xr:uid="{00000000-0005-0000-0000-0000AB060000}"/>
    <cellStyle name="Entrada 22" xfId="1631" xr:uid="{00000000-0005-0000-0000-0000AC060000}"/>
    <cellStyle name="Entrada 22 2" xfId="1632" xr:uid="{00000000-0005-0000-0000-0000AD060000}"/>
    <cellStyle name="Entrada 23" xfId="1633" xr:uid="{00000000-0005-0000-0000-0000AE060000}"/>
    <cellStyle name="Entrada 23 2" xfId="1634" xr:uid="{00000000-0005-0000-0000-0000AF060000}"/>
    <cellStyle name="Entrada 24" xfId="1635" xr:uid="{00000000-0005-0000-0000-0000B0060000}"/>
    <cellStyle name="Entrada 24 2" xfId="1636" xr:uid="{00000000-0005-0000-0000-0000B1060000}"/>
    <cellStyle name="Entrada 25" xfId="1637" xr:uid="{00000000-0005-0000-0000-0000B2060000}"/>
    <cellStyle name="Entrada 25 2" xfId="1638" xr:uid="{00000000-0005-0000-0000-0000B3060000}"/>
    <cellStyle name="Entrada 3" xfId="292" xr:uid="{00000000-0005-0000-0000-0000B4060000}"/>
    <cellStyle name="Entrada 3 2" xfId="1639" xr:uid="{00000000-0005-0000-0000-0000B5060000}"/>
    <cellStyle name="Entrada 3_Empréstimos e Financiamento SPE" xfId="10570" xr:uid="{00000000-0005-0000-0000-0000B6060000}"/>
    <cellStyle name="Entrada 4" xfId="1640" xr:uid="{00000000-0005-0000-0000-0000B7060000}"/>
    <cellStyle name="Entrada 4 2" xfId="1641" xr:uid="{00000000-0005-0000-0000-0000B8060000}"/>
    <cellStyle name="Entrada 5" xfId="1642" xr:uid="{00000000-0005-0000-0000-0000B9060000}"/>
    <cellStyle name="Entrada 5 2" xfId="1643" xr:uid="{00000000-0005-0000-0000-0000BA060000}"/>
    <cellStyle name="Entrada 6" xfId="1644" xr:uid="{00000000-0005-0000-0000-0000BB060000}"/>
    <cellStyle name="Entrada 6 2" xfId="1645" xr:uid="{00000000-0005-0000-0000-0000BC060000}"/>
    <cellStyle name="Entrada 7" xfId="1646" xr:uid="{00000000-0005-0000-0000-0000BD060000}"/>
    <cellStyle name="Entrada 7 2" xfId="1647" xr:uid="{00000000-0005-0000-0000-0000BE060000}"/>
    <cellStyle name="Entrada 8" xfId="1648" xr:uid="{00000000-0005-0000-0000-0000BF060000}"/>
    <cellStyle name="Entrada 8 2" xfId="1649" xr:uid="{00000000-0005-0000-0000-0000C0060000}"/>
    <cellStyle name="Entrada 9" xfId="1650" xr:uid="{00000000-0005-0000-0000-0000C1060000}"/>
    <cellStyle name="Entrada 9 2" xfId="1651" xr:uid="{00000000-0005-0000-0000-0000C2060000}"/>
    <cellStyle name="Estilo 1" xfId="293" xr:uid="{00000000-0005-0000-0000-0000C3060000}"/>
    <cellStyle name="Estilo 1 2" xfId="1652" xr:uid="{00000000-0005-0000-0000-0000C4060000}"/>
    <cellStyle name="Estilo 1_Empréstimos e Financiamento SPE" xfId="10571" xr:uid="{00000000-0005-0000-0000-0000C5060000}"/>
    <cellStyle name="Euro" xfId="1653" xr:uid="{00000000-0005-0000-0000-0000C6060000}"/>
    <cellStyle name="Euro 2" xfId="1654" xr:uid="{00000000-0005-0000-0000-0000C7060000}"/>
    <cellStyle name="Euro 3" xfId="1655" xr:uid="{00000000-0005-0000-0000-0000C8060000}"/>
    <cellStyle name="Euro 4" xfId="1656" xr:uid="{00000000-0005-0000-0000-0000C9060000}"/>
    <cellStyle name="Euro 5" xfId="1657" xr:uid="{00000000-0005-0000-0000-0000CA060000}"/>
    <cellStyle name="Euro 6" xfId="1658" xr:uid="{00000000-0005-0000-0000-0000CB060000}"/>
    <cellStyle name="Ex_MISTO" xfId="1659" xr:uid="{00000000-0005-0000-0000-0000CC060000}"/>
    <cellStyle name="Excel Built-in Comma" xfId="8" xr:uid="{00000000-0005-0000-0000-0000CD060000}"/>
    <cellStyle name="Excel Built-in Comma 2" xfId="1660" xr:uid="{00000000-0005-0000-0000-0000CE060000}"/>
    <cellStyle name="Excel Built-in Comma 2 2" xfId="1661" xr:uid="{00000000-0005-0000-0000-0000CF060000}"/>
    <cellStyle name="Excel Built-in Comma 2 2 2" xfId="1662" xr:uid="{00000000-0005-0000-0000-0000D0060000}"/>
    <cellStyle name="Excel Built-in Comma 2 2 2 2" xfId="11487" xr:uid="{00000000-0005-0000-0000-0000D1060000}"/>
    <cellStyle name="Excel Built-in Comma 2 2 2 2 2" xfId="14430" xr:uid="{00000000-0005-0000-0000-0000D2060000}"/>
    <cellStyle name="Excel Built-in Comma 2 2 2 2 2 2" xfId="20361" xr:uid="{4325BFE5-068C-47D1-B96C-F7BE572EBD0C}"/>
    <cellStyle name="Excel Built-in Comma 2 2 2 2 2 2 2" xfId="32155" xr:uid="{605559C9-7C36-4443-B80A-2FC551FBF65F}"/>
    <cellStyle name="Excel Built-in Comma 2 2 2 2 2 2 3" xfId="43954" xr:uid="{8130EADD-4CCF-4512-8511-F3452419372F}"/>
    <cellStyle name="Excel Built-in Comma 2 2 2 2 2 3" xfId="26262" xr:uid="{A978C9CD-3801-446D-B6B2-4974958A46CE}"/>
    <cellStyle name="Excel Built-in Comma 2 2 2 2 2 4" xfId="38057" xr:uid="{2E084595-CCE5-4675-A613-91C8A5D3C083}"/>
    <cellStyle name="Excel Built-in Comma 2 2 2 2 3" xfId="17425" xr:uid="{A7B24FD8-24FF-486B-8B71-1D93D2222B72}"/>
    <cellStyle name="Excel Built-in Comma 2 2 2 2 3 2" xfId="29219" xr:uid="{C44304A8-DB46-4885-8EF0-5AF562CAB96F}"/>
    <cellStyle name="Excel Built-in Comma 2 2 2 2 3 3" xfId="41018" xr:uid="{671DDAD7-6C8D-4901-BE92-D125E2919203}"/>
    <cellStyle name="Excel Built-in Comma 2 2 2 2 4" xfId="23326" xr:uid="{862045A9-9DCF-4259-B3A1-E7F763762B4D}"/>
    <cellStyle name="Excel Built-in Comma 2 2 2 2 5" xfId="35121" xr:uid="{79C3FB70-44BC-4EB3-AA79-AD85C48F897F}"/>
    <cellStyle name="Excel Built-in Comma 2 2 2 3" xfId="12918" xr:uid="{00000000-0005-0000-0000-0000D3060000}"/>
    <cellStyle name="Excel Built-in Comma 2 2 2 3 2" xfId="18849" xr:uid="{66B2EAF5-9CE8-4F0B-98EB-1B1833F7974B}"/>
    <cellStyle name="Excel Built-in Comma 2 2 2 3 2 2" xfId="30643" xr:uid="{EEDBB3CE-8B25-438E-A597-7516966BDAAD}"/>
    <cellStyle name="Excel Built-in Comma 2 2 2 3 2 3" xfId="42442" xr:uid="{7FAC6F1A-AEE7-4E07-8882-1850432CA430}"/>
    <cellStyle name="Excel Built-in Comma 2 2 2 3 3" xfId="24750" xr:uid="{0EEF740B-05E1-4A5A-A931-F2D294C44446}"/>
    <cellStyle name="Excel Built-in Comma 2 2 2 3 4" xfId="36545" xr:uid="{617C8668-FE51-4535-B2E9-A84FC6D2CC4B}"/>
    <cellStyle name="Excel Built-in Comma 2 2 2 4" xfId="15907" xr:uid="{227B88ED-6D2E-4D58-820A-F78F1212448D}"/>
    <cellStyle name="Excel Built-in Comma 2 2 2 4 2" xfId="27703" xr:uid="{09B7676D-1B7B-4F38-8491-02E4D3580BC7}"/>
    <cellStyle name="Excel Built-in Comma 2 2 2 4 3" xfId="39500" xr:uid="{AA0A0BB7-5C0F-4D3A-823E-4850241CF866}"/>
    <cellStyle name="Excel Built-in Comma 2 2 2 5" xfId="21813" xr:uid="{C60C2F5B-4FB6-4B7C-90B9-02250AAA1D5C}"/>
    <cellStyle name="Excel Built-in Comma 2 2 2 6" xfId="33607" xr:uid="{B14AD304-01B0-4733-871C-4895DF08CDB8}"/>
    <cellStyle name="Excel Built-in Comma 2 2 3" xfId="1663" xr:uid="{00000000-0005-0000-0000-0000D4060000}"/>
    <cellStyle name="Excel Built-in Comma 2 2 3 2" xfId="11488" xr:uid="{00000000-0005-0000-0000-0000D5060000}"/>
    <cellStyle name="Excel Built-in Comma 2 2 3 2 2" xfId="14431" xr:uid="{00000000-0005-0000-0000-0000D6060000}"/>
    <cellStyle name="Excel Built-in Comma 2 2 3 2 2 2" xfId="20362" xr:uid="{67B0B0D8-DD4A-410B-9A5F-A165D2F8EDB7}"/>
    <cellStyle name="Excel Built-in Comma 2 2 3 2 2 2 2" xfId="32156" xr:uid="{DDDD4AF7-F4A2-4D49-ADF5-35D81045172D}"/>
    <cellStyle name="Excel Built-in Comma 2 2 3 2 2 2 3" xfId="43955" xr:uid="{E3BD2365-9469-4BB8-A20F-049B42DD58EB}"/>
    <cellStyle name="Excel Built-in Comma 2 2 3 2 2 3" xfId="26263" xr:uid="{A2F8B86F-F33B-4C90-893F-153C1DF64F8A}"/>
    <cellStyle name="Excel Built-in Comma 2 2 3 2 2 4" xfId="38058" xr:uid="{77BF1944-D662-4D24-9387-83C656F20910}"/>
    <cellStyle name="Excel Built-in Comma 2 2 3 2 3" xfId="17426" xr:uid="{DF57C77F-29AA-42E5-814A-3BE1BAA7AC06}"/>
    <cellStyle name="Excel Built-in Comma 2 2 3 2 3 2" xfId="29220" xr:uid="{766EFDC1-517A-415A-8394-62761D6F879E}"/>
    <cellStyle name="Excel Built-in Comma 2 2 3 2 3 3" xfId="41019" xr:uid="{5BEE47E1-875A-46A0-AC6B-FB073DD8274B}"/>
    <cellStyle name="Excel Built-in Comma 2 2 3 2 4" xfId="23327" xr:uid="{7394E344-1EB2-40FD-8FC9-F1E5B2F5D376}"/>
    <cellStyle name="Excel Built-in Comma 2 2 3 2 5" xfId="35122" xr:uid="{DC19A478-B0DE-4793-8858-919F34BB1A4E}"/>
    <cellStyle name="Excel Built-in Comma 2 2 3 3" xfId="12919" xr:uid="{00000000-0005-0000-0000-0000D7060000}"/>
    <cellStyle name="Excel Built-in Comma 2 2 3 3 2" xfId="18850" xr:uid="{8E647F0C-50C6-46E6-88E3-749B36C953BB}"/>
    <cellStyle name="Excel Built-in Comma 2 2 3 3 2 2" xfId="30644" xr:uid="{E7954ECD-A9E7-4C1B-BB3C-B3FD511A0830}"/>
    <cellStyle name="Excel Built-in Comma 2 2 3 3 2 3" xfId="42443" xr:uid="{FBE83028-71B5-44E9-9FEA-2168FF5DCF11}"/>
    <cellStyle name="Excel Built-in Comma 2 2 3 3 3" xfId="24751" xr:uid="{506B70B7-E930-4798-8238-DDA435D16ECC}"/>
    <cellStyle name="Excel Built-in Comma 2 2 3 3 4" xfId="36546" xr:uid="{D3868752-32D7-479C-AB17-D5E91D1674F9}"/>
    <cellStyle name="Excel Built-in Comma 2 2 3 4" xfId="15908" xr:uid="{B91BC830-8BD4-49A9-9C32-9C598828AA57}"/>
    <cellStyle name="Excel Built-in Comma 2 2 3 4 2" xfId="27704" xr:uid="{810F9FC8-2F4F-481E-80CF-0614B2BFDFC9}"/>
    <cellStyle name="Excel Built-in Comma 2 2 3 4 3" xfId="39501" xr:uid="{662C9401-693C-4217-9BB8-4615E9CB1F42}"/>
    <cellStyle name="Excel Built-in Comma 2 2 3 5" xfId="21814" xr:uid="{0567F53F-10DE-434F-8732-2177ABB86392}"/>
    <cellStyle name="Excel Built-in Comma 2 2 3 6" xfId="33608" xr:uid="{5C0560B2-9E8F-4B3F-855A-5B3E57723F5C}"/>
    <cellStyle name="Excel Built-in Comma 2 2 4" xfId="11486" xr:uid="{00000000-0005-0000-0000-0000D8060000}"/>
    <cellStyle name="Excel Built-in Comma 2 2 4 2" xfId="14429" xr:uid="{00000000-0005-0000-0000-0000D9060000}"/>
    <cellStyle name="Excel Built-in Comma 2 2 4 2 2" xfId="20360" xr:uid="{8AD47B45-CF69-4888-B78F-8398CAF5DEE6}"/>
    <cellStyle name="Excel Built-in Comma 2 2 4 2 2 2" xfId="32154" xr:uid="{3626C641-BDB5-4256-8468-B01DDFE0AA71}"/>
    <cellStyle name="Excel Built-in Comma 2 2 4 2 2 3" xfId="43953" xr:uid="{273E37FD-81B5-4AC3-9410-40EFBDE44E66}"/>
    <cellStyle name="Excel Built-in Comma 2 2 4 2 3" xfId="26261" xr:uid="{1AA0C54F-D9E1-4F0A-84E7-8D3C1AF4C8C3}"/>
    <cellStyle name="Excel Built-in Comma 2 2 4 2 4" xfId="38056" xr:uid="{C8F075AB-D5E3-47B8-A95E-1163CF6EF3DA}"/>
    <cellStyle name="Excel Built-in Comma 2 2 4 3" xfId="17424" xr:uid="{09309858-EAB7-47F3-9C9B-1AB2D3CC7E2F}"/>
    <cellStyle name="Excel Built-in Comma 2 2 4 3 2" xfId="29218" xr:uid="{91E696BA-A018-49E0-AB80-BC825714E3AC}"/>
    <cellStyle name="Excel Built-in Comma 2 2 4 3 3" xfId="41017" xr:uid="{E3DE373D-F995-4F6B-A286-67120C24EB26}"/>
    <cellStyle name="Excel Built-in Comma 2 2 4 4" xfId="23325" xr:uid="{EE381871-F2CF-4F85-AD66-84F4772F85B0}"/>
    <cellStyle name="Excel Built-in Comma 2 2 4 5" xfId="35120" xr:uid="{26F85C22-89DD-48C3-9163-5163E55BF325}"/>
    <cellStyle name="Excel Built-in Comma 2 2 5" xfId="12917" xr:uid="{00000000-0005-0000-0000-0000DA060000}"/>
    <cellStyle name="Excel Built-in Comma 2 2 5 2" xfId="18848" xr:uid="{CA1F0605-D14A-457B-B1A3-5470943606D5}"/>
    <cellStyle name="Excel Built-in Comma 2 2 5 2 2" xfId="30642" xr:uid="{739D8CF8-AAF5-472B-8FEE-3C98FF819A08}"/>
    <cellStyle name="Excel Built-in Comma 2 2 5 2 3" xfId="42441" xr:uid="{4DF4812A-7F29-4C5E-BB39-06DE8DAAAA48}"/>
    <cellStyle name="Excel Built-in Comma 2 2 5 3" xfId="24749" xr:uid="{E49B020E-C622-46EF-BB0E-E91FE5EAA1CD}"/>
    <cellStyle name="Excel Built-in Comma 2 2 5 4" xfId="36544" xr:uid="{EB1D327A-55C1-4E75-B053-10FAB0175ADB}"/>
    <cellStyle name="Excel Built-in Comma 2 2 6" xfId="15906" xr:uid="{D5532B3F-A1E7-4ED6-87A3-0AB3D4D446DE}"/>
    <cellStyle name="Excel Built-in Comma 2 2 6 2" xfId="27702" xr:uid="{C0A11052-039F-47A8-B2FA-94137387B3C0}"/>
    <cellStyle name="Excel Built-in Comma 2 2 6 3" xfId="39499" xr:uid="{847D2A30-73A4-4CFC-ACC9-FCDA107AC4EA}"/>
    <cellStyle name="Excel Built-in Comma 2 2 7" xfId="21812" xr:uid="{501C4EC7-BF22-49D2-9B7F-C09956AFD8B7}"/>
    <cellStyle name="Excel Built-in Comma 2 2 8" xfId="33606" xr:uid="{43585D63-DAD7-47B1-A6F4-7D2ED88C1CB4}"/>
    <cellStyle name="Excel Built-in Comma_Empréstimos e Financiamento SPE" xfId="10572" xr:uid="{00000000-0005-0000-0000-0000DB060000}"/>
    <cellStyle name="Excel Built-in Normal" xfId="1664" xr:uid="{00000000-0005-0000-0000-0000DC060000}"/>
    <cellStyle name="Excel Built-in Normal 2" xfId="1665" xr:uid="{00000000-0005-0000-0000-0000DD060000}"/>
    <cellStyle name="Excel Built-in Percent" xfId="1666" xr:uid="{00000000-0005-0000-0000-0000DE060000}"/>
    <cellStyle name="Excel Built-in Percent 2" xfId="1667" xr:uid="{00000000-0005-0000-0000-0000DF060000}"/>
    <cellStyle name="Explanatory Text" xfId="1668" xr:uid="{00000000-0005-0000-0000-0000E0060000}"/>
    <cellStyle name="F8" xfId="294" xr:uid="{00000000-0005-0000-0000-0000E1060000}"/>
    <cellStyle name="FIELD" xfId="1669" xr:uid="{00000000-0005-0000-0000-0000E2060000}"/>
    <cellStyle name="Fixed" xfId="1670" xr:uid="{00000000-0005-0000-0000-0000E3060000}"/>
    <cellStyle name="Fixo" xfId="295" xr:uid="{00000000-0005-0000-0000-0000E4060000}"/>
    <cellStyle name="Followed Hyperlink" xfId="1671" xr:uid="{00000000-0005-0000-0000-0000E5060000}"/>
    <cellStyle name="fundoamarelo" xfId="1672" xr:uid="{00000000-0005-0000-0000-0000E6060000}"/>
    <cellStyle name="fundoazul" xfId="1673" xr:uid="{00000000-0005-0000-0000-0000E7060000}"/>
    <cellStyle name="fundocinza" xfId="1674" xr:uid="{00000000-0005-0000-0000-0000E8060000}"/>
    <cellStyle name="fundodeentrada" xfId="1675" xr:uid="{00000000-0005-0000-0000-0000E9060000}"/>
    <cellStyle name="fundodeentrada 2" xfId="1676" xr:uid="{00000000-0005-0000-0000-0000EA060000}"/>
    <cellStyle name="fundoentrada" xfId="1677" xr:uid="{00000000-0005-0000-0000-0000EB060000}"/>
    <cellStyle name="fundoentrada 2" xfId="1678" xr:uid="{00000000-0005-0000-0000-0000EC060000}"/>
    <cellStyle name="Good" xfId="1679" xr:uid="{00000000-0005-0000-0000-0000ED060000}"/>
    <cellStyle name="Grey" xfId="1680" xr:uid="{00000000-0005-0000-0000-0000EE060000}"/>
    <cellStyle name="HEADER" xfId="1681" xr:uid="{00000000-0005-0000-0000-0000EF060000}"/>
    <cellStyle name="Header1" xfId="1682" xr:uid="{00000000-0005-0000-0000-0000F0060000}"/>
    <cellStyle name="Header2" xfId="1683" xr:uid="{00000000-0005-0000-0000-0000F1060000}"/>
    <cellStyle name="Heading 1" xfId="1684" xr:uid="{00000000-0005-0000-0000-0000F2060000}"/>
    <cellStyle name="Heading 2" xfId="1685" xr:uid="{00000000-0005-0000-0000-0000F3060000}"/>
    <cellStyle name="Heading 3" xfId="1686" xr:uid="{00000000-0005-0000-0000-0000F4060000}"/>
    <cellStyle name="Heading 4" xfId="1687" xr:uid="{00000000-0005-0000-0000-0000F5060000}"/>
    <cellStyle name="Heading1" xfId="1688" xr:uid="{00000000-0005-0000-0000-0000F6060000}"/>
    <cellStyle name="Heading1 2" xfId="1689" xr:uid="{00000000-0005-0000-0000-0000F7060000}"/>
    <cellStyle name="Heading2" xfId="1690" xr:uid="{00000000-0005-0000-0000-0000F8060000}"/>
    <cellStyle name="Heading2 2" xfId="1691" xr:uid="{00000000-0005-0000-0000-0000F9060000}"/>
    <cellStyle name="HIGHLIGHT" xfId="1692" xr:uid="{00000000-0005-0000-0000-0000FA060000}"/>
    <cellStyle name="Hiperlink 2" xfId="1693" xr:uid="{00000000-0005-0000-0000-0000FB060000}"/>
    <cellStyle name="Hyperlink 2" xfId="39" xr:uid="{00000000-0005-0000-0000-0000FC060000}"/>
    <cellStyle name="Incorrecto" xfId="1694" xr:uid="{00000000-0005-0000-0000-0000FD060000}"/>
    <cellStyle name="Incorreto" xfId="667" xr:uid="{00000000-0005-0000-0000-0000FE060000}"/>
    <cellStyle name="Incorreto 10" xfId="1695" xr:uid="{00000000-0005-0000-0000-0000FF060000}"/>
    <cellStyle name="Incorreto 11" xfId="1696" xr:uid="{00000000-0005-0000-0000-000000070000}"/>
    <cellStyle name="Incorreto 12" xfId="1697" xr:uid="{00000000-0005-0000-0000-000001070000}"/>
    <cellStyle name="Incorreto 13" xfId="1698" xr:uid="{00000000-0005-0000-0000-000002070000}"/>
    <cellStyle name="Incorreto 14" xfId="1699" xr:uid="{00000000-0005-0000-0000-000003070000}"/>
    <cellStyle name="Incorreto 15" xfId="1700" xr:uid="{00000000-0005-0000-0000-000004070000}"/>
    <cellStyle name="Incorreto 16" xfId="1701" xr:uid="{00000000-0005-0000-0000-000005070000}"/>
    <cellStyle name="Incorreto 17" xfId="1702" xr:uid="{00000000-0005-0000-0000-000006070000}"/>
    <cellStyle name="Incorreto 18" xfId="1703" xr:uid="{00000000-0005-0000-0000-000007070000}"/>
    <cellStyle name="Incorreto 19" xfId="1704" xr:uid="{00000000-0005-0000-0000-000008070000}"/>
    <cellStyle name="Incorreto 2" xfId="40" xr:uid="{00000000-0005-0000-0000-000009070000}"/>
    <cellStyle name="Incorreto 20" xfId="1705" xr:uid="{00000000-0005-0000-0000-00000A070000}"/>
    <cellStyle name="Incorreto 21" xfId="1706" xr:uid="{00000000-0005-0000-0000-00000B070000}"/>
    <cellStyle name="Incorreto 22" xfId="1707" xr:uid="{00000000-0005-0000-0000-00000C070000}"/>
    <cellStyle name="Incorreto 23" xfId="1708" xr:uid="{00000000-0005-0000-0000-00000D070000}"/>
    <cellStyle name="Incorreto 24" xfId="1709" xr:uid="{00000000-0005-0000-0000-00000E070000}"/>
    <cellStyle name="Incorreto 25" xfId="1710" xr:uid="{00000000-0005-0000-0000-00000F070000}"/>
    <cellStyle name="Incorreto 26" xfId="1711" xr:uid="{00000000-0005-0000-0000-000010070000}"/>
    <cellStyle name="Incorreto 3" xfId="296" xr:uid="{00000000-0005-0000-0000-000011070000}"/>
    <cellStyle name="Incorreto 4" xfId="1712" xr:uid="{00000000-0005-0000-0000-000012070000}"/>
    <cellStyle name="Incorreto 5" xfId="1713" xr:uid="{00000000-0005-0000-0000-000013070000}"/>
    <cellStyle name="Incorreto 6" xfId="1714" xr:uid="{00000000-0005-0000-0000-000014070000}"/>
    <cellStyle name="Incorreto 7" xfId="1715" xr:uid="{00000000-0005-0000-0000-000015070000}"/>
    <cellStyle name="Incorreto 8" xfId="1716" xr:uid="{00000000-0005-0000-0000-000016070000}"/>
    <cellStyle name="Incorreto 9" xfId="1717" xr:uid="{00000000-0005-0000-0000-000017070000}"/>
    <cellStyle name="Incorreto_Empréstimos e Financiamento SPE" xfId="10573" xr:uid="{00000000-0005-0000-0000-000018070000}"/>
    <cellStyle name="Indefinido" xfId="1718" xr:uid="{00000000-0005-0000-0000-000019070000}"/>
    <cellStyle name="Input" xfId="1719" xr:uid="{00000000-0005-0000-0000-00001A070000}"/>
    <cellStyle name="Input %" xfId="1720" xr:uid="{00000000-0005-0000-0000-00001B070000}"/>
    <cellStyle name="Input [yellow]" xfId="1721" xr:uid="{00000000-0005-0000-0000-00001C070000}"/>
    <cellStyle name="Input 1" xfId="1722" xr:uid="{00000000-0005-0000-0000-00001D070000}"/>
    <cellStyle name="Input 1 2" xfId="1723" xr:uid="{00000000-0005-0000-0000-00001E070000}"/>
    <cellStyle name="Input 2" xfId="1724" xr:uid="{00000000-0005-0000-0000-00001F070000}"/>
    <cellStyle name="Input 3" xfId="1725" xr:uid="{00000000-0005-0000-0000-000020070000}"/>
    <cellStyle name="Input_2009 - P. de Acao - EDEs - 4  - DCI" xfId="1726" xr:uid="{00000000-0005-0000-0000-000021070000}"/>
    <cellStyle name="Link Currency (0)" xfId="1727" xr:uid="{00000000-0005-0000-0000-000022070000}"/>
    <cellStyle name="Link Currency (0) 2" xfId="1728" xr:uid="{00000000-0005-0000-0000-000023070000}"/>
    <cellStyle name="Link Currency (2)" xfId="1729" xr:uid="{00000000-0005-0000-0000-000024070000}"/>
    <cellStyle name="Link Units (0)" xfId="1730" xr:uid="{00000000-0005-0000-0000-000025070000}"/>
    <cellStyle name="Link Units (0) 2" xfId="1731" xr:uid="{00000000-0005-0000-0000-000026070000}"/>
    <cellStyle name="Link Units (1)" xfId="1732" xr:uid="{00000000-0005-0000-0000-000027070000}"/>
    <cellStyle name="Link Units (1) 2" xfId="1733" xr:uid="{00000000-0005-0000-0000-000028070000}"/>
    <cellStyle name="Link Units (2)" xfId="1734" xr:uid="{00000000-0005-0000-0000-000029070000}"/>
    <cellStyle name="Linked Cell" xfId="1735" xr:uid="{00000000-0005-0000-0000-00002A070000}"/>
    <cellStyle name="Millares [0]_Hoja1" xfId="1736" xr:uid="{00000000-0005-0000-0000-00002B070000}"/>
    <cellStyle name="Millares_CLIENTES" xfId="1737" xr:uid="{00000000-0005-0000-0000-00002C070000}"/>
    <cellStyle name="Milliers [0]_EDYAN" xfId="1738" xr:uid="{00000000-0005-0000-0000-00002D070000}"/>
    <cellStyle name="Milliers_EDYAN" xfId="1739" xr:uid="{00000000-0005-0000-0000-00002E070000}"/>
    <cellStyle name="Moeda [0] 2" xfId="1740" xr:uid="{00000000-0005-0000-0000-00002F070000}"/>
    <cellStyle name="Moeda 10" xfId="1741" xr:uid="{00000000-0005-0000-0000-000030070000}"/>
    <cellStyle name="Moeda 10 2" xfId="1742" xr:uid="{00000000-0005-0000-0000-000031070000}"/>
    <cellStyle name="Moeda 10 2 2" xfId="1743" xr:uid="{00000000-0005-0000-0000-000032070000}"/>
    <cellStyle name="Moeda 10 2 2 2" xfId="12922" xr:uid="{00000000-0005-0000-0000-000033070000}"/>
    <cellStyle name="Moeda 10 2 2 2 2" xfId="18853" xr:uid="{BAB05C2E-80A6-4A4B-B61A-BCBB5D7D6A1A}"/>
    <cellStyle name="Moeda 10 2 2 2 2 2" xfId="30647" xr:uid="{54D2DF4A-305A-46AB-8C26-E600568AAABC}"/>
    <cellStyle name="Moeda 10 2 2 2 2 3" xfId="42446" xr:uid="{C7AFC577-AFB9-4709-A26E-D174B4DA6326}"/>
    <cellStyle name="Moeda 10 2 2 2 3" xfId="24754" xr:uid="{8A8B10EB-15C9-460E-A8F4-3CBBF78B1258}"/>
    <cellStyle name="Moeda 10 2 2 2 4" xfId="36549" xr:uid="{8CED2C4B-9341-4139-846C-12F658CA9587}"/>
    <cellStyle name="Moeda 10 2 2 3" xfId="15911" xr:uid="{5DC83CCF-F792-4995-A07D-2B49CF84414D}"/>
    <cellStyle name="Moeda 10 2 2 3 2" xfId="27707" xr:uid="{AAA94865-E30A-4402-8913-D651BF9BA246}"/>
    <cellStyle name="Moeda 10 2 2 3 3" xfId="39504" xr:uid="{98936547-2F4A-4BA9-A459-6565FE044988}"/>
    <cellStyle name="Moeda 10 2 2 4" xfId="21817" xr:uid="{5028E18B-3094-4F4B-9E80-7D18E5170045}"/>
    <cellStyle name="Moeda 10 2 2 5" xfId="33611" xr:uid="{C94A28CF-69C9-4D54-A40C-8E9C065B9CA0}"/>
    <cellStyle name="Moeda 10 2 3" xfId="1744" xr:uid="{00000000-0005-0000-0000-000034070000}"/>
    <cellStyle name="Moeda 10 2 3 2" xfId="12923" xr:uid="{00000000-0005-0000-0000-000035070000}"/>
    <cellStyle name="Moeda 10 2 3 2 2" xfId="18854" xr:uid="{59510224-F6DE-4E12-BEA3-911D7B5C9B35}"/>
    <cellStyle name="Moeda 10 2 3 2 2 2" xfId="30648" xr:uid="{DB5AFB55-7B36-498F-A725-1AC7AED2FCED}"/>
    <cellStyle name="Moeda 10 2 3 2 2 3" xfId="42447" xr:uid="{4B652AFE-A170-48D0-9005-2D9E6BF31118}"/>
    <cellStyle name="Moeda 10 2 3 2 3" xfId="24755" xr:uid="{A04A32F7-B473-48D9-B9EF-C6B77F5D6F2F}"/>
    <cellStyle name="Moeda 10 2 3 2 4" xfId="36550" xr:uid="{806FD822-F598-4688-843F-14C3935A9C80}"/>
    <cellStyle name="Moeda 10 2 3 3" xfId="15912" xr:uid="{49803D1E-2022-4C13-B5D8-5D27D12F536B}"/>
    <cellStyle name="Moeda 10 2 3 3 2" xfId="27708" xr:uid="{C054DF84-19B0-4325-9DF0-23A262AE0ED3}"/>
    <cellStyle name="Moeda 10 2 3 3 3" xfId="39505" xr:uid="{D12FF9EF-4F44-4A9F-9506-243333B1BCDE}"/>
    <cellStyle name="Moeda 10 2 3 4" xfId="21818" xr:uid="{B8AD707C-E73B-44A9-AB39-2A637C969060}"/>
    <cellStyle name="Moeda 10 2 3 5" xfId="33612" xr:uid="{642A567A-92FE-4B13-AA14-5B21F4C39370}"/>
    <cellStyle name="Moeda 10 2 4" xfId="12921" xr:uid="{00000000-0005-0000-0000-000036070000}"/>
    <cellStyle name="Moeda 10 2 4 2" xfId="18852" xr:uid="{AB4CDDD4-5054-49D2-90F3-AC0C97254FFB}"/>
    <cellStyle name="Moeda 10 2 4 2 2" xfId="30646" xr:uid="{8AEF062B-1F04-4D79-921B-CAF104D38D3A}"/>
    <cellStyle name="Moeda 10 2 4 2 3" xfId="42445" xr:uid="{61602984-5BF8-474F-B329-7EFEFACC113E}"/>
    <cellStyle name="Moeda 10 2 4 3" xfId="24753" xr:uid="{6A24CA23-0247-4B56-926C-7A58EF6E44E8}"/>
    <cellStyle name="Moeda 10 2 4 4" xfId="36548" xr:uid="{866BFBE7-4ACD-466E-B839-2532342E21B6}"/>
    <cellStyle name="Moeda 10 2 5" xfId="15910" xr:uid="{2A1C81B5-D315-4795-A478-D75BA5C4ABDE}"/>
    <cellStyle name="Moeda 10 2 5 2" xfId="27706" xr:uid="{D746FF22-43D9-48C2-946C-2E07EABDC57C}"/>
    <cellStyle name="Moeda 10 2 5 3" xfId="39503" xr:uid="{E40B2B1A-C1AD-4829-B3F3-4DA9EE027DE8}"/>
    <cellStyle name="Moeda 10 2 6" xfId="21816" xr:uid="{3272823A-A09C-4227-9D96-B28B988157F0}"/>
    <cellStyle name="Moeda 10 2 7" xfId="33610" xr:uid="{D8195E46-DC2C-4AD2-A6EA-D7E3E6102ACB}"/>
    <cellStyle name="Moeda 10 3" xfId="1745" xr:uid="{00000000-0005-0000-0000-000037070000}"/>
    <cellStyle name="Moeda 10 3 2" xfId="12924" xr:uid="{00000000-0005-0000-0000-000038070000}"/>
    <cellStyle name="Moeda 10 3 2 2" xfId="18855" xr:uid="{3A63B1BD-A767-432D-818E-6643077388E6}"/>
    <cellStyle name="Moeda 10 3 2 2 2" xfId="30649" xr:uid="{189F3585-0CFC-4BE0-A0E3-0DDA89B8D84C}"/>
    <cellStyle name="Moeda 10 3 2 2 3" xfId="42448" xr:uid="{10B5C883-8355-41B3-A979-675B42420419}"/>
    <cellStyle name="Moeda 10 3 2 3" xfId="24756" xr:uid="{B4F82704-3902-436D-B5DD-AAC83F819EEF}"/>
    <cellStyle name="Moeda 10 3 2 4" xfId="36551" xr:uid="{E573517F-13EF-4B52-A7A2-A127433A2F99}"/>
    <cellStyle name="Moeda 10 3 3" xfId="15913" xr:uid="{C2258282-5310-4167-A345-3C3B2216C46F}"/>
    <cellStyle name="Moeda 10 3 3 2" xfId="27709" xr:uid="{2A92DBAC-E492-4D62-AB53-3D2041A9A2BD}"/>
    <cellStyle name="Moeda 10 3 3 3" xfId="39506" xr:uid="{C22D7F10-6A71-4D59-98E0-93180D6912A2}"/>
    <cellStyle name="Moeda 10 3 4" xfId="21819" xr:uid="{D571F25D-72DD-4942-A48B-E52824C08851}"/>
    <cellStyle name="Moeda 10 3 5" xfId="33613" xr:uid="{4DE389E2-8E62-4CF7-B09A-AB437AF0897C}"/>
    <cellStyle name="Moeda 10 4" xfId="1746" xr:uid="{00000000-0005-0000-0000-000039070000}"/>
    <cellStyle name="Moeda 10 4 2" xfId="12925" xr:uid="{00000000-0005-0000-0000-00003A070000}"/>
    <cellStyle name="Moeda 10 4 2 2" xfId="18856" xr:uid="{8E9F56E6-E4D9-4FCA-83C9-5DF03F5EA5A3}"/>
    <cellStyle name="Moeda 10 4 2 2 2" xfId="30650" xr:uid="{C6D8A358-0B84-4281-B3ED-7DCD584C0027}"/>
    <cellStyle name="Moeda 10 4 2 2 3" xfId="42449" xr:uid="{C4D578A9-5827-44CF-BCAA-978683CD09B1}"/>
    <cellStyle name="Moeda 10 4 2 3" xfId="24757" xr:uid="{7C084191-7981-43EA-93D6-8863803E4FE1}"/>
    <cellStyle name="Moeda 10 4 2 4" xfId="36552" xr:uid="{1D6A62DF-B901-4419-B45F-D8B350CEE21A}"/>
    <cellStyle name="Moeda 10 4 3" xfId="15914" xr:uid="{E66D9A7F-A26C-4218-9B04-4947767D9B4A}"/>
    <cellStyle name="Moeda 10 4 3 2" xfId="27710" xr:uid="{08129928-5350-4123-B81C-BB1DB881A54B}"/>
    <cellStyle name="Moeda 10 4 3 3" xfId="39507" xr:uid="{F2A9AA4E-4E8F-4D9E-B6B3-AB1C81C934D6}"/>
    <cellStyle name="Moeda 10 4 4" xfId="21820" xr:uid="{A4CF1B3F-D244-4D92-819E-F26F5C444DBA}"/>
    <cellStyle name="Moeda 10 4 5" xfId="33614" xr:uid="{0C44A7B6-BDA7-4E9B-A476-B625D0CD55CD}"/>
    <cellStyle name="Moeda 10 5" xfId="1747" xr:uid="{00000000-0005-0000-0000-00003B070000}"/>
    <cellStyle name="Moeda 10 5 2" xfId="12926" xr:uid="{00000000-0005-0000-0000-00003C070000}"/>
    <cellStyle name="Moeda 10 5 2 2" xfId="18857" xr:uid="{12FE1BAA-0271-47F3-8B64-DBA14CA5D568}"/>
    <cellStyle name="Moeda 10 5 2 2 2" xfId="30651" xr:uid="{BF640E37-4720-4D47-8ED9-5941618B4EBB}"/>
    <cellStyle name="Moeda 10 5 2 2 3" xfId="42450" xr:uid="{F27C9C36-AA7D-4F0A-A250-0AD588D65660}"/>
    <cellStyle name="Moeda 10 5 2 3" xfId="24758" xr:uid="{8CEB7CD2-CFA3-4431-8B1C-B2DECA20CE28}"/>
    <cellStyle name="Moeda 10 5 2 4" xfId="36553" xr:uid="{1EA280BC-9821-4BFF-BA28-1FB5435997E0}"/>
    <cellStyle name="Moeda 10 5 3" xfId="15915" xr:uid="{45158D39-A3D1-413D-AF56-A049FA3B3B91}"/>
    <cellStyle name="Moeda 10 5 3 2" xfId="27711" xr:uid="{C18B5696-6536-4729-9C5E-B337773DD8B9}"/>
    <cellStyle name="Moeda 10 5 3 3" xfId="39508" xr:uid="{93AFB93D-526F-4E70-8A6D-8F15607EB284}"/>
    <cellStyle name="Moeda 10 5 4" xfId="21821" xr:uid="{479AEB51-AFB6-4A28-88C5-E1515146BC2E}"/>
    <cellStyle name="Moeda 10 5 5" xfId="33615" xr:uid="{5418B701-1E9D-4BE2-B594-E98BCA909C1B}"/>
    <cellStyle name="Moeda 10 6" xfId="12920" xr:uid="{00000000-0005-0000-0000-00003D070000}"/>
    <cellStyle name="Moeda 10 6 2" xfId="18851" xr:uid="{731768B9-E66B-47BD-8B30-82BD66BF2AEE}"/>
    <cellStyle name="Moeda 10 6 2 2" xfId="30645" xr:uid="{CA1F6AC6-12E8-431B-AA11-350889D86D9F}"/>
    <cellStyle name="Moeda 10 6 2 3" xfId="42444" xr:uid="{733615E3-4DB3-4032-B653-0AD7FD83EC97}"/>
    <cellStyle name="Moeda 10 6 3" xfId="24752" xr:uid="{0BE6F10C-E580-4B80-825E-411F631183DD}"/>
    <cellStyle name="Moeda 10 6 4" xfId="36547" xr:uid="{F0931DC6-E21D-4026-932D-01223A3B7594}"/>
    <cellStyle name="Moeda 10 7" xfId="15909" xr:uid="{788F1E88-BE3A-4806-B82E-D618EEADA7D0}"/>
    <cellStyle name="Moeda 10 7 2" xfId="27705" xr:uid="{DE7A32FF-7827-4DEE-88FD-B65DF8391B59}"/>
    <cellStyle name="Moeda 10 7 3" xfId="39502" xr:uid="{55934F82-C6F7-4321-87DF-44D6DFC2852A}"/>
    <cellStyle name="Moeda 10 8" xfId="21815" xr:uid="{8BD11392-A8BB-4F69-95D9-DD5DF9786147}"/>
    <cellStyle name="Moeda 10 9" xfId="33609" xr:uid="{B56ADCCF-1BB7-42C0-9BFE-3A8C17F4BB0C}"/>
    <cellStyle name="Moeda 11" xfId="1748" xr:uid="{00000000-0005-0000-0000-00003E070000}"/>
    <cellStyle name="Moeda 11 10" xfId="33616" xr:uid="{47A2FFBE-130F-4B21-9F35-83C923D41970}"/>
    <cellStyle name="Moeda 11 2" xfId="1749" xr:uid="{00000000-0005-0000-0000-00003F070000}"/>
    <cellStyle name="Moeda 11 2 2" xfId="1750" xr:uid="{00000000-0005-0000-0000-000040070000}"/>
    <cellStyle name="Moeda 11 2 2 2" xfId="1751" xr:uid="{00000000-0005-0000-0000-000041070000}"/>
    <cellStyle name="Moeda 11 2 2 2 2" xfId="12930" xr:uid="{00000000-0005-0000-0000-000042070000}"/>
    <cellStyle name="Moeda 11 2 2 2 2 2" xfId="18861" xr:uid="{86046B69-1C0C-4F97-BFDF-D91921927691}"/>
    <cellStyle name="Moeda 11 2 2 2 2 2 2" xfId="30655" xr:uid="{7691380D-E642-4757-9B22-7B0E44C6CC34}"/>
    <cellStyle name="Moeda 11 2 2 2 2 2 3" xfId="42454" xr:uid="{E0B5D373-7AAB-4A82-9611-506908D23057}"/>
    <cellStyle name="Moeda 11 2 2 2 2 3" xfId="24762" xr:uid="{F4AFCC3C-3560-4F9F-B118-B6F6EEC6E9CA}"/>
    <cellStyle name="Moeda 11 2 2 2 2 4" xfId="36557" xr:uid="{4FC742C0-EEAA-475F-A343-B0B7B87E2B37}"/>
    <cellStyle name="Moeda 11 2 2 2 3" xfId="15919" xr:uid="{3D9C4069-6FA1-42F9-9D3C-E94B8D3B3796}"/>
    <cellStyle name="Moeda 11 2 2 2 3 2" xfId="27715" xr:uid="{169ACF37-135B-4819-8F58-F328AEAC18A1}"/>
    <cellStyle name="Moeda 11 2 2 2 3 3" xfId="39512" xr:uid="{FAE67C36-AE72-4653-8562-BD8CEC0F5A78}"/>
    <cellStyle name="Moeda 11 2 2 2 4" xfId="21825" xr:uid="{D8A0A6D6-1850-43BC-BB45-E0967D36BC74}"/>
    <cellStyle name="Moeda 11 2 2 2 5" xfId="33619" xr:uid="{922B8E9E-B8BF-4425-9E9A-1256B0F1754C}"/>
    <cellStyle name="Moeda 11 2 2 3" xfId="1752" xr:uid="{00000000-0005-0000-0000-000043070000}"/>
    <cellStyle name="Moeda 11 2 2 3 2" xfId="12931" xr:uid="{00000000-0005-0000-0000-000044070000}"/>
    <cellStyle name="Moeda 11 2 2 3 2 2" xfId="18862" xr:uid="{191CFAE5-A0B5-4E18-A85E-51ADE48B96BC}"/>
    <cellStyle name="Moeda 11 2 2 3 2 2 2" xfId="30656" xr:uid="{2F066B6B-2EB1-4686-B73F-A0649817BB88}"/>
    <cellStyle name="Moeda 11 2 2 3 2 2 3" xfId="42455" xr:uid="{593F918C-47B8-4CA5-8235-7C02FD379555}"/>
    <cellStyle name="Moeda 11 2 2 3 2 3" xfId="24763" xr:uid="{7A273E73-E5A0-475F-9450-92A84571F6F5}"/>
    <cellStyle name="Moeda 11 2 2 3 2 4" xfId="36558" xr:uid="{65617DFD-A812-4B20-8D58-73D1AE63889E}"/>
    <cellStyle name="Moeda 11 2 2 3 3" xfId="15920" xr:uid="{F53880A1-99E4-4CD1-98B8-BC41D54A924B}"/>
    <cellStyle name="Moeda 11 2 2 3 3 2" xfId="27716" xr:uid="{CBC07C8D-E300-4508-907F-C603C34EEB80}"/>
    <cellStyle name="Moeda 11 2 2 3 3 3" xfId="39513" xr:uid="{57CD8C49-EC63-4473-97EF-F11F99958DC2}"/>
    <cellStyle name="Moeda 11 2 2 3 4" xfId="21826" xr:uid="{BE7273F8-B716-4C52-923B-85AC52B2DF6F}"/>
    <cellStyle name="Moeda 11 2 2 3 5" xfId="33620" xr:uid="{01E08A38-8444-4400-8CE5-C8C661CB2D1B}"/>
    <cellStyle name="Moeda 11 2 2 4" xfId="12929" xr:uid="{00000000-0005-0000-0000-000045070000}"/>
    <cellStyle name="Moeda 11 2 2 4 2" xfId="18860" xr:uid="{962AD36D-7442-49B1-AEA0-DFF19933FB3A}"/>
    <cellStyle name="Moeda 11 2 2 4 2 2" xfId="30654" xr:uid="{36718312-0697-4875-8FD2-860D75052F86}"/>
    <cellStyle name="Moeda 11 2 2 4 2 3" xfId="42453" xr:uid="{3E8A9DCA-1C54-4B43-B03A-F1366D9749DF}"/>
    <cellStyle name="Moeda 11 2 2 4 3" xfId="24761" xr:uid="{EDFADB52-44A5-4FBB-BB75-89C15DBC9BDC}"/>
    <cellStyle name="Moeda 11 2 2 4 4" xfId="36556" xr:uid="{52B98744-FB7E-46F8-ACB7-9F757C4EF96E}"/>
    <cellStyle name="Moeda 11 2 2 5" xfId="15918" xr:uid="{9622ADF5-4494-48D4-A84E-88ED4470F746}"/>
    <cellStyle name="Moeda 11 2 2 5 2" xfId="27714" xr:uid="{082653FC-C2D5-4B33-BBE5-1A274F586360}"/>
    <cellStyle name="Moeda 11 2 2 5 3" xfId="39511" xr:uid="{E63EDE01-8C1A-4016-BBD3-5138D9D13BF6}"/>
    <cellStyle name="Moeda 11 2 2 6" xfId="21824" xr:uid="{1DA1AFA1-460B-473B-BFBB-D1C1838A0456}"/>
    <cellStyle name="Moeda 11 2 2 7" xfId="33618" xr:uid="{0B95B132-599E-4F3A-8CC4-7D061BB0B3C7}"/>
    <cellStyle name="Moeda 11 2 3" xfId="1753" xr:uid="{00000000-0005-0000-0000-000046070000}"/>
    <cellStyle name="Moeda 11 2 3 2" xfId="12932" xr:uid="{00000000-0005-0000-0000-000047070000}"/>
    <cellStyle name="Moeda 11 2 3 2 2" xfId="18863" xr:uid="{2BD156DB-811A-4A1E-BF11-62ACCE107A31}"/>
    <cellStyle name="Moeda 11 2 3 2 2 2" xfId="30657" xr:uid="{5D55B3F6-CD9B-4476-8B26-E1E756B333A4}"/>
    <cellStyle name="Moeda 11 2 3 2 2 3" xfId="42456" xr:uid="{11F8904B-011C-4D2A-A983-2B946E81EECC}"/>
    <cellStyle name="Moeda 11 2 3 2 3" xfId="24764" xr:uid="{1EE9A517-85E0-4CA4-84B5-7D12186D8D19}"/>
    <cellStyle name="Moeda 11 2 3 2 4" xfId="36559" xr:uid="{7E47972E-C2D5-417D-8574-C9BD9BFA6F47}"/>
    <cellStyle name="Moeda 11 2 3 3" xfId="15921" xr:uid="{D3AADDBB-FE5B-43D6-B349-500CD0F9A18D}"/>
    <cellStyle name="Moeda 11 2 3 3 2" xfId="27717" xr:uid="{E77E484D-2ADF-4FE5-A5BB-32BD9790BE45}"/>
    <cellStyle name="Moeda 11 2 3 3 3" xfId="39514" xr:uid="{71C275AD-4B0A-47E0-B7DD-363D5D7FD655}"/>
    <cellStyle name="Moeda 11 2 3 4" xfId="21827" xr:uid="{0C3DDAEF-4366-4FF0-86FD-E59395839D1C}"/>
    <cellStyle name="Moeda 11 2 3 5" xfId="33621" xr:uid="{1D36FE34-FE83-4A34-BC33-AE004DA1ABFE}"/>
    <cellStyle name="Moeda 11 2 4" xfId="1754" xr:uid="{00000000-0005-0000-0000-000048070000}"/>
    <cellStyle name="Moeda 11 2 4 2" xfId="12933" xr:uid="{00000000-0005-0000-0000-000049070000}"/>
    <cellStyle name="Moeda 11 2 4 2 2" xfId="18864" xr:uid="{CB23DB35-E18B-4911-B7E3-AACC5C1543E1}"/>
    <cellStyle name="Moeda 11 2 4 2 2 2" xfId="30658" xr:uid="{383D149B-11A2-4AC7-B08C-08607AAB3BE6}"/>
    <cellStyle name="Moeda 11 2 4 2 2 3" xfId="42457" xr:uid="{6557B7BB-E8E9-4A07-A5BE-6BCF2032BB7A}"/>
    <cellStyle name="Moeda 11 2 4 2 3" xfId="24765" xr:uid="{6CD32AE5-0BBA-446B-9F0B-CAD05084B545}"/>
    <cellStyle name="Moeda 11 2 4 2 4" xfId="36560" xr:uid="{7A8E542B-A48D-4C7B-A10D-11CB1BF7C0D0}"/>
    <cellStyle name="Moeda 11 2 4 3" xfId="15922" xr:uid="{8DA30343-5F5C-490A-9238-AA37EA971F91}"/>
    <cellStyle name="Moeda 11 2 4 3 2" xfId="27718" xr:uid="{B48B799C-851D-467E-9A40-490C42EBDDD2}"/>
    <cellStyle name="Moeda 11 2 4 3 3" xfId="39515" xr:uid="{39B3D095-D873-4F87-AFEB-F6AC3DC4938A}"/>
    <cellStyle name="Moeda 11 2 4 4" xfId="21828" xr:uid="{5A8A5262-DC07-45A7-A381-D95188F611E2}"/>
    <cellStyle name="Moeda 11 2 4 5" xfId="33622" xr:uid="{8FBA6F9E-1559-4157-B5EA-C5BE2E74CA30}"/>
    <cellStyle name="Moeda 11 2 5" xfId="1755" xr:uid="{00000000-0005-0000-0000-00004A070000}"/>
    <cellStyle name="Moeda 11 2 5 2" xfId="12934" xr:uid="{00000000-0005-0000-0000-00004B070000}"/>
    <cellStyle name="Moeda 11 2 5 2 2" xfId="18865" xr:uid="{6B88C532-D40C-4F92-BD2D-530E872346E9}"/>
    <cellStyle name="Moeda 11 2 5 2 2 2" xfId="30659" xr:uid="{E1FC8F55-D7A0-4198-A5C0-BF63273E3066}"/>
    <cellStyle name="Moeda 11 2 5 2 2 3" xfId="42458" xr:uid="{2DA59815-03F1-4485-B759-EE74AA2A862A}"/>
    <cellStyle name="Moeda 11 2 5 2 3" xfId="24766" xr:uid="{91060E68-1C87-4386-B0BD-BB8EAE4F807A}"/>
    <cellStyle name="Moeda 11 2 5 2 4" xfId="36561" xr:uid="{88288687-BFED-4D0A-AB04-F384C0D988A6}"/>
    <cellStyle name="Moeda 11 2 5 3" xfId="15923" xr:uid="{9CFD3B65-297D-43AB-AA90-B8F5122DF428}"/>
    <cellStyle name="Moeda 11 2 5 3 2" xfId="27719" xr:uid="{14445FA5-8D9A-437D-9107-2D5A78DE9DAA}"/>
    <cellStyle name="Moeda 11 2 5 3 3" xfId="39516" xr:uid="{C224BC25-028D-4B57-92C7-346C522D24CB}"/>
    <cellStyle name="Moeda 11 2 5 4" xfId="21829" xr:uid="{4BCAF2EF-87E5-4923-8AAA-D265B9E2A6BF}"/>
    <cellStyle name="Moeda 11 2 5 5" xfId="33623" xr:uid="{C81837B6-E9DF-4777-B89D-422B7816630B}"/>
    <cellStyle name="Moeda 11 2 6" xfId="12928" xr:uid="{00000000-0005-0000-0000-00004C070000}"/>
    <cellStyle name="Moeda 11 2 6 2" xfId="18859" xr:uid="{43EECD9E-D894-4A5E-8BDB-6556492D57E4}"/>
    <cellStyle name="Moeda 11 2 6 2 2" xfId="30653" xr:uid="{F99F0F8C-8DB6-47B1-8FB9-1E5F0F277094}"/>
    <cellStyle name="Moeda 11 2 6 2 3" xfId="42452" xr:uid="{34D7C095-8651-4769-93A5-623C90171E9D}"/>
    <cellStyle name="Moeda 11 2 6 3" xfId="24760" xr:uid="{5EB37317-539B-4CA1-A0DF-53254FFD6D70}"/>
    <cellStyle name="Moeda 11 2 6 4" xfId="36555" xr:uid="{FCEBCB3F-FD53-4E91-BA29-40F6DBD17D7D}"/>
    <cellStyle name="Moeda 11 2 7" xfId="15917" xr:uid="{05A04B2A-AE9E-4E07-959D-D2DB8C54BD68}"/>
    <cellStyle name="Moeda 11 2 7 2" xfId="27713" xr:uid="{311C3FAF-3C1F-4418-B17A-74B85DF416B7}"/>
    <cellStyle name="Moeda 11 2 7 3" xfId="39510" xr:uid="{BC6DE341-34AB-4426-B260-7C2FFC9A30C9}"/>
    <cellStyle name="Moeda 11 2 8" xfId="21823" xr:uid="{237C0C72-416E-463F-8D2E-586389C7654D}"/>
    <cellStyle name="Moeda 11 2 9" xfId="33617" xr:uid="{B449D5E6-2462-4EEA-94E8-9343E1B5856D}"/>
    <cellStyle name="Moeda 11 3" xfId="1756" xr:uid="{00000000-0005-0000-0000-00004D070000}"/>
    <cellStyle name="Moeda 11 3 2" xfId="1757" xr:uid="{00000000-0005-0000-0000-00004E070000}"/>
    <cellStyle name="Moeda 11 3 2 2" xfId="12936" xr:uid="{00000000-0005-0000-0000-00004F070000}"/>
    <cellStyle name="Moeda 11 3 2 2 2" xfId="18867" xr:uid="{752AF734-2120-4986-BDB5-372B28BDD7E5}"/>
    <cellStyle name="Moeda 11 3 2 2 2 2" xfId="30661" xr:uid="{FF59BCF1-3E29-4700-9162-2EF5036DF4A1}"/>
    <cellStyle name="Moeda 11 3 2 2 2 3" xfId="42460" xr:uid="{DA0C871D-085C-415F-AC5E-E105D81025A5}"/>
    <cellStyle name="Moeda 11 3 2 2 3" xfId="24768" xr:uid="{01B35319-4049-458A-A5D3-3212E1139717}"/>
    <cellStyle name="Moeda 11 3 2 2 4" xfId="36563" xr:uid="{399EFBAD-6704-4874-AB53-06713CF56824}"/>
    <cellStyle name="Moeda 11 3 2 3" xfId="15925" xr:uid="{A849E31A-2D6E-4F2F-BCEB-AD996AC96365}"/>
    <cellStyle name="Moeda 11 3 2 3 2" xfId="27721" xr:uid="{9F346E85-B970-47E6-88E7-768036D2AD90}"/>
    <cellStyle name="Moeda 11 3 2 3 3" xfId="39518" xr:uid="{879E853F-86AA-4617-B2D2-CA784D41A8A6}"/>
    <cellStyle name="Moeda 11 3 2 4" xfId="21831" xr:uid="{38184AF5-87E3-4ABF-BE43-B2893B90E504}"/>
    <cellStyle name="Moeda 11 3 2 5" xfId="33625" xr:uid="{FD8C77C7-A153-466C-8341-E267583768D3}"/>
    <cellStyle name="Moeda 11 3 3" xfId="1758" xr:uid="{00000000-0005-0000-0000-000050070000}"/>
    <cellStyle name="Moeda 11 3 3 2" xfId="12937" xr:uid="{00000000-0005-0000-0000-000051070000}"/>
    <cellStyle name="Moeda 11 3 3 2 2" xfId="18868" xr:uid="{9FA26EAB-6894-4DE3-8006-3286035F0506}"/>
    <cellStyle name="Moeda 11 3 3 2 2 2" xfId="30662" xr:uid="{3CAFE87E-7934-4D9C-A429-B47B806F5993}"/>
    <cellStyle name="Moeda 11 3 3 2 2 3" xfId="42461" xr:uid="{5F56D5AC-5A6D-445D-B163-257539D723FD}"/>
    <cellStyle name="Moeda 11 3 3 2 3" xfId="24769" xr:uid="{C0A54FCA-7179-4CD6-B90E-1E329BB78FF2}"/>
    <cellStyle name="Moeda 11 3 3 2 4" xfId="36564" xr:uid="{D6E0D5BE-433B-4863-8AE3-CE2DDDDD2E4B}"/>
    <cellStyle name="Moeda 11 3 3 3" xfId="15926" xr:uid="{4E986D40-A341-45B3-8EB7-D44E4962B23F}"/>
    <cellStyle name="Moeda 11 3 3 3 2" xfId="27722" xr:uid="{636B63DB-44DC-4F28-94E1-E98DEA5346C3}"/>
    <cellStyle name="Moeda 11 3 3 3 3" xfId="39519" xr:uid="{CE6131C9-CA1B-4451-9393-7E6DCD430EBF}"/>
    <cellStyle name="Moeda 11 3 3 4" xfId="21832" xr:uid="{0C062BC6-845A-4A6F-93F7-00FBB91D0F7A}"/>
    <cellStyle name="Moeda 11 3 3 5" xfId="33626" xr:uid="{D642E3F1-1771-4ADF-9936-D22546B2BC4C}"/>
    <cellStyle name="Moeda 11 3 4" xfId="12935" xr:uid="{00000000-0005-0000-0000-000052070000}"/>
    <cellStyle name="Moeda 11 3 4 2" xfId="18866" xr:uid="{9E812205-93A5-4985-A46F-C0C4C2B58A11}"/>
    <cellStyle name="Moeda 11 3 4 2 2" xfId="30660" xr:uid="{D2955D71-31A7-472E-AF3E-1D1164F3DA4A}"/>
    <cellStyle name="Moeda 11 3 4 2 3" xfId="42459" xr:uid="{99D3FAB9-AA0C-4273-97FC-433F8205CDE8}"/>
    <cellStyle name="Moeda 11 3 4 3" xfId="24767" xr:uid="{FB0CEDEB-EF19-4210-93B6-12607ABCB943}"/>
    <cellStyle name="Moeda 11 3 4 4" xfId="36562" xr:uid="{A87929ED-4EF0-42E3-9D55-6A5EECCAAF98}"/>
    <cellStyle name="Moeda 11 3 5" xfId="15924" xr:uid="{FF7754B3-85F3-4DDA-BC73-B02F5C399AB1}"/>
    <cellStyle name="Moeda 11 3 5 2" xfId="27720" xr:uid="{AD3250CC-A444-42CC-B6DD-F4AE01157105}"/>
    <cellStyle name="Moeda 11 3 5 3" xfId="39517" xr:uid="{9838B514-98BD-4AF6-8DF2-B0368A18CD3D}"/>
    <cellStyle name="Moeda 11 3 6" xfId="21830" xr:uid="{21139325-325E-4BBE-8191-AF8A8D19D946}"/>
    <cellStyle name="Moeda 11 3 7" xfId="33624" xr:uid="{CA24DF12-FEC2-4338-96A9-B31B1EC6C70A}"/>
    <cellStyle name="Moeda 11 4" xfId="1759" xr:uid="{00000000-0005-0000-0000-000053070000}"/>
    <cellStyle name="Moeda 11 4 2" xfId="12938" xr:uid="{00000000-0005-0000-0000-000054070000}"/>
    <cellStyle name="Moeda 11 4 2 2" xfId="18869" xr:uid="{B102DA20-8B1D-4E64-8413-E6EC9541C5CE}"/>
    <cellStyle name="Moeda 11 4 2 2 2" xfId="30663" xr:uid="{88F340C6-9055-4B20-8922-69919C75E25E}"/>
    <cellStyle name="Moeda 11 4 2 2 3" xfId="42462" xr:uid="{7DD9CDF9-2678-42EE-9A89-8EACD0D1B4ED}"/>
    <cellStyle name="Moeda 11 4 2 3" xfId="24770" xr:uid="{A413C570-5DA0-48F3-91BA-56A14356EFAC}"/>
    <cellStyle name="Moeda 11 4 2 4" xfId="36565" xr:uid="{379D25CD-CBBD-476E-87FD-14B0A372291C}"/>
    <cellStyle name="Moeda 11 4 3" xfId="15927" xr:uid="{F7C7F78C-7871-42B7-B9B2-49FFB4035F6F}"/>
    <cellStyle name="Moeda 11 4 3 2" xfId="27723" xr:uid="{4E718128-3FA0-4809-B4CC-34BDCCAD7B58}"/>
    <cellStyle name="Moeda 11 4 3 3" xfId="39520" xr:uid="{C601E399-5307-4526-8592-E9330CB83DF8}"/>
    <cellStyle name="Moeda 11 4 4" xfId="21833" xr:uid="{6E4D4C1E-CA4F-4EA2-97E5-8883915F2F56}"/>
    <cellStyle name="Moeda 11 4 5" xfId="33627" xr:uid="{ECA69E2D-9CD4-4316-9553-42437D141756}"/>
    <cellStyle name="Moeda 11 5" xfId="1760" xr:uid="{00000000-0005-0000-0000-000055070000}"/>
    <cellStyle name="Moeda 11 5 2" xfId="12939" xr:uid="{00000000-0005-0000-0000-000056070000}"/>
    <cellStyle name="Moeda 11 5 2 2" xfId="18870" xr:uid="{E1D773C8-E559-4237-9FB5-A7D9CE85C41D}"/>
    <cellStyle name="Moeda 11 5 2 2 2" xfId="30664" xr:uid="{88E7F7FF-55C3-4C4A-A2F6-055E227EE613}"/>
    <cellStyle name="Moeda 11 5 2 2 3" xfId="42463" xr:uid="{19F60C28-E660-4116-B7BB-8D795D0C24F2}"/>
    <cellStyle name="Moeda 11 5 2 3" xfId="24771" xr:uid="{61775181-5621-4EB7-A8EC-FB8E0C5BE68B}"/>
    <cellStyle name="Moeda 11 5 2 4" xfId="36566" xr:uid="{8D8CE16A-5450-4360-B98A-A1EBAB76A7E2}"/>
    <cellStyle name="Moeda 11 5 3" xfId="15928" xr:uid="{B1EDC81A-B0CE-4CE9-96B2-A3DFCB77A33E}"/>
    <cellStyle name="Moeda 11 5 3 2" xfId="27724" xr:uid="{78F8A891-F407-46F0-945E-C6A57E977F0D}"/>
    <cellStyle name="Moeda 11 5 3 3" xfId="39521" xr:uid="{E0686718-7B76-43BF-95E1-9D8290E48244}"/>
    <cellStyle name="Moeda 11 5 4" xfId="21834" xr:uid="{97DBE4A6-118F-4A24-8DCE-DA64F3FB26CD}"/>
    <cellStyle name="Moeda 11 5 5" xfId="33628" xr:uid="{9AE15BCD-0C4D-4A65-8C3D-C2AB7765C0C4}"/>
    <cellStyle name="Moeda 11 6" xfId="1761" xr:uid="{00000000-0005-0000-0000-000057070000}"/>
    <cellStyle name="Moeda 11 6 2" xfId="12940" xr:uid="{00000000-0005-0000-0000-000058070000}"/>
    <cellStyle name="Moeda 11 6 2 2" xfId="18871" xr:uid="{C27DB152-A911-4C21-BED8-99EF9069D794}"/>
    <cellStyle name="Moeda 11 6 2 2 2" xfId="30665" xr:uid="{813EBA44-AB01-416E-8CC2-30C0DB3C15D5}"/>
    <cellStyle name="Moeda 11 6 2 2 3" xfId="42464" xr:uid="{6EEE9BB7-5DB9-41EB-8FDB-0154B91B758D}"/>
    <cellStyle name="Moeda 11 6 2 3" xfId="24772" xr:uid="{02FBC957-276C-4F04-8AF3-D76FD53499FD}"/>
    <cellStyle name="Moeda 11 6 2 4" xfId="36567" xr:uid="{04E50943-C96B-4555-B551-03243D241A79}"/>
    <cellStyle name="Moeda 11 6 3" xfId="15929" xr:uid="{24644100-91FD-4353-8B90-B82ED78A9077}"/>
    <cellStyle name="Moeda 11 6 3 2" xfId="27725" xr:uid="{08CF529E-6CAF-406D-A32A-4BB174099F89}"/>
    <cellStyle name="Moeda 11 6 3 3" xfId="39522" xr:uid="{A7A021BC-3B34-4C0D-80BF-075A9EEC1973}"/>
    <cellStyle name="Moeda 11 6 4" xfId="21835" xr:uid="{78FFD123-189A-4117-9FB4-51764D013237}"/>
    <cellStyle name="Moeda 11 6 5" xfId="33629" xr:uid="{54BE7758-6823-4714-987B-D5914ADF577D}"/>
    <cellStyle name="Moeda 11 7" xfId="12927" xr:uid="{00000000-0005-0000-0000-000059070000}"/>
    <cellStyle name="Moeda 11 7 2" xfId="18858" xr:uid="{E0AAF612-3934-46BA-8545-BD45E435AAA9}"/>
    <cellStyle name="Moeda 11 7 2 2" xfId="30652" xr:uid="{E690E26C-DFF2-4C56-921E-FFA2243B418B}"/>
    <cellStyle name="Moeda 11 7 2 3" xfId="42451" xr:uid="{AA67016F-D1B6-4F34-9226-94DCC464C01F}"/>
    <cellStyle name="Moeda 11 7 3" xfId="24759" xr:uid="{1D0FC499-6FBE-4588-8193-318B8F5A077C}"/>
    <cellStyle name="Moeda 11 7 4" xfId="36554" xr:uid="{8FAE71DC-2033-4789-B540-580FBF55FAE5}"/>
    <cellStyle name="Moeda 11 8" xfId="15916" xr:uid="{EA95485A-BD4C-4487-9D3D-914957F9B5A5}"/>
    <cellStyle name="Moeda 11 8 2" xfId="27712" xr:uid="{67C289F2-9B55-4413-BB6D-4F3EBF0FB19D}"/>
    <cellStyle name="Moeda 11 8 3" xfId="39509" xr:uid="{1CFEF68F-5112-471F-9306-1C31B41CA684}"/>
    <cellStyle name="Moeda 11 9" xfId="21822" xr:uid="{A2BC74B1-433C-4A94-97A8-C974EA657179}"/>
    <cellStyle name="Moeda 12" xfId="27112" xr:uid="{224BBD43-58F0-45B6-A55A-646C9D7E8FF0}"/>
    <cellStyle name="Moeda 13" xfId="38907" xr:uid="{63C0BB4D-445B-4BC4-B434-B4BA30134F9B}"/>
    <cellStyle name="Moeda 2" xfId="166" xr:uid="{00000000-0005-0000-0000-00005A070000}"/>
    <cellStyle name="Moeda 2 10" xfId="1762" xr:uid="{00000000-0005-0000-0000-00005B070000}"/>
    <cellStyle name="Moeda 2 10 2" xfId="12941" xr:uid="{00000000-0005-0000-0000-00005C070000}"/>
    <cellStyle name="Moeda 2 10 2 2" xfId="18872" xr:uid="{916570B9-B161-4C9E-B910-B99E380C85F0}"/>
    <cellStyle name="Moeda 2 10 2 2 2" xfId="30666" xr:uid="{35E9E954-1D76-4A25-B2A1-5E55B74A7C2A}"/>
    <cellStyle name="Moeda 2 10 2 2 3" xfId="42465" xr:uid="{8FECD6DE-AB22-4DD8-A455-83AF5DA44C2C}"/>
    <cellStyle name="Moeda 2 10 2 3" xfId="24773" xr:uid="{A4E024C6-BDE1-4C37-8659-9E700C0AA2AB}"/>
    <cellStyle name="Moeda 2 10 2 4" xfId="36568" xr:uid="{ACC9960C-58AB-4619-B11C-3416A249E252}"/>
    <cellStyle name="Moeda 2 10 3" xfId="15930" xr:uid="{26B9D001-E87F-4A65-8B4E-5820743F7214}"/>
    <cellStyle name="Moeda 2 10 3 2" xfId="27726" xr:uid="{45D24C9A-15D9-4B65-BE6C-B0412C05798B}"/>
    <cellStyle name="Moeda 2 10 3 3" xfId="39523" xr:uid="{DFC6C16E-32BA-43C7-984C-276B16B29631}"/>
    <cellStyle name="Moeda 2 10 4" xfId="21836" xr:uid="{BDFD1A33-2D17-4798-A4CE-7A484D6A4738}"/>
    <cellStyle name="Moeda 2 10 5" xfId="33630" xr:uid="{0F1DD6B5-119D-4467-A88F-9F9AE60C0073}"/>
    <cellStyle name="Moeda 2 11" xfId="12411" xr:uid="{00000000-0005-0000-0000-00005D070000}"/>
    <cellStyle name="Moeda 2 11 2" xfId="18342" xr:uid="{F528C47E-2FD1-49A8-9272-9DEB082EFA25}"/>
    <cellStyle name="Moeda 2 11 2 2" xfId="30136" xr:uid="{E38C5E68-1217-4CB9-98C9-4819600BED64}"/>
    <cellStyle name="Moeda 2 11 2 3" xfId="41935" xr:uid="{49597BD0-BE58-44B5-A753-885049BB403F}"/>
    <cellStyle name="Moeda 2 11 3" xfId="24243" xr:uid="{3F9CA99D-3D59-4E0B-9367-45F16920AAD1}"/>
    <cellStyle name="Moeda 2 11 4" xfId="36038" xr:uid="{77C1434D-740C-48EE-B987-0608E4AF2FC2}"/>
    <cellStyle name="Moeda 2 12" xfId="15398" xr:uid="{3792EB49-1D5A-4F9B-A897-723E7EB7EC4A}"/>
    <cellStyle name="Moeda 2 12 2" xfId="27196" xr:uid="{1BF5BEE9-531A-442C-A956-2BB088882FC8}"/>
    <cellStyle name="Moeda 2 12 3" xfId="38991" xr:uid="{D0808AEE-02AE-42B4-B5CA-D52D3691FA78}"/>
    <cellStyle name="Moeda 2 13" xfId="21306" xr:uid="{E00A57FD-E188-4F4B-B189-C28E29E11C7F}"/>
    <cellStyle name="Moeda 2 14" xfId="33098" xr:uid="{8432D324-42DB-4983-A7E7-17AD3C23AA91}"/>
    <cellStyle name="Moeda 2 2" xfId="176" xr:uid="{00000000-0005-0000-0000-00005E070000}"/>
    <cellStyle name="Moeda 2 2 10" xfId="21315" xr:uid="{61CD37B6-2AE2-45DA-9585-FB0781F5661C}"/>
    <cellStyle name="Moeda 2 2 11" xfId="33107" xr:uid="{04E9F4DA-07B8-46F1-8EE2-84E19C0CFDFB}"/>
    <cellStyle name="Moeda 2 2 2" xfId="602" xr:uid="{00000000-0005-0000-0000-00005F070000}"/>
    <cellStyle name="Moeda 2 2 2 2" xfId="664" xr:uid="{00000000-0005-0000-0000-000060070000}"/>
    <cellStyle name="Moeda 2 2 2 2 2" xfId="1763" xr:uid="{00000000-0005-0000-0000-000061070000}"/>
    <cellStyle name="Moeda 2 2 2 2 2 2" xfId="12942" xr:uid="{00000000-0005-0000-0000-000062070000}"/>
    <cellStyle name="Moeda 2 2 2 2 2 2 2" xfId="18873" xr:uid="{522E19E3-C8E9-45A5-8571-30BACF461620}"/>
    <cellStyle name="Moeda 2 2 2 2 2 2 2 2" xfId="30667" xr:uid="{E289CA6E-1E69-4862-9D1B-F5CC9EBAD763}"/>
    <cellStyle name="Moeda 2 2 2 2 2 2 2 3" xfId="42466" xr:uid="{150BC429-C6CC-4897-BE00-802B485976B4}"/>
    <cellStyle name="Moeda 2 2 2 2 2 2 3" xfId="24774" xr:uid="{B453B517-4B65-472D-BA6E-D5A1FA695E65}"/>
    <cellStyle name="Moeda 2 2 2 2 2 2 4" xfId="36569" xr:uid="{278A1DC2-9872-4E04-8F22-901E641791F3}"/>
    <cellStyle name="Moeda 2 2 2 2 2 3" xfId="15931" xr:uid="{83043690-84E3-4B4B-93A0-16B1B2D5D002}"/>
    <cellStyle name="Moeda 2 2 2 2 2 3 2" xfId="27727" xr:uid="{4567887E-81F7-4F37-BB12-549DE3D3385C}"/>
    <cellStyle name="Moeda 2 2 2 2 2 3 3" xfId="39524" xr:uid="{45996DBD-904F-4D73-94F3-E2102346A961}"/>
    <cellStyle name="Moeda 2 2 2 2 2 4" xfId="21837" xr:uid="{071AE9B3-A61B-46C0-BC7B-AE58C55DC952}"/>
    <cellStyle name="Moeda 2 2 2 2 2 5" xfId="33631" xr:uid="{027EBD4B-3C3C-4FAF-886B-FC5E35A358E2}"/>
    <cellStyle name="Moeda 2 2 2 2 3" xfId="1764" xr:uid="{00000000-0005-0000-0000-000063070000}"/>
    <cellStyle name="Moeda 2 2 2 2 3 2" xfId="12943" xr:uid="{00000000-0005-0000-0000-000064070000}"/>
    <cellStyle name="Moeda 2 2 2 2 3 2 2" xfId="18874" xr:uid="{09F0CA89-F0CB-4798-8929-06139C153D11}"/>
    <cellStyle name="Moeda 2 2 2 2 3 2 2 2" xfId="30668" xr:uid="{312BC36A-36DB-4F55-A73E-4724D573BE72}"/>
    <cellStyle name="Moeda 2 2 2 2 3 2 2 3" xfId="42467" xr:uid="{6B30C3B7-A86F-4705-85D3-E2F51F730ABE}"/>
    <cellStyle name="Moeda 2 2 2 2 3 2 3" xfId="24775" xr:uid="{91F97105-B4B6-4F30-9FD3-3D8180AF3453}"/>
    <cellStyle name="Moeda 2 2 2 2 3 2 4" xfId="36570" xr:uid="{B51E778D-8456-48B0-A356-D4142EDADD84}"/>
    <cellStyle name="Moeda 2 2 2 2 3 3" xfId="15932" xr:uid="{C9AF5023-EAC7-4960-B210-FB07561E3DEF}"/>
    <cellStyle name="Moeda 2 2 2 2 3 3 2" xfId="27728" xr:uid="{D539B829-D23E-433B-BB94-1B8ED979F1BC}"/>
    <cellStyle name="Moeda 2 2 2 2 3 3 3" xfId="39525" xr:uid="{A6252967-DADC-476E-A9F6-E28CDCD2DFDC}"/>
    <cellStyle name="Moeda 2 2 2 2 3 4" xfId="21838" xr:uid="{C77214DD-477D-40FD-AEDF-0E01F01CBBED}"/>
    <cellStyle name="Moeda 2 2 2 2 3 5" xfId="33632" xr:uid="{0A33D2A3-5D9F-493A-83B0-DB9D5DEE86E3}"/>
    <cellStyle name="Moeda 2 2 2 2 4" xfId="12778" xr:uid="{00000000-0005-0000-0000-000065070000}"/>
    <cellStyle name="Moeda 2 2 2 2 4 2" xfId="18709" xr:uid="{AF7C416F-25F9-4CA0-975F-C6BE47FEE603}"/>
    <cellStyle name="Moeda 2 2 2 2 4 2 2" xfId="30503" xr:uid="{15719583-B84C-495B-BABB-9D52A77B2773}"/>
    <cellStyle name="Moeda 2 2 2 2 4 2 3" xfId="42302" xr:uid="{F4E33B78-AA79-46F7-9C83-56D34EE2305B}"/>
    <cellStyle name="Moeda 2 2 2 2 4 3" xfId="24610" xr:uid="{6B479C35-F319-42D6-AD6B-EE2CCA484655}"/>
    <cellStyle name="Moeda 2 2 2 2 4 4" xfId="36405" xr:uid="{0464A764-79B5-4696-A348-3A0620A98355}"/>
    <cellStyle name="Moeda 2 2 2 2 5" xfId="15765" xr:uid="{9BE32C58-70CB-4948-A3F5-C4F3D206B618}"/>
    <cellStyle name="Moeda 2 2 2 2 5 2" xfId="27563" xr:uid="{75531530-774B-4C7A-A776-B229BAF18B6B}"/>
    <cellStyle name="Moeda 2 2 2 2 5 3" xfId="39358" xr:uid="{6DCD6869-1078-4D68-AE36-9C7EA8FF8610}"/>
    <cellStyle name="Moeda 2 2 2 2 6" xfId="21673" xr:uid="{58612310-63F6-4113-829F-624BF06BDEF9}"/>
    <cellStyle name="Moeda 2 2 2 2 7" xfId="33465" xr:uid="{C4ECC363-CDFD-48D8-ACD2-9D9B98ECD731}"/>
    <cellStyle name="Moeda 2 2 2 3" xfId="1765" xr:uid="{00000000-0005-0000-0000-000066070000}"/>
    <cellStyle name="Moeda 2 2 2 3 2" xfId="12944" xr:uid="{00000000-0005-0000-0000-000067070000}"/>
    <cellStyle name="Moeda 2 2 2 3 2 2" xfId="18875" xr:uid="{B2D78222-F97E-408C-9ADD-438B9272ECF2}"/>
    <cellStyle name="Moeda 2 2 2 3 2 2 2" xfId="30669" xr:uid="{44F74D1B-94D1-49E3-8223-5296143B55DC}"/>
    <cellStyle name="Moeda 2 2 2 3 2 2 3" xfId="42468" xr:uid="{2D36DB27-A80C-4A2C-82DC-839C15CDB159}"/>
    <cellStyle name="Moeda 2 2 2 3 2 3" xfId="24776" xr:uid="{9B9AC832-08D9-49C9-87C2-A3B9155562E9}"/>
    <cellStyle name="Moeda 2 2 2 3 2 4" xfId="36571" xr:uid="{F7D38100-C82A-4AC3-BA80-570532A5BC3A}"/>
    <cellStyle name="Moeda 2 2 2 3 3" xfId="15933" xr:uid="{B8E9120B-F88C-412C-9BAE-5DED51A2BC1C}"/>
    <cellStyle name="Moeda 2 2 2 3 3 2" xfId="27729" xr:uid="{83FF0B07-14FA-46E7-ADFE-AE671B050E4A}"/>
    <cellStyle name="Moeda 2 2 2 3 3 3" xfId="39526" xr:uid="{A0AE2B91-4D11-41CF-A034-D22D2A9136D6}"/>
    <cellStyle name="Moeda 2 2 2 3 4" xfId="21839" xr:uid="{B7C87589-5133-41F7-9812-5F2C592D630D}"/>
    <cellStyle name="Moeda 2 2 2 3 5" xfId="33633" xr:uid="{D727B3CC-2739-42DA-A652-55F9E88075CB}"/>
    <cellStyle name="Moeda 2 2 2 4" xfId="1766" xr:uid="{00000000-0005-0000-0000-000068070000}"/>
    <cellStyle name="Moeda 2 2 2 4 2" xfId="12945" xr:uid="{00000000-0005-0000-0000-000069070000}"/>
    <cellStyle name="Moeda 2 2 2 4 2 2" xfId="18876" xr:uid="{4B8E0682-8804-4780-9C63-A6C1AA0B8843}"/>
    <cellStyle name="Moeda 2 2 2 4 2 2 2" xfId="30670" xr:uid="{82DE7A6C-6C35-479E-B9FE-C5E48A25890A}"/>
    <cellStyle name="Moeda 2 2 2 4 2 2 3" xfId="42469" xr:uid="{BE22B0D6-F6FE-45C8-8078-99E3EAFEBD4B}"/>
    <cellStyle name="Moeda 2 2 2 4 2 3" xfId="24777" xr:uid="{6D08AC16-7992-400B-8249-D4191E0A02EC}"/>
    <cellStyle name="Moeda 2 2 2 4 2 4" xfId="36572" xr:uid="{C3B13EF0-2272-4B40-854F-D288FA1A3B76}"/>
    <cellStyle name="Moeda 2 2 2 4 3" xfId="15934" xr:uid="{99204AD3-823C-46E5-ADB3-4D53B417D594}"/>
    <cellStyle name="Moeda 2 2 2 4 3 2" xfId="27730" xr:uid="{EAC82C13-1609-4934-8C12-F872143E4C64}"/>
    <cellStyle name="Moeda 2 2 2 4 3 3" xfId="39527" xr:uid="{A4E341C7-D57F-48BB-9B3D-8C737DF7D34A}"/>
    <cellStyle name="Moeda 2 2 2 4 4" xfId="21840" xr:uid="{3D1E306E-88FE-4608-A9CB-ECA8195266CC}"/>
    <cellStyle name="Moeda 2 2 2 4 5" xfId="33634" xr:uid="{FCE3D83A-4361-4A8D-89BA-639D10C834E4}"/>
    <cellStyle name="Moeda 2 2 2 5" xfId="1767" xr:uid="{00000000-0005-0000-0000-00006A070000}"/>
    <cellStyle name="Moeda 2 2 2 5 2" xfId="12946" xr:uid="{00000000-0005-0000-0000-00006B070000}"/>
    <cellStyle name="Moeda 2 2 2 5 2 2" xfId="18877" xr:uid="{368B1BD0-AE02-4733-A025-4EDC4FE146AF}"/>
    <cellStyle name="Moeda 2 2 2 5 2 2 2" xfId="30671" xr:uid="{CDE6C483-A8B8-41F6-A56D-86FF039B99AD}"/>
    <cellStyle name="Moeda 2 2 2 5 2 2 3" xfId="42470" xr:uid="{5645BFDB-D7C4-4E17-8458-3552B781F16E}"/>
    <cellStyle name="Moeda 2 2 2 5 2 3" xfId="24778" xr:uid="{35565424-FF2F-4F5B-A87F-9345E99D9B25}"/>
    <cellStyle name="Moeda 2 2 2 5 2 4" xfId="36573" xr:uid="{2FDAFDA5-FE5E-440D-9765-AF6B37ADC85B}"/>
    <cellStyle name="Moeda 2 2 2 5 3" xfId="15935" xr:uid="{B13B19DE-B3F1-484E-AB13-C79A0D792E96}"/>
    <cellStyle name="Moeda 2 2 2 5 3 2" xfId="27731" xr:uid="{37205114-2025-4A6B-AAF7-167DF368FE45}"/>
    <cellStyle name="Moeda 2 2 2 5 3 3" xfId="39528" xr:uid="{58E69F95-E6D8-4F6F-98B9-9DEE76CF9E4B}"/>
    <cellStyle name="Moeda 2 2 2 5 4" xfId="21841" xr:uid="{0F450920-60DB-4DED-8835-1614EF904E40}"/>
    <cellStyle name="Moeda 2 2 2 5 5" xfId="33635" xr:uid="{DC9927A0-BEF1-436B-9837-99BD10B4623F}"/>
    <cellStyle name="Moeda 2 2 2 6" xfId="12717" xr:uid="{00000000-0005-0000-0000-00006C070000}"/>
    <cellStyle name="Moeda 2 2 2 6 2" xfId="18648" xr:uid="{23EA7884-9659-4851-8B1D-7AA78027ECBD}"/>
    <cellStyle name="Moeda 2 2 2 6 2 2" xfId="30442" xr:uid="{170DD834-889F-4DA6-AA12-3C19A1D72F8E}"/>
    <cellStyle name="Moeda 2 2 2 6 2 3" xfId="42241" xr:uid="{02E165FD-B49D-4C2C-9094-78B4A24BA81E}"/>
    <cellStyle name="Moeda 2 2 2 6 3" xfId="24549" xr:uid="{DF5040F8-2739-4308-9FC4-090F409EEFE2}"/>
    <cellStyle name="Moeda 2 2 2 6 4" xfId="36344" xr:uid="{EE52506C-0FAD-4D29-BBDE-C837008673F6}"/>
    <cellStyle name="Moeda 2 2 2 7" xfId="15704" xr:uid="{637FADD3-F161-462F-BB7D-2C634498B452}"/>
    <cellStyle name="Moeda 2 2 2 7 2" xfId="27502" xr:uid="{8329CCEE-94A8-480F-A01E-A7E25E3A2AF6}"/>
    <cellStyle name="Moeda 2 2 2 7 3" xfId="39297" xr:uid="{57A3481E-2B1F-4AC6-9DA2-4DC171A97F63}"/>
    <cellStyle name="Moeda 2 2 2 8" xfId="21612" xr:uid="{92F3B63B-34D4-4B9B-8FA3-13E060C62E90}"/>
    <cellStyle name="Moeda 2 2 2 9" xfId="33404" xr:uid="{7DCCD18B-DD5F-4319-BBFE-1A5A98245A71}"/>
    <cellStyle name="Moeda 2 2 3" xfId="659" xr:uid="{00000000-0005-0000-0000-00006D070000}"/>
    <cellStyle name="Moeda 2 2 3 2" xfId="1768" xr:uid="{00000000-0005-0000-0000-00006E070000}"/>
    <cellStyle name="Moeda 2 2 3 2 2" xfId="1769" xr:uid="{00000000-0005-0000-0000-00006F070000}"/>
    <cellStyle name="Moeda 2 2 3 2 2 2" xfId="12948" xr:uid="{00000000-0005-0000-0000-000070070000}"/>
    <cellStyle name="Moeda 2 2 3 2 2 2 2" xfId="18879" xr:uid="{19F044F7-6366-4735-9117-AB9F32C61E30}"/>
    <cellStyle name="Moeda 2 2 3 2 2 2 2 2" xfId="30673" xr:uid="{384559E6-33DB-47E4-AB42-46436C883FDF}"/>
    <cellStyle name="Moeda 2 2 3 2 2 2 2 3" xfId="42472" xr:uid="{57A483CE-AEE3-4239-93C1-7453B10E08AE}"/>
    <cellStyle name="Moeda 2 2 3 2 2 2 3" xfId="24780" xr:uid="{47B1D854-FFA0-4A9F-A8BA-4CA9DB8AD565}"/>
    <cellStyle name="Moeda 2 2 3 2 2 2 4" xfId="36575" xr:uid="{E84584B5-63F5-4D68-871E-23DABC4827F7}"/>
    <cellStyle name="Moeda 2 2 3 2 2 3" xfId="15937" xr:uid="{BAF4B1CE-4664-46D9-B2E2-04DF355FBE15}"/>
    <cellStyle name="Moeda 2 2 3 2 2 3 2" xfId="27733" xr:uid="{B0747B63-1619-4E35-9072-4289BA35ACF2}"/>
    <cellStyle name="Moeda 2 2 3 2 2 3 3" xfId="39530" xr:uid="{0B313A95-68C8-4E6C-A206-23E0EFB8020F}"/>
    <cellStyle name="Moeda 2 2 3 2 2 4" xfId="21843" xr:uid="{8A8D9480-14CF-49F1-BACD-5548CCB95282}"/>
    <cellStyle name="Moeda 2 2 3 2 2 5" xfId="33637" xr:uid="{BEF1CCE9-313F-47F3-BC7B-08874B397A1A}"/>
    <cellStyle name="Moeda 2 2 3 2 3" xfId="1770" xr:uid="{00000000-0005-0000-0000-000071070000}"/>
    <cellStyle name="Moeda 2 2 3 2 3 2" xfId="12949" xr:uid="{00000000-0005-0000-0000-000072070000}"/>
    <cellStyle name="Moeda 2 2 3 2 3 2 2" xfId="18880" xr:uid="{E67AD04E-917C-4A9F-9FC3-5BEF08A1D3BE}"/>
    <cellStyle name="Moeda 2 2 3 2 3 2 2 2" xfId="30674" xr:uid="{A4AB088A-AA3C-4043-8B13-960A6324E2A6}"/>
    <cellStyle name="Moeda 2 2 3 2 3 2 2 3" xfId="42473" xr:uid="{79A4F53F-6355-4712-871E-F3B993ADE739}"/>
    <cellStyle name="Moeda 2 2 3 2 3 2 3" xfId="24781" xr:uid="{1F544D1E-5ED0-49C8-8AD3-09A738225892}"/>
    <cellStyle name="Moeda 2 2 3 2 3 2 4" xfId="36576" xr:uid="{D24A2232-E667-4CEB-8B34-42E8E1531A5C}"/>
    <cellStyle name="Moeda 2 2 3 2 3 3" xfId="15938" xr:uid="{EF68CF44-F008-44DF-9280-42CBB2ED348A}"/>
    <cellStyle name="Moeda 2 2 3 2 3 3 2" xfId="27734" xr:uid="{A43F04AF-AB30-4B5B-9E58-1F7B3F24352B}"/>
    <cellStyle name="Moeda 2 2 3 2 3 3 3" xfId="39531" xr:uid="{582B839C-8860-4836-9A0A-31DE78F449F9}"/>
    <cellStyle name="Moeda 2 2 3 2 3 4" xfId="21844" xr:uid="{CCFAA9BC-A2E5-4B07-B27C-451BD8F32405}"/>
    <cellStyle name="Moeda 2 2 3 2 3 5" xfId="33638" xr:uid="{A2227098-CBDB-4273-9CB0-3B7C33F7C68F}"/>
    <cellStyle name="Moeda 2 2 3 2 4" xfId="12947" xr:uid="{00000000-0005-0000-0000-000073070000}"/>
    <cellStyle name="Moeda 2 2 3 2 4 2" xfId="18878" xr:uid="{120D63DD-81FE-4D9B-8553-32E81FE68F8C}"/>
    <cellStyle name="Moeda 2 2 3 2 4 2 2" xfId="30672" xr:uid="{5A7EE767-B85F-446B-B288-5E0772A5F97B}"/>
    <cellStyle name="Moeda 2 2 3 2 4 2 3" xfId="42471" xr:uid="{B5F2F460-3C98-40B6-AA5B-05AD66E14E40}"/>
    <cellStyle name="Moeda 2 2 3 2 4 3" xfId="24779" xr:uid="{F90C33BD-D61F-4D04-82E0-374C835CFCBE}"/>
    <cellStyle name="Moeda 2 2 3 2 4 4" xfId="36574" xr:uid="{7092DDA8-A5A8-4C0C-B960-B7C96D952282}"/>
    <cellStyle name="Moeda 2 2 3 2 5" xfId="15936" xr:uid="{944B081F-0D17-411B-BB33-2711905851B9}"/>
    <cellStyle name="Moeda 2 2 3 2 5 2" xfId="27732" xr:uid="{48C3E699-79DE-45FA-97F2-E4D429D2C499}"/>
    <cellStyle name="Moeda 2 2 3 2 5 3" xfId="39529" xr:uid="{D619C5B9-379F-42C6-8B42-E4135084BB9E}"/>
    <cellStyle name="Moeda 2 2 3 2 6" xfId="21842" xr:uid="{55D152E9-E877-465E-ABF3-0F0F8C890369}"/>
    <cellStyle name="Moeda 2 2 3 2 7" xfId="33636" xr:uid="{BA90374C-A27A-45B6-AF3B-BBBD13F4109E}"/>
    <cellStyle name="Moeda 2 2 3 3" xfId="1771" xr:uid="{00000000-0005-0000-0000-000074070000}"/>
    <cellStyle name="Moeda 2 2 3 3 2" xfId="12950" xr:uid="{00000000-0005-0000-0000-000075070000}"/>
    <cellStyle name="Moeda 2 2 3 3 2 2" xfId="18881" xr:uid="{ECC2849F-0382-44E2-8C5E-C5CE2F4CCAC3}"/>
    <cellStyle name="Moeda 2 2 3 3 2 2 2" xfId="30675" xr:uid="{AF1651D8-E8CA-4661-9AFC-161DB338EEEB}"/>
    <cellStyle name="Moeda 2 2 3 3 2 2 3" xfId="42474" xr:uid="{1943E4F6-8D10-468D-81DB-77CB39D37C17}"/>
    <cellStyle name="Moeda 2 2 3 3 2 3" xfId="24782" xr:uid="{17F3CCAB-FC3B-41B0-BBD8-5F1AAB8DDC7D}"/>
    <cellStyle name="Moeda 2 2 3 3 2 4" xfId="36577" xr:uid="{E672534E-CA6B-4CF9-A5B1-B50C711EE72A}"/>
    <cellStyle name="Moeda 2 2 3 3 3" xfId="15939" xr:uid="{F5C27F6A-BD89-499F-B17C-810D24D625F2}"/>
    <cellStyle name="Moeda 2 2 3 3 3 2" xfId="27735" xr:uid="{42B257E3-9E8D-447B-87C8-AB5B51B2771D}"/>
    <cellStyle name="Moeda 2 2 3 3 3 3" xfId="39532" xr:uid="{67FFCC89-F9C0-4372-8491-61A0EBD0E637}"/>
    <cellStyle name="Moeda 2 2 3 3 4" xfId="21845" xr:uid="{AB3856F8-A659-4F90-8D16-4AEAE6C6696E}"/>
    <cellStyle name="Moeda 2 2 3 3 5" xfId="33639" xr:uid="{BDD5D8E4-C983-43C9-AD70-ACAABE82788D}"/>
    <cellStyle name="Moeda 2 2 3 4" xfId="1772" xr:uid="{00000000-0005-0000-0000-000076070000}"/>
    <cellStyle name="Moeda 2 2 3 4 2" xfId="12951" xr:uid="{00000000-0005-0000-0000-000077070000}"/>
    <cellStyle name="Moeda 2 2 3 4 2 2" xfId="18882" xr:uid="{125464ED-9ACC-4607-A81D-315DAB780060}"/>
    <cellStyle name="Moeda 2 2 3 4 2 2 2" xfId="30676" xr:uid="{1B1CC68F-78B7-47AF-B17A-641AA46DA645}"/>
    <cellStyle name="Moeda 2 2 3 4 2 2 3" xfId="42475" xr:uid="{CEF41A02-2374-4AA3-BD41-527B81F804C3}"/>
    <cellStyle name="Moeda 2 2 3 4 2 3" xfId="24783" xr:uid="{DC751DDB-8B99-4833-8506-73DA6D60DE7D}"/>
    <cellStyle name="Moeda 2 2 3 4 2 4" xfId="36578" xr:uid="{194282BD-4F61-4C87-B5EC-30BED29A33C6}"/>
    <cellStyle name="Moeda 2 2 3 4 3" xfId="15940" xr:uid="{44D24652-1F00-4F83-9DAC-129BEEA9F045}"/>
    <cellStyle name="Moeda 2 2 3 4 3 2" xfId="27736" xr:uid="{34D64FDB-3574-4CF9-B896-1A856BF11B99}"/>
    <cellStyle name="Moeda 2 2 3 4 3 3" xfId="39533" xr:uid="{22BAE33F-D923-49C9-A9BB-3BBFDC19E618}"/>
    <cellStyle name="Moeda 2 2 3 4 4" xfId="21846" xr:uid="{396A4215-B655-4143-90E4-1BEB616173C9}"/>
    <cellStyle name="Moeda 2 2 3 4 5" xfId="33640" xr:uid="{6620CDBE-8921-4C21-A5D0-D4FCCA526833}"/>
    <cellStyle name="Moeda 2 2 3 5" xfId="1773" xr:uid="{00000000-0005-0000-0000-000078070000}"/>
    <cellStyle name="Moeda 2 2 3 5 2" xfId="12952" xr:uid="{00000000-0005-0000-0000-000079070000}"/>
    <cellStyle name="Moeda 2 2 3 5 2 2" xfId="18883" xr:uid="{D14F8777-084F-4BFA-8FC6-312DF0DE4F14}"/>
    <cellStyle name="Moeda 2 2 3 5 2 2 2" xfId="30677" xr:uid="{BC10DB9A-5C04-40FA-BC6D-CA40A35F1125}"/>
    <cellStyle name="Moeda 2 2 3 5 2 2 3" xfId="42476" xr:uid="{F68021E6-414E-4E25-9ADC-BBE577BC8F25}"/>
    <cellStyle name="Moeda 2 2 3 5 2 3" xfId="24784" xr:uid="{89960B8A-3940-470C-8A82-BB6D9B006046}"/>
    <cellStyle name="Moeda 2 2 3 5 2 4" xfId="36579" xr:uid="{D6D992C0-8263-4CA2-9F5C-4A87B18E12F4}"/>
    <cellStyle name="Moeda 2 2 3 5 3" xfId="15941" xr:uid="{27F35D3D-9E9B-4DEC-BCF9-A42666F92BC4}"/>
    <cellStyle name="Moeda 2 2 3 5 3 2" xfId="27737" xr:uid="{16988E49-23D9-4309-985F-C730DEEE0349}"/>
    <cellStyle name="Moeda 2 2 3 5 3 3" xfId="39534" xr:uid="{DAC2C151-4CEC-4F30-B828-C7B4E398ED8E}"/>
    <cellStyle name="Moeda 2 2 3 5 4" xfId="21847" xr:uid="{C2187CE3-C821-4350-A8B8-36AE0033A358}"/>
    <cellStyle name="Moeda 2 2 3 5 5" xfId="33641" xr:uid="{FE88CBD6-E609-4688-A478-13610196C24F}"/>
    <cellStyle name="Moeda 2 2 3 6" xfId="12773" xr:uid="{00000000-0005-0000-0000-00007A070000}"/>
    <cellStyle name="Moeda 2 2 3 6 2" xfId="18704" xr:uid="{27F678EA-8720-49A2-8FC2-43D0ED49869B}"/>
    <cellStyle name="Moeda 2 2 3 6 2 2" xfId="30498" xr:uid="{63C87B83-C2FE-42D2-9920-37793CA3239D}"/>
    <cellStyle name="Moeda 2 2 3 6 2 3" xfId="42297" xr:uid="{88E59F01-91EA-4EB3-89F3-409F487C6443}"/>
    <cellStyle name="Moeda 2 2 3 6 3" xfId="24605" xr:uid="{8FE489D7-699E-4384-B0F6-D731C43807E3}"/>
    <cellStyle name="Moeda 2 2 3 6 4" xfId="36400" xr:uid="{98E65AC5-20A5-4EF0-984D-7FD4AAB7354D}"/>
    <cellStyle name="Moeda 2 2 3 7" xfId="15760" xr:uid="{FE2927A3-C1A5-40AC-A72E-C8110C6246E6}"/>
    <cellStyle name="Moeda 2 2 3 7 2" xfId="27558" xr:uid="{F726CAF8-92BD-460E-9B27-E7EF017BBD05}"/>
    <cellStyle name="Moeda 2 2 3 7 3" xfId="39353" xr:uid="{B2DFA4B3-50D2-450E-8D50-6F0FAE4BD905}"/>
    <cellStyle name="Moeda 2 2 3 8" xfId="21668" xr:uid="{8681504F-2C4B-4B1F-8C91-DA1B98764105}"/>
    <cellStyle name="Moeda 2 2 3 9" xfId="33460" xr:uid="{8E67037C-7703-4A8D-AE3E-E6465348D654}"/>
    <cellStyle name="Moeda 2 2 4" xfId="1774" xr:uid="{00000000-0005-0000-0000-00007B070000}"/>
    <cellStyle name="Moeda 2 2 4 2" xfId="1775" xr:uid="{00000000-0005-0000-0000-00007C070000}"/>
    <cellStyle name="Moeda 2 2 4 2 2" xfId="12954" xr:uid="{00000000-0005-0000-0000-00007D070000}"/>
    <cellStyle name="Moeda 2 2 4 2 2 2" xfId="18885" xr:uid="{28D0271E-7606-4C89-83B5-50682EE7E93C}"/>
    <cellStyle name="Moeda 2 2 4 2 2 2 2" xfId="30679" xr:uid="{09786EE4-B611-4972-B6E5-AE05B493DA42}"/>
    <cellStyle name="Moeda 2 2 4 2 2 2 3" xfId="42478" xr:uid="{B7825E59-1B04-480F-8AEB-7DF75ECB2283}"/>
    <cellStyle name="Moeda 2 2 4 2 2 3" xfId="24786" xr:uid="{AB7AD6D4-CFF5-4391-B1D2-D52816F5CF69}"/>
    <cellStyle name="Moeda 2 2 4 2 2 4" xfId="36581" xr:uid="{3CF17FAE-E555-4992-A211-34C8FD8FCEB1}"/>
    <cellStyle name="Moeda 2 2 4 2 3" xfId="15943" xr:uid="{F250F19A-8A18-414B-BC19-732319EB3FE3}"/>
    <cellStyle name="Moeda 2 2 4 2 3 2" xfId="27739" xr:uid="{9CCE8311-7BB3-47C6-91D1-BE81E18BCCA4}"/>
    <cellStyle name="Moeda 2 2 4 2 3 3" xfId="39536" xr:uid="{61BC94D5-C694-4254-A650-FE15E50A42AF}"/>
    <cellStyle name="Moeda 2 2 4 2 4" xfId="21849" xr:uid="{A20B6646-1EA1-4172-9719-ABB33A4F3C0A}"/>
    <cellStyle name="Moeda 2 2 4 2 5" xfId="33643" xr:uid="{BD08F5A2-F37F-465C-BBB6-F3285D8E0968}"/>
    <cellStyle name="Moeda 2 2 4 3" xfId="1776" xr:uid="{00000000-0005-0000-0000-00007E070000}"/>
    <cellStyle name="Moeda 2 2 4 3 2" xfId="12955" xr:uid="{00000000-0005-0000-0000-00007F070000}"/>
    <cellStyle name="Moeda 2 2 4 3 2 2" xfId="18886" xr:uid="{1BD56389-7A3F-4096-B81F-1FB8F14C8F11}"/>
    <cellStyle name="Moeda 2 2 4 3 2 2 2" xfId="30680" xr:uid="{5882B2CC-6052-4AFA-B1DA-E1BD3E128001}"/>
    <cellStyle name="Moeda 2 2 4 3 2 2 3" xfId="42479" xr:uid="{B43C5552-DAB7-4FCC-9810-709BD18CDD3F}"/>
    <cellStyle name="Moeda 2 2 4 3 2 3" xfId="24787" xr:uid="{67214725-4458-4CDF-A790-A96D7CF51093}"/>
    <cellStyle name="Moeda 2 2 4 3 2 4" xfId="36582" xr:uid="{2A6F4ED4-606C-4150-B850-92856359D48C}"/>
    <cellStyle name="Moeda 2 2 4 3 3" xfId="15944" xr:uid="{AC9961B7-E70B-4B82-B7E0-60CFD514E2C0}"/>
    <cellStyle name="Moeda 2 2 4 3 3 2" xfId="27740" xr:uid="{A5DA9080-8EF1-4C4C-8953-924548364C26}"/>
    <cellStyle name="Moeda 2 2 4 3 3 3" xfId="39537" xr:uid="{47EBFA20-55BB-4840-9B89-E6B312C049AA}"/>
    <cellStyle name="Moeda 2 2 4 3 4" xfId="21850" xr:uid="{34A6BE36-B46F-4D75-A1F7-4E2F6029DAEF}"/>
    <cellStyle name="Moeda 2 2 4 3 5" xfId="33644" xr:uid="{241A41ED-457E-4535-A5B2-8B25D507FB4B}"/>
    <cellStyle name="Moeda 2 2 4 4" xfId="12953" xr:uid="{00000000-0005-0000-0000-000080070000}"/>
    <cellStyle name="Moeda 2 2 4 4 2" xfId="18884" xr:uid="{D4C16EE7-9E5B-4388-926E-EE4B0352276C}"/>
    <cellStyle name="Moeda 2 2 4 4 2 2" xfId="30678" xr:uid="{F0491FDF-A106-4A66-A8A9-6B9DF50F7CF2}"/>
    <cellStyle name="Moeda 2 2 4 4 2 3" xfId="42477" xr:uid="{F49F1276-ED4B-40AF-9775-3619AE45CE70}"/>
    <cellStyle name="Moeda 2 2 4 4 3" xfId="24785" xr:uid="{078EAC77-30EE-408D-BD96-45E442975191}"/>
    <cellStyle name="Moeda 2 2 4 4 4" xfId="36580" xr:uid="{61DDA013-FD6D-45AE-847E-704455CC0EAD}"/>
    <cellStyle name="Moeda 2 2 4 5" xfId="15942" xr:uid="{579AE9E1-F09B-4D75-9826-94775372EE54}"/>
    <cellStyle name="Moeda 2 2 4 5 2" xfId="27738" xr:uid="{F214E482-25C1-4438-8AB0-42DCD9920100}"/>
    <cellStyle name="Moeda 2 2 4 5 3" xfId="39535" xr:uid="{892C5977-8C61-4B5E-B9C0-EDFC9EE9645E}"/>
    <cellStyle name="Moeda 2 2 4 6" xfId="21848" xr:uid="{D364BA6D-7B90-42D8-8AA3-BC3C63C7115C}"/>
    <cellStyle name="Moeda 2 2 4 7" xfId="33642" xr:uid="{5C1D7158-8D3B-4DEF-9C17-217911C7D174}"/>
    <cellStyle name="Moeda 2 2 5" xfId="1777" xr:uid="{00000000-0005-0000-0000-000081070000}"/>
    <cellStyle name="Moeda 2 2 5 2" xfId="12956" xr:uid="{00000000-0005-0000-0000-000082070000}"/>
    <cellStyle name="Moeda 2 2 5 2 2" xfId="18887" xr:uid="{D7A74C71-E437-4C9D-A203-BFDD863D946A}"/>
    <cellStyle name="Moeda 2 2 5 2 2 2" xfId="30681" xr:uid="{C8303031-6C13-4B11-B4CF-A8B711AF7393}"/>
    <cellStyle name="Moeda 2 2 5 2 2 3" xfId="42480" xr:uid="{AEFFB20C-B32D-4C0C-8B86-68C4FBE1BA85}"/>
    <cellStyle name="Moeda 2 2 5 2 3" xfId="24788" xr:uid="{8EDF1BE7-A88F-40CF-8C96-E729F629F4BC}"/>
    <cellStyle name="Moeda 2 2 5 2 4" xfId="36583" xr:uid="{86D79329-4A52-43FA-8605-6AC9B6A14879}"/>
    <cellStyle name="Moeda 2 2 5 3" xfId="15945" xr:uid="{6B0E8060-B8DE-4C00-8AC5-FFA5BD4A098B}"/>
    <cellStyle name="Moeda 2 2 5 3 2" xfId="27741" xr:uid="{2C873362-C890-4590-9054-85BE22F197E9}"/>
    <cellStyle name="Moeda 2 2 5 3 3" xfId="39538" xr:uid="{11EC0E3D-6A32-4EFF-9CF2-81B21C41807C}"/>
    <cellStyle name="Moeda 2 2 5 4" xfId="21851" xr:uid="{B8F133FE-E4F7-4B8E-805B-61F58642C014}"/>
    <cellStyle name="Moeda 2 2 5 5" xfId="33645" xr:uid="{6675CED5-78F1-468D-A5F2-16EA46943A8D}"/>
    <cellStyle name="Moeda 2 2 6" xfId="1778" xr:uid="{00000000-0005-0000-0000-000083070000}"/>
    <cellStyle name="Moeda 2 2 6 2" xfId="12957" xr:uid="{00000000-0005-0000-0000-000084070000}"/>
    <cellStyle name="Moeda 2 2 6 2 2" xfId="18888" xr:uid="{879741C5-D25C-4A3E-8C2A-230104BB7E1E}"/>
    <cellStyle name="Moeda 2 2 6 2 2 2" xfId="30682" xr:uid="{7898F663-2FE3-47DA-B741-ECA87E4003F0}"/>
    <cellStyle name="Moeda 2 2 6 2 2 3" xfId="42481" xr:uid="{CA28636C-36E7-432F-98D0-B6359CE9AA87}"/>
    <cellStyle name="Moeda 2 2 6 2 3" xfId="24789" xr:uid="{EDA4B914-3F40-477B-AECD-A179DCAC2500}"/>
    <cellStyle name="Moeda 2 2 6 2 4" xfId="36584" xr:uid="{A877FE8E-18DA-4234-A115-9F1D9C85B89C}"/>
    <cellStyle name="Moeda 2 2 6 3" xfId="15946" xr:uid="{76BF5FA1-BE57-407A-84FF-E7FA1F448845}"/>
    <cellStyle name="Moeda 2 2 6 3 2" xfId="27742" xr:uid="{1C6367D7-8BA0-4231-B52E-B69032FCC226}"/>
    <cellStyle name="Moeda 2 2 6 3 3" xfId="39539" xr:uid="{6CD347F0-CD01-42E1-9965-98FA749387EF}"/>
    <cellStyle name="Moeda 2 2 6 4" xfId="21852" xr:uid="{FD262053-5290-4759-9199-029B47489B66}"/>
    <cellStyle name="Moeda 2 2 6 5" xfId="33646" xr:uid="{441B4F5D-DD53-4FD7-8FF1-D3291DA96FD0}"/>
    <cellStyle name="Moeda 2 2 7" xfId="1779" xr:uid="{00000000-0005-0000-0000-000085070000}"/>
    <cellStyle name="Moeda 2 2 7 2" xfId="12958" xr:uid="{00000000-0005-0000-0000-000086070000}"/>
    <cellStyle name="Moeda 2 2 7 2 2" xfId="18889" xr:uid="{23BF5E72-0EB9-4323-864A-977B78273CDA}"/>
    <cellStyle name="Moeda 2 2 7 2 2 2" xfId="30683" xr:uid="{8D337406-2EF3-49A2-8F17-786B1C9F51D3}"/>
    <cellStyle name="Moeda 2 2 7 2 2 3" xfId="42482" xr:uid="{7CFB28EF-E3EA-402A-8DF5-B5A2AD7E64B0}"/>
    <cellStyle name="Moeda 2 2 7 2 3" xfId="24790" xr:uid="{4E38B97C-C391-4873-9464-A9174B654D07}"/>
    <cellStyle name="Moeda 2 2 7 2 4" xfId="36585" xr:uid="{57ED83BE-196A-4266-B97D-FCD9D1FF0E64}"/>
    <cellStyle name="Moeda 2 2 7 3" xfId="15947" xr:uid="{B8451C49-41FA-4868-B296-D8B13463B97F}"/>
    <cellStyle name="Moeda 2 2 7 3 2" xfId="27743" xr:uid="{90ABB421-5EEC-4826-AB01-26CB2949DAC9}"/>
    <cellStyle name="Moeda 2 2 7 3 3" xfId="39540" xr:uid="{3DFB94A6-36B0-45CF-AF50-924D81EBC2C7}"/>
    <cellStyle name="Moeda 2 2 7 4" xfId="21853" xr:uid="{972F4C11-5549-4F58-AA65-85C30A1E561B}"/>
    <cellStyle name="Moeda 2 2 7 5" xfId="33647" xr:uid="{383FCF7A-A3A3-4F1E-8FC9-EAC2715142EE}"/>
    <cellStyle name="Moeda 2 2 8" xfId="12420" xr:uid="{00000000-0005-0000-0000-000087070000}"/>
    <cellStyle name="Moeda 2 2 8 2" xfId="18351" xr:uid="{99B619DA-A1FF-41E3-9958-69A7E9A6AABD}"/>
    <cellStyle name="Moeda 2 2 8 2 2" xfId="30145" xr:uid="{AC162912-8321-4F1B-B098-53D6A2D23112}"/>
    <cellStyle name="Moeda 2 2 8 2 3" xfId="41944" xr:uid="{925662C2-DA9C-4111-BF10-66EF40823851}"/>
    <cellStyle name="Moeda 2 2 8 3" xfId="24252" xr:uid="{EE855B6B-FA9D-488B-A181-2FF694B33C91}"/>
    <cellStyle name="Moeda 2 2 8 4" xfId="36047" xr:uid="{8B05BEA9-9203-4279-BFF6-DB51FF1209DC}"/>
    <cellStyle name="Moeda 2 2 9" xfId="15407" xr:uid="{8A737BD7-5EB1-4515-B375-DB570D4AE066}"/>
    <cellStyle name="Moeda 2 2 9 2" xfId="27205" xr:uid="{A88D9E4E-8D55-4117-8ACB-E22AD96CE03F}"/>
    <cellStyle name="Moeda 2 2 9 3" xfId="39000" xr:uid="{D047269E-AE4D-4A7C-997C-97C4331EED50}"/>
    <cellStyle name="Moeda 2 3" xfId="297" xr:uid="{00000000-0005-0000-0000-000088070000}"/>
    <cellStyle name="Moeda 2 3 2" xfId="593" xr:uid="{00000000-0005-0000-0000-000089070000}"/>
    <cellStyle name="Moeda 2 3 2 2" xfId="12708" xr:uid="{00000000-0005-0000-0000-00008A070000}"/>
    <cellStyle name="Moeda 2 3 2 2 2" xfId="18639" xr:uid="{48DC1154-BECA-4310-917B-C6232595A170}"/>
    <cellStyle name="Moeda 2 3 2 2 2 2" xfId="30433" xr:uid="{E40614B7-A6EB-468E-941D-567110EF9236}"/>
    <cellStyle name="Moeda 2 3 2 2 2 3" xfId="42232" xr:uid="{2D06BE43-D2F2-4102-8FA9-4E830941980B}"/>
    <cellStyle name="Moeda 2 3 2 2 3" xfId="24540" xr:uid="{767A9742-6AA6-4743-BF3A-A298A6543151}"/>
    <cellStyle name="Moeda 2 3 2 2 4" xfId="36335" xr:uid="{EFD0192F-E0A7-418F-A865-9984184584E0}"/>
    <cellStyle name="Moeda 2 3 2 3" xfId="15695" xr:uid="{55C111AD-480A-4BAF-AB28-781FAF5AC215}"/>
    <cellStyle name="Moeda 2 3 2 3 2" xfId="27493" xr:uid="{A943C113-91AB-462D-B2A1-04029BCE6B60}"/>
    <cellStyle name="Moeda 2 3 2 3 3" xfId="39288" xr:uid="{9AE7B446-D4F8-4AA0-8749-5DE2050F795B}"/>
    <cellStyle name="Moeda 2 3 2 4" xfId="21603" xr:uid="{BC95D92B-5362-4340-B525-FACE09186558}"/>
    <cellStyle name="Moeda 2 3 2 5" xfId="33395" xr:uid="{AF65BF06-DAFF-41A3-800B-77E6AFA8ECF6}"/>
    <cellStyle name="Moeda 2 3 3" xfId="663" xr:uid="{00000000-0005-0000-0000-00008B070000}"/>
    <cellStyle name="Moeda 2 3 3 2" xfId="12777" xr:uid="{00000000-0005-0000-0000-00008C070000}"/>
    <cellStyle name="Moeda 2 3 3 2 2" xfId="18708" xr:uid="{2D7C2903-92D0-4C18-A38A-A96ED6DB7432}"/>
    <cellStyle name="Moeda 2 3 3 2 2 2" xfId="30502" xr:uid="{049A5E79-05A8-45B7-BCE2-D7E478C09BE7}"/>
    <cellStyle name="Moeda 2 3 3 2 2 3" xfId="42301" xr:uid="{0EEB47D5-0F02-4D11-A59F-BC904FFA8A53}"/>
    <cellStyle name="Moeda 2 3 3 2 3" xfId="24609" xr:uid="{FF495C7E-DA68-4A7C-97C0-E7C93F195900}"/>
    <cellStyle name="Moeda 2 3 3 2 4" xfId="36404" xr:uid="{7D6DEBB3-013F-4003-A923-9BEE30300F7E}"/>
    <cellStyle name="Moeda 2 3 3 3" xfId="15764" xr:uid="{63BCC629-63A6-4556-B521-807FB32F8A3E}"/>
    <cellStyle name="Moeda 2 3 3 3 2" xfId="27562" xr:uid="{433A9702-6DCA-421A-9CAE-D96A347D9ED6}"/>
    <cellStyle name="Moeda 2 3 3 3 3" xfId="39357" xr:uid="{C64C2727-3DA7-435A-A4CF-D3B8F871AF6F}"/>
    <cellStyle name="Moeda 2 3 3 4" xfId="21672" xr:uid="{5212F217-5CD4-415A-B77F-A866D60439EC}"/>
    <cellStyle name="Moeda 2 3 3 5" xfId="33464" xr:uid="{D8D1CE13-5856-4BF9-B676-BA60684A9C75}"/>
    <cellStyle name="Moeda 2 3 4" xfId="11072" xr:uid="{00000000-0005-0000-0000-00008D070000}"/>
    <cellStyle name="Moeda 2 3_Empréstimos e Financiamento SPE" xfId="10574" xr:uid="{00000000-0005-0000-0000-00008E070000}"/>
    <cellStyle name="Moeda 2 4" xfId="658" xr:uid="{00000000-0005-0000-0000-00008F070000}"/>
    <cellStyle name="Moeda 2 4 2" xfId="12772" xr:uid="{00000000-0005-0000-0000-000090070000}"/>
    <cellStyle name="Moeda 2 4 2 2" xfId="18703" xr:uid="{AE577F10-8B5F-4816-A588-DE41317ED81D}"/>
    <cellStyle name="Moeda 2 4 2 2 2" xfId="30497" xr:uid="{AC45CC27-52A4-494C-A1DF-06B3B04E9997}"/>
    <cellStyle name="Moeda 2 4 2 2 3" xfId="42296" xr:uid="{E4E36E44-D822-4E06-A71E-B664A5BF7754}"/>
    <cellStyle name="Moeda 2 4 2 3" xfId="24604" xr:uid="{412F252D-629A-4F47-BE54-875EE7B1739B}"/>
    <cellStyle name="Moeda 2 4 2 4" xfId="36399" xr:uid="{566489FB-7E33-430B-AF3A-F274EAA7007E}"/>
    <cellStyle name="Moeda 2 4 3" xfId="15759" xr:uid="{3F10F050-5B2B-43EF-A9FA-8D4A63BA71AF}"/>
    <cellStyle name="Moeda 2 4 3 2" xfId="27557" xr:uid="{7BD35803-4894-44EA-A2BD-25C5A4AE606E}"/>
    <cellStyle name="Moeda 2 4 3 3" xfId="39352" xr:uid="{B4D8EA08-1AAA-4FDB-8F6E-3153BEDE8A36}"/>
    <cellStyle name="Moeda 2 4 4" xfId="21667" xr:uid="{8A9CFD73-A4D5-455A-913D-FFE931604E43}"/>
    <cellStyle name="Moeda 2 4 5" xfId="33459" xr:uid="{5E5EAE2A-CEF1-4F6A-A0B1-61700560443C}"/>
    <cellStyle name="Moeda 2 5" xfId="1780" xr:uid="{00000000-0005-0000-0000-000091070000}"/>
    <cellStyle name="Moeda 2 5 2" xfId="11489" xr:uid="{00000000-0005-0000-0000-000092070000}"/>
    <cellStyle name="Moeda 2 6" xfId="1781" xr:uid="{00000000-0005-0000-0000-000093070000}"/>
    <cellStyle name="Moeda 2 7" xfId="1782" xr:uid="{00000000-0005-0000-0000-000094070000}"/>
    <cellStyle name="Moeda 2 7 2" xfId="1783" xr:uid="{00000000-0005-0000-0000-000095070000}"/>
    <cellStyle name="Moeda 2 7 2 2" xfId="12960" xr:uid="{00000000-0005-0000-0000-000096070000}"/>
    <cellStyle name="Moeda 2 7 2 2 2" xfId="18891" xr:uid="{F69922BB-EC4B-47F9-BBC6-C70DC493569C}"/>
    <cellStyle name="Moeda 2 7 2 2 2 2" xfId="30685" xr:uid="{08E7085B-7D02-45E0-A839-4A6AB7EDE4EE}"/>
    <cellStyle name="Moeda 2 7 2 2 2 3" xfId="42484" xr:uid="{8111346F-BB8F-4EB7-BBD8-6BF85294B069}"/>
    <cellStyle name="Moeda 2 7 2 2 3" xfId="24792" xr:uid="{61DC6016-5120-4B10-9BB6-239F668FE8F2}"/>
    <cellStyle name="Moeda 2 7 2 2 4" xfId="36587" xr:uid="{2A371107-D0F6-4737-B42F-703E0277526F}"/>
    <cellStyle name="Moeda 2 7 2 3" xfId="15949" xr:uid="{4036FDC0-1F84-45BC-9CEB-F3DD167F214B}"/>
    <cellStyle name="Moeda 2 7 2 3 2" xfId="27745" xr:uid="{1302F80B-3D20-4753-B31B-51EBF9AA5210}"/>
    <cellStyle name="Moeda 2 7 2 3 3" xfId="39542" xr:uid="{CD993909-8967-4263-BBC5-27AD61ECA3CE}"/>
    <cellStyle name="Moeda 2 7 2 4" xfId="21855" xr:uid="{27F1221A-D4A7-42DE-B966-7B4DF3F05EB8}"/>
    <cellStyle name="Moeda 2 7 2 5" xfId="33649" xr:uid="{6748B5C6-9C48-4750-9B57-91DCB600FAE5}"/>
    <cellStyle name="Moeda 2 7 3" xfId="1784" xr:uid="{00000000-0005-0000-0000-000097070000}"/>
    <cellStyle name="Moeda 2 7 3 2" xfId="12961" xr:uid="{00000000-0005-0000-0000-000098070000}"/>
    <cellStyle name="Moeda 2 7 3 2 2" xfId="18892" xr:uid="{94FF144F-B35D-4649-99DB-56D60284C326}"/>
    <cellStyle name="Moeda 2 7 3 2 2 2" xfId="30686" xr:uid="{93C9DF93-B168-4921-AAAB-8E50F68521DF}"/>
    <cellStyle name="Moeda 2 7 3 2 2 3" xfId="42485" xr:uid="{941D74BD-059E-4F9A-9B5D-E7DC78C10A35}"/>
    <cellStyle name="Moeda 2 7 3 2 3" xfId="24793" xr:uid="{099BC7AE-A9D6-4ABF-A05B-DD76C330E4B3}"/>
    <cellStyle name="Moeda 2 7 3 2 4" xfId="36588" xr:uid="{03A88669-2798-41A1-A218-495879E6C4F1}"/>
    <cellStyle name="Moeda 2 7 3 3" xfId="15950" xr:uid="{A5760099-34FD-4F4C-896E-7B8783644938}"/>
    <cellStyle name="Moeda 2 7 3 3 2" xfId="27746" xr:uid="{F5510020-3C8B-465B-B483-60B06B1427B0}"/>
    <cellStyle name="Moeda 2 7 3 3 3" xfId="39543" xr:uid="{22384EC7-9F3B-4E3D-8DF2-F99D16154B4F}"/>
    <cellStyle name="Moeda 2 7 3 4" xfId="21856" xr:uid="{5CFC9CB0-BA76-499C-ADA3-6A32F54AB0D6}"/>
    <cellStyle name="Moeda 2 7 3 5" xfId="33650" xr:uid="{71491751-AE78-42E2-BAAE-909E23C8F844}"/>
    <cellStyle name="Moeda 2 7 4" xfId="12959" xr:uid="{00000000-0005-0000-0000-000099070000}"/>
    <cellStyle name="Moeda 2 7 4 2" xfId="18890" xr:uid="{6B7E3D93-0F63-445F-8682-214CEDE9C4F7}"/>
    <cellStyle name="Moeda 2 7 4 2 2" xfId="30684" xr:uid="{740A956B-324D-4D60-B206-19FDA67EAD08}"/>
    <cellStyle name="Moeda 2 7 4 2 3" xfId="42483" xr:uid="{C675AE0F-533F-4A25-845D-F0D4FBD9A5B5}"/>
    <cellStyle name="Moeda 2 7 4 3" xfId="24791" xr:uid="{BED266FE-B266-4304-9B7A-DE300625CBA0}"/>
    <cellStyle name="Moeda 2 7 4 4" xfId="36586" xr:uid="{F18BE826-6C12-47B8-97B1-DA779F9D5854}"/>
    <cellStyle name="Moeda 2 7 5" xfId="15948" xr:uid="{4B00CF53-DF77-4982-91B9-A73E80391B73}"/>
    <cellStyle name="Moeda 2 7 5 2" xfId="27744" xr:uid="{33EB6EC7-69A6-4888-926B-A4E19FABCF44}"/>
    <cellStyle name="Moeda 2 7 5 3" xfId="39541" xr:uid="{34164A6E-E573-4130-AABB-51B8DB15C12B}"/>
    <cellStyle name="Moeda 2 7 6" xfId="21854" xr:uid="{D2F336DA-54EA-4DBE-B238-F1B43D3B6ECA}"/>
    <cellStyle name="Moeda 2 7 7" xfId="33648" xr:uid="{A7153C68-D520-412C-8AA1-3E652F8CE420}"/>
    <cellStyle name="Moeda 2 8" xfId="1785" xr:uid="{00000000-0005-0000-0000-00009A070000}"/>
    <cellStyle name="Moeda 2 8 2" xfId="12962" xr:uid="{00000000-0005-0000-0000-00009B070000}"/>
    <cellStyle name="Moeda 2 8 2 2" xfId="18893" xr:uid="{5474A744-08BD-4498-AD7B-B0570B1FBBC4}"/>
    <cellStyle name="Moeda 2 8 2 2 2" xfId="30687" xr:uid="{13361098-D487-4779-90C6-7CA9011D4624}"/>
    <cellStyle name="Moeda 2 8 2 2 3" xfId="42486" xr:uid="{D8CE6B8A-E92B-4B54-B4BB-04B3BE2DA515}"/>
    <cellStyle name="Moeda 2 8 2 3" xfId="24794" xr:uid="{3A2CF6AC-A4FE-4768-888A-A17B4EA18359}"/>
    <cellStyle name="Moeda 2 8 2 4" xfId="36589" xr:uid="{0C9BCCC2-A72F-4B5F-BAA6-6E710A0585E0}"/>
    <cellStyle name="Moeda 2 8 3" xfId="15951" xr:uid="{241D901F-D791-44D7-A0F3-3E854BA685A3}"/>
    <cellStyle name="Moeda 2 8 3 2" xfId="27747" xr:uid="{67040553-9D3E-4587-A41B-2AD121CC87BC}"/>
    <cellStyle name="Moeda 2 8 3 3" xfId="39544" xr:uid="{1D50CB0E-CD17-4F30-985E-5CABD6BC842B}"/>
    <cellStyle name="Moeda 2 8 4" xfId="21857" xr:uid="{C4986FAB-95AA-4CE0-B1F0-F662826F92CB}"/>
    <cellStyle name="Moeda 2 8 5" xfId="33651" xr:uid="{290CC5F4-5F6D-4B32-AA00-EA56FD735750}"/>
    <cellStyle name="Moeda 2 9" xfId="1786" xr:uid="{00000000-0005-0000-0000-00009C070000}"/>
    <cellStyle name="Moeda 2 9 2" xfId="12963" xr:uid="{00000000-0005-0000-0000-00009D070000}"/>
    <cellStyle name="Moeda 2 9 2 2" xfId="18894" xr:uid="{3B393CA0-F1D7-46D4-AA42-03ECE53C728D}"/>
    <cellStyle name="Moeda 2 9 2 2 2" xfId="30688" xr:uid="{A820EB7C-A450-4304-B9F0-BEF03CCCC93A}"/>
    <cellStyle name="Moeda 2 9 2 2 3" xfId="42487" xr:uid="{0F1EC075-8ADF-4161-9F0D-204119385019}"/>
    <cellStyle name="Moeda 2 9 2 3" xfId="24795" xr:uid="{737F6277-B8A5-4FE2-9F91-E06CE80F9288}"/>
    <cellStyle name="Moeda 2 9 2 4" xfId="36590" xr:uid="{5A651012-2077-4BEF-ACEC-FBD37D5D852A}"/>
    <cellStyle name="Moeda 2 9 3" xfId="15952" xr:uid="{6BAC5CF9-3E7C-44BA-B7DC-D67614C68C4F}"/>
    <cellStyle name="Moeda 2 9 3 2" xfId="27748" xr:uid="{849BE0F2-7309-4CA5-BF12-6353976C8FF8}"/>
    <cellStyle name="Moeda 2 9 3 3" xfId="39545" xr:uid="{079A505D-6C03-46AF-B03A-A407DE57EE77}"/>
    <cellStyle name="Moeda 2 9 4" xfId="21858" xr:uid="{1D3440CE-DC60-49F0-BECF-0688BC26AA2C}"/>
    <cellStyle name="Moeda 2 9 5" xfId="33652" xr:uid="{C7C1DC6D-112B-4A9F-8BAB-EE8B4A519C0C}"/>
    <cellStyle name="Moeda 3" xfId="298" xr:uid="{00000000-0005-0000-0000-00009E070000}"/>
    <cellStyle name="Moeda 3 10" xfId="11073" xr:uid="{00000000-0005-0000-0000-00009F070000}"/>
    <cellStyle name="Moeda 3 2" xfId="656" xr:uid="{00000000-0005-0000-0000-0000A0070000}"/>
    <cellStyle name="Moeda 3 2 10" xfId="33458" xr:uid="{E7311691-A741-4950-954A-C9574B21562E}"/>
    <cellStyle name="Moeda 3 2 2" xfId="1787" xr:uid="{00000000-0005-0000-0000-0000A1070000}"/>
    <cellStyle name="Moeda 3 2 2 2" xfId="1788" xr:uid="{00000000-0005-0000-0000-0000A2070000}"/>
    <cellStyle name="Moeda 3 2 2 2 2" xfId="1789" xr:uid="{00000000-0005-0000-0000-0000A3070000}"/>
    <cellStyle name="Moeda 3 2 2 2 2 2" xfId="12966" xr:uid="{00000000-0005-0000-0000-0000A4070000}"/>
    <cellStyle name="Moeda 3 2 2 2 2 2 2" xfId="18897" xr:uid="{25DADBE5-6AEA-4058-8E25-800D43CE18E8}"/>
    <cellStyle name="Moeda 3 2 2 2 2 2 2 2" xfId="30691" xr:uid="{B3391377-F4D4-45C1-9E01-01C11C060CE0}"/>
    <cellStyle name="Moeda 3 2 2 2 2 2 2 3" xfId="42490" xr:uid="{2342EBCA-9156-492D-8D48-AAEA4F7B78B5}"/>
    <cellStyle name="Moeda 3 2 2 2 2 2 3" xfId="24798" xr:uid="{CC222B90-5D5B-4833-A25D-27C85952769A}"/>
    <cellStyle name="Moeda 3 2 2 2 2 2 4" xfId="36593" xr:uid="{0B71B65A-98C3-40E6-8063-8F1FD1B0FD2C}"/>
    <cellStyle name="Moeda 3 2 2 2 2 3" xfId="15955" xr:uid="{8B364C92-5C01-4E3C-A0CA-F8544850BBE3}"/>
    <cellStyle name="Moeda 3 2 2 2 2 3 2" xfId="27751" xr:uid="{128D0E8A-97A4-4D65-BF28-A2327BCA3CB1}"/>
    <cellStyle name="Moeda 3 2 2 2 2 3 3" xfId="39548" xr:uid="{AA7B3E2D-34DF-403D-BBE7-AF0E0AF9C071}"/>
    <cellStyle name="Moeda 3 2 2 2 2 4" xfId="21861" xr:uid="{4BD0B049-DC0A-43CB-B64A-EA7C117B3AFC}"/>
    <cellStyle name="Moeda 3 2 2 2 2 5" xfId="33655" xr:uid="{99BD4793-6D4C-4B50-AABF-B60985BF49C8}"/>
    <cellStyle name="Moeda 3 2 2 2 3" xfId="1790" xr:uid="{00000000-0005-0000-0000-0000A5070000}"/>
    <cellStyle name="Moeda 3 2 2 2 3 2" xfId="12967" xr:uid="{00000000-0005-0000-0000-0000A6070000}"/>
    <cellStyle name="Moeda 3 2 2 2 3 2 2" xfId="18898" xr:uid="{C86BE11E-8FBE-46B1-9787-0506FCA1CAD9}"/>
    <cellStyle name="Moeda 3 2 2 2 3 2 2 2" xfId="30692" xr:uid="{E02B66F0-6429-44EF-9EEF-E9D1D6C956D5}"/>
    <cellStyle name="Moeda 3 2 2 2 3 2 2 3" xfId="42491" xr:uid="{EF7C3B62-86E5-4050-B9A8-5B4EB7F1A5F4}"/>
    <cellStyle name="Moeda 3 2 2 2 3 2 3" xfId="24799" xr:uid="{11CB085E-FB57-4C38-B31C-E35F4BCAEDFB}"/>
    <cellStyle name="Moeda 3 2 2 2 3 2 4" xfId="36594" xr:uid="{33876F41-9388-436F-9A37-D58794D0A681}"/>
    <cellStyle name="Moeda 3 2 2 2 3 3" xfId="15956" xr:uid="{4AD76B29-E25D-4583-A088-393398AC48EE}"/>
    <cellStyle name="Moeda 3 2 2 2 3 3 2" xfId="27752" xr:uid="{F7F0C3D5-5EB9-40C6-B9B8-3AA6536CDF8E}"/>
    <cellStyle name="Moeda 3 2 2 2 3 3 3" xfId="39549" xr:uid="{156BFE0A-2E33-48BE-8A95-C58189E76B9F}"/>
    <cellStyle name="Moeda 3 2 2 2 3 4" xfId="21862" xr:uid="{410C26E9-8818-4369-9307-0F815DE7AEF5}"/>
    <cellStyle name="Moeda 3 2 2 2 3 5" xfId="33656" xr:uid="{15483648-533C-499A-8EAF-045F0737DCCE}"/>
    <cellStyle name="Moeda 3 2 2 2 4" xfId="12965" xr:uid="{00000000-0005-0000-0000-0000A7070000}"/>
    <cellStyle name="Moeda 3 2 2 2 4 2" xfId="18896" xr:uid="{30FB3B22-5BC4-489A-9746-373829EEB95E}"/>
    <cellStyle name="Moeda 3 2 2 2 4 2 2" xfId="30690" xr:uid="{E3A790F5-6C8D-4175-B3CD-2B53C90CE805}"/>
    <cellStyle name="Moeda 3 2 2 2 4 2 3" xfId="42489" xr:uid="{B2E9E7FD-9A70-4FC6-85A2-5B691CFC6F9D}"/>
    <cellStyle name="Moeda 3 2 2 2 4 3" xfId="24797" xr:uid="{3318A15E-5FC5-4AF1-95B2-BD84504D736B}"/>
    <cellStyle name="Moeda 3 2 2 2 4 4" xfId="36592" xr:uid="{B90B23FE-D4F9-4CC5-B48C-0205EB337B45}"/>
    <cellStyle name="Moeda 3 2 2 2 5" xfId="15954" xr:uid="{A7D6760D-621B-40FA-A753-941A63009659}"/>
    <cellStyle name="Moeda 3 2 2 2 5 2" xfId="27750" xr:uid="{5C49F58D-3775-4BFD-917B-DA02F74C6267}"/>
    <cellStyle name="Moeda 3 2 2 2 5 3" xfId="39547" xr:uid="{81D8E405-B12B-40B6-BA15-7A6D59AC70D8}"/>
    <cellStyle name="Moeda 3 2 2 2 6" xfId="21860" xr:uid="{D23B6F08-0F1A-48B6-BBD4-345E01D8CE5A}"/>
    <cellStyle name="Moeda 3 2 2 2 7" xfId="33654" xr:uid="{2BF1A4DB-9E9B-4B26-ABFC-72FEC3FE136F}"/>
    <cellStyle name="Moeda 3 2 2 3" xfId="1791" xr:uid="{00000000-0005-0000-0000-0000A8070000}"/>
    <cellStyle name="Moeda 3 2 2 3 2" xfId="12968" xr:uid="{00000000-0005-0000-0000-0000A9070000}"/>
    <cellStyle name="Moeda 3 2 2 3 2 2" xfId="18899" xr:uid="{E0D20697-37C4-44DF-B9B3-29FC6A2FAC79}"/>
    <cellStyle name="Moeda 3 2 2 3 2 2 2" xfId="30693" xr:uid="{83D2F1A6-7A79-4928-AC05-0746199F63EC}"/>
    <cellStyle name="Moeda 3 2 2 3 2 2 3" xfId="42492" xr:uid="{E313D773-4537-44FD-89B1-3B814C7D240D}"/>
    <cellStyle name="Moeda 3 2 2 3 2 3" xfId="24800" xr:uid="{7856C42F-1C5E-4CB7-B663-C4720AE86D53}"/>
    <cellStyle name="Moeda 3 2 2 3 2 4" xfId="36595" xr:uid="{32EA4B4C-107D-4308-8342-6646047F2E84}"/>
    <cellStyle name="Moeda 3 2 2 3 3" xfId="15957" xr:uid="{19770AFA-7A4C-4434-98FE-035262952292}"/>
    <cellStyle name="Moeda 3 2 2 3 3 2" xfId="27753" xr:uid="{07F853BD-BD3B-4058-94F5-30A0D8DE4780}"/>
    <cellStyle name="Moeda 3 2 2 3 3 3" xfId="39550" xr:uid="{7D060C95-6AF1-47BE-9E1F-8B8F3EF89797}"/>
    <cellStyle name="Moeda 3 2 2 3 4" xfId="21863" xr:uid="{3C795B26-85E5-40B7-ACA4-75DD97C9C71A}"/>
    <cellStyle name="Moeda 3 2 2 3 5" xfId="33657" xr:uid="{10FB4587-04BF-4B42-A619-50F58164A80D}"/>
    <cellStyle name="Moeda 3 2 2 4" xfId="1792" xr:uid="{00000000-0005-0000-0000-0000AA070000}"/>
    <cellStyle name="Moeda 3 2 2 4 2" xfId="12969" xr:uid="{00000000-0005-0000-0000-0000AB070000}"/>
    <cellStyle name="Moeda 3 2 2 4 2 2" xfId="18900" xr:uid="{CDAFC199-3054-41D6-8283-73DB09D76A33}"/>
    <cellStyle name="Moeda 3 2 2 4 2 2 2" xfId="30694" xr:uid="{A2C7048E-CF46-4BFA-B1A9-30178DB2DE7D}"/>
    <cellStyle name="Moeda 3 2 2 4 2 2 3" xfId="42493" xr:uid="{5C6B68DD-AE0F-43FE-843B-CC528FE7A13A}"/>
    <cellStyle name="Moeda 3 2 2 4 2 3" xfId="24801" xr:uid="{F3A21DD6-8FB1-489E-84CD-4141F489F664}"/>
    <cellStyle name="Moeda 3 2 2 4 2 4" xfId="36596" xr:uid="{EA4BB950-5DD8-4A68-9374-A2C401F7401C}"/>
    <cellStyle name="Moeda 3 2 2 4 3" xfId="15958" xr:uid="{B8A6AC63-C9E9-42AA-95B2-79585BCA404A}"/>
    <cellStyle name="Moeda 3 2 2 4 3 2" xfId="27754" xr:uid="{DAB94C7E-ECF0-47E3-BDFB-EC0C477568B2}"/>
    <cellStyle name="Moeda 3 2 2 4 3 3" xfId="39551" xr:uid="{A121D5E7-EB20-4F89-86C9-92CAF76172E3}"/>
    <cellStyle name="Moeda 3 2 2 4 4" xfId="21864" xr:uid="{7559FC74-925E-42C0-8A9B-A69F75788171}"/>
    <cellStyle name="Moeda 3 2 2 4 5" xfId="33658" xr:uid="{E3159798-537A-4258-B10D-CAA72DFEBCAC}"/>
    <cellStyle name="Moeda 3 2 2 5" xfId="1793" xr:uid="{00000000-0005-0000-0000-0000AC070000}"/>
    <cellStyle name="Moeda 3 2 2 5 2" xfId="12970" xr:uid="{00000000-0005-0000-0000-0000AD070000}"/>
    <cellStyle name="Moeda 3 2 2 5 2 2" xfId="18901" xr:uid="{47BD95F7-F163-485F-89F1-4BBF9086C226}"/>
    <cellStyle name="Moeda 3 2 2 5 2 2 2" xfId="30695" xr:uid="{6EA78B2A-C6FF-41C0-8525-35DBA9887ED4}"/>
    <cellStyle name="Moeda 3 2 2 5 2 2 3" xfId="42494" xr:uid="{D342C5C3-6255-4F36-8142-881CDC1FF552}"/>
    <cellStyle name="Moeda 3 2 2 5 2 3" xfId="24802" xr:uid="{355355F6-E349-4218-A307-68617D8DD86B}"/>
    <cellStyle name="Moeda 3 2 2 5 2 4" xfId="36597" xr:uid="{FAD5CB81-DF5D-4D1D-9AC5-5EFE25B51444}"/>
    <cellStyle name="Moeda 3 2 2 5 3" xfId="15959" xr:uid="{AB61F2A1-5498-47F8-B631-F18575846B9A}"/>
    <cellStyle name="Moeda 3 2 2 5 3 2" xfId="27755" xr:uid="{38D1EAAE-2266-4F94-A6B0-DABC4200FFE5}"/>
    <cellStyle name="Moeda 3 2 2 5 3 3" xfId="39552" xr:uid="{0F0C8665-95E8-4FA3-B78A-B3A3766475EC}"/>
    <cellStyle name="Moeda 3 2 2 5 4" xfId="21865" xr:uid="{EBD90A11-1FE6-4094-B0FA-4D0180478A4A}"/>
    <cellStyle name="Moeda 3 2 2 5 5" xfId="33659" xr:uid="{E951CE81-7028-49F5-AE90-E5A029F541A6}"/>
    <cellStyle name="Moeda 3 2 2 6" xfId="12964" xr:uid="{00000000-0005-0000-0000-0000AE070000}"/>
    <cellStyle name="Moeda 3 2 2 6 2" xfId="18895" xr:uid="{EDD1D1B0-F40D-4F38-990B-F26C5F4CD03B}"/>
    <cellStyle name="Moeda 3 2 2 6 2 2" xfId="30689" xr:uid="{70B0E268-2525-4A31-B30F-0F6CAD80CD79}"/>
    <cellStyle name="Moeda 3 2 2 6 2 3" xfId="42488" xr:uid="{AC20BADA-55F9-4782-9B50-64D63911F17B}"/>
    <cellStyle name="Moeda 3 2 2 6 3" xfId="24796" xr:uid="{0C67094B-1E7D-418E-98B8-F89E3FF12F9A}"/>
    <cellStyle name="Moeda 3 2 2 6 4" xfId="36591" xr:uid="{870D676E-0659-4D13-96B0-E9D5A3CF4E2A}"/>
    <cellStyle name="Moeda 3 2 2 7" xfId="15953" xr:uid="{C9BA2AD1-EAC1-4966-BF96-74C508278B3E}"/>
    <cellStyle name="Moeda 3 2 2 7 2" xfId="27749" xr:uid="{A8B764E7-262E-4DBE-9B15-40D08868835B}"/>
    <cellStyle name="Moeda 3 2 2 7 3" xfId="39546" xr:uid="{3DFB1F69-0E9F-4932-9449-D3BACEEA99CB}"/>
    <cellStyle name="Moeda 3 2 2 8" xfId="21859" xr:uid="{E34BEC25-349A-4C71-A527-4DD10640BB32}"/>
    <cellStyle name="Moeda 3 2 2 9" xfId="33653" xr:uid="{BA6C3934-DA72-45B3-B846-CA604F6B9386}"/>
    <cellStyle name="Moeda 3 2 3" xfId="1794" xr:uid="{00000000-0005-0000-0000-0000AF070000}"/>
    <cellStyle name="Moeda 3 2 3 2" xfId="1795" xr:uid="{00000000-0005-0000-0000-0000B0070000}"/>
    <cellStyle name="Moeda 3 2 3 2 2" xfId="12972" xr:uid="{00000000-0005-0000-0000-0000B1070000}"/>
    <cellStyle name="Moeda 3 2 3 2 2 2" xfId="18903" xr:uid="{AE793619-1B29-4583-BF16-D0A4EBAA5B4F}"/>
    <cellStyle name="Moeda 3 2 3 2 2 2 2" xfId="30697" xr:uid="{83FA3996-C263-49BE-915E-E4D001D7DB7E}"/>
    <cellStyle name="Moeda 3 2 3 2 2 2 3" xfId="42496" xr:uid="{B8FC6AAB-EED8-49AE-A1BF-08FB02B2F8D5}"/>
    <cellStyle name="Moeda 3 2 3 2 2 3" xfId="24804" xr:uid="{5DEE4F18-C4E9-4B07-B0D3-BE65FE67305E}"/>
    <cellStyle name="Moeda 3 2 3 2 2 4" xfId="36599" xr:uid="{C040824C-1E21-4178-9DE7-D1378A9611B3}"/>
    <cellStyle name="Moeda 3 2 3 2 3" xfId="15961" xr:uid="{CA8006C9-52DB-4BBB-80EB-2A4F844DBEE6}"/>
    <cellStyle name="Moeda 3 2 3 2 3 2" xfId="27757" xr:uid="{53674B66-134D-406F-A071-B00FC2A8C68E}"/>
    <cellStyle name="Moeda 3 2 3 2 3 3" xfId="39554" xr:uid="{1AC5D3DC-2A44-4820-8E87-0E936CDB2F19}"/>
    <cellStyle name="Moeda 3 2 3 2 4" xfId="21867" xr:uid="{EA212EDB-26FF-4BAF-ADDA-003379DC6DFE}"/>
    <cellStyle name="Moeda 3 2 3 2 5" xfId="33661" xr:uid="{60BFA410-6C2C-4319-BC96-715899F827E2}"/>
    <cellStyle name="Moeda 3 2 3 3" xfId="1796" xr:uid="{00000000-0005-0000-0000-0000B2070000}"/>
    <cellStyle name="Moeda 3 2 3 3 2" xfId="12973" xr:uid="{00000000-0005-0000-0000-0000B3070000}"/>
    <cellStyle name="Moeda 3 2 3 3 2 2" xfId="18904" xr:uid="{4EFD792A-8BA4-43BE-9FCD-2412C5C04A6B}"/>
    <cellStyle name="Moeda 3 2 3 3 2 2 2" xfId="30698" xr:uid="{B3D102EA-BFB0-47D1-9D2A-7D7604DBB58D}"/>
    <cellStyle name="Moeda 3 2 3 3 2 2 3" xfId="42497" xr:uid="{1D916D10-83CA-48AD-A9A8-DCD49DE471BA}"/>
    <cellStyle name="Moeda 3 2 3 3 2 3" xfId="24805" xr:uid="{DF7EC024-D1B8-4999-8004-430ECEA65B96}"/>
    <cellStyle name="Moeda 3 2 3 3 2 4" xfId="36600" xr:uid="{EC8C2C34-3866-462F-933A-740C732826B9}"/>
    <cellStyle name="Moeda 3 2 3 3 3" xfId="15962" xr:uid="{3AEF911A-C630-47D7-BFB8-6BFD5ED5E818}"/>
    <cellStyle name="Moeda 3 2 3 3 3 2" xfId="27758" xr:uid="{A20FB112-E3FB-4FFA-B712-CCEDEACF7EFF}"/>
    <cellStyle name="Moeda 3 2 3 3 3 3" xfId="39555" xr:uid="{B46C4FA8-8036-4FE8-B1B2-247DDCDA7D57}"/>
    <cellStyle name="Moeda 3 2 3 3 4" xfId="21868" xr:uid="{AF122DBF-AC5E-48DE-BCC2-E291534B503F}"/>
    <cellStyle name="Moeda 3 2 3 3 5" xfId="33662" xr:uid="{3A37088B-D157-401F-9D1C-19C276C622E1}"/>
    <cellStyle name="Moeda 3 2 3 4" xfId="12971" xr:uid="{00000000-0005-0000-0000-0000B4070000}"/>
    <cellStyle name="Moeda 3 2 3 4 2" xfId="18902" xr:uid="{1EBE3ACA-54E5-45F6-8B85-73406DE83057}"/>
    <cellStyle name="Moeda 3 2 3 4 2 2" xfId="30696" xr:uid="{AE6FFDCC-6084-414C-858B-4B5A53AC1A45}"/>
    <cellStyle name="Moeda 3 2 3 4 2 3" xfId="42495" xr:uid="{FC32EE2F-9956-4A92-A0F1-14A3BD57B169}"/>
    <cellStyle name="Moeda 3 2 3 4 3" xfId="24803" xr:uid="{9E2341B2-AA33-4C48-B00D-08849410990C}"/>
    <cellStyle name="Moeda 3 2 3 4 4" xfId="36598" xr:uid="{BAE78CEB-63A1-444E-8ECA-5D78C5EBD27E}"/>
    <cellStyle name="Moeda 3 2 3 5" xfId="15960" xr:uid="{DA258380-557D-404A-947E-44BFCE5C58BB}"/>
    <cellStyle name="Moeda 3 2 3 5 2" xfId="27756" xr:uid="{5F2B0079-060F-4C2E-9523-88650FD14193}"/>
    <cellStyle name="Moeda 3 2 3 5 3" xfId="39553" xr:uid="{18AA2E47-5AC6-4983-9EE4-05CDA7CF8F0A}"/>
    <cellStyle name="Moeda 3 2 3 6" xfId="21866" xr:uid="{E51E0E51-3AE9-463A-B8ED-25425695A0BC}"/>
    <cellStyle name="Moeda 3 2 3 7" xfId="33660" xr:uid="{C0B0294A-1742-41E3-8E6A-19FDA37E47F6}"/>
    <cellStyle name="Moeda 3 2 4" xfId="1797" xr:uid="{00000000-0005-0000-0000-0000B5070000}"/>
    <cellStyle name="Moeda 3 2 4 2" xfId="12974" xr:uid="{00000000-0005-0000-0000-0000B6070000}"/>
    <cellStyle name="Moeda 3 2 4 2 2" xfId="18905" xr:uid="{7E326A9C-2426-45F0-8006-D5F6AEF5960D}"/>
    <cellStyle name="Moeda 3 2 4 2 2 2" xfId="30699" xr:uid="{316F09A5-70F1-4397-A070-F45ABC19170F}"/>
    <cellStyle name="Moeda 3 2 4 2 2 3" xfId="42498" xr:uid="{7E833354-0785-4B7C-8815-CD18CF67C754}"/>
    <cellStyle name="Moeda 3 2 4 2 3" xfId="24806" xr:uid="{0BD46C60-BBB5-495A-A7BC-41EBC924CA68}"/>
    <cellStyle name="Moeda 3 2 4 2 4" xfId="36601" xr:uid="{1E929B72-EDBB-493D-B65D-484A1A895FEF}"/>
    <cellStyle name="Moeda 3 2 4 3" xfId="15963" xr:uid="{21F60A61-7669-4F12-89AF-189384E768E2}"/>
    <cellStyle name="Moeda 3 2 4 3 2" xfId="27759" xr:uid="{470E3949-2D23-442E-96A0-BD2779C4BDC6}"/>
    <cellStyle name="Moeda 3 2 4 3 3" xfId="39556" xr:uid="{60144F44-7EF0-463A-B53E-7BA9FFE9C882}"/>
    <cellStyle name="Moeda 3 2 4 4" xfId="21869" xr:uid="{C4EE0C93-69BF-454E-9704-85BB98F6C8D4}"/>
    <cellStyle name="Moeda 3 2 4 5" xfId="33663" xr:uid="{0003FE4E-D407-47F3-8633-D4A2C43F8EDE}"/>
    <cellStyle name="Moeda 3 2 5" xfId="1798" xr:uid="{00000000-0005-0000-0000-0000B7070000}"/>
    <cellStyle name="Moeda 3 2 5 2" xfId="12975" xr:uid="{00000000-0005-0000-0000-0000B8070000}"/>
    <cellStyle name="Moeda 3 2 5 2 2" xfId="18906" xr:uid="{4D63E1F4-9DF4-4DBD-A73F-E6DC1D78FFA2}"/>
    <cellStyle name="Moeda 3 2 5 2 2 2" xfId="30700" xr:uid="{89A1496A-F1FE-450F-B282-BFE0EED4F094}"/>
    <cellStyle name="Moeda 3 2 5 2 2 3" xfId="42499" xr:uid="{42E9B4C8-58EB-4AF7-99C3-3F8A329E7655}"/>
    <cellStyle name="Moeda 3 2 5 2 3" xfId="24807" xr:uid="{398A4570-1BC0-4BB8-A268-8CBCFA695274}"/>
    <cellStyle name="Moeda 3 2 5 2 4" xfId="36602" xr:uid="{2713A2C4-A136-44EB-AF1D-044278DA7244}"/>
    <cellStyle name="Moeda 3 2 5 3" xfId="15964" xr:uid="{C9BE80C9-BABE-413A-BB1E-D7094CE1C601}"/>
    <cellStyle name="Moeda 3 2 5 3 2" xfId="27760" xr:uid="{E751634E-8257-495E-BE27-06C93AB8CA57}"/>
    <cellStyle name="Moeda 3 2 5 3 3" xfId="39557" xr:uid="{02DA90E8-C663-4B63-9F46-F77D537ACA06}"/>
    <cellStyle name="Moeda 3 2 5 4" xfId="21870" xr:uid="{044B9117-890A-442F-9711-11BB4FD1E2F6}"/>
    <cellStyle name="Moeda 3 2 5 5" xfId="33664" xr:uid="{5F28F45D-DDAD-4615-AC24-D76A24ADD428}"/>
    <cellStyle name="Moeda 3 2 6" xfId="1799" xr:uid="{00000000-0005-0000-0000-0000B9070000}"/>
    <cellStyle name="Moeda 3 2 6 2" xfId="12976" xr:uid="{00000000-0005-0000-0000-0000BA070000}"/>
    <cellStyle name="Moeda 3 2 6 2 2" xfId="18907" xr:uid="{E1B0E48D-7ED1-4437-A236-1175B97DC7B2}"/>
    <cellStyle name="Moeda 3 2 6 2 2 2" xfId="30701" xr:uid="{9EC6A81F-A01C-416B-B6C1-3D2F08971AFD}"/>
    <cellStyle name="Moeda 3 2 6 2 2 3" xfId="42500" xr:uid="{9C5D9DEF-B652-4560-B258-53B5E45B270B}"/>
    <cellStyle name="Moeda 3 2 6 2 3" xfId="24808" xr:uid="{E177781D-DD89-490B-A608-3D0008E3AD65}"/>
    <cellStyle name="Moeda 3 2 6 2 4" xfId="36603" xr:uid="{E297AC53-F0B1-4F46-AE92-614BA3EB3308}"/>
    <cellStyle name="Moeda 3 2 6 3" xfId="15965" xr:uid="{9C420C1E-B601-4158-88C8-8D28874E1970}"/>
    <cellStyle name="Moeda 3 2 6 3 2" xfId="27761" xr:uid="{3110D0F1-FEB2-4F2B-BC73-7DA59C7C9BAA}"/>
    <cellStyle name="Moeda 3 2 6 3 3" xfId="39558" xr:uid="{D85F6A95-1216-4DC7-A9EC-4254B73AE329}"/>
    <cellStyle name="Moeda 3 2 6 4" xfId="21871" xr:uid="{0EC98A1E-7F2A-4C02-9982-5876C7F5E08B}"/>
    <cellStyle name="Moeda 3 2 6 5" xfId="33665" xr:uid="{9C8242C5-E708-4B3E-89A5-60D8D12230FA}"/>
    <cellStyle name="Moeda 3 2 7" xfId="12771" xr:uid="{00000000-0005-0000-0000-0000BB070000}"/>
    <cellStyle name="Moeda 3 2 7 2" xfId="18702" xr:uid="{142F709A-CB2C-4330-9F3C-D520D9FC8FC9}"/>
    <cellStyle name="Moeda 3 2 7 2 2" xfId="30496" xr:uid="{5F6ED329-7621-4843-B151-995129C30269}"/>
    <cellStyle name="Moeda 3 2 7 2 3" xfId="42295" xr:uid="{D6878EF6-32F4-4701-ACE3-810F97DA8EAA}"/>
    <cellStyle name="Moeda 3 2 7 3" xfId="24603" xr:uid="{87DC6EAE-7761-4705-A23F-BD6CFE930DE3}"/>
    <cellStyle name="Moeda 3 2 7 4" xfId="36398" xr:uid="{39EC37E2-1E8F-4502-B282-996002D00D66}"/>
    <cellStyle name="Moeda 3 2 8" xfId="15758" xr:uid="{33424E15-D1EB-487C-A0AA-5D8354FB54D7}"/>
    <cellStyle name="Moeda 3 2 8 2" xfId="27556" xr:uid="{C0F45BBF-E720-4735-9331-5C4604C8F063}"/>
    <cellStyle name="Moeda 3 2 8 3" xfId="39351" xr:uid="{0E5B085D-8D06-4656-A0B2-2296F729045F}"/>
    <cellStyle name="Moeda 3 2 9" xfId="21666" xr:uid="{6A032831-9944-454B-AE95-0FB286DE7C0F}"/>
    <cellStyle name="Moeda 3 3" xfId="1800" xr:uid="{00000000-0005-0000-0000-0000BC070000}"/>
    <cellStyle name="Moeda 3 3 2" xfId="1801" xr:uid="{00000000-0005-0000-0000-0000BD070000}"/>
    <cellStyle name="Moeda 3 3 2 2" xfId="1802" xr:uid="{00000000-0005-0000-0000-0000BE070000}"/>
    <cellStyle name="Moeda 3 3 2 2 2" xfId="12979" xr:uid="{00000000-0005-0000-0000-0000BF070000}"/>
    <cellStyle name="Moeda 3 3 2 2 2 2" xfId="18910" xr:uid="{37D98292-1C67-4FF8-9F4D-FFC9FB0664DB}"/>
    <cellStyle name="Moeda 3 3 2 2 2 2 2" xfId="30704" xr:uid="{6CABB40D-AB36-4FB4-A407-3CC57E60885C}"/>
    <cellStyle name="Moeda 3 3 2 2 2 2 3" xfId="42503" xr:uid="{50BADC31-1E3A-4C30-9772-7DEDDDD38C94}"/>
    <cellStyle name="Moeda 3 3 2 2 2 3" xfId="24811" xr:uid="{76AA5A7F-1871-4F0A-9E18-FA08BAA26C61}"/>
    <cellStyle name="Moeda 3 3 2 2 2 4" xfId="36606" xr:uid="{B0C2B54E-B697-4671-BF23-1276EF633BBE}"/>
    <cellStyle name="Moeda 3 3 2 2 3" xfId="15968" xr:uid="{C73E4F0E-05CD-4E9A-963E-DBC526E52A49}"/>
    <cellStyle name="Moeda 3 3 2 2 3 2" xfId="27764" xr:uid="{F4967605-6B06-4B1C-B072-B358EBB797B5}"/>
    <cellStyle name="Moeda 3 3 2 2 3 3" xfId="39561" xr:uid="{E87DF289-2D44-47E9-88D8-B29A2239226B}"/>
    <cellStyle name="Moeda 3 3 2 2 4" xfId="21874" xr:uid="{9B4420CE-B9D2-4434-A4DE-672E74D553B1}"/>
    <cellStyle name="Moeda 3 3 2 2 5" xfId="33668" xr:uid="{57CE8EE8-5DFA-4A32-88BF-29D0F400D6DF}"/>
    <cellStyle name="Moeda 3 3 2 3" xfId="1803" xr:uid="{00000000-0005-0000-0000-0000C0070000}"/>
    <cellStyle name="Moeda 3 3 2 3 2" xfId="12980" xr:uid="{00000000-0005-0000-0000-0000C1070000}"/>
    <cellStyle name="Moeda 3 3 2 3 2 2" xfId="18911" xr:uid="{6C02533D-0EEE-41CA-A005-3464F59F9652}"/>
    <cellStyle name="Moeda 3 3 2 3 2 2 2" xfId="30705" xr:uid="{407FB107-7267-4E32-9F81-64654AF5A159}"/>
    <cellStyle name="Moeda 3 3 2 3 2 2 3" xfId="42504" xr:uid="{70883D32-F623-4C29-AD2A-B4108927942F}"/>
    <cellStyle name="Moeda 3 3 2 3 2 3" xfId="24812" xr:uid="{5484CD1E-1026-487A-B5B1-BD70152135FF}"/>
    <cellStyle name="Moeda 3 3 2 3 2 4" xfId="36607" xr:uid="{7C9C4B70-0FA2-480F-BEF5-CDFBC381D664}"/>
    <cellStyle name="Moeda 3 3 2 3 3" xfId="15969" xr:uid="{7A94439D-2567-4250-9244-5CA2228BDFCD}"/>
    <cellStyle name="Moeda 3 3 2 3 3 2" xfId="27765" xr:uid="{935007AF-A02A-4EC9-A885-33BA8AD3A29C}"/>
    <cellStyle name="Moeda 3 3 2 3 3 3" xfId="39562" xr:uid="{2B0E1EBC-895B-465C-8E48-029AA34384D4}"/>
    <cellStyle name="Moeda 3 3 2 3 4" xfId="21875" xr:uid="{62A35E41-256E-4397-B8CE-968117B77B0B}"/>
    <cellStyle name="Moeda 3 3 2 3 5" xfId="33669" xr:uid="{B1C39389-6551-4440-ABAE-10F1D6240206}"/>
    <cellStyle name="Moeda 3 3 2 4" xfId="12978" xr:uid="{00000000-0005-0000-0000-0000C2070000}"/>
    <cellStyle name="Moeda 3 3 2 4 2" xfId="18909" xr:uid="{5AF69F83-627F-4587-8FF9-F6FE9A9E30B1}"/>
    <cellStyle name="Moeda 3 3 2 4 2 2" xfId="30703" xr:uid="{F4225E81-BAA7-4964-8057-E84B15AFAE0A}"/>
    <cellStyle name="Moeda 3 3 2 4 2 3" xfId="42502" xr:uid="{951AF14B-E709-4140-BC2F-61591A02E8FC}"/>
    <cellStyle name="Moeda 3 3 2 4 3" xfId="24810" xr:uid="{16DE7168-9435-46AA-964A-F9E8F4FBE06B}"/>
    <cellStyle name="Moeda 3 3 2 4 4" xfId="36605" xr:uid="{010A4E1A-3E28-47E2-A2EF-35D15DA080F5}"/>
    <cellStyle name="Moeda 3 3 2 5" xfId="15967" xr:uid="{6AC5E4A3-1FFF-4B36-BAEE-5CD3B8FFD26F}"/>
    <cellStyle name="Moeda 3 3 2 5 2" xfId="27763" xr:uid="{687536BE-F576-4DB1-815B-4F84D042D661}"/>
    <cellStyle name="Moeda 3 3 2 5 3" xfId="39560" xr:uid="{00BC88AA-590B-4EE5-8F11-A55CD307FD0E}"/>
    <cellStyle name="Moeda 3 3 2 6" xfId="21873" xr:uid="{784ADA50-2B31-47EB-B74F-84943F51D30B}"/>
    <cellStyle name="Moeda 3 3 2 7" xfId="33667" xr:uid="{213B100D-5D19-43FF-83B6-C7DD74FFC91C}"/>
    <cellStyle name="Moeda 3 3 3" xfId="1804" xr:uid="{00000000-0005-0000-0000-0000C3070000}"/>
    <cellStyle name="Moeda 3 3 3 2" xfId="12981" xr:uid="{00000000-0005-0000-0000-0000C4070000}"/>
    <cellStyle name="Moeda 3 3 3 2 2" xfId="18912" xr:uid="{1908FABE-E013-4D2F-A877-58133C49898E}"/>
    <cellStyle name="Moeda 3 3 3 2 2 2" xfId="30706" xr:uid="{E2D31A80-64EB-4788-B008-5B1377F1628A}"/>
    <cellStyle name="Moeda 3 3 3 2 2 3" xfId="42505" xr:uid="{17D2AA74-0197-48EE-8DE9-AC1C78FE2103}"/>
    <cellStyle name="Moeda 3 3 3 2 3" xfId="24813" xr:uid="{EA1C9C2A-D6D1-4650-BA0C-E18ADA1FF051}"/>
    <cellStyle name="Moeda 3 3 3 2 4" xfId="36608" xr:uid="{91B9EA13-39F1-4D98-9E4E-6B9ADE91D264}"/>
    <cellStyle name="Moeda 3 3 3 3" xfId="15970" xr:uid="{10F37046-1A10-4AFB-84C7-8E978EFE3259}"/>
    <cellStyle name="Moeda 3 3 3 3 2" xfId="27766" xr:uid="{5002670E-C932-479F-9488-124878A4BB54}"/>
    <cellStyle name="Moeda 3 3 3 3 3" xfId="39563" xr:uid="{42D8CA82-624B-4C1D-A019-33AC974C08AC}"/>
    <cellStyle name="Moeda 3 3 3 4" xfId="21876" xr:uid="{991F0541-8AC7-49D4-967B-4F45C0746872}"/>
    <cellStyle name="Moeda 3 3 3 5" xfId="33670" xr:uid="{C15C7170-285A-4789-9A8F-4B56DDD91A4F}"/>
    <cellStyle name="Moeda 3 3 4" xfId="1805" xr:uid="{00000000-0005-0000-0000-0000C5070000}"/>
    <cellStyle name="Moeda 3 3 4 2" xfId="12982" xr:uid="{00000000-0005-0000-0000-0000C6070000}"/>
    <cellStyle name="Moeda 3 3 4 2 2" xfId="18913" xr:uid="{92E12D35-FDF3-4F9C-9501-C913EAC79B5B}"/>
    <cellStyle name="Moeda 3 3 4 2 2 2" xfId="30707" xr:uid="{682265AD-7064-4CC8-B485-C8D9DE82109A}"/>
    <cellStyle name="Moeda 3 3 4 2 2 3" xfId="42506" xr:uid="{6E7C04F2-56CF-4126-B4C6-72174E245953}"/>
    <cellStyle name="Moeda 3 3 4 2 3" xfId="24814" xr:uid="{2C0D3608-EEFF-4B4C-843A-CBF9BE055910}"/>
    <cellStyle name="Moeda 3 3 4 2 4" xfId="36609" xr:uid="{88AF8472-3A03-412E-93E3-8BF5A0D69C43}"/>
    <cellStyle name="Moeda 3 3 4 3" xfId="15971" xr:uid="{0F1157CB-CCB4-4FB4-91AF-CDC10CD46334}"/>
    <cellStyle name="Moeda 3 3 4 3 2" xfId="27767" xr:uid="{6FAFD27F-E92B-43DF-A108-3BCB4D14D9DE}"/>
    <cellStyle name="Moeda 3 3 4 3 3" xfId="39564" xr:uid="{20A3F533-B996-40AD-AD31-97D6D765C378}"/>
    <cellStyle name="Moeda 3 3 4 4" xfId="21877" xr:uid="{E42037AE-3BBB-4676-99FD-96DD76AC6B62}"/>
    <cellStyle name="Moeda 3 3 4 5" xfId="33671" xr:uid="{FEC75E62-9288-45DF-8BDC-A15D2CC819AF}"/>
    <cellStyle name="Moeda 3 3 5" xfId="1806" xr:uid="{00000000-0005-0000-0000-0000C7070000}"/>
    <cellStyle name="Moeda 3 3 5 2" xfId="12983" xr:uid="{00000000-0005-0000-0000-0000C8070000}"/>
    <cellStyle name="Moeda 3 3 5 2 2" xfId="18914" xr:uid="{F4D3F246-A553-44E2-B64A-E4AC8839C272}"/>
    <cellStyle name="Moeda 3 3 5 2 2 2" xfId="30708" xr:uid="{8FCDB658-262F-4BCC-91D8-2BDA2E9E3390}"/>
    <cellStyle name="Moeda 3 3 5 2 2 3" xfId="42507" xr:uid="{72666B3A-6CC1-43B0-B437-8024C26534AB}"/>
    <cellStyle name="Moeda 3 3 5 2 3" xfId="24815" xr:uid="{01EC7C21-E960-4773-AA9F-EFC9E8EDBB72}"/>
    <cellStyle name="Moeda 3 3 5 2 4" xfId="36610" xr:uid="{953F5178-DCEA-4D05-952A-B59B15B7426E}"/>
    <cellStyle name="Moeda 3 3 5 3" xfId="15972" xr:uid="{54A760ED-D61C-4090-98DF-E8B080B51110}"/>
    <cellStyle name="Moeda 3 3 5 3 2" xfId="27768" xr:uid="{75AE73F0-23A4-412A-A3AA-1A61B518E347}"/>
    <cellStyle name="Moeda 3 3 5 3 3" xfId="39565" xr:uid="{6ED23937-21FE-40C7-BF87-B0A129BB3B45}"/>
    <cellStyle name="Moeda 3 3 5 4" xfId="21878" xr:uid="{88184F0F-EB75-4B16-9BF0-5A0AA304F7FB}"/>
    <cellStyle name="Moeda 3 3 5 5" xfId="33672" xr:uid="{EF21D421-AE01-4D20-9864-4848F986A69A}"/>
    <cellStyle name="Moeda 3 3 6" xfId="12977" xr:uid="{00000000-0005-0000-0000-0000C9070000}"/>
    <cellStyle name="Moeda 3 3 6 2" xfId="18908" xr:uid="{4A88BD3E-65BE-4D3C-AD25-9B44BEDD0B8A}"/>
    <cellStyle name="Moeda 3 3 6 2 2" xfId="30702" xr:uid="{08D2095B-BBEE-4950-BDC3-07D43F2A65DE}"/>
    <cellStyle name="Moeda 3 3 6 2 3" xfId="42501" xr:uid="{D0323363-D2AC-4AE8-87F7-BAA188F282DB}"/>
    <cellStyle name="Moeda 3 3 6 3" xfId="24809" xr:uid="{FFFEF2EB-A3B5-4A79-A21C-87C831D91FA2}"/>
    <cellStyle name="Moeda 3 3 6 4" xfId="36604" xr:uid="{E35B15EE-E06D-4371-A3B4-4E0E4075763B}"/>
    <cellStyle name="Moeda 3 3 7" xfId="15966" xr:uid="{5310C326-4979-4A79-BCF6-09A0C1039C6A}"/>
    <cellStyle name="Moeda 3 3 7 2" xfId="27762" xr:uid="{3AD9EF7D-B502-4D9D-9C1E-6EBA7EFB6A01}"/>
    <cellStyle name="Moeda 3 3 7 3" xfId="39559" xr:uid="{07B274B4-0EF3-4D79-9C8D-7B6474DE9259}"/>
    <cellStyle name="Moeda 3 3 8" xfId="21872" xr:uid="{2C0B79F8-F549-4F63-A3AD-25E2C0A789D8}"/>
    <cellStyle name="Moeda 3 3 9" xfId="33666" xr:uid="{EED2300F-3A7D-4802-8951-B7F17B2EE4C2}"/>
    <cellStyle name="Moeda 3 4" xfId="1807" xr:uid="{00000000-0005-0000-0000-0000CA070000}"/>
    <cellStyle name="Moeda 3 4 2" xfId="1808" xr:uid="{00000000-0005-0000-0000-0000CB070000}"/>
    <cellStyle name="Moeda 3 4 2 2" xfId="1809" xr:uid="{00000000-0005-0000-0000-0000CC070000}"/>
    <cellStyle name="Moeda 3 4 2 2 2" xfId="12986" xr:uid="{00000000-0005-0000-0000-0000CD070000}"/>
    <cellStyle name="Moeda 3 4 2 2 2 2" xfId="18917" xr:uid="{88C5F32A-59C6-4D6A-911B-D9B1ECBFA522}"/>
    <cellStyle name="Moeda 3 4 2 2 2 2 2" xfId="30711" xr:uid="{B38E68D7-168C-4535-91D7-E37543CE8639}"/>
    <cellStyle name="Moeda 3 4 2 2 2 2 3" xfId="42510" xr:uid="{4CC6BEF9-C44E-4F3F-BA20-C8E5A79CD9F0}"/>
    <cellStyle name="Moeda 3 4 2 2 2 3" xfId="24818" xr:uid="{05E3727D-A329-4151-8F78-2F32A13D4E7A}"/>
    <cellStyle name="Moeda 3 4 2 2 2 4" xfId="36613" xr:uid="{873466A6-9333-4AAD-84B7-CBB250A4B28E}"/>
    <cellStyle name="Moeda 3 4 2 2 3" xfId="15975" xr:uid="{A1F67682-70C0-4E4C-A0A2-4C1125350358}"/>
    <cellStyle name="Moeda 3 4 2 2 3 2" xfId="27771" xr:uid="{487DA3A2-B8B0-46CB-B250-B80B3C45C462}"/>
    <cellStyle name="Moeda 3 4 2 2 3 3" xfId="39568" xr:uid="{639F67C6-0F71-468A-85A5-D7915F9A8633}"/>
    <cellStyle name="Moeda 3 4 2 2 4" xfId="21881" xr:uid="{219C9780-1A1C-4648-92E0-786FBB07CC27}"/>
    <cellStyle name="Moeda 3 4 2 2 5" xfId="33675" xr:uid="{05E67AEC-0251-42B2-A51B-D165FF2A318F}"/>
    <cellStyle name="Moeda 3 4 2 3" xfId="1810" xr:uid="{00000000-0005-0000-0000-0000CE070000}"/>
    <cellStyle name="Moeda 3 4 2 3 2" xfId="12987" xr:uid="{00000000-0005-0000-0000-0000CF070000}"/>
    <cellStyle name="Moeda 3 4 2 3 2 2" xfId="18918" xr:uid="{13B20007-2B67-4A81-9AB2-5D82C480D21B}"/>
    <cellStyle name="Moeda 3 4 2 3 2 2 2" xfId="30712" xr:uid="{2C4CE4F0-7E54-455F-8669-ABCA028ED34C}"/>
    <cellStyle name="Moeda 3 4 2 3 2 2 3" xfId="42511" xr:uid="{0FED8D56-0E01-42DC-A473-305102C69C76}"/>
    <cellStyle name="Moeda 3 4 2 3 2 3" xfId="24819" xr:uid="{0E0B7C0C-CD75-4F6C-B794-114CCF3329DE}"/>
    <cellStyle name="Moeda 3 4 2 3 2 4" xfId="36614" xr:uid="{437BDDBF-7C7B-44D9-9C32-E0E8833DABB1}"/>
    <cellStyle name="Moeda 3 4 2 3 3" xfId="15976" xr:uid="{992E1AED-B516-4E6F-A29D-C4EB6C409676}"/>
    <cellStyle name="Moeda 3 4 2 3 3 2" xfId="27772" xr:uid="{CB535A34-A4B0-4676-8544-6F3806040734}"/>
    <cellStyle name="Moeda 3 4 2 3 3 3" xfId="39569" xr:uid="{F894D7FD-3FF6-4141-84FD-BE5962CF095A}"/>
    <cellStyle name="Moeda 3 4 2 3 4" xfId="21882" xr:uid="{FA23421B-9705-4D42-9487-783A22EB28C0}"/>
    <cellStyle name="Moeda 3 4 2 3 5" xfId="33676" xr:uid="{2C49E538-D8FC-4556-87E7-99F9A47FED5D}"/>
    <cellStyle name="Moeda 3 4 2 4" xfId="12985" xr:uid="{00000000-0005-0000-0000-0000D0070000}"/>
    <cellStyle name="Moeda 3 4 2 4 2" xfId="18916" xr:uid="{9A9A1F21-08CA-47DF-9B4C-FB4C22779C9F}"/>
    <cellStyle name="Moeda 3 4 2 4 2 2" xfId="30710" xr:uid="{2A9E4CE7-39ED-4922-B092-133BD36C14A4}"/>
    <cellStyle name="Moeda 3 4 2 4 2 3" xfId="42509" xr:uid="{817058D9-5D2D-41C0-9D3E-2375923A021E}"/>
    <cellStyle name="Moeda 3 4 2 4 3" xfId="24817" xr:uid="{3A70C492-28F4-4C03-A936-07DE8347C733}"/>
    <cellStyle name="Moeda 3 4 2 4 4" xfId="36612" xr:uid="{70D4E8E9-01F0-4959-BC68-37CFB4DE710E}"/>
    <cellStyle name="Moeda 3 4 2 5" xfId="15974" xr:uid="{068FBB00-6DAB-4BB0-B4EE-13EFAC1CD9C7}"/>
    <cellStyle name="Moeda 3 4 2 5 2" xfId="27770" xr:uid="{42000050-D1A7-4BC2-8F5E-83A0ED0D04D3}"/>
    <cellStyle name="Moeda 3 4 2 5 3" xfId="39567" xr:uid="{69B1E85C-5736-4ABA-893C-5EAEFB8FE882}"/>
    <cellStyle name="Moeda 3 4 2 6" xfId="21880" xr:uid="{131922D1-4044-4294-88CD-FB65E5B35A5E}"/>
    <cellStyle name="Moeda 3 4 2 7" xfId="33674" xr:uid="{93948941-AADF-4768-BB3C-11EFFF404DE5}"/>
    <cellStyle name="Moeda 3 4 3" xfId="1811" xr:uid="{00000000-0005-0000-0000-0000D1070000}"/>
    <cellStyle name="Moeda 3 4 3 2" xfId="12988" xr:uid="{00000000-0005-0000-0000-0000D2070000}"/>
    <cellStyle name="Moeda 3 4 3 2 2" xfId="18919" xr:uid="{714F865C-9020-4F4A-B525-8B804FA445B5}"/>
    <cellStyle name="Moeda 3 4 3 2 2 2" xfId="30713" xr:uid="{28F9BBD0-186D-446F-B942-3B49792231B7}"/>
    <cellStyle name="Moeda 3 4 3 2 2 3" xfId="42512" xr:uid="{33247A78-1A6E-47A7-9CA4-8F5172C29C00}"/>
    <cellStyle name="Moeda 3 4 3 2 3" xfId="24820" xr:uid="{34B98402-B814-4DF9-AF3C-67F232229C35}"/>
    <cellStyle name="Moeda 3 4 3 2 4" xfId="36615" xr:uid="{BD761349-F8CC-4072-84FE-772E1C42A914}"/>
    <cellStyle name="Moeda 3 4 3 3" xfId="15977" xr:uid="{E3F0266F-A172-4932-9D3D-96E99C84BFCA}"/>
    <cellStyle name="Moeda 3 4 3 3 2" xfId="27773" xr:uid="{1623BB35-D1FC-4A84-A047-67512AE874DF}"/>
    <cellStyle name="Moeda 3 4 3 3 3" xfId="39570" xr:uid="{BBD214E5-2D07-4527-B718-2FDDB3749401}"/>
    <cellStyle name="Moeda 3 4 3 4" xfId="21883" xr:uid="{51D79E69-8623-49F9-BC00-E29F1CCCBD41}"/>
    <cellStyle name="Moeda 3 4 3 5" xfId="33677" xr:uid="{7F1075F7-31D1-4A8E-A6B3-8541A98CAA4B}"/>
    <cellStyle name="Moeda 3 4 4" xfId="1812" xr:uid="{00000000-0005-0000-0000-0000D3070000}"/>
    <cellStyle name="Moeda 3 4 4 2" xfId="12989" xr:uid="{00000000-0005-0000-0000-0000D4070000}"/>
    <cellStyle name="Moeda 3 4 4 2 2" xfId="18920" xr:uid="{E1B12E63-2B43-414C-9D72-DC9F6AD60A69}"/>
    <cellStyle name="Moeda 3 4 4 2 2 2" xfId="30714" xr:uid="{BD897A6B-F514-4C94-BD8D-3399CD43B6A6}"/>
    <cellStyle name="Moeda 3 4 4 2 2 3" xfId="42513" xr:uid="{C7BA9C84-312B-4C2E-B3BF-64C6E6479EA1}"/>
    <cellStyle name="Moeda 3 4 4 2 3" xfId="24821" xr:uid="{BB833E0E-19B1-416D-9134-6197E5548D8F}"/>
    <cellStyle name="Moeda 3 4 4 2 4" xfId="36616" xr:uid="{33FA3FBD-D009-4F1C-976C-ABC7FA7B5B29}"/>
    <cellStyle name="Moeda 3 4 4 3" xfId="15978" xr:uid="{47535385-ECDE-4614-9239-E0ED8E99DDE9}"/>
    <cellStyle name="Moeda 3 4 4 3 2" xfId="27774" xr:uid="{46CAA1AD-2777-4070-AC1C-85CF7B55054F}"/>
    <cellStyle name="Moeda 3 4 4 3 3" xfId="39571" xr:uid="{F905BD2B-F651-4AE4-B400-D229902C1513}"/>
    <cellStyle name="Moeda 3 4 4 4" xfId="21884" xr:uid="{56E6A671-C747-4E4E-8226-93C0A127675D}"/>
    <cellStyle name="Moeda 3 4 4 5" xfId="33678" xr:uid="{86CDF344-17E7-4939-AA06-D941B17A70E1}"/>
    <cellStyle name="Moeda 3 4 5" xfId="1813" xr:uid="{00000000-0005-0000-0000-0000D5070000}"/>
    <cellStyle name="Moeda 3 4 5 2" xfId="12990" xr:uid="{00000000-0005-0000-0000-0000D6070000}"/>
    <cellStyle name="Moeda 3 4 5 2 2" xfId="18921" xr:uid="{7432A768-6DAF-4632-849D-CD815EA86738}"/>
    <cellStyle name="Moeda 3 4 5 2 2 2" xfId="30715" xr:uid="{CA35B75D-5804-4E21-87CA-0D79833E2F8A}"/>
    <cellStyle name="Moeda 3 4 5 2 2 3" xfId="42514" xr:uid="{AA08CBB7-EF9D-4F80-8940-37A1ADCA1F95}"/>
    <cellStyle name="Moeda 3 4 5 2 3" xfId="24822" xr:uid="{6B9A20F9-DF32-491C-BF5E-B8B1FCB6C0FC}"/>
    <cellStyle name="Moeda 3 4 5 2 4" xfId="36617" xr:uid="{75E2A44C-A454-41DF-808C-50904E1C1246}"/>
    <cellStyle name="Moeda 3 4 5 3" xfId="15979" xr:uid="{DB603B16-813D-4CDD-AFFC-3845E21CC502}"/>
    <cellStyle name="Moeda 3 4 5 3 2" xfId="27775" xr:uid="{78325D81-018A-44F9-8A17-7478DAE75725}"/>
    <cellStyle name="Moeda 3 4 5 3 3" xfId="39572" xr:uid="{AA8A226D-9BF2-497F-B480-73FD06A9A939}"/>
    <cellStyle name="Moeda 3 4 5 4" xfId="21885" xr:uid="{F74B448E-AB55-41F5-B47D-55987E607A7C}"/>
    <cellStyle name="Moeda 3 4 5 5" xfId="33679" xr:uid="{B19554BA-9D82-4849-9D5B-C79A57E33040}"/>
    <cellStyle name="Moeda 3 4 6" xfId="12984" xr:uid="{00000000-0005-0000-0000-0000D7070000}"/>
    <cellStyle name="Moeda 3 4 6 2" xfId="18915" xr:uid="{5B3D00C7-A657-4BF3-AEA0-7C465B15AC59}"/>
    <cellStyle name="Moeda 3 4 6 2 2" xfId="30709" xr:uid="{1362F819-B312-4E6B-80EC-732FC9BFFD8A}"/>
    <cellStyle name="Moeda 3 4 6 2 3" xfId="42508" xr:uid="{9CBD436B-57BB-4928-A600-189FBAD6896B}"/>
    <cellStyle name="Moeda 3 4 6 3" xfId="24816" xr:uid="{5B76272A-98CA-4F68-9391-3EB8F7A547D5}"/>
    <cellStyle name="Moeda 3 4 6 4" xfId="36611" xr:uid="{80EFC730-BD22-4D06-AC6F-78231DD28114}"/>
    <cellStyle name="Moeda 3 4 7" xfId="15973" xr:uid="{6C946662-260C-45B3-98C0-D8699A7817D2}"/>
    <cellStyle name="Moeda 3 4 7 2" xfId="27769" xr:uid="{1F25717F-3810-4720-97BD-51A6350DD73C}"/>
    <cellStyle name="Moeda 3 4 7 3" xfId="39566" xr:uid="{4AA8F099-CC2F-4282-A05C-9AACC99A0AA5}"/>
    <cellStyle name="Moeda 3 4 8" xfId="21879" xr:uid="{6F797205-53AB-48AF-9250-5C5901969FB1}"/>
    <cellStyle name="Moeda 3 4 9" xfId="33673" xr:uid="{32CF2C4A-7355-4F3C-A3D2-C74E2E5053B4}"/>
    <cellStyle name="Moeda 3 5" xfId="1814" xr:uid="{00000000-0005-0000-0000-0000D8070000}"/>
    <cellStyle name="Moeda 3 5 2" xfId="11490" xr:uid="{00000000-0005-0000-0000-0000D9070000}"/>
    <cellStyle name="Moeda 3 6" xfId="1815" xr:uid="{00000000-0005-0000-0000-0000DA070000}"/>
    <cellStyle name="Moeda 3 6 2" xfId="1816" xr:uid="{00000000-0005-0000-0000-0000DB070000}"/>
    <cellStyle name="Moeda 3 6 2 2" xfId="12992" xr:uid="{00000000-0005-0000-0000-0000DC070000}"/>
    <cellStyle name="Moeda 3 6 2 2 2" xfId="18923" xr:uid="{3B3ED96F-B2E2-4B39-9566-FB614B117FA7}"/>
    <cellStyle name="Moeda 3 6 2 2 2 2" xfId="30717" xr:uid="{63464570-5B02-40D6-9E22-28A5AF89E920}"/>
    <cellStyle name="Moeda 3 6 2 2 2 3" xfId="42516" xr:uid="{B431B38A-5BA5-4829-A526-A2462B7C0707}"/>
    <cellStyle name="Moeda 3 6 2 2 3" xfId="24824" xr:uid="{7ABB1B5B-8A7F-47A9-83C6-F5C1360D744A}"/>
    <cellStyle name="Moeda 3 6 2 2 4" xfId="36619" xr:uid="{6B03A712-01BA-4ACA-A936-4CBB214420E5}"/>
    <cellStyle name="Moeda 3 6 2 3" xfId="15981" xr:uid="{B480363C-90FA-48A2-8384-E8929D6D54D6}"/>
    <cellStyle name="Moeda 3 6 2 3 2" xfId="27777" xr:uid="{0FD0BA07-8599-4736-A566-8F3D6F332C81}"/>
    <cellStyle name="Moeda 3 6 2 3 3" xfId="39574" xr:uid="{6130CCE0-9FED-4C1A-A536-4367AE9CFE9A}"/>
    <cellStyle name="Moeda 3 6 2 4" xfId="21887" xr:uid="{8C961429-CA74-4291-B70E-AB759E5528DD}"/>
    <cellStyle name="Moeda 3 6 2 5" xfId="33681" xr:uid="{A0233510-63DC-487E-8D19-6AB9D862D756}"/>
    <cellStyle name="Moeda 3 6 3" xfId="1817" xr:uid="{00000000-0005-0000-0000-0000DD070000}"/>
    <cellStyle name="Moeda 3 6 3 2" xfId="12993" xr:uid="{00000000-0005-0000-0000-0000DE070000}"/>
    <cellStyle name="Moeda 3 6 3 2 2" xfId="18924" xr:uid="{F619030B-74C3-462D-895F-2776F84587C4}"/>
    <cellStyle name="Moeda 3 6 3 2 2 2" xfId="30718" xr:uid="{BAB0AA4E-530C-4FF3-9516-CC1293087EE5}"/>
    <cellStyle name="Moeda 3 6 3 2 2 3" xfId="42517" xr:uid="{D8090433-60B5-44B8-BD7C-3ADADEDD584B}"/>
    <cellStyle name="Moeda 3 6 3 2 3" xfId="24825" xr:uid="{FE36BA85-73B8-4C15-87A8-0426BDC4E2B9}"/>
    <cellStyle name="Moeda 3 6 3 2 4" xfId="36620" xr:uid="{F860D233-025F-4498-9D2E-FE347D0F2796}"/>
    <cellStyle name="Moeda 3 6 3 3" xfId="15982" xr:uid="{FE8B3B93-C010-4CF0-95BC-41CE869F88C1}"/>
    <cellStyle name="Moeda 3 6 3 3 2" xfId="27778" xr:uid="{1D9CB6CD-D7C2-4FFF-B6CB-CF589AC3A90F}"/>
    <cellStyle name="Moeda 3 6 3 3 3" xfId="39575" xr:uid="{63573239-CE0D-4B54-9641-F6CF92A4BD67}"/>
    <cellStyle name="Moeda 3 6 3 4" xfId="21888" xr:uid="{145D54F8-4130-4B71-A1DC-86182DA5BFD5}"/>
    <cellStyle name="Moeda 3 6 3 5" xfId="33682" xr:uid="{553631E6-5C90-4BB0-A7EE-346ED7A0F161}"/>
    <cellStyle name="Moeda 3 6 4" xfId="12991" xr:uid="{00000000-0005-0000-0000-0000DF070000}"/>
    <cellStyle name="Moeda 3 6 4 2" xfId="18922" xr:uid="{34D40C39-3271-41EF-BE8F-B09090D066D2}"/>
    <cellStyle name="Moeda 3 6 4 2 2" xfId="30716" xr:uid="{38381FBF-3F56-44A3-A801-2AAC7C641B14}"/>
    <cellStyle name="Moeda 3 6 4 2 3" xfId="42515" xr:uid="{5109FC1F-9559-4B33-9AC1-36E88AF1EC18}"/>
    <cellStyle name="Moeda 3 6 4 3" xfId="24823" xr:uid="{1466304C-B862-440D-8561-8DF212246D0F}"/>
    <cellStyle name="Moeda 3 6 4 4" xfId="36618" xr:uid="{14257286-E142-442C-BB86-0C874F6549D1}"/>
    <cellStyle name="Moeda 3 6 5" xfId="15980" xr:uid="{CBB458F8-EE98-4587-A112-7AE7420ED5B7}"/>
    <cellStyle name="Moeda 3 6 5 2" xfId="27776" xr:uid="{45DF2D58-37B7-4A10-9395-CF6A38C0DF92}"/>
    <cellStyle name="Moeda 3 6 5 3" xfId="39573" xr:uid="{8469518A-ADCA-4594-BF0A-7DBB74014205}"/>
    <cellStyle name="Moeda 3 6 6" xfId="21886" xr:uid="{6C2B7F1F-841F-4DEB-BE70-C43D4615702A}"/>
    <cellStyle name="Moeda 3 6 7" xfId="33680" xr:uid="{E4416CA9-132D-4603-82E3-60F23B97E742}"/>
    <cellStyle name="Moeda 3 7" xfId="1818" xr:uid="{00000000-0005-0000-0000-0000E0070000}"/>
    <cellStyle name="Moeda 3 7 2" xfId="12994" xr:uid="{00000000-0005-0000-0000-0000E1070000}"/>
    <cellStyle name="Moeda 3 7 2 2" xfId="18925" xr:uid="{FE9E68CF-2DF4-4C2D-BDE6-3712EAD4F465}"/>
    <cellStyle name="Moeda 3 7 2 2 2" xfId="30719" xr:uid="{BF7E9882-1303-456E-AA16-265437F9BC58}"/>
    <cellStyle name="Moeda 3 7 2 2 3" xfId="42518" xr:uid="{9499FF2F-D4AC-430D-A69D-9DB1DEBBC4C1}"/>
    <cellStyle name="Moeda 3 7 2 3" xfId="24826" xr:uid="{C2FA046A-976F-4FC3-A9B7-071388403D15}"/>
    <cellStyle name="Moeda 3 7 2 4" xfId="36621" xr:uid="{956C32C9-28E7-43C1-B8E2-B52F78A78A98}"/>
    <cellStyle name="Moeda 3 7 3" xfId="15983" xr:uid="{6182BBFC-BBC8-4E17-8F69-83823A04B358}"/>
    <cellStyle name="Moeda 3 7 3 2" xfId="27779" xr:uid="{98FFC84C-6ADB-44A9-8D43-484F41C49556}"/>
    <cellStyle name="Moeda 3 7 3 3" xfId="39576" xr:uid="{F24BAE01-1038-4F2B-BE74-87D9F0E40543}"/>
    <cellStyle name="Moeda 3 7 4" xfId="21889" xr:uid="{ABDFC9A7-3059-4E8A-95D5-5D08A5C58E8B}"/>
    <cellStyle name="Moeda 3 7 5" xfId="33683" xr:uid="{66347539-D517-4353-AEA9-5DDE47053316}"/>
    <cellStyle name="Moeda 3 8" xfId="1819" xr:uid="{00000000-0005-0000-0000-0000E2070000}"/>
    <cellStyle name="Moeda 3 8 2" xfId="12995" xr:uid="{00000000-0005-0000-0000-0000E3070000}"/>
    <cellStyle name="Moeda 3 8 2 2" xfId="18926" xr:uid="{6CE92D62-2457-4A2D-8F0E-DEED0D316172}"/>
    <cellStyle name="Moeda 3 8 2 2 2" xfId="30720" xr:uid="{5A8A952C-BD0F-400A-8BE1-62BB56804EF4}"/>
    <cellStyle name="Moeda 3 8 2 2 3" xfId="42519" xr:uid="{2E020A1D-EEAC-4836-A2E3-E93E9ED9CBEB}"/>
    <cellStyle name="Moeda 3 8 2 3" xfId="24827" xr:uid="{76798582-3D4B-4AF3-9215-DCF39CDDC271}"/>
    <cellStyle name="Moeda 3 8 2 4" xfId="36622" xr:uid="{D4FB1D2D-9C48-4D6B-8F2C-B8EEDF2469A6}"/>
    <cellStyle name="Moeda 3 8 3" xfId="15984" xr:uid="{1C5DB192-D731-4696-BC99-BB10869AA2AA}"/>
    <cellStyle name="Moeda 3 8 3 2" xfId="27780" xr:uid="{F4D21507-7668-41B2-A6D3-90C699EA21EB}"/>
    <cellStyle name="Moeda 3 8 3 3" xfId="39577" xr:uid="{24F6B6F0-FDE0-4048-B446-B57EE7995036}"/>
    <cellStyle name="Moeda 3 8 4" xfId="21890" xr:uid="{32E46B43-6F07-451C-99FF-A902E99640DF}"/>
    <cellStyle name="Moeda 3 8 5" xfId="33684" xr:uid="{6C466535-A626-4179-B4C7-21DB91828FD9}"/>
    <cellStyle name="Moeda 3 9" xfId="1820" xr:uid="{00000000-0005-0000-0000-0000E4070000}"/>
    <cellStyle name="Moeda 3 9 2" xfId="12996" xr:uid="{00000000-0005-0000-0000-0000E5070000}"/>
    <cellStyle name="Moeda 3 9 2 2" xfId="18927" xr:uid="{DD1539F8-5E2D-4EE5-A811-2C1C1FD1F578}"/>
    <cellStyle name="Moeda 3 9 2 2 2" xfId="30721" xr:uid="{7C4238DC-AB24-4A4E-82DA-3F0BD61C6473}"/>
    <cellStyle name="Moeda 3 9 2 2 3" xfId="42520" xr:uid="{69013A1D-D950-4819-957E-FF6787F0CBE3}"/>
    <cellStyle name="Moeda 3 9 2 3" xfId="24828" xr:uid="{32D5FA56-A79A-447D-BE58-FC962A58A1A1}"/>
    <cellStyle name="Moeda 3 9 2 4" xfId="36623" xr:uid="{BB9B2CE6-B270-4B26-B6A8-34A4DF16A134}"/>
    <cellStyle name="Moeda 3 9 3" xfId="15985" xr:uid="{B9675234-FE23-4D32-BFFF-C185D6E6936B}"/>
    <cellStyle name="Moeda 3 9 3 2" xfId="27781" xr:uid="{95722DE2-211D-42FD-B903-30E594040C50}"/>
    <cellStyle name="Moeda 3 9 3 3" xfId="39578" xr:uid="{C84A40D6-A3A2-4C14-9806-303369FAC49F}"/>
    <cellStyle name="Moeda 3 9 4" xfId="21891" xr:uid="{3A96A119-6975-40D4-AD89-6736FE2402AE}"/>
    <cellStyle name="Moeda 3 9 5" xfId="33685" xr:uid="{CBE54586-1576-400C-82FB-DE3F41ABECF1}"/>
    <cellStyle name="Moeda 3_Empréstimos e Financiamento SPE" xfId="10575" xr:uid="{00000000-0005-0000-0000-0000E6070000}"/>
    <cellStyle name="Moeda 4" xfId="661" xr:uid="{00000000-0005-0000-0000-0000E7070000}"/>
    <cellStyle name="Moeda 4 2" xfId="12775" xr:uid="{00000000-0005-0000-0000-0000E8070000}"/>
    <cellStyle name="Moeda 4 2 2" xfId="18706" xr:uid="{EB1BB60F-E6E2-44F9-9BA4-3BA3FBBBECC9}"/>
    <cellStyle name="Moeda 4 2 2 2" xfId="30500" xr:uid="{5BA13476-B0DC-43B9-B4C7-B7E3972DCF0A}"/>
    <cellStyle name="Moeda 4 2 2 3" xfId="42299" xr:uid="{650FFCB0-EB13-4779-ACA9-A53525965B60}"/>
    <cellStyle name="Moeda 4 2 3" xfId="24607" xr:uid="{1C23AB6E-3049-4ABC-AB90-5E083F032602}"/>
    <cellStyle name="Moeda 4 2 4" xfId="36402" xr:uid="{A70FE1FA-6949-4B51-B10D-CEE2D5E9525D}"/>
    <cellStyle name="Moeda 4 3" xfId="15762" xr:uid="{C953BA0B-FF88-4ADC-89A2-B17CB296A179}"/>
    <cellStyle name="Moeda 4 3 2" xfId="27560" xr:uid="{AD7B4BE3-ADE9-4F83-BB98-BB1DA227FDD1}"/>
    <cellStyle name="Moeda 4 3 3" xfId="39355" xr:uid="{1F54C8DD-0DE9-460C-A738-C7C85C3E3FCE}"/>
    <cellStyle name="Moeda 4 4" xfId="21670" xr:uid="{10F79FA3-B475-4DB3-A6BF-EC7C8B423C21}"/>
    <cellStyle name="Moeda 4 5" xfId="33462" xr:uid="{C05F61D3-46A5-4B18-A9C4-A7B47F2AC28F}"/>
    <cellStyle name="Moeda 5" xfId="1821" xr:uid="{00000000-0005-0000-0000-0000E9070000}"/>
    <cellStyle name="Moeda 6" xfId="1822" xr:uid="{00000000-0005-0000-0000-0000EA070000}"/>
    <cellStyle name="Moeda 6 2" xfId="1823" xr:uid="{00000000-0005-0000-0000-0000EB070000}"/>
    <cellStyle name="Moeda 6 2 2" xfId="1824" xr:uid="{00000000-0005-0000-0000-0000EC070000}"/>
    <cellStyle name="Moeda 6 2 2 2" xfId="12999" xr:uid="{00000000-0005-0000-0000-0000ED070000}"/>
    <cellStyle name="Moeda 6 2 2 2 2" xfId="18930" xr:uid="{7494300F-803A-4108-865B-D1463FC40EC1}"/>
    <cellStyle name="Moeda 6 2 2 2 2 2" xfId="30724" xr:uid="{09160E7D-1AEF-4393-ABDE-988D99FE6E5E}"/>
    <cellStyle name="Moeda 6 2 2 2 2 3" xfId="42523" xr:uid="{DEEB6380-B2E9-4EB2-A44E-3A08A566FB82}"/>
    <cellStyle name="Moeda 6 2 2 2 3" xfId="24831" xr:uid="{D6622FC7-C9E5-47E2-96A6-27A86372DF54}"/>
    <cellStyle name="Moeda 6 2 2 2 4" xfId="36626" xr:uid="{2AD118D3-7418-42B7-8F0C-DFED52931A62}"/>
    <cellStyle name="Moeda 6 2 2 3" xfId="15988" xr:uid="{81BB57E3-D13D-4CD3-A0ED-FACD22C40350}"/>
    <cellStyle name="Moeda 6 2 2 3 2" xfId="27784" xr:uid="{95182492-E13E-4257-A905-B41ACBD94BD0}"/>
    <cellStyle name="Moeda 6 2 2 3 3" xfId="39581" xr:uid="{3CA5EC5C-2523-4B13-873A-B9E13A1088F6}"/>
    <cellStyle name="Moeda 6 2 2 4" xfId="21894" xr:uid="{40AB146B-306A-4006-B956-1116987C87B8}"/>
    <cellStyle name="Moeda 6 2 2 5" xfId="33688" xr:uid="{ED174C09-E919-4A2E-90BB-B704B27017D8}"/>
    <cellStyle name="Moeda 6 2 3" xfId="1825" xr:uid="{00000000-0005-0000-0000-0000EE070000}"/>
    <cellStyle name="Moeda 6 2 3 2" xfId="13000" xr:uid="{00000000-0005-0000-0000-0000EF070000}"/>
    <cellStyle name="Moeda 6 2 3 2 2" xfId="18931" xr:uid="{7EFC03B8-FE61-4BA6-8857-F1920EA8381B}"/>
    <cellStyle name="Moeda 6 2 3 2 2 2" xfId="30725" xr:uid="{575AA275-4224-45AE-AC36-3F0A80EE24EF}"/>
    <cellStyle name="Moeda 6 2 3 2 2 3" xfId="42524" xr:uid="{EAE8C9EE-80B4-46E0-8622-E126654A15B7}"/>
    <cellStyle name="Moeda 6 2 3 2 3" xfId="24832" xr:uid="{CC7F8624-9A57-4197-BF68-7507490FEF77}"/>
    <cellStyle name="Moeda 6 2 3 2 4" xfId="36627" xr:uid="{147DEB38-5ACB-423F-81E1-017542F56984}"/>
    <cellStyle name="Moeda 6 2 3 3" xfId="15989" xr:uid="{D59A5000-3488-4B40-93A8-86086982E6AC}"/>
    <cellStyle name="Moeda 6 2 3 3 2" xfId="27785" xr:uid="{9EC9DAF5-9077-4910-A2CE-E4D4A3FE207A}"/>
    <cellStyle name="Moeda 6 2 3 3 3" xfId="39582" xr:uid="{5077F2EB-80DD-4727-9142-D6C145D06C81}"/>
    <cellStyle name="Moeda 6 2 3 4" xfId="21895" xr:uid="{B13670B4-BD20-4B27-9CAA-AE2629DABF85}"/>
    <cellStyle name="Moeda 6 2 3 5" xfId="33689" xr:uid="{4B6DA265-031C-4F2C-AB1D-B7F32080D2A5}"/>
    <cellStyle name="Moeda 6 2 4" xfId="12998" xr:uid="{00000000-0005-0000-0000-0000F0070000}"/>
    <cellStyle name="Moeda 6 2 4 2" xfId="18929" xr:uid="{A4BB811A-FE18-4BDF-B4DE-E63498794B8A}"/>
    <cellStyle name="Moeda 6 2 4 2 2" xfId="30723" xr:uid="{6EEDB7DE-C879-47A8-9480-AFE3FA5A7476}"/>
    <cellStyle name="Moeda 6 2 4 2 3" xfId="42522" xr:uid="{CCC84F76-056E-48D2-A29B-F82821FA7B04}"/>
    <cellStyle name="Moeda 6 2 4 3" xfId="24830" xr:uid="{82F5D6E7-FC8D-41F3-8143-1D49FC65A0D6}"/>
    <cellStyle name="Moeda 6 2 4 4" xfId="36625" xr:uid="{1ACEF688-E9B6-4329-8927-7FE093B95986}"/>
    <cellStyle name="Moeda 6 2 5" xfId="15987" xr:uid="{B4B30BC7-8791-40E9-979E-B18D43C9998B}"/>
    <cellStyle name="Moeda 6 2 5 2" xfId="27783" xr:uid="{16DA5A27-348E-44E9-ADC3-5742274FAD36}"/>
    <cellStyle name="Moeda 6 2 5 3" xfId="39580" xr:uid="{6A319498-93E0-4140-A424-84040DF630AD}"/>
    <cellStyle name="Moeda 6 2 6" xfId="21893" xr:uid="{7005B12F-6997-4E7E-96F1-E5A25E47624C}"/>
    <cellStyle name="Moeda 6 2 7" xfId="33687" xr:uid="{FBAB9235-D8A8-46FC-B8E2-B331F91C7482}"/>
    <cellStyle name="Moeda 6 3" xfId="1826" xr:uid="{00000000-0005-0000-0000-0000F1070000}"/>
    <cellStyle name="Moeda 6 3 2" xfId="13001" xr:uid="{00000000-0005-0000-0000-0000F2070000}"/>
    <cellStyle name="Moeda 6 3 2 2" xfId="18932" xr:uid="{F84F3181-828A-4032-9D0A-8FC7EC18B92A}"/>
    <cellStyle name="Moeda 6 3 2 2 2" xfId="30726" xr:uid="{066889CD-94B5-4473-B375-C64B6A53C376}"/>
    <cellStyle name="Moeda 6 3 2 2 3" xfId="42525" xr:uid="{60916C44-9476-4292-8A6A-7091ABB750CD}"/>
    <cellStyle name="Moeda 6 3 2 3" xfId="24833" xr:uid="{EED63AAE-0AE1-4286-9B29-3AF3955CA8A1}"/>
    <cellStyle name="Moeda 6 3 2 4" xfId="36628" xr:uid="{14540799-A6A3-47E0-966D-50BA4D868083}"/>
    <cellStyle name="Moeda 6 3 3" xfId="15990" xr:uid="{E7B44609-8B7D-4A65-8537-E7D68691C0CE}"/>
    <cellStyle name="Moeda 6 3 3 2" xfId="27786" xr:uid="{708E6985-921E-4428-9591-44870F448A1E}"/>
    <cellStyle name="Moeda 6 3 3 3" xfId="39583" xr:uid="{B0970A89-939F-46C0-8BD0-B237C1A516BA}"/>
    <cellStyle name="Moeda 6 3 4" xfId="21896" xr:uid="{5873FA52-38BD-475F-8D57-363FF34A40BB}"/>
    <cellStyle name="Moeda 6 3 5" xfId="33690" xr:uid="{A9F60266-866D-49D5-8E42-AF8067008771}"/>
    <cellStyle name="Moeda 6 4" xfId="1827" xr:uid="{00000000-0005-0000-0000-0000F3070000}"/>
    <cellStyle name="Moeda 6 4 2" xfId="13002" xr:uid="{00000000-0005-0000-0000-0000F4070000}"/>
    <cellStyle name="Moeda 6 4 2 2" xfId="18933" xr:uid="{33E2FD13-63F2-46A3-8077-D21ABE46BDB1}"/>
    <cellStyle name="Moeda 6 4 2 2 2" xfId="30727" xr:uid="{4324E3B6-59D0-43CD-93C9-225516886C74}"/>
    <cellStyle name="Moeda 6 4 2 2 3" xfId="42526" xr:uid="{EDBEEF21-0284-4015-8A76-7A6D0A2FAFB2}"/>
    <cellStyle name="Moeda 6 4 2 3" xfId="24834" xr:uid="{0D42AF31-D886-4D4C-9193-A2DBDDC8811E}"/>
    <cellStyle name="Moeda 6 4 2 4" xfId="36629" xr:uid="{45C0A6AE-EBA2-4F38-B3B7-ED4C7AA09C34}"/>
    <cellStyle name="Moeda 6 4 3" xfId="15991" xr:uid="{A23B1745-DC08-414D-BFB8-DABD06CF86A2}"/>
    <cellStyle name="Moeda 6 4 3 2" xfId="27787" xr:uid="{51FBD6C6-8E65-4492-BB59-CFB8DCEF0700}"/>
    <cellStyle name="Moeda 6 4 3 3" xfId="39584" xr:uid="{D0944D07-1402-4848-8C34-CAB89382EEBC}"/>
    <cellStyle name="Moeda 6 4 4" xfId="21897" xr:uid="{065C2A68-C094-4037-BB8F-3ECA76FEA836}"/>
    <cellStyle name="Moeda 6 4 5" xfId="33691" xr:uid="{5BA2301A-A37F-4857-A3F0-A90C498154F9}"/>
    <cellStyle name="Moeda 6 5" xfId="1828" xr:uid="{00000000-0005-0000-0000-0000F5070000}"/>
    <cellStyle name="Moeda 6 5 2" xfId="13003" xr:uid="{00000000-0005-0000-0000-0000F6070000}"/>
    <cellStyle name="Moeda 6 5 2 2" xfId="18934" xr:uid="{D5EFD3C3-FAE9-4698-9AEC-F6C70E3DD3D7}"/>
    <cellStyle name="Moeda 6 5 2 2 2" xfId="30728" xr:uid="{BA522AFF-6DDD-472D-B29B-05963F514541}"/>
    <cellStyle name="Moeda 6 5 2 2 3" xfId="42527" xr:uid="{FCDF2110-592F-438C-86C5-126DE2C0B843}"/>
    <cellStyle name="Moeda 6 5 2 3" xfId="24835" xr:uid="{2049F9CF-7522-4C27-A088-1D5C72122DC3}"/>
    <cellStyle name="Moeda 6 5 2 4" xfId="36630" xr:uid="{AF228A9B-500C-4113-B688-A0A43D4AAFAE}"/>
    <cellStyle name="Moeda 6 5 3" xfId="15992" xr:uid="{E0A6F205-B662-4799-A5A4-1DCA75EE0FEB}"/>
    <cellStyle name="Moeda 6 5 3 2" xfId="27788" xr:uid="{5F98BCE6-9C94-479A-8986-B3F41EFC4025}"/>
    <cellStyle name="Moeda 6 5 3 3" xfId="39585" xr:uid="{36DF90BD-C908-43C6-A970-701BB976EAEA}"/>
    <cellStyle name="Moeda 6 5 4" xfId="21898" xr:uid="{0430F0AA-D229-4F87-A045-F10C93274EE8}"/>
    <cellStyle name="Moeda 6 5 5" xfId="33692" xr:uid="{CC42EB3B-4FC7-4D46-BFCB-81ECFD1563CD}"/>
    <cellStyle name="Moeda 6 6" xfId="12997" xr:uid="{00000000-0005-0000-0000-0000F7070000}"/>
    <cellStyle name="Moeda 6 6 2" xfId="18928" xr:uid="{E665ABCB-EF2D-4D10-A5CA-C33236DA7DB3}"/>
    <cellStyle name="Moeda 6 6 2 2" xfId="30722" xr:uid="{84FB867A-D4FE-418F-B45F-8577C7E1385D}"/>
    <cellStyle name="Moeda 6 6 2 3" xfId="42521" xr:uid="{E96924D2-D7A5-458D-B111-10956A8C042A}"/>
    <cellStyle name="Moeda 6 6 3" xfId="24829" xr:uid="{02F02C62-3961-42C9-87CD-50AF78562CB4}"/>
    <cellStyle name="Moeda 6 6 4" xfId="36624" xr:uid="{23914C9A-1815-4370-B94C-B0FE4E864785}"/>
    <cellStyle name="Moeda 6 7" xfId="15986" xr:uid="{91CB169C-7F6E-47D7-B87F-50684D95B0F9}"/>
    <cellStyle name="Moeda 6 7 2" xfId="27782" xr:uid="{F86E8391-83A5-4DF3-89AF-5486D68B90DE}"/>
    <cellStyle name="Moeda 6 7 3" xfId="39579" xr:uid="{AC1577BB-19E9-439A-A1F3-910E1CDFDD38}"/>
    <cellStyle name="Moeda 6 8" xfId="21892" xr:uid="{BA6E6300-2D63-4187-A34A-706EFBACBEE4}"/>
    <cellStyle name="Moeda 6 9" xfId="33686" xr:uid="{14316290-0D4B-473F-A54B-F6683E2ACD97}"/>
    <cellStyle name="Moeda 7" xfId="1829" xr:uid="{00000000-0005-0000-0000-0000F8070000}"/>
    <cellStyle name="Moeda 7 2" xfId="1830" xr:uid="{00000000-0005-0000-0000-0000F9070000}"/>
    <cellStyle name="Moeda 7 2 2" xfId="1831" xr:uid="{00000000-0005-0000-0000-0000FA070000}"/>
    <cellStyle name="Moeda 7 2 2 2" xfId="13006" xr:uid="{00000000-0005-0000-0000-0000FB070000}"/>
    <cellStyle name="Moeda 7 2 2 2 2" xfId="18937" xr:uid="{21FA1F09-7DD2-4E4C-AB0D-CA7EE3F60345}"/>
    <cellStyle name="Moeda 7 2 2 2 2 2" xfId="30731" xr:uid="{483585A1-74BA-48D2-9461-C4AD15016665}"/>
    <cellStyle name="Moeda 7 2 2 2 2 3" xfId="42530" xr:uid="{5D83FE34-8F82-4F8C-9DA4-92D0738286BA}"/>
    <cellStyle name="Moeda 7 2 2 2 3" xfId="24838" xr:uid="{2E6CAEE2-A26C-4964-A281-993F700F923B}"/>
    <cellStyle name="Moeda 7 2 2 2 4" xfId="36633" xr:uid="{52135F1D-7B2C-4F44-B668-95272ACCFBF1}"/>
    <cellStyle name="Moeda 7 2 2 3" xfId="15995" xr:uid="{1563B434-5336-4C78-9519-62C9D475485C}"/>
    <cellStyle name="Moeda 7 2 2 3 2" xfId="27791" xr:uid="{2CEEB8F5-26CD-4A62-AFE6-1627C15FEB37}"/>
    <cellStyle name="Moeda 7 2 2 3 3" xfId="39588" xr:uid="{3A8B3F19-29E4-4788-8B0F-8E0137E34AC5}"/>
    <cellStyle name="Moeda 7 2 2 4" xfId="21901" xr:uid="{D6773CC2-ACBB-4FC1-9F41-216369DDB5C8}"/>
    <cellStyle name="Moeda 7 2 2 5" xfId="33695" xr:uid="{389F46FF-0736-4E42-AE87-D8AD3DC3B844}"/>
    <cellStyle name="Moeda 7 2 3" xfId="1832" xr:uid="{00000000-0005-0000-0000-0000FC070000}"/>
    <cellStyle name="Moeda 7 2 3 2" xfId="13007" xr:uid="{00000000-0005-0000-0000-0000FD070000}"/>
    <cellStyle name="Moeda 7 2 3 2 2" xfId="18938" xr:uid="{5DB0E0DD-A761-4222-8D18-456B866A995A}"/>
    <cellStyle name="Moeda 7 2 3 2 2 2" xfId="30732" xr:uid="{4CFF1382-5A32-48AD-AF5A-D2B732B5B533}"/>
    <cellStyle name="Moeda 7 2 3 2 2 3" xfId="42531" xr:uid="{A898A9CB-C083-4ABF-90A7-30C410930D59}"/>
    <cellStyle name="Moeda 7 2 3 2 3" xfId="24839" xr:uid="{8C814C70-F273-480F-8277-3C72ACA0F84F}"/>
    <cellStyle name="Moeda 7 2 3 2 4" xfId="36634" xr:uid="{495C137B-DDF9-4BC5-8273-9247E0D03943}"/>
    <cellStyle name="Moeda 7 2 3 3" xfId="15996" xr:uid="{392ECB87-A1E2-4E5A-8456-B4FE702D6FA5}"/>
    <cellStyle name="Moeda 7 2 3 3 2" xfId="27792" xr:uid="{AF940261-DC28-43E0-A57E-40468900EB39}"/>
    <cellStyle name="Moeda 7 2 3 3 3" xfId="39589" xr:uid="{AAF4F2A8-2D2C-4C2C-BA03-EB5E86EAA207}"/>
    <cellStyle name="Moeda 7 2 3 4" xfId="21902" xr:uid="{847272CE-658A-490B-82AA-316B57897C6B}"/>
    <cellStyle name="Moeda 7 2 3 5" xfId="33696" xr:uid="{18FB8263-9311-4C65-9246-728D78E5C982}"/>
    <cellStyle name="Moeda 7 2 4" xfId="13005" xr:uid="{00000000-0005-0000-0000-0000FE070000}"/>
    <cellStyle name="Moeda 7 2 4 2" xfId="18936" xr:uid="{F4260CC5-52FF-4034-95F0-6ACF898A0205}"/>
    <cellStyle name="Moeda 7 2 4 2 2" xfId="30730" xr:uid="{6262452B-FFA0-49F8-859A-CFD187EE80C1}"/>
    <cellStyle name="Moeda 7 2 4 2 3" xfId="42529" xr:uid="{99463D6D-CFAE-4F16-8EEE-2369E77BF9A5}"/>
    <cellStyle name="Moeda 7 2 4 3" xfId="24837" xr:uid="{029A31A1-63C2-4D9B-BDE0-9DD1B15D1FCE}"/>
    <cellStyle name="Moeda 7 2 4 4" xfId="36632" xr:uid="{54C353D1-7B73-4DC8-957C-BE776A5EFC80}"/>
    <cellStyle name="Moeda 7 2 5" xfId="15994" xr:uid="{9EDFE3F4-AC75-4C24-9971-99DEA7B86179}"/>
    <cellStyle name="Moeda 7 2 5 2" xfId="27790" xr:uid="{82349FAE-F2CE-4A77-A652-F6897BE2F45D}"/>
    <cellStyle name="Moeda 7 2 5 3" xfId="39587" xr:uid="{C057F033-0D8D-46AF-955C-035FF7954B0C}"/>
    <cellStyle name="Moeda 7 2 6" xfId="21900" xr:uid="{AE874349-C5E7-423D-87D5-73A71B8C2500}"/>
    <cellStyle name="Moeda 7 2 7" xfId="33694" xr:uid="{3A54C795-7C8F-4D4F-9395-801E41ED4A9E}"/>
    <cellStyle name="Moeda 7 3" xfId="1833" xr:uid="{00000000-0005-0000-0000-0000FF070000}"/>
    <cellStyle name="Moeda 7 3 2" xfId="13008" xr:uid="{00000000-0005-0000-0000-000000080000}"/>
    <cellStyle name="Moeda 7 3 2 2" xfId="18939" xr:uid="{12A18A98-4F5D-4214-8830-63B08985B3F6}"/>
    <cellStyle name="Moeda 7 3 2 2 2" xfId="30733" xr:uid="{264D8A4A-CB65-41AD-9D1A-365D5B5854BD}"/>
    <cellStyle name="Moeda 7 3 2 2 3" xfId="42532" xr:uid="{8B85A02E-BF96-43ED-989A-917E70D82AB1}"/>
    <cellStyle name="Moeda 7 3 2 3" xfId="24840" xr:uid="{C766CF83-6B1F-45F8-9B1E-2955771ACC62}"/>
    <cellStyle name="Moeda 7 3 2 4" xfId="36635" xr:uid="{5CFE9BFF-8801-46A3-8309-CA758FD2E0BC}"/>
    <cellStyle name="Moeda 7 3 3" xfId="15997" xr:uid="{7140C10E-042C-436F-98F2-6D18F4D78262}"/>
    <cellStyle name="Moeda 7 3 3 2" xfId="27793" xr:uid="{0E3C3E96-DE31-4B56-A54A-8A72BFC8BE97}"/>
    <cellStyle name="Moeda 7 3 3 3" xfId="39590" xr:uid="{C49A08E0-CE0A-4F19-8B30-DDCDA1F04D8F}"/>
    <cellStyle name="Moeda 7 3 4" xfId="21903" xr:uid="{25E43562-32FC-46FE-B18A-E646734E49CF}"/>
    <cellStyle name="Moeda 7 3 5" xfId="33697" xr:uid="{38FECE54-9E46-42C8-8A31-B68B470F599E}"/>
    <cellStyle name="Moeda 7 4" xfId="1834" xr:uid="{00000000-0005-0000-0000-000001080000}"/>
    <cellStyle name="Moeda 7 4 2" xfId="13009" xr:uid="{00000000-0005-0000-0000-000002080000}"/>
    <cellStyle name="Moeda 7 4 2 2" xfId="18940" xr:uid="{D642DF5A-4073-4771-AF5B-10B0DD3B079A}"/>
    <cellStyle name="Moeda 7 4 2 2 2" xfId="30734" xr:uid="{BD8B88E1-EDC7-4D84-972C-5C7C28643847}"/>
    <cellStyle name="Moeda 7 4 2 2 3" xfId="42533" xr:uid="{11357C16-C6DA-4F76-BA36-A2A954AFA541}"/>
    <cellStyle name="Moeda 7 4 2 3" xfId="24841" xr:uid="{FB91295B-EFEE-4DA2-93AB-602D48681EEA}"/>
    <cellStyle name="Moeda 7 4 2 4" xfId="36636" xr:uid="{312F28D9-CDC4-41FA-AFD1-D286511D9C3C}"/>
    <cellStyle name="Moeda 7 4 3" xfId="15998" xr:uid="{B8B10961-84AB-43AF-9D61-B544768833D6}"/>
    <cellStyle name="Moeda 7 4 3 2" xfId="27794" xr:uid="{738D8E15-2F53-4C90-9FF6-E681C03A4F30}"/>
    <cellStyle name="Moeda 7 4 3 3" xfId="39591" xr:uid="{004BE7DD-4618-4B2F-9A70-39B46D40A4AF}"/>
    <cellStyle name="Moeda 7 4 4" xfId="21904" xr:uid="{C575ACE9-9301-4CA3-B0C5-812E56458623}"/>
    <cellStyle name="Moeda 7 4 5" xfId="33698" xr:uid="{3598AD6F-AEA1-452A-A334-69B2FAA856B6}"/>
    <cellStyle name="Moeda 7 5" xfId="1835" xr:uid="{00000000-0005-0000-0000-000003080000}"/>
    <cellStyle name="Moeda 7 5 2" xfId="13010" xr:uid="{00000000-0005-0000-0000-000004080000}"/>
    <cellStyle name="Moeda 7 5 2 2" xfId="18941" xr:uid="{6DC89159-9AA3-479A-AC50-DF6137A3D2C8}"/>
    <cellStyle name="Moeda 7 5 2 2 2" xfId="30735" xr:uid="{25E4E16A-69F8-45CD-A6B0-4453E410DDEC}"/>
    <cellStyle name="Moeda 7 5 2 2 3" xfId="42534" xr:uid="{80AA0810-FD8B-46CB-B66B-9DD312D7C9FE}"/>
    <cellStyle name="Moeda 7 5 2 3" xfId="24842" xr:uid="{0A5B6F56-8E45-49D8-9451-FD5901B6145B}"/>
    <cellStyle name="Moeda 7 5 2 4" xfId="36637" xr:uid="{A1EC1942-5319-4891-9D69-28EA2F6B4C15}"/>
    <cellStyle name="Moeda 7 5 3" xfId="15999" xr:uid="{93A590E0-DA33-4C25-90C1-10B17A374468}"/>
    <cellStyle name="Moeda 7 5 3 2" xfId="27795" xr:uid="{EE333B77-2A10-41E9-9AF6-2578BB0843FE}"/>
    <cellStyle name="Moeda 7 5 3 3" xfId="39592" xr:uid="{3AE3BAB4-76B5-4C40-98A1-37B6A1EC0EDA}"/>
    <cellStyle name="Moeda 7 5 4" xfId="21905" xr:uid="{AD1EF58F-98E9-48CA-A596-1AE6EEDB7C34}"/>
    <cellStyle name="Moeda 7 5 5" xfId="33699" xr:uid="{0D558E93-6F56-40E8-B27A-659FAB4066AC}"/>
    <cellStyle name="Moeda 7 6" xfId="13004" xr:uid="{00000000-0005-0000-0000-000005080000}"/>
    <cellStyle name="Moeda 7 6 2" xfId="18935" xr:uid="{A7142DA9-B04E-4C54-8A54-1ED76A04320B}"/>
    <cellStyle name="Moeda 7 6 2 2" xfId="30729" xr:uid="{E3029AFF-6859-462F-A3DA-E7AD72B45591}"/>
    <cellStyle name="Moeda 7 6 2 3" xfId="42528" xr:uid="{07A2299D-D352-4B28-8026-2F28CD0EA0C8}"/>
    <cellStyle name="Moeda 7 6 3" xfId="24836" xr:uid="{6164ECFE-BFD4-4EC1-82BF-B8B26A38A5A3}"/>
    <cellStyle name="Moeda 7 6 4" xfId="36631" xr:uid="{AD672E72-C061-442C-957E-34446C358C52}"/>
    <cellStyle name="Moeda 7 7" xfId="15993" xr:uid="{A92482D8-B244-456C-808A-CB755578EC9B}"/>
    <cellStyle name="Moeda 7 7 2" xfId="27789" xr:uid="{9910876B-1278-4CF6-9C9B-819F866D9155}"/>
    <cellStyle name="Moeda 7 7 3" xfId="39586" xr:uid="{9F6F81D9-3F65-46AA-9D0B-8A3AEAAA899B}"/>
    <cellStyle name="Moeda 7 8" xfId="21899" xr:uid="{7FEB7A24-87FD-4102-9F94-476F841A06B8}"/>
    <cellStyle name="Moeda 7 9" xfId="33693" xr:uid="{7091C034-5BEA-4A50-BC77-040F97BE9D26}"/>
    <cellStyle name="Moeda 8" xfId="146" xr:uid="{00000000-0005-0000-0000-000006080000}"/>
    <cellStyle name="Moeda 8 10" xfId="15382" xr:uid="{DAD93BC2-607C-450C-A0A9-7BC204CFF316}"/>
    <cellStyle name="Moeda 8 10 2" xfId="27180" xr:uid="{8B32B5E6-6863-48DA-928F-F9D60C2C2924}"/>
    <cellStyle name="Moeda 8 10 3" xfId="38975" xr:uid="{503DB469-DE80-41E6-91CE-9C977E381553}"/>
    <cellStyle name="Moeda 8 11" xfId="21290" xr:uid="{22953FCB-8F8E-4BE8-8411-CE593F91E28B}"/>
    <cellStyle name="Moeda 8 12" xfId="33082" xr:uid="{7302F8BA-A509-4DBE-85D9-2C92D39C751E}"/>
    <cellStyle name="Moeda 8 2" xfId="577" xr:uid="{00000000-0005-0000-0000-000007080000}"/>
    <cellStyle name="Moeda 8 2 2" xfId="1836" xr:uid="{00000000-0005-0000-0000-000008080000}"/>
    <cellStyle name="Moeda 8 2 2 2" xfId="1837" xr:uid="{00000000-0005-0000-0000-000009080000}"/>
    <cellStyle name="Moeda 8 2 2 2 2" xfId="13012" xr:uid="{00000000-0005-0000-0000-00000A080000}"/>
    <cellStyle name="Moeda 8 2 2 2 2 2" xfId="18943" xr:uid="{DD5C98C7-52A9-483B-BE88-6568B2F181CB}"/>
    <cellStyle name="Moeda 8 2 2 2 2 2 2" xfId="30737" xr:uid="{CCE15385-6302-4EA1-8395-0EAC2DB6E1E4}"/>
    <cellStyle name="Moeda 8 2 2 2 2 2 3" xfId="42536" xr:uid="{84DDE1AC-A15D-4455-B3E7-A1E316764896}"/>
    <cellStyle name="Moeda 8 2 2 2 2 3" xfId="24844" xr:uid="{A2F8C623-2404-4EEA-A45C-A7138A4E4FA6}"/>
    <cellStyle name="Moeda 8 2 2 2 2 4" xfId="36639" xr:uid="{0E399D9C-FE25-47FC-808C-81E88146B6D5}"/>
    <cellStyle name="Moeda 8 2 2 2 3" xfId="16001" xr:uid="{D025CC36-6FE6-45C6-9115-98969FA6560F}"/>
    <cellStyle name="Moeda 8 2 2 2 3 2" xfId="27797" xr:uid="{5C797398-D4DC-45FC-A1EF-3DEDABD649A9}"/>
    <cellStyle name="Moeda 8 2 2 2 3 3" xfId="39594" xr:uid="{4909BCD1-826B-4742-8998-CD6FE31FEA00}"/>
    <cellStyle name="Moeda 8 2 2 2 4" xfId="21907" xr:uid="{544AD1DD-2499-48EF-BB1A-B27901072E97}"/>
    <cellStyle name="Moeda 8 2 2 2 5" xfId="33701" xr:uid="{00DC6B6A-719A-4465-9340-110826FF0D39}"/>
    <cellStyle name="Moeda 8 2 2 3" xfId="1838" xr:uid="{00000000-0005-0000-0000-00000B080000}"/>
    <cellStyle name="Moeda 8 2 2 3 2" xfId="13013" xr:uid="{00000000-0005-0000-0000-00000C080000}"/>
    <cellStyle name="Moeda 8 2 2 3 2 2" xfId="18944" xr:uid="{0EC149BE-FACA-4B06-B70F-B104D9A735E8}"/>
    <cellStyle name="Moeda 8 2 2 3 2 2 2" xfId="30738" xr:uid="{1BC116DA-9517-4D05-8697-FC0E383B6514}"/>
    <cellStyle name="Moeda 8 2 2 3 2 2 3" xfId="42537" xr:uid="{2EEE5BDE-A226-434E-AC51-B24D0E987331}"/>
    <cellStyle name="Moeda 8 2 2 3 2 3" xfId="24845" xr:uid="{64E1AB27-C482-4CB5-A526-E79AFBE59FAF}"/>
    <cellStyle name="Moeda 8 2 2 3 2 4" xfId="36640" xr:uid="{D3A214E9-BF98-4B4D-98A5-A884BF38A886}"/>
    <cellStyle name="Moeda 8 2 2 3 3" xfId="16002" xr:uid="{1E5E1B62-2128-4D33-B526-D96194DC1530}"/>
    <cellStyle name="Moeda 8 2 2 3 3 2" xfId="27798" xr:uid="{9B3EF5A9-67A8-43AF-91B9-0B117D4FA864}"/>
    <cellStyle name="Moeda 8 2 2 3 3 3" xfId="39595" xr:uid="{5E985077-4882-49E1-89E8-98BEB40EDA7C}"/>
    <cellStyle name="Moeda 8 2 2 3 4" xfId="21908" xr:uid="{1C3359B9-537A-40E9-AD1B-9A394A406CF1}"/>
    <cellStyle name="Moeda 8 2 2 3 5" xfId="33702" xr:uid="{A2B2744B-3EAB-42FC-B0BA-EA45BEC1D662}"/>
    <cellStyle name="Moeda 8 2 2 4" xfId="13011" xr:uid="{00000000-0005-0000-0000-00000D080000}"/>
    <cellStyle name="Moeda 8 2 2 4 2" xfId="18942" xr:uid="{69D299A8-B0F5-4B1C-A9BB-7A2895521E51}"/>
    <cellStyle name="Moeda 8 2 2 4 2 2" xfId="30736" xr:uid="{B3D6968F-877A-4FA2-9E13-1898A2A071AA}"/>
    <cellStyle name="Moeda 8 2 2 4 2 3" xfId="42535" xr:uid="{FBB32982-B988-491E-9282-1ACB15CE26A9}"/>
    <cellStyle name="Moeda 8 2 2 4 3" xfId="24843" xr:uid="{C5D212F1-D26F-46E4-A40D-9DF629678E66}"/>
    <cellStyle name="Moeda 8 2 2 4 4" xfId="36638" xr:uid="{074DD792-9BF3-405B-A18A-321D740170AF}"/>
    <cellStyle name="Moeda 8 2 2 5" xfId="16000" xr:uid="{35F70708-20F7-41BB-95C4-ABD03513CF21}"/>
    <cellStyle name="Moeda 8 2 2 5 2" xfId="27796" xr:uid="{742D57E1-F083-4F02-A5B5-766998247162}"/>
    <cellStyle name="Moeda 8 2 2 5 3" xfId="39593" xr:uid="{F93E1A2E-7C35-4D2B-B45E-C0DAD939E560}"/>
    <cellStyle name="Moeda 8 2 2 6" xfId="21906" xr:uid="{A9CCC611-5316-4882-A024-60E1B5C479A6}"/>
    <cellStyle name="Moeda 8 2 2 7" xfId="33700" xr:uid="{380D4CCE-9D5F-4E5B-BC35-054D1C802AF6}"/>
    <cellStyle name="Moeda 8 2 3" xfId="1839" xr:uid="{00000000-0005-0000-0000-00000E080000}"/>
    <cellStyle name="Moeda 8 2 3 2" xfId="13014" xr:uid="{00000000-0005-0000-0000-00000F080000}"/>
    <cellStyle name="Moeda 8 2 3 2 2" xfId="18945" xr:uid="{D56CABC7-057C-411A-9E13-90DC78006F59}"/>
    <cellStyle name="Moeda 8 2 3 2 2 2" xfId="30739" xr:uid="{F582BB47-889B-494D-8BAD-BA0941B9231E}"/>
    <cellStyle name="Moeda 8 2 3 2 2 3" xfId="42538" xr:uid="{4FBC3B8D-0A8A-4818-94CF-E9103D3C20D1}"/>
    <cellStyle name="Moeda 8 2 3 2 3" xfId="24846" xr:uid="{45D1AD34-F4B7-4D8B-BA7E-4C3231FCAC27}"/>
    <cellStyle name="Moeda 8 2 3 2 4" xfId="36641" xr:uid="{FCB8066C-39AF-4439-9C21-3432C58196F7}"/>
    <cellStyle name="Moeda 8 2 3 3" xfId="16003" xr:uid="{EE38250D-C2AE-479C-BBF8-242FBA682AB6}"/>
    <cellStyle name="Moeda 8 2 3 3 2" xfId="27799" xr:uid="{396FE0CA-AB47-41AB-A863-5FC40B708464}"/>
    <cellStyle name="Moeda 8 2 3 3 3" xfId="39596" xr:uid="{4122FBDA-7F79-4353-84FF-D160D0F10E37}"/>
    <cellStyle name="Moeda 8 2 3 4" xfId="21909" xr:uid="{C89FF096-9144-4BFB-AFD7-0EEB070C37D7}"/>
    <cellStyle name="Moeda 8 2 3 5" xfId="33703" xr:uid="{CEEA1420-F03B-4BAA-B370-A02073B48E3C}"/>
    <cellStyle name="Moeda 8 2 4" xfId="1840" xr:uid="{00000000-0005-0000-0000-000010080000}"/>
    <cellStyle name="Moeda 8 2 4 2" xfId="13015" xr:uid="{00000000-0005-0000-0000-000011080000}"/>
    <cellStyle name="Moeda 8 2 4 2 2" xfId="18946" xr:uid="{DB010B9A-207F-42A2-B1FC-DCEBAAD3538E}"/>
    <cellStyle name="Moeda 8 2 4 2 2 2" xfId="30740" xr:uid="{FCD5B952-BF0C-4B6F-B5A8-0611DF446F5E}"/>
    <cellStyle name="Moeda 8 2 4 2 2 3" xfId="42539" xr:uid="{16D7CBB3-2BBF-41DE-BCED-C28370ED9B8B}"/>
    <cellStyle name="Moeda 8 2 4 2 3" xfId="24847" xr:uid="{34EA6455-2B93-42C4-B276-09CDED86B31D}"/>
    <cellStyle name="Moeda 8 2 4 2 4" xfId="36642" xr:uid="{CEDB9019-9CE0-4FD7-BF51-0D22AFFD5F81}"/>
    <cellStyle name="Moeda 8 2 4 3" xfId="16004" xr:uid="{1AD5AC8E-F445-41C1-91A7-C20C32DFAB91}"/>
    <cellStyle name="Moeda 8 2 4 3 2" xfId="27800" xr:uid="{C957C9FA-1F96-449B-8E92-360801A21A06}"/>
    <cellStyle name="Moeda 8 2 4 3 3" xfId="39597" xr:uid="{DC8AD5FA-E21C-41AF-8AE9-DA11B02CAA7E}"/>
    <cellStyle name="Moeda 8 2 4 4" xfId="21910" xr:uid="{C0C8A5AF-93F6-4132-8CF7-6141436941E1}"/>
    <cellStyle name="Moeda 8 2 4 5" xfId="33704" xr:uid="{53C60A20-8E13-4A7D-A74C-2156E34AE90C}"/>
    <cellStyle name="Moeda 8 2 5" xfId="1841" xr:uid="{00000000-0005-0000-0000-000012080000}"/>
    <cellStyle name="Moeda 8 2 5 2" xfId="13016" xr:uid="{00000000-0005-0000-0000-000013080000}"/>
    <cellStyle name="Moeda 8 2 5 2 2" xfId="18947" xr:uid="{EB0FA147-F577-4156-A786-44F976BAA60F}"/>
    <cellStyle name="Moeda 8 2 5 2 2 2" xfId="30741" xr:uid="{6A453EE3-6959-46FA-ABD9-EBA44D4C18AB}"/>
    <cellStyle name="Moeda 8 2 5 2 2 3" xfId="42540" xr:uid="{361CB559-2A62-404C-BE82-973F772231FF}"/>
    <cellStyle name="Moeda 8 2 5 2 3" xfId="24848" xr:uid="{71AA0953-0F50-4E6F-A5BE-C76979136130}"/>
    <cellStyle name="Moeda 8 2 5 2 4" xfId="36643" xr:uid="{22E38C1C-7DB2-42F1-B5B0-A5276D964989}"/>
    <cellStyle name="Moeda 8 2 5 3" xfId="16005" xr:uid="{D1654B25-279F-4459-BDD2-7E98B9D4E5FD}"/>
    <cellStyle name="Moeda 8 2 5 3 2" xfId="27801" xr:uid="{7DA61B8A-91F8-4A00-A963-F6C7F8E48E33}"/>
    <cellStyle name="Moeda 8 2 5 3 3" xfId="39598" xr:uid="{AF707901-121D-4B25-844A-A9E88184AE0D}"/>
    <cellStyle name="Moeda 8 2 5 4" xfId="21911" xr:uid="{90291ABD-3618-486E-92E6-DCF954E4036D}"/>
    <cellStyle name="Moeda 8 2 5 5" xfId="33705" xr:uid="{ED116E82-108E-4BBE-A876-EE558FD433AE}"/>
    <cellStyle name="Moeda 8 2 6" xfId="12692" xr:uid="{00000000-0005-0000-0000-000014080000}"/>
    <cellStyle name="Moeda 8 2 6 2" xfId="18623" xr:uid="{F7A1AE73-7818-4329-8E43-43BFAC193765}"/>
    <cellStyle name="Moeda 8 2 6 2 2" xfId="30417" xr:uid="{171C55DC-2B11-45ED-A09A-5782AC220E70}"/>
    <cellStyle name="Moeda 8 2 6 2 3" xfId="42216" xr:uid="{1DC2A124-0829-4945-93BB-2418D678681F}"/>
    <cellStyle name="Moeda 8 2 6 3" xfId="24524" xr:uid="{0D157AB1-1C9A-44BF-BC36-A2F8B9BB7AA6}"/>
    <cellStyle name="Moeda 8 2 6 4" xfId="36319" xr:uid="{8B86C269-50BC-455E-922C-743832C15831}"/>
    <cellStyle name="Moeda 8 2 7" xfId="15679" xr:uid="{9F9444C3-A0FA-4FEE-8E4E-450B4F834288}"/>
    <cellStyle name="Moeda 8 2 7 2" xfId="27477" xr:uid="{9E1CA2B3-052F-4C6D-A0DB-1705E5B5E52B}"/>
    <cellStyle name="Moeda 8 2 7 3" xfId="39272" xr:uid="{C8614C95-A3D8-46AC-B7CB-5943032796C3}"/>
    <cellStyle name="Moeda 8 2 8" xfId="21587" xr:uid="{E6C23999-0CE4-4D47-BE61-3676D444DB00}"/>
    <cellStyle name="Moeda 8 2 9" xfId="33379" xr:uid="{EE972130-CB57-414F-97F0-96F8590914A7}"/>
    <cellStyle name="Moeda 8 3" xfId="1842" xr:uid="{00000000-0005-0000-0000-000015080000}"/>
    <cellStyle name="Moeda 8 3 2" xfId="1843" xr:uid="{00000000-0005-0000-0000-000016080000}"/>
    <cellStyle name="Moeda 8 3 2 2" xfId="1844" xr:uid="{00000000-0005-0000-0000-000017080000}"/>
    <cellStyle name="Moeda 8 3 2 2 2" xfId="13019" xr:uid="{00000000-0005-0000-0000-000018080000}"/>
    <cellStyle name="Moeda 8 3 2 2 2 2" xfId="18950" xr:uid="{31CD53E1-B4FC-4085-9F6D-515978537DBE}"/>
    <cellStyle name="Moeda 8 3 2 2 2 2 2" xfId="30744" xr:uid="{0D2C9430-276F-4C98-9D56-358EFF6760E8}"/>
    <cellStyle name="Moeda 8 3 2 2 2 2 3" xfId="42543" xr:uid="{C7649BA6-843C-4F67-AE19-33E4AA35EBE9}"/>
    <cellStyle name="Moeda 8 3 2 2 2 3" xfId="24851" xr:uid="{5CD1904A-CAB5-44AB-B961-8C9214C364A0}"/>
    <cellStyle name="Moeda 8 3 2 2 2 4" xfId="36646" xr:uid="{F81515F2-6887-4CF6-9D35-C9A009D2B453}"/>
    <cellStyle name="Moeda 8 3 2 2 3" xfId="16008" xr:uid="{83E216F7-1B95-4992-BA32-E8AE063F8397}"/>
    <cellStyle name="Moeda 8 3 2 2 3 2" xfId="27804" xr:uid="{F42E8978-C89A-4C76-980E-09545955CF4C}"/>
    <cellStyle name="Moeda 8 3 2 2 3 3" xfId="39601" xr:uid="{8614F2F5-F39F-434A-BF45-3D26CC6C2826}"/>
    <cellStyle name="Moeda 8 3 2 2 4" xfId="21914" xr:uid="{3E024296-3D38-4C2D-AE71-3670C52AB873}"/>
    <cellStyle name="Moeda 8 3 2 2 5" xfId="33708" xr:uid="{5DB4F233-6614-4016-96B2-D50036298B7B}"/>
    <cellStyle name="Moeda 8 3 2 3" xfId="1845" xr:uid="{00000000-0005-0000-0000-000019080000}"/>
    <cellStyle name="Moeda 8 3 2 3 2" xfId="13020" xr:uid="{00000000-0005-0000-0000-00001A080000}"/>
    <cellStyle name="Moeda 8 3 2 3 2 2" xfId="18951" xr:uid="{A974AB3B-9EBB-434B-A905-8D3D7D3E7D3E}"/>
    <cellStyle name="Moeda 8 3 2 3 2 2 2" xfId="30745" xr:uid="{F458DC7D-75DC-4D0F-90B7-2C402FE95F15}"/>
    <cellStyle name="Moeda 8 3 2 3 2 2 3" xfId="42544" xr:uid="{9643B6EB-705D-4F6D-9C9C-59A232A72C41}"/>
    <cellStyle name="Moeda 8 3 2 3 2 3" xfId="24852" xr:uid="{E8AF415C-48BF-4C17-85C5-9D9A26F5FFAD}"/>
    <cellStyle name="Moeda 8 3 2 3 2 4" xfId="36647" xr:uid="{167E856D-6EBC-432F-92B3-1249F2789B7C}"/>
    <cellStyle name="Moeda 8 3 2 3 3" xfId="16009" xr:uid="{0B65FE3F-3EBA-4DD4-8A03-A8B52760A9D5}"/>
    <cellStyle name="Moeda 8 3 2 3 3 2" xfId="27805" xr:uid="{F3854EAA-1D01-467D-B22B-0893963BB88A}"/>
    <cellStyle name="Moeda 8 3 2 3 3 3" xfId="39602" xr:uid="{AAA88ECC-3528-453C-B77C-C5859D72A4B0}"/>
    <cellStyle name="Moeda 8 3 2 3 4" xfId="21915" xr:uid="{0857AEC2-7841-4F5D-A359-E31FCCD11AEB}"/>
    <cellStyle name="Moeda 8 3 2 3 5" xfId="33709" xr:uid="{04C88CD3-8C15-4635-BCBA-5597E26B0A35}"/>
    <cellStyle name="Moeda 8 3 2 4" xfId="13018" xr:uid="{00000000-0005-0000-0000-00001B080000}"/>
    <cellStyle name="Moeda 8 3 2 4 2" xfId="18949" xr:uid="{DC84E673-926A-4C74-89FD-DDBF0198FF54}"/>
    <cellStyle name="Moeda 8 3 2 4 2 2" xfId="30743" xr:uid="{452696D8-18E2-453F-926A-788361C86000}"/>
    <cellStyle name="Moeda 8 3 2 4 2 3" xfId="42542" xr:uid="{E5DA81A1-9EDF-43D4-BE1D-2019FF543EEF}"/>
    <cellStyle name="Moeda 8 3 2 4 3" xfId="24850" xr:uid="{0CB0BDBE-B55F-43E7-A23B-9A5A78514A20}"/>
    <cellStyle name="Moeda 8 3 2 4 4" xfId="36645" xr:uid="{B61A0FF3-0D13-49BC-9BD8-3932B28EFEE7}"/>
    <cellStyle name="Moeda 8 3 2 5" xfId="16007" xr:uid="{F6384313-1F54-4AEF-8889-D3F1674EFB7C}"/>
    <cellStyle name="Moeda 8 3 2 5 2" xfId="27803" xr:uid="{AB28EA2A-5667-4B43-ADF2-7EFE3189A543}"/>
    <cellStyle name="Moeda 8 3 2 5 3" xfId="39600" xr:uid="{2FDE506C-1F36-435F-B91A-0E06443BF797}"/>
    <cellStyle name="Moeda 8 3 2 6" xfId="21913" xr:uid="{B0DA7851-8971-4175-BE4D-F2BAEA99B2ED}"/>
    <cellStyle name="Moeda 8 3 2 7" xfId="33707" xr:uid="{D7BED068-6BEF-493C-8C78-7EF8B61A4452}"/>
    <cellStyle name="Moeda 8 3 3" xfId="1846" xr:uid="{00000000-0005-0000-0000-00001C080000}"/>
    <cellStyle name="Moeda 8 3 3 2" xfId="13021" xr:uid="{00000000-0005-0000-0000-00001D080000}"/>
    <cellStyle name="Moeda 8 3 3 2 2" xfId="18952" xr:uid="{8F95AAE4-A53F-445E-A019-CD8274F32B9B}"/>
    <cellStyle name="Moeda 8 3 3 2 2 2" xfId="30746" xr:uid="{DEE75B08-7849-4131-992F-D7ECAEED9DE9}"/>
    <cellStyle name="Moeda 8 3 3 2 2 3" xfId="42545" xr:uid="{622A6893-4426-48BF-995B-A01457330941}"/>
    <cellStyle name="Moeda 8 3 3 2 3" xfId="24853" xr:uid="{C0ECBCE6-EA9A-452E-8C8A-E8893DDA3860}"/>
    <cellStyle name="Moeda 8 3 3 2 4" xfId="36648" xr:uid="{CB629C93-CD13-4F12-B955-0FE8D5E8D086}"/>
    <cellStyle name="Moeda 8 3 3 3" xfId="16010" xr:uid="{08BEEA1B-33AC-47B6-ADC3-9734E528760B}"/>
    <cellStyle name="Moeda 8 3 3 3 2" xfId="27806" xr:uid="{57DE6CD2-323F-4C31-86D4-CBA856EC4679}"/>
    <cellStyle name="Moeda 8 3 3 3 3" xfId="39603" xr:uid="{F477674C-F8CB-4AFA-8FE0-FA02B7496FB3}"/>
    <cellStyle name="Moeda 8 3 3 4" xfId="21916" xr:uid="{48080DC3-E99B-457F-A69A-21C797154BD3}"/>
    <cellStyle name="Moeda 8 3 3 5" xfId="33710" xr:uid="{FA28F23A-FB94-40D3-BBF5-EDAA0F5B68DD}"/>
    <cellStyle name="Moeda 8 3 4" xfId="1847" xr:uid="{00000000-0005-0000-0000-00001E080000}"/>
    <cellStyle name="Moeda 8 3 4 2" xfId="13022" xr:uid="{00000000-0005-0000-0000-00001F080000}"/>
    <cellStyle name="Moeda 8 3 4 2 2" xfId="18953" xr:uid="{FDA8E73A-D47D-4F36-A608-242DD5092FF0}"/>
    <cellStyle name="Moeda 8 3 4 2 2 2" xfId="30747" xr:uid="{C79619C1-5099-4745-90AA-B6B7325F3210}"/>
    <cellStyle name="Moeda 8 3 4 2 2 3" xfId="42546" xr:uid="{B42B6165-69D7-480B-A6A4-0E4A8C6EB348}"/>
    <cellStyle name="Moeda 8 3 4 2 3" xfId="24854" xr:uid="{72250109-6174-4510-A93D-6380E2C8F065}"/>
    <cellStyle name="Moeda 8 3 4 2 4" xfId="36649" xr:uid="{81DC2FFD-B1C5-4911-8667-D49526108ABD}"/>
    <cellStyle name="Moeda 8 3 4 3" xfId="16011" xr:uid="{98848C58-EE36-46B6-BDED-EC9029040C91}"/>
    <cellStyle name="Moeda 8 3 4 3 2" xfId="27807" xr:uid="{E5A5271D-3632-4224-9C53-EE8C7BB8D1B5}"/>
    <cellStyle name="Moeda 8 3 4 3 3" xfId="39604" xr:uid="{BF0D507D-0AAD-4C85-AFC1-E72A7FD9CE5E}"/>
    <cellStyle name="Moeda 8 3 4 4" xfId="21917" xr:uid="{90CE8C35-8022-49A7-A8A6-84442B176544}"/>
    <cellStyle name="Moeda 8 3 4 5" xfId="33711" xr:uid="{70AFBDA1-A16F-445D-A04F-D1B26C1AB1C1}"/>
    <cellStyle name="Moeda 8 3 5" xfId="1848" xr:uid="{00000000-0005-0000-0000-000020080000}"/>
    <cellStyle name="Moeda 8 3 5 2" xfId="13023" xr:uid="{00000000-0005-0000-0000-000021080000}"/>
    <cellStyle name="Moeda 8 3 5 2 2" xfId="18954" xr:uid="{4EB23C47-76E2-4066-9010-B13B6A001291}"/>
    <cellStyle name="Moeda 8 3 5 2 2 2" xfId="30748" xr:uid="{48A9CF19-F8BA-4D89-A34F-F1F42108A9EB}"/>
    <cellStyle name="Moeda 8 3 5 2 2 3" xfId="42547" xr:uid="{F8546DC5-D660-42D5-84A9-B321888F2E5B}"/>
    <cellStyle name="Moeda 8 3 5 2 3" xfId="24855" xr:uid="{4247EBA0-7014-42BD-A65E-C1DAAC17B4ED}"/>
    <cellStyle name="Moeda 8 3 5 2 4" xfId="36650" xr:uid="{F655A758-D151-4940-963B-60F06C1DCCDC}"/>
    <cellStyle name="Moeda 8 3 5 3" xfId="16012" xr:uid="{0B85575B-A6DE-4807-AE85-5F83BFC6086B}"/>
    <cellStyle name="Moeda 8 3 5 3 2" xfId="27808" xr:uid="{5E777759-8E91-4184-BD69-A3D41A528200}"/>
    <cellStyle name="Moeda 8 3 5 3 3" xfId="39605" xr:uid="{80534085-0BE4-4E59-88B9-ADD331020E29}"/>
    <cellStyle name="Moeda 8 3 5 4" xfId="21918" xr:uid="{AD105CC6-C435-4C0C-BB95-A241FEDB12B7}"/>
    <cellStyle name="Moeda 8 3 5 5" xfId="33712" xr:uid="{59D76B8D-8A9D-4C0F-901E-D1E5CFFC8807}"/>
    <cellStyle name="Moeda 8 3 6" xfId="13017" xr:uid="{00000000-0005-0000-0000-000022080000}"/>
    <cellStyle name="Moeda 8 3 6 2" xfId="18948" xr:uid="{C56F00FC-EAC3-4B07-B2D6-8B9B27E16543}"/>
    <cellStyle name="Moeda 8 3 6 2 2" xfId="30742" xr:uid="{C58C796E-7B48-463F-8D68-C75BA0966C85}"/>
    <cellStyle name="Moeda 8 3 6 2 3" xfId="42541" xr:uid="{3A8842BB-4067-46D8-B879-A67DB8D4F5D7}"/>
    <cellStyle name="Moeda 8 3 6 3" xfId="24849" xr:uid="{7B00B3CC-EA4E-4642-A203-28C5604547D6}"/>
    <cellStyle name="Moeda 8 3 6 4" xfId="36644" xr:uid="{7DBEC96D-B838-4209-A900-1BB8D2CF488F}"/>
    <cellStyle name="Moeda 8 3 7" xfId="16006" xr:uid="{16110BEF-BE83-4A25-B320-528B0A0C713F}"/>
    <cellStyle name="Moeda 8 3 7 2" xfId="27802" xr:uid="{B144C239-A690-492A-938F-E349D4962669}"/>
    <cellStyle name="Moeda 8 3 7 3" xfId="39599" xr:uid="{4DF5952E-CE24-4792-8A79-B420D4E86E6D}"/>
    <cellStyle name="Moeda 8 3 8" xfId="21912" xr:uid="{360DF256-5FFD-4EAD-93B2-02C43F58C30C}"/>
    <cellStyle name="Moeda 8 3 9" xfId="33706" xr:uid="{CDA74BA9-CBF3-4514-9394-7C5684B04879}"/>
    <cellStyle name="Moeda 8 4" xfId="1849" xr:uid="{00000000-0005-0000-0000-000023080000}"/>
    <cellStyle name="Moeda 8 4 2" xfId="1850" xr:uid="{00000000-0005-0000-0000-000024080000}"/>
    <cellStyle name="Moeda 8 4 2 2" xfId="1851" xr:uid="{00000000-0005-0000-0000-000025080000}"/>
    <cellStyle name="Moeda 8 4 2 2 2" xfId="13026" xr:uid="{00000000-0005-0000-0000-000026080000}"/>
    <cellStyle name="Moeda 8 4 2 2 2 2" xfId="18957" xr:uid="{F5996EA3-B577-4B8A-B34A-076B2E2A20C4}"/>
    <cellStyle name="Moeda 8 4 2 2 2 2 2" xfId="30751" xr:uid="{86D83D2E-CBDB-4B46-AB26-5ED36D0A0956}"/>
    <cellStyle name="Moeda 8 4 2 2 2 2 3" xfId="42550" xr:uid="{686F4E09-8C7A-4EA7-B0F2-C6D2C1DD77D0}"/>
    <cellStyle name="Moeda 8 4 2 2 2 3" xfId="24858" xr:uid="{7FAFC22B-8597-4796-8342-C4BF09FE2C2E}"/>
    <cellStyle name="Moeda 8 4 2 2 2 4" xfId="36653" xr:uid="{2E24FFE9-E707-49F2-A32D-5DA85797DBF4}"/>
    <cellStyle name="Moeda 8 4 2 2 3" xfId="16015" xr:uid="{A6BEEC2E-762F-4EA2-BC38-D3643E6D2791}"/>
    <cellStyle name="Moeda 8 4 2 2 3 2" xfId="27811" xr:uid="{4815134D-26F7-440A-80C2-F86FF1C6D6AC}"/>
    <cellStyle name="Moeda 8 4 2 2 3 3" xfId="39608" xr:uid="{06959DED-31D1-472D-890E-B71DD2D9A05E}"/>
    <cellStyle name="Moeda 8 4 2 2 4" xfId="21921" xr:uid="{842848A3-4A99-480E-B7CD-00A1B3D38508}"/>
    <cellStyle name="Moeda 8 4 2 2 5" xfId="33715" xr:uid="{2B6BECE4-4D95-41F2-A547-EF9E42D1BCC9}"/>
    <cellStyle name="Moeda 8 4 2 3" xfId="1852" xr:uid="{00000000-0005-0000-0000-000027080000}"/>
    <cellStyle name="Moeda 8 4 2 3 2" xfId="13027" xr:uid="{00000000-0005-0000-0000-000028080000}"/>
    <cellStyle name="Moeda 8 4 2 3 2 2" xfId="18958" xr:uid="{AAAE507D-DE5E-4EFA-90CB-BFD05D179621}"/>
    <cellStyle name="Moeda 8 4 2 3 2 2 2" xfId="30752" xr:uid="{C507FC7C-EC78-4D77-8F68-D47625C31549}"/>
    <cellStyle name="Moeda 8 4 2 3 2 2 3" xfId="42551" xr:uid="{FB924054-FFAC-4166-9537-6DACDBE9D704}"/>
    <cellStyle name="Moeda 8 4 2 3 2 3" xfId="24859" xr:uid="{13902E86-911E-46D1-864B-FD661EA9FB65}"/>
    <cellStyle name="Moeda 8 4 2 3 2 4" xfId="36654" xr:uid="{5CC14B04-935D-4C79-83D2-DE91AE8E97F6}"/>
    <cellStyle name="Moeda 8 4 2 3 3" xfId="16016" xr:uid="{96CA3E39-162A-4C33-B832-83F5F8BB7D18}"/>
    <cellStyle name="Moeda 8 4 2 3 3 2" xfId="27812" xr:uid="{7E6EEFEB-A9C7-4645-81F4-C9AC3B401A6F}"/>
    <cellStyle name="Moeda 8 4 2 3 3 3" xfId="39609" xr:uid="{8A8DC0BC-9FE8-4F22-958F-A2E248D5ABC5}"/>
    <cellStyle name="Moeda 8 4 2 3 4" xfId="21922" xr:uid="{8CFD4D47-8A8E-42BA-935B-342B0158ADD2}"/>
    <cellStyle name="Moeda 8 4 2 3 5" xfId="33716" xr:uid="{83DCB6C1-8649-4835-80C4-10AE47F97F9D}"/>
    <cellStyle name="Moeda 8 4 2 4" xfId="13025" xr:uid="{00000000-0005-0000-0000-000029080000}"/>
    <cellStyle name="Moeda 8 4 2 4 2" xfId="18956" xr:uid="{3252E016-E553-40D0-91B3-6B64637EBFDC}"/>
    <cellStyle name="Moeda 8 4 2 4 2 2" xfId="30750" xr:uid="{E561D604-CE9E-4705-864F-208641E97114}"/>
    <cellStyle name="Moeda 8 4 2 4 2 3" xfId="42549" xr:uid="{41B471A1-5E04-418C-96FE-1AAD08E4E752}"/>
    <cellStyle name="Moeda 8 4 2 4 3" xfId="24857" xr:uid="{5404CBFD-7DDD-48AB-BE28-A38ECFCE0CFD}"/>
    <cellStyle name="Moeda 8 4 2 4 4" xfId="36652" xr:uid="{3F2E7D63-1DAF-4A7A-8E40-7C22D177A807}"/>
    <cellStyle name="Moeda 8 4 2 5" xfId="16014" xr:uid="{D858210B-F629-4C96-A666-CC3183373BA4}"/>
    <cellStyle name="Moeda 8 4 2 5 2" xfId="27810" xr:uid="{A4AE1C5D-69FB-46B4-A4F1-916AC278CC9D}"/>
    <cellStyle name="Moeda 8 4 2 5 3" xfId="39607" xr:uid="{EC464BFD-0566-4522-9074-9D2D0B381D8F}"/>
    <cellStyle name="Moeda 8 4 2 6" xfId="21920" xr:uid="{EF1AC566-1BB4-40DD-95F6-861CFD41638A}"/>
    <cellStyle name="Moeda 8 4 2 7" xfId="33714" xr:uid="{1324B618-FE23-416E-92DD-061754E976A6}"/>
    <cellStyle name="Moeda 8 4 3" xfId="1853" xr:uid="{00000000-0005-0000-0000-00002A080000}"/>
    <cellStyle name="Moeda 8 4 3 2" xfId="13028" xr:uid="{00000000-0005-0000-0000-00002B080000}"/>
    <cellStyle name="Moeda 8 4 3 2 2" xfId="18959" xr:uid="{1261B199-DBFA-4F58-94CF-24E171B089AF}"/>
    <cellStyle name="Moeda 8 4 3 2 2 2" xfId="30753" xr:uid="{9CC800FB-D0DE-45D9-B684-82E2CD471D17}"/>
    <cellStyle name="Moeda 8 4 3 2 2 3" xfId="42552" xr:uid="{B8A5543F-A47B-43F7-8B2E-CD4346E67A7A}"/>
    <cellStyle name="Moeda 8 4 3 2 3" xfId="24860" xr:uid="{561B860C-9780-4704-8B3E-D1872C046D86}"/>
    <cellStyle name="Moeda 8 4 3 2 4" xfId="36655" xr:uid="{79432347-A1FF-4141-8AC9-B13F153870BE}"/>
    <cellStyle name="Moeda 8 4 3 3" xfId="16017" xr:uid="{D2BC000F-9D75-46FF-B1CF-117442AE2D88}"/>
    <cellStyle name="Moeda 8 4 3 3 2" xfId="27813" xr:uid="{892CE166-A797-4EC8-B4FA-F47616431AD2}"/>
    <cellStyle name="Moeda 8 4 3 3 3" xfId="39610" xr:uid="{99B4098A-2D25-439B-9678-747B888D0D53}"/>
    <cellStyle name="Moeda 8 4 3 4" xfId="21923" xr:uid="{D6FD170B-E7D4-40DD-B784-1136EA36DB24}"/>
    <cellStyle name="Moeda 8 4 3 5" xfId="33717" xr:uid="{BDEDF987-0C78-409B-BB6D-4B3DEEFB4FC7}"/>
    <cellStyle name="Moeda 8 4 4" xfId="1854" xr:uid="{00000000-0005-0000-0000-00002C080000}"/>
    <cellStyle name="Moeda 8 4 4 2" xfId="13029" xr:uid="{00000000-0005-0000-0000-00002D080000}"/>
    <cellStyle name="Moeda 8 4 4 2 2" xfId="18960" xr:uid="{D0458E9E-5443-4202-B92B-B714FCD54A85}"/>
    <cellStyle name="Moeda 8 4 4 2 2 2" xfId="30754" xr:uid="{E2FD3863-A9DF-43A8-9BE3-043083C7E083}"/>
    <cellStyle name="Moeda 8 4 4 2 2 3" xfId="42553" xr:uid="{3A2D2572-E888-4A5D-9A8C-AFC3E79507BA}"/>
    <cellStyle name="Moeda 8 4 4 2 3" xfId="24861" xr:uid="{21759307-6E6E-4FCC-A78D-7E5FAC45CC76}"/>
    <cellStyle name="Moeda 8 4 4 2 4" xfId="36656" xr:uid="{C2F0A1AC-8E81-4164-AC7A-18FFC138EC0E}"/>
    <cellStyle name="Moeda 8 4 4 3" xfId="16018" xr:uid="{49F730A0-F7BE-46B5-946D-8199B66FB12C}"/>
    <cellStyle name="Moeda 8 4 4 3 2" xfId="27814" xr:uid="{240F1B45-B993-478F-9247-942E228F6AB6}"/>
    <cellStyle name="Moeda 8 4 4 3 3" xfId="39611" xr:uid="{FBE48D9D-91B8-4C61-91F5-0A1BE6C720C8}"/>
    <cellStyle name="Moeda 8 4 4 4" xfId="21924" xr:uid="{79C2AD95-29CE-4CC9-9988-1E781CE4FAFD}"/>
    <cellStyle name="Moeda 8 4 4 5" xfId="33718" xr:uid="{D1EB8EB7-FCC0-4F42-8275-02DA0588C3BE}"/>
    <cellStyle name="Moeda 8 4 5" xfId="1855" xr:uid="{00000000-0005-0000-0000-00002E080000}"/>
    <cellStyle name="Moeda 8 4 5 2" xfId="13030" xr:uid="{00000000-0005-0000-0000-00002F080000}"/>
    <cellStyle name="Moeda 8 4 5 2 2" xfId="18961" xr:uid="{6B464603-C7E7-4E5D-B9AE-F3CBE6579613}"/>
    <cellStyle name="Moeda 8 4 5 2 2 2" xfId="30755" xr:uid="{34C27471-3AD6-45CA-8CF3-0D8B13F610B6}"/>
    <cellStyle name="Moeda 8 4 5 2 2 3" xfId="42554" xr:uid="{021768B7-BF73-4264-8AA0-748C6CE02662}"/>
    <cellStyle name="Moeda 8 4 5 2 3" xfId="24862" xr:uid="{C3936CDD-C60B-4D4E-BF91-117C714627E0}"/>
    <cellStyle name="Moeda 8 4 5 2 4" xfId="36657" xr:uid="{8CB7B48B-6C5D-4EC1-A854-E51BC43115B4}"/>
    <cellStyle name="Moeda 8 4 5 3" xfId="16019" xr:uid="{A852BABB-372C-4208-86E6-E075AD7DF38E}"/>
    <cellStyle name="Moeda 8 4 5 3 2" xfId="27815" xr:uid="{D9A39954-0A1E-4B0B-A495-3933EF766296}"/>
    <cellStyle name="Moeda 8 4 5 3 3" xfId="39612" xr:uid="{CB4E9701-7CD6-4D31-9FCC-671610D7A48C}"/>
    <cellStyle name="Moeda 8 4 5 4" xfId="21925" xr:uid="{A96F1B07-8D59-4A5E-BFFD-28E903734719}"/>
    <cellStyle name="Moeda 8 4 5 5" xfId="33719" xr:uid="{05808643-C3C3-4F87-B6F4-76455DBCEC35}"/>
    <cellStyle name="Moeda 8 4 6" xfId="13024" xr:uid="{00000000-0005-0000-0000-000030080000}"/>
    <cellStyle name="Moeda 8 4 6 2" xfId="18955" xr:uid="{37FEB8DC-66A8-4F63-A7FC-C687999DE693}"/>
    <cellStyle name="Moeda 8 4 6 2 2" xfId="30749" xr:uid="{40A6A827-93DE-425C-9B6B-BEC92AFA346A}"/>
    <cellStyle name="Moeda 8 4 6 2 3" xfId="42548" xr:uid="{2208BEA3-0D30-40DA-84C6-B9EDB05E7FFA}"/>
    <cellStyle name="Moeda 8 4 6 3" xfId="24856" xr:uid="{B08F6923-3543-4606-B86F-25DED499CF81}"/>
    <cellStyle name="Moeda 8 4 6 4" xfId="36651" xr:uid="{5D42880A-0703-40B6-A018-30ABBA256663}"/>
    <cellStyle name="Moeda 8 4 7" xfId="16013" xr:uid="{915492D6-6569-4084-95FA-C90B738E4000}"/>
    <cellStyle name="Moeda 8 4 7 2" xfId="27809" xr:uid="{07696D08-3167-4EAA-9FB6-B6B89451BBE7}"/>
    <cellStyle name="Moeda 8 4 7 3" xfId="39606" xr:uid="{87AF9169-F0FF-4BE3-AC18-E9790733EECF}"/>
    <cellStyle name="Moeda 8 4 8" xfId="21919" xr:uid="{91B81AAB-02D5-4826-BB10-7DD5D9CA69AA}"/>
    <cellStyle name="Moeda 8 4 9" xfId="33713" xr:uid="{622A2536-96FD-4DD8-B0CD-F270BE920332}"/>
    <cellStyle name="Moeda 8 5" xfId="1856" xr:uid="{00000000-0005-0000-0000-000031080000}"/>
    <cellStyle name="Moeda 8 5 2" xfId="1857" xr:uid="{00000000-0005-0000-0000-000032080000}"/>
    <cellStyle name="Moeda 8 5 2 2" xfId="13032" xr:uid="{00000000-0005-0000-0000-000033080000}"/>
    <cellStyle name="Moeda 8 5 2 2 2" xfId="18963" xr:uid="{0C2F3D16-7E17-403D-B63A-1EA96695F687}"/>
    <cellStyle name="Moeda 8 5 2 2 2 2" xfId="30757" xr:uid="{CE3E39B8-D1E4-4D7D-A01A-BA6221466A80}"/>
    <cellStyle name="Moeda 8 5 2 2 2 3" xfId="42556" xr:uid="{1056BABD-8148-4494-BC9C-BA6C8E7EFFA6}"/>
    <cellStyle name="Moeda 8 5 2 2 3" xfId="24864" xr:uid="{92068A7F-BF3B-4C5E-8622-CB74BA09ACC3}"/>
    <cellStyle name="Moeda 8 5 2 2 4" xfId="36659" xr:uid="{3F2EDB5B-E919-4C14-8142-24CDDA3E863E}"/>
    <cellStyle name="Moeda 8 5 2 3" xfId="16021" xr:uid="{66713E36-CF2E-4475-A353-94A170121CC4}"/>
    <cellStyle name="Moeda 8 5 2 3 2" xfId="27817" xr:uid="{E7277AB1-7E04-4555-9D64-FAE80E441D30}"/>
    <cellStyle name="Moeda 8 5 2 3 3" xfId="39614" xr:uid="{106CC19E-008A-4C04-86BD-440F86A0BDE6}"/>
    <cellStyle name="Moeda 8 5 2 4" xfId="21927" xr:uid="{732975B0-E2EF-4A91-9CFD-FA5E52A0F27D}"/>
    <cellStyle name="Moeda 8 5 2 5" xfId="33721" xr:uid="{FFB350FF-9E80-4B87-B1F7-E448AFC45956}"/>
    <cellStyle name="Moeda 8 5 3" xfId="1858" xr:uid="{00000000-0005-0000-0000-000034080000}"/>
    <cellStyle name="Moeda 8 5 3 2" xfId="13033" xr:uid="{00000000-0005-0000-0000-000035080000}"/>
    <cellStyle name="Moeda 8 5 3 2 2" xfId="18964" xr:uid="{B7036E48-EB75-4146-A511-4BD421C951E1}"/>
    <cellStyle name="Moeda 8 5 3 2 2 2" xfId="30758" xr:uid="{35D1155F-BCE1-47CF-BF5A-92B34557E170}"/>
    <cellStyle name="Moeda 8 5 3 2 2 3" xfId="42557" xr:uid="{DD104211-79FF-4997-BB77-70111BF59140}"/>
    <cellStyle name="Moeda 8 5 3 2 3" xfId="24865" xr:uid="{BFFDE886-3A0F-4ADC-831F-D9433F627AF0}"/>
    <cellStyle name="Moeda 8 5 3 2 4" xfId="36660" xr:uid="{AE08C071-8F22-498D-A727-9974367492CD}"/>
    <cellStyle name="Moeda 8 5 3 3" xfId="16022" xr:uid="{06948E26-FF47-4618-8EC2-E4850945D03B}"/>
    <cellStyle name="Moeda 8 5 3 3 2" xfId="27818" xr:uid="{10B96138-8AD5-487D-850B-249A54F7E99C}"/>
    <cellStyle name="Moeda 8 5 3 3 3" xfId="39615" xr:uid="{BD45D3B0-7753-4ECF-BBDA-DADBFCF89B46}"/>
    <cellStyle name="Moeda 8 5 3 4" xfId="21928" xr:uid="{CC16714F-8BCE-4C42-9D16-70C8EFD8A217}"/>
    <cellStyle name="Moeda 8 5 3 5" xfId="33722" xr:uid="{A5ABADEA-FE00-4F27-A0B1-F194297FA516}"/>
    <cellStyle name="Moeda 8 5 4" xfId="13031" xr:uid="{00000000-0005-0000-0000-000036080000}"/>
    <cellStyle name="Moeda 8 5 4 2" xfId="18962" xr:uid="{EA178272-2796-4D1E-8834-70EB3900FDEE}"/>
    <cellStyle name="Moeda 8 5 4 2 2" xfId="30756" xr:uid="{FE9D3972-4A8B-4EA9-9A7D-13D6276A1B8B}"/>
    <cellStyle name="Moeda 8 5 4 2 3" xfId="42555" xr:uid="{09BA50B7-1194-4E5F-8741-67242DFE478D}"/>
    <cellStyle name="Moeda 8 5 4 3" xfId="24863" xr:uid="{ED738D1F-A3CC-4530-BFD6-B00E97C03F91}"/>
    <cellStyle name="Moeda 8 5 4 4" xfId="36658" xr:uid="{F953D3EB-21C0-4B46-BFAB-38E8FF17C929}"/>
    <cellStyle name="Moeda 8 5 5" xfId="16020" xr:uid="{D6A46E0F-FCA6-4A37-956B-E6DBAC547D3A}"/>
    <cellStyle name="Moeda 8 5 5 2" xfId="27816" xr:uid="{BAB66C9E-C97B-46C3-8F02-CCDC9C168C65}"/>
    <cellStyle name="Moeda 8 5 5 3" xfId="39613" xr:uid="{38D7F184-6685-47A3-BE16-05264F27BF1F}"/>
    <cellStyle name="Moeda 8 5 6" xfId="21926" xr:uid="{4CFBC263-F52A-4F81-B4A7-033C5C7A3706}"/>
    <cellStyle name="Moeda 8 5 7" xfId="33720" xr:uid="{FD478766-5729-4919-8E6F-A9DD37036222}"/>
    <cellStyle name="Moeda 8 6" xfId="1859" xr:uid="{00000000-0005-0000-0000-000037080000}"/>
    <cellStyle name="Moeda 8 6 2" xfId="13034" xr:uid="{00000000-0005-0000-0000-000038080000}"/>
    <cellStyle name="Moeda 8 6 2 2" xfId="18965" xr:uid="{BA6FA6BC-0CF1-49E0-8BF6-0F32BEBF13C4}"/>
    <cellStyle name="Moeda 8 6 2 2 2" xfId="30759" xr:uid="{7F8873B9-33AF-4A2E-9037-7500487B2730}"/>
    <cellStyle name="Moeda 8 6 2 2 3" xfId="42558" xr:uid="{13B1220C-7BBB-4541-B391-0103BFA1452B}"/>
    <cellStyle name="Moeda 8 6 2 3" xfId="24866" xr:uid="{E668BC3B-45E3-4A29-BF0C-51B965D2E0B8}"/>
    <cellStyle name="Moeda 8 6 2 4" xfId="36661" xr:uid="{A2E4259C-87F9-448E-8F65-F6A91428EB78}"/>
    <cellStyle name="Moeda 8 6 3" xfId="16023" xr:uid="{D58630DC-3ACA-49AE-B8B7-07E8C800F3BF}"/>
    <cellStyle name="Moeda 8 6 3 2" xfId="27819" xr:uid="{273AAD94-A9AA-4E11-A93F-2CFF06BB0CC5}"/>
    <cellStyle name="Moeda 8 6 3 3" xfId="39616" xr:uid="{803F2723-8456-40EC-B18D-BB3FEC39F8C3}"/>
    <cellStyle name="Moeda 8 6 4" xfId="21929" xr:uid="{57A9D5D3-A86E-44B8-9CF1-BBA689372FF5}"/>
    <cellStyle name="Moeda 8 6 5" xfId="33723" xr:uid="{8A681E8F-5C2A-46AE-BD90-428034D32113}"/>
    <cellStyle name="Moeda 8 7" xfId="1860" xr:uid="{00000000-0005-0000-0000-000039080000}"/>
    <cellStyle name="Moeda 8 7 2" xfId="13035" xr:uid="{00000000-0005-0000-0000-00003A080000}"/>
    <cellStyle name="Moeda 8 7 2 2" xfId="18966" xr:uid="{53522909-4B99-4E2E-B0B1-6685792AB8A8}"/>
    <cellStyle name="Moeda 8 7 2 2 2" xfId="30760" xr:uid="{B5BAC61A-2E4F-464E-B016-F24659102FBC}"/>
    <cellStyle name="Moeda 8 7 2 2 3" xfId="42559" xr:uid="{29A414CD-A98B-48BD-997E-6543D5DC6810}"/>
    <cellStyle name="Moeda 8 7 2 3" xfId="24867" xr:uid="{BCA46AAF-C770-44BF-80F0-91B96F341DA5}"/>
    <cellStyle name="Moeda 8 7 2 4" xfId="36662" xr:uid="{878637A5-8C56-4573-9E75-21E35FDC8BF2}"/>
    <cellStyle name="Moeda 8 7 3" xfId="16024" xr:uid="{0CD22248-7582-4FB4-91CF-855D47B4A688}"/>
    <cellStyle name="Moeda 8 7 3 2" xfId="27820" xr:uid="{275B7DCA-B5FD-46CC-8D37-F818B6F92F0C}"/>
    <cellStyle name="Moeda 8 7 3 3" xfId="39617" xr:uid="{65441F25-F52A-430D-ADBD-CB6A353BC8FF}"/>
    <cellStyle name="Moeda 8 7 4" xfId="21930" xr:uid="{DDC56A8A-A2AA-458C-903D-5B3FCF1C30C3}"/>
    <cellStyle name="Moeda 8 7 5" xfId="33724" xr:uid="{D9185DC1-448D-4067-8B30-F120180CF858}"/>
    <cellStyle name="Moeda 8 8" xfId="1861" xr:uid="{00000000-0005-0000-0000-00003B080000}"/>
    <cellStyle name="Moeda 8 8 2" xfId="13036" xr:uid="{00000000-0005-0000-0000-00003C080000}"/>
    <cellStyle name="Moeda 8 8 2 2" xfId="18967" xr:uid="{79F9E879-4C89-4B5A-B732-3EDCE87F5701}"/>
    <cellStyle name="Moeda 8 8 2 2 2" xfId="30761" xr:uid="{C0794FE6-36D1-4444-A28D-90388D9E5D96}"/>
    <cellStyle name="Moeda 8 8 2 2 3" xfId="42560" xr:uid="{4AE7E2A4-7D24-419D-920F-CEE7DD3AE55E}"/>
    <cellStyle name="Moeda 8 8 2 3" xfId="24868" xr:uid="{BE097A41-078A-4CB3-B287-0B6DD74F048E}"/>
    <cellStyle name="Moeda 8 8 2 4" xfId="36663" xr:uid="{4FE8B5E0-8241-4D58-BF8C-A133B0ECCF1F}"/>
    <cellStyle name="Moeda 8 8 3" xfId="16025" xr:uid="{B29B9B7A-1787-4FBB-B1FF-05C4D02A7207}"/>
    <cellStyle name="Moeda 8 8 3 2" xfId="27821" xr:uid="{25D9A20D-AB14-4FC2-A0BA-1CB9617889E3}"/>
    <cellStyle name="Moeda 8 8 3 3" xfId="39618" xr:uid="{21E71AD8-44C0-442A-867C-C1B00CA44369}"/>
    <cellStyle name="Moeda 8 8 4" xfId="21931" xr:uid="{73884134-AFE7-475B-9985-BFCD00CB3064}"/>
    <cellStyle name="Moeda 8 8 5" xfId="33725" xr:uid="{E858CCD3-1028-469B-A14C-18692FB1941C}"/>
    <cellStyle name="Moeda 8 9" xfId="12395" xr:uid="{00000000-0005-0000-0000-00003D080000}"/>
    <cellStyle name="Moeda 8 9 2" xfId="18326" xr:uid="{FD8D09ED-27C2-401C-B560-27CD56036C4D}"/>
    <cellStyle name="Moeda 8 9 2 2" xfId="30120" xr:uid="{13112984-8E72-43AB-A9BB-5425ABE87555}"/>
    <cellStyle name="Moeda 8 9 2 3" xfId="41919" xr:uid="{D72B97DD-5FF9-47A0-8267-DF14D6791052}"/>
    <cellStyle name="Moeda 8 9 3" xfId="24227" xr:uid="{AAFEF64E-C02C-46ED-8EFD-48DD825827D0}"/>
    <cellStyle name="Moeda 8 9 4" xfId="36022" xr:uid="{CEC92F0E-54C9-4171-A2ED-8F747D0E36D0}"/>
    <cellStyle name="Moeda 9" xfId="1862" xr:uid="{00000000-0005-0000-0000-00003E080000}"/>
    <cellStyle name="Moeda 9 2" xfId="1863" xr:uid="{00000000-0005-0000-0000-00003F080000}"/>
    <cellStyle name="Moeda 9 2 2" xfId="1864" xr:uid="{00000000-0005-0000-0000-000040080000}"/>
    <cellStyle name="Moeda 9 2 2 2" xfId="13039" xr:uid="{00000000-0005-0000-0000-000041080000}"/>
    <cellStyle name="Moeda 9 2 2 2 2" xfId="18970" xr:uid="{D421895C-50F2-4383-A26A-68A14BCA0AAD}"/>
    <cellStyle name="Moeda 9 2 2 2 2 2" xfId="30764" xr:uid="{0E1E79A6-1AC3-4066-AF34-B9A865FCBD7A}"/>
    <cellStyle name="Moeda 9 2 2 2 2 3" xfId="42563" xr:uid="{6CBAA54A-ED76-4585-978C-BF49CB899774}"/>
    <cellStyle name="Moeda 9 2 2 2 3" xfId="24871" xr:uid="{86E662B3-7369-4E0D-9487-1A21B5CA682C}"/>
    <cellStyle name="Moeda 9 2 2 2 4" xfId="36666" xr:uid="{D3316367-7FAE-4E09-8002-5B713346CF7C}"/>
    <cellStyle name="Moeda 9 2 2 3" xfId="16028" xr:uid="{E4F5B973-A75B-44CF-9E8C-8B51E18F2190}"/>
    <cellStyle name="Moeda 9 2 2 3 2" xfId="27824" xr:uid="{399B790F-7934-4BBB-B95F-20776B3C0890}"/>
    <cellStyle name="Moeda 9 2 2 3 3" xfId="39621" xr:uid="{F64D3240-2950-4612-8924-D3D50BC42F1E}"/>
    <cellStyle name="Moeda 9 2 2 4" xfId="21934" xr:uid="{FD822EDB-7BB9-4432-87C0-2F50BCB55326}"/>
    <cellStyle name="Moeda 9 2 2 5" xfId="33728" xr:uid="{DD299539-50FE-46B0-812C-20DF75B70478}"/>
    <cellStyle name="Moeda 9 2 3" xfId="1865" xr:uid="{00000000-0005-0000-0000-000042080000}"/>
    <cellStyle name="Moeda 9 2 3 2" xfId="13040" xr:uid="{00000000-0005-0000-0000-000043080000}"/>
    <cellStyle name="Moeda 9 2 3 2 2" xfId="18971" xr:uid="{623A1327-CC92-450F-925E-4FD300D78FC6}"/>
    <cellStyle name="Moeda 9 2 3 2 2 2" xfId="30765" xr:uid="{81A0C235-6859-41CD-8473-02F20ADA0AED}"/>
    <cellStyle name="Moeda 9 2 3 2 2 3" xfId="42564" xr:uid="{3AA7671E-AE7F-4B7A-9429-D36880AEE7BA}"/>
    <cellStyle name="Moeda 9 2 3 2 3" xfId="24872" xr:uid="{5098F1A9-8007-4856-B4AE-D60FB603797B}"/>
    <cellStyle name="Moeda 9 2 3 2 4" xfId="36667" xr:uid="{6E1AD66A-760B-47E3-8071-2B15AEC29430}"/>
    <cellStyle name="Moeda 9 2 3 3" xfId="16029" xr:uid="{31E4A81A-A29C-4B12-9B42-63A13B7C6CD2}"/>
    <cellStyle name="Moeda 9 2 3 3 2" xfId="27825" xr:uid="{043C6A3B-0449-467A-9A78-59E303DC1E09}"/>
    <cellStyle name="Moeda 9 2 3 3 3" xfId="39622" xr:uid="{E0534949-8B57-40C4-B714-C744E775E91D}"/>
    <cellStyle name="Moeda 9 2 3 4" xfId="21935" xr:uid="{081BD4F9-B05D-448E-AF87-B6BAEFA5CCFF}"/>
    <cellStyle name="Moeda 9 2 3 5" xfId="33729" xr:uid="{E0CEFEE6-3539-47EF-BF2A-36D168232D73}"/>
    <cellStyle name="Moeda 9 2 4" xfId="13038" xr:uid="{00000000-0005-0000-0000-000044080000}"/>
    <cellStyle name="Moeda 9 2 4 2" xfId="18969" xr:uid="{25124B6A-E720-4896-8C89-8F48CDBA5873}"/>
    <cellStyle name="Moeda 9 2 4 2 2" xfId="30763" xr:uid="{7E8AEAD2-F048-46B7-8F63-383CBDF39C62}"/>
    <cellStyle name="Moeda 9 2 4 2 3" xfId="42562" xr:uid="{E0EF568E-DF59-40F2-BDCF-2C1C0E7A7331}"/>
    <cellStyle name="Moeda 9 2 4 3" xfId="24870" xr:uid="{04296403-DFF0-491D-A885-7E5A63FE31A1}"/>
    <cellStyle name="Moeda 9 2 4 4" xfId="36665" xr:uid="{31B542AF-D925-4D39-A79F-8F3E2F72067A}"/>
    <cellStyle name="Moeda 9 2 5" xfId="16027" xr:uid="{88157FC4-AFF6-4B86-B774-1D5F0DEFBA34}"/>
    <cellStyle name="Moeda 9 2 5 2" xfId="27823" xr:uid="{04EADD81-18F1-4281-AA74-1AB5187A981B}"/>
    <cellStyle name="Moeda 9 2 5 3" xfId="39620" xr:uid="{7685E93B-C1E0-4FA5-B724-7025E1783520}"/>
    <cellStyle name="Moeda 9 2 6" xfId="21933" xr:uid="{6C96ADC9-4900-4FF4-A66D-03352995F971}"/>
    <cellStyle name="Moeda 9 2 7" xfId="33727" xr:uid="{E594A2E6-A6EE-4EF0-85CC-D2D4B8854120}"/>
    <cellStyle name="Moeda 9 3" xfId="1866" xr:uid="{00000000-0005-0000-0000-000045080000}"/>
    <cellStyle name="Moeda 9 3 2" xfId="13041" xr:uid="{00000000-0005-0000-0000-000046080000}"/>
    <cellStyle name="Moeda 9 3 2 2" xfId="18972" xr:uid="{584DAF32-0C60-4257-9A44-4E504BE26C9F}"/>
    <cellStyle name="Moeda 9 3 2 2 2" xfId="30766" xr:uid="{9887A9D3-577B-459C-98CE-41D64A82252A}"/>
    <cellStyle name="Moeda 9 3 2 2 3" xfId="42565" xr:uid="{AD78BEB2-A494-45E9-8781-0977F6ABE260}"/>
    <cellStyle name="Moeda 9 3 2 3" xfId="24873" xr:uid="{19FBDA9A-4A15-4BF2-822B-D7AFD6AC3DA0}"/>
    <cellStyle name="Moeda 9 3 2 4" xfId="36668" xr:uid="{467F800E-008D-472A-B390-6F256137AB28}"/>
    <cellStyle name="Moeda 9 3 3" xfId="16030" xr:uid="{6FCD22BD-1186-4C2B-B3E9-8ED57D925448}"/>
    <cellStyle name="Moeda 9 3 3 2" xfId="27826" xr:uid="{E310247E-02E6-4EB4-80F0-9EBA6519D3A3}"/>
    <cellStyle name="Moeda 9 3 3 3" xfId="39623" xr:uid="{F6A70CD6-FE34-453C-877E-54E97938C409}"/>
    <cellStyle name="Moeda 9 3 4" xfId="21936" xr:uid="{6FF91472-5AA2-4771-8F32-8914AA1D0F79}"/>
    <cellStyle name="Moeda 9 3 5" xfId="33730" xr:uid="{4D2A2E15-72FC-40C2-BF79-FB814935924C}"/>
    <cellStyle name="Moeda 9 4" xfId="1867" xr:uid="{00000000-0005-0000-0000-000047080000}"/>
    <cellStyle name="Moeda 9 4 2" xfId="13042" xr:uid="{00000000-0005-0000-0000-000048080000}"/>
    <cellStyle name="Moeda 9 4 2 2" xfId="18973" xr:uid="{3517333B-DDB2-49A4-88F5-D17E9ACE2897}"/>
    <cellStyle name="Moeda 9 4 2 2 2" xfId="30767" xr:uid="{CC40E0AE-A60A-4973-A24F-C19E4C72754B}"/>
    <cellStyle name="Moeda 9 4 2 2 3" xfId="42566" xr:uid="{C389C6FA-BF84-4F78-8A68-CF23178408D8}"/>
    <cellStyle name="Moeda 9 4 2 3" xfId="24874" xr:uid="{5F498D4C-9780-41AE-8B8F-BDF4F4C96969}"/>
    <cellStyle name="Moeda 9 4 2 4" xfId="36669" xr:uid="{D5AE82FF-5A53-4E3D-8506-BD64679C4D10}"/>
    <cellStyle name="Moeda 9 4 3" xfId="16031" xr:uid="{D9F8A56C-687A-4C54-B8EA-A917D0538A60}"/>
    <cellStyle name="Moeda 9 4 3 2" xfId="27827" xr:uid="{979C0EEB-9EC9-40D8-A6CC-B8338F5A1ADD}"/>
    <cellStyle name="Moeda 9 4 3 3" xfId="39624" xr:uid="{5AC7A424-021E-425F-B6D5-828603090AAD}"/>
    <cellStyle name="Moeda 9 4 4" xfId="21937" xr:uid="{A5963E4C-DE49-42D6-910B-4739AB4CFF39}"/>
    <cellStyle name="Moeda 9 4 5" xfId="33731" xr:uid="{58FAC1D2-ACBE-4A46-9AFC-20FEA73B8C4F}"/>
    <cellStyle name="Moeda 9 5" xfId="1868" xr:uid="{00000000-0005-0000-0000-000049080000}"/>
    <cellStyle name="Moeda 9 5 2" xfId="13043" xr:uid="{00000000-0005-0000-0000-00004A080000}"/>
    <cellStyle name="Moeda 9 5 2 2" xfId="18974" xr:uid="{35BBB69A-4EDB-4318-9F91-F8FF2B7B1BC2}"/>
    <cellStyle name="Moeda 9 5 2 2 2" xfId="30768" xr:uid="{DED147A4-A369-4F70-B2C0-B4AF18BF1B7B}"/>
    <cellStyle name="Moeda 9 5 2 2 3" xfId="42567" xr:uid="{D8F48893-2C62-47C6-B7D5-62C56861C799}"/>
    <cellStyle name="Moeda 9 5 2 3" xfId="24875" xr:uid="{F157F232-2786-4CDC-A4A4-1C662C0DB2E1}"/>
    <cellStyle name="Moeda 9 5 2 4" xfId="36670" xr:uid="{5B416F7B-91D9-4EFE-BDB9-E60D0BF341C5}"/>
    <cellStyle name="Moeda 9 5 3" xfId="16032" xr:uid="{AE5AF460-B61D-4FDB-BD8B-96583B169F10}"/>
    <cellStyle name="Moeda 9 5 3 2" xfId="27828" xr:uid="{CDF7B7CD-1A8A-444D-AFCD-0377426099A7}"/>
    <cellStyle name="Moeda 9 5 3 3" xfId="39625" xr:uid="{20C79080-8602-431D-B43A-942D9072A2A0}"/>
    <cellStyle name="Moeda 9 5 4" xfId="21938" xr:uid="{D0861643-8117-4DE8-B2B8-D4A035CA4E27}"/>
    <cellStyle name="Moeda 9 5 5" xfId="33732" xr:uid="{46B0AD84-291B-4B2D-B4B1-0A04900AEB5D}"/>
    <cellStyle name="Moeda 9 6" xfId="13037" xr:uid="{00000000-0005-0000-0000-00004B080000}"/>
    <cellStyle name="Moeda 9 6 2" xfId="18968" xr:uid="{06226C92-AA40-48B3-9C5C-39097E272F23}"/>
    <cellStyle name="Moeda 9 6 2 2" xfId="30762" xr:uid="{726050E0-91A0-48C2-8767-B4864A361C32}"/>
    <cellStyle name="Moeda 9 6 2 3" xfId="42561" xr:uid="{6996B306-17F9-40F0-8CF4-7C43C6DF5506}"/>
    <cellStyle name="Moeda 9 6 3" xfId="24869" xr:uid="{7BC85C3A-0988-44FB-A150-B4D9EC2EE8AB}"/>
    <cellStyle name="Moeda 9 6 4" xfId="36664" xr:uid="{81503128-8AF2-4ABD-B4A0-DB22A047E58C}"/>
    <cellStyle name="Moeda 9 7" xfId="16026" xr:uid="{6DB9978D-6781-4619-90A0-59267356306F}"/>
    <cellStyle name="Moeda 9 7 2" xfId="27822" xr:uid="{BECF0D15-04AF-4FE2-8488-B38168673D15}"/>
    <cellStyle name="Moeda 9 7 3" xfId="39619" xr:uid="{23168216-5E40-4293-B2B8-37F0A74646C8}"/>
    <cellStyle name="Moeda 9 8" xfId="21932" xr:uid="{D35D4941-65A8-47D5-9CCF-CEE779696470}"/>
    <cellStyle name="Moeda 9 9" xfId="33726" xr:uid="{5CE9C361-17FE-4120-A1C7-498ABC091C32}"/>
    <cellStyle name="Moeda0" xfId="299" xr:uid="{00000000-0005-0000-0000-00004C080000}"/>
    <cellStyle name="Moeda0 2" xfId="11074" xr:uid="{00000000-0005-0000-0000-00004D080000}"/>
    <cellStyle name="Moneda [0]_Hoja1" xfId="1869" xr:uid="{00000000-0005-0000-0000-00004E080000}"/>
    <cellStyle name="Moneda_CLIENTES" xfId="1870" xr:uid="{00000000-0005-0000-0000-00004F080000}"/>
    <cellStyle name="Monétaire [0]_EDYAN" xfId="1871" xr:uid="{00000000-0005-0000-0000-000050080000}"/>
    <cellStyle name="Monétaire_EDYAN" xfId="1872" xr:uid="{00000000-0005-0000-0000-000051080000}"/>
    <cellStyle name="Month" xfId="1873" xr:uid="{00000000-0005-0000-0000-000052080000}"/>
    <cellStyle name="Month 2" xfId="1874" xr:uid="{00000000-0005-0000-0000-000053080000}"/>
    <cellStyle name="movimentação" xfId="1875" xr:uid="{00000000-0005-0000-0000-000054080000}"/>
    <cellStyle name="Neutra" xfId="668" xr:uid="{00000000-0005-0000-0000-000055080000}"/>
    <cellStyle name="Neutra 10" xfId="1876" xr:uid="{00000000-0005-0000-0000-000056080000}"/>
    <cellStyle name="Neutra 11" xfId="1877" xr:uid="{00000000-0005-0000-0000-000057080000}"/>
    <cellStyle name="Neutra 12" xfId="1878" xr:uid="{00000000-0005-0000-0000-000058080000}"/>
    <cellStyle name="Neutra 13" xfId="1879" xr:uid="{00000000-0005-0000-0000-000059080000}"/>
    <cellStyle name="Neutra 14" xfId="1880" xr:uid="{00000000-0005-0000-0000-00005A080000}"/>
    <cellStyle name="Neutra 15" xfId="1881" xr:uid="{00000000-0005-0000-0000-00005B080000}"/>
    <cellStyle name="Neutra 16" xfId="1882" xr:uid="{00000000-0005-0000-0000-00005C080000}"/>
    <cellStyle name="Neutra 17" xfId="1883" xr:uid="{00000000-0005-0000-0000-00005D080000}"/>
    <cellStyle name="Neutra 18" xfId="1884" xr:uid="{00000000-0005-0000-0000-00005E080000}"/>
    <cellStyle name="Neutra 19" xfId="1885" xr:uid="{00000000-0005-0000-0000-00005F080000}"/>
    <cellStyle name="Neutra 2" xfId="41" xr:uid="{00000000-0005-0000-0000-000060080000}"/>
    <cellStyle name="Neutra 20" xfId="1886" xr:uid="{00000000-0005-0000-0000-000061080000}"/>
    <cellStyle name="Neutra 21" xfId="1887" xr:uid="{00000000-0005-0000-0000-000062080000}"/>
    <cellStyle name="Neutra 22" xfId="1888" xr:uid="{00000000-0005-0000-0000-000063080000}"/>
    <cellStyle name="Neutra 23" xfId="1889" xr:uid="{00000000-0005-0000-0000-000064080000}"/>
    <cellStyle name="Neutra 24" xfId="1890" xr:uid="{00000000-0005-0000-0000-000065080000}"/>
    <cellStyle name="Neutra 25" xfId="1891" xr:uid="{00000000-0005-0000-0000-000066080000}"/>
    <cellStyle name="Neutra 3" xfId="300" xr:uid="{00000000-0005-0000-0000-000067080000}"/>
    <cellStyle name="Neutra 4" xfId="1892" xr:uid="{00000000-0005-0000-0000-000068080000}"/>
    <cellStyle name="Neutra 5" xfId="1893" xr:uid="{00000000-0005-0000-0000-000069080000}"/>
    <cellStyle name="Neutra 6" xfId="1894" xr:uid="{00000000-0005-0000-0000-00006A080000}"/>
    <cellStyle name="Neutra 7" xfId="1895" xr:uid="{00000000-0005-0000-0000-00006B080000}"/>
    <cellStyle name="Neutra 8" xfId="1896" xr:uid="{00000000-0005-0000-0000-00006C080000}"/>
    <cellStyle name="Neutra 9" xfId="1897" xr:uid="{00000000-0005-0000-0000-00006D080000}"/>
    <cellStyle name="Neutra_Empréstimos e Financiamento SPE" xfId="10576" xr:uid="{00000000-0005-0000-0000-00006E080000}"/>
    <cellStyle name="Neutral" xfId="1898" xr:uid="{00000000-0005-0000-0000-00006F080000}"/>
    <cellStyle name="Neutro" xfId="15308" xr:uid="{00000000-0005-0000-0000-000070080000}"/>
    <cellStyle name="NívelLinha_3 2 2" xfId="1899" xr:uid="{00000000-0005-0000-0000-000071080000}"/>
    <cellStyle name="no dec" xfId="1900" xr:uid="{00000000-0005-0000-0000-000072080000}"/>
    <cellStyle name="Normal" xfId="0" builtinId="0"/>
    <cellStyle name="Normal - Style1" xfId="1901" xr:uid="{00000000-0005-0000-0000-000074080000}"/>
    <cellStyle name="Normal (%)" xfId="1902" xr:uid="{00000000-0005-0000-0000-000075080000}"/>
    <cellStyle name="Normal (No)" xfId="1903" xr:uid="{00000000-0005-0000-0000-000076080000}"/>
    <cellStyle name="Normal 10" xfId="91" xr:uid="{00000000-0005-0000-0000-000077080000}"/>
    <cellStyle name="Normal 10 2" xfId="302" xr:uid="{00000000-0005-0000-0000-000078080000}"/>
    <cellStyle name="Normal 10 2 2" xfId="1904" xr:uid="{00000000-0005-0000-0000-000079080000}"/>
    <cellStyle name="Normal 10 2 2 2" xfId="1905" xr:uid="{00000000-0005-0000-0000-00007A080000}"/>
    <cellStyle name="Normal 10 2 2 3" xfId="1906" xr:uid="{00000000-0005-0000-0000-00007B080000}"/>
    <cellStyle name="Normal 10 2 2 4" xfId="1907" xr:uid="{00000000-0005-0000-0000-00007C080000}"/>
    <cellStyle name="Normal 10 2 3" xfId="1908" xr:uid="{00000000-0005-0000-0000-00007D080000}"/>
    <cellStyle name="Normal 10 2 4" xfId="1909" xr:uid="{00000000-0005-0000-0000-00007E080000}"/>
    <cellStyle name="Normal 10 2 5" xfId="1910" xr:uid="{00000000-0005-0000-0000-00007F080000}"/>
    <cellStyle name="Normal 10 2_Empréstimos e Financiamento SPE" xfId="10577" xr:uid="{00000000-0005-0000-0000-000080080000}"/>
    <cellStyle name="Normal 10 3" xfId="301" xr:uid="{00000000-0005-0000-0000-000081080000}"/>
    <cellStyle name="Normal 10 4" xfId="12319" xr:uid="{00000000-0005-0000-0000-000082080000}"/>
    <cellStyle name="Normal 10 5" xfId="12320" xr:uid="{00000000-0005-0000-0000-000083080000}"/>
    <cellStyle name="Normal 10_Empregados" xfId="15312" xr:uid="{4113742C-377C-4412-995B-A99E8787CC6F}"/>
    <cellStyle name="Normal 100" xfId="1911" xr:uid="{00000000-0005-0000-0000-000085080000}"/>
    <cellStyle name="Normal 100 2" xfId="1912" xr:uid="{00000000-0005-0000-0000-000086080000}"/>
    <cellStyle name="Normal 100 2 2" xfId="1913" xr:uid="{00000000-0005-0000-0000-000087080000}"/>
    <cellStyle name="Normal 100 2 3" xfId="1914" xr:uid="{00000000-0005-0000-0000-000088080000}"/>
    <cellStyle name="Normal 100 2 4" xfId="1915" xr:uid="{00000000-0005-0000-0000-000089080000}"/>
    <cellStyle name="Normal 100 3" xfId="1916" xr:uid="{00000000-0005-0000-0000-00008A080000}"/>
    <cellStyle name="Normal 100 4" xfId="1917" xr:uid="{00000000-0005-0000-0000-00008B080000}"/>
    <cellStyle name="Normal 100 5" xfId="1918" xr:uid="{00000000-0005-0000-0000-00008C080000}"/>
    <cellStyle name="Normal 100_Mensalização_AmGT" xfId="1919" xr:uid="{00000000-0005-0000-0000-00008D080000}"/>
    <cellStyle name="Normal 101" xfId="1920" xr:uid="{00000000-0005-0000-0000-00008E080000}"/>
    <cellStyle name="Normal 101 2" xfId="1921" xr:uid="{00000000-0005-0000-0000-00008F080000}"/>
    <cellStyle name="Normal 101 2 2" xfId="1922" xr:uid="{00000000-0005-0000-0000-000090080000}"/>
    <cellStyle name="Normal 101 2 3" xfId="1923" xr:uid="{00000000-0005-0000-0000-000091080000}"/>
    <cellStyle name="Normal 101 2 4" xfId="1924" xr:uid="{00000000-0005-0000-0000-000092080000}"/>
    <cellStyle name="Normal 101 3" xfId="1925" xr:uid="{00000000-0005-0000-0000-000093080000}"/>
    <cellStyle name="Normal 101 4" xfId="1926" xr:uid="{00000000-0005-0000-0000-000094080000}"/>
    <cellStyle name="Normal 101 5" xfId="1927" xr:uid="{00000000-0005-0000-0000-000095080000}"/>
    <cellStyle name="Normal 101_Mensalização_AmGT" xfId="1928" xr:uid="{00000000-0005-0000-0000-000096080000}"/>
    <cellStyle name="Normal 102" xfId="1929" xr:uid="{00000000-0005-0000-0000-000097080000}"/>
    <cellStyle name="Normal 102 2" xfId="1930" xr:uid="{00000000-0005-0000-0000-000098080000}"/>
    <cellStyle name="Normal 102 2 2" xfId="1931" xr:uid="{00000000-0005-0000-0000-000099080000}"/>
    <cellStyle name="Normal 102 2 3" xfId="1932" xr:uid="{00000000-0005-0000-0000-00009A080000}"/>
    <cellStyle name="Normal 102 2 4" xfId="1933" xr:uid="{00000000-0005-0000-0000-00009B080000}"/>
    <cellStyle name="Normal 102 3" xfId="1934" xr:uid="{00000000-0005-0000-0000-00009C080000}"/>
    <cellStyle name="Normal 102 4" xfId="1935" xr:uid="{00000000-0005-0000-0000-00009D080000}"/>
    <cellStyle name="Normal 102 5" xfId="1936" xr:uid="{00000000-0005-0000-0000-00009E080000}"/>
    <cellStyle name="Normal 102_Mensalização_AmGT" xfId="1937" xr:uid="{00000000-0005-0000-0000-00009F080000}"/>
    <cellStyle name="Normal 103" xfId="1938" xr:uid="{00000000-0005-0000-0000-0000A0080000}"/>
    <cellStyle name="Normal 103 2" xfId="1939" xr:uid="{00000000-0005-0000-0000-0000A1080000}"/>
    <cellStyle name="Normal 103 2 2" xfId="1940" xr:uid="{00000000-0005-0000-0000-0000A2080000}"/>
    <cellStyle name="Normal 103 2 3" xfId="1941" xr:uid="{00000000-0005-0000-0000-0000A3080000}"/>
    <cellStyle name="Normal 103 2 4" xfId="1942" xr:uid="{00000000-0005-0000-0000-0000A4080000}"/>
    <cellStyle name="Normal 103 3" xfId="1943" xr:uid="{00000000-0005-0000-0000-0000A5080000}"/>
    <cellStyle name="Normal 103 4" xfId="1944" xr:uid="{00000000-0005-0000-0000-0000A6080000}"/>
    <cellStyle name="Normal 103 5" xfId="1945" xr:uid="{00000000-0005-0000-0000-0000A7080000}"/>
    <cellStyle name="Normal 103_Mensalização_AmGT" xfId="1946" xr:uid="{00000000-0005-0000-0000-0000A8080000}"/>
    <cellStyle name="Normal 104" xfId="1947" xr:uid="{00000000-0005-0000-0000-0000A9080000}"/>
    <cellStyle name="Normal 104 2" xfId="1948" xr:uid="{00000000-0005-0000-0000-0000AA080000}"/>
    <cellStyle name="Normal 104 2 2" xfId="1949" xr:uid="{00000000-0005-0000-0000-0000AB080000}"/>
    <cellStyle name="Normal 104 2 3" xfId="1950" xr:uid="{00000000-0005-0000-0000-0000AC080000}"/>
    <cellStyle name="Normal 104 2 4" xfId="1951" xr:uid="{00000000-0005-0000-0000-0000AD080000}"/>
    <cellStyle name="Normal 104 3" xfId="1952" xr:uid="{00000000-0005-0000-0000-0000AE080000}"/>
    <cellStyle name="Normal 104 4" xfId="1953" xr:uid="{00000000-0005-0000-0000-0000AF080000}"/>
    <cellStyle name="Normal 104 5" xfId="1954" xr:uid="{00000000-0005-0000-0000-0000B0080000}"/>
    <cellStyle name="Normal 104_Mensalização_AmGT" xfId="1955" xr:uid="{00000000-0005-0000-0000-0000B1080000}"/>
    <cellStyle name="Normal 105" xfId="1956" xr:uid="{00000000-0005-0000-0000-0000B2080000}"/>
    <cellStyle name="Normal 105 2" xfId="1957" xr:uid="{00000000-0005-0000-0000-0000B3080000}"/>
    <cellStyle name="Normal 105 2 2" xfId="1958" xr:uid="{00000000-0005-0000-0000-0000B4080000}"/>
    <cellStyle name="Normal 105 2 3" xfId="1959" xr:uid="{00000000-0005-0000-0000-0000B5080000}"/>
    <cellStyle name="Normal 105 2 4" xfId="1960" xr:uid="{00000000-0005-0000-0000-0000B6080000}"/>
    <cellStyle name="Normal 105 3" xfId="1961" xr:uid="{00000000-0005-0000-0000-0000B7080000}"/>
    <cellStyle name="Normal 105 4" xfId="1962" xr:uid="{00000000-0005-0000-0000-0000B8080000}"/>
    <cellStyle name="Normal 105 5" xfId="1963" xr:uid="{00000000-0005-0000-0000-0000B9080000}"/>
    <cellStyle name="Normal 105_Mensalização_AmGT" xfId="1964" xr:uid="{00000000-0005-0000-0000-0000BA080000}"/>
    <cellStyle name="Normal 106" xfId="1965" xr:uid="{00000000-0005-0000-0000-0000BB080000}"/>
    <cellStyle name="Normal 106 2" xfId="1966" xr:uid="{00000000-0005-0000-0000-0000BC080000}"/>
    <cellStyle name="Normal 106 2 2" xfId="1967" xr:uid="{00000000-0005-0000-0000-0000BD080000}"/>
    <cellStyle name="Normal 106 2 3" xfId="1968" xr:uid="{00000000-0005-0000-0000-0000BE080000}"/>
    <cellStyle name="Normal 106 2 4" xfId="1969" xr:uid="{00000000-0005-0000-0000-0000BF080000}"/>
    <cellStyle name="Normal 106 3" xfId="1970" xr:uid="{00000000-0005-0000-0000-0000C0080000}"/>
    <cellStyle name="Normal 106 4" xfId="1971" xr:uid="{00000000-0005-0000-0000-0000C1080000}"/>
    <cellStyle name="Normal 106 5" xfId="1972" xr:uid="{00000000-0005-0000-0000-0000C2080000}"/>
    <cellStyle name="Normal 106_Mensalização_AmGT" xfId="1973" xr:uid="{00000000-0005-0000-0000-0000C3080000}"/>
    <cellStyle name="Normal 107" xfId="1974" xr:uid="{00000000-0005-0000-0000-0000C4080000}"/>
    <cellStyle name="Normal 107 2" xfId="1975" xr:uid="{00000000-0005-0000-0000-0000C5080000}"/>
    <cellStyle name="Normal 107 2 2" xfId="1976" xr:uid="{00000000-0005-0000-0000-0000C6080000}"/>
    <cellStyle name="Normal 107 2 3" xfId="1977" xr:uid="{00000000-0005-0000-0000-0000C7080000}"/>
    <cellStyle name="Normal 107 2 4" xfId="1978" xr:uid="{00000000-0005-0000-0000-0000C8080000}"/>
    <cellStyle name="Normal 107 3" xfId="1979" xr:uid="{00000000-0005-0000-0000-0000C9080000}"/>
    <cellStyle name="Normal 107 4" xfId="1980" xr:uid="{00000000-0005-0000-0000-0000CA080000}"/>
    <cellStyle name="Normal 107 5" xfId="1981" xr:uid="{00000000-0005-0000-0000-0000CB080000}"/>
    <cellStyle name="Normal 107_Mensalização_AmGT" xfId="1982" xr:uid="{00000000-0005-0000-0000-0000CC080000}"/>
    <cellStyle name="Normal 108" xfId="1983" xr:uid="{00000000-0005-0000-0000-0000CD080000}"/>
    <cellStyle name="Normal 108 2" xfId="1984" xr:uid="{00000000-0005-0000-0000-0000CE080000}"/>
    <cellStyle name="Normal 108 2 2" xfId="1985" xr:uid="{00000000-0005-0000-0000-0000CF080000}"/>
    <cellStyle name="Normal 108 2 3" xfId="1986" xr:uid="{00000000-0005-0000-0000-0000D0080000}"/>
    <cellStyle name="Normal 108 2 4" xfId="1987" xr:uid="{00000000-0005-0000-0000-0000D1080000}"/>
    <cellStyle name="Normal 108 3" xfId="1988" xr:uid="{00000000-0005-0000-0000-0000D2080000}"/>
    <cellStyle name="Normal 108 4" xfId="1989" xr:uid="{00000000-0005-0000-0000-0000D3080000}"/>
    <cellStyle name="Normal 108 5" xfId="1990" xr:uid="{00000000-0005-0000-0000-0000D4080000}"/>
    <cellStyle name="Normal 108_Mensalização_AmGT" xfId="1991" xr:uid="{00000000-0005-0000-0000-0000D5080000}"/>
    <cellStyle name="Normal 109" xfId="1992" xr:uid="{00000000-0005-0000-0000-0000D6080000}"/>
    <cellStyle name="Normal 109 2" xfId="1993" xr:uid="{00000000-0005-0000-0000-0000D7080000}"/>
    <cellStyle name="Normal 109 2 2" xfId="1994" xr:uid="{00000000-0005-0000-0000-0000D8080000}"/>
    <cellStyle name="Normal 109 2 3" xfId="1995" xr:uid="{00000000-0005-0000-0000-0000D9080000}"/>
    <cellStyle name="Normal 109 2 4" xfId="1996" xr:uid="{00000000-0005-0000-0000-0000DA080000}"/>
    <cellStyle name="Normal 109 3" xfId="1997" xr:uid="{00000000-0005-0000-0000-0000DB080000}"/>
    <cellStyle name="Normal 109 4" xfId="1998" xr:uid="{00000000-0005-0000-0000-0000DC080000}"/>
    <cellStyle name="Normal 109 5" xfId="1999" xr:uid="{00000000-0005-0000-0000-0000DD080000}"/>
    <cellStyle name="Normal 109_Mensalização_AmGT" xfId="2000" xr:uid="{00000000-0005-0000-0000-0000DE080000}"/>
    <cellStyle name="Normal 11" xfId="303" xr:uid="{00000000-0005-0000-0000-0000DF080000}"/>
    <cellStyle name="Normal 11 2" xfId="304" xr:uid="{00000000-0005-0000-0000-0000E0080000}"/>
    <cellStyle name="Normal 11_Empréstimos e Financiamento SPE" xfId="10578" xr:uid="{00000000-0005-0000-0000-0000E1080000}"/>
    <cellStyle name="Normal 110" xfId="2001" xr:uid="{00000000-0005-0000-0000-0000E2080000}"/>
    <cellStyle name="Normal 110 2" xfId="2002" xr:uid="{00000000-0005-0000-0000-0000E3080000}"/>
    <cellStyle name="Normal 110 2 2" xfId="2003" xr:uid="{00000000-0005-0000-0000-0000E4080000}"/>
    <cellStyle name="Normal 110 2 3" xfId="2004" xr:uid="{00000000-0005-0000-0000-0000E5080000}"/>
    <cellStyle name="Normal 110 2 4" xfId="2005" xr:uid="{00000000-0005-0000-0000-0000E6080000}"/>
    <cellStyle name="Normal 110 3" xfId="2006" xr:uid="{00000000-0005-0000-0000-0000E7080000}"/>
    <cellStyle name="Normal 110 4" xfId="2007" xr:uid="{00000000-0005-0000-0000-0000E8080000}"/>
    <cellStyle name="Normal 110 5" xfId="2008" xr:uid="{00000000-0005-0000-0000-0000E9080000}"/>
    <cellStyle name="Normal 110_Mensalização_AmGT" xfId="2009" xr:uid="{00000000-0005-0000-0000-0000EA080000}"/>
    <cellStyle name="Normal 111" xfId="2010" xr:uid="{00000000-0005-0000-0000-0000EB080000}"/>
    <cellStyle name="Normal 111 2" xfId="2011" xr:uid="{00000000-0005-0000-0000-0000EC080000}"/>
    <cellStyle name="Normal 111 2 2" xfId="2012" xr:uid="{00000000-0005-0000-0000-0000ED080000}"/>
    <cellStyle name="Normal 111 2 3" xfId="2013" xr:uid="{00000000-0005-0000-0000-0000EE080000}"/>
    <cellStyle name="Normal 111 2 4" xfId="2014" xr:uid="{00000000-0005-0000-0000-0000EF080000}"/>
    <cellStyle name="Normal 111 3" xfId="2015" xr:uid="{00000000-0005-0000-0000-0000F0080000}"/>
    <cellStyle name="Normal 111 4" xfId="2016" xr:uid="{00000000-0005-0000-0000-0000F1080000}"/>
    <cellStyle name="Normal 111 5" xfId="2017" xr:uid="{00000000-0005-0000-0000-0000F2080000}"/>
    <cellStyle name="Normal 111_Mensalização_AmGT" xfId="2018" xr:uid="{00000000-0005-0000-0000-0000F3080000}"/>
    <cellStyle name="Normal 112" xfId="2019" xr:uid="{00000000-0005-0000-0000-0000F4080000}"/>
    <cellStyle name="Normal 112 2" xfId="2020" xr:uid="{00000000-0005-0000-0000-0000F5080000}"/>
    <cellStyle name="Normal 112 2 2" xfId="2021" xr:uid="{00000000-0005-0000-0000-0000F6080000}"/>
    <cellStyle name="Normal 112 2 3" xfId="2022" xr:uid="{00000000-0005-0000-0000-0000F7080000}"/>
    <cellStyle name="Normal 112 2 4" xfId="2023" xr:uid="{00000000-0005-0000-0000-0000F8080000}"/>
    <cellStyle name="Normal 112 3" xfId="2024" xr:uid="{00000000-0005-0000-0000-0000F9080000}"/>
    <cellStyle name="Normal 112 4" xfId="2025" xr:uid="{00000000-0005-0000-0000-0000FA080000}"/>
    <cellStyle name="Normal 112 5" xfId="2026" xr:uid="{00000000-0005-0000-0000-0000FB080000}"/>
    <cellStyle name="Normal 112_Mensalização_AmGT" xfId="2027" xr:uid="{00000000-0005-0000-0000-0000FC080000}"/>
    <cellStyle name="Normal 113" xfId="2028" xr:uid="{00000000-0005-0000-0000-0000FD080000}"/>
    <cellStyle name="Normal 113 2" xfId="2029" xr:uid="{00000000-0005-0000-0000-0000FE080000}"/>
    <cellStyle name="Normal 113 2 2" xfId="2030" xr:uid="{00000000-0005-0000-0000-0000FF080000}"/>
    <cellStyle name="Normal 113 2 3" xfId="2031" xr:uid="{00000000-0005-0000-0000-000000090000}"/>
    <cellStyle name="Normal 113 2 4" xfId="2032" xr:uid="{00000000-0005-0000-0000-000001090000}"/>
    <cellStyle name="Normal 113 3" xfId="2033" xr:uid="{00000000-0005-0000-0000-000002090000}"/>
    <cellStyle name="Normal 113 4" xfId="2034" xr:uid="{00000000-0005-0000-0000-000003090000}"/>
    <cellStyle name="Normal 113 5" xfId="2035" xr:uid="{00000000-0005-0000-0000-000004090000}"/>
    <cellStyle name="Normal 113_Mensalização_AmGT" xfId="2036" xr:uid="{00000000-0005-0000-0000-000005090000}"/>
    <cellStyle name="Normal 114" xfId="2037" xr:uid="{00000000-0005-0000-0000-000006090000}"/>
    <cellStyle name="Normal 114 2" xfId="2038" xr:uid="{00000000-0005-0000-0000-000007090000}"/>
    <cellStyle name="Normal 114 2 2" xfId="2039" xr:uid="{00000000-0005-0000-0000-000008090000}"/>
    <cellStyle name="Normal 114 2 3" xfId="2040" xr:uid="{00000000-0005-0000-0000-000009090000}"/>
    <cellStyle name="Normal 114 2 4" xfId="2041" xr:uid="{00000000-0005-0000-0000-00000A090000}"/>
    <cellStyle name="Normal 114 3" xfId="2042" xr:uid="{00000000-0005-0000-0000-00000B090000}"/>
    <cellStyle name="Normal 114 4" xfId="2043" xr:uid="{00000000-0005-0000-0000-00000C090000}"/>
    <cellStyle name="Normal 114 5" xfId="2044" xr:uid="{00000000-0005-0000-0000-00000D090000}"/>
    <cellStyle name="Normal 114_Mensalização_AmGT" xfId="2045" xr:uid="{00000000-0005-0000-0000-00000E090000}"/>
    <cellStyle name="Normal 115" xfId="2046" xr:uid="{00000000-0005-0000-0000-00000F090000}"/>
    <cellStyle name="Normal 115 2" xfId="2047" xr:uid="{00000000-0005-0000-0000-000010090000}"/>
    <cellStyle name="Normal 115 2 2" xfId="2048" xr:uid="{00000000-0005-0000-0000-000011090000}"/>
    <cellStyle name="Normal 115 2 3" xfId="2049" xr:uid="{00000000-0005-0000-0000-000012090000}"/>
    <cellStyle name="Normal 115 2 4" xfId="2050" xr:uid="{00000000-0005-0000-0000-000013090000}"/>
    <cellStyle name="Normal 115 3" xfId="2051" xr:uid="{00000000-0005-0000-0000-000014090000}"/>
    <cellStyle name="Normal 115 4" xfId="2052" xr:uid="{00000000-0005-0000-0000-000015090000}"/>
    <cellStyle name="Normal 115 5" xfId="2053" xr:uid="{00000000-0005-0000-0000-000016090000}"/>
    <cellStyle name="Normal 115_Mensalização_AmGT" xfId="2054" xr:uid="{00000000-0005-0000-0000-000017090000}"/>
    <cellStyle name="Normal 116" xfId="2055" xr:uid="{00000000-0005-0000-0000-000018090000}"/>
    <cellStyle name="Normal 116 2" xfId="2056" xr:uid="{00000000-0005-0000-0000-000019090000}"/>
    <cellStyle name="Normal 116 2 2" xfId="2057" xr:uid="{00000000-0005-0000-0000-00001A090000}"/>
    <cellStyle name="Normal 116 2 3" xfId="2058" xr:uid="{00000000-0005-0000-0000-00001B090000}"/>
    <cellStyle name="Normal 116 2 4" xfId="2059" xr:uid="{00000000-0005-0000-0000-00001C090000}"/>
    <cellStyle name="Normal 116 3" xfId="2060" xr:uid="{00000000-0005-0000-0000-00001D090000}"/>
    <cellStyle name="Normal 116 4" xfId="2061" xr:uid="{00000000-0005-0000-0000-00001E090000}"/>
    <cellStyle name="Normal 116 5" xfId="2062" xr:uid="{00000000-0005-0000-0000-00001F090000}"/>
    <cellStyle name="Normal 116_Mensalização_AmGT" xfId="2063" xr:uid="{00000000-0005-0000-0000-000020090000}"/>
    <cellStyle name="Normal 117" xfId="2064" xr:uid="{00000000-0005-0000-0000-000021090000}"/>
    <cellStyle name="Normal 117 2" xfId="2065" xr:uid="{00000000-0005-0000-0000-000022090000}"/>
    <cellStyle name="Normal 117 2 2" xfId="2066" xr:uid="{00000000-0005-0000-0000-000023090000}"/>
    <cellStyle name="Normal 117 2 3" xfId="2067" xr:uid="{00000000-0005-0000-0000-000024090000}"/>
    <cellStyle name="Normal 117 2 4" xfId="2068" xr:uid="{00000000-0005-0000-0000-000025090000}"/>
    <cellStyle name="Normal 117 3" xfId="2069" xr:uid="{00000000-0005-0000-0000-000026090000}"/>
    <cellStyle name="Normal 117 4" xfId="2070" xr:uid="{00000000-0005-0000-0000-000027090000}"/>
    <cellStyle name="Normal 117 5" xfId="2071" xr:uid="{00000000-0005-0000-0000-000028090000}"/>
    <cellStyle name="Normal 117_Mensalização_AmGT" xfId="2072" xr:uid="{00000000-0005-0000-0000-000029090000}"/>
    <cellStyle name="Normal 118" xfId="2073" xr:uid="{00000000-0005-0000-0000-00002A090000}"/>
    <cellStyle name="Normal 118 2" xfId="2074" xr:uid="{00000000-0005-0000-0000-00002B090000}"/>
    <cellStyle name="Normal 118 2 2" xfId="2075" xr:uid="{00000000-0005-0000-0000-00002C090000}"/>
    <cellStyle name="Normal 118 2 3" xfId="2076" xr:uid="{00000000-0005-0000-0000-00002D090000}"/>
    <cellStyle name="Normal 118 2 4" xfId="2077" xr:uid="{00000000-0005-0000-0000-00002E090000}"/>
    <cellStyle name="Normal 118 3" xfId="2078" xr:uid="{00000000-0005-0000-0000-00002F090000}"/>
    <cellStyle name="Normal 118 4" xfId="2079" xr:uid="{00000000-0005-0000-0000-000030090000}"/>
    <cellStyle name="Normal 118 5" xfId="2080" xr:uid="{00000000-0005-0000-0000-000031090000}"/>
    <cellStyle name="Normal 118_Mensalização_AmGT" xfId="2081" xr:uid="{00000000-0005-0000-0000-000032090000}"/>
    <cellStyle name="Normal 119" xfId="2082" xr:uid="{00000000-0005-0000-0000-000033090000}"/>
    <cellStyle name="Normal 119 2" xfId="2083" xr:uid="{00000000-0005-0000-0000-000034090000}"/>
    <cellStyle name="Normal 119 2 2" xfId="2084" xr:uid="{00000000-0005-0000-0000-000035090000}"/>
    <cellStyle name="Normal 119 2 3" xfId="2085" xr:uid="{00000000-0005-0000-0000-000036090000}"/>
    <cellStyle name="Normal 119 2 4" xfId="2086" xr:uid="{00000000-0005-0000-0000-000037090000}"/>
    <cellStyle name="Normal 119 3" xfId="2087" xr:uid="{00000000-0005-0000-0000-000038090000}"/>
    <cellStyle name="Normal 119 4" xfId="2088" xr:uid="{00000000-0005-0000-0000-000039090000}"/>
    <cellStyle name="Normal 119 5" xfId="2089" xr:uid="{00000000-0005-0000-0000-00003A090000}"/>
    <cellStyle name="Normal 119_Mensalização_AmGT" xfId="2090" xr:uid="{00000000-0005-0000-0000-00003B090000}"/>
    <cellStyle name="Normal 12" xfId="305" xr:uid="{00000000-0005-0000-0000-00003C090000}"/>
    <cellStyle name="Normal 12 2" xfId="306" xr:uid="{00000000-0005-0000-0000-00003D090000}"/>
    <cellStyle name="Normal 12_Empréstimos e Financiamento SPE" xfId="10579" xr:uid="{00000000-0005-0000-0000-00003E090000}"/>
    <cellStyle name="Normal 120" xfId="2091" xr:uid="{00000000-0005-0000-0000-00003F090000}"/>
    <cellStyle name="Normal 120 2" xfId="2092" xr:uid="{00000000-0005-0000-0000-000040090000}"/>
    <cellStyle name="Normal 120 2 2" xfId="2093" xr:uid="{00000000-0005-0000-0000-000041090000}"/>
    <cellStyle name="Normal 120 2 3" xfId="2094" xr:uid="{00000000-0005-0000-0000-000042090000}"/>
    <cellStyle name="Normal 120 2 4" xfId="2095" xr:uid="{00000000-0005-0000-0000-000043090000}"/>
    <cellStyle name="Normal 120 3" xfId="2096" xr:uid="{00000000-0005-0000-0000-000044090000}"/>
    <cellStyle name="Normal 120 4" xfId="2097" xr:uid="{00000000-0005-0000-0000-000045090000}"/>
    <cellStyle name="Normal 120 5" xfId="2098" xr:uid="{00000000-0005-0000-0000-000046090000}"/>
    <cellStyle name="Normal 120_Mensalização_AmGT" xfId="2099" xr:uid="{00000000-0005-0000-0000-000047090000}"/>
    <cellStyle name="Normal 121" xfId="2100" xr:uid="{00000000-0005-0000-0000-000048090000}"/>
    <cellStyle name="Normal 121 2" xfId="2101" xr:uid="{00000000-0005-0000-0000-000049090000}"/>
    <cellStyle name="Normal 121 2 2" xfId="2102" xr:uid="{00000000-0005-0000-0000-00004A090000}"/>
    <cellStyle name="Normal 121 2 3" xfId="2103" xr:uid="{00000000-0005-0000-0000-00004B090000}"/>
    <cellStyle name="Normal 121 2 4" xfId="2104" xr:uid="{00000000-0005-0000-0000-00004C090000}"/>
    <cellStyle name="Normal 121 3" xfId="2105" xr:uid="{00000000-0005-0000-0000-00004D090000}"/>
    <cellStyle name="Normal 121 4" xfId="2106" xr:uid="{00000000-0005-0000-0000-00004E090000}"/>
    <cellStyle name="Normal 121 5" xfId="2107" xr:uid="{00000000-0005-0000-0000-00004F090000}"/>
    <cellStyle name="Normal 121_Mensalização_AmGT" xfId="2108" xr:uid="{00000000-0005-0000-0000-000050090000}"/>
    <cellStyle name="Normal 122" xfId="2109" xr:uid="{00000000-0005-0000-0000-000051090000}"/>
    <cellStyle name="Normal 122 2" xfId="2110" xr:uid="{00000000-0005-0000-0000-000052090000}"/>
    <cellStyle name="Normal 122 2 2" xfId="2111" xr:uid="{00000000-0005-0000-0000-000053090000}"/>
    <cellStyle name="Normal 122 2 3" xfId="2112" xr:uid="{00000000-0005-0000-0000-000054090000}"/>
    <cellStyle name="Normal 122 2 4" xfId="2113" xr:uid="{00000000-0005-0000-0000-000055090000}"/>
    <cellStyle name="Normal 122 3" xfId="2114" xr:uid="{00000000-0005-0000-0000-000056090000}"/>
    <cellStyle name="Normal 122 4" xfId="2115" xr:uid="{00000000-0005-0000-0000-000057090000}"/>
    <cellStyle name="Normal 122 5" xfId="2116" xr:uid="{00000000-0005-0000-0000-000058090000}"/>
    <cellStyle name="Normal 122_Mensalização_AmGT" xfId="2117" xr:uid="{00000000-0005-0000-0000-000059090000}"/>
    <cellStyle name="Normal 123" xfId="183" xr:uid="{00000000-0005-0000-0000-00005A090000}"/>
    <cellStyle name="Normal 123 2" xfId="2118" xr:uid="{00000000-0005-0000-0000-00005B090000}"/>
    <cellStyle name="Normal 123 2 2" xfId="2119" xr:uid="{00000000-0005-0000-0000-00005C090000}"/>
    <cellStyle name="Normal 123 2 3" xfId="2120" xr:uid="{00000000-0005-0000-0000-00005D090000}"/>
    <cellStyle name="Normal 123 2 4" xfId="2121" xr:uid="{00000000-0005-0000-0000-00005E090000}"/>
    <cellStyle name="Normal 123 3" xfId="2122" xr:uid="{00000000-0005-0000-0000-00005F090000}"/>
    <cellStyle name="Normal 123_Empréstimos e Financiamento SPE" xfId="10580" xr:uid="{00000000-0005-0000-0000-000060090000}"/>
    <cellStyle name="Normal 124" xfId="2123" xr:uid="{00000000-0005-0000-0000-000061090000}"/>
    <cellStyle name="Normal 124 2" xfId="2124" xr:uid="{00000000-0005-0000-0000-000062090000}"/>
    <cellStyle name="Normal 124 2 2" xfId="2125" xr:uid="{00000000-0005-0000-0000-000063090000}"/>
    <cellStyle name="Normal 124 2 3" xfId="2126" xr:uid="{00000000-0005-0000-0000-000064090000}"/>
    <cellStyle name="Normal 124 2 4" xfId="2127" xr:uid="{00000000-0005-0000-0000-000065090000}"/>
    <cellStyle name="Normal 124 3" xfId="2128" xr:uid="{00000000-0005-0000-0000-000066090000}"/>
    <cellStyle name="Normal 124 4" xfId="2129" xr:uid="{00000000-0005-0000-0000-000067090000}"/>
    <cellStyle name="Normal 124 5" xfId="2130" xr:uid="{00000000-0005-0000-0000-000068090000}"/>
    <cellStyle name="Normal 124_Mensalização_AmGT" xfId="2131" xr:uid="{00000000-0005-0000-0000-000069090000}"/>
    <cellStyle name="Normal 125" xfId="2132" xr:uid="{00000000-0005-0000-0000-00006A090000}"/>
    <cellStyle name="Normal 125 2" xfId="2133" xr:uid="{00000000-0005-0000-0000-00006B090000}"/>
    <cellStyle name="Normal 125 2 2" xfId="2134" xr:uid="{00000000-0005-0000-0000-00006C090000}"/>
    <cellStyle name="Normal 125 2 3" xfId="2135" xr:uid="{00000000-0005-0000-0000-00006D090000}"/>
    <cellStyle name="Normal 125 2 4" xfId="2136" xr:uid="{00000000-0005-0000-0000-00006E090000}"/>
    <cellStyle name="Normal 125 3" xfId="2137" xr:uid="{00000000-0005-0000-0000-00006F090000}"/>
    <cellStyle name="Normal 125 4" xfId="2138" xr:uid="{00000000-0005-0000-0000-000070090000}"/>
    <cellStyle name="Normal 125 5" xfId="2139" xr:uid="{00000000-0005-0000-0000-000071090000}"/>
    <cellStyle name="Normal 125_Mensalização_AmGT" xfId="2140" xr:uid="{00000000-0005-0000-0000-000072090000}"/>
    <cellStyle name="Normal 126" xfId="2141" xr:uid="{00000000-0005-0000-0000-000073090000}"/>
    <cellStyle name="Normal 126 2" xfId="2142" xr:uid="{00000000-0005-0000-0000-000074090000}"/>
    <cellStyle name="Normal 126 2 2" xfId="2143" xr:uid="{00000000-0005-0000-0000-000075090000}"/>
    <cellStyle name="Normal 126 2 3" xfId="2144" xr:uid="{00000000-0005-0000-0000-000076090000}"/>
    <cellStyle name="Normal 126 2 4" xfId="2145" xr:uid="{00000000-0005-0000-0000-000077090000}"/>
    <cellStyle name="Normal 126 3" xfId="2146" xr:uid="{00000000-0005-0000-0000-000078090000}"/>
    <cellStyle name="Normal 126 4" xfId="2147" xr:uid="{00000000-0005-0000-0000-000079090000}"/>
    <cellStyle name="Normal 126 5" xfId="2148" xr:uid="{00000000-0005-0000-0000-00007A090000}"/>
    <cellStyle name="Normal 126_Mensalização_AmGT" xfId="2149" xr:uid="{00000000-0005-0000-0000-00007B090000}"/>
    <cellStyle name="Normal 127" xfId="2150" xr:uid="{00000000-0005-0000-0000-00007C090000}"/>
    <cellStyle name="Normal 127 2" xfId="2151" xr:uid="{00000000-0005-0000-0000-00007D090000}"/>
    <cellStyle name="Normal 127 2 2" xfId="2152" xr:uid="{00000000-0005-0000-0000-00007E090000}"/>
    <cellStyle name="Normal 127 2 3" xfId="2153" xr:uid="{00000000-0005-0000-0000-00007F090000}"/>
    <cellStyle name="Normal 127 2 4" xfId="2154" xr:uid="{00000000-0005-0000-0000-000080090000}"/>
    <cellStyle name="Normal 127 3" xfId="2155" xr:uid="{00000000-0005-0000-0000-000081090000}"/>
    <cellStyle name="Normal 127 4" xfId="2156" xr:uid="{00000000-0005-0000-0000-000082090000}"/>
    <cellStyle name="Normal 127 5" xfId="2157" xr:uid="{00000000-0005-0000-0000-000083090000}"/>
    <cellStyle name="Normal 127_Mensalização_AmGT" xfId="2158" xr:uid="{00000000-0005-0000-0000-000084090000}"/>
    <cellStyle name="Normal 128" xfId="2159" xr:uid="{00000000-0005-0000-0000-000085090000}"/>
    <cellStyle name="Normal 128 2" xfId="2160" xr:uid="{00000000-0005-0000-0000-000086090000}"/>
    <cellStyle name="Normal 128 2 2" xfId="2161" xr:uid="{00000000-0005-0000-0000-000087090000}"/>
    <cellStyle name="Normal 128 2 3" xfId="2162" xr:uid="{00000000-0005-0000-0000-000088090000}"/>
    <cellStyle name="Normal 128 2 4" xfId="2163" xr:uid="{00000000-0005-0000-0000-000089090000}"/>
    <cellStyle name="Normal 128 3" xfId="2164" xr:uid="{00000000-0005-0000-0000-00008A090000}"/>
    <cellStyle name="Normal 128 4" xfId="2165" xr:uid="{00000000-0005-0000-0000-00008B090000}"/>
    <cellStyle name="Normal 128 5" xfId="2166" xr:uid="{00000000-0005-0000-0000-00008C090000}"/>
    <cellStyle name="Normal 129" xfId="2167" xr:uid="{00000000-0005-0000-0000-00008D090000}"/>
    <cellStyle name="Normal 129 2" xfId="2168" xr:uid="{00000000-0005-0000-0000-00008E090000}"/>
    <cellStyle name="Normal 129 2 2" xfId="2169" xr:uid="{00000000-0005-0000-0000-00008F090000}"/>
    <cellStyle name="Normal 129 2 3" xfId="2170" xr:uid="{00000000-0005-0000-0000-000090090000}"/>
    <cellStyle name="Normal 129 2 4" xfId="2171" xr:uid="{00000000-0005-0000-0000-000091090000}"/>
    <cellStyle name="Normal 129 3" xfId="2172" xr:uid="{00000000-0005-0000-0000-000092090000}"/>
    <cellStyle name="Normal 129 4" xfId="2173" xr:uid="{00000000-0005-0000-0000-000093090000}"/>
    <cellStyle name="Normal 129 5" xfId="2174" xr:uid="{00000000-0005-0000-0000-000094090000}"/>
    <cellStyle name="Normal 13" xfId="307" xr:uid="{00000000-0005-0000-0000-000095090000}"/>
    <cellStyle name="Normal 13 2" xfId="2175" xr:uid="{00000000-0005-0000-0000-000096090000}"/>
    <cellStyle name="Normal 13 3" xfId="2176" xr:uid="{00000000-0005-0000-0000-000097090000}"/>
    <cellStyle name="Normal 13 4" xfId="11075" xr:uid="{00000000-0005-0000-0000-000098090000}"/>
    <cellStyle name="Normal 13_Empréstimos e Financiamento SPE" xfId="10581" xr:uid="{00000000-0005-0000-0000-000099090000}"/>
    <cellStyle name="Normal 130" xfId="2177" xr:uid="{00000000-0005-0000-0000-00009A090000}"/>
    <cellStyle name="Normal 130 2" xfId="2178" xr:uid="{00000000-0005-0000-0000-00009B090000}"/>
    <cellStyle name="Normal 130 2 2" xfId="2179" xr:uid="{00000000-0005-0000-0000-00009C090000}"/>
    <cellStyle name="Normal 130 2 3" xfId="2180" xr:uid="{00000000-0005-0000-0000-00009D090000}"/>
    <cellStyle name="Normal 130 2 4" xfId="2181" xr:uid="{00000000-0005-0000-0000-00009E090000}"/>
    <cellStyle name="Normal 130 3" xfId="2182" xr:uid="{00000000-0005-0000-0000-00009F090000}"/>
    <cellStyle name="Normal 130 4" xfId="2183" xr:uid="{00000000-0005-0000-0000-0000A0090000}"/>
    <cellStyle name="Normal 130 5" xfId="2184" xr:uid="{00000000-0005-0000-0000-0000A1090000}"/>
    <cellStyle name="Normal 131" xfId="2185" xr:uid="{00000000-0005-0000-0000-0000A2090000}"/>
    <cellStyle name="Normal 131 2" xfId="2186" xr:uid="{00000000-0005-0000-0000-0000A3090000}"/>
    <cellStyle name="Normal 131 2 2" xfId="2187" xr:uid="{00000000-0005-0000-0000-0000A4090000}"/>
    <cellStyle name="Normal 131 2 3" xfId="2188" xr:uid="{00000000-0005-0000-0000-0000A5090000}"/>
    <cellStyle name="Normal 131 2 4" xfId="2189" xr:uid="{00000000-0005-0000-0000-0000A6090000}"/>
    <cellStyle name="Normal 131 3" xfId="2190" xr:uid="{00000000-0005-0000-0000-0000A7090000}"/>
    <cellStyle name="Normal 131 4" xfId="2191" xr:uid="{00000000-0005-0000-0000-0000A8090000}"/>
    <cellStyle name="Normal 131 5" xfId="2192" xr:uid="{00000000-0005-0000-0000-0000A9090000}"/>
    <cellStyle name="Normal 132" xfId="2193" xr:uid="{00000000-0005-0000-0000-0000AA090000}"/>
    <cellStyle name="Normal 132 2" xfId="2194" xr:uid="{00000000-0005-0000-0000-0000AB090000}"/>
    <cellStyle name="Normal 132 2 2" xfId="2195" xr:uid="{00000000-0005-0000-0000-0000AC090000}"/>
    <cellStyle name="Normal 132 2 3" xfId="2196" xr:uid="{00000000-0005-0000-0000-0000AD090000}"/>
    <cellStyle name="Normal 132 2 4" xfId="2197" xr:uid="{00000000-0005-0000-0000-0000AE090000}"/>
    <cellStyle name="Normal 132 3" xfId="2198" xr:uid="{00000000-0005-0000-0000-0000AF090000}"/>
    <cellStyle name="Normal 132 4" xfId="2199" xr:uid="{00000000-0005-0000-0000-0000B0090000}"/>
    <cellStyle name="Normal 132 5" xfId="2200" xr:uid="{00000000-0005-0000-0000-0000B1090000}"/>
    <cellStyle name="Normal 133" xfId="2201" xr:uid="{00000000-0005-0000-0000-0000B2090000}"/>
    <cellStyle name="Normal 133 2" xfId="2202" xr:uid="{00000000-0005-0000-0000-0000B3090000}"/>
    <cellStyle name="Normal 133 2 2" xfId="2203" xr:uid="{00000000-0005-0000-0000-0000B4090000}"/>
    <cellStyle name="Normal 133 2 3" xfId="2204" xr:uid="{00000000-0005-0000-0000-0000B5090000}"/>
    <cellStyle name="Normal 133 2 4" xfId="2205" xr:uid="{00000000-0005-0000-0000-0000B6090000}"/>
    <cellStyle name="Normal 133 3" xfId="2206" xr:uid="{00000000-0005-0000-0000-0000B7090000}"/>
    <cellStyle name="Normal 133 4" xfId="2207" xr:uid="{00000000-0005-0000-0000-0000B8090000}"/>
    <cellStyle name="Normal 133 5" xfId="2208" xr:uid="{00000000-0005-0000-0000-0000B9090000}"/>
    <cellStyle name="Normal 134" xfId="2209" xr:uid="{00000000-0005-0000-0000-0000BA090000}"/>
    <cellStyle name="Normal 134 2" xfId="2210" xr:uid="{00000000-0005-0000-0000-0000BB090000}"/>
    <cellStyle name="Normal 134 2 2" xfId="2211" xr:uid="{00000000-0005-0000-0000-0000BC090000}"/>
    <cellStyle name="Normal 134 2 3" xfId="2212" xr:uid="{00000000-0005-0000-0000-0000BD090000}"/>
    <cellStyle name="Normal 134 2 4" xfId="2213" xr:uid="{00000000-0005-0000-0000-0000BE090000}"/>
    <cellStyle name="Normal 134 3" xfId="2214" xr:uid="{00000000-0005-0000-0000-0000BF090000}"/>
    <cellStyle name="Normal 134 4" xfId="2215" xr:uid="{00000000-0005-0000-0000-0000C0090000}"/>
    <cellStyle name="Normal 134 5" xfId="2216" xr:uid="{00000000-0005-0000-0000-0000C1090000}"/>
    <cellStyle name="Normal 135" xfId="2217" xr:uid="{00000000-0005-0000-0000-0000C2090000}"/>
    <cellStyle name="Normal 135 2" xfId="2218" xr:uid="{00000000-0005-0000-0000-0000C3090000}"/>
    <cellStyle name="Normal 135 2 2" xfId="2219" xr:uid="{00000000-0005-0000-0000-0000C4090000}"/>
    <cellStyle name="Normal 135 2 3" xfId="2220" xr:uid="{00000000-0005-0000-0000-0000C5090000}"/>
    <cellStyle name="Normal 135 2 4" xfId="2221" xr:uid="{00000000-0005-0000-0000-0000C6090000}"/>
    <cellStyle name="Normal 135 3" xfId="2222" xr:uid="{00000000-0005-0000-0000-0000C7090000}"/>
    <cellStyle name="Normal 135 4" xfId="2223" xr:uid="{00000000-0005-0000-0000-0000C8090000}"/>
    <cellStyle name="Normal 135 5" xfId="2224" xr:uid="{00000000-0005-0000-0000-0000C9090000}"/>
    <cellStyle name="Normal 136" xfId="2225" xr:uid="{00000000-0005-0000-0000-0000CA090000}"/>
    <cellStyle name="Normal 136 2" xfId="2226" xr:uid="{00000000-0005-0000-0000-0000CB090000}"/>
    <cellStyle name="Normal 136 2 2" xfId="2227" xr:uid="{00000000-0005-0000-0000-0000CC090000}"/>
    <cellStyle name="Normal 136 2 3" xfId="2228" xr:uid="{00000000-0005-0000-0000-0000CD090000}"/>
    <cellStyle name="Normal 136 2 4" xfId="2229" xr:uid="{00000000-0005-0000-0000-0000CE090000}"/>
    <cellStyle name="Normal 136 3" xfId="2230" xr:uid="{00000000-0005-0000-0000-0000CF090000}"/>
    <cellStyle name="Normal 136 4" xfId="2231" xr:uid="{00000000-0005-0000-0000-0000D0090000}"/>
    <cellStyle name="Normal 136 5" xfId="2232" xr:uid="{00000000-0005-0000-0000-0000D1090000}"/>
    <cellStyle name="Normal 137" xfId="2233" xr:uid="{00000000-0005-0000-0000-0000D2090000}"/>
    <cellStyle name="Normal 137 2" xfId="2234" xr:uid="{00000000-0005-0000-0000-0000D3090000}"/>
    <cellStyle name="Normal 137 2 2" xfId="2235" xr:uid="{00000000-0005-0000-0000-0000D4090000}"/>
    <cellStyle name="Normal 137 2 3" xfId="2236" xr:uid="{00000000-0005-0000-0000-0000D5090000}"/>
    <cellStyle name="Normal 137 2 4" xfId="2237" xr:uid="{00000000-0005-0000-0000-0000D6090000}"/>
    <cellStyle name="Normal 137 3" xfId="2238" xr:uid="{00000000-0005-0000-0000-0000D7090000}"/>
    <cellStyle name="Normal 137 4" xfId="2239" xr:uid="{00000000-0005-0000-0000-0000D8090000}"/>
    <cellStyle name="Normal 137 5" xfId="2240" xr:uid="{00000000-0005-0000-0000-0000D9090000}"/>
    <cellStyle name="Normal 138" xfId="2241" xr:uid="{00000000-0005-0000-0000-0000DA090000}"/>
    <cellStyle name="Normal 138 2" xfId="2242" xr:uid="{00000000-0005-0000-0000-0000DB090000}"/>
    <cellStyle name="Normal 138 2 2" xfId="2243" xr:uid="{00000000-0005-0000-0000-0000DC090000}"/>
    <cellStyle name="Normal 138 2 3" xfId="2244" xr:uid="{00000000-0005-0000-0000-0000DD090000}"/>
    <cellStyle name="Normal 138 2 4" xfId="2245" xr:uid="{00000000-0005-0000-0000-0000DE090000}"/>
    <cellStyle name="Normal 138 3" xfId="2246" xr:uid="{00000000-0005-0000-0000-0000DF090000}"/>
    <cellStyle name="Normal 138 4" xfId="2247" xr:uid="{00000000-0005-0000-0000-0000E0090000}"/>
    <cellStyle name="Normal 138 5" xfId="2248" xr:uid="{00000000-0005-0000-0000-0000E1090000}"/>
    <cellStyle name="Normal 139" xfId="2249" xr:uid="{00000000-0005-0000-0000-0000E2090000}"/>
    <cellStyle name="Normal 139 2" xfId="2250" xr:uid="{00000000-0005-0000-0000-0000E3090000}"/>
    <cellStyle name="Normal 139 2 2" xfId="2251" xr:uid="{00000000-0005-0000-0000-0000E4090000}"/>
    <cellStyle name="Normal 139 2 3" xfId="2252" xr:uid="{00000000-0005-0000-0000-0000E5090000}"/>
    <cellStyle name="Normal 139 2 4" xfId="2253" xr:uid="{00000000-0005-0000-0000-0000E6090000}"/>
    <cellStyle name="Normal 139 3" xfId="2254" xr:uid="{00000000-0005-0000-0000-0000E7090000}"/>
    <cellStyle name="Normal 139 4" xfId="2255" xr:uid="{00000000-0005-0000-0000-0000E8090000}"/>
    <cellStyle name="Normal 139 5" xfId="2256" xr:uid="{00000000-0005-0000-0000-0000E9090000}"/>
    <cellStyle name="Normal 14" xfId="308" xr:uid="{00000000-0005-0000-0000-0000EA090000}"/>
    <cellStyle name="Normal 14 2" xfId="2257" xr:uid="{00000000-0005-0000-0000-0000EB090000}"/>
    <cellStyle name="Normal 14 2 2" xfId="2258" xr:uid="{00000000-0005-0000-0000-0000EC090000}"/>
    <cellStyle name="Normal 14 2 2 2" xfId="2259" xr:uid="{00000000-0005-0000-0000-0000ED090000}"/>
    <cellStyle name="Normal 14 2 2 3" xfId="2260" xr:uid="{00000000-0005-0000-0000-0000EE090000}"/>
    <cellStyle name="Normal 14 2 2 4" xfId="2261" xr:uid="{00000000-0005-0000-0000-0000EF090000}"/>
    <cellStyle name="Normal 14 2 3" xfId="2262" xr:uid="{00000000-0005-0000-0000-0000F0090000}"/>
    <cellStyle name="Normal 14 2 4" xfId="2263" xr:uid="{00000000-0005-0000-0000-0000F1090000}"/>
    <cellStyle name="Normal 14 2 5" xfId="2264" xr:uid="{00000000-0005-0000-0000-0000F2090000}"/>
    <cellStyle name="Normal 14 3" xfId="2265" xr:uid="{00000000-0005-0000-0000-0000F3090000}"/>
    <cellStyle name="Normal 14 3 2" xfId="2266" xr:uid="{00000000-0005-0000-0000-0000F4090000}"/>
    <cellStyle name="Normal 14 3 2 2" xfId="2267" xr:uid="{00000000-0005-0000-0000-0000F5090000}"/>
    <cellStyle name="Normal 14 3 2 3" xfId="2268" xr:uid="{00000000-0005-0000-0000-0000F6090000}"/>
    <cellStyle name="Normal 14 3 2 4" xfId="2269" xr:uid="{00000000-0005-0000-0000-0000F7090000}"/>
    <cellStyle name="Normal 14 3 3" xfId="2270" xr:uid="{00000000-0005-0000-0000-0000F8090000}"/>
    <cellStyle name="Normal 14 3 4" xfId="2271" xr:uid="{00000000-0005-0000-0000-0000F9090000}"/>
    <cellStyle name="Normal 14 3 5" xfId="2272" xr:uid="{00000000-0005-0000-0000-0000FA090000}"/>
    <cellStyle name="Normal 14_Empréstimos e Financiamento SPE" xfId="10582" xr:uid="{00000000-0005-0000-0000-0000FB090000}"/>
    <cellStyle name="Normal 140" xfId="2273" xr:uid="{00000000-0005-0000-0000-0000FC090000}"/>
    <cellStyle name="Normal 140 2" xfId="2274" xr:uid="{00000000-0005-0000-0000-0000FD090000}"/>
    <cellStyle name="Normal 140 2 2" xfId="2275" xr:uid="{00000000-0005-0000-0000-0000FE090000}"/>
    <cellStyle name="Normal 140 2 3" xfId="2276" xr:uid="{00000000-0005-0000-0000-0000FF090000}"/>
    <cellStyle name="Normal 140 2 4" xfId="2277" xr:uid="{00000000-0005-0000-0000-0000000A0000}"/>
    <cellStyle name="Normal 140 3" xfId="2278" xr:uid="{00000000-0005-0000-0000-0000010A0000}"/>
    <cellStyle name="Normal 140 4" xfId="2279" xr:uid="{00000000-0005-0000-0000-0000020A0000}"/>
    <cellStyle name="Normal 140 5" xfId="2280" xr:uid="{00000000-0005-0000-0000-0000030A0000}"/>
    <cellStyle name="Normal 141" xfId="2281" xr:uid="{00000000-0005-0000-0000-0000040A0000}"/>
    <cellStyle name="Normal 141 2" xfId="2282" xr:uid="{00000000-0005-0000-0000-0000050A0000}"/>
    <cellStyle name="Normal 141 2 2" xfId="2283" xr:uid="{00000000-0005-0000-0000-0000060A0000}"/>
    <cellStyle name="Normal 141 2 3" xfId="2284" xr:uid="{00000000-0005-0000-0000-0000070A0000}"/>
    <cellStyle name="Normal 141 2 4" xfId="2285" xr:uid="{00000000-0005-0000-0000-0000080A0000}"/>
    <cellStyle name="Normal 141 3" xfId="2286" xr:uid="{00000000-0005-0000-0000-0000090A0000}"/>
    <cellStyle name="Normal 141 4" xfId="2287" xr:uid="{00000000-0005-0000-0000-00000A0A0000}"/>
    <cellStyle name="Normal 141 5" xfId="2288" xr:uid="{00000000-0005-0000-0000-00000B0A0000}"/>
    <cellStyle name="Normal 142" xfId="2289" xr:uid="{00000000-0005-0000-0000-00000C0A0000}"/>
    <cellStyle name="Normal 142 2" xfId="2290" xr:uid="{00000000-0005-0000-0000-00000D0A0000}"/>
    <cellStyle name="Normal 142 2 2" xfId="2291" xr:uid="{00000000-0005-0000-0000-00000E0A0000}"/>
    <cellStyle name="Normal 142 2 3" xfId="2292" xr:uid="{00000000-0005-0000-0000-00000F0A0000}"/>
    <cellStyle name="Normal 142 2 4" xfId="2293" xr:uid="{00000000-0005-0000-0000-0000100A0000}"/>
    <cellStyle name="Normal 142 3" xfId="2294" xr:uid="{00000000-0005-0000-0000-0000110A0000}"/>
    <cellStyle name="Normal 142 4" xfId="2295" xr:uid="{00000000-0005-0000-0000-0000120A0000}"/>
    <cellStyle name="Normal 142 5" xfId="2296" xr:uid="{00000000-0005-0000-0000-0000130A0000}"/>
    <cellStyle name="Normal 143" xfId="2297" xr:uid="{00000000-0005-0000-0000-0000140A0000}"/>
    <cellStyle name="Normal 143 2" xfId="2298" xr:uid="{00000000-0005-0000-0000-0000150A0000}"/>
    <cellStyle name="Normal 143 2 2" xfId="2299" xr:uid="{00000000-0005-0000-0000-0000160A0000}"/>
    <cellStyle name="Normal 143 2 3" xfId="2300" xr:uid="{00000000-0005-0000-0000-0000170A0000}"/>
    <cellStyle name="Normal 143 2 4" xfId="2301" xr:uid="{00000000-0005-0000-0000-0000180A0000}"/>
    <cellStyle name="Normal 143 3" xfId="2302" xr:uid="{00000000-0005-0000-0000-0000190A0000}"/>
    <cellStyle name="Normal 143 4" xfId="2303" xr:uid="{00000000-0005-0000-0000-00001A0A0000}"/>
    <cellStyle name="Normal 143 5" xfId="2304" xr:uid="{00000000-0005-0000-0000-00001B0A0000}"/>
    <cellStyle name="Normal 144" xfId="2305" xr:uid="{00000000-0005-0000-0000-00001C0A0000}"/>
    <cellStyle name="Normal 144 2" xfId="2306" xr:uid="{00000000-0005-0000-0000-00001D0A0000}"/>
    <cellStyle name="Normal 144 2 2" xfId="2307" xr:uid="{00000000-0005-0000-0000-00001E0A0000}"/>
    <cellStyle name="Normal 144 2 3" xfId="2308" xr:uid="{00000000-0005-0000-0000-00001F0A0000}"/>
    <cellStyle name="Normal 144 2 4" xfId="2309" xr:uid="{00000000-0005-0000-0000-0000200A0000}"/>
    <cellStyle name="Normal 144 3" xfId="2310" xr:uid="{00000000-0005-0000-0000-0000210A0000}"/>
    <cellStyle name="Normal 144 4" xfId="2311" xr:uid="{00000000-0005-0000-0000-0000220A0000}"/>
    <cellStyle name="Normal 144 5" xfId="2312" xr:uid="{00000000-0005-0000-0000-0000230A0000}"/>
    <cellStyle name="Normal 145" xfId="2313" xr:uid="{00000000-0005-0000-0000-0000240A0000}"/>
    <cellStyle name="Normal 145 2" xfId="2314" xr:uid="{00000000-0005-0000-0000-0000250A0000}"/>
    <cellStyle name="Normal 145 2 2" xfId="2315" xr:uid="{00000000-0005-0000-0000-0000260A0000}"/>
    <cellStyle name="Normal 145 2 3" xfId="2316" xr:uid="{00000000-0005-0000-0000-0000270A0000}"/>
    <cellStyle name="Normal 145 2 4" xfId="2317" xr:uid="{00000000-0005-0000-0000-0000280A0000}"/>
    <cellStyle name="Normal 145 3" xfId="2318" xr:uid="{00000000-0005-0000-0000-0000290A0000}"/>
    <cellStyle name="Normal 145 4" xfId="2319" xr:uid="{00000000-0005-0000-0000-00002A0A0000}"/>
    <cellStyle name="Normal 145 5" xfId="2320" xr:uid="{00000000-0005-0000-0000-00002B0A0000}"/>
    <cellStyle name="Normal 146" xfId="2321" xr:uid="{00000000-0005-0000-0000-00002C0A0000}"/>
    <cellStyle name="Normal 146 2" xfId="2322" xr:uid="{00000000-0005-0000-0000-00002D0A0000}"/>
    <cellStyle name="Normal 146 2 2" xfId="2323" xr:uid="{00000000-0005-0000-0000-00002E0A0000}"/>
    <cellStyle name="Normal 146 2 3" xfId="2324" xr:uid="{00000000-0005-0000-0000-00002F0A0000}"/>
    <cellStyle name="Normal 146 2 4" xfId="2325" xr:uid="{00000000-0005-0000-0000-0000300A0000}"/>
    <cellStyle name="Normal 146 3" xfId="2326" xr:uid="{00000000-0005-0000-0000-0000310A0000}"/>
    <cellStyle name="Normal 146 4" xfId="2327" xr:uid="{00000000-0005-0000-0000-0000320A0000}"/>
    <cellStyle name="Normal 146 5" xfId="2328" xr:uid="{00000000-0005-0000-0000-0000330A0000}"/>
    <cellStyle name="Normal 147" xfId="2329" xr:uid="{00000000-0005-0000-0000-0000340A0000}"/>
    <cellStyle name="Normal 147 2" xfId="2330" xr:uid="{00000000-0005-0000-0000-0000350A0000}"/>
    <cellStyle name="Normal 147 2 2" xfId="2331" xr:uid="{00000000-0005-0000-0000-0000360A0000}"/>
    <cellStyle name="Normal 147 2 3" xfId="2332" xr:uid="{00000000-0005-0000-0000-0000370A0000}"/>
    <cellStyle name="Normal 147 2 4" xfId="2333" xr:uid="{00000000-0005-0000-0000-0000380A0000}"/>
    <cellStyle name="Normal 147 3" xfId="2334" xr:uid="{00000000-0005-0000-0000-0000390A0000}"/>
    <cellStyle name="Normal 147 4" xfId="2335" xr:uid="{00000000-0005-0000-0000-00003A0A0000}"/>
    <cellStyle name="Normal 147 5" xfId="2336" xr:uid="{00000000-0005-0000-0000-00003B0A0000}"/>
    <cellStyle name="Normal 148" xfId="2337" xr:uid="{00000000-0005-0000-0000-00003C0A0000}"/>
    <cellStyle name="Normal 148 2" xfId="2338" xr:uid="{00000000-0005-0000-0000-00003D0A0000}"/>
    <cellStyle name="Normal 148 2 2" xfId="2339" xr:uid="{00000000-0005-0000-0000-00003E0A0000}"/>
    <cellStyle name="Normal 148 2 3" xfId="2340" xr:uid="{00000000-0005-0000-0000-00003F0A0000}"/>
    <cellStyle name="Normal 148 2 4" xfId="2341" xr:uid="{00000000-0005-0000-0000-0000400A0000}"/>
    <cellStyle name="Normal 148 3" xfId="2342" xr:uid="{00000000-0005-0000-0000-0000410A0000}"/>
    <cellStyle name="Normal 148 4" xfId="2343" xr:uid="{00000000-0005-0000-0000-0000420A0000}"/>
    <cellStyle name="Normal 148 5" xfId="2344" xr:uid="{00000000-0005-0000-0000-0000430A0000}"/>
    <cellStyle name="Normal 149" xfId="2345" xr:uid="{00000000-0005-0000-0000-0000440A0000}"/>
    <cellStyle name="Normal 149 2" xfId="2346" xr:uid="{00000000-0005-0000-0000-0000450A0000}"/>
    <cellStyle name="Normal 149 2 2" xfId="2347" xr:uid="{00000000-0005-0000-0000-0000460A0000}"/>
    <cellStyle name="Normal 149 2 3" xfId="2348" xr:uid="{00000000-0005-0000-0000-0000470A0000}"/>
    <cellStyle name="Normal 149 2 4" xfId="2349" xr:uid="{00000000-0005-0000-0000-0000480A0000}"/>
    <cellStyle name="Normal 149 3" xfId="2350" xr:uid="{00000000-0005-0000-0000-0000490A0000}"/>
    <cellStyle name="Normal 149 4" xfId="2351" xr:uid="{00000000-0005-0000-0000-00004A0A0000}"/>
    <cellStyle name="Normal 149 5" xfId="2352" xr:uid="{00000000-0005-0000-0000-00004B0A0000}"/>
    <cellStyle name="Normal 15" xfId="309" xr:uid="{00000000-0005-0000-0000-00004C0A0000}"/>
    <cellStyle name="Normal 15 2" xfId="2353" xr:uid="{00000000-0005-0000-0000-00004D0A0000}"/>
    <cellStyle name="Normal 15_Empréstimos e Financiamento SPE" xfId="10583" xr:uid="{00000000-0005-0000-0000-00004E0A0000}"/>
    <cellStyle name="Normal 150" xfId="2354" xr:uid="{00000000-0005-0000-0000-00004F0A0000}"/>
    <cellStyle name="Normal 150 2" xfId="2355" xr:uid="{00000000-0005-0000-0000-0000500A0000}"/>
    <cellStyle name="Normal 150 2 2" xfId="2356" xr:uid="{00000000-0005-0000-0000-0000510A0000}"/>
    <cellStyle name="Normal 150 2 3" xfId="2357" xr:uid="{00000000-0005-0000-0000-0000520A0000}"/>
    <cellStyle name="Normal 150 2 4" xfId="2358" xr:uid="{00000000-0005-0000-0000-0000530A0000}"/>
    <cellStyle name="Normal 150 3" xfId="2359" xr:uid="{00000000-0005-0000-0000-0000540A0000}"/>
    <cellStyle name="Normal 150 4" xfId="2360" xr:uid="{00000000-0005-0000-0000-0000550A0000}"/>
    <cellStyle name="Normal 150 5" xfId="2361" xr:uid="{00000000-0005-0000-0000-0000560A0000}"/>
    <cellStyle name="Normal 151" xfId="2362" xr:uid="{00000000-0005-0000-0000-0000570A0000}"/>
    <cellStyle name="Normal 151 2" xfId="2363" xr:uid="{00000000-0005-0000-0000-0000580A0000}"/>
    <cellStyle name="Normal 151 2 2" xfId="2364" xr:uid="{00000000-0005-0000-0000-0000590A0000}"/>
    <cellStyle name="Normal 151 2 3" xfId="2365" xr:uid="{00000000-0005-0000-0000-00005A0A0000}"/>
    <cellStyle name="Normal 151 2 4" xfId="2366" xr:uid="{00000000-0005-0000-0000-00005B0A0000}"/>
    <cellStyle name="Normal 151 3" xfId="2367" xr:uid="{00000000-0005-0000-0000-00005C0A0000}"/>
    <cellStyle name="Normal 151 4" xfId="2368" xr:uid="{00000000-0005-0000-0000-00005D0A0000}"/>
    <cellStyle name="Normal 151 5" xfId="2369" xr:uid="{00000000-0005-0000-0000-00005E0A0000}"/>
    <cellStyle name="Normal 152" xfId="2370" xr:uid="{00000000-0005-0000-0000-00005F0A0000}"/>
    <cellStyle name="Normal 152 2" xfId="2371" xr:uid="{00000000-0005-0000-0000-0000600A0000}"/>
    <cellStyle name="Normal 152 2 2" xfId="2372" xr:uid="{00000000-0005-0000-0000-0000610A0000}"/>
    <cellStyle name="Normal 152 2 3" xfId="2373" xr:uid="{00000000-0005-0000-0000-0000620A0000}"/>
    <cellStyle name="Normal 152 2 4" xfId="2374" xr:uid="{00000000-0005-0000-0000-0000630A0000}"/>
    <cellStyle name="Normal 152 3" xfId="2375" xr:uid="{00000000-0005-0000-0000-0000640A0000}"/>
    <cellStyle name="Normal 152 4" xfId="2376" xr:uid="{00000000-0005-0000-0000-0000650A0000}"/>
    <cellStyle name="Normal 152 5" xfId="2377" xr:uid="{00000000-0005-0000-0000-0000660A0000}"/>
    <cellStyle name="Normal 153" xfId="2378" xr:uid="{00000000-0005-0000-0000-0000670A0000}"/>
    <cellStyle name="Normal 153 2" xfId="2379" xr:uid="{00000000-0005-0000-0000-0000680A0000}"/>
    <cellStyle name="Normal 153 2 2" xfId="2380" xr:uid="{00000000-0005-0000-0000-0000690A0000}"/>
    <cellStyle name="Normal 153 2 2 2 2" xfId="21218" xr:uid="{37136240-7885-40CA-98EE-E1892521DA7E}"/>
    <cellStyle name="Normal 153 2 3" xfId="2381" xr:uid="{00000000-0005-0000-0000-00006A0A0000}"/>
    <cellStyle name="Normal 153 2 4" xfId="2382" xr:uid="{00000000-0005-0000-0000-00006B0A0000}"/>
    <cellStyle name="Normal 153 3" xfId="2383" xr:uid="{00000000-0005-0000-0000-00006C0A0000}"/>
    <cellStyle name="Normal 153 4" xfId="2384" xr:uid="{00000000-0005-0000-0000-00006D0A0000}"/>
    <cellStyle name="Normal 153 5" xfId="2385" xr:uid="{00000000-0005-0000-0000-00006E0A0000}"/>
    <cellStyle name="Normal 154" xfId="2386" xr:uid="{00000000-0005-0000-0000-00006F0A0000}"/>
    <cellStyle name="Normal 154 2" xfId="2387" xr:uid="{00000000-0005-0000-0000-0000700A0000}"/>
    <cellStyle name="Normal 154 2 2" xfId="2388" xr:uid="{00000000-0005-0000-0000-0000710A0000}"/>
    <cellStyle name="Normal 154 2 3" xfId="2389" xr:uid="{00000000-0005-0000-0000-0000720A0000}"/>
    <cellStyle name="Normal 154 2 4" xfId="2390" xr:uid="{00000000-0005-0000-0000-0000730A0000}"/>
    <cellStyle name="Normal 154 3" xfId="2391" xr:uid="{00000000-0005-0000-0000-0000740A0000}"/>
    <cellStyle name="Normal 154 4" xfId="2392" xr:uid="{00000000-0005-0000-0000-0000750A0000}"/>
    <cellStyle name="Normal 154 5" xfId="2393" xr:uid="{00000000-0005-0000-0000-0000760A0000}"/>
    <cellStyle name="Normal 155" xfId="2394" xr:uid="{00000000-0005-0000-0000-0000770A0000}"/>
    <cellStyle name="Normal 155 2" xfId="2395" xr:uid="{00000000-0005-0000-0000-0000780A0000}"/>
    <cellStyle name="Normal 155 2 2" xfId="2396" xr:uid="{00000000-0005-0000-0000-0000790A0000}"/>
    <cellStyle name="Normal 155 2 3" xfId="2397" xr:uid="{00000000-0005-0000-0000-00007A0A0000}"/>
    <cellStyle name="Normal 155 2 4" xfId="2398" xr:uid="{00000000-0005-0000-0000-00007B0A0000}"/>
    <cellStyle name="Normal 155 3" xfId="2399" xr:uid="{00000000-0005-0000-0000-00007C0A0000}"/>
    <cellStyle name="Normal 155 4" xfId="2400" xr:uid="{00000000-0005-0000-0000-00007D0A0000}"/>
    <cellStyle name="Normal 155 5" xfId="2401" xr:uid="{00000000-0005-0000-0000-00007E0A0000}"/>
    <cellStyle name="Normal 156" xfId="2402" xr:uid="{00000000-0005-0000-0000-00007F0A0000}"/>
    <cellStyle name="Normal 156 2" xfId="2403" xr:uid="{00000000-0005-0000-0000-0000800A0000}"/>
    <cellStyle name="Normal 156 2 2" xfId="2404" xr:uid="{00000000-0005-0000-0000-0000810A0000}"/>
    <cellStyle name="Normal 156 2 3" xfId="2405" xr:uid="{00000000-0005-0000-0000-0000820A0000}"/>
    <cellStyle name="Normal 156 2 4" xfId="2406" xr:uid="{00000000-0005-0000-0000-0000830A0000}"/>
    <cellStyle name="Normal 156 3" xfId="2407" xr:uid="{00000000-0005-0000-0000-0000840A0000}"/>
    <cellStyle name="Normal 156 4" xfId="2408" xr:uid="{00000000-0005-0000-0000-0000850A0000}"/>
    <cellStyle name="Normal 156 5" xfId="2409" xr:uid="{00000000-0005-0000-0000-0000860A0000}"/>
    <cellStyle name="Normal 157" xfId="2410" xr:uid="{00000000-0005-0000-0000-0000870A0000}"/>
    <cellStyle name="Normal 157 2" xfId="2411" xr:uid="{00000000-0005-0000-0000-0000880A0000}"/>
    <cellStyle name="Normal 157 2 2" xfId="2412" xr:uid="{00000000-0005-0000-0000-0000890A0000}"/>
    <cellStyle name="Normal 157 2 3" xfId="2413" xr:uid="{00000000-0005-0000-0000-00008A0A0000}"/>
    <cellStyle name="Normal 157 2 4" xfId="2414" xr:uid="{00000000-0005-0000-0000-00008B0A0000}"/>
    <cellStyle name="Normal 157 3" xfId="2415" xr:uid="{00000000-0005-0000-0000-00008C0A0000}"/>
    <cellStyle name="Normal 157 4" xfId="2416" xr:uid="{00000000-0005-0000-0000-00008D0A0000}"/>
    <cellStyle name="Normal 157 5" xfId="2417" xr:uid="{00000000-0005-0000-0000-00008E0A0000}"/>
    <cellStyle name="Normal 158" xfId="2418" xr:uid="{00000000-0005-0000-0000-00008F0A0000}"/>
    <cellStyle name="Normal 158 2" xfId="2419" xr:uid="{00000000-0005-0000-0000-0000900A0000}"/>
    <cellStyle name="Normal 158 2 2" xfId="2420" xr:uid="{00000000-0005-0000-0000-0000910A0000}"/>
    <cellStyle name="Normal 158 2 3" xfId="2421" xr:uid="{00000000-0005-0000-0000-0000920A0000}"/>
    <cellStyle name="Normal 158 2 4" xfId="2422" xr:uid="{00000000-0005-0000-0000-0000930A0000}"/>
    <cellStyle name="Normal 158 3" xfId="2423" xr:uid="{00000000-0005-0000-0000-0000940A0000}"/>
    <cellStyle name="Normal 158 4" xfId="2424" xr:uid="{00000000-0005-0000-0000-0000950A0000}"/>
    <cellStyle name="Normal 158 5" xfId="2425" xr:uid="{00000000-0005-0000-0000-0000960A0000}"/>
    <cellStyle name="Normal 159" xfId="2426" xr:uid="{00000000-0005-0000-0000-0000970A0000}"/>
    <cellStyle name="Normal 159 2" xfId="2427" xr:uid="{00000000-0005-0000-0000-0000980A0000}"/>
    <cellStyle name="Normal 159 2 2" xfId="2428" xr:uid="{00000000-0005-0000-0000-0000990A0000}"/>
    <cellStyle name="Normal 159 2 3" xfId="2429" xr:uid="{00000000-0005-0000-0000-00009A0A0000}"/>
    <cellStyle name="Normal 159 2 4" xfId="2430" xr:uid="{00000000-0005-0000-0000-00009B0A0000}"/>
    <cellStyle name="Normal 159 3" xfId="2431" xr:uid="{00000000-0005-0000-0000-00009C0A0000}"/>
    <cellStyle name="Normal 159 4" xfId="2432" xr:uid="{00000000-0005-0000-0000-00009D0A0000}"/>
    <cellStyle name="Normal 159 5" xfId="2433" xr:uid="{00000000-0005-0000-0000-00009E0A0000}"/>
    <cellStyle name="Normal 16" xfId="310" xr:uid="{00000000-0005-0000-0000-00009F0A0000}"/>
    <cellStyle name="Normal 16 2" xfId="2434" xr:uid="{00000000-0005-0000-0000-0000A00A0000}"/>
    <cellStyle name="Normal 16 3" xfId="11076" xr:uid="{00000000-0005-0000-0000-0000A10A0000}"/>
    <cellStyle name="Normal 16_Empréstimos e Financiamento SPE" xfId="10584" xr:uid="{00000000-0005-0000-0000-0000A20A0000}"/>
    <cellStyle name="Normal 160" xfId="2435" xr:uid="{00000000-0005-0000-0000-0000A30A0000}"/>
    <cellStyle name="Normal 160 2" xfId="2436" xr:uid="{00000000-0005-0000-0000-0000A40A0000}"/>
    <cellStyle name="Normal 160 2 2" xfId="2437" xr:uid="{00000000-0005-0000-0000-0000A50A0000}"/>
    <cellStyle name="Normal 160 2 3" xfId="2438" xr:uid="{00000000-0005-0000-0000-0000A60A0000}"/>
    <cellStyle name="Normal 160 2 4" xfId="2439" xr:uid="{00000000-0005-0000-0000-0000A70A0000}"/>
    <cellStyle name="Normal 160 3" xfId="2440" xr:uid="{00000000-0005-0000-0000-0000A80A0000}"/>
    <cellStyle name="Normal 160 4" xfId="2441" xr:uid="{00000000-0005-0000-0000-0000A90A0000}"/>
    <cellStyle name="Normal 160 5" xfId="2442" xr:uid="{00000000-0005-0000-0000-0000AA0A0000}"/>
    <cellStyle name="Normal 161" xfId="2443" xr:uid="{00000000-0005-0000-0000-0000AB0A0000}"/>
    <cellStyle name="Normal 161 2" xfId="2444" xr:uid="{00000000-0005-0000-0000-0000AC0A0000}"/>
    <cellStyle name="Normal 161 2 2" xfId="2445" xr:uid="{00000000-0005-0000-0000-0000AD0A0000}"/>
    <cellStyle name="Normal 161 2 3" xfId="2446" xr:uid="{00000000-0005-0000-0000-0000AE0A0000}"/>
    <cellStyle name="Normal 161 2 4" xfId="2447" xr:uid="{00000000-0005-0000-0000-0000AF0A0000}"/>
    <cellStyle name="Normal 161 3" xfId="2448" xr:uid="{00000000-0005-0000-0000-0000B00A0000}"/>
    <cellStyle name="Normal 161 4" xfId="2449" xr:uid="{00000000-0005-0000-0000-0000B10A0000}"/>
    <cellStyle name="Normal 161 5" xfId="2450" xr:uid="{00000000-0005-0000-0000-0000B20A0000}"/>
    <cellStyle name="Normal 162" xfId="2451" xr:uid="{00000000-0005-0000-0000-0000B30A0000}"/>
    <cellStyle name="Normal 162 2" xfId="2452" xr:uid="{00000000-0005-0000-0000-0000B40A0000}"/>
    <cellStyle name="Normal 162 2 2" xfId="2453" xr:uid="{00000000-0005-0000-0000-0000B50A0000}"/>
    <cellStyle name="Normal 162 2 3" xfId="2454" xr:uid="{00000000-0005-0000-0000-0000B60A0000}"/>
    <cellStyle name="Normal 162 2 4" xfId="2455" xr:uid="{00000000-0005-0000-0000-0000B70A0000}"/>
    <cellStyle name="Normal 162 3" xfId="2456" xr:uid="{00000000-0005-0000-0000-0000B80A0000}"/>
    <cellStyle name="Normal 162 4" xfId="2457" xr:uid="{00000000-0005-0000-0000-0000B90A0000}"/>
    <cellStyle name="Normal 162 5" xfId="2458" xr:uid="{00000000-0005-0000-0000-0000BA0A0000}"/>
    <cellStyle name="Normal 163" xfId="2459" xr:uid="{00000000-0005-0000-0000-0000BB0A0000}"/>
    <cellStyle name="Normal 163 2" xfId="2460" xr:uid="{00000000-0005-0000-0000-0000BC0A0000}"/>
    <cellStyle name="Normal 163 2 2" xfId="2461" xr:uid="{00000000-0005-0000-0000-0000BD0A0000}"/>
    <cellStyle name="Normal 163 2 3" xfId="2462" xr:uid="{00000000-0005-0000-0000-0000BE0A0000}"/>
    <cellStyle name="Normal 163 2 4" xfId="2463" xr:uid="{00000000-0005-0000-0000-0000BF0A0000}"/>
    <cellStyle name="Normal 163 3" xfId="2464" xr:uid="{00000000-0005-0000-0000-0000C00A0000}"/>
    <cellStyle name="Normal 163 4" xfId="2465" xr:uid="{00000000-0005-0000-0000-0000C10A0000}"/>
    <cellStyle name="Normal 163 5" xfId="2466" xr:uid="{00000000-0005-0000-0000-0000C20A0000}"/>
    <cellStyle name="Normal 164" xfId="2467" xr:uid="{00000000-0005-0000-0000-0000C30A0000}"/>
    <cellStyle name="Normal 164 2" xfId="2468" xr:uid="{00000000-0005-0000-0000-0000C40A0000}"/>
    <cellStyle name="Normal 164 2 2" xfId="2469" xr:uid="{00000000-0005-0000-0000-0000C50A0000}"/>
    <cellStyle name="Normal 164 2 3" xfId="2470" xr:uid="{00000000-0005-0000-0000-0000C60A0000}"/>
    <cellStyle name="Normal 164 2 4" xfId="2471" xr:uid="{00000000-0005-0000-0000-0000C70A0000}"/>
    <cellStyle name="Normal 164 3" xfId="2472" xr:uid="{00000000-0005-0000-0000-0000C80A0000}"/>
    <cellStyle name="Normal 164 4" xfId="2473" xr:uid="{00000000-0005-0000-0000-0000C90A0000}"/>
    <cellStyle name="Normal 164 5" xfId="2474" xr:uid="{00000000-0005-0000-0000-0000CA0A0000}"/>
    <cellStyle name="Normal 165" xfId="2475" xr:uid="{00000000-0005-0000-0000-0000CB0A0000}"/>
    <cellStyle name="Normal 165 2" xfId="2476" xr:uid="{00000000-0005-0000-0000-0000CC0A0000}"/>
    <cellStyle name="Normal 165 2 2" xfId="2477" xr:uid="{00000000-0005-0000-0000-0000CD0A0000}"/>
    <cellStyle name="Normal 165 2 3" xfId="2478" xr:uid="{00000000-0005-0000-0000-0000CE0A0000}"/>
    <cellStyle name="Normal 165 2 4" xfId="2479" xr:uid="{00000000-0005-0000-0000-0000CF0A0000}"/>
    <cellStyle name="Normal 165 3" xfId="2480" xr:uid="{00000000-0005-0000-0000-0000D00A0000}"/>
    <cellStyle name="Normal 165 4" xfId="2481" xr:uid="{00000000-0005-0000-0000-0000D10A0000}"/>
    <cellStyle name="Normal 165 5" xfId="2482" xr:uid="{00000000-0005-0000-0000-0000D20A0000}"/>
    <cellStyle name="Normal 166" xfId="2483" xr:uid="{00000000-0005-0000-0000-0000D30A0000}"/>
    <cellStyle name="Normal 166 2" xfId="2484" xr:uid="{00000000-0005-0000-0000-0000D40A0000}"/>
    <cellStyle name="Normal 166 2 2" xfId="2485" xr:uid="{00000000-0005-0000-0000-0000D50A0000}"/>
    <cellStyle name="Normal 166 2 3" xfId="2486" xr:uid="{00000000-0005-0000-0000-0000D60A0000}"/>
    <cellStyle name="Normal 166 2 4" xfId="2487" xr:uid="{00000000-0005-0000-0000-0000D70A0000}"/>
    <cellStyle name="Normal 166 3" xfId="2488" xr:uid="{00000000-0005-0000-0000-0000D80A0000}"/>
    <cellStyle name="Normal 166 4" xfId="2489" xr:uid="{00000000-0005-0000-0000-0000D90A0000}"/>
    <cellStyle name="Normal 166 5" xfId="2490" xr:uid="{00000000-0005-0000-0000-0000DA0A0000}"/>
    <cellStyle name="Normal 167" xfId="2491" xr:uid="{00000000-0005-0000-0000-0000DB0A0000}"/>
    <cellStyle name="Normal 167 2" xfId="2492" xr:uid="{00000000-0005-0000-0000-0000DC0A0000}"/>
    <cellStyle name="Normal 167 2 2" xfId="2493" xr:uid="{00000000-0005-0000-0000-0000DD0A0000}"/>
    <cellStyle name="Normal 167 2 3" xfId="2494" xr:uid="{00000000-0005-0000-0000-0000DE0A0000}"/>
    <cellStyle name="Normal 167 2 4" xfId="2495" xr:uid="{00000000-0005-0000-0000-0000DF0A0000}"/>
    <cellStyle name="Normal 167 3" xfId="2496" xr:uid="{00000000-0005-0000-0000-0000E00A0000}"/>
    <cellStyle name="Normal 167 4" xfId="2497" xr:uid="{00000000-0005-0000-0000-0000E10A0000}"/>
    <cellStyle name="Normal 167 5" xfId="2498" xr:uid="{00000000-0005-0000-0000-0000E20A0000}"/>
    <cellStyle name="Normal 168" xfId="2499" xr:uid="{00000000-0005-0000-0000-0000E30A0000}"/>
    <cellStyle name="Normal 168 2" xfId="2500" xr:uid="{00000000-0005-0000-0000-0000E40A0000}"/>
    <cellStyle name="Normal 168 2 2" xfId="2501" xr:uid="{00000000-0005-0000-0000-0000E50A0000}"/>
    <cellStyle name="Normal 168 2 3" xfId="2502" xr:uid="{00000000-0005-0000-0000-0000E60A0000}"/>
    <cellStyle name="Normal 168 2 4" xfId="2503" xr:uid="{00000000-0005-0000-0000-0000E70A0000}"/>
    <cellStyle name="Normal 168 3" xfId="2504" xr:uid="{00000000-0005-0000-0000-0000E80A0000}"/>
    <cellStyle name="Normal 168 4" xfId="2505" xr:uid="{00000000-0005-0000-0000-0000E90A0000}"/>
    <cellStyle name="Normal 168 5" xfId="2506" xr:uid="{00000000-0005-0000-0000-0000EA0A0000}"/>
    <cellStyle name="Normal 169" xfId="2507" xr:uid="{00000000-0005-0000-0000-0000EB0A0000}"/>
    <cellStyle name="Normal 169 2" xfId="2508" xr:uid="{00000000-0005-0000-0000-0000EC0A0000}"/>
    <cellStyle name="Normal 169 2 2" xfId="2509" xr:uid="{00000000-0005-0000-0000-0000ED0A0000}"/>
    <cellStyle name="Normal 169 2 3" xfId="2510" xr:uid="{00000000-0005-0000-0000-0000EE0A0000}"/>
    <cellStyle name="Normal 169 2 4" xfId="2511" xr:uid="{00000000-0005-0000-0000-0000EF0A0000}"/>
    <cellStyle name="Normal 169 3" xfId="2512" xr:uid="{00000000-0005-0000-0000-0000F00A0000}"/>
    <cellStyle name="Normal 169 4" xfId="2513" xr:uid="{00000000-0005-0000-0000-0000F10A0000}"/>
    <cellStyle name="Normal 169 5" xfId="2514" xr:uid="{00000000-0005-0000-0000-0000F20A0000}"/>
    <cellStyle name="Normal 17" xfId="311" xr:uid="{00000000-0005-0000-0000-0000F30A0000}"/>
    <cellStyle name="Normal 17 2" xfId="2515" xr:uid="{00000000-0005-0000-0000-0000F40A0000}"/>
    <cellStyle name="Normal 17_Empréstimos e Financiamento SPE" xfId="10585" xr:uid="{00000000-0005-0000-0000-0000F50A0000}"/>
    <cellStyle name="Normal 170" xfId="2516" xr:uid="{00000000-0005-0000-0000-0000F60A0000}"/>
    <cellStyle name="Normal 170 2" xfId="2517" xr:uid="{00000000-0005-0000-0000-0000F70A0000}"/>
    <cellStyle name="Normal 170 2 2" xfId="2518" xr:uid="{00000000-0005-0000-0000-0000F80A0000}"/>
    <cellStyle name="Normal 170 2 3" xfId="2519" xr:uid="{00000000-0005-0000-0000-0000F90A0000}"/>
    <cellStyle name="Normal 170 2 4" xfId="2520" xr:uid="{00000000-0005-0000-0000-0000FA0A0000}"/>
    <cellStyle name="Normal 170 3" xfId="2521" xr:uid="{00000000-0005-0000-0000-0000FB0A0000}"/>
    <cellStyle name="Normal 170 4" xfId="2522" xr:uid="{00000000-0005-0000-0000-0000FC0A0000}"/>
    <cellStyle name="Normal 170 5" xfId="2523" xr:uid="{00000000-0005-0000-0000-0000FD0A0000}"/>
    <cellStyle name="Normal 171" xfId="2524" xr:uid="{00000000-0005-0000-0000-0000FE0A0000}"/>
    <cellStyle name="Normal 171 2" xfId="2525" xr:uid="{00000000-0005-0000-0000-0000FF0A0000}"/>
    <cellStyle name="Normal 171 2 2" xfId="2526" xr:uid="{00000000-0005-0000-0000-0000000B0000}"/>
    <cellStyle name="Normal 171 2 3" xfId="2527" xr:uid="{00000000-0005-0000-0000-0000010B0000}"/>
    <cellStyle name="Normal 171 2 4" xfId="2528" xr:uid="{00000000-0005-0000-0000-0000020B0000}"/>
    <cellStyle name="Normal 171 3" xfId="2529" xr:uid="{00000000-0005-0000-0000-0000030B0000}"/>
    <cellStyle name="Normal 171 4" xfId="2530" xr:uid="{00000000-0005-0000-0000-0000040B0000}"/>
    <cellStyle name="Normal 171 5" xfId="2531" xr:uid="{00000000-0005-0000-0000-0000050B0000}"/>
    <cellStyle name="Normal 172" xfId="2532" xr:uid="{00000000-0005-0000-0000-0000060B0000}"/>
    <cellStyle name="Normal 172 2" xfId="2533" xr:uid="{00000000-0005-0000-0000-0000070B0000}"/>
    <cellStyle name="Normal 172 2 2" xfId="2534" xr:uid="{00000000-0005-0000-0000-0000080B0000}"/>
    <cellStyle name="Normal 172 2 3" xfId="2535" xr:uid="{00000000-0005-0000-0000-0000090B0000}"/>
    <cellStyle name="Normal 172 2 4" xfId="2536" xr:uid="{00000000-0005-0000-0000-00000A0B0000}"/>
    <cellStyle name="Normal 172 3" xfId="2537" xr:uid="{00000000-0005-0000-0000-00000B0B0000}"/>
    <cellStyle name="Normal 172 4" xfId="2538" xr:uid="{00000000-0005-0000-0000-00000C0B0000}"/>
    <cellStyle name="Normal 172 5" xfId="2539" xr:uid="{00000000-0005-0000-0000-00000D0B0000}"/>
    <cellStyle name="Normal 173" xfId="666" xr:uid="{00000000-0005-0000-0000-00000E0B0000}"/>
    <cellStyle name="Normal 174" xfId="2540" xr:uid="{00000000-0005-0000-0000-00000F0B0000}"/>
    <cellStyle name="Normal 174 2" xfId="2541" xr:uid="{00000000-0005-0000-0000-0000100B0000}"/>
    <cellStyle name="Normal 174 3" xfId="2542" xr:uid="{00000000-0005-0000-0000-0000110B0000}"/>
    <cellStyle name="Normal 174 4" xfId="2543" xr:uid="{00000000-0005-0000-0000-0000120B0000}"/>
    <cellStyle name="Normal 175" xfId="2544" xr:uid="{00000000-0005-0000-0000-0000130B0000}"/>
    <cellStyle name="Normal 175 2" xfId="2545" xr:uid="{00000000-0005-0000-0000-0000140B0000}"/>
    <cellStyle name="Normal 175 3" xfId="2546" xr:uid="{00000000-0005-0000-0000-0000150B0000}"/>
    <cellStyle name="Normal 175 4" xfId="2547" xr:uid="{00000000-0005-0000-0000-0000160B0000}"/>
    <cellStyle name="Normal 176" xfId="2548" xr:uid="{00000000-0005-0000-0000-0000170B0000}"/>
    <cellStyle name="Normal 176 2" xfId="2549" xr:uid="{00000000-0005-0000-0000-0000180B0000}"/>
    <cellStyle name="Normal 176 3" xfId="2550" xr:uid="{00000000-0005-0000-0000-0000190B0000}"/>
    <cellStyle name="Normal 176 4" xfId="2551" xr:uid="{00000000-0005-0000-0000-00001A0B0000}"/>
    <cellStyle name="Normal 177" xfId="2552" xr:uid="{00000000-0005-0000-0000-00001B0B0000}"/>
    <cellStyle name="Normal 177 2" xfId="2553" xr:uid="{00000000-0005-0000-0000-00001C0B0000}"/>
    <cellStyle name="Normal 177 3" xfId="2554" xr:uid="{00000000-0005-0000-0000-00001D0B0000}"/>
    <cellStyle name="Normal 177 4" xfId="2555" xr:uid="{00000000-0005-0000-0000-00001E0B0000}"/>
    <cellStyle name="Normal 178" xfId="2556" xr:uid="{00000000-0005-0000-0000-00001F0B0000}"/>
    <cellStyle name="Normal 178 2" xfId="2557" xr:uid="{00000000-0005-0000-0000-0000200B0000}"/>
    <cellStyle name="Normal 178 3" xfId="2558" xr:uid="{00000000-0005-0000-0000-0000210B0000}"/>
    <cellStyle name="Normal 178 4" xfId="2559" xr:uid="{00000000-0005-0000-0000-0000220B0000}"/>
    <cellStyle name="Normal 179" xfId="2560" xr:uid="{00000000-0005-0000-0000-0000230B0000}"/>
    <cellStyle name="Normal 179 2" xfId="2561" xr:uid="{00000000-0005-0000-0000-0000240B0000}"/>
    <cellStyle name="Normal 179 3" xfId="2562" xr:uid="{00000000-0005-0000-0000-0000250B0000}"/>
    <cellStyle name="Normal 179 4" xfId="2563" xr:uid="{00000000-0005-0000-0000-0000260B0000}"/>
    <cellStyle name="Normal 18" xfId="312" xr:uid="{00000000-0005-0000-0000-0000270B0000}"/>
    <cellStyle name="Normal 18 2" xfId="2564" xr:uid="{00000000-0005-0000-0000-0000280B0000}"/>
    <cellStyle name="Normal 18_Empréstimos e Financiamento SPE" xfId="10586" xr:uid="{00000000-0005-0000-0000-0000290B0000}"/>
    <cellStyle name="Normal 180" xfId="2565" xr:uid="{00000000-0005-0000-0000-00002A0B0000}"/>
    <cellStyle name="Normal 180 2" xfId="2566" xr:uid="{00000000-0005-0000-0000-00002B0B0000}"/>
    <cellStyle name="Normal 180 3" xfId="2567" xr:uid="{00000000-0005-0000-0000-00002C0B0000}"/>
    <cellStyle name="Normal 180 4" xfId="2568" xr:uid="{00000000-0005-0000-0000-00002D0B0000}"/>
    <cellStyle name="Normal 181" xfId="2569" xr:uid="{00000000-0005-0000-0000-00002E0B0000}"/>
    <cellStyle name="Normal 181 2" xfId="2570" xr:uid="{00000000-0005-0000-0000-00002F0B0000}"/>
    <cellStyle name="Normal 181 3" xfId="2571" xr:uid="{00000000-0005-0000-0000-0000300B0000}"/>
    <cellStyle name="Normal 181 4" xfId="2572" xr:uid="{00000000-0005-0000-0000-0000310B0000}"/>
    <cellStyle name="Normal 182" xfId="2573" xr:uid="{00000000-0005-0000-0000-0000320B0000}"/>
    <cellStyle name="Normal 183" xfId="2574" xr:uid="{00000000-0005-0000-0000-0000330B0000}"/>
    <cellStyle name="Normal 183 2" xfId="2575" xr:uid="{00000000-0005-0000-0000-0000340B0000}"/>
    <cellStyle name="Normal 183 3" xfId="2576" xr:uid="{00000000-0005-0000-0000-0000350B0000}"/>
    <cellStyle name="Normal 183 4" xfId="2577" xr:uid="{00000000-0005-0000-0000-0000360B0000}"/>
    <cellStyle name="Normal 184" xfId="2578" xr:uid="{00000000-0005-0000-0000-0000370B0000}"/>
    <cellStyle name="Normal 184 2" xfId="2579" xr:uid="{00000000-0005-0000-0000-0000380B0000}"/>
    <cellStyle name="Normal 184 3" xfId="2580" xr:uid="{00000000-0005-0000-0000-0000390B0000}"/>
    <cellStyle name="Normal 184 4" xfId="2581" xr:uid="{00000000-0005-0000-0000-00003A0B0000}"/>
    <cellStyle name="Normal 185" xfId="2582" xr:uid="{00000000-0005-0000-0000-00003B0B0000}"/>
    <cellStyle name="Normal 185 2" xfId="2583" xr:uid="{00000000-0005-0000-0000-00003C0B0000}"/>
    <cellStyle name="Normal 185 3" xfId="2584" xr:uid="{00000000-0005-0000-0000-00003D0B0000}"/>
    <cellStyle name="Normal 185 4" xfId="2585" xr:uid="{00000000-0005-0000-0000-00003E0B0000}"/>
    <cellStyle name="Normal 186" xfId="2586" xr:uid="{00000000-0005-0000-0000-00003F0B0000}"/>
    <cellStyle name="Normal 186 2" xfId="2587" xr:uid="{00000000-0005-0000-0000-0000400B0000}"/>
    <cellStyle name="Normal 186 3" xfId="2588" xr:uid="{00000000-0005-0000-0000-0000410B0000}"/>
    <cellStyle name="Normal 186 4" xfId="2589" xr:uid="{00000000-0005-0000-0000-0000420B0000}"/>
    <cellStyle name="Normal 187" xfId="2590" xr:uid="{00000000-0005-0000-0000-0000430B0000}"/>
    <cellStyle name="Normal 187 2" xfId="2591" xr:uid="{00000000-0005-0000-0000-0000440B0000}"/>
    <cellStyle name="Normal 187 3" xfId="2592" xr:uid="{00000000-0005-0000-0000-0000450B0000}"/>
    <cellStyle name="Normal 187 4" xfId="2593" xr:uid="{00000000-0005-0000-0000-0000460B0000}"/>
    <cellStyle name="Normal 188" xfId="2594" xr:uid="{00000000-0005-0000-0000-0000470B0000}"/>
    <cellStyle name="Normal 188 2" xfId="2595" xr:uid="{00000000-0005-0000-0000-0000480B0000}"/>
    <cellStyle name="Normal 188 3" xfId="2596" xr:uid="{00000000-0005-0000-0000-0000490B0000}"/>
    <cellStyle name="Normal 188 4" xfId="2597" xr:uid="{00000000-0005-0000-0000-00004A0B0000}"/>
    <cellStyle name="Normal 189" xfId="2598" xr:uid="{00000000-0005-0000-0000-00004B0B0000}"/>
    <cellStyle name="Normal 189 2" xfId="2599" xr:uid="{00000000-0005-0000-0000-00004C0B0000}"/>
    <cellStyle name="Normal 189 3" xfId="2600" xr:uid="{00000000-0005-0000-0000-00004D0B0000}"/>
    <cellStyle name="Normal 189 4" xfId="2601" xr:uid="{00000000-0005-0000-0000-00004E0B0000}"/>
    <cellStyle name="Normal 19" xfId="313" xr:uid="{00000000-0005-0000-0000-00004F0B0000}"/>
    <cellStyle name="Normal 19 2" xfId="2602" xr:uid="{00000000-0005-0000-0000-0000500B0000}"/>
    <cellStyle name="Normal 19_Empréstimos e Financiamento SPE" xfId="10587" xr:uid="{00000000-0005-0000-0000-0000510B0000}"/>
    <cellStyle name="Normal 190" xfId="2603" xr:uid="{00000000-0005-0000-0000-0000520B0000}"/>
    <cellStyle name="Normal 190 2" xfId="2604" xr:uid="{00000000-0005-0000-0000-0000530B0000}"/>
    <cellStyle name="Normal 190 3" xfId="2605" xr:uid="{00000000-0005-0000-0000-0000540B0000}"/>
    <cellStyle name="Normal 190 4" xfId="2606" xr:uid="{00000000-0005-0000-0000-0000550B0000}"/>
    <cellStyle name="Normal 191" xfId="2607" xr:uid="{00000000-0005-0000-0000-0000560B0000}"/>
    <cellStyle name="Normal 191 2" xfId="2608" xr:uid="{00000000-0005-0000-0000-0000570B0000}"/>
    <cellStyle name="Normal 191 3" xfId="2609" xr:uid="{00000000-0005-0000-0000-0000580B0000}"/>
    <cellStyle name="Normal 191 4" xfId="2610" xr:uid="{00000000-0005-0000-0000-0000590B0000}"/>
    <cellStyle name="Normal 192" xfId="2611" xr:uid="{00000000-0005-0000-0000-00005A0B0000}"/>
    <cellStyle name="Normal 192 2" xfId="2612" xr:uid="{00000000-0005-0000-0000-00005B0B0000}"/>
    <cellStyle name="Normal 192 3" xfId="2613" xr:uid="{00000000-0005-0000-0000-00005C0B0000}"/>
    <cellStyle name="Normal 192 4" xfId="2614" xr:uid="{00000000-0005-0000-0000-00005D0B0000}"/>
    <cellStyle name="Normal 193" xfId="2615" xr:uid="{00000000-0005-0000-0000-00005E0B0000}"/>
    <cellStyle name="Normal 193 2" xfId="2616" xr:uid="{00000000-0005-0000-0000-00005F0B0000}"/>
    <cellStyle name="Normal 193 3" xfId="2617" xr:uid="{00000000-0005-0000-0000-0000600B0000}"/>
    <cellStyle name="Normal 193 4" xfId="2618" xr:uid="{00000000-0005-0000-0000-0000610B0000}"/>
    <cellStyle name="Normal 194" xfId="2619" xr:uid="{00000000-0005-0000-0000-0000620B0000}"/>
    <cellStyle name="Normal 194 2" xfId="2620" xr:uid="{00000000-0005-0000-0000-0000630B0000}"/>
    <cellStyle name="Normal 194 3" xfId="2621" xr:uid="{00000000-0005-0000-0000-0000640B0000}"/>
    <cellStyle name="Normal 194 4" xfId="2622" xr:uid="{00000000-0005-0000-0000-0000650B0000}"/>
    <cellStyle name="Normal 195" xfId="2623" xr:uid="{00000000-0005-0000-0000-0000660B0000}"/>
    <cellStyle name="Normal 195 2" xfId="2624" xr:uid="{00000000-0005-0000-0000-0000670B0000}"/>
    <cellStyle name="Normal 195 3" xfId="2625" xr:uid="{00000000-0005-0000-0000-0000680B0000}"/>
    <cellStyle name="Normal 195 4" xfId="2626" xr:uid="{00000000-0005-0000-0000-0000690B0000}"/>
    <cellStyle name="Normal 196" xfId="2627" xr:uid="{00000000-0005-0000-0000-00006A0B0000}"/>
    <cellStyle name="Normal 196 2" xfId="2628" xr:uid="{00000000-0005-0000-0000-00006B0B0000}"/>
    <cellStyle name="Normal 196 3" xfId="2629" xr:uid="{00000000-0005-0000-0000-00006C0B0000}"/>
    <cellStyle name="Normal 196 4" xfId="2630" xr:uid="{00000000-0005-0000-0000-00006D0B0000}"/>
    <cellStyle name="Normal 197" xfId="2631" xr:uid="{00000000-0005-0000-0000-00006E0B0000}"/>
    <cellStyle name="Normal 198" xfId="2632" xr:uid="{00000000-0005-0000-0000-00006F0B0000}"/>
    <cellStyle name="Normal 198 2" xfId="2633" xr:uid="{00000000-0005-0000-0000-0000700B0000}"/>
    <cellStyle name="Normal 198 3" xfId="2634" xr:uid="{00000000-0005-0000-0000-0000710B0000}"/>
    <cellStyle name="Normal 198 4" xfId="2635" xr:uid="{00000000-0005-0000-0000-0000720B0000}"/>
    <cellStyle name="Normal 199" xfId="2636" xr:uid="{00000000-0005-0000-0000-0000730B0000}"/>
    <cellStyle name="Normal 199 2" xfId="2637" xr:uid="{00000000-0005-0000-0000-0000740B0000}"/>
    <cellStyle name="Normal 199 3" xfId="2638" xr:uid="{00000000-0005-0000-0000-0000750B0000}"/>
    <cellStyle name="Normal 199 4" xfId="2639" xr:uid="{00000000-0005-0000-0000-0000760B0000}"/>
    <cellStyle name="Normal 2" xfId="1" xr:uid="{00000000-0005-0000-0000-0000770B0000}"/>
    <cellStyle name="Normal 2 10" xfId="2640" xr:uid="{00000000-0005-0000-0000-0000780B0000}"/>
    <cellStyle name="Normal 2 11" xfId="15267" xr:uid="{00000000-0005-0000-0000-0000790B0000}"/>
    <cellStyle name="Normal 2 2" xfId="6" xr:uid="{00000000-0005-0000-0000-00007A0B0000}"/>
    <cellStyle name="Normal 2 2 10" xfId="42" xr:uid="{00000000-0005-0000-0000-00007B0B0000}"/>
    <cellStyle name="Normal 2 2 11" xfId="2641" xr:uid="{00000000-0005-0000-0000-00007C0B0000}"/>
    <cellStyle name="Normal 2 2 12" xfId="2642" xr:uid="{00000000-0005-0000-0000-00007D0B0000}"/>
    <cellStyle name="Normal 2 2 2" xfId="43" xr:uid="{00000000-0005-0000-0000-00007E0B0000}"/>
    <cellStyle name="Normal 2 2 2 2" xfId="315" xr:uid="{00000000-0005-0000-0000-00007F0B0000}"/>
    <cellStyle name="Normal 2 2 3" xfId="314" xr:uid="{00000000-0005-0000-0000-0000800B0000}"/>
    <cellStyle name="Normal 2 2 4" xfId="2643" xr:uid="{00000000-0005-0000-0000-0000810B0000}"/>
    <cellStyle name="Normal 2 2 5" xfId="2644" xr:uid="{00000000-0005-0000-0000-0000820B0000}"/>
    <cellStyle name="Normal 2 2 6" xfId="2645" xr:uid="{00000000-0005-0000-0000-0000830B0000}"/>
    <cellStyle name="Normal 2 2 7" xfId="2646" xr:uid="{00000000-0005-0000-0000-0000840B0000}"/>
    <cellStyle name="Normal 2 2 8" xfId="2647" xr:uid="{00000000-0005-0000-0000-0000850B0000}"/>
    <cellStyle name="Normal 2 2 9" xfId="2648" xr:uid="{00000000-0005-0000-0000-0000860B0000}"/>
    <cellStyle name="Normal 2 2_Previsto Acum x Real até_Ges_CF" xfId="2649" xr:uid="{00000000-0005-0000-0000-0000870B0000}"/>
    <cellStyle name="Normal 2 3" xfId="44" xr:uid="{00000000-0005-0000-0000-0000880B0000}"/>
    <cellStyle name="Normal 2 3 2" xfId="316" xr:uid="{00000000-0005-0000-0000-0000890B0000}"/>
    <cellStyle name="Normal 2 4" xfId="236" xr:uid="{00000000-0005-0000-0000-00008A0B0000}"/>
    <cellStyle name="Normal 2 4 2" xfId="317" xr:uid="{00000000-0005-0000-0000-00008B0B0000}"/>
    <cellStyle name="Normal 2 4 2 2" xfId="2650" xr:uid="{00000000-0005-0000-0000-00008C0B0000}"/>
    <cellStyle name="Normal 2 4 2 3" xfId="2651" xr:uid="{00000000-0005-0000-0000-00008D0B0000}"/>
    <cellStyle name="Normal 2 4 2_Empréstimos e Financiamento SPE" xfId="10589" xr:uid="{00000000-0005-0000-0000-00008E0B0000}"/>
    <cellStyle name="Normal 2 4 3" xfId="2652" xr:uid="{00000000-0005-0000-0000-00008F0B0000}"/>
    <cellStyle name="Normal 2 4 4" xfId="2653" xr:uid="{00000000-0005-0000-0000-0000900B0000}"/>
    <cellStyle name="Normal 2 4_Empréstimos e Financiamento SPE" xfId="10588" xr:uid="{00000000-0005-0000-0000-0000910B0000}"/>
    <cellStyle name="Normal 2 5" xfId="318" xr:uid="{00000000-0005-0000-0000-0000920B0000}"/>
    <cellStyle name="Normal 2 5 2" xfId="2654" xr:uid="{00000000-0005-0000-0000-0000930B0000}"/>
    <cellStyle name="Normal 2 5 3" xfId="2655" xr:uid="{00000000-0005-0000-0000-0000940B0000}"/>
    <cellStyle name="Normal 2 5_Mensalização_AmGT" xfId="2656" xr:uid="{00000000-0005-0000-0000-0000950B0000}"/>
    <cellStyle name="Normal 2 6" xfId="319" xr:uid="{00000000-0005-0000-0000-0000960B0000}"/>
    <cellStyle name="Normal 2 6 2" xfId="2657" xr:uid="{00000000-0005-0000-0000-0000970B0000}"/>
    <cellStyle name="Normal 2 6 2 2" xfId="2658" xr:uid="{00000000-0005-0000-0000-0000980B0000}"/>
    <cellStyle name="Normal 2 6_Empréstimos e Financiamento SPE" xfId="10590" xr:uid="{00000000-0005-0000-0000-0000990B0000}"/>
    <cellStyle name="Normal 2 7" xfId="2659" xr:uid="{00000000-0005-0000-0000-00009A0B0000}"/>
    <cellStyle name="Normal 2 7 5" xfId="2660" xr:uid="{00000000-0005-0000-0000-00009B0B0000}"/>
    <cellStyle name="Normal 2 7 5 2" xfId="2661" xr:uid="{00000000-0005-0000-0000-00009C0B0000}"/>
    <cellStyle name="Normal 2 7 5 3" xfId="2662" xr:uid="{00000000-0005-0000-0000-00009D0B0000}"/>
    <cellStyle name="Normal 2 7 5 4" xfId="2663" xr:uid="{00000000-0005-0000-0000-00009E0B0000}"/>
    <cellStyle name="Normal 2 8" xfId="2664" xr:uid="{00000000-0005-0000-0000-00009F0B0000}"/>
    <cellStyle name="Normal 2 9" xfId="2665" xr:uid="{00000000-0005-0000-0000-0000A00B0000}"/>
    <cellStyle name="Normal 2_273 ED AmE" xfId="2666" xr:uid="{00000000-0005-0000-0000-0000A10B0000}"/>
    <cellStyle name="Normal 20" xfId="320" xr:uid="{00000000-0005-0000-0000-0000A20B0000}"/>
    <cellStyle name="Normal 20 2" xfId="2667" xr:uid="{00000000-0005-0000-0000-0000A30B0000}"/>
    <cellStyle name="Normal 20_Empréstimos e Financiamento SPE" xfId="10591" xr:uid="{00000000-0005-0000-0000-0000A40B0000}"/>
    <cellStyle name="Normal 200" xfId="2668" xr:uid="{00000000-0005-0000-0000-0000A50B0000}"/>
    <cellStyle name="Normal 200 2" xfId="2669" xr:uid="{00000000-0005-0000-0000-0000A60B0000}"/>
    <cellStyle name="Normal 200 3" xfId="2670" xr:uid="{00000000-0005-0000-0000-0000A70B0000}"/>
    <cellStyle name="Normal 200 4" xfId="2671" xr:uid="{00000000-0005-0000-0000-0000A80B0000}"/>
    <cellStyle name="Normal 201" xfId="2672" xr:uid="{00000000-0005-0000-0000-0000A90B0000}"/>
    <cellStyle name="Normal 201 2" xfId="2673" xr:uid="{00000000-0005-0000-0000-0000AA0B0000}"/>
    <cellStyle name="Normal 201 3" xfId="2674" xr:uid="{00000000-0005-0000-0000-0000AB0B0000}"/>
    <cellStyle name="Normal 201 4" xfId="2675" xr:uid="{00000000-0005-0000-0000-0000AC0B0000}"/>
    <cellStyle name="Normal 202" xfId="2676" xr:uid="{00000000-0005-0000-0000-0000AD0B0000}"/>
    <cellStyle name="Normal 202 2" xfId="2677" xr:uid="{00000000-0005-0000-0000-0000AE0B0000}"/>
    <cellStyle name="Normal 202 3" xfId="2678" xr:uid="{00000000-0005-0000-0000-0000AF0B0000}"/>
    <cellStyle name="Normal 202 4" xfId="2679" xr:uid="{00000000-0005-0000-0000-0000B00B0000}"/>
    <cellStyle name="Normal 203" xfId="2680" xr:uid="{00000000-0005-0000-0000-0000B10B0000}"/>
    <cellStyle name="Normal 203 2" xfId="2681" xr:uid="{00000000-0005-0000-0000-0000B20B0000}"/>
    <cellStyle name="Normal 203 3" xfId="2682" xr:uid="{00000000-0005-0000-0000-0000B30B0000}"/>
    <cellStyle name="Normal 203 4" xfId="2683" xr:uid="{00000000-0005-0000-0000-0000B40B0000}"/>
    <cellStyle name="Normal 204" xfId="2684" xr:uid="{00000000-0005-0000-0000-0000B50B0000}"/>
    <cellStyle name="Normal 204 2" xfId="2685" xr:uid="{00000000-0005-0000-0000-0000B60B0000}"/>
    <cellStyle name="Normal 204 3" xfId="2686" xr:uid="{00000000-0005-0000-0000-0000B70B0000}"/>
    <cellStyle name="Normal 204 4" xfId="2687" xr:uid="{00000000-0005-0000-0000-0000B80B0000}"/>
    <cellStyle name="Normal 205" xfId="2688" xr:uid="{00000000-0005-0000-0000-0000B90B0000}"/>
    <cellStyle name="Normal 205 2" xfId="2689" xr:uid="{00000000-0005-0000-0000-0000BA0B0000}"/>
    <cellStyle name="Normal 205 3" xfId="2690" xr:uid="{00000000-0005-0000-0000-0000BB0B0000}"/>
    <cellStyle name="Normal 205 4" xfId="2691" xr:uid="{00000000-0005-0000-0000-0000BC0B0000}"/>
    <cellStyle name="Normal 206" xfId="2692" xr:uid="{00000000-0005-0000-0000-0000BD0B0000}"/>
    <cellStyle name="Normal 206 2" xfId="2693" xr:uid="{00000000-0005-0000-0000-0000BE0B0000}"/>
    <cellStyle name="Normal 206 3" xfId="2694" xr:uid="{00000000-0005-0000-0000-0000BF0B0000}"/>
    <cellStyle name="Normal 206 4" xfId="2695" xr:uid="{00000000-0005-0000-0000-0000C00B0000}"/>
    <cellStyle name="Normal 207" xfId="2696" xr:uid="{00000000-0005-0000-0000-0000C10B0000}"/>
    <cellStyle name="Normal 207 2" xfId="2697" xr:uid="{00000000-0005-0000-0000-0000C20B0000}"/>
    <cellStyle name="Normal 207 2 2" xfId="2698" xr:uid="{00000000-0005-0000-0000-0000C30B0000}"/>
    <cellStyle name="Normal 207 2 3" xfId="2699" xr:uid="{00000000-0005-0000-0000-0000C40B0000}"/>
    <cellStyle name="Normal 207 2 4" xfId="2700" xr:uid="{00000000-0005-0000-0000-0000C50B0000}"/>
    <cellStyle name="Normal 207 3" xfId="2701" xr:uid="{00000000-0005-0000-0000-0000C60B0000}"/>
    <cellStyle name="Normal 207 4" xfId="2702" xr:uid="{00000000-0005-0000-0000-0000C70B0000}"/>
    <cellStyle name="Normal 207 5" xfId="2703" xr:uid="{00000000-0005-0000-0000-0000C80B0000}"/>
    <cellStyle name="Normal 208" xfId="2704" xr:uid="{00000000-0005-0000-0000-0000C90B0000}"/>
    <cellStyle name="Normal 208 2" xfId="2705" xr:uid="{00000000-0005-0000-0000-0000CA0B0000}"/>
    <cellStyle name="Normal 208 3" xfId="2706" xr:uid="{00000000-0005-0000-0000-0000CB0B0000}"/>
    <cellStyle name="Normal 208 4" xfId="2707" xr:uid="{00000000-0005-0000-0000-0000CC0B0000}"/>
    <cellStyle name="Normal 209" xfId="2708" xr:uid="{00000000-0005-0000-0000-0000CD0B0000}"/>
    <cellStyle name="Normal 209 2" xfId="2709" xr:uid="{00000000-0005-0000-0000-0000CE0B0000}"/>
    <cellStyle name="Normal 209 3" xfId="2710" xr:uid="{00000000-0005-0000-0000-0000CF0B0000}"/>
    <cellStyle name="Normal 209 4" xfId="2711" xr:uid="{00000000-0005-0000-0000-0000D00B0000}"/>
    <cellStyle name="Normal 21" xfId="321" xr:uid="{00000000-0005-0000-0000-0000D10B0000}"/>
    <cellStyle name="Normal 21 2" xfId="2712" xr:uid="{00000000-0005-0000-0000-0000D20B0000}"/>
    <cellStyle name="Normal 21_Empréstimos e Financiamento SPE" xfId="10592" xr:uid="{00000000-0005-0000-0000-0000D30B0000}"/>
    <cellStyle name="Normal 210" xfId="2713" xr:uid="{00000000-0005-0000-0000-0000D40B0000}"/>
    <cellStyle name="Normal 210 2" xfId="2714" xr:uid="{00000000-0005-0000-0000-0000D50B0000}"/>
    <cellStyle name="Normal 210 3" xfId="2715" xr:uid="{00000000-0005-0000-0000-0000D60B0000}"/>
    <cellStyle name="Normal 210 4" xfId="2716" xr:uid="{00000000-0005-0000-0000-0000D70B0000}"/>
    <cellStyle name="Normal 211" xfId="2717" xr:uid="{00000000-0005-0000-0000-0000D80B0000}"/>
    <cellStyle name="Normal 211 2" xfId="2718" xr:uid="{00000000-0005-0000-0000-0000D90B0000}"/>
    <cellStyle name="Normal 211 3" xfId="2719" xr:uid="{00000000-0005-0000-0000-0000DA0B0000}"/>
    <cellStyle name="Normal 211 4" xfId="2720" xr:uid="{00000000-0005-0000-0000-0000DB0B0000}"/>
    <cellStyle name="Normal 212" xfId="2721" xr:uid="{00000000-0005-0000-0000-0000DC0B0000}"/>
    <cellStyle name="Normal 212 2" xfId="2722" xr:uid="{00000000-0005-0000-0000-0000DD0B0000}"/>
    <cellStyle name="Normal 212 3" xfId="2723" xr:uid="{00000000-0005-0000-0000-0000DE0B0000}"/>
    <cellStyle name="Normal 212 4" xfId="2724" xr:uid="{00000000-0005-0000-0000-0000DF0B0000}"/>
    <cellStyle name="Normal 213" xfId="2725" xr:uid="{00000000-0005-0000-0000-0000E00B0000}"/>
    <cellStyle name="Normal 213 2" xfId="2726" xr:uid="{00000000-0005-0000-0000-0000E10B0000}"/>
    <cellStyle name="Normal 213 3" xfId="2727" xr:uid="{00000000-0005-0000-0000-0000E20B0000}"/>
    <cellStyle name="Normal 213 4" xfId="2728" xr:uid="{00000000-0005-0000-0000-0000E30B0000}"/>
    <cellStyle name="Normal 214" xfId="2729" xr:uid="{00000000-0005-0000-0000-0000E40B0000}"/>
    <cellStyle name="Normal 214 2" xfId="2730" xr:uid="{00000000-0005-0000-0000-0000E50B0000}"/>
    <cellStyle name="Normal 214 3" xfId="2731" xr:uid="{00000000-0005-0000-0000-0000E60B0000}"/>
    <cellStyle name="Normal 214 4" xfId="2732" xr:uid="{00000000-0005-0000-0000-0000E70B0000}"/>
    <cellStyle name="Normal 215" xfId="2733" xr:uid="{00000000-0005-0000-0000-0000E80B0000}"/>
    <cellStyle name="Normal 216" xfId="2734" xr:uid="{00000000-0005-0000-0000-0000E90B0000}"/>
    <cellStyle name="Normal 217" xfId="2735" xr:uid="{00000000-0005-0000-0000-0000EA0B0000}"/>
    <cellStyle name="Normal 217 2" xfId="2736" xr:uid="{00000000-0005-0000-0000-0000EB0B0000}"/>
    <cellStyle name="Normal 217 3" xfId="2737" xr:uid="{00000000-0005-0000-0000-0000EC0B0000}"/>
    <cellStyle name="Normal 217 4" xfId="2738" xr:uid="{00000000-0005-0000-0000-0000ED0B0000}"/>
    <cellStyle name="Normal 218" xfId="2739" xr:uid="{00000000-0005-0000-0000-0000EE0B0000}"/>
    <cellStyle name="Normal 219" xfId="2740" xr:uid="{00000000-0005-0000-0000-0000EF0B0000}"/>
    <cellStyle name="Normal 219 2" xfId="2741" xr:uid="{00000000-0005-0000-0000-0000F00B0000}"/>
    <cellStyle name="Normal 219 3" xfId="2742" xr:uid="{00000000-0005-0000-0000-0000F10B0000}"/>
    <cellStyle name="Normal 219 4" xfId="2743" xr:uid="{00000000-0005-0000-0000-0000F20B0000}"/>
    <cellStyle name="Normal 22" xfId="322" xr:uid="{00000000-0005-0000-0000-0000F30B0000}"/>
    <cellStyle name="Normal 22 2" xfId="2744" xr:uid="{00000000-0005-0000-0000-0000F40B0000}"/>
    <cellStyle name="Normal 22_Empréstimos e Financiamento SPE" xfId="10593" xr:uid="{00000000-0005-0000-0000-0000F50B0000}"/>
    <cellStyle name="Normal 220" xfId="2745" xr:uid="{00000000-0005-0000-0000-0000F60B0000}"/>
    <cellStyle name="Normal 220 2" xfId="2746" xr:uid="{00000000-0005-0000-0000-0000F70B0000}"/>
    <cellStyle name="Normal 220 3" xfId="2747" xr:uid="{00000000-0005-0000-0000-0000F80B0000}"/>
    <cellStyle name="Normal 220 4" xfId="2748" xr:uid="{00000000-0005-0000-0000-0000F90B0000}"/>
    <cellStyle name="Normal 221" xfId="2749" xr:uid="{00000000-0005-0000-0000-0000FA0B0000}"/>
    <cellStyle name="Normal 221 2" xfId="2750" xr:uid="{00000000-0005-0000-0000-0000FB0B0000}"/>
    <cellStyle name="Normal 221 3" xfId="2751" xr:uid="{00000000-0005-0000-0000-0000FC0B0000}"/>
    <cellStyle name="Normal 221 4" xfId="2752" xr:uid="{00000000-0005-0000-0000-0000FD0B0000}"/>
    <cellStyle name="Normal 222" xfId="2753" xr:uid="{00000000-0005-0000-0000-0000FE0B0000}"/>
    <cellStyle name="Normal 222 2" xfId="2754" xr:uid="{00000000-0005-0000-0000-0000FF0B0000}"/>
    <cellStyle name="Normal 222 3" xfId="2755" xr:uid="{00000000-0005-0000-0000-0000000C0000}"/>
    <cellStyle name="Normal 222 4" xfId="2756" xr:uid="{00000000-0005-0000-0000-0000010C0000}"/>
    <cellStyle name="Normal 223" xfId="105" xr:uid="{00000000-0005-0000-0000-0000020C0000}"/>
    <cellStyle name="Normal 224" xfId="2757" xr:uid="{00000000-0005-0000-0000-0000030C0000}"/>
    <cellStyle name="Normal 224 2" xfId="2758" xr:uid="{00000000-0005-0000-0000-0000040C0000}"/>
    <cellStyle name="Normal 224 3" xfId="2759" xr:uid="{00000000-0005-0000-0000-0000050C0000}"/>
    <cellStyle name="Normal 224 4" xfId="2760" xr:uid="{00000000-0005-0000-0000-0000060C0000}"/>
    <cellStyle name="Normal 225" xfId="2761" xr:uid="{00000000-0005-0000-0000-0000070C0000}"/>
    <cellStyle name="Normal 226" xfId="2762" xr:uid="{00000000-0005-0000-0000-0000080C0000}"/>
    <cellStyle name="Normal 227" xfId="12327" xr:uid="{00000000-0005-0000-0000-0000090C0000}"/>
    <cellStyle name="Normal 23" xfId="323" xr:uid="{00000000-0005-0000-0000-00000A0C0000}"/>
    <cellStyle name="Normal 23 2" xfId="2763" xr:uid="{00000000-0005-0000-0000-00000B0C0000}"/>
    <cellStyle name="Normal 23 3" xfId="11077" xr:uid="{00000000-0005-0000-0000-00000C0C0000}"/>
    <cellStyle name="Normal 23_Empréstimos e Financiamento SPE" xfId="10594" xr:uid="{00000000-0005-0000-0000-00000D0C0000}"/>
    <cellStyle name="Normal 24" xfId="2764" xr:uid="{00000000-0005-0000-0000-00000E0C0000}"/>
    <cellStyle name="Normal 24 2" xfId="2765" xr:uid="{00000000-0005-0000-0000-00000F0C0000}"/>
    <cellStyle name="Normal 25" xfId="2766" xr:uid="{00000000-0005-0000-0000-0000100C0000}"/>
    <cellStyle name="Normal 25 2" xfId="2767" xr:uid="{00000000-0005-0000-0000-0000110C0000}"/>
    <cellStyle name="Normal 26" xfId="2768" xr:uid="{00000000-0005-0000-0000-0000120C0000}"/>
    <cellStyle name="Normal 26 2" xfId="2769" xr:uid="{00000000-0005-0000-0000-0000130C0000}"/>
    <cellStyle name="Normal 265" xfId="2770" xr:uid="{00000000-0005-0000-0000-0000140C0000}"/>
    <cellStyle name="Normal 265 2" xfId="2771" xr:uid="{00000000-0005-0000-0000-0000150C0000}"/>
    <cellStyle name="Normal 265 2 2" xfId="2772" xr:uid="{00000000-0005-0000-0000-0000160C0000}"/>
    <cellStyle name="Normal 265 2 3" xfId="2773" xr:uid="{00000000-0005-0000-0000-0000170C0000}"/>
    <cellStyle name="Normal 265 3" xfId="2774" xr:uid="{00000000-0005-0000-0000-0000180C0000}"/>
    <cellStyle name="Normal 265 4" xfId="2775" xr:uid="{00000000-0005-0000-0000-0000190C0000}"/>
    <cellStyle name="Normal 267" xfId="2776" xr:uid="{00000000-0005-0000-0000-00001A0C0000}"/>
    <cellStyle name="Normal 267 2" xfId="2777" xr:uid="{00000000-0005-0000-0000-00001B0C0000}"/>
    <cellStyle name="Normal 27" xfId="2778" xr:uid="{00000000-0005-0000-0000-00001C0C0000}"/>
    <cellStyle name="Normal 27 2" xfId="2779" xr:uid="{00000000-0005-0000-0000-00001D0C0000}"/>
    <cellStyle name="Normal 28" xfId="2780" xr:uid="{00000000-0005-0000-0000-00001E0C0000}"/>
    <cellStyle name="Normal 28 2" xfId="2781" xr:uid="{00000000-0005-0000-0000-00001F0C0000}"/>
    <cellStyle name="Normal 29" xfId="2782" xr:uid="{00000000-0005-0000-0000-0000200C0000}"/>
    <cellStyle name="Normal 29 2" xfId="2783" xr:uid="{00000000-0005-0000-0000-0000210C0000}"/>
    <cellStyle name="Normal 3" xfId="4" xr:uid="{00000000-0005-0000-0000-0000220C0000}"/>
    <cellStyle name="Normal 3 10" xfId="234" xr:uid="{00000000-0005-0000-0000-0000230C0000}"/>
    <cellStyle name="Normal 3 10 2" xfId="2784" xr:uid="{00000000-0005-0000-0000-0000240C0000}"/>
    <cellStyle name="Normal 3 10_Empréstimos e Financiamento SPE" xfId="10595" xr:uid="{00000000-0005-0000-0000-0000250C0000}"/>
    <cellStyle name="Normal 3 11" xfId="2785" xr:uid="{00000000-0005-0000-0000-0000260C0000}"/>
    <cellStyle name="Normal 3 12" xfId="2786" xr:uid="{00000000-0005-0000-0000-0000270C0000}"/>
    <cellStyle name="Normal 3 13" xfId="2787" xr:uid="{00000000-0005-0000-0000-0000280C0000}"/>
    <cellStyle name="Normal 3 14" xfId="15268" xr:uid="{00000000-0005-0000-0000-0000290C0000}"/>
    <cellStyle name="Normal 3 15" xfId="15270" xr:uid="{00000000-0005-0000-0000-00002A0C0000}"/>
    <cellStyle name="Normal 3 16" xfId="15275" xr:uid="{00000000-0005-0000-0000-00002B0C0000}"/>
    <cellStyle name="Normal 3 17" xfId="15271" xr:uid="{00000000-0005-0000-0000-00002C0C0000}"/>
    <cellStyle name="Normal 3 18" xfId="15278" xr:uid="{00000000-0005-0000-0000-00002D0C0000}"/>
    <cellStyle name="Normal 3 19" xfId="15283" xr:uid="{00000000-0005-0000-0000-00002E0C0000}"/>
    <cellStyle name="Normal 3 2" xfId="45" xr:uid="{00000000-0005-0000-0000-00002F0C0000}"/>
    <cellStyle name="Normal 3 2 10" xfId="2788" xr:uid="{00000000-0005-0000-0000-0000300C0000}"/>
    <cellStyle name="Normal 3 2 2" xfId="119" xr:uid="{00000000-0005-0000-0000-0000310C0000}"/>
    <cellStyle name="Normal 3 2 2 2" xfId="142" xr:uid="{00000000-0005-0000-0000-0000320C0000}"/>
    <cellStyle name="Normal 3 2 2 2 2" xfId="2789" xr:uid="{00000000-0005-0000-0000-0000330C0000}"/>
    <cellStyle name="Normal 3 2 2 2 3" xfId="2790" xr:uid="{00000000-0005-0000-0000-0000340C0000}"/>
    <cellStyle name="Normal 3 2 2 2_Empréstimos e Financiamento SPE" xfId="10597" xr:uid="{00000000-0005-0000-0000-0000350C0000}"/>
    <cellStyle name="Normal 3 2 2 3" xfId="2791" xr:uid="{00000000-0005-0000-0000-0000360C0000}"/>
    <cellStyle name="Normal 3 2 2 4" xfId="2792" xr:uid="{00000000-0005-0000-0000-0000370C0000}"/>
    <cellStyle name="Normal 3 2 2_Empréstimos e Financiamento SPE" xfId="10596" xr:uid="{00000000-0005-0000-0000-0000380C0000}"/>
    <cellStyle name="Normal 3 2 3" xfId="120" xr:uid="{00000000-0005-0000-0000-0000390C0000}"/>
    <cellStyle name="Normal 3 2 3 2" xfId="121" xr:uid="{00000000-0005-0000-0000-00003A0C0000}"/>
    <cellStyle name="Normal 3 2 3 2 2" xfId="122" xr:uid="{00000000-0005-0000-0000-00003B0C0000}"/>
    <cellStyle name="Normal 3 2 3 2 2 2" xfId="135" xr:uid="{00000000-0005-0000-0000-00003C0C0000}"/>
    <cellStyle name="Normal 3 2 3 2 2 2 2" xfId="136" xr:uid="{00000000-0005-0000-0000-00003D0C0000}"/>
    <cellStyle name="Normal 3 2 3 2 2 2 3" xfId="137" xr:uid="{00000000-0005-0000-0000-00003E0C0000}"/>
    <cellStyle name="Normal 3 2 3 2 2 2 3 2" xfId="139" xr:uid="{00000000-0005-0000-0000-00003F0C0000}"/>
    <cellStyle name="Normal 3 2 3 2 2 2 3_Empréstimos e Financiamento SPE" xfId="10602" xr:uid="{00000000-0005-0000-0000-0000400C0000}"/>
    <cellStyle name="Normal 3 2 3 2 2 2 4" xfId="138" xr:uid="{00000000-0005-0000-0000-0000410C0000}"/>
    <cellStyle name="Normal 3 2 3 2 2 2_Empréstimos e Financiamento SPE" xfId="10601" xr:uid="{00000000-0005-0000-0000-0000420C0000}"/>
    <cellStyle name="Normal 3 2 3 2 2_Empréstimos e Financiamento SPE" xfId="10600" xr:uid="{00000000-0005-0000-0000-0000430C0000}"/>
    <cellStyle name="Normal 3 2 3 2 3" xfId="2793" xr:uid="{00000000-0005-0000-0000-0000440C0000}"/>
    <cellStyle name="Normal 3 2 3 2_Empréstimos e Financiamento SPE" xfId="10599" xr:uid="{00000000-0005-0000-0000-0000450C0000}"/>
    <cellStyle name="Normal 3 2 3 3" xfId="2794" xr:uid="{00000000-0005-0000-0000-0000460C0000}"/>
    <cellStyle name="Normal 3 2 3 4" xfId="2795" xr:uid="{00000000-0005-0000-0000-0000470C0000}"/>
    <cellStyle name="Normal 3 2 3_Empréstimos e Financiamento SPE" xfId="10598" xr:uid="{00000000-0005-0000-0000-0000480C0000}"/>
    <cellStyle name="Normal 3 2 4" xfId="134" xr:uid="{00000000-0005-0000-0000-0000490C0000}"/>
    <cellStyle name="Normal 3 2 4 2" xfId="2796" xr:uid="{00000000-0005-0000-0000-00004A0C0000}"/>
    <cellStyle name="Normal 3 2 4 3" xfId="2797" xr:uid="{00000000-0005-0000-0000-00004B0C0000}"/>
    <cellStyle name="Normal 3 2 4 4" xfId="2798" xr:uid="{00000000-0005-0000-0000-00004C0C0000}"/>
    <cellStyle name="Normal 3 2 4_Empréstimos e Financiamento SPE" xfId="10603" xr:uid="{00000000-0005-0000-0000-00004D0C0000}"/>
    <cellStyle name="Normal 3 2 5" xfId="104" xr:uid="{00000000-0005-0000-0000-00004E0C0000}"/>
    <cellStyle name="Normal 3 2 5 2" xfId="2799" xr:uid="{00000000-0005-0000-0000-00004F0C0000}"/>
    <cellStyle name="Normal 3 2 5 2 2" xfId="2800" xr:uid="{00000000-0005-0000-0000-0000500C0000}"/>
    <cellStyle name="Normal 3 2 5 2 3" xfId="2801" xr:uid="{00000000-0005-0000-0000-0000510C0000}"/>
    <cellStyle name="Normal 3 2 5 2 4" xfId="2802" xr:uid="{00000000-0005-0000-0000-0000520C0000}"/>
    <cellStyle name="Normal 3 2 5 2 5" xfId="2803" xr:uid="{00000000-0005-0000-0000-0000530C0000}"/>
    <cellStyle name="Normal 3 2 5 2 6" xfId="2804" xr:uid="{00000000-0005-0000-0000-0000540C0000}"/>
    <cellStyle name="Normal 3 2 5 3" xfId="2805" xr:uid="{00000000-0005-0000-0000-0000550C0000}"/>
    <cellStyle name="Normal 3 2 5 3 2" xfId="2806" xr:uid="{00000000-0005-0000-0000-0000560C0000}"/>
    <cellStyle name="Normal 3 2 5 3 3" xfId="2807" xr:uid="{00000000-0005-0000-0000-0000570C0000}"/>
    <cellStyle name="Normal 3 2 5 4" xfId="2808" xr:uid="{00000000-0005-0000-0000-0000580C0000}"/>
    <cellStyle name="Normal 3 2 5 5" xfId="2809" xr:uid="{00000000-0005-0000-0000-0000590C0000}"/>
    <cellStyle name="Normal 3 2 5 6" xfId="2810" xr:uid="{00000000-0005-0000-0000-00005A0C0000}"/>
    <cellStyle name="Normal 3 2 5_Empréstimos e Financiamento SPE" xfId="10604" xr:uid="{00000000-0005-0000-0000-00005B0C0000}"/>
    <cellStyle name="Normal 3 2 6" xfId="324" xr:uid="{00000000-0005-0000-0000-00005C0C0000}"/>
    <cellStyle name="Normal 3 2 6 2" xfId="2811" xr:uid="{00000000-0005-0000-0000-00005D0C0000}"/>
    <cellStyle name="Normal 3 2 6 3" xfId="2812" xr:uid="{00000000-0005-0000-0000-00005E0C0000}"/>
    <cellStyle name="Normal 3 2 6_Empréstimos e Financiamento SPE" xfId="10605" xr:uid="{00000000-0005-0000-0000-00005F0C0000}"/>
    <cellStyle name="Normal 3 2 7" xfId="2813" xr:uid="{00000000-0005-0000-0000-0000600C0000}"/>
    <cellStyle name="Normal 3 2 8" xfId="2814" xr:uid="{00000000-0005-0000-0000-0000610C0000}"/>
    <cellStyle name="Normal 3 2 9" xfId="2815" xr:uid="{00000000-0005-0000-0000-0000620C0000}"/>
    <cellStyle name="Normal 3 2_Previsto Acum x Real até_Ges_CF" xfId="2816" xr:uid="{00000000-0005-0000-0000-0000630C0000}"/>
    <cellStyle name="Normal 3 20" xfId="15287" xr:uid="{00000000-0005-0000-0000-0000640C0000}"/>
    <cellStyle name="Normal 3 21" xfId="15290" xr:uid="{00000000-0005-0000-0000-0000650C0000}"/>
    <cellStyle name="Normal 3 22" xfId="15286" xr:uid="{00000000-0005-0000-0000-0000660C0000}"/>
    <cellStyle name="Normal 3 23" xfId="15293" xr:uid="{00000000-0005-0000-0000-0000670C0000}"/>
    <cellStyle name="Normal 3 3" xfId="108" xr:uid="{00000000-0005-0000-0000-0000680C0000}"/>
    <cellStyle name="Normal 3 3 2" xfId="325" xr:uid="{00000000-0005-0000-0000-0000690C0000}"/>
    <cellStyle name="Normal 3 3 2 2" xfId="2817" xr:uid="{00000000-0005-0000-0000-00006A0C0000}"/>
    <cellStyle name="Normal 3 3 2 3" xfId="2818" xr:uid="{00000000-0005-0000-0000-00006B0C0000}"/>
    <cellStyle name="Normal 3 3 2_Empréstimos e Financiamento SPE" xfId="10606" xr:uid="{00000000-0005-0000-0000-00006C0C0000}"/>
    <cellStyle name="Normal 3 3 3" xfId="2819" xr:uid="{00000000-0005-0000-0000-00006D0C0000}"/>
    <cellStyle name="Normal 3 3 4" xfId="2820" xr:uid="{00000000-0005-0000-0000-00006E0C0000}"/>
    <cellStyle name="Normal 3 3 5" xfId="2821" xr:uid="{00000000-0005-0000-0000-00006F0C0000}"/>
    <cellStyle name="Normal 3 3_273 ED AmE" xfId="2822" xr:uid="{00000000-0005-0000-0000-0000700C0000}"/>
    <cellStyle name="Normal 3 4" xfId="123" xr:uid="{00000000-0005-0000-0000-0000710C0000}"/>
    <cellStyle name="Normal 3 4 2" xfId="2823" xr:uid="{00000000-0005-0000-0000-0000720C0000}"/>
    <cellStyle name="Normal 3 4 3" xfId="2824" xr:uid="{00000000-0005-0000-0000-0000730C0000}"/>
    <cellStyle name="Normal 3 4 4" xfId="2825" xr:uid="{00000000-0005-0000-0000-0000740C0000}"/>
    <cellStyle name="Normal 3 4_Empréstimos e Financiamento SPE" xfId="10607" xr:uid="{00000000-0005-0000-0000-0000750C0000}"/>
    <cellStyle name="Normal 3 5" xfId="92" xr:uid="{00000000-0005-0000-0000-0000760C0000}"/>
    <cellStyle name="Normal 3 5 2" xfId="2826" xr:uid="{00000000-0005-0000-0000-0000770C0000}"/>
    <cellStyle name="Normal 3 5 2 2" xfId="2827" xr:uid="{00000000-0005-0000-0000-0000780C0000}"/>
    <cellStyle name="Normal 3 5 3" xfId="2828" xr:uid="{00000000-0005-0000-0000-0000790C0000}"/>
    <cellStyle name="Normal 3 5 4" xfId="2829" xr:uid="{00000000-0005-0000-0000-00007A0C0000}"/>
    <cellStyle name="Normal 3 5_Empréstimos e Financiamento SPE" xfId="10608" xr:uid="{00000000-0005-0000-0000-00007B0C0000}"/>
    <cellStyle name="Normal 3 6" xfId="367" xr:uid="{00000000-0005-0000-0000-00007C0C0000}"/>
    <cellStyle name="Normal 3 6 2" xfId="2830" xr:uid="{00000000-0005-0000-0000-00007D0C0000}"/>
    <cellStyle name="Normal 3 6 2 2" xfId="2831" xr:uid="{00000000-0005-0000-0000-00007E0C0000}"/>
    <cellStyle name="Normal 3 6 2 3" xfId="2832" xr:uid="{00000000-0005-0000-0000-00007F0C0000}"/>
    <cellStyle name="Normal 3 6 3" xfId="2833" xr:uid="{00000000-0005-0000-0000-0000800C0000}"/>
    <cellStyle name="Normal 3 6 4" xfId="2834" xr:uid="{00000000-0005-0000-0000-0000810C0000}"/>
    <cellStyle name="Normal 3 6 5" xfId="15304" xr:uid="{00000000-0005-0000-0000-0000820C0000}"/>
    <cellStyle name="Normal 3 6_Empréstimos e Financiamento SPE" xfId="10609" xr:uid="{00000000-0005-0000-0000-0000830C0000}"/>
    <cellStyle name="Normal 3 7" xfId="2835" xr:uid="{00000000-0005-0000-0000-0000840C0000}"/>
    <cellStyle name="Normal 3 7 2" xfId="2836" xr:uid="{00000000-0005-0000-0000-0000850C0000}"/>
    <cellStyle name="Normal 3 7 2 2" xfId="2837" xr:uid="{00000000-0005-0000-0000-0000860C0000}"/>
    <cellStyle name="Normal 3 7 2 3" xfId="2838" xr:uid="{00000000-0005-0000-0000-0000870C0000}"/>
    <cellStyle name="Normal 3 7 2 4" xfId="2839" xr:uid="{00000000-0005-0000-0000-0000880C0000}"/>
    <cellStyle name="Normal 3 7 2 5" xfId="2840" xr:uid="{00000000-0005-0000-0000-0000890C0000}"/>
    <cellStyle name="Normal 3 7 2 6" xfId="2841" xr:uid="{00000000-0005-0000-0000-00008A0C0000}"/>
    <cellStyle name="Normal 3 7 3" xfId="2842" xr:uid="{00000000-0005-0000-0000-00008B0C0000}"/>
    <cellStyle name="Normal 3 7 4" xfId="2843" xr:uid="{00000000-0005-0000-0000-00008C0C0000}"/>
    <cellStyle name="Normal 3 7 5" xfId="2844" xr:uid="{00000000-0005-0000-0000-00008D0C0000}"/>
    <cellStyle name="Normal 3 8" xfId="2845" xr:uid="{00000000-0005-0000-0000-00008E0C0000}"/>
    <cellStyle name="Normal 3 8 2" xfId="2846" xr:uid="{00000000-0005-0000-0000-00008F0C0000}"/>
    <cellStyle name="Normal 3 8 3" xfId="2847" xr:uid="{00000000-0005-0000-0000-0000900C0000}"/>
    <cellStyle name="Normal 3 8 4" xfId="15264" xr:uid="{00000000-0005-0000-0000-0000910C0000}"/>
    <cellStyle name="Normal 3 9" xfId="2848" xr:uid="{00000000-0005-0000-0000-0000920C0000}"/>
    <cellStyle name="Normal 3 9 2" xfId="2849" xr:uid="{00000000-0005-0000-0000-0000930C0000}"/>
    <cellStyle name="Normal 3 9 3" xfId="2850" xr:uid="{00000000-0005-0000-0000-0000940C0000}"/>
    <cellStyle name="Normal 3_2014" xfId="2851" xr:uid="{00000000-0005-0000-0000-0000950C0000}"/>
    <cellStyle name="Normal 30" xfId="2852" xr:uid="{00000000-0005-0000-0000-0000960C0000}"/>
    <cellStyle name="Normal 30 2" xfId="2853" xr:uid="{00000000-0005-0000-0000-0000970C0000}"/>
    <cellStyle name="Normal 31" xfId="2854" xr:uid="{00000000-0005-0000-0000-0000980C0000}"/>
    <cellStyle name="Normal 31 2" xfId="2855" xr:uid="{00000000-0005-0000-0000-0000990C0000}"/>
    <cellStyle name="Normal 32" xfId="2856" xr:uid="{00000000-0005-0000-0000-00009A0C0000}"/>
    <cellStyle name="Normal 32 2" xfId="2857" xr:uid="{00000000-0005-0000-0000-00009B0C0000}"/>
    <cellStyle name="Normal 33" xfId="2858" xr:uid="{00000000-0005-0000-0000-00009C0C0000}"/>
    <cellStyle name="Normal 33 2" xfId="2859" xr:uid="{00000000-0005-0000-0000-00009D0C0000}"/>
    <cellStyle name="Normal 34" xfId="2860" xr:uid="{00000000-0005-0000-0000-00009E0C0000}"/>
    <cellStyle name="Normal 34 2" xfId="2861" xr:uid="{00000000-0005-0000-0000-00009F0C0000}"/>
    <cellStyle name="Normal 35" xfId="2862" xr:uid="{00000000-0005-0000-0000-0000A00C0000}"/>
    <cellStyle name="Normal 35 2" xfId="2863" xr:uid="{00000000-0005-0000-0000-0000A10C0000}"/>
    <cellStyle name="Normal 36" xfId="2864" xr:uid="{00000000-0005-0000-0000-0000A20C0000}"/>
    <cellStyle name="Normal 36 2" xfId="2865" xr:uid="{00000000-0005-0000-0000-0000A30C0000}"/>
    <cellStyle name="Normal 37" xfId="2866" xr:uid="{00000000-0005-0000-0000-0000A40C0000}"/>
    <cellStyle name="Normal 37 2" xfId="2867" xr:uid="{00000000-0005-0000-0000-0000A50C0000}"/>
    <cellStyle name="Normal 38" xfId="2868" xr:uid="{00000000-0005-0000-0000-0000A60C0000}"/>
    <cellStyle name="Normal 38 2" xfId="2869" xr:uid="{00000000-0005-0000-0000-0000A70C0000}"/>
    <cellStyle name="Normal 39" xfId="2870" xr:uid="{00000000-0005-0000-0000-0000A80C0000}"/>
    <cellStyle name="Normal 39 2" xfId="2871" xr:uid="{00000000-0005-0000-0000-0000A90C0000}"/>
    <cellStyle name="Normal 4" xfId="46" xr:uid="{00000000-0005-0000-0000-0000AA0C0000}"/>
    <cellStyle name="Normal 4 10" xfId="2872" xr:uid="{00000000-0005-0000-0000-0000AB0C0000}"/>
    <cellStyle name="Normal 4 2" xfId="47" xr:uid="{00000000-0005-0000-0000-0000AC0C0000}"/>
    <cellStyle name="Normal 4 2 2" xfId="2873" xr:uid="{00000000-0005-0000-0000-0000AD0C0000}"/>
    <cellStyle name="Normal 4 2 2 2" xfId="2874" xr:uid="{00000000-0005-0000-0000-0000AE0C0000}"/>
    <cellStyle name="Normal 4 2 2 2 2" xfId="2875" xr:uid="{00000000-0005-0000-0000-0000AF0C0000}"/>
    <cellStyle name="Normal 4 2 2 2 3" xfId="2876" xr:uid="{00000000-0005-0000-0000-0000B00C0000}"/>
    <cellStyle name="Normal 4 2 2 2 4" xfId="2877" xr:uid="{00000000-0005-0000-0000-0000B10C0000}"/>
    <cellStyle name="Normal 4 2 2 3" xfId="2878" xr:uid="{00000000-0005-0000-0000-0000B20C0000}"/>
    <cellStyle name="Normal 4 2 2 4" xfId="2879" xr:uid="{00000000-0005-0000-0000-0000B30C0000}"/>
    <cellStyle name="Normal 4 2 2 5" xfId="2880" xr:uid="{00000000-0005-0000-0000-0000B40C0000}"/>
    <cellStyle name="Normal 4 2 2_273 ED AmE" xfId="2881" xr:uid="{00000000-0005-0000-0000-0000B50C0000}"/>
    <cellStyle name="Normal 4 2 3" xfId="2882" xr:uid="{00000000-0005-0000-0000-0000B60C0000}"/>
    <cellStyle name="Normal 4 2 3 2" xfId="2883" xr:uid="{00000000-0005-0000-0000-0000B70C0000}"/>
    <cellStyle name="Normal 4 2 3_273 ED AmE" xfId="2884" xr:uid="{00000000-0005-0000-0000-0000B80C0000}"/>
    <cellStyle name="Normal 4 2_273 ED AmE" xfId="2885" xr:uid="{00000000-0005-0000-0000-0000B90C0000}"/>
    <cellStyle name="Normal 4 3" xfId="2886" xr:uid="{00000000-0005-0000-0000-0000BA0C0000}"/>
    <cellStyle name="Normal 4 3 2" xfId="2887" xr:uid="{00000000-0005-0000-0000-0000BB0C0000}"/>
    <cellStyle name="Normal 4 3_Mensalização_AmGT" xfId="2888" xr:uid="{00000000-0005-0000-0000-0000BC0C0000}"/>
    <cellStyle name="Normal 4 4" xfId="2889" xr:uid="{00000000-0005-0000-0000-0000BD0C0000}"/>
    <cellStyle name="Normal 4 4 2" xfId="2890" xr:uid="{00000000-0005-0000-0000-0000BE0C0000}"/>
    <cellStyle name="Normal 4 4 2 2" xfId="2891" xr:uid="{00000000-0005-0000-0000-0000BF0C0000}"/>
    <cellStyle name="Normal 4 4 2 3" xfId="2892" xr:uid="{00000000-0005-0000-0000-0000C00C0000}"/>
    <cellStyle name="Normal 4 4 2 4" xfId="2893" xr:uid="{00000000-0005-0000-0000-0000C10C0000}"/>
    <cellStyle name="Normal 4 4 3" xfId="2894" xr:uid="{00000000-0005-0000-0000-0000C20C0000}"/>
    <cellStyle name="Normal 4 4 4" xfId="2895" xr:uid="{00000000-0005-0000-0000-0000C30C0000}"/>
    <cellStyle name="Normal 4 4 5" xfId="2896" xr:uid="{00000000-0005-0000-0000-0000C40C0000}"/>
    <cellStyle name="Normal 4 4_Mensalização_AmGT" xfId="2897" xr:uid="{00000000-0005-0000-0000-0000C50C0000}"/>
    <cellStyle name="Normal 4 5" xfId="2898" xr:uid="{00000000-0005-0000-0000-0000C60C0000}"/>
    <cellStyle name="Normal 4 5 2" xfId="2899" xr:uid="{00000000-0005-0000-0000-0000C70C0000}"/>
    <cellStyle name="Normal 4 5_Mensalização_AmGT" xfId="2900" xr:uid="{00000000-0005-0000-0000-0000C80C0000}"/>
    <cellStyle name="Normal 4 6" xfId="2901" xr:uid="{00000000-0005-0000-0000-0000C90C0000}"/>
    <cellStyle name="Normal 4 6 2" xfId="2902" xr:uid="{00000000-0005-0000-0000-0000CA0C0000}"/>
    <cellStyle name="Normal 4 7" xfId="2903" xr:uid="{00000000-0005-0000-0000-0000CB0C0000}"/>
    <cellStyle name="Normal 4 7 2" xfId="2904" xr:uid="{00000000-0005-0000-0000-0000CC0C0000}"/>
    <cellStyle name="Normal 4 8" xfId="2905" xr:uid="{00000000-0005-0000-0000-0000CD0C0000}"/>
    <cellStyle name="Normal 4 8 2" xfId="2906" xr:uid="{00000000-0005-0000-0000-0000CE0C0000}"/>
    <cellStyle name="Normal 4 9" xfId="2907" xr:uid="{00000000-0005-0000-0000-0000CF0C0000}"/>
    <cellStyle name="Normal 4 9 2" xfId="2908" xr:uid="{00000000-0005-0000-0000-0000D00C0000}"/>
    <cellStyle name="Normal 4_2014" xfId="2909" xr:uid="{00000000-0005-0000-0000-0000D10C0000}"/>
    <cellStyle name="Normal 40" xfId="2910" xr:uid="{00000000-0005-0000-0000-0000D20C0000}"/>
    <cellStyle name="Normal 40 2" xfId="2911" xr:uid="{00000000-0005-0000-0000-0000D30C0000}"/>
    <cellStyle name="Normal 41" xfId="2912" xr:uid="{00000000-0005-0000-0000-0000D40C0000}"/>
    <cellStyle name="Normal 41 2" xfId="2913" xr:uid="{00000000-0005-0000-0000-0000D50C0000}"/>
    <cellStyle name="Normal 42" xfId="2914" xr:uid="{00000000-0005-0000-0000-0000D60C0000}"/>
    <cellStyle name="Normal 42 2" xfId="2915" xr:uid="{00000000-0005-0000-0000-0000D70C0000}"/>
    <cellStyle name="Normal 43" xfId="2916" xr:uid="{00000000-0005-0000-0000-0000D80C0000}"/>
    <cellStyle name="Normal 43 2" xfId="2917" xr:uid="{00000000-0005-0000-0000-0000D90C0000}"/>
    <cellStyle name="Normal 44" xfId="2918" xr:uid="{00000000-0005-0000-0000-0000DA0C0000}"/>
    <cellStyle name="Normal 44 2" xfId="2919" xr:uid="{00000000-0005-0000-0000-0000DB0C0000}"/>
    <cellStyle name="Normal 45" xfId="2920" xr:uid="{00000000-0005-0000-0000-0000DC0C0000}"/>
    <cellStyle name="Normal 45 2" xfId="2921" xr:uid="{00000000-0005-0000-0000-0000DD0C0000}"/>
    <cellStyle name="Normal 46" xfId="2922" xr:uid="{00000000-0005-0000-0000-0000DE0C0000}"/>
    <cellStyle name="Normal 46 2" xfId="2923" xr:uid="{00000000-0005-0000-0000-0000DF0C0000}"/>
    <cellStyle name="Normal 46 3" xfId="2924" xr:uid="{00000000-0005-0000-0000-0000E00C0000}"/>
    <cellStyle name="Normal 46_Mensalização_AmGT" xfId="2925" xr:uid="{00000000-0005-0000-0000-0000E10C0000}"/>
    <cellStyle name="Normal 47" xfId="2926" xr:uid="{00000000-0005-0000-0000-0000E20C0000}"/>
    <cellStyle name="Normal 47 2" xfId="2927" xr:uid="{00000000-0005-0000-0000-0000E30C0000}"/>
    <cellStyle name="Normal 47 3" xfId="2928" xr:uid="{00000000-0005-0000-0000-0000E40C0000}"/>
    <cellStyle name="Normal 47_Mensalização_AmGT" xfId="2929" xr:uid="{00000000-0005-0000-0000-0000E50C0000}"/>
    <cellStyle name="Normal 48" xfId="2930" xr:uid="{00000000-0005-0000-0000-0000E60C0000}"/>
    <cellStyle name="Normal 48 2" xfId="2931" xr:uid="{00000000-0005-0000-0000-0000E70C0000}"/>
    <cellStyle name="Normal 48 3" xfId="2932" xr:uid="{00000000-0005-0000-0000-0000E80C0000}"/>
    <cellStyle name="Normal 48_Mensalização_AmGT" xfId="2933" xr:uid="{00000000-0005-0000-0000-0000E90C0000}"/>
    <cellStyle name="Normal 49" xfId="2934" xr:uid="{00000000-0005-0000-0000-0000EA0C0000}"/>
    <cellStyle name="Normal 49 2" xfId="2935" xr:uid="{00000000-0005-0000-0000-0000EB0C0000}"/>
    <cellStyle name="Normal 49 3" xfId="2936" xr:uid="{00000000-0005-0000-0000-0000EC0C0000}"/>
    <cellStyle name="Normal 49_Mensalização_AmGT" xfId="2937" xr:uid="{00000000-0005-0000-0000-0000ED0C0000}"/>
    <cellStyle name="Normal 5" xfId="326" xr:uid="{00000000-0005-0000-0000-0000EE0C0000}"/>
    <cellStyle name="Normal 5 10" xfId="2938" xr:uid="{00000000-0005-0000-0000-0000EF0C0000}"/>
    <cellStyle name="Normal 5 11" xfId="15272" xr:uid="{00000000-0005-0000-0000-0000F00C0000}"/>
    <cellStyle name="Normal 5 12" xfId="15299" xr:uid="{00000000-0005-0000-0000-0000F10C0000}"/>
    <cellStyle name="Normal 5 2" xfId="327" xr:uid="{00000000-0005-0000-0000-0000F20C0000}"/>
    <cellStyle name="Normal 5 2 2" xfId="2939" xr:uid="{00000000-0005-0000-0000-0000F30C0000}"/>
    <cellStyle name="Normal 5 2_Empréstimos e Financiamento SPE" xfId="10611" xr:uid="{00000000-0005-0000-0000-0000F40C0000}"/>
    <cellStyle name="Normal 5 3" xfId="369" xr:uid="{00000000-0005-0000-0000-0000F50C0000}"/>
    <cellStyle name="Normal 5 3 2" xfId="2940" xr:uid="{00000000-0005-0000-0000-0000F60C0000}"/>
    <cellStyle name="Normal 5 3_Empréstimos e Financiamento SPE" xfId="10612" xr:uid="{00000000-0005-0000-0000-0000F70C0000}"/>
    <cellStyle name="Normal 5 4" xfId="2941" xr:uid="{00000000-0005-0000-0000-0000F80C0000}"/>
    <cellStyle name="Normal 5 4 2" xfId="2942" xr:uid="{00000000-0005-0000-0000-0000F90C0000}"/>
    <cellStyle name="Normal 5 5" xfId="2943" xr:uid="{00000000-0005-0000-0000-0000FA0C0000}"/>
    <cellStyle name="Normal 5 5 2" xfId="2944" xr:uid="{00000000-0005-0000-0000-0000FB0C0000}"/>
    <cellStyle name="Normal 5 6" xfId="2945" xr:uid="{00000000-0005-0000-0000-0000FC0C0000}"/>
    <cellStyle name="Normal 5 6 2" xfId="2946" xr:uid="{00000000-0005-0000-0000-0000FD0C0000}"/>
    <cellStyle name="Normal 5 7" xfId="2947" xr:uid="{00000000-0005-0000-0000-0000FE0C0000}"/>
    <cellStyle name="Normal 5 7 2" xfId="2948" xr:uid="{00000000-0005-0000-0000-0000FF0C0000}"/>
    <cellStyle name="Normal 5 8" xfId="2949" xr:uid="{00000000-0005-0000-0000-0000000D0000}"/>
    <cellStyle name="Normal 5 8 2" xfId="2950" xr:uid="{00000000-0005-0000-0000-0000010D0000}"/>
    <cellStyle name="Normal 5 9" xfId="2951" xr:uid="{00000000-0005-0000-0000-0000020D0000}"/>
    <cellStyle name="Normal 5 9 2" xfId="2952" xr:uid="{00000000-0005-0000-0000-0000030D0000}"/>
    <cellStyle name="Normal 5_Empréstimos e Financiamento SPE" xfId="10610" xr:uid="{00000000-0005-0000-0000-0000040D0000}"/>
    <cellStyle name="Normal 50" xfId="2953" xr:uid="{00000000-0005-0000-0000-0000050D0000}"/>
    <cellStyle name="Normal 50 2" xfId="2954" xr:uid="{00000000-0005-0000-0000-0000060D0000}"/>
    <cellStyle name="Normal 50 3" xfId="2955" xr:uid="{00000000-0005-0000-0000-0000070D0000}"/>
    <cellStyle name="Normal 50_Mensalização_AmGT" xfId="2956" xr:uid="{00000000-0005-0000-0000-0000080D0000}"/>
    <cellStyle name="Normal 51" xfId="2957" xr:uid="{00000000-0005-0000-0000-0000090D0000}"/>
    <cellStyle name="Normal 51 2" xfId="2958" xr:uid="{00000000-0005-0000-0000-00000A0D0000}"/>
    <cellStyle name="Normal 51 3" xfId="2959" xr:uid="{00000000-0005-0000-0000-00000B0D0000}"/>
    <cellStyle name="Normal 51_Mensalização_AmGT" xfId="2960" xr:uid="{00000000-0005-0000-0000-00000C0D0000}"/>
    <cellStyle name="Normal 52" xfId="2961" xr:uid="{00000000-0005-0000-0000-00000D0D0000}"/>
    <cellStyle name="Normal 52 2" xfId="2962" xr:uid="{00000000-0005-0000-0000-00000E0D0000}"/>
    <cellStyle name="Normal 52 3" xfId="2963" xr:uid="{00000000-0005-0000-0000-00000F0D0000}"/>
    <cellStyle name="Normal 52_Mensalização_AmGT" xfId="2964" xr:uid="{00000000-0005-0000-0000-0000100D0000}"/>
    <cellStyle name="Normal 53" xfId="2965" xr:uid="{00000000-0005-0000-0000-0000110D0000}"/>
    <cellStyle name="Normal 53 2" xfId="2966" xr:uid="{00000000-0005-0000-0000-0000120D0000}"/>
    <cellStyle name="Normal 53 3" xfId="2967" xr:uid="{00000000-0005-0000-0000-0000130D0000}"/>
    <cellStyle name="Normal 53_Mensalização_AmGT" xfId="2968" xr:uid="{00000000-0005-0000-0000-0000140D0000}"/>
    <cellStyle name="Normal 54" xfId="2969" xr:uid="{00000000-0005-0000-0000-0000150D0000}"/>
    <cellStyle name="Normal 54 2" xfId="2970" xr:uid="{00000000-0005-0000-0000-0000160D0000}"/>
    <cellStyle name="Normal 54 3" xfId="2971" xr:uid="{00000000-0005-0000-0000-0000170D0000}"/>
    <cellStyle name="Normal 54_Mensalização_AmGT" xfId="2972" xr:uid="{00000000-0005-0000-0000-0000180D0000}"/>
    <cellStyle name="Normal 55" xfId="2973" xr:uid="{00000000-0005-0000-0000-0000190D0000}"/>
    <cellStyle name="Normal 55 2" xfId="2974" xr:uid="{00000000-0005-0000-0000-00001A0D0000}"/>
    <cellStyle name="Normal 55 3" xfId="2975" xr:uid="{00000000-0005-0000-0000-00001B0D0000}"/>
    <cellStyle name="Normal 55_Mensalização_AmGT" xfId="2976" xr:uid="{00000000-0005-0000-0000-00001C0D0000}"/>
    <cellStyle name="Normal 56" xfId="2977" xr:uid="{00000000-0005-0000-0000-00001D0D0000}"/>
    <cellStyle name="Normal 56 2" xfId="2978" xr:uid="{00000000-0005-0000-0000-00001E0D0000}"/>
    <cellStyle name="Normal 56 3" xfId="2979" xr:uid="{00000000-0005-0000-0000-00001F0D0000}"/>
    <cellStyle name="Normal 56_Mensalização_AmGT" xfId="2980" xr:uid="{00000000-0005-0000-0000-0000200D0000}"/>
    <cellStyle name="Normal 57" xfId="2981" xr:uid="{00000000-0005-0000-0000-0000210D0000}"/>
    <cellStyle name="Normal 57 2" xfId="2982" xr:uid="{00000000-0005-0000-0000-0000220D0000}"/>
    <cellStyle name="Normal 57 3" xfId="2983" xr:uid="{00000000-0005-0000-0000-0000230D0000}"/>
    <cellStyle name="Normal 57_Mensalização_AmGT" xfId="2984" xr:uid="{00000000-0005-0000-0000-0000240D0000}"/>
    <cellStyle name="Normal 58" xfId="2985" xr:uid="{00000000-0005-0000-0000-0000250D0000}"/>
    <cellStyle name="Normal 58 2" xfId="2986" xr:uid="{00000000-0005-0000-0000-0000260D0000}"/>
    <cellStyle name="Normal 58 3" xfId="2987" xr:uid="{00000000-0005-0000-0000-0000270D0000}"/>
    <cellStyle name="Normal 58_Mensalização_AmGT" xfId="2988" xr:uid="{00000000-0005-0000-0000-0000280D0000}"/>
    <cellStyle name="Normal 59" xfId="2989" xr:uid="{00000000-0005-0000-0000-0000290D0000}"/>
    <cellStyle name="Normal 59 2" xfId="2990" xr:uid="{00000000-0005-0000-0000-00002A0D0000}"/>
    <cellStyle name="Normal 59 3" xfId="2991" xr:uid="{00000000-0005-0000-0000-00002B0D0000}"/>
    <cellStyle name="Normal 59_Mensalização_AmGT" xfId="2992" xr:uid="{00000000-0005-0000-0000-00002C0D0000}"/>
    <cellStyle name="Normal 6" xfId="106" xr:uid="{00000000-0005-0000-0000-00002D0D0000}"/>
    <cellStyle name="Normal 6 2" xfId="157" xr:uid="{00000000-0005-0000-0000-00002E0D0000}"/>
    <cellStyle name="Normal 6 2 2" xfId="328" xr:uid="{00000000-0005-0000-0000-00002F0D0000}"/>
    <cellStyle name="Normal 6 2 2 2" xfId="2993" xr:uid="{00000000-0005-0000-0000-0000300D0000}"/>
    <cellStyle name="Normal 6 2 2 3" xfId="2994" xr:uid="{00000000-0005-0000-0000-0000310D0000}"/>
    <cellStyle name="Normal 6 2 2 4" xfId="2995" xr:uid="{00000000-0005-0000-0000-0000320D0000}"/>
    <cellStyle name="Normal 6 2 2_Empréstimos e Financiamento SPE" xfId="10614" xr:uid="{00000000-0005-0000-0000-0000330D0000}"/>
    <cellStyle name="Normal 6 2 3" xfId="2996" xr:uid="{00000000-0005-0000-0000-0000340D0000}"/>
    <cellStyle name="Normal 6 2 4" xfId="2997" xr:uid="{00000000-0005-0000-0000-0000350D0000}"/>
    <cellStyle name="Normal 6 2 5" xfId="2998" xr:uid="{00000000-0005-0000-0000-0000360D0000}"/>
    <cellStyle name="Normal 6 2_Empréstimos e Financiamento SPE" xfId="10613" xr:uid="{00000000-0005-0000-0000-0000370D0000}"/>
    <cellStyle name="Normal 6 3" xfId="150" xr:uid="{00000000-0005-0000-0000-0000380D0000}"/>
    <cellStyle name="Normal 6 3 2" xfId="329" xr:uid="{00000000-0005-0000-0000-0000390D0000}"/>
    <cellStyle name="Normal 6 3_Empréstimos e Financiamento SPE" xfId="10615" xr:uid="{00000000-0005-0000-0000-00003A0D0000}"/>
    <cellStyle name="Normal 6 4" xfId="2999" xr:uid="{00000000-0005-0000-0000-00003B0D0000}"/>
    <cellStyle name="Normal 6 4 2" xfId="3000" xr:uid="{00000000-0005-0000-0000-00003C0D0000}"/>
    <cellStyle name="Normal 6 4 3" xfId="3001" xr:uid="{00000000-0005-0000-0000-00003D0D0000}"/>
    <cellStyle name="Normal 6 4_Mensalização_AmGT" xfId="3002" xr:uid="{00000000-0005-0000-0000-00003E0D0000}"/>
    <cellStyle name="Normal 6 5" xfId="3003" xr:uid="{00000000-0005-0000-0000-00003F0D0000}"/>
    <cellStyle name="Normal 6 6" xfId="3004" xr:uid="{00000000-0005-0000-0000-0000400D0000}"/>
    <cellStyle name="Normal 6_Mensalização_AmGT" xfId="3005" xr:uid="{00000000-0005-0000-0000-0000410D0000}"/>
    <cellStyle name="Normal 60" xfId="3006" xr:uid="{00000000-0005-0000-0000-0000420D0000}"/>
    <cellStyle name="Normal 60 2" xfId="3007" xr:uid="{00000000-0005-0000-0000-0000430D0000}"/>
    <cellStyle name="Normal 60 3" xfId="3008" xr:uid="{00000000-0005-0000-0000-0000440D0000}"/>
    <cellStyle name="Normal 60_Mensalização_AmGT" xfId="3009" xr:uid="{00000000-0005-0000-0000-0000450D0000}"/>
    <cellStyle name="Normal 61" xfId="3010" xr:uid="{00000000-0005-0000-0000-0000460D0000}"/>
    <cellStyle name="Normal 61 2" xfId="3011" xr:uid="{00000000-0005-0000-0000-0000470D0000}"/>
    <cellStyle name="Normal 61 3" xfId="3012" xr:uid="{00000000-0005-0000-0000-0000480D0000}"/>
    <cellStyle name="Normal 61_Mensalização_AmGT" xfId="3013" xr:uid="{00000000-0005-0000-0000-0000490D0000}"/>
    <cellStyle name="Normal 62" xfId="3014" xr:uid="{00000000-0005-0000-0000-00004A0D0000}"/>
    <cellStyle name="Normal 62 2" xfId="3015" xr:uid="{00000000-0005-0000-0000-00004B0D0000}"/>
    <cellStyle name="Normal 62 3" xfId="3016" xr:uid="{00000000-0005-0000-0000-00004C0D0000}"/>
    <cellStyle name="Normal 62_Mensalização_AmGT" xfId="3017" xr:uid="{00000000-0005-0000-0000-00004D0D0000}"/>
    <cellStyle name="Normal 63" xfId="3018" xr:uid="{00000000-0005-0000-0000-00004E0D0000}"/>
    <cellStyle name="Normal 63 2" xfId="3019" xr:uid="{00000000-0005-0000-0000-00004F0D0000}"/>
    <cellStyle name="Normal 63 3" xfId="3020" xr:uid="{00000000-0005-0000-0000-0000500D0000}"/>
    <cellStyle name="Normal 63_Mensalização_AmGT" xfId="3021" xr:uid="{00000000-0005-0000-0000-0000510D0000}"/>
    <cellStyle name="Normal 64" xfId="3022" xr:uid="{00000000-0005-0000-0000-0000520D0000}"/>
    <cellStyle name="Normal 64 2" xfId="3023" xr:uid="{00000000-0005-0000-0000-0000530D0000}"/>
    <cellStyle name="Normal 64 3" xfId="3024" xr:uid="{00000000-0005-0000-0000-0000540D0000}"/>
    <cellStyle name="Normal 64_Mensalização_AmGT" xfId="3025" xr:uid="{00000000-0005-0000-0000-0000550D0000}"/>
    <cellStyle name="Normal 65" xfId="3026" xr:uid="{00000000-0005-0000-0000-0000560D0000}"/>
    <cellStyle name="Normal 65 2" xfId="3027" xr:uid="{00000000-0005-0000-0000-0000570D0000}"/>
    <cellStyle name="Normal 65 3" xfId="3028" xr:uid="{00000000-0005-0000-0000-0000580D0000}"/>
    <cellStyle name="Normal 65_Mensalização_AmGT" xfId="3029" xr:uid="{00000000-0005-0000-0000-0000590D0000}"/>
    <cellStyle name="Normal 66" xfId="3030" xr:uid="{00000000-0005-0000-0000-00005A0D0000}"/>
    <cellStyle name="Normal 66 2" xfId="3031" xr:uid="{00000000-0005-0000-0000-00005B0D0000}"/>
    <cellStyle name="Normal 66 3" xfId="3032" xr:uid="{00000000-0005-0000-0000-00005C0D0000}"/>
    <cellStyle name="Normal 66_Mensalização_AmGT" xfId="3033" xr:uid="{00000000-0005-0000-0000-00005D0D0000}"/>
    <cellStyle name="Normal 67" xfId="3034" xr:uid="{00000000-0005-0000-0000-00005E0D0000}"/>
    <cellStyle name="Normal 67 2" xfId="3035" xr:uid="{00000000-0005-0000-0000-00005F0D0000}"/>
    <cellStyle name="Normal 67 3" xfId="3036" xr:uid="{00000000-0005-0000-0000-0000600D0000}"/>
    <cellStyle name="Normal 67_Mensalização_AmGT" xfId="3037" xr:uid="{00000000-0005-0000-0000-0000610D0000}"/>
    <cellStyle name="Normal 68" xfId="3038" xr:uid="{00000000-0005-0000-0000-0000620D0000}"/>
    <cellStyle name="Normal 68 2" xfId="3039" xr:uid="{00000000-0005-0000-0000-0000630D0000}"/>
    <cellStyle name="Normal 68 3" xfId="3040" xr:uid="{00000000-0005-0000-0000-0000640D0000}"/>
    <cellStyle name="Normal 68_Mensalização_AmGT" xfId="3041" xr:uid="{00000000-0005-0000-0000-0000650D0000}"/>
    <cellStyle name="Normal 69" xfId="3042" xr:uid="{00000000-0005-0000-0000-0000660D0000}"/>
    <cellStyle name="Normal 69 2" xfId="3043" xr:uid="{00000000-0005-0000-0000-0000670D0000}"/>
    <cellStyle name="Normal 69 3" xfId="3044" xr:uid="{00000000-0005-0000-0000-0000680D0000}"/>
    <cellStyle name="Normal 69_Mensalização_AmGT" xfId="3045" xr:uid="{00000000-0005-0000-0000-0000690D0000}"/>
    <cellStyle name="Normal 7" xfId="330" xr:uid="{00000000-0005-0000-0000-00006A0D0000}"/>
    <cellStyle name="Normal 7 2" xfId="331" xr:uid="{00000000-0005-0000-0000-00006B0D0000}"/>
    <cellStyle name="Normal 7 2 2" xfId="3046" xr:uid="{00000000-0005-0000-0000-00006C0D0000}"/>
    <cellStyle name="Normal 7 2 2 2" xfId="3047" xr:uid="{00000000-0005-0000-0000-00006D0D0000}"/>
    <cellStyle name="Normal 7 2 2 3" xfId="3048" xr:uid="{00000000-0005-0000-0000-00006E0D0000}"/>
    <cellStyle name="Normal 7 2 2 4" xfId="3049" xr:uid="{00000000-0005-0000-0000-00006F0D0000}"/>
    <cellStyle name="Normal 7 2 3" xfId="3050" xr:uid="{00000000-0005-0000-0000-0000700D0000}"/>
    <cellStyle name="Normal 7 2 4" xfId="3051" xr:uid="{00000000-0005-0000-0000-0000710D0000}"/>
    <cellStyle name="Normal 7 2 5" xfId="3052" xr:uid="{00000000-0005-0000-0000-0000720D0000}"/>
    <cellStyle name="Normal 7 2_Empréstimos e Financiamento SPE" xfId="10617" xr:uid="{00000000-0005-0000-0000-0000730D0000}"/>
    <cellStyle name="Normal 7 3" xfId="3053" xr:uid="{00000000-0005-0000-0000-0000740D0000}"/>
    <cellStyle name="Normal 7 3 2" xfId="3054" xr:uid="{00000000-0005-0000-0000-0000750D0000}"/>
    <cellStyle name="Normal 7 4" xfId="3055" xr:uid="{00000000-0005-0000-0000-0000760D0000}"/>
    <cellStyle name="Normal 7 4 2" xfId="3056" xr:uid="{00000000-0005-0000-0000-0000770D0000}"/>
    <cellStyle name="Normal 7 5" xfId="3057" xr:uid="{00000000-0005-0000-0000-0000780D0000}"/>
    <cellStyle name="Normal 7 5 2" xfId="3058" xr:uid="{00000000-0005-0000-0000-0000790D0000}"/>
    <cellStyle name="Normal 7 6" xfId="3059" xr:uid="{00000000-0005-0000-0000-00007A0D0000}"/>
    <cellStyle name="Normal 7 6 2" xfId="3060" xr:uid="{00000000-0005-0000-0000-00007B0D0000}"/>
    <cellStyle name="Normal 7 7" xfId="3061" xr:uid="{00000000-0005-0000-0000-00007C0D0000}"/>
    <cellStyle name="Normal 7 7 2" xfId="3062" xr:uid="{00000000-0005-0000-0000-00007D0D0000}"/>
    <cellStyle name="Normal 7 8" xfId="3063" xr:uid="{00000000-0005-0000-0000-00007E0D0000}"/>
    <cellStyle name="Normal 7_Empréstimos e Financiamento SPE" xfId="10616" xr:uid="{00000000-0005-0000-0000-00007F0D0000}"/>
    <cellStyle name="Normal 70" xfId="3064" xr:uid="{00000000-0005-0000-0000-0000800D0000}"/>
    <cellStyle name="Normal 70 2" xfId="3065" xr:uid="{00000000-0005-0000-0000-0000810D0000}"/>
    <cellStyle name="Normal 70 3" xfId="3066" xr:uid="{00000000-0005-0000-0000-0000820D0000}"/>
    <cellStyle name="Normal 70_Mensalização_AmGT" xfId="3067" xr:uid="{00000000-0005-0000-0000-0000830D0000}"/>
    <cellStyle name="Normal 71" xfId="3068" xr:uid="{00000000-0005-0000-0000-0000840D0000}"/>
    <cellStyle name="Normal 71 2" xfId="3069" xr:uid="{00000000-0005-0000-0000-0000850D0000}"/>
    <cellStyle name="Normal 71 3" xfId="3070" xr:uid="{00000000-0005-0000-0000-0000860D0000}"/>
    <cellStyle name="Normal 71_Mensalização_AmGT" xfId="3071" xr:uid="{00000000-0005-0000-0000-0000870D0000}"/>
    <cellStyle name="Normal 72" xfId="3072" xr:uid="{00000000-0005-0000-0000-0000880D0000}"/>
    <cellStyle name="Normal 72 2" xfId="3073" xr:uid="{00000000-0005-0000-0000-0000890D0000}"/>
    <cellStyle name="Normal 72 3" xfId="3074" xr:uid="{00000000-0005-0000-0000-00008A0D0000}"/>
    <cellStyle name="Normal 72_Mensalização_AmGT" xfId="3075" xr:uid="{00000000-0005-0000-0000-00008B0D0000}"/>
    <cellStyle name="Normal 73" xfId="3076" xr:uid="{00000000-0005-0000-0000-00008C0D0000}"/>
    <cellStyle name="Normal 73 2" xfId="3077" xr:uid="{00000000-0005-0000-0000-00008D0D0000}"/>
    <cellStyle name="Normal 73 3" xfId="3078" xr:uid="{00000000-0005-0000-0000-00008E0D0000}"/>
    <cellStyle name="Normal 73_Mensalização_AmGT" xfId="3079" xr:uid="{00000000-0005-0000-0000-00008F0D0000}"/>
    <cellStyle name="Normal 74" xfId="3080" xr:uid="{00000000-0005-0000-0000-0000900D0000}"/>
    <cellStyle name="Normal 74 2" xfId="3081" xr:uid="{00000000-0005-0000-0000-0000910D0000}"/>
    <cellStyle name="Normal 74 3" xfId="3082" xr:uid="{00000000-0005-0000-0000-0000920D0000}"/>
    <cellStyle name="Normal 74_Mensalização_AmGT" xfId="3083" xr:uid="{00000000-0005-0000-0000-0000930D0000}"/>
    <cellStyle name="Normal 75" xfId="3084" xr:uid="{00000000-0005-0000-0000-0000940D0000}"/>
    <cellStyle name="Normal 75 2" xfId="3085" xr:uid="{00000000-0005-0000-0000-0000950D0000}"/>
    <cellStyle name="Normal 75 3" xfId="3086" xr:uid="{00000000-0005-0000-0000-0000960D0000}"/>
    <cellStyle name="Normal 75_Mensalização_AmGT" xfId="3087" xr:uid="{00000000-0005-0000-0000-0000970D0000}"/>
    <cellStyle name="Normal 76" xfId="3088" xr:uid="{00000000-0005-0000-0000-0000980D0000}"/>
    <cellStyle name="Normal 76 2" xfId="3089" xr:uid="{00000000-0005-0000-0000-0000990D0000}"/>
    <cellStyle name="Normal 76 3" xfId="3090" xr:uid="{00000000-0005-0000-0000-00009A0D0000}"/>
    <cellStyle name="Normal 76_Mensalização_AmGT" xfId="3091" xr:uid="{00000000-0005-0000-0000-00009B0D0000}"/>
    <cellStyle name="Normal 77" xfId="3092" xr:uid="{00000000-0005-0000-0000-00009C0D0000}"/>
    <cellStyle name="Normal 77 2" xfId="3093" xr:uid="{00000000-0005-0000-0000-00009D0D0000}"/>
    <cellStyle name="Normal 77 3" xfId="3094" xr:uid="{00000000-0005-0000-0000-00009E0D0000}"/>
    <cellStyle name="Normal 77_Mensalização_AmGT" xfId="3095" xr:uid="{00000000-0005-0000-0000-00009F0D0000}"/>
    <cellStyle name="Normal 78" xfId="3096" xr:uid="{00000000-0005-0000-0000-0000A00D0000}"/>
    <cellStyle name="Normal 78 2" xfId="3097" xr:uid="{00000000-0005-0000-0000-0000A10D0000}"/>
    <cellStyle name="Normal 78 3" xfId="3098" xr:uid="{00000000-0005-0000-0000-0000A20D0000}"/>
    <cellStyle name="Normal 78_Mensalização_AmGT" xfId="3099" xr:uid="{00000000-0005-0000-0000-0000A30D0000}"/>
    <cellStyle name="Normal 79" xfId="3100" xr:uid="{00000000-0005-0000-0000-0000A40D0000}"/>
    <cellStyle name="Normal 79 2" xfId="3101" xr:uid="{00000000-0005-0000-0000-0000A50D0000}"/>
    <cellStyle name="Normal 79 3" xfId="3102" xr:uid="{00000000-0005-0000-0000-0000A60D0000}"/>
    <cellStyle name="Normal 79_Mensalização_AmGT" xfId="3103" xr:uid="{00000000-0005-0000-0000-0000A70D0000}"/>
    <cellStyle name="Normal 8" xfId="332" xr:uid="{00000000-0005-0000-0000-0000A80D0000}"/>
    <cellStyle name="Normal 8 2" xfId="333" xr:uid="{00000000-0005-0000-0000-0000A90D0000}"/>
    <cellStyle name="Normal 8 3" xfId="3104" xr:uid="{00000000-0005-0000-0000-0000AA0D0000}"/>
    <cellStyle name="Normal 8_Empréstimos e Financiamento SPE" xfId="10618" xr:uid="{00000000-0005-0000-0000-0000AB0D0000}"/>
    <cellStyle name="Normal 80" xfId="3105" xr:uid="{00000000-0005-0000-0000-0000AC0D0000}"/>
    <cellStyle name="Normal 80 2" xfId="3106" xr:uid="{00000000-0005-0000-0000-0000AD0D0000}"/>
    <cellStyle name="Normal 80 2 2" xfId="3107" xr:uid="{00000000-0005-0000-0000-0000AE0D0000}"/>
    <cellStyle name="Normal 80 2 2 2" xfId="3108" xr:uid="{00000000-0005-0000-0000-0000AF0D0000}"/>
    <cellStyle name="Normal 80 2 2 3" xfId="3109" xr:uid="{00000000-0005-0000-0000-0000B00D0000}"/>
    <cellStyle name="Normal 80 2 2 4" xfId="3110" xr:uid="{00000000-0005-0000-0000-0000B10D0000}"/>
    <cellStyle name="Normal 80 2 3" xfId="3111" xr:uid="{00000000-0005-0000-0000-0000B20D0000}"/>
    <cellStyle name="Normal 80 2 4" xfId="3112" xr:uid="{00000000-0005-0000-0000-0000B30D0000}"/>
    <cellStyle name="Normal 80 2 5" xfId="3113" xr:uid="{00000000-0005-0000-0000-0000B40D0000}"/>
    <cellStyle name="Normal 80 3" xfId="3114" xr:uid="{00000000-0005-0000-0000-0000B50D0000}"/>
    <cellStyle name="Normal 80 3 2" xfId="3115" xr:uid="{00000000-0005-0000-0000-0000B60D0000}"/>
    <cellStyle name="Normal 80 3 2 2" xfId="3116" xr:uid="{00000000-0005-0000-0000-0000B70D0000}"/>
    <cellStyle name="Normal 80 3 2 3" xfId="3117" xr:uid="{00000000-0005-0000-0000-0000B80D0000}"/>
    <cellStyle name="Normal 80 3 2 4" xfId="3118" xr:uid="{00000000-0005-0000-0000-0000B90D0000}"/>
    <cellStyle name="Normal 80 3 3" xfId="3119" xr:uid="{00000000-0005-0000-0000-0000BA0D0000}"/>
    <cellStyle name="Normal 80 3 4" xfId="3120" xr:uid="{00000000-0005-0000-0000-0000BB0D0000}"/>
    <cellStyle name="Normal 80 3 5" xfId="3121" xr:uid="{00000000-0005-0000-0000-0000BC0D0000}"/>
    <cellStyle name="Normal 80_Mensalização_AmGT" xfId="3122" xr:uid="{00000000-0005-0000-0000-0000BD0D0000}"/>
    <cellStyle name="Normal 81" xfId="3123" xr:uid="{00000000-0005-0000-0000-0000BE0D0000}"/>
    <cellStyle name="Normal 81 2" xfId="3124" xr:uid="{00000000-0005-0000-0000-0000BF0D0000}"/>
    <cellStyle name="Normal 81 3" xfId="3125" xr:uid="{00000000-0005-0000-0000-0000C00D0000}"/>
    <cellStyle name="Normal 81_Mensalização_AmGT" xfId="3126" xr:uid="{00000000-0005-0000-0000-0000C10D0000}"/>
    <cellStyle name="Normal 82" xfId="3127" xr:uid="{00000000-0005-0000-0000-0000C20D0000}"/>
    <cellStyle name="Normal 82 2" xfId="3128" xr:uid="{00000000-0005-0000-0000-0000C30D0000}"/>
    <cellStyle name="Normal 82 3" xfId="3129" xr:uid="{00000000-0005-0000-0000-0000C40D0000}"/>
    <cellStyle name="Normal 82_Mensalização_AmGT" xfId="3130" xr:uid="{00000000-0005-0000-0000-0000C50D0000}"/>
    <cellStyle name="Normal 83" xfId="3131" xr:uid="{00000000-0005-0000-0000-0000C60D0000}"/>
    <cellStyle name="Normal 83 2" xfId="3132" xr:uid="{00000000-0005-0000-0000-0000C70D0000}"/>
    <cellStyle name="Normal 83 3" xfId="3133" xr:uid="{00000000-0005-0000-0000-0000C80D0000}"/>
    <cellStyle name="Normal 83_Mensalização_AmGT" xfId="3134" xr:uid="{00000000-0005-0000-0000-0000C90D0000}"/>
    <cellStyle name="Normal 84" xfId="3135" xr:uid="{00000000-0005-0000-0000-0000CA0D0000}"/>
    <cellStyle name="Normal 84 2" xfId="3136" xr:uid="{00000000-0005-0000-0000-0000CB0D0000}"/>
    <cellStyle name="Normal 84 3" xfId="3137" xr:uid="{00000000-0005-0000-0000-0000CC0D0000}"/>
    <cellStyle name="Normal 84_Mensalização_AmGT" xfId="3138" xr:uid="{00000000-0005-0000-0000-0000CD0D0000}"/>
    <cellStyle name="Normal 85" xfId="3139" xr:uid="{00000000-0005-0000-0000-0000CE0D0000}"/>
    <cellStyle name="Normal 85 2" xfId="3140" xr:uid="{00000000-0005-0000-0000-0000CF0D0000}"/>
    <cellStyle name="Normal 85 2 2" xfId="3141" xr:uid="{00000000-0005-0000-0000-0000D00D0000}"/>
    <cellStyle name="Normal 85 2 3" xfId="3142" xr:uid="{00000000-0005-0000-0000-0000D10D0000}"/>
    <cellStyle name="Normal 85 2 4" xfId="3143" xr:uid="{00000000-0005-0000-0000-0000D20D0000}"/>
    <cellStyle name="Normal 85 3" xfId="3144" xr:uid="{00000000-0005-0000-0000-0000D30D0000}"/>
    <cellStyle name="Normal 85 4" xfId="3145" xr:uid="{00000000-0005-0000-0000-0000D40D0000}"/>
    <cellStyle name="Normal 85 5" xfId="3146" xr:uid="{00000000-0005-0000-0000-0000D50D0000}"/>
    <cellStyle name="Normal 85_Mensalização_AmGT" xfId="3147" xr:uid="{00000000-0005-0000-0000-0000D60D0000}"/>
    <cellStyle name="Normal 86" xfId="3148" xr:uid="{00000000-0005-0000-0000-0000D70D0000}"/>
    <cellStyle name="Normal 86 2" xfId="3149" xr:uid="{00000000-0005-0000-0000-0000D80D0000}"/>
    <cellStyle name="Normal 86 2 2" xfId="3150" xr:uid="{00000000-0005-0000-0000-0000D90D0000}"/>
    <cellStyle name="Normal 86 2 3" xfId="3151" xr:uid="{00000000-0005-0000-0000-0000DA0D0000}"/>
    <cellStyle name="Normal 86 2 4" xfId="3152" xr:uid="{00000000-0005-0000-0000-0000DB0D0000}"/>
    <cellStyle name="Normal 86 3" xfId="3153" xr:uid="{00000000-0005-0000-0000-0000DC0D0000}"/>
    <cellStyle name="Normal 86 4" xfId="3154" xr:uid="{00000000-0005-0000-0000-0000DD0D0000}"/>
    <cellStyle name="Normal 86 5" xfId="3155" xr:uid="{00000000-0005-0000-0000-0000DE0D0000}"/>
    <cellStyle name="Normal 86_Mensalização_AmGT" xfId="3156" xr:uid="{00000000-0005-0000-0000-0000DF0D0000}"/>
    <cellStyle name="Normal 87" xfId="3157" xr:uid="{00000000-0005-0000-0000-0000E00D0000}"/>
    <cellStyle name="Normal 87 2" xfId="3158" xr:uid="{00000000-0005-0000-0000-0000E10D0000}"/>
    <cellStyle name="Normal 87 2 2" xfId="3159" xr:uid="{00000000-0005-0000-0000-0000E20D0000}"/>
    <cellStyle name="Normal 87 2 3" xfId="3160" xr:uid="{00000000-0005-0000-0000-0000E30D0000}"/>
    <cellStyle name="Normal 87 2 4" xfId="3161" xr:uid="{00000000-0005-0000-0000-0000E40D0000}"/>
    <cellStyle name="Normal 87 3" xfId="3162" xr:uid="{00000000-0005-0000-0000-0000E50D0000}"/>
    <cellStyle name="Normal 87 4" xfId="3163" xr:uid="{00000000-0005-0000-0000-0000E60D0000}"/>
    <cellStyle name="Normal 87 5" xfId="3164" xr:uid="{00000000-0005-0000-0000-0000E70D0000}"/>
    <cellStyle name="Normal 87_Mensalização_AmGT" xfId="3165" xr:uid="{00000000-0005-0000-0000-0000E80D0000}"/>
    <cellStyle name="Normal 88" xfId="3166" xr:uid="{00000000-0005-0000-0000-0000E90D0000}"/>
    <cellStyle name="Normal 88 2" xfId="3167" xr:uid="{00000000-0005-0000-0000-0000EA0D0000}"/>
    <cellStyle name="Normal 88 2 2" xfId="3168" xr:uid="{00000000-0005-0000-0000-0000EB0D0000}"/>
    <cellStyle name="Normal 88 2 3" xfId="3169" xr:uid="{00000000-0005-0000-0000-0000EC0D0000}"/>
    <cellStyle name="Normal 88 2 4" xfId="3170" xr:uid="{00000000-0005-0000-0000-0000ED0D0000}"/>
    <cellStyle name="Normal 88 3" xfId="3171" xr:uid="{00000000-0005-0000-0000-0000EE0D0000}"/>
    <cellStyle name="Normal 88 4" xfId="3172" xr:uid="{00000000-0005-0000-0000-0000EF0D0000}"/>
    <cellStyle name="Normal 88 5" xfId="3173" xr:uid="{00000000-0005-0000-0000-0000F00D0000}"/>
    <cellStyle name="Normal 88_Mensalização_AmGT" xfId="3174" xr:uid="{00000000-0005-0000-0000-0000F10D0000}"/>
    <cellStyle name="Normal 89" xfId="3175" xr:uid="{00000000-0005-0000-0000-0000F20D0000}"/>
    <cellStyle name="Normal 89 2" xfId="3176" xr:uid="{00000000-0005-0000-0000-0000F30D0000}"/>
    <cellStyle name="Normal 89 2 2" xfId="3177" xr:uid="{00000000-0005-0000-0000-0000F40D0000}"/>
    <cellStyle name="Normal 89 2 3" xfId="3178" xr:uid="{00000000-0005-0000-0000-0000F50D0000}"/>
    <cellStyle name="Normal 89 2 4" xfId="3179" xr:uid="{00000000-0005-0000-0000-0000F60D0000}"/>
    <cellStyle name="Normal 89 3" xfId="3180" xr:uid="{00000000-0005-0000-0000-0000F70D0000}"/>
    <cellStyle name="Normal 89 4" xfId="3181" xr:uid="{00000000-0005-0000-0000-0000F80D0000}"/>
    <cellStyle name="Normal 89 5" xfId="3182" xr:uid="{00000000-0005-0000-0000-0000F90D0000}"/>
    <cellStyle name="Normal 89_Mensalização_AmGT" xfId="3183" xr:uid="{00000000-0005-0000-0000-0000FA0D0000}"/>
    <cellStyle name="Normal 9" xfId="334" xr:uid="{00000000-0005-0000-0000-0000FB0D0000}"/>
    <cellStyle name="Normal 9 2" xfId="335" xr:uid="{00000000-0005-0000-0000-0000FC0D0000}"/>
    <cellStyle name="Normal 9 2 2" xfId="3184" xr:uid="{00000000-0005-0000-0000-0000FD0D0000}"/>
    <cellStyle name="Normal 9 2 2 2" xfId="3185" xr:uid="{00000000-0005-0000-0000-0000FE0D0000}"/>
    <cellStyle name="Normal 9 2 2 3" xfId="3186" xr:uid="{00000000-0005-0000-0000-0000FF0D0000}"/>
    <cellStyle name="Normal 9 2 2 4" xfId="3187" xr:uid="{00000000-0005-0000-0000-0000000E0000}"/>
    <cellStyle name="Normal 9 2 3" xfId="3188" xr:uid="{00000000-0005-0000-0000-0000010E0000}"/>
    <cellStyle name="Normal 9 2 4" xfId="3189" xr:uid="{00000000-0005-0000-0000-0000020E0000}"/>
    <cellStyle name="Normal 9 2 5" xfId="3190" xr:uid="{00000000-0005-0000-0000-0000030E0000}"/>
    <cellStyle name="Normal 9 2_Empréstimos e Financiamento SPE" xfId="10620" xr:uid="{00000000-0005-0000-0000-0000040E0000}"/>
    <cellStyle name="Normal 9 3" xfId="3191" xr:uid="{00000000-0005-0000-0000-0000050E0000}"/>
    <cellStyle name="Normal 9 3 2" xfId="3192" xr:uid="{00000000-0005-0000-0000-0000060E0000}"/>
    <cellStyle name="Normal 9 3 2 2" xfId="3193" xr:uid="{00000000-0005-0000-0000-0000070E0000}"/>
    <cellStyle name="Normal 9 3 2 3" xfId="3194" xr:uid="{00000000-0005-0000-0000-0000080E0000}"/>
    <cellStyle name="Normal 9 3 2 4" xfId="3195" xr:uid="{00000000-0005-0000-0000-0000090E0000}"/>
    <cellStyle name="Normal 9 3 3" xfId="3196" xr:uid="{00000000-0005-0000-0000-00000A0E0000}"/>
    <cellStyle name="Normal 9 3 4" xfId="3197" xr:uid="{00000000-0005-0000-0000-00000B0E0000}"/>
    <cellStyle name="Normal 9 3 5" xfId="3198" xr:uid="{00000000-0005-0000-0000-00000C0E0000}"/>
    <cellStyle name="Normal 9_Empréstimos e Financiamento SPE" xfId="10619" xr:uid="{00000000-0005-0000-0000-00000D0E0000}"/>
    <cellStyle name="Normal 90" xfId="3199" xr:uid="{00000000-0005-0000-0000-00000E0E0000}"/>
    <cellStyle name="Normal 90 2" xfId="3200" xr:uid="{00000000-0005-0000-0000-00000F0E0000}"/>
    <cellStyle name="Normal 90 2 2" xfId="3201" xr:uid="{00000000-0005-0000-0000-0000100E0000}"/>
    <cellStyle name="Normal 90 2 3" xfId="3202" xr:uid="{00000000-0005-0000-0000-0000110E0000}"/>
    <cellStyle name="Normal 90 2 4" xfId="3203" xr:uid="{00000000-0005-0000-0000-0000120E0000}"/>
    <cellStyle name="Normal 90 3" xfId="3204" xr:uid="{00000000-0005-0000-0000-0000130E0000}"/>
    <cellStyle name="Normal 90 4" xfId="3205" xr:uid="{00000000-0005-0000-0000-0000140E0000}"/>
    <cellStyle name="Normal 90 5" xfId="3206" xr:uid="{00000000-0005-0000-0000-0000150E0000}"/>
    <cellStyle name="Normal 90_Mensalização_AmGT" xfId="3207" xr:uid="{00000000-0005-0000-0000-0000160E0000}"/>
    <cellStyle name="Normal 91" xfId="3208" xr:uid="{00000000-0005-0000-0000-0000170E0000}"/>
    <cellStyle name="Normal 91 2" xfId="3209" xr:uid="{00000000-0005-0000-0000-0000180E0000}"/>
    <cellStyle name="Normal 91 2 2" xfId="3210" xr:uid="{00000000-0005-0000-0000-0000190E0000}"/>
    <cellStyle name="Normal 91 2 3" xfId="3211" xr:uid="{00000000-0005-0000-0000-00001A0E0000}"/>
    <cellStyle name="Normal 91 2 4" xfId="3212" xr:uid="{00000000-0005-0000-0000-00001B0E0000}"/>
    <cellStyle name="Normal 91 3" xfId="3213" xr:uid="{00000000-0005-0000-0000-00001C0E0000}"/>
    <cellStyle name="Normal 91 4" xfId="3214" xr:uid="{00000000-0005-0000-0000-00001D0E0000}"/>
    <cellStyle name="Normal 91 5" xfId="3215" xr:uid="{00000000-0005-0000-0000-00001E0E0000}"/>
    <cellStyle name="Normal 91_Mensalização_AmGT" xfId="3216" xr:uid="{00000000-0005-0000-0000-00001F0E0000}"/>
    <cellStyle name="Normal 92" xfId="3217" xr:uid="{00000000-0005-0000-0000-0000200E0000}"/>
    <cellStyle name="Normal 92 2" xfId="3218" xr:uid="{00000000-0005-0000-0000-0000210E0000}"/>
    <cellStyle name="Normal 92 2 2" xfId="3219" xr:uid="{00000000-0005-0000-0000-0000220E0000}"/>
    <cellStyle name="Normal 92 2 3" xfId="3220" xr:uid="{00000000-0005-0000-0000-0000230E0000}"/>
    <cellStyle name="Normal 92 2 4" xfId="3221" xr:uid="{00000000-0005-0000-0000-0000240E0000}"/>
    <cellStyle name="Normal 92 3" xfId="3222" xr:uid="{00000000-0005-0000-0000-0000250E0000}"/>
    <cellStyle name="Normal 92 4" xfId="3223" xr:uid="{00000000-0005-0000-0000-0000260E0000}"/>
    <cellStyle name="Normal 92 5" xfId="3224" xr:uid="{00000000-0005-0000-0000-0000270E0000}"/>
    <cellStyle name="Normal 92_Mensalização_AmGT" xfId="3225" xr:uid="{00000000-0005-0000-0000-0000280E0000}"/>
    <cellStyle name="Normal 93" xfId="3226" xr:uid="{00000000-0005-0000-0000-0000290E0000}"/>
    <cellStyle name="Normal 93 2" xfId="3227" xr:uid="{00000000-0005-0000-0000-00002A0E0000}"/>
    <cellStyle name="Normal 93 2 2" xfId="3228" xr:uid="{00000000-0005-0000-0000-00002B0E0000}"/>
    <cellStyle name="Normal 93 2 3" xfId="3229" xr:uid="{00000000-0005-0000-0000-00002C0E0000}"/>
    <cellStyle name="Normal 93 2 4" xfId="3230" xr:uid="{00000000-0005-0000-0000-00002D0E0000}"/>
    <cellStyle name="Normal 93 3" xfId="3231" xr:uid="{00000000-0005-0000-0000-00002E0E0000}"/>
    <cellStyle name="Normal 93 4" xfId="3232" xr:uid="{00000000-0005-0000-0000-00002F0E0000}"/>
    <cellStyle name="Normal 93 5" xfId="3233" xr:uid="{00000000-0005-0000-0000-0000300E0000}"/>
    <cellStyle name="Normal 93_Mensalização_AmGT" xfId="3234" xr:uid="{00000000-0005-0000-0000-0000310E0000}"/>
    <cellStyle name="Normal 94" xfId="3235" xr:uid="{00000000-0005-0000-0000-0000320E0000}"/>
    <cellStyle name="Normal 94 2" xfId="3236" xr:uid="{00000000-0005-0000-0000-0000330E0000}"/>
    <cellStyle name="Normal 94 2 2" xfId="3237" xr:uid="{00000000-0005-0000-0000-0000340E0000}"/>
    <cellStyle name="Normal 94 2 3" xfId="3238" xr:uid="{00000000-0005-0000-0000-0000350E0000}"/>
    <cellStyle name="Normal 94 2 4" xfId="3239" xr:uid="{00000000-0005-0000-0000-0000360E0000}"/>
    <cellStyle name="Normal 94 3" xfId="3240" xr:uid="{00000000-0005-0000-0000-0000370E0000}"/>
    <cellStyle name="Normal 94 4" xfId="3241" xr:uid="{00000000-0005-0000-0000-0000380E0000}"/>
    <cellStyle name="Normal 94 5" xfId="3242" xr:uid="{00000000-0005-0000-0000-0000390E0000}"/>
    <cellStyle name="Normal 94_Mensalização_AmGT" xfId="3243" xr:uid="{00000000-0005-0000-0000-00003A0E0000}"/>
    <cellStyle name="Normal 95" xfId="3244" xr:uid="{00000000-0005-0000-0000-00003B0E0000}"/>
    <cellStyle name="Normal 95 2" xfId="3245" xr:uid="{00000000-0005-0000-0000-00003C0E0000}"/>
    <cellStyle name="Normal 95 2 2" xfId="3246" xr:uid="{00000000-0005-0000-0000-00003D0E0000}"/>
    <cellStyle name="Normal 95 2 3" xfId="3247" xr:uid="{00000000-0005-0000-0000-00003E0E0000}"/>
    <cellStyle name="Normal 95 2 4" xfId="3248" xr:uid="{00000000-0005-0000-0000-00003F0E0000}"/>
    <cellStyle name="Normal 95 3" xfId="3249" xr:uid="{00000000-0005-0000-0000-0000400E0000}"/>
    <cellStyle name="Normal 95 4" xfId="3250" xr:uid="{00000000-0005-0000-0000-0000410E0000}"/>
    <cellStyle name="Normal 95 5" xfId="3251" xr:uid="{00000000-0005-0000-0000-0000420E0000}"/>
    <cellStyle name="Normal 95_Mensalização_AmGT" xfId="3252" xr:uid="{00000000-0005-0000-0000-0000430E0000}"/>
    <cellStyle name="Normal 96" xfId="3253" xr:uid="{00000000-0005-0000-0000-0000440E0000}"/>
    <cellStyle name="Normal 96 2" xfId="3254" xr:uid="{00000000-0005-0000-0000-0000450E0000}"/>
    <cellStyle name="Normal 96 2 2" xfId="3255" xr:uid="{00000000-0005-0000-0000-0000460E0000}"/>
    <cellStyle name="Normal 96 2 3" xfId="3256" xr:uid="{00000000-0005-0000-0000-0000470E0000}"/>
    <cellStyle name="Normal 96 2 4" xfId="3257" xr:uid="{00000000-0005-0000-0000-0000480E0000}"/>
    <cellStyle name="Normal 96 3" xfId="3258" xr:uid="{00000000-0005-0000-0000-0000490E0000}"/>
    <cellStyle name="Normal 96 4" xfId="3259" xr:uid="{00000000-0005-0000-0000-00004A0E0000}"/>
    <cellStyle name="Normal 96 5" xfId="3260" xr:uid="{00000000-0005-0000-0000-00004B0E0000}"/>
    <cellStyle name="Normal 97" xfId="3261" xr:uid="{00000000-0005-0000-0000-00004C0E0000}"/>
    <cellStyle name="Normal 97 2" xfId="3262" xr:uid="{00000000-0005-0000-0000-00004D0E0000}"/>
    <cellStyle name="Normal 97 2 2" xfId="3263" xr:uid="{00000000-0005-0000-0000-00004E0E0000}"/>
    <cellStyle name="Normal 97 2 3" xfId="3264" xr:uid="{00000000-0005-0000-0000-00004F0E0000}"/>
    <cellStyle name="Normal 97 2 4" xfId="3265" xr:uid="{00000000-0005-0000-0000-0000500E0000}"/>
    <cellStyle name="Normal 97 3" xfId="3266" xr:uid="{00000000-0005-0000-0000-0000510E0000}"/>
    <cellStyle name="Normal 97 4" xfId="3267" xr:uid="{00000000-0005-0000-0000-0000520E0000}"/>
    <cellStyle name="Normal 97 5" xfId="3268" xr:uid="{00000000-0005-0000-0000-0000530E0000}"/>
    <cellStyle name="Normal 97_Mensalização_AmGT" xfId="3269" xr:uid="{00000000-0005-0000-0000-0000540E0000}"/>
    <cellStyle name="Normal 98" xfId="3270" xr:uid="{00000000-0005-0000-0000-0000550E0000}"/>
    <cellStyle name="Normal 98 2" xfId="3271" xr:uid="{00000000-0005-0000-0000-0000560E0000}"/>
    <cellStyle name="Normal 98 3" xfId="3272" xr:uid="{00000000-0005-0000-0000-0000570E0000}"/>
    <cellStyle name="Normal 98_Mensalização_AmGT" xfId="3273" xr:uid="{00000000-0005-0000-0000-0000580E0000}"/>
    <cellStyle name="Normal 99" xfId="3274" xr:uid="{00000000-0005-0000-0000-0000590E0000}"/>
    <cellStyle name="Normal 99 2" xfId="3275" xr:uid="{00000000-0005-0000-0000-00005A0E0000}"/>
    <cellStyle name="Normal 99 2 2" xfId="3276" xr:uid="{00000000-0005-0000-0000-00005B0E0000}"/>
    <cellStyle name="Normal 99 2 3" xfId="3277" xr:uid="{00000000-0005-0000-0000-00005C0E0000}"/>
    <cellStyle name="Normal 99 2 4" xfId="3278" xr:uid="{00000000-0005-0000-0000-00005D0E0000}"/>
    <cellStyle name="Normal 99 3" xfId="3279" xr:uid="{00000000-0005-0000-0000-00005E0E0000}"/>
    <cellStyle name="Normal 99 4" xfId="3280" xr:uid="{00000000-0005-0000-0000-00005F0E0000}"/>
    <cellStyle name="Normal 99 5" xfId="3281" xr:uid="{00000000-0005-0000-0000-0000600E0000}"/>
    <cellStyle name="Normal 99_Mensalização_AmGT" xfId="3282" xr:uid="{00000000-0005-0000-0000-0000610E0000}"/>
    <cellStyle name="Normal_DOAR" xfId="3" xr:uid="{00000000-0005-0000-0000-0000620E0000}"/>
    <cellStyle name="Normal_fluxosPWC" xfId="2" xr:uid="{00000000-0005-0000-0000-0000630E0000}"/>
    <cellStyle name="Nota 10" xfId="3283" xr:uid="{00000000-0005-0000-0000-0000640E0000}"/>
    <cellStyle name="Nota 10 2" xfId="3284" xr:uid="{00000000-0005-0000-0000-0000650E0000}"/>
    <cellStyle name="Nota 11" xfId="3285" xr:uid="{00000000-0005-0000-0000-0000660E0000}"/>
    <cellStyle name="Nota 11 2" xfId="3286" xr:uid="{00000000-0005-0000-0000-0000670E0000}"/>
    <cellStyle name="Nota 12" xfId="3287" xr:uid="{00000000-0005-0000-0000-0000680E0000}"/>
    <cellStyle name="Nota 12 2" xfId="3288" xr:uid="{00000000-0005-0000-0000-0000690E0000}"/>
    <cellStyle name="Nota 13" xfId="3289" xr:uid="{00000000-0005-0000-0000-00006A0E0000}"/>
    <cellStyle name="Nota 13 2" xfId="3290" xr:uid="{00000000-0005-0000-0000-00006B0E0000}"/>
    <cellStyle name="Nota 14" xfId="3291" xr:uid="{00000000-0005-0000-0000-00006C0E0000}"/>
    <cellStyle name="Nota 14 2" xfId="3292" xr:uid="{00000000-0005-0000-0000-00006D0E0000}"/>
    <cellStyle name="Nota 15" xfId="3293" xr:uid="{00000000-0005-0000-0000-00006E0E0000}"/>
    <cellStyle name="Nota 15 2" xfId="3294" xr:uid="{00000000-0005-0000-0000-00006F0E0000}"/>
    <cellStyle name="Nota 16" xfId="3295" xr:uid="{00000000-0005-0000-0000-0000700E0000}"/>
    <cellStyle name="Nota 16 2" xfId="3296" xr:uid="{00000000-0005-0000-0000-0000710E0000}"/>
    <cellStyle name="Nota 17" xfId="3297" xr:uid="{00000000-0005-0000-0000-0000720E0000}"/>
    <cellStyle name="Nota 17 2" xfId="3298" xr:uid="{00000000-0005-0000-0000-0000730E0000}"/>
    <cellStyle name="Nota 18" xfId="3299" xr:uid="{00000000-0005-0000-0000-0000740E0000}"/>
    <cellStyle name="Nota 18 2" xfId="3300" xr:uid="{00000000-0005-0000-0000-0000750E0000}"/>
    <cellStyle name="Nota 19" xfId="3301" xr:uid="{00000000-0005-0000-0000-0000760E0000}"/>
    <cellStyle name="Nota 19 2" xfId="3302" xr:uid="{00000000-0005-0000-0000-0000770E0000}"/>
    <cellStyle name="Nota 2" xfId="48" xr:uid="{00000000-0005-0000-0000-0000780E0000}"/>
    <cellStyle name="Nota 2 2" xfId="336" xr:uid="{00000000-0005-0000-0000-0000790E0000}"/>
    <cellStyle name="Nota 2 3" xfId="337" xr:uid="{00000000-0005-0000-0000-00007A0E0000}"/>
    <cellStyle name="Nota 2_Empregados" xfId="15313" xr:uid="{77FD540C-1811-443B-81AC-1C135CA3781D}"/>
    <cellStyle name="Nota 20" xfId="3303" xr:uid="{00000000-0005-0000-0000-00007C0E0000}"/>
    <cellStyle name="Nota 20 2" xfId="3304" xr:uid="{00000000-0005-0000-0000-00007D0E0000}"/>
    <cellStyle name="Nota 21" xfId="3305" xr:uid="{00000000-0005-0000-0000-00007E0E0000}"/>
    <cellStyle name="Nota 21 2" xfId="3306" xr:uid="{00000000-0005-0000-0000-00007F0E0000}"/>
    <cellStyle name="Nota 22" xfId="3307" xr:uid="{00000000-0005-0000-0000-0000800E0000}"/>
    <cellStyle name="Nota 22 2" xfId="3308" xr:uid="{00000000-0005-0000-0000-0000810E0000}"/>
    <cellStyle name="Nota 22 2 2" xfId="3309" xr:uid="{00000000-0005-0000-0000-0000820E0000}"/>
    <cellStyle name="Nota 22 3" xfId="3310" xr:uid="{00000000-0005-0000-0000-0000830E0000}"/>
    <cellStyle name="Nota 23" xfId="3311" xr:uid="{00000000-0005-0000-0000-0000840E0000}"/>
    <cellStyle name="Nota 23 2" xfId="3312" xr:uid="{00000000-0005-0000-0000-0000850E0000}"/>
    <cellStyle name="Nota 24" xfId="3313" xr:uid="{00000000-0005-0000-0000-0000860E0000}"/>
    <cellStyle name="Nota 24 2" xfId="3314" xr:uid="{00000000-0005-0000-0000-0000870E0000}"/>
    <cellStyle name="Nota 25" xfId="3315" xr:uid="{00000000-0005-0000-0000-0000880E0000}"/>
    <cellStyle name="Nota 25 2" xfId="3316" xr:uid="{00000000-0005-0000-0000-0000890E0000}"/>
    <cellStyle name="Nota 3" xfId="338" xr:uid="{00000000-0005-0000-0000-00008A0E0000}"/>
    <cellStyle name="Nota 3 2" xfId="3317" xr:uid="{00000000-0005-0000-0000-00008B0E0000}"/>
    <cellStyle name="Nota 3_Empréstimos e Financiamento SPE" xfId="10621" xr:uid="{00000000-0005-0000-0000-00008C0E0000}"/>
    <cellStyle name="Nota 4" xfId="3318" xr:uid="{00000000-0005-0000-0000-00008D0E0000}"/>
    <cellStyle name="Nota 4 2" xfId="3319" xr:uid="{00000000-0005-0000-0000-00008E0E0000}"/>
    <cellStyle name="Nota 5" xfId="3320" xr:uid="{00000000-0005-0000-0000-00008F0E0000}"/>
    <cellStyle name="Nota 5 2" xfId="3321" xr:uid="{00000000-0005-0000-0000-0000900E0000}"/>
    <cellStyle name="Nota 6" xfId="3322" xr:uid="{00000000-0005-0000-0000-0000910E0000}"/>
    <cellStyle name="Nota 6 2" xfId="3323" xr:uid="{00000000-0005-0000-0000-0000920E0000}"/>
    <cellStyle name="Nota 7" xfId="3324" xr:uid="{00000000-0005-0000-0000-0000930E0000}"/>
    <cellStyle name="Nota 7 2" xfId="3325" xr:uid="{00000000-0005-0000-0000-0000940E0000}"/>
    <cellStyle name="Nota 8" xfId="3326" xr:uid="{00000000-0005-0000-0000-0000950E0000}"/>
    <cellStyle name="Nota 8 2" xfId="3327" xr:uid="{00000000-0005-0000-0000-0000960E0000}"/>
    <cellStyle name="Nota 9" xfId="3328" xr:uid="{00000000-0005-0000-0000-0000970E0000}"/>
    <cellStyle name="Nota 9 2" xfId="3329" xr:uid="{00000000-0005-0000-0000-0000980E0000}"/>
    <cellStyle name="Notas" xfId="3330" xr:uid="{00000000-0005-0000-0000-0000990E0000}"/>
    <cellStyle name="Notas 2" xfId="339" xr:uid="{00000000-0005-0000-0000-00009A0E0000}"/>
    <cellStyle name="Note" xfId="3331" xr:uid="{00000000-0005-0000-0000-00009B0E0000}"/>
    <cellStyle name="Note 2" xfId="3332" xr:uid="{00000000-0005-0000-0000-00009C0E0000}"/>
    <cellStyle name="Œ…‹æØ‚è [0.00]_Mars" xfId="3333" xr:uid="{00000000-0005-0000-0000-00009D0E0000}"/>
    <cellStyle name="Œ…‹æØ‚è_Mars" xfId="3334" xr:uid="{00000000-0005-0000-0000-00009E0E0000}"/>
    <cellStyle name="Output" xfId="3335" xr:uid="{00000000-0005-0000-0000-00009F0E0000}"/>
    <cellStyle name="Output 2" xfId="3336" xr:uid="{00000000-0005-0000-0000-0000A00E0000}"/>
    <cellStyle name="Output Amounts" xfId="3337" xr:uid="{00000000-0005-0000-0000-0000A10E0000}"/>
    <cellStyle name="OUTPUT AMOUNTS 2" xfId="3338" xr:uid="{00000000-0005-0000-0000-0000A20E0000}"/>
    <cellStyle name="OUTPUT AMOUNTS_DRE  2009  " xfId="3339" xr:uid="{00000000-0005-0000-0000-0000A30E0000}"/>
    <cellStyle name="Output Column Headings" xfId="3340" xr:uid="{00000000-0005-0000-0000-0000A40E0000}"/>
    <cellStyle name="Output Column Headings 2" xfId="3341" xr:uid="{00000000-0005-0000-0000-0000A50E0000}"/>
    <cellStyle name="Output Line Items" xfId="3342" xr:uid="{00000000-0005-0000-0000-0000A60E0000}"/>
    <cellStyle name="Output Line Items 2" xfId="3343" xr:uid="{00000000-0005-0000-0000-0000A70E0000}"/>
    <cellStyle name="Output Line Items 2 2" xfId="16034" xr:uid="{00051B77-8A7B-4025-9C0C-CA740EC94A37}"/>
    <cellStyle name="Output Line Items 2 2 2" xfId="39627" xr:uid="{FD24E268-16FF-42B5-969C-3A210136246E}"/>
    <cellStyle name="Output Line Items 2 3" xfId="33734" xr:uid="{9E7952D3-00A2-435E-BB39-4BCE0C37E1CC}"/>
    <cellStyle name="Output Line Items 3" xfId="16033" xr:uid="{7BF76531-8013-482C-9A76-74BFE93744AC}"/>
    <cellStyle name="Output Line Items 3 2" xfId="39626" xr:uid="{19C055A4-C976-4E4C-80EB-DBC67040B9DB}"/>
    <cellStyle name="Output Line Items 4" xfId="33733" xr:uid="{E3676279-D21A-4243-8F18-B9E7966DDEEE}"/>
    <cellStyle name="OUTPUT LINE ITEMS_Pasta.6" xfId="3344" xr:uid="{00000000-0005-0000-0000-0000A80E0000}"/>
    <cellStyle name="Output Report Heading" xfId="3345" xr:uid="{00000000-0005-0000-0000-0000A90E0000}"/>
    <cellStyle name="Output Report Heading 2" xfId="3346" xr:uid="{00000000-0005-0000-0000-0000AA0E0000}"/>
    <cellStyle name="Output Report Title" xfId="3347" xr:uid="{00000000-0005-0000-0000-0000AB0E0000}"/>
    <cellStyle name="Output Report Title 2" xfId="3348" xr:uid="{00000000-0005-0000-0000-0000AC0E0000}"/>
    <cellStyle name="Output_2009 - P. de Acao - EDEs - 4  - DCI" xfId="3349" xr:uid="{00000000-0005-0000-0000-0000AD0E0000}"/>
    <cellStyle name="paint" xfId="3350" xr:uid="{00000000-0005-0000-0000-0000AE0E0000}"/>
    <cellStyle name="Percent" xfId="44814" xr:uid="{00000000-0005-0000-0000-0000AF0E0000}"/>
    <cellStyle name="Percent ()" xfId="3351" xr:uid="{00000000-0005-0000-0000-0000B00E0000}"/>
    <cellStyle name="Percent () 2" xfId="3352" xr:uid="{00000000-0005-0000-0000-0000B10E0000}"/>
    <cellStyle name="Percent (0)" xfId="3353" xr:uid="{00000000-0005-0000-0000-0000B20E0000}"/>
    <cellStyle name="Percent (0) 2" xfId="3354" xr:uid="{00000000-0005-0000-0000-0000B30E0000}"/>
    <cellStyle name="Percent (1)" xfId="3355" xr:uid="{00000000-0005-0000-0000-0000B40E0000}"/>
    <cellStyle name="Percent (1) 2" xfId="3356" xr:uid="{00000000-0005-0000-0000-0000B50E0000}"/>
    <cellStyle name="Percent [0]" xfId="3357" xr:uid="{00000000-0005-0000-0000-0000B60E0000}"/>
    <cellStyle name="Percent [0] 2" xfId="3358" xr:uid="{00000000-0005-0000-0000-0000B70E0000}"/>
    <cellStyle name="Percent [00]" xfId="3359" xr:uid="{00000000-0005-0000-0000-0000B80E0000}"/>
    <cellStyle name="Percent [00] 2" xfId="3360" xr:uid="{00000000-0005-0000-0000-0000B90E0000}"/>
    <cellStyle name="Percent [2]" xfId="3361" xr:uid="{00000000-0005-0000-0000-0000BA0E0000}"/>
    <cellStyle name="Percent [2] 2" xfId="3362" xr:uid="{00000000-0005-0000-0000-0000BB0E0000}"/>
    <cellStyle name="Percent 1" xfId="3363" xr:uid="{00000000-0005-0000-0000-0000BC0E0000}"/>
    <cellStyle name="Percent 1 2" xfId="3364" xr:uid="{00000000-0005-0000-0000-0000BD0E0000}"/>
    <cellStyle name="Percent 2" xfId="93" xr:uid="{00000000-0005-0000-0000-0000BE0E0000}"/>
    <cellStyle name="Percent 2 2" xfId="3365" xr:uid="{00000000-0005-0000-0000-0000BF0E0000}"/>
    <cellStyle name="Percent 3" xfId="10922" xr:uid="{00000000-0005-0000-0000-0000C00E0000}"/>
    <cellStyle name="Percent 4" xfId="12322" xr:uid="{00000000-0005-0000-0000-0000C10E0000}"/>
    <cellStyle name="Percent 5" xfId="12324" xr:uid="{00000000-0005-0000-0000-0000C20E0000}"/>
    <cellStyle name="Percentagem 2" xfId="3366" xr:uid="{00000000-0005-0000-0000-0000C30E0000}"/>
    <cellStyle name="Percentagem 2 2" xfId="3367" xr:uid="{00000000-0005-0000-0000-0000C40E0000}"/>
    <cellStyle name="Percentagem 2 2 2" xfId="3368" xr:uid="{00000000-0005-0000-0000-0000C50E0000}"/>
    <cellStyle name="Percentagem 2 2 3" xfId="3369" xr:uid="{00000000-0005-0000-0000-0000C60E0000}"/>
    <cellStyle name="Percentagem 2 3" xfId="3370" xr:uid="{00000000-0005-0000-0000-0000C70E0000}"/>
    <cellStyle name="Percentagem 2 4" xfId="3371" xr:uid="{00000000-0005-0000-0000-0000C80E0000}"/>
    <cellStyle name="Porcentagem 10" xfId="3372" xr:uid="{00000000-0005-0000-0000-0000CA0E0000}"/>
    <cellStyle name="Porcentagem 10 2" xfId="3373" xr:uid="{00000000-0005-0000-0000-0000CB0E0000}"/>
    <cellStyle name="Porcentagem 10 3" xfId="3374" xr:uid="{00000000-0005-0000-0000-0000CC0E0000}"/>
    <cellStyle name="Porcentagem 10 4" xfId="3375" xr:uid="{00000000-0005-0000-0000-0000CD0E0000}"/>
    <cellStyle name="Porcentagem 11" xfId="3376" xr:uid="{00000000-0005-0000-0000-0000CE0E0000}"/>
    <cellStyle name="Porcentagem 11 2" xfId="3377" xr:uid="{00000000-0005-0000-0000-0000CF0E0000}"/>
    <cellStyle name="Porcentagem 11 3" xfId="3378" xr:uid="{00000000-0005-0000-0000-0000D00E0000}"/>
    <cellStyle name="Porcentagem 11 4" xfId="3379" xr:uid="{00000000-0005-0000-0000-0000D10E0000}"/>
    <cellStyle name="Porcentagem 12" xfId="107" xr:uid="{00000000-0005-0000-0000-0000D20E0000}"/>
    <cellStyle name="Porcentagem 2" xfId="49" xr:uid="{00000000-0005-0000-0000-0000D30E0000}"/>
    <cellStyle name="Porcentagem 2 10" xfId="3380" xr:uid="{00000000-0005-0000-0000-0000D40E0000}"/>
    <cellStyle name="Porcentagem 2 11" xfId="3381" xr:uid="{00000000-0005-0000-0000-0000D50E0000}"/>
    <cellStyle name="Porcentagem 2 2" xfId="109" xr:uid="{00000000-0005-0000-0000-0000D60E0000}"/>
    <cellStyle name="Porcentagem 2 2 2" xfId="169" xr:uid="{00000000-0005-0000-0000-0000D70E0000}"/>
    <cellStyle name="Porcentagem 2 2 2 2" xfId="184" xr:uid="{00000000-0005-0000-0000-0000D80E0000}"/>
    <cellStyle name="Porcentagem 2 2 2 2 2" xfId="3382" xr:uid="{00000000-0005-0000-0000-0000D90E0000}"/>
    <cellStyle name="Porcentagem 2 2 2 2 2 2" xfId="3383" xr:uid="{00000000-0005-0000-0000-0000DA0E0000}"/>
    <cellStyle name="Porcentagem 2 2 2 2 2 3" xfId="3384" xr:uid="{00000000-0005-0000-0000-0000DB0E0000}"/>
    <cellStyle name="Porcentagem 2 2 2 2 3" xfId="3385" xr:uid="{00000000-0005-0000-0000-0000DC0E0000}"/>
    <cellStyle name="Porcentagem 2 2 2 2 3 2" xfId="3386" xr:uid="{00000000-0005-0000-0000-0000DD0E0000}"/>
    <cellStyle name="Porcentagem 2 2 2 2 4" xfId="3387" xr:uid="{00000000-0005-0000-0000-0000DE0E0000}"/>
    <cellStyle name="Porcentagem 2 2 2 2 5" xfId="3388" xr:uid="{00000000-0005-0000-0000-0000DF0E0000}"/>
    <cellStyle name="Porcentagem 2 2 2 2 6" xfId="3389" xr:uid="{00000000-0005-0000-0000-0000E00E0000}"/>
    <cellStyle name="Porcentagem 2 2 2 3" xfId="205" xr:uid="{00000000-0005-0000-0000-0000E10E0000}"/>
    <cellStyle name="Porcentagem 2 2 2 3 2" xfId="3390" xr:uid="{00000000-0005-0000-0000-0000E20E0000}"/>
    <cellStyle name="Porcentagem 2 2 2 3 3" xfId="3391" xr:uid="{00000000-0005-0000-0000-0000E30E0000}"/>
    <cellStyle name="Porcentagem 2 2 2 4" xfId="3392" xr:uid="{00000000-0005-0000-0000-0000E40E0000}"/>
    <cellStyle name="Porcentagem 2 2 2 5" xfId="3393" xr:uid="{00000000-0005-0000-0000-0000E50E0000}"/>
    <cellStyle name="Porcentagem 2 2 2 6" xfId="3394" xr:uid="{00000000-0005-0000-0000-0000E60E0000}"/>
    <cellStyle name="Porcentagem 2 2 3" xfId="3395" xr:uid="{00000000-0005-0000-0000-0000E70E0000}"/>
    <cellStyle name="Porcentagem 2 2 4" xfId="3396" xr:uid="{00000000-0005-0000-0000-0000E80E0000}"/>
    <cellStyle name="Porcentagem 2 2 4 2" xfId="3397" xr:uid="{00000000-0005-0000-0000-0000E90E0000}"/>
    <cellStyle name="Porcentagem 2 2 4 3" xfId="3398" xr:uid="{00000000-0005-0000-0000-0000EA0E0000}"/>
    <cellStyle name="Porcentagem 2 2 5" xfId="3399" xr:uid="{00000000-0005-0000-0000-0000EB0E0000}"/>
    <cellStyle name="Porcentagem 2 2 5 2" xfId="3400" xr:uid="{00000000-0005-0000-0000-0000EC0E0000}"/>
    <cellStyle name="Porcentagem 2 2 6" xfId="3401" xr:uid="{00000000-0005-0000-0000-0000ED0E0000}"/>
    <cellStyle name="Porcentagem 2 2 7" xfId="3402" xr:uid="{00000000-0005-0000-0000-0000EE0E0000}"/>
    <cellStyle name="Porcentagem 2 2 8" xfId="3403" xr:uid="{00000000-0005-0000-0000-0000EF0E0000}"/>
    <cellStyle name="Porcentagem 2 3" xfId="124" xr:uid="{00000000-0005-0000-0000-0000F00E0000}"/>
    <cellStyle name="Porcentagem 2 3 2" xfId="203" xr:uid="{00000000-0005-0000-0000-0000F10E0000}"/>
    <cellStyle name="Porcentagem 2 3 3" xfId="3404" xr:uid="{00000000-0005-0000-0000-0000F20E0000}"/>
    <cellStyle name="Porcentagem 2 3 4" xfId="3405" xr:uid="{00000000-0005-0000-0000-0000F30E0000}"/>
    <cellStyle name="Porcentagem 2 4" xfId="94" xr:uid="{00000000-0005-0000-0000-0000F40E0000}"/>
    <cellStyle name="Porcentagem 2 4 2" xfId="3406" xr:uid="{00000000-0005-0000-0000-0000F50E0000}"/>
    <cellStyle name="Porcentagem 2 4 3" xfId="3407" xr:uid="{00000000-0005-0000-0000-0000F60E0000}"/>
    <cellStyle name="Porcentagem 2 4 4" xfId="3408" xr:uid="{00000000-0005-0000-0000-0000F70E0000}"/>
    <cellStyle name="Porcentagem 2 5" xfId="3409" xr:uid="{00000000-0005-0000-0000-0000F80E0000}"/>
    <cellStyle name="Porcentagem 2 6" xfId="3410" xr:uid="{00000000-0005-0000-0000-0000F90E0000}"/>
    <cellStyle name="Porcentagem 2 7" xfId="3411" xr:uid="{00000000-0005-0000-0000-0000FA0E0000}"/>
    <cellStyle name="Porcentagem 2 8" xfId="3412" xr:uid="{00000000-0005-0000-0000-0000FB0E0000}"/>
    <cellStyle name="Porcentagem 2 9" xfId="3413" xr:uid="{00000000-0005-0000-0000-0000FC0E0000}"/>
    <cellStyle name="Porcentagem 3" xfId="149" xr:uid="{00000000-0005-0000-0000-0000FD0E0000}"/>
    <cellStyle name="Porcentagem 3 10" xfId="3414" xr:uid="{00000000-0005-0000-0000-0000FE0E0000}"/>
    <cellStyle name="Porcentagem 3 2" xfId="3415" xr:uid="{00000000-0005-0000-0000-0000FF0E0000}"/>
    <cellStyle name="Porcentagem 3 3" xfId="3416" xr:uid="{00000000-0005-0000-0000-0000000F0000}"/>
    <cellStyle name="Porcentagem 3 4" xfId="3417" xr:uid="{00000000-0005-0000-0000-0000010F0000}"/>
    <cellStyle name="Porcentagem 3 5" xfId="3418" xr:uid="{00000000-0005-0000-0000-0000020F0000}"/>
    <cellStyle name="Porcentagem 3 6" xfId="3419" xr:uid="{00000000-0005-0000-0000-0000030F0000}"/>
    <cellStyle name="Porcentagem 3 7" xfId="3420" xr:uid="{00000000-0005-0000-0000-0000040F0000}"/>
    <cellStyle name="Porcentagem 3 8" xfId="3421" xr:uid="{00000000-0005-0000-0000-0000050F0000}"/>
    <cellStyle name="Porcentagem 3 9" xfId="3422" xr:uid="{00000000-0005-0000-0000-0000060F0000}"/>
    <cellStyle name="Porcentagem 4" xfId="201" xr:uid="{00000000-0005-0000-0000-0000070F0000}"/>
    <cellStyle name="Porcentagem 4 2" xfId="3423" xr:uid="{00000000-0005-0000-0000-0000080F0000}"/>
    <cellStyle name="Porcentagem 4 3" xfId="3424" xr:uid="{00000000-0005-0000-0000-0000090F0000}"/>
    <cellStyle name="Porcentagem 5" xfId="3425" xr:uid="{00000000-0005-0000-0000-00000A0F0000}"/>
    <cellStyle name="Porcentagem 5 2" xfId="3426" xr:uid="{00000000-0005-0000-0000-00000B0F0000}"/>
    <cellStyle name="Porcentagem 5 2 2" xfId="3427" xr:uid="{00000000-0005-0000-0000-00000C0F0000}"/>
    <cellStyle name="Porcentagem 5 2 3" xfId="3428" xr:uid="{00000000-0005-0000-0000-00000D0F0000}"/>
    <cellStyle name="Porcentagem 5 2 4" xfId="3429" xr:uid="{00000000-0005-0000-0000-00000E0F0000}"/>
    <cellStyle name="Porcentagem 5 2 5" xfId="3430" xr:uid="{00000000-0005-0000-0000-00000F0F0000}"/>
    <cellStyle name="Porcentagem 5 3" xfId="3431" xr:uid="{00000000-0005-0000-0000-0000100F0000}"/>
    <cellStyle name="Porcentagem 5 4" xfId="3432" xr:uid="{00000000-0005-0000-0000-0000110F0000}"/>
    <cellStyle name="Porcentagem 5 5" xfId="3433" xr:uid="{00000000-0005-0000-0000-0000120F0000}"/>
    <cellStyle name="Porcentagem 5 6" xfId="3434" xr:uid="{00000000-0005-0000-0000-0000130F0000}"/>
    <cellStyle name="Porcentagem 6" xfId="669" xr:uid="{00000000-0005-0000-0000-0000140F0000}"/>
    <cellStyle name="Porcentagem 6 2" xfId="3435" xr:uid="{00000000-0005-0000-0000-0000150F0000}"/>
    <cellStyle name="Porcentagem 6 3" xfId="3436" xr:uid="{00000000-0005-0000-0000-0000160F0000}"/>
    <cellStyle name="Porcentagem 6 4" xfId="3437" xr:uid="{00000000-0005-0000-0000-0000170F0000}"/>
    <cellStyle name="Porcentagem 6 5" xfId="3438" xr:uid="{00000000-0005-0000-0000-0000180F0000}"/>
    <cellStyle name="Porcentagem 6_Previsto Acum x Real até_Ges_CF" xfId="3439" xr:uid="{00000000-0005-0000-0000-0000190F0000}"/>
    <cellStyle name="Porcentagem 7" xfId="3440" xr:uid="{00000000-0005-0000-0000-00001A0F0000}"/>
    <cellStyle name="Porcentagem 7 2" xfId="3441" xr:uid="{00000000-0005-0000-0000-00001B0F0000}"/>
    <cellStyle name="Porcentagem 7 3" xfId="3442" xr:uid="{00000000-0005-0000-0000-00001C0F0000}"/>
    <cellStyle name="Porcentagem 7 4" xfId="3443" xr:uid="{00000000-0005-0000-0000-00001D0F0000}"/>
    <cellStyle name="Porcentagem 7 5" xfId="3444" xr:uid="{00000000-0005-0000-0000-00001E0F0000}"/>
    <cellStyle name="Porcentagem 8" xfId="3445" xr:uid="{00000000-0005-0000-0000-00001F0F0000}"/>
    <cellStyle name="Porcentagem 9" xfId="3446" xr:uid="{00000000-0005-0000-0000-0000200F0000}"/>
    <cellStyle name="Porcentagem 9 2" xfId="3447" xr:uid="{00000000-0005-0000-0000-0000210F0000}"/>
    <cellStyle name="Porcentagem 9 3" xfId="3448" xr:uid="{00000000-0005-0000-0000-0000220F0000}"/>
    <cellStyle name="Porcentagem 9 4" xfId="3449" xr:uid="{00000000-0005-0000-0000-0000230F0000}"/>
    <cellStyle name="Porcentual_CLIENTES" xfId="3450" xr:uid="{00000000-0005-0000-0000-0000240F0000}"/>
    <cellStyle name="Premissas" xfId="3451" xr:uid="{00000000-0005-0000-0000-0000250F0000}"/>
    <cellStyle name="Premissas 2" xfId="3452" xr:uid="{00000000-0005-0000-0000-0000260F0000}"/>
    <cellStyle name="PrePop Currency (0)" xfId="3453" xr:uid="{00000000-0005-0000-0000-0000270F0000}"/>
    <cellStyle name="PrePop Currency (0) 2" xfId="3454" xr:uid="{00000000-0005-0000-0000-0000280F0000}"/>
    <cellStyle name="PrePop Currency (2)" xfId="3455" xr:uid="{00000000-0005-0000-0000-0000290F0000}"/>
    <cellStyle name="PrePop Units (0)" xfId="3456" xr:uid="{00000000-0005-0000-0000-00002A0F0000}"/>
    <cellStyle name="PrePop Units (0) 2" xfId="3457" xr:uid="{00000000-0005-0000-0000-00002B0F0000}"/>
    <cellStyle name="PrePop Units (1)" xfId="3458" xr:uid="{00000000-0005-0000-0000-00002C0F0000}"/>
    <cellStyle name="PrePop Units (1) 2" xfId="3459" xr:uid="{00000000-0005-0000-0000-00002D0F0000}"/>
    <cellStyle name="PrePop Units (2)" xfId="3460" xr:uid="{00000000-0005-0000-0000-00002E0F0000}"/>
    <cellStyle name="Projeções" xfId="3461" xr:uid="{00000000-0005-0000-0000-00002F0F0000}"/>
    <cellStyle name="RAMEY" xfId="3462" xr:uid="{00000000-0005-0000-0000-0000300F0000}"/>
    <cellStyle name="Ramey $k" xfId="3463" xr:uid="{00000000-0005-0000-0000-0000310F0000}"/>
    <cellStyle name="RAMEY_P&amp;O BKUP" xfId="3464" xr:uid="{00000000-0005-0000-0000-0000320F0000}"/>
    <cellStyle name="REALIZADO ATUALIZADO" xfId="340" xr:uid="{00000000-0005-0000-0000-0000330F0000}"/>
    <cellStyle name="REALIZADO ATUALIZADO 2" xfId="3465" xr:uid="{00000000-0005-0000-0000-0000340F0000}"/>
    <cellStyle name="REALIZADO ATUALIZADO 3" xfId="3466" xr:uid="{00000000-0005-0000-0000-0000350F0000}"/>
    <cellStyle name="Ruim" xfId="15309" xr:uid="{00000000-0005-0000-0000-0000360F0000}"/>
    <cellStyle name="Saída 10" xfId="3467" xr:uid="{00000000-0005-0000-0000-0000370F0000}"/>
    <cellStyle name="Saída 10 2" xfId="3468" xr:uid="{00000000-0005-0000-0000-0000380F0000}"/>
    <cellStyle name="Saída 11" xfId="3469" xr:uid="{00000000-0005-0000-0000-0000390F0000}"/>
    <cellStyle name="Saída 11 2" xfId="3470" xr:uid="{00000000-0005-0000-0000-00003A0F0000}"/>
    <cellStyle name="Saída 12" xfId="3471" xr:uid="{00000000-0005-0000-0000-00003B0F0000}"/>
    <cellStyle name="Saída 12 2" xfId="3472" xr:uid="{00000000-0005-0000-0000-00003C0F0000}"/>
    <cellStyle name="Saída 13" xfId="3473" xr:uid="{00000000-0005-0000-0000-00003D0F0000}"/>
    <cellStyle name="Saída 13 2" xfId="3474" xr:uid="{00000000-0005-0000-0000-00003E0F0000}"/>
    <cellStyle name="Saída 14" xfId="3475" xr:uid="{00000000-0005-0000-0000-00003F0F0000}"/>
    <cellStyle name="Saída 14 2" xfId="3476" xr:uid="{00000000-0005-0000-0000-0000400F0000}"/>
    <cellStyle name="Saída 15" xfId="3477" xr:uid="{00000000-0005-0000-0000-0000410F0000}"/>
    <cellStyle name="Saída 15 2" xfId="3478" xr:uid="{00000000-0005-0000-0000-0000420F0000}"/>
    <cellStyle name="Saída 16" xfId="3479" xr:uid="{00000000-0005-0000-0000-0000430F0000}"/>
    <cellStyle name="Saída 16 2" xfId="3480" xr:uid="{00000000-0005-0000-0000-0000440F0000}"/>
    <cellStyle name="Saída 17" xfId="3481" xr:uid="{00000000-0005-0000-0000-0000450F0000}"/>
    <cellStyle name="Saída 17 2" xfId="3482" xr:uid="{00000000-0005-0000-0000-0000460F0000}"/>
    <cellStyle name="Saída 18" xfId="3483" xr:uid="{00000000-0005-0000-0000-0000470F0000}"/>
    <cellStyle name="Saída 18 2" xfId="3484" xr:uid="{00000000-0005-0000-0000-0000480F0000}"/>
    <cellStyle name="Saída 19" xfId="3485" xr:uid="{00000000-0005-0000-0000-0000490F0000}"/>
    <cellStyle name="Saída 19 2" xfId="3486" xr:uid="{00000000-0005-0000-0000-00004A0F0000}"/>
    <cellStyle name="Saída 2" xfId="50" xr:uid="{00000000-0005-0000-0000-00004B0F0000}"/>
    <cellStyle name="Saída 2 2" xfId="3487" xr:uid="{00000000-0005-0000-0000-00004C0F0000}"/>
    <cellStyle name="Saída 20" xfId="3488" xr:uid="{00000000-0005-0000-0000-00004D0F0000}"/>
    <cellStyle name="Saída 20 2" xfId="3489" xr:uid="{00000000-0005-0000-0000-00004E0F0000}"/>
    <cellStyle name="Saída 21" xfId="3490" xr:uid="{00000000-0005-0000-0000-00004F0F0000}"/>
    <cellStyle name="Saída 21 2" xfId="3491" xr:uid="{00000000-0005-0000-0000-0000500F0000}"/>
    <cellStyle name="Saída 22" xfId="3492" xr:uid="{00000000-0005-0000-0000-0000510F0000}"/>
    <cellStyle name="Saída 22 2" xfId="3493" xr:uid="{00000000-0005-0000-0000-0000520F0000}"/>
    <cellStyle name="Saída 23" xfId="3494" xr:uid="{00000000-0005-0000-0000-0000530F0000}"/>
    <cellStyle name="Saída 23 2" xfId="3495" xr:uid="{00000000-0005-0000-0000-0000540F0000}"/>
    <cellStyle name="Saída 24" xfId="3496" xr:uid="{00000000-0005-0000-0000-0000550F0000}"/>
    <cellStyle name="Saída 24 2" xfId="3497" xr:uid="{00000000-0005-0000-0000-0000560F0000}"/>
    <cellStyle name="Saída 25" xfId="3498" xr:uid="{00000000-0005-0000-0000-0000570F0000}"/>
    <cellStyle name="Saída 25 2" xfId="3499" xr:uid="{00000000-0005-0000-0000-0000580F0000}"/>
    <cellStyle name="Saída 3" xfId="341" xr:uid="{00000000-0005-0000-0000-0000590F0000}"/>
    <cellStyle name="Saída 3 2" xfId="3500" xr:uid="{00000000-0005-0000-0000-00005A0F0000}"/>
    <cellStyle name="Saída 3_Empréstimos e Financiamento SPE" xfId="10622" xr:uid="{00000000-0005-0000-0000-00005B0F0000}"/>
    <cellStyle name="Saída 4" xfId="3501" xr:uid="{00000000-0005-0000-0000-00005C0F0000}"/>
    <cellStyle name="Saída 4 2" xfId="3502" xr:uid="{00000000-0005-0000-0000-00005D0F0000}"/>
    <cellStyle name="Saída 5" xfId="3503" xr:uid="{00000000-0005-0000-0000-00005E0F0000}"/>
    <cellStyle name="Saída 5 2" xfId="3504" xr:uid="{00000000-0005-0000-0000-00005F0F0000}"/>
    <cellStyle name="Saída 6" xfId="3505" xr:uid="{00000000-0005-0000-0000-0000600F0000}"/>
    <cellStyle name="Saída 6 2" xfId="3506" xr:uid="{00000000-0005-0000-0000-0000610F0000}"/>
    <cellStyle name="Saída 7" xfId="3507" xr:uid="{00000000-0005-0000-0000-0000620F0000}"/>
    <cellStyle name="Saída 7 2" xfId="3508" xr:uid="{00000000-0005-0000-0000-0000630F0000}"/>
    <cellStyle name="Saída 8" xfId="3509" xr:uid="{00000000-0005-0000-0000-0000640F0000}"/>
    <cellStyle name="Saída 8 2" xfId="3510" xr:uid="{00000000-0005-0000-0000-0000650F0000}"/>
    <cellStyle name="Saída 9" xfId="3511" xr:uid="{00000000-0005-0000-0000-0000660F0000}"/>
    <cellStyle name="Saída 9 2" xfId="3512" xr:uid="{00000000-0005-0000-0000-0000670F0000}"/>
    <cellStyle name="Salida" xfId="3513" xr:uid="{00000000-0005-0000-0000-0000680F0000}"/>
    <cellStyle name="SAPError" xfId="3514" xr:uid="{00000000-0005-0000-0000-0000690F0000}"/>
    <cellStyle name="SAPKey" xfId="3515" xr:uid="{00000000-0005-0000-0000-00006A0F0000}"/>
    <cellStyle name="SAPLocked" xfId="3516" xr:uid="{00000000-0005-0000-0000-00006B0F0000}"/>
    <cellStyle name="SAPLocked 2" xfId="3517" xr:uid="{00000000-0005-0000-0000-00006C0F0000}"/>
    <cellStyle name="SAPOutput" xfId="3518" xr:uid="{00000000-0005-0000-0000-00006D0F0000}"/>
    <cellStyle name="SAPOutput 2" xfId="3519" xr:uid="{00000000-0005-0000-0000-00006E0F0000}"/>
    <cellStyle name="SAPOutput 2 2" xfId="3520" xr:uid="{00000000-0005-0000-0000-00006F0F0000}"/>
    <cellStyle name="SAPOutput 3" xfId="3521" xr:uid="{00000000-0005-0000-0000-0000700F0000}"/>
    <cellStyle name="SAPOutput 3 2" xfId="3522" xr:uid="{00000000-0005-0000-0000-0000710F0000}"/>
    <cellStyle name="SAPOutput 3 2 2" xfId="3523" xr:uid="{00000000-0005-0000-0000-0000720F0000}"/>
    <cellStyle name="SAPOutput 3 3" xfId="3524" xr:uid="{00000000-0005-0000-0000-0000730F0000}"/>
    <cellStyle name="SAPOutput 4" xfId="3525" xr:uid="{00000000-0005-0000-0000-0000740F0000}"/>
    <cellStyle name="SAPSpace" xfId="3526" xr:uid="{00000000-0005-0000-0000-0000750F0000}"/>
    <cellStyle name="SAPText" xfId="3527" xr:uid="{00000000-0005-0000-0000-0000760F0000}"/>
    <cellStyle name="SAPUnLocked" xfId="3528" xr:uid="{00000000-0005-0000-0000-0000770F0000}"/>
    <cellStyle name="SAPUnLocked 2" xfId="3529" xr:uid="{00000000-0005-0000-0000-0000780F0000}"/>
    <cellStyle name="Sep. milhar [0]" xfId="3530" xr:uid="{00000000-0005-0000-0000-0000790F0000}"/>
    <cellStyle name="Separador de m" xfId="3531" xr:uid="{00000000-0005-0000-0000-00007A0F0000}"/>
    <cellStyle name="Separador de milhares [0] 2" xfId="3532" xr:uid="{00000000-0005-0000-0000-00007B0F0000}"/>
    <cellStyle name="Separador de milhares [0] 2 10" xfId="13044" xr:uid="{00000000-0005-0000-0000-00007C0F0000}"/>
    <cellStyle name="Separador de milhares [0] 2 10 2" xfId="18975" xr:uid="{6D4505C5-4A12-4134-B12B-D66FC7B2BC2E}"/>
    <cellStyle name="Separador de milhares [0] 2 10 2 2" xfId="30769" xr:uid="{074AADDC-DE47-4B71-9A99-53D62E5CF082}"/>
    <cellStyle name="Separador de milhares [0] 2 10 2 3" xfId="42568" xr:uid="{254B10FC-D487-401E-B3CF-45593F56927D}"/>
    <cellStyle name="Separador de milhares [0] 2 10 3" xfId="24876" xr:uid="{E1107811-3C90-46A9-8C71-8A59220544B4}"/>
    <cellStyle name="Separador de milhares [0] 2 10 4" xfId="36671" xr:uid="{F909D69E-D740-4F78-A9C5-3F4F80864CE5}"/>
    <cellStyle name="Separador de milhares [0] 2 11" xfId="16035" xr:uid="{1DA304D4-9700-496E-81B0-9452CF37F3EF}"/>
    <cellStyle name="Separador de milhares [0] 2 11 2" xfId="27829" xr:uid="{77832BB4-E2BD-404C-AE3C-35A900C98FF6}"/>
    <cellStyle name="Separador de milhares [0] 2 11 3" xfId="39628" xr:uid="{ACFB69D7-2D93-4D4E-BF2E-ACA9D8143459}"/>
    <cellStyle name="Separador de milhares [0] 2 12" xfId="21939" xr:uid="{8D094B91-323B-40C4-9ED2-41B5DE550F15}"/>
    <cellStyle name="Separador de milhares [0] 2 13" xfId="33735" xr:uid="{3425021F-3D36-47EC-BF97-CE123D73FF73}"/>
    <cellStyle name="Separador de milhares [0] 2 2" xfId="3533" xr:uid="{00000000-0005-0000-0000-00007D0F0000}"/>
    <cellStyle name="Separador de milhares [0] 2 2 10" xfId="33736" xr:uid="{EAB2E77C-7C6E-4E6D-B120-225994795B71}"/>
    <cellStyle name="Separador de milhares [0] 2 2 2" xfId="3534" xr:uid="{00000000-0005-0000-0000-00007E0F0000}"/>
    <cellStyle name="Separador de milhares [0] 2 2 2 2" xfId="3535" xr:uid="{00000000-0005-0000-0000-00007F0F0000}"/>
    <cellStyle name="Separador de milhares [0] 2 2 2 2 2" xfId="11494" xr:uid="{00000000-0005-0000-0000-0000800F0000}"/>
    <cellStyle name="Separador de milhares [0] 2 2 2 2 2 2" xfId="14435" xr:uid="{00000000-0005-0000-0000-0000810F0000}"/>
    <cellStyle name="Separador de milhares [0] 2 2 2 2 2 2 2" xfId="20366" xr:uid="{77FD6A58-6ACA-436F-BDD4-D27F521A0DB2}"/>
    <cellStyle name="Separador de milhares [0] 2 2 2 2 2 2 2 2" xfId="32160" xr:uid="{C8ACEC88-0E8F-4BBB-8BF4-850FCA508325}"/>
    <cellStyle name="Separador de milhares [0] 2 2 2 2 2 2 2 3" xfId="43959" xr:uid="{3E778B2A-0ACE-461E-8CD6-F272A57EFA4E}"/>
    <cellStyle name="Separador de milhares [0] 2 2 2 2 2 2 3" xfId="26267" xr:uid="{D1C63C32-502F-4EEE-B939-3D429B55D4E9}"/>
    <cellStyle name="Separador de milhares [0] 2 2 2 2 2 2 4" xfId="38062" xr:uid="{3A9940EB-C3DC-47CF-AE15-2781CA180C59}"/>
    <cellStyle name="Separador de milhares [0] 2 2 2 2 2 3" xfId="17430" xr:uid="{C3D923FF-35B1-469B-B009-05AC877F8691}"/>
    <cellStyle name="Separador de milhares [0] 2 2 2 2 2 3 2" xfId="29224" xr:uid="{F862A759-FB95-4DDF-9819-5304EB5DE46E}"/>
    <cellStyle name="Separador de milhares [0] 2 2 2 2 2 3 3" xfId="41023" xr:uid="{797D8E7F-CE83-4973-B17A-651B20FBF704}"/>
    <cellStyle name="Separador de milhares [0] 2 2 2 2 2 4" xfId="23331" xr:uid="{A177E99C-CD1F-4400-88A1-0E1B170A9546}"/>
    <cellStyle name="Separador de milhares [0] 2 2 2 2 2 5" xfId="35126" xr:uid="{4CCB8A24-720C-4E57-B3CA-F216F746421C}"/>
    <cellStyle name="Separador de milhares [0] 2 2 2 2 3" xfId="13047" xr:uid="{00000000-0005-0000-0000-0000820F0000}"/>
    <cellStyle name="Separador de milhares [0] 2 2 2 2 3 2" xfId="18978" xr:uid="{E23DA4AD-126B-41E1-9504-70C47849F3B5}"/>
    <cellStyle name="Separador de milhares [0] 2 2 2 2 3 2 2" xfId="30772" xr:uid="{ADEE3146-08E6-4AD1-92FF-FF8EAF99625E}"/>
    <cellStyle name="Separador de milhares [0] 2 2 2 2 3 2 3" xfId="42571" xr:uid="{CE004FCE-3A02-4D10-85A1-30AFC177AF59}"/>
    <cellStyle name="Separador de milhares [0] 2 2 2 2 3 3" xfId="24879" xr:uid="{AAD064A7-851A-46D3-A951-52E62EB7F07D}"/>
    <cellStyle name="Separador de milhares [0] 2 2 2 2 3 4" xfId="36674" xr:uid="{73B32E66-7134-4097-9C4D-65A3477BDFB4}"/>
    <cellStyle name="Separador de milhares [0] 2 2 2 2 4" xfId="16038" xr:uid="{CC556497-1666-4A5E-9EBC-FED4985AF8F8}"/>
    <cellStyle name="Separador de milhares [0] 2 2 2 2 4 2" xfId="27832" xr:uid="{7A3E7D50-CF99-46A5-8013-3C4D7458DA10}"/>
    <cellStyle name="Separador de milhares [0] 2 2 2 2 4 3" xfId="39631" xr:uid="{F46CB0CB-7856-4923-8C91-25BC88E01382}"/>
    <cellStyle name="Separador de milhares [0] 2 2 2 2 5" xfId="21942" xr:uid="{B272971A-CE99-423D-9A5A-DA84CFB9F6FD}"/>
    <cellStyle name="Separador de milhares [0] 2 2 2 2 6" xfId="33738" xr:uid="{ADE2E30D-1ABA-452F-A911-79443DDC3007}"/>
    <cellStyle name="Separador de milhares [0] 2 2 2 3" xfId="3536" xr:uid="{00000000-0005-0000-0000-0000830F0000}"/>
    <cellStyle name="Separador de milhares [0] 2 2 2 3 2" xfId="11495" xr:uid="{00000000-0005-0000-0000-0000840F0000}"/>
    <cellStyle name="Separador de milhares [0] 2 2 2 3 2 2" xfId="14436" xr:uid="{00000000-0005-0000-0000-0000850F0000}"/>
    <cellStyle name="Separador de milhares [0] 2 2 2 3 2 2 2" xfId="20367" xr:uid="{307C3ABA-C015-4473-9F8D-E23FBBA5F21E}"/>
    <cellStyle name="Separador de milhares [0] 2 2 2 3 2 2 2 2" xfId="32161" xr:uid="{123B1963-2CB4-4D36-B42A-E9B27A81E780}"/>
    <cellStyle name="Separador de milhares [0] 2 2 2 3 2 2 2 3" xfId="43960" xr:uid="{C1900082-B7F1-4598-ACD3-42EE44B17DF9}"/>
    <cellStyle name="Separador de milhares [0] 2 2 2 3 2 2 3" xfId="26268" xr:uid="{4A2EB59C-2BA2-44EE-A04D-231D3449F2B6}"/>
    <cellStyle name="Separador de milhares [0] 2 2 2 3 2 2 4" xfId="38063" xr:uid="{9B5F547E-1604-4B16-82B5-D9650870CA88}"/>
    <cellStyle name="Separador de milhares [0] 2 2 2 3 2 3" xfId="17431" xr:uid="{ECBC038E-0448-47C1-810E-385E71526EDA}"/>
    <cellStyle name="Separador de milhares [0] 2 2 2 3 2 3 2" xfId="29225" xr:uid="{B9D1E731-7ABC-4724-9A57-2D19FF16DEAD}"/>
    <cellStyle name="Separador de milhares [0] 2 2 2 3 2 3 3" xfId="41024" xr:uid="{496B4CEE-C831-4D4F-84D9-E1CE0EB2AB3C}"/>
    <cellStyle name="Separador de milhares [0] 2 2 2 3 2 4" xfId="23332" xr:uid="{A11552A3-4D01-40C9-A85F-BF40474E62A4}"/>
    <cellStyle name="Separador de milhares [0] 2 2 2 3 2 5" xfId="35127" xr:uid="{9A03B927-CE81-4A5E-9FF1-FC96B1F9CF55}"/>
    <cellStyle name="Separador de milhares [0] 2 2 2 3 3" xfId="13048" xr:uid="{00000000-0005-0000-0000-0000860F0000}"/>
    <cellStyle name="Separador de milhares [0] 2 2 2 3 3 2" xfId="18979" xr:uid="{E7C40A0A-036E-491C-B117-ABFFCEED4ADA}"/>
    <cellStyle name="Separador de milhares [0] 2 2 2 3 3 2 2" xfId="30773" xr:uid="{C6DF6564-2DD5-4355-8443-7D63ED6DD08C}"/>
    <cellStyle name="Separador de milhares [0] 2 2 2 3 3 2 3" xfId="42572" xr:uid="{A9E666DE-23AF-4582-9CD1-790ACD64B812}"/>
    <cellStyle name="Separador de milhares [0] 2 2 2 3 3 3" xfId="24880" xr:uid="{C03D9CDE-8A84-413A-9007-210F068B8B58}"/>
    <cellStyle name="Separador de milhares [0] 2 2 2 3 3 4" xfId="36675" xr:uid="{89E73FB6-BD67-49FC-8E8E-97C6C15DF449}"/>
    <cellStyle name="Separador de milhares [0] 2 2 2 3 4" xfId="16039" xr:uid="{DA5F5C7F-68CB-41BA-94B7-A13F75DD9E06}"/>
    <cellStyle name="Separador de milhares [0] 2 2 2 3 4 2" xfId="27833" xr:uid="{B8B4A8BD-81D9-407A-AFF0-16FBF1832802}"/>
    <cellStyle name="Separador de milhares [0] 2 2 2 3 4 3" xfId="39632" xr:uid="{A0EC386E-CE1D-4778-BF65-A46EEF3DA965}"/>
    <cellStyle name="Separador de milhares [0] 2 2 2 3 5" xfId="21943" xr:uid="{8BD5F049-8AA8-4C99-8AF7-85DDA479A8A1}"/>
    <cellStyle name="Separador de milhares [0] 2 2 2 3 6" xfId="33739" xr:uid="{7425F954-1948-4803-BC0B-D44626CB4399}"/>
    <cellStyle name="Separador de milhares [0] 2 2 2 4" xfId="11493" xr:uid="{00000000-0005-0000-0000-0000870F0000}"/>
    <cellStyle name="Separador de milhares [0] 2 2 2 4 2" xfId="14434" xr:uid="{00000000-0005-0000-0000-0000880F0000}"/>
    <cellStyle name="Separador de milhares [0] 2 2 2 4 2 2" xfId="20365" xr:uid="{1DFB2AD4-EB84-4A4C-8C37-2DD2BFC46056}"/>
    <cellStyle name="Separador de milhares [0] 2 2 2 4 2 2 2" xfId="32159" xr:uid="{5DE30BBA-19B5-47B8-B032-6BFB62E5D730}"/>
    <cellStyle name="Separador de milhares [0] 2 2 2 4 2 2 3" xfId="43958" xr:uid="{786782D8-C0EF-4BF9-A271-15CDB23DA845}"/>
    <cellStyle name="Separador de milhares [0] 2 2 2 4 2 3" xfId="26266" xr:uid="{6B007629-00ED-4B1A-9ABC-085135EE4382}"/>
    <cellStyle name="Separador de milhares [0] 2 2 2 4 2 4" xfId="38061" xr:uid="{BC6B37F5-E589-4908-963E-C304247F9D9F}"/>
    <cellStyle name="Separador de milhares [0] 2 2 2 4 3" xfId="17429" xr:uid="{22B66CE5-C357-445C-8C3F-7FFEEB040BE7}"/>
    <cellStyle name="Separador de milhares [0] 2 2 2 4 3 2" xfId="29223" xr:uid="{5FB64BFE-BCF4-4A47-AB79-3C91D1995D06}"/>
    <cellStyle name="Separador de milhares [0] 2 2 2 4 3 3" xfId="41022" xr:uid="{D1CFE78E-0365-4153-9D05-8F359846745C}"/>
    <cellStyle name="Separador de milhares [0] 2 2 2 4 4" xfId="23330" xr:uid="{3A99365A-23CC-4725-8A52-577BCB93F5B7}"/>
    <cellStyle name="Separador de milhares [0] 2 2 2 4 5" xfId="35125" xr:uid="{A76DD427-DA3C-4018-B855-936DADD651B9}"/>
    <cellStyle name="Separador de milhares [0] 2 2 2 5" xfId="13046" xr:uid="{00000000-0005-0000-0000-0000890F0000}"/>
    <cellStyle name="Separador de milhares [0] 2 2 2 5 2" xfId="18977" xr:uid="{8B6ACC5F-F1C2-42A6-A8C7-AE55C50D1782}"/>
    <cellStyle name="Separador de milhares [0] 2 2 2 5 2 2" xfId="30771" xr:uid="{ACE20450-8B1A-4AA8-A3DF-D03983809699}"/>
    <cellStyle name="Separador de milhares [0] 2 2 2 5 2 3" xfId="42570" xr:uid="{32F1C095-6390-43AA-AF0C-A156E928E806}"/>
    <cellStyle name="Separador de milhares [0] 2 2 2 5 3" xfId="24878" xr:uid="{F53BFC34-BD10-4BFB-B564-4C5387049482}"/>
    <cellStyle name="Separador de milhares [0] 2 2 2 5 4" xfId="36673" xr:uid="{917EB2B1-4FAC-4459-A146-A179958259E4}"/>
    <cellStyle name="Separador de milhares [0] 2 2 2 6" xfId="16037" xr:uid="{59DB24D4-8F9B-4831-8C51-61DB12E9D87D}"/>
    <cellStyle name="Separador de milhares [0] 2 2 2 6 2" xfId="27831" xr:uid="{5BFA7179-AB99-4C7F-897D-1CE35F06B136}"/>
    <cellStyle name="Separador de milhares [0] 2 2 2 6 3" xfId="39630" xr:uid="{BD717661-6EE0-4E27-8707-F92DC5EC1C7C}"/>
    <cellStyle name="Separador de milhares [0] 2 2 2 7" xfId="21941" xr:uid="{57653322-357D-4277-BB24-9C4813AA0C8F}"/>
    <cellStyle name="Separador de milhares [0] 2 2 2 8" xfId="33737" xr:uid="{171D852C-46AC-40E5-9DDF-F6AD93EE7312}"/>
    <cellStyle name="Separador de milhares [0] 2 2 3" xfId="3537" xr:uid="{00000000-0005-0000-0000-00008A0F0000}"/>
    <cellStyle name="Separador de milhares [0] 2 2 3 2" xfId="11496" xr:uid="{00000000-0005-0000-0000-00008B0F0000}"/>
    <cellStyle name="Separador de milhares [0] 2 2 3 2 2" xfId="14437" xr:uid="{00000000-0005-0000-0000-00008C0F0000}"/>
    <cellStyle name="Separador de milhares [0] 2 2 3 2 2 2" xfId="20368" xr:uid="{851CBB23-E9FA-4FF1-BC84-367AED4B6347}"/>
    <cellStyle name="Separador de milhares [0] 2 2 3 2 2 2 2" xfId="32162" xr:uid="{656FB944-CD48-4A04-8314-F1672F3DA9A3}"/>
    <cellStyle name="Separador de milhares [0] 2 2 3 2 2 2 3" xfId="43961" xr:uid="{8A3CD54C-5A20-4C9B-A5A5-A0F7BF119513}"/>
    <cellStyle name="Separador de milhares [0] 2 2 3 2 2 3" xfId="26269" xr:uid="{4D48548D-CF78-41FA-89E8-395BF20B7FEF}"/>
    <cellStyle name="Separador de milhares [0] 2 2 3 2 2 4" xfId="38064" xr:uid="{7ADEF84B-DB5C-4ECE-805B-63196476330E}"/>
    <cellStyle name="Separador de milhares [0] 2 2 3 2 3" xfId="17432" xr:uid="{F39AC5A3-215A-47BD-8E15-00DF25EF43C1}"/>
    <cellStyle name="Separador de milhares [0] 2 2 3 2 3 2" xfId="29226" xr:uid="{7C43D9E3-3E6F-4BE0-B583-EDBB1BEB2CB6}"/>
    <cellStyle name="Separador de milhares [0] 2 2 3 2 3 3" xfId="41025" xr:uid="{3171E9FC-739B-4C0B-973A-C5E7E16A908F}"/>
    <cellStyle name="Separador de milhares [0] 2 2 3 2 4" xfId="23333" xr:uid="{BA502AEB-B813-446E-8E21-1E008E47F43F}"/>
    <cellStyle name="Separador de milhares [0] 2 2 3 2 5" xfId="35128" xr:uid="{A855D7A0-30DE-4B6F-9B00-1F9BC43B513C}"/>
    <cellStyle name="Separador de milhares [0] 2 2 3 3" xfId="13049" xr:uid="{00000000-0005-0000-0000-00008D0F0000}"/>
    <cellStyle name="Separador de milhares [0] 2 2 3 3 2" xfId="18980" xr:uid="{F334E585-E9C1-4096-B463-8A5D429B8CBF}"/>
    <cellStyle name="Separador de milhares [0] 2 2 3 3 2 2" xfId="30774" xr:uid="{9955A670-B729-418A-915C-E7D307E58DE2}"/>
    <cellStyle name="Separador de milhares [0] 2 2 3 3 2 3" xfId="42573" xr:uid="{2C384D5F-D8EB-4FBA-BE85-8F9A9E1455A2}"/>
    <cellStyle name="Separador de milhares [0] 2 2 3 3 3" xfId="24881" xr:uid="{46B8DEBF-6340-43E6-B80A-A8B2A27312B1}"/>
    <cellStyle name="Separador de milhares [0] 2 2 3 3 4" xfId="36676" xr:uid="{2A0F3766-6B6F-476F-9CC4-7BA204369011}"/>
    <cellStyle name="Separador de milhares [0] 2 2 3 4" xfId="16040" xr:uid="{1606A7BE-9F79-427D-8542-CAFD05369AEA}"/>
    <cellStyle name="Separador de milhares [0] 2 2 3 4 2" xfId="27834" xr:uid="{AFE2E476-1C71-4AC8-AD28-7ECFA668D517}"/>
    <cellStyle name="Separador de milhares [0] 2 2 3 4 3" xfId="39633" xr:uid="{6A1E10AF-4A34-4F76-B6A4-63F53AF3589C}"/>
    <cellStyle name="Separador de milhares [0] 2 2 3 5" xfId="21944" xr:uid="{CF0DA0D6-2BAC-474F-AE46-EE5BC0F9F66C}"/>
    <cellStyle name="Separador de milhares [0] 2 2 3 6" xfId="33740" xr:uid="{2F39CABA-1EC5-433C-BF18-529E188B9903}"/>
    <cellStyle name="Separador de milhares [0] 2 2 4" xfId="3538" xr:uid="{00000000-0005-0000-0000-00008E0F0000}"/>
    <cellStyle name="Separador de milhares [0] 2 2 4 2" xfId="11497" xr:uid="{00000000-0005-0000-0000-00008F0F0000}"/>
    <cellStyle name="Separador de milhares [0] 2 2 4 2 2" xfId="14438" xr:uid="{00000000-0005-0000-0000-0000900F0000}"/>
    <cellStyle name="Separador de milhares [0] 2 2 4 2 2 2" xfId="20369" xr:uid="{62F56018-5570-45CF-9DEA-A2DB502C47E3}"/>
    <cellStyle name="Separador de milhares [0] 2 2 4 2 2 2 2" xfId="32163" xr:uid="{0F99F913-79DC-4EE5-97DB-96D84CE67846}"/>
    <cellStyle name="Separador de milhares [0] 2 2 4 2 2 2 3" xfId="43962" xr:uid="{99706F03-6B54-466E-854E-175A00DD0B0D}"/>
    <cellStyle name="Separador de milhares [0] 2 2 4 2 2 3" xfId="26270" xr:uid="{30D97285-E3B6-4F6A-8FA0-62C803C0ED45}"/>
    <cellStyle name="Separador de milhares [0] 2 2 4 2 2 4" xfId="38065" xr:uid="{EDF145FF-3662-41B5-A6DA-A921A81C4068}"/>
    <cellStyle name="Separador de milhares [0] 2 2 4 2 3" xfId="17433" xr:uid="{C57BF84B-6CD8-454A-85E5-8A105AAE1799}"/>
    <cellStyle name="Separador de milhares [0] 2 2 4 2 3 2" xfId="29227" xr:uid="{9DA2B958-9D5A-4840-A02E-9C385FC822AD}"/>
    <cellStyle name="Separador de milhares [0] 2 2 4 2 3 3" xfId="41026" xr:uid="{33521977-B2D2-4DA4-89BE-9A13057CFCD6}"/>
    <cellStyle name="Separador de milhares [0] 2 2 4 2 4" xfId="23334" xr:uid="{5D1EFB8C-2526-4926-9984-77F5EF57F751}"/>
    <cellStyle name="Separador de milhares [0] 2 2 4 2 5" xfId="35129" xr:uid="{0AAE3577-D436-407C-B309-D8048BCA4B1B}"/>
    <cellStyle name="Separador de milhares [0] 2 2 4 3" xfId="13050" xr:uid="{00000000-0005-0000-0000-0000910F0000}"/>
    <cellStyle name="Separador de milhares [0] 2 2 4 3 2" xfId="18981" xr:uid="{363A3222-B58D-4431-AAF9-2AE551908EA3}"/>
    <cellStyle name="Separador de milhares [0] 2 2 4 3 2 2" xfId="30775" xr:uid="{00923EAC-A87A-4B48-A4B8-577A359C9943}"/>
    <cellStyle name="Separador de milhares [0] 2 2 4 3 2 3" xfId="42574" xr:uid="{97940136-8FAD-4F42-BEE5-D7C3FEA73853}"/>
    <cellStyle name="Separador de milhares [0] 2 2 4 3 3" xfId="24882" xr:uid="{DAFF8FD0-78B6-4590-8853-63779A62BE13}"/>
    <cellStyle name="Separador de milhares [0] 2 2 4 3 4" xfId="36677" xr:uid="{2979494E-7A94-4749-88BA-C39918F4933F}"/>
    <cellStyle name="Separador de milhares [0] 2 2 4 4" xfId="16041" xr:uid="{310CDA90-763F-466F-B25F-B1781FBE048B}"/>
    <cellStyle name="Separador de milhares [0] 2 2 4 4 2" xfId="27835" xr:uid="{06390B35-F7E3-4F02-A33D-123E5C313B46}"/>
    <cellStyle name="Separador de milhares [0] 2 2 4 4 3" xfId="39634" xr:uid="{09B5C6E4-57D2-415F-814F-0FBB5F3F4DB8}"/>
    <cellStyle name="Separador de milhares [0] 2 2 4 5" xfId="21945" xr:uid="{FC006CC4-1B68-4B6B-958E-D8A84F66D9FC}"/>
    <cellStyle name="Separador de milhares [0] 2 2 4 6" xfId="33741" xr:uid="{5696FBFC-EC5F-45EB-BD4E-C15602D30BCF}"/>
    <cellStyle name="Separador de milhares [0] 2 2 5" xfId="3539" xr:uid="{00000000-0005-0000-0000-0000920F0000}"/>
    <cellStyle name="Separador de milhares [0] 2 2 5 2" xfId="11498" xr:uid="{00000000-0005-0000-0000-0000930F0000}"/>
    <cellStyle name="Separador de milhares [0] 2 2 5 2 2" xfId="14439" xr:uid="{00000000-0005-0000-0000-0000940F0000}"/>
    <cellStyle name="Separador de milhares [0] 2 2 5 2 2 2" xfId="20370" xr:uid="{F746B58C-408D-4314-A952-B50A1097F6C9}"/>
    <cellStyle name="Separador de milhares [0] 2 2 5 2 2 2 2" xfId="32164" xr:uid="{2998D2D2-5E12-467D-B2FC-6722DCAA315E}"/>
    <cellStyle name="Separador de milhares [0] 2 2 5 2 2 2 3" xfId="43963" xr:uid="{B4E40429-16CD-4966-9A1C-409AC4BDAC24}"/>
    <cellStyle name="Separador de milhares [0] 2 2 5 2 2 3" xfId="26271" xr:uid="{9C06C7EF-5C7B-407E-AB6E-BE036C308ED5}"/>
    <cellStyle name="Separador de milhares [0] 2 2 5 2 2 4" xfId="38066" xr:uid="{AC4C6C71-4B3C-4E1C-9FBA-E0F7C8DE3B89}"/>
    <cellStyle name="Separador de milhares [0] 2 2 5 2 3" xfId="17434" xr:uid="{98BAACC1-05FA-49BD-91D8-90C3A3039DA1}"/>
    <cellStyle name="Separador de milhares [0] 2 2 5 2 3 2" xfId="29228" xr:uid="{8994FB2C-A10E-4693-952A-C0A639DB1A8A}"/>
    <cellStyle name="Separador de milhares [0] 2 2 5 2 3 3" xfId="41027" xr:uid="{787FA533-8BB0-4D2B-95E1-7293960A8A90}"/>
    <cellStyle name="Separador de milhares [0] 2 2 5 2 4" xfId="23335" xr:uid="{2CA034AC-012E-465C-8F56-5F423F4EC0D8}"/>
    <cellStyle name="Separador de milhares [0] 2 2 5 2 5" xfId="35130" xr:uid="{0A63F286-EAE8-4E3B-86E8-5307BB23526D}"/>
    <cellStyle name="Separador de milhares [0] 2 2 5 3" xfId="13051" xr:uid="{00000000-0005-0000-0000-0000950F0000}"/>
    <cellStyle name="Separador de milhares [0] 2 2 5 3 2" xfId="18982" xr:uid="{0583D62F-D700-47EE-9042-A20A04A78736}"/>
    <cellStyle name="Separador de milhares [0] 2 2 5 3 2 2" xfId="30776" xr:uid="{EA8BA756-36FC-4908-A4E6-CBC47AE6C697}"/>
    <cellStyle name="Separador de milhares [0] 2 2 5 3 2 3" xfId="42575" xr:uid="{36E52581-32B2-442F-8FAB-4EE331FCBB17}"/>
    <cellStyle name="Separador de milhares [0] 2 2 5 3 3" xfId="24883" xr:uid="{762B5A6C-86F1-44E4-A86B-4A8FE28D0BEA}"/>
    <cellStyle name="Separador de milhares [0] 2 2 5 3 4" xfId="36678" xr:uid="{4F812E69-D4EC-4472-998A-7E1C46C6B9BE}"/>
    <cellStyle name="Separador de milhares [0] 2 2 5 4" xfId="16042" xr:uid="{3D12B8E9-7095-4752-B14D-20071A8C4546}"/>
    <cellStyle name="Separador de milhares [0] 2 2 5 4 2" xfId="27836" xr:uid="{5363DE4A-4228-464F-ADB3-61C4E8F55B6E}"/>
    <cellStyle name="Separador de milhares [0] 2 2 5 4 3" xfId="39635" xr:uid="{9ADE2FAF-5E20-45FF-A959-8E58DEB0F0C3}"/>
    <cellStyle name="Separador de milhares [0] 2 2 5 5" xfId="21946" xr:uid="{E2E19ACE-A1AA-412F-B416-0774D4909BB8}"/>
    <cellStyle name="Separador de milhares [0] 2 2 5 6" xfId="33742" xr:uid="{DF664894-2C01-44BA-9477-AE4F81DCB042}"/>
    <cellStyle name="Separador de milhares [0] 2 2 6" xfId="11492" xr:uid="{00000000-0005-0000-0000-0000960F0000}"/>
    <cellStyle name="Separador de milhares [0] 2 2 6 2" xfId="14433" xr:uid="{00000000-0005-0000-0000-0000970F0000}"/>
    <cellStyle name="Separador de milhares [0] 2 2 6 2 2" xfId="20364" xr:uid="{A9455236-3F8D-4405-A8DF-0C92BE6BC257}"/>
    <cellStyle name="Separador de milhares [0] 2 2 6 2 2 2" xfId="32158" xr:uid="{B2FDFF5A-840A-451F-8886-1424B4C5B2BA}"/>
    <cellStyle name="Separador de milhares [0] 2 2 6 2 2 3" xfId="43957" xr:uid="{6A25EBBC-D21B-48DB-9803-4A2DBB1C4E70}"/>
    <cellStyle name="Separador de milhares [0] 2 2 6 2 3" xfId="26265" xr:uid="{0D73764D-A2A6-4379-9744-B1ED29D09C74}"/>
    <cellStyle name="Separador de milhares [0] 2 2 6 2 4" xfId="38060" xr:uid="{2128BB35-47BD-47A6-8873-F9F5BA437F34}"/>
    <cellStyle name="Separador de milhares [0] 2 2 6 3" xfId="17428" xr:uid="{EDCDF156-00A8-4085-9F61-6C7E4819B9B9}"/>
    <cellStyle name="Separador de milhares [0] 2 2 6 3 2" xfId="29222" xr:uid="{D14F6B16-2EDB-41FE-A080-A69658BD94A3}"/>
    <cellStyle name="Separador de milhares [0] 2 2 6 3 3" xfId="41021" xr:uid="{5A16E3DE-56DF-4715-B4AD-82AE1F55AA51}"/>
    <cellStyle name="Separador de milhares [0] 2 2 6 4" xfId="23329" xr:uid="{731C168B-0A73-4422-8658-26FB68618DD4}"/>
    <cellStyle name="Separador de milhares [0] 2 2 6 5" xfId="35124" xr:uid="{D1023AC6-D1ED-49D6-82CC-5C635C3D8912}"/>
    <cellStyle name="Separador de milhares [0] 2 2 7" xfId="13045" xr:uid="{00000000-0005-0000-0000-0000980F0000}"/>
    <cellStyle name="Separador de milhares [0] 2 2 7 2" xfId="18976" xr:uid="{894DF310-B6B1-421A-8D00-AD5CEADC64CB}"/>
    <cellStyle name="Separador de milhares [0] 2 2 7 2 2" xfId="30770" xr:uid="{116865E8-27E3-47E0-B318-871B1DB6D1E6}"/>
    <cellStyle name="Separador de milhares [0] 2 2 7 2 3" xfId="42569" xr:uid="{0F4487D5-DE4E-4212-96BD-3A87032C50D7}"/>
    <cellStyle name="Separador de milhares [0] 2 2 7 3" xfId="24877" xr:uid="{620E690D-DD84-49B7-8647-1F5833A1F063}"/>
    <cellStyle name="Separador de milhares [0] 2 2 7 4" xfId="36672" xr:uid="{DE39989A-D8FA-49B7-BBC9-2252600638D1}"/>
    <cellStyle name="Separador de milhares [0] 2 2 8" xfId="16036" xr:uid="{CFABFB7D-E7FF-464C-8138-C2082613756E}"/>
    <cellStyle name="Separador de milhares [0] 2 2 8 2" xfId="27830" xr:uid="{1758D4E2-C56B-43D4-938E-37FD97E41038}"/>
    <cellStyle name="Separador de milhares [0] 2 2 8 3" xfId="39629" xr:uid="{D238E789-28E3-4990-8FB9-B2F74AD437CC}"/>
    <cellStyle name="Separador de milhares [0] 2 2 9" xfId="21940" xr:uid="{EE2E50AB-0A14-406D-BE8E-51A6066B4C5E}"/>
    <cellStyle name="Separador de milhares [0] 2 3" xfId="3540" xr:uid="{00000000-0005-0000-0000-0000990F0000}"/>
    <cellStyle name="Separador de milhares [0] 2 3 10" xfId="33743" xr:uid="{25E14DB1-9DD1-447F-AFD6-EB816BEC34E9}"/>
    <cellStyle name="Separador de milhares [0] 2 3 2" xfId="3541" xr:uid="{00000000-0005-0000-0000-00009A0F0000}"/>
    <cellStyle name="Separador de milhares [0] 2 3 2 2" xfId="3542" xr:uid="{00000000-0005-0000-0000-00009B0F0000}"/>
    <cellStyle name="Separador de milhares [0] 2 3 2 2 2" xfId="11501" xr:uid="{00000000-0005-0000-0000-00009C0F0000}"/>
    <cellStyle name="Separador de milhares [0] 2 3 2 2 2 2" xfId="14442" xr:uid="{00000000-0005-0000-0000-00009D0F0000}"/>
    <cellStyle name="Separador de milhares [0] 2 3 2 2 2 2 2" xfId="20373" xr:uid="{38413A26-FA93-44E8-957E-C197917A17AF}"/>
    <cellStyle name="Separador de milhares [0] 2 3 2 2 2 2 2 2" xfId="32167" xr:uid="{5B44327B-A228-41BD-8149-C2F162A45B7C}"/>
    <cellStyle name="Separador de milhares [0] 2 3 2 2 2 2 2 3" xfId="43966" xr:uid="{5869DB96-5D7F-41C3-A278-3A7381FBF338}"/>
    <cellStyle name="Separador de milhares [0] 2 3 2 2 2 2 3" xfId="26274" xr:uid="{34C4A111-B660-427F-BED7-4204C2A155A8}"/>
    <cellStyle name="Separador de milhares [0] 2 3 2 2 2 2 4" xfId="38069" xr:uid="{F4E3643E-966F-4BE7-96FF-A4F48E3400C2}"/>
    <cellStyle name="Separador de milhares [0] 2 3 2 2 2 3" xfId="17437" xr:uid="{1D79824D-D684-4576-9FF3-ABF32A99B292}"/>
    <cellStyle name="Separador de milhares [0] 2 3 2 2 2 3 2" xfId="29231" xr:uid="{BCBD98C4-4676-4AFE-875C-D1CFCEC8A31D}"/>
    <cellStyle name="Separador de milhares [0] 2 3 2 2 2 3 3" xfId="41030" xr:uid="{14807B5F-7D7B-4D9F-B435-9C86C0FFEEF8}"/>
    <cellStyle name="Separador de milhares [0] 2 3 2 2 2 4" xfId="23338" xr:uid="{6C35E39E-A6BD-426A-B658-64D4F46B0ACF}"/>
    <cellStyle name="Separador de milhares [0] 2 3 2 2 2 5" xfId="35133" xr:uid="{13068BCD-E91A-40E6-A1EF-F6C6BFBFA121}"/>
    <cellStyle name="Separador de milhares [0] 2 3 2 2 3" xfId="13054" xr:uid="{00000000-0005-0000-0000-00009E0F0000}"/>
    <cellStyle name="Separador de milhares [0] 2 3 2 2 3 2" xfId="18985" xr:uid="{A7EDAEBC-AAD2-4AA1-9436-55E4A0440068}"/>
    <cellStyle name="Separador de milhares [0] 2 3 2 2 3 2 2" xfId="30779" xr:uid="{B76348E8-ACF1-486C-8041-B23FA7F76419}"/>
    <cellStyle name="Separador de milhares [0] 2 3 2 2 3 2 3" xfId="42578" xr:uid="{FFBB159C-4717-4C85-A3AD-8E3042962C8F}"/>
    <cellStyle name="Separador de milhares [0] 2 3 2 2 3 3" xfId="24886" xr:uid="{89AA0ED6-F599-4339-A565-9D32CF995129}"/>
    <cellStyle name="Separador de milhares [0] 2 3 2 2 3 4" xfId="36681" xr:uid="{B3EE8FCC-F45C-40D2-95ED-67731B5177C9}"/>
    <cellStyle name="Separador de milhares [0] 2 3 2 2 4" xfId="16045" xr:uid="{0D177373-7E06-46BA-BD38-EED5D2A7B9F1}"/>
    <cellStyle name="Separador de milhares [0] 2 3 2 2 4 2" xfId="27839" xr:uid="{B9963013-950A-4B9A-A7F8-CBD89C40536C}"/>
    <cellStyle name="Separador de milhares [0] 2 3 2 2 4 3" xfId="39638" xr:uid="{D7B5A3FE-7856-44B9-9BF3-0BBF14E4EA48}"/>
    <cellStyle name="Separador de milhares [0] 2 3 2 2 5" xfId="21949" xr:uid="{21E5451C-10D7-41D1-B2A4-38B71AD77D32}"/>
    <cellStyle name="Separador de milhares [0] 2 3 2 2 6" xfId="33745" xr:uid="{2F609FBE-FC2D-402A-A99B-4D017CFFBDE4}"/>
    <cellStyle name="Separador de milhares [0] 2 3 2 3" xfId="3543" xr:uid="{00000000-0005-0000-0000-00009F0F0000}"/>
    <cellStyle name="Separador de milhares [0] 2 3 2 3 2" xfId="11502" xr:uid="{00000000-0005-0000-0000-0000A00F0000}"/>
    <cellStyle name="Separador de milhares [0] 2 3 2 3 2 2" xfId="14443" xr:uid="{00000000-0005-0000-0000-0000A10F0000}"/>
    <cellStyle name="Separador de milhares [0] 2 3 2 3 2 2 2" xfId="20374" xr:uid="{CB732384-77D9-4B2F-BCFB-6D305CFF4692}"/>
    <cellStyle name="Separador de milhares [0] 2 3 2 3 2 2 2 2" xfId="32168" xr:uid="{ACECF058-BF45-48C0-BBA0-A7443FBC8753}"/>
    <cellStyle name="Separador de milhares [0] 2 3 2 3 2 2 2 3" xfId="43967" xr:uid="{B3257C0F-1F12-423A-ACCE-9B3DD2B8422A}"/>
    <cellStyle name="Separador de milhares [0] 2 3 2 3 2 2 3" xfId="26275" xr:uid="{E4DFCD5C-5212-4B40-A69E-A71D0CEC3FFA}"/>
    <cellStyle name="Separador de milhares [0] 2 3 2 3 2 2 4" xfId="38070" xr:uid="{D79529EA-76FA-4622-91D0-E8E7C6D729F4}"/>
    <cellStyle name="Separador de milhares [0] 2 3 2 3 2 3" xfId="17438" xr:uid="{C5F98083-9D5D-4B59-A13F-6D7D248CD8B2}"/>
    <cellStyle name="Separador de milhares [0] 2 3 2 3 2 3 2" xfId="29232" xr:uid="{C22019E6-52AC-483F-843F-A4FEB792176B}"/>
    <cellStyle name="Separador de milhares [0] 2 3 2 3 2 3 3" xfId="41031" xr:uid="{2629E352-9CA8-41D5-A431-F62F27DAF772}"/>
    <cellStyle name="Separador de milhares [0] 2 3 2 3 2 4" xfId="23339" xr:uid="{BF369466-A4C0-4ED2-87E6-DC0020543B12}"/>
    <cellStyle name="Separador de milhares [0] 2 3 2 3 2 5" xfId="35134" xr:uid="{3FF69303-9F7E-4DC0-83DC-1CD543784BF2}"/>
    <cellStyle name="Separador de milhares [0] 2 3 2 3 3" xfId="13055" xr:uid="{00000000-0005-0000-0000-0000A20F0000}"/>
    <cellStyle name="Separador de milhares [0] 2 3 2 3 3 2" xfId="18986" xr:uid="{1FD71D7A-3109-4DCF-944F-0F6B8D8EA5E6}"/>
    <cellStyle name="Separador de milhares [0] 2 3 2 3 3 2 2" xfId="30780" xr:uid="{5BCDB213-E881-4D81-A176-D9A20CCA779C}"/>
    <cellStyle name="Separador de milhares [0] 2 3 2 3 3 2 3" xfId="42579" xr:uid="{3B7493AB-41FC-4E5C-A378-25BE6D72C11E}"/>
    <cellStyle name="Separador de milhares [0] 2 3 2 3 3 3" xfId="24887" xr:uid="{DD7E730A-5CF0-41A7-BB94-D217C44B75FA}"/>
    <cellStyle name="Separador de milhares [0] 2 3 2 3 3 4" xfId="36682" xr:uid="{8AF1EAFB-2131-4213-804E-C5796635F8E5}"/>
    <cellStyle name="Separador de milhares [0] 2 3 2 3 4" xfId="16046" xr:uid="{F94091AD-7EDE-48EC-BDD8-7709F0E5CE0F}"/>
    <cellStyle name="Separador de milhares [0] 2 3 2 3 4 2" xfId="27840" xr:uid="{E7508BCD-BAF6-4F4C-ADC3-DDDE4ADDBB47}"/>
    <cellStyle name="Separador de milhares [0] 2 3 2 3 4 3" xfId="39639" xr:uid="{DCF3A0D0-7BCA-4A09-8DDF-FFBC3ED201C7}"/>
    <cellStyle name="Separador de milhares [0] 2 3 2 3 5" xfId="21950" xr:uid="{4A08BFB9-281C-42C5-8245-B9E412EDE8A5}"/>
    <cellStyle name="Separador de milhares [0] 2 3 2 3 6" xfId="33746" xr:uid="{0389707D-BA38-49B7-9362-D5C1CA06C269}"/>
    <cellStyle name="Separador de milhares [0] 2 3 2 4" xfId="11500" xr:uid="{00000000-0005-0000-0000-0000A30F0000}"/>
    <cellStyle name="Separador de milhares [0] 2 3 2 4 2" xfId="14441" xr:uid="{00000000-0005-0000-0000-0000A40F0000}"/>
    <cellStyle name="Separador de milhares [0] 2 3 2 4 2 2" xfId="20372" xr:uid="{DF9348A7-B36F-493A-8361-D8ED26DED3F8}"/>
    <cellStyle name="Separador de milhares [0] 2 3 2 4 2 2 2" xfId="32166" xr:uid="{5171A9A4-8FBC-4453-8DF0-FDB28AABDDFE}"/>
    <cellStyle name="Separador de milhares [0] 2 3 2 4 2 2 3" xfId="43965" xr:uid="{9DBB924C-F83D-4EB6-9E71-546D837BBDF3}"/>
    <cellStyle name="Separador de milhares [0] 2 3 2 4 2 3" xfId="26273" xr:uid="{FA3B04B2-457A-46E4-A704-DCF60268DD80}"/>
    <cellStyle name="Separador de milhares [0] 2 3 2 4 2 4" xfId="38068" xr:uid="{9CC31F90-876D-4F60-A1F2-27D406896F86}"/>
    <cellStyle name="Separador de milhares [0] 2 3 2 4 3" xfId="17436" xr:uid="{AD6FF023-83C0-45A1-AC0B-0B1BD1B90B05}"/>
    <cellStyle name="Separador de milhares [0] 2 3 2 4 3 2" xfId="29230" xr:uid="{644FD7EC-1604-466F-80EF-EBA73946725C}"/>
    <cellStyle name="Separador de milhares [0] 2 3 2 4 3 3" xfId="41029" xr:uid="{839E1F27-8C14-40DC-83EC-27CF2681D64C}"/>
    <cellStyle name="Separador de milhares [0] 2 3 2 4 4" xfId="23337" xr:uid="{C8EFAFE5-34AD-46F1-A11E-CACA1B2F2741}"/>
    <cellStyle name="Separador de milhares [0] 2 3 2 4 5" xfId="35132" xr:uid="{886A2A68-75C4-4513-9FE7-A6A2DBF12F06}"/>
    <cellStyle name="Separador de milhares [0] 2 3 2 5" xfId="13053" xr:uid="{00000000-0005-0000-0000-0000A50F0000}"/>
    <cellStyle name="Separador de milhares [0] 2 3 2 5 2" xfId="18984" xr:uid="{D99FD456-0BB8-447E-B21F-BBF90F45D586}"/>
    <cellStyle name="Separador de milhares [0] 2 3 2 5 2 2" xfId="30778" xr:uid="{52A725F5-423E-469E-AD2B-20DA51B31ABF}"/>
    <cellStyle name="Separador de milhares [0] 2 3 2 5 2 3" xfId="42577" xr:uid="{BEF10970-CA2A-463C-A8DC-968456804989}"/>
    <cellStyle name="Separador de milhares [0] 2 3 2 5 3" xfId="24885" xr:uid="{1BE4BACE-6ED8-4F93-B429-4BAE86500545}"/>
    <cellStyle name="Separador de milhares [0] 2 3 2 5 4" xfId="36680" xr:uid="{E19DD979-C0A3-4AEB-925B-3B5EC8DA6B04}"/>
    <cellStyle name="Separador de milhares [0] 2 3 2 6" xfId="16044" xr:uid="{B7B6F23B-988C-4044-8604-83C9CF1F42CA}"/>
    <cellStyle name="Separador de milhares [0] 2 3 2 6 2" xfId="27838" xr:uid="{B023131B-402E-4972-A13E-FC26C531F618}"/>
    <cellStyle name="Separador de milhares [0] 2 3 2 6 3" xfId="39637" xr:uid="{CEDD0D7E-8860-44ED-A4C1-57557ACE7E90}"/>
    <cellStyle name="Separador de milhares [0] 2 3 2 7" xfId="21948" xr:uid="{3049C430-337F-4006-A897-03D6ED28BEE5}"/>
    <cellStyle name="Separador de milhares [0] 2 3 2 8" xfId="33744" xr:uid="{21F7C32D-0421-40C7-82C5-4EF469B22547}"/>
    <cellStyle name="Separador de milhares [0] 2 3 3" xfId="3544" xr:uid="{00000000-0005-0000-0000-0000A60F0000}"/>
    <cellStyle name="Separador de milhares [0] 2 3 3 2" xfId="11503" xr:uid="{00000000-0005-0000-0000-0000A70F0000}"/>
    <cellStyle name="Separador de milhares [0] 2 3 3 2 2" xfId="14444" xr:uid="{00000000-0005-0000-0000-0000A80F0000}"/>
    <cellStyle name="Separador de milhares [0] 2 3 3 2 2 2" xfId="20375" xr:uid="{60EA4A77-8DB6-4D56-B53C-76B0C57802A3}"/>
    <cellStyle name="Separador de milhares [0] 2 3 3 2 2 2 2" xfId="32169" xr:uid="{E6172D53-838A-4230-BDFF-A9A81A8390EB}"/>
    <cellStyle name="Separador de milhares [0] 2 3 3 2 2 2 3" xfId="43968" xr:uid="{BC6AD095-6EEA-4997-B23A-C101148022D5}"/>
    <cellStyle name="Separador de milhares [0] 2 3 3 2 2 3" xfId="26276" xr:uid="{F4A09988-B86D-4D18-8A69-ADD712B0E9C7}"/>
    <cellStyle name="Separador de milhares [0] 2 3 3 2 2 4" xfId="38071" xr:uid="{CF33BB42-3400-4752-B60B-19DB43AC845F}"/>
    <cellStyle name="Separador de milhares [0] 2 3 3 2 3" xfId="17439" xr:uid="{F8D135FC-F264-42DF-A2D4-CD5C8B0FEA98}"/>
    <cellStyle name="Separador de milhares [0] 2 3 3 2 3 2" xfId="29233" xr:uid="{BD3F1BC5-45D5-4E3C-839C-A99851F993DA}"/>
    <cellStyle name="Separador de milhares [0] 2 3 3 2 3 3" xfId="41032" xr:uid="{CBA5393C-3FBB-4553-998F-4C145B5B79EA}"/>
    <cellStyle name="Separador de milhares [0] 2 3 3 2 4" xfId="23340" xr:uid="{83D1E537-FEEF-41FF-AF13-713B3C8BCA86}"/>
    <cellStyle name="Separador de milhares [0] 2 3 3 2 5" xfId="35135" xr:uid="{EF62CAB3-C883-41AB-85DA-446E7F9AAFAE}"/>
    <cellStyle name="Separador de milhares [0] 2 3 3 3" xfId="13056" xr:uid="{00000000-0005-0000-0000-0000A90F0000}"/>
    <cellStyle name="Separador de milhares [0] 2 3 3 3 2" xfId="18987" xr:uid="{DE72CFB1-B73F-4F83-B410-53904DEFA953}"/>
    <cellStyle name="Separador de milhares [0] 2 3 3 3 2 2" xfId="30781" xr:uid="{0B676D4A-08A7-4A67-8008-44FD9FD35DB8}"/>
    <cellStyle name="Separador de milhares [0] 2 3 3 3 2 3" xfId="42580" xr:uid="{EFC08E9E-07A8-4C09-9284-5D48B22A92D0}"/>
    <cellStyle name="Separador de milhares [0] 2 3 3 3 3" xfId="24888" xr:uid="{E7D5B641-3DF7-4219-8826-BDD82FB258F1}"/>
    <cellStyle name="Separador de milhares [0] 2 3 3 3 4" xfId="36683" xr:uid="{2FD755C6-95E2-4A37-96DB-ECE2BE95E970}"/>
    <cellStyle name="Separador de milhares [0] 2 3 3 4" xfId="16047" xr:uid="{0951D907-989B-4282-8BA8-656776313DCC}"/>
    <cellStyle name="Separador de milhares [0] 2 3 3 4 2" xfId="27841" xr:uid="{08AC2FAB-9B5F-4747-853D-1A96EBE88FC1}"/>
    <cellStyle name="Separador de milhares [0] 2 3 3 4 3" xfId="39640" xr:uid="{F9374891-53C0-4FC4-B5AF-3BAFDC84D8AF}"/>
    <cellStyle name="Separador de milhares [0] 2 3 3 5" xfId="21951" xr:uid="{40584789-5B49-44ED-A54E-0E6C7E08A882}"/>
    <cellStyle name="Separador de milhares [0] 2 3 3 6" xfId="33747" xr:uid="{9D0E088B-FD5D-4CC6-BA60-5B943D2008DE}"/>
    <cellStyle name="Separador de milhares [0] 2 3 4" xfId="3545" xr:uid="{00000000-0005-0000-0000-0000AA0F0000}"/>
    <cellStyle name="Separador de milhares [0] 2 3 4 2" xfId="11504" xr:uid="{00000000-0005-0000-0000-0000AB0F0000}"/>
    <cellStyle name="Separador de milhares [0] 2 3 4 2 2" xfId="14445" xr:uid="{00000000-0005-0000-0000-0000AC0F0000}"/>
    <cellStyle name="Separador de milhares [0] 2 3 4 2 2 2" xfId="20376" xr:uid="{82D04A76-5C09-4425-BEA8-299F14529E2B}"/>
    <cellStyle name="Separador de milhares [0] 2 3 4 2 2 2 2" xfId="32170" xr:uid="{1F450F7B-0FF5-43DC-8149-1D5FACC3FB1C}"/>
    <cellStyle name="Separador de milhares [0] 2 3 4 2 2 2 3" xfId="43969" xr:uid="{93B5834E-F330-47F9-BF81-67E48CB0E1F8}"/>
    <cellStyle name="Separador de milhares [0] 2 3 4 2 2 3" xfId="26277" xr:uid="{C166A374-EA2A-4EAE-BC50-91C76142952F}"/>
    <cellStyle name="Separador de milhares [0] 2 3 4 2 2 4" xfId="38072" xr:uid="{F4BFA4DB-4100-4029-B9EC-91BA33ECDB36}"/>
    <cellStyle name="Separador de milhares [0] 2 3 4 2 3" xfId="17440" xr:uid="{42AEEFA6-D2B9-46DB-8CE8-BE967B5EBAFB}"/>
    <cellStyle name="Separador de milhares [0] 2 3 4 2 3 2" xfId="29234" xr:uid="{F6298BC8-2261-4710-BF4C-5D7793C9C46F}"/>
    <cellStyle name="Separador de milhares [0] 2 3 4 2 3 3" xfId="41033" xr:uid="{AD49BCCA-BF00-40C0-8076-86D20744140D}"/>
    <cellStyle name="Separador de milhares [0] 2 3 4 2 4" xfId="23341" xr:uid="{6D36309F-F8AC-4BA4-8A34-C9AB1A166582}"/>
    <cellStyle name="Separador de milhares [0] 2 3 4 2 5" xfId="35136" xr:uid="{132B8D62-D651-4AAF-90AE-8D6FB66AAEB2}"/>
    <cellStyle name="Separador de milhares [0] 2 3 4 3" xfId="13057" xr:uid="{00000000-0005-0000-0000-0000AD0F0000}"/>
    <cellStyle name="Separador de milhares [0] 2 3 4 3 2" xfId="18988" xr:uid="{82AA0364-00DC-479E-A26B-ACE24AE4549E}"/>
    <cellStyle name="Separador de milhares [0] 2 3 4 3 2 2" xfId="30782" xr:uid="{0BBBFF81-1C5D-4F84-A4B5-63BCD89B0641}"/>
    <cellStyle name="Separador de milhares [0] 2 3 4 3 2 3" xfId="42581" xr:uid="{5896EAE3-C8AB-46F2-8059-45EE89B79C88}"/>
    <cellStyle name="Separador de milhares [0] 2 3 4 3 3" xfId="24889" xr:uid="{C672D417-5472-424D-B8EB-BEF19886924A}"/>
    <cellStyle name="Separador de milhares [0] 2 3 4 3 4" xfId="36684" xr:uid="{E5D9986B-9BA4-4128-BA8F-1D472875E1D4}"/>
    <cellStyle name="Separador de milhares [0] 2 3 4 4" xfId="16048" xr:uid="{AE6ABAE8-0181-43DA-807C-859854AA1195}"/>
    <cellStyle name="Separador de milhares [0] 2 3 4 4 2" xfId="27842" xr:uid="{12E59E05-4CAE-49CE-B120-763603540A68}"/>
    <cellStyle name="Separador de milhares [0] 2 3 4 4 3" xfId="39641" xr:uid="{3215FBBC-F9C9-48BD-85F8-0C8773AD3674}"/>
    <cellStyle name="Separador de milhares [0] 2 3 4 5" xfId="21952" xr:uid="{E1E14276-966F-4DFC-880B-6522073D5261}"/>
    <cellStyle name="Separador de milhares [0] 2 3 4 6" xfId="33748" xr:uid="{3B2DD6CF-8F94-4378-92D8-48195C06C777}"/>
    <cellStyle name="Separador de milhares [0] 2 3 5" xfId="3546" xr:uid="{00000000-0005-0000-0000-0000AE0F0000}"/>
    <cellStyle name="Separador de milhares [0] 2 3 5 2" xfId="11505" xr:uid="{00000000-0005-0000-0000-0000AF0F0000}"/>
    <cellStyle name="Separador de milhares [0] 2 3 5 2 2" xfId="14446" xr:uid="{00000000-0005-0000-0000-0000B00F0000}"/>
    <cellStyle name="Separador de milhares [0] 2 3 5 2 2 2" xfId="20377" xr:uid="{64072120-5166-48EE-AD1B-48B2FE34DCB1}"/>
    <cellStyle name="Separador de milhares [0] 2 3 5 2 2 2 2" xfId="32171" xr:uid="{9CCD659C-D120-4B03-A11E-C17BC9BA7707}"/>
    <cellStyle name="Separador de milhares [0] 2 3 5 2 2 2 3" xfId="43970" xr:uid="{B9054B01-BA42-4B43-9E67-A57B5C4B25A7}"/>
    <cellStyle name="Separador de milhares [0] 2 3 5 2 2 3" xfId="26278" xr:uid="{50F38328-D0A0-449F-9A76-438401B7DCAE}"/>
    <cellStyle name="Separador de milhares [0] 2 3 5 2 2 4" xfId="38073" xr:uid="{DCF25291-1746-40D7-BB7B-42CA172E5B54}"/>
    <cellStyle name="Separador de milhares [0] 2 3 5 2 3" xfId="17441" xr:uid="{1D0D781F-6413-4E6B-AD70-761308ADCA92}"/>
    <cellStyle name="Separador de milhares [0] 2 3 5 2 3 2" xfId="29235" xr:uid="{C8A1AFC0-4D75-4872-879E-5AE54497B41F}"/>
    <cellStyle name="Separador de milhares [0] 2 3 5 2 3 3" xfId="41034" xr:uid="{A2B3BE4F-7F22-41A6-864C-5DB9D9DC6962}"/>
    <cellStyle name="Separador de milhares [0] 2 3 5 2 4" xfId="23342" xr:uid="{ED1FAB0D-3BDF-4E71-B7AC-4124EDD084E6}"/>
    <cellStyle name="Separador de milhares [0] 2 3 5 2 5" xfId="35137" xr:uid="{9ADA6565-EC34-4426-A053-115EDECEC108}"/>
    <cellStyle name="Separador de milhares [0] 2 3 5 3" xfId="13058" xr:uid="{00000000-0005-0000-0000-0000B10F0000}"/>
    <cellStyle name="Separador de milhares [0] 2 3 5 3 2" xfId="18989" xr:uid="{44804F5F-1B0F-4CA9-9C93-258A5E3F6377}"/>
    <cellStyle name="Separador de milhares [0] 2 3 5 3 2 2" xfId="30783" xr:uid="{B9083745-F403-4B8D-AD5D-D539BD1C3F20}"/>
    <cellStyle name="Separador de milhares [0] 2 3 5 3 2 3" xfId="42582" xr:uid="{B1B33864-F263-4B30-92DD-0D0764E24A5B}"/>
    <cellStyle name="Separador de milhares [0] 2 3 5 3 3" xfId="24890" xr:uid="{B5D39A1C-EF5D-4A1A-BDBF-D5815F89615F}"/>
    <cellStyle name="Separador de milhares [0] 2 3 5 3 4" xfId="36685" xr:uid="{E0E7B1B8-72FA-441E-8FF4-3302A5DB3C34}"/>
    <cellStyle name="Separador de milhares [0] 2 3 5 4" xfId="16049" xr:uid="{F055ED97-9A48-4186-92CE-1F3DB006AEE6}"/>
    <cellStyle name="Separador de milhares [0] 2 3 5 4 2" xfId="27843" xr:uid="{62F5B812-6B86-40E0-B721-C56BD1FD28B2}"/>
    <cellStyle name="Separador de milhares [0] 2 3 5 4 3" xfId="39642" xr:uid="{CFCDD8D3-51DF-416B-AD6D-CB86AA5B47E8}"/>
    <cellStyle name="Separador de milhares [0] 2 3 5 5" xfId="21953" xr:uid="{68873F69-504A-4ADC-9B7C-904FF092C649}"/>
    <cellStyle name="Separador de milhares [0] 2 3 5 6" xfId="33749" xr:uid="{E16FB7B4-C10D-4553-A3A6-387531746DEC}"/>
    <cellStyle name="Separador de milhares [0] 2 3 6" xfId="11499" xr:uid="{00000000-0005-0000-0000-0000B20F0000}"/>
    <cellStyle name="Separador de milhares [0] 2 3 6 2" xfId="14440" xr:uid="{00000000-0005-0000-0000-0000B30F0000}"/>
    <cellStyle name="Separador de milhares [0] 2 3 6 2 2" xfId="20371" xr:uid="{7308B6FF-D6C5-4588-855D-9ADB4A515859}"/>
    <cellStyle name="Separador de milhares [0] 2 3 6 2 2 2" xfId="32165" xr:uid="{18E2AAEA-E486-4B0C-9442-7A4A7536FF54}"/>
    <cellStyle name="Separador de milhares [0] 2 3 6 2 2 3" xfId="43964" xr:uid="{02A20F2B-0170-4B9B-BABB-E8DDDA80674D}"/>
    <cellStyle name="Separador de milhares [0] 2 3 6 2 3" xfId="26272" xr:uid="{934E7C54-932D-41FB-8071-89451AC9E84F}"/>
    <cellStyle name="Separador de milhares [0] 2 3 6 2 4" xfId="38067" xr:uid="{2306793B-521D-43AD-AC22-761D2AAC7B07}"/>
    <cellStyle name="Separador de milhares [0] 2 3 6 3" xfId="17435" xr:uid="{CB8B1371-2758-4BE8-A91B-2782C902A88D}"/>
    <cellStyle name="Separador de milhares [0] 2 3 6 3 2" xfId="29229" xr:uid="{290E4811-D0A4-4DC2-9EB1-F337CC93A7B3}"/>
    <cellStyle name="Separador de milhares [0] 2 3 6 3 3" xfId="41028" xr:uid="{BA38D934-B919-43E7-B8BB-F03ACB981097}"/>
    <cellStyle name="Separador de milhares [0] 2 3 6 4" xfId="23336" xr:uid="{5FD9934B-9B77-42BB-B889-85BA96A95FDE}"/>
    <cellStyle name="Separador de milhares [0] 2 3 6 5" xfId="35131" xr:uid="{6AF26FF1-E09C-4A66-A887-062B61D7AE13}"/>
    <cellStyle name="Separador de milhares [0] 2 3 7" xfId="13052" xr:uid="{00000000-0005-0000-0000-0000B40F0000}"/>
    <cellStyle name="Separador de milhares [0] 2 3 7 2" xfId="18983" xr:uid="{F541F36E-ED9D-40BF-B005-C942CCF7AFD3}"/>
    <cellStyle name="Separador de milhares [0] 2 3 7 2 2" xfId="30777" xr:uid="{A63C1BB8-AF0E-4DDA-8228-CBEF04C94CF5}"/>
    <cellStyle name="Separador de milhares [0] 2 3 7 2 3" xfId="42576" xr:uid="{FEC9AE48-2695-40A4-A1E0-568E18FA6FC0}"/>
    <cellStyle name="Separador de milhares [0] 2 3 7 3" xfId="24884" xr:uid="{B99E8A95-F507-41E7-BDC4-07DFB4989C9F}"/>
    <cellStyle name="Separador de milhares [0] 2 3 7 4" xfId="36679" xr:uid="{AA15E8A4-0BEA-4982-953D-2F7D3684DB45}"/>
    <cellStyle name="Separador de milhares [0] 2 3 8" xfId="16043" xr:uid="{64BBA56A-CD31-4CF0-BB98-E0AE7A5F9CF9}"/>
    <cellStyle name="Separador de milhares [0] 2 3 8 2" xfId="27837" xr:uid="{7EE278DD-5ACC-4EFD-939B-D5465BEAFB65}"/>
    <cellStyle name="Separador de milhares [0] 2 3 8 3" xfId="39636" xr:uid="{0AE8EB86-2549-406F-A688-64D79CBEAA1B}"/>
    <cellStyle name="Separador de milhares [0] 2 3 9" xfId="21947" xr:uid="{FF6F0205-C73D-424D-8C59-8F22336B8CF6}"/>
    <cellStyle name="Separador de milhares [0] 2 4" xfId="3547" xr:uid="{00000000-0005-0000-0000-0000B50F0000}"/>
    <cellStyle name="Separador de milhares [0] 2 4 10" xfId="33750" xr:uid="{05CEB216-D7B5-49E6-91C0-1F0D1EF80607}"/>
    <cellStyle name="Separador de milhares [0] 2 4 2" xfId="3548" xr:uid="{00000000-0005-0000-0000-0000B60F0000}"/>
    <cellStyle name="Separador de milhares [0] 2 4 2 2" xfId="3549" xr:uid="{00000000-0005-0000-0000-0000B70F0000}"/>
    <cellStyle name="Separador de milhares [0] 2 4 2 2 2" xfId="11508" xr:uid="{00000000-0005-0000-0000-0000B80F0000}"/>
    <cellStyle name="Separador de milhares [0] 2 4 2 2 2 2" xfId="14449" xr:uid="{00000000-0005-0000-0000-0000B90F0000}"/>
    <cellStyle name="Separador de milhares [0] 2 4 2 2 2 2 2" xfId="20380" xr:uid="{E665B283-465C-4E85-960F-E6ABFF6C2001}"/>
    <cellStyle name="Separador de milhares [0] 2 4 2 2 2 2 2 2" xfId="32174" xr:uid="{AB5D1D93-9CEE-460E-8D48-EEC5E802D9DF}"/>
    <cellStyle name="Separador de milhares [0] 2 4 2 2 2 2 2 3" xfId="43973" xr:uid="{967BE5A8-B4EE-412F-AA9B-BD2BAC567AA0}"/>
    <cellStyle name="Separador de milhares [0] 2 4 2 2 2 2 3" xfId="26281" xr:uid="{832466D1-499A-4C98-9513-5531F5AB3C4A}"/>
    <cellStyle name="Separador de milhares [0] 2 4 2 2 2 2 4" xfId="38076" xr:uid="{0D97F3E3-C75E-49D7-BB3C-F7423570176A}"/>
    <cellStyle name="Separador de milhares [0] 2 4 2 2 2 3" xfId="17444" xr:uid="{511229DD-E52E-4886-B09F-262179A0B0D9}"/>
    <cellStyle name="Separador de milhares [0] 2 4 2 2 2 3 2" xfId="29238" xr:uid="{43F4E3D4-3BCF-4478-A7DC-C1635240036A}"/>
    <cellStyle name="Separador de milhares [0] 2 4 2 2 2 3 3" xfId="41037" xr:uid="{777A96C7-ACFC-4B4B-8F16-579BC0B1B334}"/>
    <cellStyle name="Separador de milhares [0] 2 4 2 2 2 4" xfId="23345" xr:uid="{AB97587D-1591-45AB-8F73-ED3AD3F755DC}"/>
    <cellStyle name="Separador de milhares [0] 2 4 2 2 2 5" xfId="35140" xr:uid="{D299786D-9C0C-4808-8709-98C36B95D784}"/>
    <cellStyle name="Separador de milhares [0] 2 4 2 2 3" xfId="13061" xr:uid="{00000000-0005-0000-0000-0000BA0F0000}"/>
    <cellStyle name="Separador de milhares [0] 2 4 2 2 3 2" xfId="18992" xr:uid="{3DF4FE65-3637-4F6C-925C-633987060DD9}"/>
    <cellStyle name="Separador de milhares [0] 2 4 2 2 3 2 2" xfId="30786" xr:uid="{A7EE7FE8-2B1E-40F7-9A59-91B8A1861D18}"/>
    <cellStyle name="Separador de milhares [0] 2 4 2 2 3 2 3" xfId="42585" xr:uid="{587D04E0-2805-408B-BC60-180AA257B7BF}"/>
    <cellStyle name="Separador de milhares [0] 2 4 2 2 3 3" xfId="24893" xr:uid="{6E06E440-6B03-4CE6-88A8-A2185F994365}"/>
    <cellStyle name="Separador de milhares [0] 2 4 2 2 3 4" xfId="36688" xr:uid="{0142C56D-E666-439C-84A0-7A13B1BEE579}"/>
    <cellStyle name="Separador de milhares [0] 2 4 2 2 4" xfId="16052" xr:uid="{08B8638B-57DA-48D7-A5F7-BD584AA25C81}"/>
    <cellStyle name="Separador de milhares [0] 2 4 2 2 4 2" xfId="27846" xr:uid="{3E867B36-AE8C-4F02-AD73-748717DCBDAF}"/>
    <cellStyle name="Separador de milhares [0] 2 4 2 2 4 3" xfId="39645" xr:uid="{FD5DDAB8-F568-4855-A6FE-6B737043A86A}"/>
    <cellStyle name="Separador de milhares [0] 2 4 2 2 5" xfId="21956" xr:uid="{49592AE5-CEF9-4688-9BB7-31A139305CD9}"/>
    <cellStyle name="Separador de milhares [0] 2 4 2 2 6" xfId="33752" xr:uid="{E3D1244F-B002-42BA-802B-CDC4E29C0425}"/>
    <cellStyle name="Separador de milhares [0] 2 4 2 3" xfId="3550" xr:uid="{00000000-0005-0000-0000-0000BB0F0000}"/>
    <cellStyle name="Separador de milhares [0] 2 4 2 3 2" xfId="11509" xr:uid="{00000000-0005-0000-0000-0000BC0F0000}"/>
    <cellStyle name="Separador de milhares [0] 2 4 2 3 2 2" xfId="14450" xr:uid="{00000000-0005-0000-0000-0000BD0F0000}"/>
    <cellStyle name="Separador de milhares [0] 2 4 2 3 2 2 2" xfId="20381" xr:uid="{9AA464C2-30D0-46FB-A4F7-8179148AEEE0}"/>
    <cellStyle name="Separador de milhares [0] 2 4 2 3 2 2 2 2" xfId="32175" xr:uid="{92BB1AA8-4298-49B3-9A2C-B318548A4335}"/>
    <cellStyle name="Separador de milhares [0] 2 4 2 3 2 2 2 3" xfId="43974" xr:uid="{8AF183D9-94B8-415B-96C0-923F94297284}"/>
    <cellStyle name="Separador de milhares [0] 2 4 2 3 2 2 3" xfId="26282" xr:uid="{3849F83B-C7C5-4EA1-9D75-0813CEAFD7CF}"/>
    <cellStyle name="Separador de milhares [0] 2 4 2 3 2 2 4" xfId="38077" xr:uid="{DEFFF7BE-5E4D-4FC0-965E-5A6BA291BB2E}"/>
    <cellStyle name="Separador de milhares [0] 2 4 2 3 2 3" xfId="17445" xr:uid="{F795FEBA-E99F-4ED2-AC06-705B62E7E921}"/>
    <cellStyle name="Separador de milhares [0] 2 4 2 3 2 3 2" xfId="29239" xr:uid="{DEF17056-B216-4860-AD94-A98D402710FF}"/>
    <cellStyle name="Separador de milhares [0] 2 4 2 3 2 3 3" xfId="41038" xr:uid="{4C9C4156-E3BF-4517-A3B5-225B58937D8D}"/>
    <cellStyle name="Separador de milhares [0] 2 4 2 3 2 4" xfId="23346" xr:uid="{4C03FE86-FA76-4E4C-AE87-93541C126FC2}"/>
    <cellStyle name="Separador de milhares [0] 2 4 2 3 2 5" xfId="35141" xr:uid="{10C5BA14-12F2-4F42-AA59-86874746F1AC}"/>
    <cellStyle name="Separador de milhares [0] 2 4 2 3 3" xfId="13062" xr:uid="{00000000-0005-0000-0000-0000BE0F0000}"/>
    <cellStyle name="Separador de milhares [0] 2 4 2 3 3 2" xfId="18993" xr:uid="{83C4FA2D-6207-4D4E-A0EF-ADE5788ECB89}"/>
    <cellStyle name="Separador de milhares [0] 2 4 2 3 3 2 2" xfId="30787" xr:uid="{4D06FA6C-21F4-4317-9049-E6D37E9C655D}"/>
    <cellStyle name="Separador de milhares [0] 2 4 2 3 3 2 3" xfId="42586" xr:uid="{04E8034F-CA88-4A4D-BE9C-88F33A447BD4}"/>
    <cellStyle name="Separador de milhares [0] 2 4 2 3 3 3" xfId="24894" xr:uid="{400D559E-1069-48E1-945E-F8047D53EC7E}"/>
    <cellStyle name="Separador de milhares [0] 2 4 2 3 3 4" xfId="36689" xr:uid="{9350C386-33F5-4F59-AA1A-A724C21AFA51}"/>
    <cellStyle name="Separador de milhares [0] 2 4 2 3 4" xfId="16053" xr:uid="{488EE365-1FD8-46CB-A0E9-22045E70F503}"/>
    <cellStyle name="Separador de milhares [0] 2 4 2 3 4 2" xfId="27847" xr:uid="{C0EBAD97-93A6-4875-AA6B-8B51E39A8FED}"/>
    <cellStyle name="Separador de milhares [0] 2 4 2 3 4 3" xfId="39646" xr:uid="{18391E87-B1F7-4CC3-8483-5BD82EDC0A20}"/>
    <cellStyle name="Separador de milhares [0] 2 4 2 3 5" xfId="21957" xr:uid="{47ABB226-5AC1-4F1E-B4C6-C07102ACBF5D}"/>
    <cellStyle name="Separador de milhares [0] 2 4 2 3 6" xfId="33753" xr:uid="{41BE9EBC-F137-4426-8571-9B75FF79B417}"/>
    <cellStyle name="Separador de milhares [0] 2 4 2 4" xfId="11507" xr:uid="{00000000-0005-0000-0000-0000BF0F0000}"/>
    <cellStyle name="Separador de milhares [0] 2 4 2 4 2" xfId="14448" xr:uid="{00000000-0005-0000-0000-0000C00F0000}"/>
    <cellStyle name="Separador de milhares [0] 2 4 2 4 2 2" xfId="20379" xr:uid="{A53DA53D-BF24-449C-9F41-44C714014928}"/>
    <cellStyle name="Separador de milhares [0] 2 4 2 4 2 2 2" xfId="32173" xr:uid="{FE036B02-C6D3-4E38-98CC-58377EB9EF39}"/>
    <cellStyle name="Separador de milhares [0] 2 4 2 4 2 2 3" xfId="43972" xr:uid="{25BCD7D7-0B11-4302-8BC0-5F086CA6DF4F}"/>
    <cellStyle name="Separador de milhares [0] 2 4 2 4 2 3" xfId="26280" xr:uid="{C9E5D040-6EDC-404E-B8D1-6BC7891AAD3E}"/>
    <cellStyle name="Separador de milhares [0] 2 4 2 4 2 4" xfId="38075" xr:uid="{561F13A6-57FD-479F-BFF7-ED57E63EFBB1}"/>
    <cellStyle name="Separador de milhares [0] 2 4 2 4 3" xfId="17443" xr:uid="{0FFBA5B0-3A8A-450D-A9D7-7D214D6242AE}"/>
    <cellStyle name="Separador de milhares [0] 2 4 2 4 3 2" xfId="29237" xr:uid="{F083B7A2-53A6-4B1F-BC08-9E59A76A7BA1}"/>
    <cellStyle name="Separador de milhares [0] 2 4 2 4 3 3" xfId="41036" xr:uid="{5D69AA21-9385-432C-90B9-3CE4A0F27C1A}"/>
    <cellStyle name="Separador de milhares [0] 2 4 2 4 4" xfId="23344" xr:uid="{1F80CEB8-4D30-45C1-8036-C1D5AED4E8EA}"/>
    <cellStyle name="Separador de milhares [0] 2 4 2 4 5" xfId="35139" xr:uid="{4EAB7575-C434-4F2F-A8A8-4034A183C4D5}"/>
    <cellStyle name="Separador de milhares [0] 2 4 2 5" xfId="13060" xr:uid="{00000000-0005-0000-0000-0000C10F0000}"/>
    <cellStyle name="Separador de milhares [0] 2 4 2 5 2" xfId="18991" xr:uid="{0F5F0A46-7F39-45D7-BB33-63862AF8023F}"/>
    <cellStyle name="Separador de milhares [0] 2 4 2 5 2 2" xfId="30785" xr:uid="{D7E1BCDC-14EE-4FAC-A357-C3336CA18AAE}"/>
    <cellStyle name="Separador de milhares [0] 2 4 2 5 2 3" xfId="42584" xr:uid="{A43D7CD6-3EE9-4AAD-85B1-8AC996437F29}"/>
    <cellStyle name="Separador de milhares [0] 2 4 2 5 3" xfId="24892" xr:uid="{8D383132-89D7-4120-A69C-735B76224AAD}"/>
    <cellStyle name="Separador de milhares [0] 2 4 2 5 4" xfId="36687" xr:uid="{B9510559-4832-4F4D-972A-27DD074157CB}"/>
    <cellStyle name="Separador de milhares [0] 2 4 2 6" xfId="16051" xr:uid="{2977D3CC-82AC-44F1-8266-A7DD5B3CA1E4}"/>
    <cellStyle name="Separador de milhares [0] 2 4 2 6 2" xfId="27845" xr:uid="{E7474B39-B041-4021-B349-A76F5C7B0EA9}"/>
    <cellStyle name="Separador de milhares [0] 2 4 2 6 3" xfId="39644" xr:uid="{618AB806-7D05-4001-8D7D-3724B666E95D}"/>
    <cellStyle name="Separador de milhares [0] 2 4 2 7" xfId="21955" xr:uid="{8B724841-8F78-4522-AD5E-3E44572870FC}"/>
    <cellStyle name="Separador de milhares [0] 2 4 2 8" xfId="33751" xr:uid="{219372FF-0B7D-4121-8D0B-BFB10C6D0BB3}"/>
    <cellStyle name="Separador de milhares [0] 2 4 3" xfId="3551" xr:uid="{00000000-0005-0000-0000-0000C20F0000}"/>
    <cellStyle name="Separador de milhares [0] 2 4 3 2" xfId="11510" xr:uid="{00000000-0005-0000-0000-0000C30F0000}"/>
    <cellStyle name="Separador de milhares [0] 2 4 3 2 2" xfId="14451" xr:uid="{00000000-0005-0000-0000-0000C40F0000}"/>
    <cellStyle name="Separador de milhares [0] 2 4 3 2 2 2" xfId="20382" xr:uid="{5B84AC4E-328B-4448-B100-7CDE0EFD216D}"/>
    <cellStyle name="Separador de milhares [0] 2 4 3 2 2 2 2" xfId="32176" xr:uid="{42E8BA4C-0FCF-478D-8A5A-212F2C7B4FA2}"/>
    <cellStyle name="Separador de milhares [0] 2 4 3 2 2 2 3" xfId="43975" xr:uid="{82355212-E5E2-40C1-8923-BD0E31142BA8}"/>
    <cellStyle name="Separador de milhares [0] 2 4 3 2 2 3" xfId="26283" xr:uid="{061F4D4B-62C9-41E8-B168-F63BBCC7182F}"/>
    <cellStyle name="Separador de milhares [0] 2 4 3 2 2 4" xfId="38078" xr:uid="{D86CA429-381A-4C4A-91FC-EC4AA9274F7E}"/>
    <cellStyle name="Separador de milhares [0] 2 4 3 2 3" xfId="17446" xr:uid="{D8EA14A8-3762-4EB6-AB24-CBA182081293}"/>
    <cellStyle name="Separador de milhares [0] 2 4 3 2 3 2" xfId="29240" xr:uid="{B8DC54B9-6375-4426-916F-8A02C1843F6C}"/>
    <cellStyle name="Separador de milhares [0] 2 4 3 2 3 3" xfId="41039" xr:uid="{EBE2D459-6E8A-4DC3-8C70-D423159038EC}"/>
    <cellStyle name="Separador de milhares [0] 2 4 3 2 4" xfId="23347" xr:uid="{BF8C29C7-7B41-4289-8163-104D1824F3DA}"/>
    <cellStyle name="Separador de milhares [0] 2 4 3 2 5" xfId="35142" xr:uid="{8843269D-516C-4960-89D6-F701B4D7EDE8}"/>
    <cellStyle name="Separador de milhares [0] 2 4 3 3" xfId="13063" xr:uid="{00000000-0005-0000-0000-0000C50F0000}"/>
    <cellStyle name="Separador de milhares [0] 2 4 3 3 2" xfId="18994" xr:uid="{41C53449-43CB-4124-B2AF-93BE3545ECF3}"/>
    <cellStyle name="Separador de milhares [0] 2 4 3 3 2 2" xfId="30788" xr:uid="{E4AA5004-F4B7-4C6B-80C2-F62E34B610F7}"/>
    <cellStyle name="Separador de milhares [0] 2 4 3 3 2 3" xfId="42587" xr:uid="{72C709A6-420B-4DAF-9AC4-398020519E29}"/>
    <cellStyle name="Separador de milhares [0] 2 4 3 3 3" xfId="24895" xr:uid="{A2221428-64AB-4E82-8D2E-2F4479BC3E0D}"/>
    <cellStyle name="Separador de milhares [0] 2 4 3 3 4" xfId="36690" xr:uid="{AA7B93B0-1BAD-4C76-8D22-7CBEBE9AA336}"/>
    <cellStyle name="Separador de milhares [0] 2 4 3 4" xfId="16054" xr:uid="{6BE584A0-8A22-452D-91EB-B5030B302CA2}"/>
    <cellStyle name="Separador de milhares [0] 2 4 3 4 2" xfId="27848" xr:uid="{D02493E3-9B24-4D36-BEF5-93AEA837AF44}"/>
    <cellStyle name="Separador de milhares [0] 2 4 3 4 3" xfId="39647" xr:uid="{6047B8D9-8F95-47E5-BAE1-D0FA6AFD28D3}"/>
    <cellStyle name="Separador de milhares [0] 2 4 3 5" xfId="21958" xr:uid="{84806877-120D-461E-906C-9F9309C146EE}"/>
    <cellStyle name="Separador de milhares [0] 2 4 3 6" xfId="33754" xr:uid="{DF146A55-EA6F-4109-9267-1B9DBF31741E}"/>
    <cellStyle name="Separador de milhares [0] 2 4 4" xfId="3552" xr:uid="{00000000-0005-0000-0000-0000C60F0000}"/>
    <cellStyle name="Separador de milhares [0] 2 4 4 2" xfId="11511" xr:uid="{00000000-0005-0000-0000-0000C70F0000}"/>
    <cellStyle name="Separador de milhares [0] 2 4 4 2 2" xfId="14452" xr:uid="{00000000-0005-0000-0000-0000C80F0000}"/>
    <cellStyle name="Separador de milhares [0] 2 4 4 2 2 2" xfId="20383" xr:uid="{0248D553-C36C-4FEF-81AE-998DA6DEAE13}"/>
    <cellStyle name="Separador de milhares [0] 2 4 4 2 2 2 2" xfId="32177" xr:uid="{4703320C-ECC1-4F85-8131-6C38DD924634}"/>
    <cellStyle name="Separador de milhares [0] 2 4 4 2 2 2 3" xfId="43976" xr:uid="{8351C805-5289-4D16-B739-1247D73EE9D6}"/>
    <cellStyle name="Separador de milhares [0] 2 4 4 2 2 3" xfId="26284" xr:uid="{51BE64F3-6F7F-46E2-AF4A-D750948E8C4E}"/>
    <cellStyle name="Separador de milhares [0] 2 4 4 2 2 4" xfId="38079" xr:uid="{A59C86C5-5CC6-4399-85F3-3ED3F3E1B786}"/>
    <cellStyle name="Separador de milhares [0] 2 4 4 2 3" xfId="17447" xr:uid="{11DB2813-6919-42EF-8A96-AC5BA5931814}"/>
    <cellStyle name="Separador de milhares [0] 2 4 4 2 3 2" xfId="29241" xr:uid="{48D5D518-F256-4B2D-88A6-AC3736F32C8D}"/>
    <cellStyle name="Separador de milhares [0] 2 4 4 2 3 3" xfId="41040" xr:uid="{8F0956FD-25BC-434D-BE61-14C855AA46CE}"/>
    <cellStyle name="Separador de milhares [0] 2 4 4 2 4" xfId="23348" xr:uid="{FD5D8A2F-B879-4DD3-BB9B-6835B9F79EF3}"/>
    <cellStyle name="Separador de milhares [0] 2 4 4 2 5" xfId="35143" xr:uid="{B292F242-2D86-4408-88D6-479647A946F6}"/>
    <cellStyle name="Separador de milhares [0] 2 4 4 3" xfId="13064" xr:uid="{00000000-0005-0000-0000-0000C90F0000}"/>
    <cellStyle name="Separador de milhares [0] 2 4 4 3 2" xfId="18995" xr:uid="{B4A493CE-2F42-4807-B141-2FEA11161539}"/>
    <cellStyle name="Separador de milhares [0] 2 4 4 3 2 2" xfId="30789" xr:uid="{DC564E9F-8BBE-4324-91E4-37E411B23201}"/>
    <cellStyle name="Separador de milhares [0] 2 4 4 3 2 3" xfId="42588" xr:uid="{193BACC7-EDFB-48E1-B558-6C48CB8B9368}"/>
    <cellStyle name="Separador de milhares [0] 2 4 4 3 3" xfId="24896" xr:uid="{739D4213-9461-4EA9-8D40-EBDB93F06E83}"/>
    <cellStyle name="Separador de milhares [0] 2 4 4 3 4" xfId="36691" xr:uid="{EE71739F-3FBF-440C-9ACC-7D9CDC90C1E5}"/>
    <cellStyle name="Separador de milhares [0] 2 4 4 4" xfId="16055" xr:uid="{EF5A4569-0431-4AAA-8EE6-7175A475AEAF}"/>
    <cellStyle name="Separador de milhares [0] 2 4 4 4 2" xfId="27849" xr:uid="{1CAA903E-CB45-44B8-B050-C8C3B6AE5513}"/>
    <cellStyle name="Separador de milhares [0] 2 4 4 4 3" xfId="39648" xr:uid="{D4BC14CB-C40C-4F02-98B6-FA688B3CA69F}"/>
    <cellStyle name="Separador de milhares [0] 2 4 4 5" xfId="21959" xr:uid="{171045F4-7272-4FF5-AC02-49DBC9B37327}"/>
    <cellStyle name="Separador de milhares [0] 2 4 4 6" xfId="33755" xr:uid="{75868F36-DBC6-47DD-9B17-4472FA74CC4A}"/>
    <cellStyle name="Separador de milhares [0] 2 4 5" xfId="3553" xr:uid="{00000000-0005-0000-0000-0000CA0F0000}"/>
    <cellStyle name="Separador de milhares [0] 2 4 5 2" xfId="11512" xr:uid="{00000000-0005-0000-0000-0000CB0F0000}"/>
    <cellStyle name="Separador de milhares [0] 2 4 5 2 2" xfId="14453" xr:uid="{00000000-0005-0000-0000-0000CC0F0000}"/>
    <cellStyle name="Separador de milhares [0] 2 4 5 2 2 2" xfId="20384" xr:uid="{DF7787F8-A5B2-4D4D-AA44-8328E71D8E00}"/>
    <cellStyle name="Separador de milhares [0] 2 4 5 2 2 2 2" xfId="32178" xr:uid="{47427AC0-5203-4A89-8D20-384D6A803101}"/>
    <cellStyle name="Separador de milhares [0] 2 4 5 2 2 2 3" xfId="43977" xr:uid="{F27A9C55-7166-4EC6-9A1C-143B830F9B3A}"/>
    <cellStyle name="Separador de milhares [0] 2 4 5 2 2 3" xfId="26285" xr:uid="{40905143-270F-4DE4-99EC-403E3C0F01B9}"/>
    <cellStyle name="Separador de milhares [0] 2 4 5 2 2 4" xfId="38080" xr:uid="{A5B7487B-3A45-4820-BFD4-AC2D98450BDD}"/>
    <cellStyle name="Separador de milhares [0] 2 4 5 2 3" xfId="17448" xr:uid="{885F9AB0-1D27-46C7-B9B0-CE665BAEB11D}"/>
    <cellStyle name="Separador de milhares [0] 2 4 5 2 3 2" xfId="29242" xr:uid="{1608B552-EECB-4D21-922B-DD7378A58298}"/>
    <cellStyle name="Separador de milhares [0] 2 4 5 2 3 3" xfId="41041" xr:uid="{6DB6AE00-509F-4DE8-91C8-245B1B20EDD8}"/>
    <cellStyle name="Separador de milhares [0] 2 4 5 2 4" xfId="23349" xr:uid="{1EC9C75B-9465-4ACD-BB4F-94D84A326398}"/>
    <cellStyle name="Separador de milhares [0] 2 4 5 2 5" xfId="35144" xr:uid="{3761E8B2-A46A-4AD2-B8F8-D745E58CC4D2}"/>
    <cellStyle name="Separador de milhares [0] 2 4 5 3" xfId="13065" xr:uid="{00000000-0005-0000-0000-0000CD0F0000}"/>
    <cellStyle name="Separador de milhares [0] 2 4 5 3 2" xfId="18996" xr:uid="{4B09F074-FA45-40D1-93F4-E92CB0CD78D5}"/>
    <cellStyle name="Separador de milhares [0] 2 4 5 3 2 2" xfId="30790" xr:uid="{99020E72-DEFA-4831-A5BE-BE63AD264EBC}"/>
    <cellStyle name="Separador de milhares [0] 2 4 5 3 2 3" xfId="42589" xr:uid="{6EA867C0-7160-40CF-88BD-FADF794B2739}"/>
    <cellStyle name="Separador de milhares [0] 2 4 5 3 3" xfId="24897" xr:uid="{E3F3A25E-18E0-4935-B6B5-E484812D930B}"/>
    <cellStyle name="Separador de milhares [0] 2 4 5 3 4" xfId="36692" xr:uid="{0DCD263E-22B7-4E2A-AD17-F7B20850988B}"/>
    <cellStyle name="Separador de milhares [0] 2 4 5 4" xfId="16056" xr:uid="{78667CDE-8810-46CD-A497-337CB15063C7}"/>
    <cellStyle name="Separador de milhares [0] 2 4 5 4 2" xfId="27850" xr:uid="{5AE133D4-B47D-4945-AAB6-32D4A85FFA2B}"/>
    <cellStyle name="Separador de milhares [0] 2 4 5 4 3" xfId="39649" xr:uid="{1F4B4026-6F6C-42C9-B80A-316B4C58196D}"/>
    <cellStyle name="Separador de milhares [0] 2 4 5 5" xfId="21960" xr:uid="{6117B8CC-D9B7-4A22-8ABD-CDF580F59193}"/>
    <cellStyle name="Separador de milhares [0] 2 4 5 6" xfId="33756" xr:uid="{0CFBDBCF-7235-4076-ADED-97BEEDE58C04}"/>
    <cellStyle name="Separador de milhares [0] 2 4 6" xfId="11506" xr:uid="{00000000-0005-0000-0000-0000CE0F0000}"/>
    <cellStyle name="Separador de milhares [0] 2 4 6 2" xfId="14447" xr:uid="{00000000-0005-0000-0000-0000CF0F0000}"/>
    <cellStyle name="Separador de milhares [0] 2 4 6 2 2" xfId="20378" xr:uid="{F4A9B247-4408-4E28-ACFC-A44A80A51DCE}"/>
    <cellStyle name="Separador de milhares [0] 2 4 6 2 2 2" xfId="32172" xr:uid="{40F467D7-4003-48AB-BB29-AEFD07F7D337}"/>
    <cellStyle name="Separador de milhares [0] 2 4 6 2 2 3" xfId="43971" xr:uid="{7DBB1561-1B29-4805-AD5D-F65419A002AA}"/>
    <cellStyle name="Separador de milhares [0] 2 4 6 2 3" xfId="26279" xr:uid="{2B36E910-C8F2-446B-88BB-E74CB663842A}"/>
    <cellStyle name="Separador de milhares [0] 2 4 6 2 4" xfId="38074" xr:uid="{AA97DCAD-BBC8-4CFF-B97C-3DA6EA12FC9C}"/>
    <cellStyle name="Separador de milhares [0] 2 4 6 3" xfId="17442" xr:uid="{B4470627-F9A6-4B19-BF45-3539B6888AC6}"/>
    <cellStyle name="Separador de milhares [0] 2 4 6 3 2" xfId="29236" xr:uid="{D80B08E4-6E52-439F-848A-A2E3199BA954}"/>
    <cellStyle name="Separador de milhares [0] 2 4 6 3 3" xfId="41035" xr:uid="{D0F59FA5-B416-412F-8E4F-1231023F9A34}"/>
    <cellStyle name="Separador de milhares [0] 2 4 6 4" xfId="23343" xr:uid="{5305A076-1EC5-4DFA-98BB-1B3A6202022A}"/>
    <cellStyle name="Separador de milhares [0] 2 4 6 5" xfId="35138" xr:uid="{60D30AA9-A3A7-40EF-BEFD-F16E7DE9D666}"/>
    <cellStyle name="Separador de milhares [0] 2 4 7" xfId="13059" xr:uid="{00000000-0005-0000-0000-0000D00F0000}"/>
    <cellStyle name="Separador de milhares [0] 2 4 7 2" xfId="18990" xr:uid="{9306B534-900D-4C4A-A678-D9491D4AEB53}"/>
    <cellStyle name="Separador de milhares [0] 2 4 7 2 2" xfId="30784" xr:uid="{C1DD4092-1034-4CFA-AC4C-A65BC6B5177F}"/>
    <cellStyle name="Separador de milhares [0] 2 4 7 2 3" xfId="42583" xr:uid="{0E95B509-4D94-4733-AA8E-A27FAB001BBD}"/>
    <cellStyle name="Separador de milhares [0] 2 4 7 3" xfId="24891" xr:uid="{E279C95E-7DA9-4F0A-AE41-E7221534BA2E}"/>
    <cellStyle name="Separador de milhares [0] 2 4 7 4" xfId="36686" xr:uid="{0D8B5FD2-D13E-4C3D-B811-8E067052AE3B}"/>
    <cellStyle name="Separador de milhares [0] 2 4 8" xfId="16050" xr:uid="{1D6B44A4-91BD-4E91-80E4-B4174495EC11}"/>
    <cellStyle name="Separador de milhares [0] 2 4 8 2" xfId="27844" xr:uid="{441FB688-6948-47BD-B4C5-4D06E93569CD}"/>
    <cellStyle name="Separador de milhares [0] 2 4 8 3" xfId="39643" xr:uid="{93F063F1-97A7-40EE-A27F-1DDA0A762245}"/>
    <cellStyle name="Separador de milhares [0] 2 4 9" xfId="21954" xr:uid="{0F8631D5-F061-44CD-B763-E8B56A5A4BB8}"/>
    <cellStyle name="Separador de milhares [0] 2 5" xfId="3554" xr:uid="{00000000-0005-0000-0000-0000D10F0000}"/>
    <cellStyle name="Separador de milhares [0] 2 5 2" xfId="3555" xr:uid="{00000000-0005-0000-0000-0000D20F0000}"/>
    <cellStyle name="Separador de milhares [0] 2 5 2 2" xfId="11514" xr:uid="{00000000-0005-0000-0000-0000D30F0000}"/>
    <cellStyle name="Separador de milhares [0] 2 5 2 2 2" xfId="14455" xr:uid="{00000000-0005-0000-0000-0000D40F0000}"/>
    <cellStyle name="Separador de milhares [0] 2 5 2 2 2 2" xfId="20386" xr:uid="{345F4DB6-85F0-4D32-8A28-76A87DADF42F}"/>
    <cellStyle name="Separador de milhares [0] 2 5 2 2 2 2 2" xfId="32180" xr:uid="{613B49B6-BC41-493E-89AB-73663660A4A7}"/>
    <cellStyle name="Separador de milhares [0] 2 5 2 2 2 2 3" xfId="43979" xr:uid="{25D0BBD6-E6DD-4B87-A656-D2FCC24DB004}"/>
    <cellStyle name="Separador de milhares [0] 2 5 2 2 2 3" xfId="26287" xr:uid="{7AC637EB-9A21-4342-B1EB-D63992A89209}"/>
    <cellStyle name="Separador de milhares [0] 2 5 2 2 2 4" xfId="38082" xr:uid="{7C6356F6-DA47-499D-A797-33E8DB26F476}"/>
    <cellStyle name="Separador de milhares [0] 2 5 2 2 3" xfId="17450" xr:uid="{6CFA1313-3384-41C5-9637-40D8A7F6810D}"/>
    <cellStyle name="Separador de milhares [0] 2 5 2 2 3 2" xfId="29244" xr:uid="{D4226EBC-B307-4F4F-8E93-BDB6400A3446}"/>
    <cellStyle name="Separador de milhares [0] 2 5 2 2 3 3" xfId="41043" xr:uid="{A5255B7B-DE00-48F2-B984-F01511BA0F35}"/>
    <cellStyle name="Separador de milhares [0] 2 5 2 2 4" xfId="23351" xr:uid="{3212B1B3-3CA1-494D-81D7-5BD3F1F19C94}"/>
    <cellStyle name="Separador de milhares [0] 2 5 2 2 5" xfId="35146" xr:uid="{C744CF2D-49E1-41FE-8F5B-C5317BA8966C}"/>
    <cellStyle name="Separador de milhares [0] 2 5 2 3" xfId="13067" xr:uid="{00000000-0005-0000-0000-0000D50F0000}"/>
    <cellStyle name="Separador de milhares [0] 2 5 2 3 2" xfId="18998" xr:uid="{41D56BA9-336E-45B6-AE82-02191B8F8D2E}"/>
    <cellStyle name="Separador de milhares [0] 2 5 2 3 2 2" xfId="30792" xr:uid="{A14939ED-6F2B-4324-8714-633955ACD5DE}"/>
    <cellStyle name="Separador de milhares [0] 2 5 2 3 2 3" xfId="42591" xr:uid="{11E3748E-455E-4723-8A34-B361FAB3CD43}"/>
    <cellStyle name="Separador de milhares [0] 2 5 2 3 3" xfId="24899" xr:uid="{E3CD2A59-F9B1-440A-8AA5-5FB6DB1AD84E}"/>
    <cellStyle name="Separador de milhares [0] 2 5 2 3 4" xfId="36694" xr:uid="{2C0C1FE5-7A3C-4111-A376-79C492951D7A}"/>
    <cellStyle name="Separador de milhares [0] 2 5 2 4" xfId="16058" xr:uid="{120C51F8-25EA-42A8-8D33-0654AC0BB7CA}"/>
    <cellStyle name="Separador de milhares [0] 2 5 2 4 2" xfId="27852" xr:uid="{5002CCCD-5957-41C3-AD51-494BB7AE3C8A}"/>
    <cellStyle name="Separador de milhares [0] 2 5 2 4 3" xfId="39651" xr:uid="{39865684-404E-476F-9FEB-ED29E831FE9E}"/>
    <cellStyle name="Separador de milhares [0] 2 5 2 5" xfId="21962" xr:uid="{76DF5B24-5164-46AB-B26F-4259E9DABDDA}"/>
    <cellStyle name="Separador de milhares [0] 2 5 2 6" xfId="33758" xr:uid="{96D41587-52BC-47DD-81BB-A6142F8FCD05}"/>
    <cellStyle name="Separador de milhares [0] 2 5 3" xfId="3556" xr:uid="{00000000-0005-0000-0000-0000D60F0000}"/>
    <cellStyle name="Separador de milhares [0] 2 5 3 2" xfId="11515" xr:uid="{00000000-0005-0000-0000-0000D70F0000}"/>
    <cellStyle name="Separador de milhares [0] 2 5 3 2 2" xfId="14456" xr:uid="{00000000-0005-0000-0000-0000D80F0000}"/>
    <cellStyle name="Separador de milhares [0] 2 5 3 2 2 2" xfId="20387" xr:uid="{D9EF465D-E7DC-4D3E-8F79-1CF484F31BCD}"/>
    <cellStyle name="Separador de milhares [0] 2 5 3 2 2 2 2" xfId="32181" xr:uid="{36A75684-BA7E-490D-B809-41E64679E117}"/>
    <cellStyle name="Separador de milhares [0] 2 5 3 2 2 2 3" xfId="43980" xr:uid="{7370F108-021C-4E1E-9355-583F1B366640}"/>
    <cellStyle name="Separador de milhares [0] 2 5 3 2 2 3" xfId="26288" xr:uid="{F3087EDD-B6E0-405B-8138-896C07E4BFC1}"/>
    <cellStyle name="Separador de milhares [0] 2 5 3 2 2 4" xfId="38083" xr:uid="{08FA1102-E0CE-45A9-AE29-B0C7CA5B9B86}"/>
    <cellStyle name="Separador de milhares [0] 2 5 3 2 3" xfId="17451" xr:uid="{A7193A1B-CE91-4683-A6AF-1836B90430BC}"/>
    <cellStyle name="Separador de milhares [0] 2 5 3 2 3 2" xfId="29245" xr:uid="{33BD2622-FF8C-49A2-B8EA-2EB36BC604D9}"/>
    <cellStyle name="Separador de milhares [0] 2 5 3 2 3 3" xfId="41044" xr:uid="{791711E4-993D-49DE-B89E-16EFCEC70183}"/>
    <cellStyle name="Separador de milhares [0] 2 5 3 2 4" xfId="23352" xr:uid="{F7DAE5EE-EA79-48DA-A116-2492E38FC6D7}"/>
    <cellStyle name="Separador de milhares [0] 2 5 3 2 5" xfId="35147" xr:uid="{2EFD15E9-CE76-4B97-8989-A4D4E4AB5F84}"/>
    <cellStyle name="Separador de milhares [0] 2 5 3 3" xfId="13068" xr:uid="{00000000-0005-0000-0000-0000D90F0000}"/>
    <cellStyle name="Separador de milhares [0] 2 5 3 3 2" xfId="18999" xr:uid="{8B78C2F7-B08A-4245-A0B3-C2D5ACE3CE9C}"/>
    <cellStyle name="Separador de milhares [0] 2 5 3 3 2 2" xfId="30793" xr:uid="{1FDE1449-9802-40A8-AA80-1D1BA903708F}"/>
    <cellStyle name="Separador de milhares [0] 2 5 3 3 2 3" xfId="42592" xr:uid="{A3659844-FBA7-4F12-ABC7-4D8E297A94D9}"/>
    <cellStyle name="Separador de milhares [0] 2 5 3 3 3" xfId="24900" xr:uid="{E72401DF-7335-41DF-A8DF-4FDF659039D8}"/>
    <cellStyle name="Separador de milhares [0] 2 5 3 3 4" xfId="36695" xr:uid="{0F9AC7D0-566C-48B3-88E9-389A7F126577}"/>
    <cellStyle name="Separador de milhares [0] 2 5 3 4" xfId="16059" xr:uid="{995071B8-E7FC-4FCB-AC7A-14F24294BC5F}"/>
    <cellStyle name="Separador de milhares [0] 2 5 3 4 2" xfId="27853" xr:uid="{FFF7AB0B-ADAE-4F58-8F53-9D80C13CF5FE}"/>
    <cellStyle name="Separador de milhares [0] 2 5 3 4 3" xfId="39652" xr:uid="{1471DC44-3372-48AB-9FE8-CB5E893C7A59}"/>
    <cellStyle name="Separador de milhares [0] 2 5 3 5" xfId="21963" xr:uid="{56849616-73E5-4BC4-9BD6-A7EF9E1E168C}"/>
    <cellStyle name="Separador de milhares [0] 2 5 3 6" xfId="33759" xr:uid="{C4D49195-F230-40B6-99F3-4896A90ABD15}"/>
    <cellStyle name="Separador de milhares [0] 2 5 4" xfId="11513" xr:uid="{00000000-0005-0000-0000-0000DA0F0000}"/>
    <cellStyle name="Separador de milhares [0] 2 5 4 2" xfId="14454" xr:uid="{00000000-0005-0000-0000-0000DB0F0000}"/>
    <cellStyle name="Separador de milhares [0] 2 5 4 2 2" xfId="20385" xr:uid="{27DD832F-3570-497A-AFB3-E0CDC012C4A9}"/>
    <cellStyle name="Separador de milhares [0] 2 5 4 2 2 2" xfId="32179" xr:uid="{E75C0779-4E95-4327-BC67-EB2A1DA100E1}"/>
    <cellStyle name="Separador de milhares [0] 2 5 4 2 2 3" xfId="43978" xr:uid="{40573FF1-B1CC-446A-AAAB-BB58D5057550}"/>
    <cellStyle name="Separador de milhares [0] 2 5 4 2 3" xfId="26286" xr:uid="{4BFC0E06-59C4-4680-A327-951674FAF826}"/>
    <cellStyle name="Separador de milhares [0] 2 5 4 2 4" xfId="38081" xr:uid="{B04940BB-EEB7-4E6B-A851-F4A94EC7218A}"/>
    <cellStyle name="Separador de milhares [0] 2 5 4 3" xfId="17449" xr:uid="{3EABFE48-0A65-4A99-9541-18311A988C85}"/>
    <cellStyle name="Separador de milhares [0] 2 5 4 3 2" xfId="29243" xr:uid="{D7FFBE20-DE40-4047-9726-006657624C1C}"/>
    <cellStyle name="Separador de milhares [0] 2 5 4 3 3" xfId="41042" xr:uid="{F6186122-0E47-4F30-AFFA-CAD17214716A}"/>
    <cellStyle name="Separador de milhares [0] 2 5 4 4" xfId="23350" xr:uid="{9B01F133-189D-4106-9865-B573A478C275}"/>
    <cellStyle name="Separador de milhares [0] 2 5 4 5" xfId="35145" xr:uid="{7FFA5E2A-AE75-4669-BB6C-F43176BE48C7}"/>
    <cellStyle name="Separador de milhares [0] 2 5 5" xfId="13066" xr:uid="{00000000-0005-0000-0000-0000DC0F0000}"/>
    <cellStyle name="Separador de milhares [0] 2 5 5 2" xfId="18997" xr:uid="{FA82F064-41BC-4531-8D10-6EDF7B7D5391}"/>
    <cellStyle name="Separador de milhares [0] 2 5 5 2 2" xfId="30791" xr:uid="{46ABF008-1990-4C55-8AC4-841096F69C50}"/>
    <cellStyle name="Separador de milhares [0] 2 5 5 2 3" xfId="42590" xr:uid="{0AE5B059-D811-4F6E-ABA1-005D263C1A5C}"/>
    <cellStyle name="Separador de milhares [0] 2 5 5 3" xfId="24898" xr:uid="{52D4DDDF-BB93-41D8-9A60-B2A8C3722D99}"/>
    <cellStyle name="Separador de milhares [0] 2 5 5 4" xfId="36693" xr:uid="{6C36FA67-4BDD-46BF-9843-990F4B03419F}"/>
    <cellStyle name="Separador de milhares [0] 2 5 6" xfId="16057" xr:uid="{26B8296F-EDC6-4B03-9908-D93509B51ED9}"/>
    <cellStyle name="Separador de milhares [0] 2 5 6 2" xfId="27851" xr:uid="{8F0BA317-825A-4C2F-BF10-E637C2CA3F4B}"/>
    <cellStyle name="Separador de milhares [0] 2 5 6 3" xfId="39650" xr:uid="{4C0CC9FD-EE4B-4997-8FF6-096AE464361E}"/>
    <cellStyle name="Separador de milhares [0] 2 5 7" xfId="21961" xr:uid="{B608EAF4-E128-4FFA-A8B1-0765E5230058}"/>
    <cellStyle name="Separador de milhares [0] 2 5 8" xfId="33757" xr:uid="{8B937314-5831-4B5D-A1B1-F042EE2F57E2}"/>
    <cellStyle name="Separador de milhares [0] 2 6" xfId="3557" xr:uid="{00000000-0005-0000-0000-0000DD0F0000}"/>
    <cellStyle name="Separador de milhares [0] 2 6 2" xfId="11516" xr:uid="{00000000-0005-0000-0000-0000DE0F0000}"/>
    <cellStyle name="Separador de milhares [0] 2 6 2 2" xfId="14457" xr:uid="{00000000-0005-0000-0000-0000DF0F0000}"/>
    <cellStyle name="Separador de milhares [0] 2 6 2 2 2" xfId="20388" xr:uid="{756109A2-6854-4FD4-BD72-9B8814EEC9FC}"/>
    <cellStyle name="Separador de milhares [0] 2 6 2 2 2 2" xfId="32182" xr:uid="{E5356E2D-5489-42F8-B932-A60FC592129E}"/>
    <cellStyle name="Separador de milhares [0] 2 6 2 2 2 3" xfId="43981" xr:uid="{659DFB69-3C9E-42D2-90C2-469605E990C8}"/>
    <cellStyle name="Separador de milhares [0] 2 6 2 2 3" xfId="26289" xr:uid="{95919472-E54A-4EF2-8EF9-02619F612FD5}"/>
    <cellStyle name="Separador de milhares [0] 2 6 2 2 4" xfId="38084" xr:uid="{D9ABFBFE-0D0E-44EA-B885-FC1320BF1D9E}"/>
    <cellStyle name="Separador de milhares [0] 2 6 2 3" xfId="17452" xr:uid="{72A706A9-586A-49D8-8759-36EC5349C87C}"/>
    <cellStyle name="Separador de milhares [0] 2 6 2 3 2" xfId="29246" xr:uid="{AF09D70E-4E47-4460-A779-AB8C54E44162}"/>
    <cellStyle name="Separador de milhares [0] 2 6 2 3 3" xfId="41045" xr:uid="{DC6AE345-9F10-48FA-96DF-ADCAD6CA3661}"/>
    <cellStyle name="Separador de milhares [0] 2 6 2 4" xfId="23353" xr:uid="{3DF9EBBC-0C8A-4EA3-9127-9E93E7F89FB3}"/>
    <cellStyle name="Separador de milhares [0] 2 6 2 5" xfId="35148" xr:uid="{C86240AA-C9D9-4FDB-B623-4F437471287F}"/>
    <cellStyle name="Separador de milhares [0] 2 6 3" xfId="13069" xr:uid="{00000000-0005-0000-0000-0000E00F0000}"/>
    <cellStyle name="Separador de milhares [0] 2 6 3 2" xfId="19000" xr:uid="{AB28EACB-8F58-4401-8B93-A458D54B3D0D}"/>
    <cellStyle name="Separador de milhares [0] 2 6 3 2 2" xfId="30794" xr:uid="{3301F435-8965-4884-AFA1-3CD50AFE7C4B}"/>
    <cellStyle name="Separador de milhares [0] 2 6 3 2 3" xfId="42593" xr:uid="{294DD5C8-8D6E-4ED2-9AA4-D720DBF5FA00}"/>
    <cellStyle name="Separador de milhares [0] 2 6 3 3" xfId="24901" xr:uid="{6845A13C-83A7-4467-B330-187D135B5376}"/>
    <cellStyle name="Separador de milhares [0] 2 6 3 4" xfId="36696" xr:uid="{9CBCF6CA-7D35-4C16-AF3A-7BBF79862623}"/>
    <cellStyle name="Separador de milhares [0] 2 6 4" xfId="16060" xr:uid="{3C382300-2CCC-4FCC-80DC-6F3B807CF1D9}"/>
    <cellStyle name="Separador de milhares [0] 2 6 4 2" xfId="27854" xr:uid="{4D2A0073-4755-4C30-AF01-719D92879DF6}"/>
    <cellStyle name="Separador de milhares [0] 2 6 4 3" xfId="39653" xr:uid="{96BC8AAA-0E8C-4A27-9A71-3A80BAD42C4D}"/>
    <cellStyle name="Separador de milhares [0] 2 6 5" xfId="21964" xr:uid="{8D5F3F93-BA87-4A59-9182-95774A883057}"/>
    <cellStyle name="Separador de milhares [0] 2 6 6" xfId="33760" xr:uid="{81C4EBE5-4B30-4146-B3C5-18BC30B4014A}"/>
    <cellStyle name="Separador de milhares [0] 2 7" xfId="3558" xr:uid="{00000000-0005-0000-0000-0000E10F0000}"/>
    <cellStyle name="Separador de milhares [0] 2 7 2" xfId="11517" xr:uid="{00000000-0005-0000-0000-0000E20F0000}"/>
    <cellStyle name="Separador de milhares [0] 2 7 2 2" xfId="14458" xr:uid="{00000000-0005-0000-0000-0000E30F0000}"/>
    <cellStyle name="Separador de milhares [0] 2 7 2 2 2" xfId="20389" xr:uid="{AF06547F-85B1-4698-BEF5-9E9BE7F2064F}"/>
    <cellStyle name="Separador de milhares [0] 2 7 2 2 2 2" xfId="32183" xr:uid="{EA93992E-F6D3-4E58-9258-CA0990E9AA03}"/>
    <cellStyle name="Separador de milhares [0] 2 7 2 2 2 3" xfId="43982" xr:uid="{35080D09-475C-48F4-A4B0-744F62111F86}"/>
    <cellStyle name="Separador de milhares [0] 2 7 2 2 3" xfId="26290" xr:uid="{9B6F2F2E-5163-492F-8CC8-C05137405EDA}"/>
    <cellStyle name="Separador de milhares [0] 2 7 2 2 4" xfId="38085" xr:uid="{3E66A744-F857-4791-BF9C-FF6000D1B92A}"/>
    <cellStyle name="Separador de milhares [0] 2 7 2 3" xfId="17453" xr:uid="{7DE10703-360E-41A6-8071-39FAED58E584}"/>
    <cellStyle name="Separador de milhares [0] 2 7 2 3 2" xfId="29247" xr:uid="{AE158D92-3EBE-42BF-BB15-F244F13DAF43}"/>
    <cellStyle name="Separador de milhares [0] 2 7 2 3 3" xfId="41046" xr:uid="{727B84DE-4163-4A5C-A74D-CF5CA0436C89}"/>
    <cellStyle name="Separador de milhares [0] 2 7 2 4" xfId="23354" xr:uid="{7BDCF081-1564-441F-B3B3-B78D16ABA853}"/>
    <cellStyle name="Separador de milhares [0] 2 7 2 5" xfId="35149" xr:uid="{2316CD9E-D86E-4FF9-8FE1-B4ACC4B05DE6}"/>
    <cellStyle name="Separador de milhares [0] 2 7 3" xfId="13070" xr:uid="{00000000-0005-0000-0000-0000E40F0000}"/>
    <cellStyle name="Separador de milhares [0] 2 7 3 2" xfId="19001" xr:uid="{8AE58DAF-A825-43CA-925E-BBB6E25ED3F3}"/>
    <cellStyle name="Separador de milhares [0] 2 7 3 2 2" xfId="30795" xr:uid="{15024AB7-A540-4018-B2B3-A1615E50E8E7}"/>
    <cellStyle name="Separador de milhares [0] 2 7 3 2 3" xfId="42594" xr:uid="{0649DF4E-2C9A-45B4-B611-A649CCED9D66}"/>
    <cellStyle name="Separador de milhares [0] 2 7 3 3" xfId="24902" xr:uid="{28F21E66-EB94-4629-9CA8-32579101098B}"/>
    <cellStyle name="Separador de milhares [0] 2 7 3 4" xfId="36697" xr:uid="{FC7612D0-A6A2-4852-A30B-B5188A53CEE1}"/>
    <cellStyle name="Separador de milhares [0] 2 7 4" xfId="16061" xr:uid="{005414D3-619E-4C73-8D97-65D56585D016}"/>
    <cellStyle name="Separador de milhares [0] 2 7 4 2" xfId="27855" xr:uid="{C00BD73F-4ADE-4A3B-B110-B0187929643D}"/>
    <cellStyle name="Separador de milhares [0] 2 7 4 3" xfId="39654" xr:uid="{810A8FA2-7A89-417E-92E0-8C2B8B7FD870}"/>
    <cellStyle name="Separador de milhares [0] 2 7 5" xfId="21965" xr:uid="{D40B78C0-F7D4-4298-A317-2F55435DE1E1}"/>
    <cellStyle name="Separador de milhares [0] 2 7 6" xfId="33761" xr:uid="{31BF52EF-059D-4885-9358-BF729B8DE017}"/>
    <cellStyle name="Separador de milhares [0] 2 8" xfId="3559" xr:uid="{00000000-0005-0000-0000-0000E50F0000}"/>
    <cellStyle name="Separador de milhares [0] 2 8 2" xfId="11518" xr:uid="{00000000-0005-0000-0000-0000E60F0000}"/>
    <cellStyle name="Separador de milhares [0] 2 8 2 2" xfId="14459" xr:uid="{00000000-0005-0000-0000-0000E70F0000}"/>
    <cellStyle name="Separador de milhares [0] 2 8 2 2 2" xfId="20390" xr:uid="{180F2BCE-3B08-4D46-BFC9-7A9F4C6512AE}"/>
    <cellStyle name="Separador de milhares [0] 2 8 2 2 2 2" xfId="32184" xr:uid="{A4457D2D-3007-483E-9AC8-F33BE2DE0031}"/>
    <cellStyle name="Separador de milhares [0] 2 8 2 2 2 3" xfId="43983" xr:uid="{7DF5D9C4-4FE5-4C2A-B29B-C789C348831A}"/>
    <cellStyle name="Separador de milhares [0] 2 8 2 2 3" xfId="26291" xr:uid="{F0CC5D80-0B3B-4129-99E0-61931C563BCF}"/>
    <cellStyle name="Separador de milhares [0] 2 8 2 2 4" xfId="38086" xr:uid="{FFE9C5F2-45CE-435E-A532-E382CCA6E957}"/>
    <cellStyle name="Separador de milhares [0] 2 8 2 3" xfId="17454" xr:uid="{72620ECB-2EF6-4B13-92C8-D7F8B3D66408}"/>
    <cellStyle name="Separador de milhares [0] 2 8 2 3 2" xfId="29248" xr:uid="{C74950E1-9C77-40F2-BC49-A88CF6CB4D42}"/>
    <cellStyle name="Separador de milhares [0] 2 8 2 3 3" xfId="41047" xr:uid="{8CF67F99-24CF-42EF-9CDD-B474746EDC1B}"/>
    <cellStyle name="Separador de milhares [0] 2 8 2 4" xfId="23355" xr:uid="{7613B59C-7FB4-46E6-86C9-A35039649663}"/>
    <cellStyle name="Separador de milhares [0] 2 8 2 5" xfId="35150" xr:uid="{3FF0F13E-DD9F-472E-A35E-6524ABF997F9}"/>
    <cellStyle name="Separador de milhares [0] 2 8 3" xfId="13071" xr:uid="{00000000-0005-0000-0000-0000E80F0000}"/>
    <cellStyle name="Separador de milhares [0] 2 8 3 2" xfId="19002" xr:uid="{715F7B6A-E1B0-4509-9482-1BFB96A5301A}"/>
    <cellStyle name="Separador de milhares [0] 2 8 3 2 2" xfId="30796" xr:uid="{25DBA859-9B1F-439B-BC62-FCEAFE517016}"/>
    <cellStyle name="Separador de milhares [0] 2 8 3 2 3" xfId="42595" xr:uid="{9FC75E0E-AC2A-4773-80CF-403A6C7DE04A}"/>
    <cellStyle name="Separador de milhares [0] 2 8 3 3" xfId="24903" xr:uid="{436AA1F1-F978-4A5E-A59B-5EB694C0BE3F}"/>
    <cellStyle name="Separador de milhares [0] 2 8 3 4" xfId="36698" xr:uid="{648EBE63-FF50-4C4C-AE81-DD494D56FE4E}"/>
    <cellStyle name="Separador de milhares [0] 2 8 4" xfId="16062" xr:uid="{91253E72-6C14-4B09-AD31-A83F7D7EB723}"/>
    <cellStyle name="Separador de milhares [0] 2 8 4 2" xfId="27856" xr:uid="{2A53CCBF-AB89-4C8B-B3A5-D0CDFBF43E11}"/>
    <cellStyle name="Separador de milhares [0] 2 8 4 3" xfId="39655" xr:uid="{7D8DC2BB-2C6E-4D57-B86D-240662643273}"/>
    <cellStyle name="Separador de milhares [0] 2 8 5" xfId="21966" xr:uid="{81AC7525-F10D-43D6-B115-3308D0CED4A7}"/>
    <cellStyle name="Separador de milhares [0] 2 8 6" xfId="33762" xr:uid="{E68ED7D1-5A4E-4CC2-B0D6-4D497873C7AA}"/>
    <cellStyle name="Separador de milhares [0] 2 9" xfId="11491" xr:uid="{00000000-0005-0000-0000-0000E90F0000}"/>
    <cellStyle name="Separador de milhares [0] 2 9 2" xfId="14432" xr:uid="{00000000-0005-0000-0000-0000EA0F0000}"/>
    <cellStyle name="Separador de milhares [0] 2 9 2 2" xfId="20363" xr:uid="{30194197-8A4F-4C5D-8DE6-9E49E06C8DDE}"/>
    <cellStyle name="Separador de milhares [0] 2 9 2 2 2" xfId="32157" xr:uid="{AA6B6F3F-4312-415E-B70A-29B08050DF58}"/>
    <cellStyle name="Separador de milhares [0] 2 9 2 2 3" xfId="43956" xr:uid="{22888788-FD00-41EE-855E-46F8199F460B}"/>
    <cellStyle name="Separador de milhares [0] 2 9 2 3" xfId="26264" xr:uid="{2925F6A9-F26A-4E93-9CE5-6E10CF4F12C3}"/>
    <cellStyle name="Separador de milhares [0] 2 9 2 4" xfId="38059" xr:uid="{3AC49F57-FBF0-4D0C-9E56-263E0359AEEE}"/>
    <cellStyle name="Separador de milhares [0] 2 9 3" xfId="17427" xr:uid="{F83099EE-F934-46EB-A803-28E2D9D0A089}"/>
    <cellStyle name="Separador de milhares [0] 2 9 3 2" xfId="29221" xr:uid="{A9CE8647-0835-4059-8B5D-204B593D3182}"/>
    <cellStyle name="Separador de milhares [0] 2 9 3 3" xfId="41020" xr:uid="{A18937B5-D57E-4D5E-90A2-7A5C90BFD3F9}"/>
    <cellStyle name="Separador de milhares [0] 2 9 4" xfId="23328" xr:uid="{762401CB-096F-4B1F-BC40-6489CD469A4E}"/>
    <cellStyle name="Separador de milhares [0] 2 9 5" xfId="35123" xr:uid="{1E62CC29-3426-4FAA-B511-9F9D8C1B0AE1}"/>
    <cellStyle name="Separador de milhares 10" xfId="148" xr:uid="{00000000-0005-0000-0000-0000EB0F0000}"/>
    <cellStyle name="Separador de milhares 10 10" xfId="3560" xr:uid="{00000000-0005-0000-0000-0000EC0F0000}"/>
    <cellStyle name="Separador de milhares 10 10 2" xfId="11519" xr:uid="{00000000-0005-0000-0000-0000ED0F0000}"/>
    <cellStyle name="Separador de milhares 10 10 2 2" xfId="14460" xr:uid="{00000000-0005-0000-0000-0000EE0F0000}"/>
    <cellStyle name="Separador de milhares 10 10 2 2 2" xfId="20391" xr:uid="{996BD9B1-F504-4B3A-97DE-C24A9AF523A0}"/>
    <cellStyle name="Separador de milhares 10 10 2 2 2 2" xfId="32185" xr:uid="{64FE4689-7515-4156-B2AD-213E3782ACA6}"/>
    <cellStyle name="Separador de milhares 10 10 2 2 2 3" xfId="43984" xr:uid="{5249756A-F837-4CFA-B27E-5EE7762EA5FA}"/>
    <cellStyle name="Separador de milhares 10 10 2 2 3" xfId="26292" xr:uid="{382D1237-A3BE-4E4B-9F6F-A649828F81F8}"/>
    <cellStyle name="Separador de milhares 10 10 2 2 4" xfId="38087" xr:uid="{0E5E5C3B-D217-4826-A81E-92C892FA6EF0}"/>
    <cellStyle name="Separador de milhares 10 10 2 3" xfId="17455" xr:uid="{F276F991-E801-4C1F-ABE7-FA2BA8C31E32}"/>
    <cellStyle name="Separador de milhares 10 10 2 3 2" xfId="29249" xr:uid="{A93910BD-577D-4109-A765-D39D9A8A5675}"/>
    <cellStyle name="Separador de milhares 10 10 2 3 3" xfId="41048" xr:uid="{221CC1DB-F894-4787-A61E-CFB1A4051BB5}"/>
    <cellStyle name="Separador de milhares 10 10 2 4" xfId="23356" xr:uid="{06A352A9-4270-42F3-A23E-B0AC7A56FF59}"/>
    <cellStyle name="Separador de milhares 10 10 2 5" xfId="35151" xr:uid="{7C42249C-401F-45FD-B85C-DD9DFA1704A5}"/>
    <cellStyle name="Separador de milhares 10 10 3" xfId="13072" xr:uid="{00000000-0005-0000-0000-0000EF0F0000}"/>
    <cellStyle name="Separador de milhares 10 10 3 2" xfId="19003" xr:uid="{044C4544-2590-4AEE-8B65-FEEF561C8656}"/>
    <cellStyle name="Separador de milhares 10 10 3 2 2" xfId="30797" xr:uid="{F9ECD112-949C-437D-97F5-9D10C20A1683}"/>
    <cellStyle name="Separador de milhares 10 10 3 2 3" xfId="42596" xr:uid="{EFA022B9-702F-4C1F-8FA8-9881B6FE0F17}"/>
    <cellStyle name="Separador de milhares 10 10 3 3" xfId="24904" xr:uid="{9CEEA16A-9917-4855-932C-DFCE5A2283B9}"/>
    <cellStyle name="Separador de milhares 10 10 3 4" xfId="36699" xr:uid="{66B780CD-34B7-4E97-A778-AF4746CA57EB}"/>
    <cellStyle name="Separador de milhares 10 10 4" xfId="16063" xr:uid="{A1A1A03F-3031-45B6-B4F9-198DCB3544F3}"/>
    <cellStyle name="Separador de milhares 10 10 4 2" xfId="27857" xr:uid="{0659B849-005D-426F-A103-B8189093E0D5}"/>
    <cellStyle name="Separador de milhares 10 10 4 3" xfId="39656" xr:uid="{B185C6B9-E3FA-4C5E-9956-C446AF18D436}"/>
    <cellStyle name="Separador de milhares 10 10 5" xfId="21967" xr:uid="{9492E477-DD0B-41F1-98E6-E123E902ADCD}"/>
    <cellStyle name="Separador de milhares 10 10 6" xfId="33763" xr:uid="{45A2CEF1-0D5D-4FB2-89DF-09D6A98A18AF}"/>
    <cellStyle name="Separador de milhares 10 11" xfId="10996" xr:uid="{00000000-0005-0000-0000-0000F00F0000}"/>
    <cellStyle name="Separador de milhares 10 11 2" xfId="13945" xr:uid="{00000000-0005-0000-0000-0000F10F0000}"/>
    <cellStyle name="Separador de milhares 10 11 2 2" xfId="19876" xr:uid="{D0EC5629-0CFB-4387-9C00-093CAB3D4345}"/>
    <cellStyle name="Separador de milhares 10 11 2 2 2" xfId="31670" xr:uid="{AE65C38F-D50A-4A57-8D93-A5CB041FEB1E}"/>
    <cellStyle name="Separador de milhares 10 11 2 2 3" xfId="43469" xr:uid="{AE9F8ABE-3BFF-4698-8FD6-C602CB1866F9}"/>
    <cellStyle name="Separador de milhares 10 11 2 3" xfId="25777" xr:uid="{CC86690E-43C2-4CFF-A825-0823EFCECEF7}"/>
    <cellStyle name="Separador de milhares 10 11 2 4" xfId="37572" xr:uid="{38A21320-D73C-49BA-A748-BAF2E84BC090}"/>
    <cellStyle name="Separador de milhares 10 11 3" xfId="16940" xr:uid="{AC4E54F5-424F-4C68-84EB-6BDC992ED1E6}"/>
    <cellStyle name="Separador de milhares 10 11 3 2" xfId="28734" xr:uid="{4FE576F1-5AF2-47D2-82FB-0F294F188C2A}"/>
    <cellStyle name="Separador de milhares 10 11 3 3" xfId="40533" xr:uid="{4B7277E2-E730-49F3-AC75-57A0AEFEC4E4}"/>
    <cellStyle name="Separador de milhares 10 11 4" xfId="22841" xr:uid="{8A7C3D2A-7A8E-419B-B091-E937AEF5D9CF}"/>
    <cellStyle name="Separador de milhares 10 11 5" xfId="34636" xr:uid="{314D57B3-383C-4A1D-ABF9-E11D3175500D}"/>
    <cellStyle name="Separador de milhares 10 12" xfId="12397" xr:uid="{00000000-0005-0000-0000-0000F20F0000}"/>
    <cellStyle name="Separador de milhares 10 12 2" xfId="18328" xr:uid="{8F16BD04-AD6B-4FF9-9DBD-0E85D11F5E90}"/>
    <cellStyle name="Separador de milhares 10 12 2 2" xfId="30122" xr:uid="{531B6039-2C96-4F4C-9303-FC7E2D2DAAF1}"/>
    <cellStyle name="Separador de milhares 10 12 2 3" xfId="41921" xr:uid="{CF7423CD-ED28-4531-BE81-B5E5CEB057A2}"/>
    <cellStyle name="Separador de milhares 10 12 3" xfId="24229" xr:uid="{3F1E0817-3F26-47BF-8536-D154D6162B4A}"/>
    <cellStyle name="Separador de milhares 10 12 4" xfId="36024" xr:uid="{6BAA307D-772E-434C-A3A5-0E1580FECA46}"/>
    <cellStyle name="Separador de milhares 10 13" xfId="15384" xr:uid="{5C53A019-5924-4B94-A784-2D148BA69210}"/>
    <cellStyle name="Separador de milhares 10 13 2" xfId="27182" xr:uid="{47532B5B-C72D-494C-BB59-214E38E37CAF}"/>
    <cellStyle name="Separador de milhares 10 13 3" xfId="38977" xr:uid="{0DA652E1-5905-4198-907F-9C7B35F8D445}"/>
    <cellStyle name="Separador de milhares 10 14" xfId="21292" xr:uid="{C3654A34-08C4-49D2-994F-854DAD713578}"/>
    <cellStyle name="Separador de milhares 10 15" xfId="33084" xr:uid="{4FDEA31E-49D9-4F70-BB98-36B6192E7BA1}"/>
    <cellStyle name="Separador de milhares 10 2" xfId="579" xr:uid="{00000000-0005-0000-0000-0000F30F0000}"/>
    <cellStyle name="Separador de milhares 10 2 10" xfId="11291" xr:uid="{00000000-0005-0000-0000-0000F40F0000}"/>
    <cellStyle name="Separador de milhares 10 2 10 2" xfId="14234" xr:uid="{00000000-0005-0000-0000-0000F50F0000}"/>
    <cellStyle name="Separador de milhares 10 2 10 2 2" xfId="20165" xr:uid="{EC9755CB-0C2E-4EB6-A139-DB78DCF7DA4C}"/>
    <cellStyle name="Separador de milhares 10 2 10 2 2 2" xfId="31959" xr:uid="{E9D045F1-C596-44DC-8D01-48F55C205304}"/>
    <cellStyle name="Separador de milhares 10 2 10 2 2 3" xfId="43758" xr:uid="{7EABDBFC-5299-4D20-89B9-DFF5F6A2C2D4}"/>
    <cellStyle name="Separador de milhares 10 2 10 2 3" xfId="26066" xr:uid="{74EED49C-70D3-4BD4-9655-1C54515B383E}"/>
    <cellStyle name="Separador de milhares 10 2 10 2 4" xfId="37861" xr:uid="{28343A98-C2E1-466D-8693-F033C59CECF2}"/>
    <cellStyle name="Separador de milhares 10 2 10 3" xfId="17229" xr:uid="{B8C4663C-9562-4705-9A17-88000212226C}"/>
    <cellStyle name="Separador de milhares 10 2 10 3 2" xfId="29023" xr:uid="{20951B74-FAC8-4741-85ED-D697DC89FF1C}"/>
    <cellStyle name="Separador de milhares 10 2 10 3 3" xfId="40822" xr:uid="{DCCE64ED-8A3D-4519-8B8D-410C3CBE7D66}"/>
    <cellStyle name="Separador de milhares 10 2 10 4" xfId="23130" xr:uid="{39E8F563-1EB6-4907-A36B-19A8073CECFA}"/>
    <cellStyle name="Separador de milhares 10 2 10 5" xfId="34925" xr:uid="{E2AC326C-3D26-4ED7-8F67-8A56E59C3350}"/>
    <cellStyle name="Separador de milhares 10 2 11" xfId="12694" xr:uid="{00000000-0005-0000-0000-0000F60F0000}"/>
    <cellStyle name="Separador de milhares 10 2 11 2" xfId="18625" xr:uid="{AB8B249D-9180-4CBF-A7E3-7AFF6298B8A6}"/>
    <cellStyle name="Separador de milhares 10 2 11 2 2" xfId="30419" xr:uid="{978FC3FB-D4F5-4DEC-94D5-8AEA7C2296CC}"/>
    <cellStyle name="Separador de milhares 10 2 11 2 3" xfId="42218" xr:uid="{3B4A2AC8-4278-476A-B4C6-59356CF6D9AD}"/>
    <cellStyle name="Separador de milhares 10 2 11 3" xfId="24526" xr:uid="{95DD3FE8-3B66-492C-B82D-6320369AABD2}"/>
    <cellStyle name="Separador de milhares 10 2 11 4" xfId="36321" xr:uid="{4122E715-E7E7-4885-B1A5-65F20F6F5C3F}"/>
    <cellStyle name="Separador de milhares 10 2 12" xfId="15681" xr:uid="{95B0F24D-BE64-45C1-9879-19DC6CA5E8DB}"/>
    <cellStyle name="Separador de milhares 10 2 12 2" xfId="27479" xr:uid="{C04C48B6-F087-464A-B3B9-8F08BFD4B49A}"/>
    <cellStyle name="Separador de milhares 10 2 12 3" xfId="39274" xr:uid="{AB377008-087C-4E1F-B87A-B9CA4454985D}"/>
    <cellStyle name="Separador de milhares 10 2 13" xfId="21589" xr:uid="{6A863D00-24BC-485F-9558-655173FCE65A}"/>
    <cellStyle name="Separador de milhares 10 2 14" xfId="33381" xr:uid="{C3CFF62B-6848-41F3-9CE4-23E3683880A3}"/>
    <cellStyle name="Separador de milhares 10 2 2" xfId="3561" xr:uid="{00000000-0005-0000-0000-0000F70F0000}"/>
    <cellStyle name="Separador de milhares 10 2 2 10" xfId="13073" xr:uid="{00000000-0005-0000-0000-0000F80F0000}"/>
    <cellStyle name="Separador de milhares 10 2 2 10 2" xfId="19004" xr:uid="{B843AADA-948D-4F0F-9512-8D9A4F7085D2}"/>
    <cellStyle name="Separador de milhares 10 2 2 10 2 2" xfId="30798" xr:uid="{D146EC1B-F65B-4432-B9CF-D39D0BB8D05F}"/>
    <cellStyle name="Separador de milhares 10 2 2 10 2 3" xfId="42597" xr:uid="{4C4D57EB-7054-4BA2-A898-B15B17F06705}"/>
    <cellStyle name="Separador de milhares 10 2 2 10 3" xfId="24905" xr:uid="{291A4833-07E8-4AFD-8726-EC7138523D8F}"/>
    <cellStyle name="Separador de milhares 10 2 2 10 4" xfId="36700" xr:uid="{BD437F7E-1D64-4DAF-9905-184ACC1824E2}"/>
    <cellStyle name="Separador de milhares 10 2 2 11" xfId="16064" xr:uid="{4F71A872-3970-473B-9317-E6BC1906653D}"/>
    <cellStyle name="Separador de milhares 10 2 2 11 2" xfId="27858" xr:uid="{623BC2A6-9F48-4CD7-9E07-4A3669772092}"/>
    <cellStyle name="Separador de milhares 10 2 2 11 3" xfId="39657" xr:uid="{3963A8E8-159D-4BA9-919F-D858D54463D3}"/>
    <cellStyle name="Separador de milhares 10 2 2 12" xfId="21968" xr:uid="{D0E2A5F4-168A-4709-A3E3-34B20BF19325}"/>
    <cellStyle name="Separador de milhares 10 2 2 13" xfId="33764" xr:uid="{31C1E100-9528-4F79-99D5-391E57147ED4}"/>
    <cellStyle name="Separador de milhares 10 2 2 2" xfId="3562" xr:uid="{00000000-0005-0000-0000-0000F90F0000}"/>
    <cellStyle name="Separador de milhares 10 2 2 2 10" xfId="33765" xr:uid="{0C1C73BC-5ED5-489E-B228-25852A705B4C}"/>
    <cellStyle name="Separador de milhares 10 2 2 2 2" xfId="3563" xr:uid="{00000000-0005-0000-0000-0000FA0F0000}"/>
    <cellStyle name="Separador de milhares 10 2 2 2 2 2" xfId="3564" xr:uid="{00000000-0005-0000-0000-0000FB0F0000}"/>
    <cellStyle name="Separador de milhares 10 2 2 2 2 2 2" xfId="11523" xr:uid="{00000000-0005-0000-0000-0000FC0F0000}"/>
    <cellStyle name="Separador de milhares 10 2 2 2 2 2 2 2" xfId="14464" xr:uid="{00000000-0005-0000-0000-0000FD0F0000}"/>
    <cellStyle name="Separador de milhares 10 2 2 2 2 2 2 2 2" xfId="20395" xr:uid="{D61DF8D8-61C5-4B87-962F-653EFCAB6B34}"/>
    <cellStyle name="Separador de milhares 10 2 2 2 2 2 2 2 2 2" xfId="32189" xr:uid="{E0D8E54F-DAC9-4886-BEE5-5547AAF32BCB}"/>
    <cellStyle name="Separador de milhares 10 2 2 2 2 2 2 2 2 3" xfId="43988" xr:uid="{1DF7ADA2-748F-414E-946C-EC9E474E3A7C}"/>
    <cellStyle name="Separador de milhares 10 2 2 2 2 2 2 2 3" xfId="26296" xr:uid="{F34A59A4-C3F7-4166-994D-D24026C5F2F2}"/>
    <cellStyle name="Separador de milhares 10 2 2 2 2 2 2 2 4" xfId="38091" xr:uid="{9B808C4F-1144-4A76-978E-5E04106B857D}"/>
    <cellStyle name="Separador de milhares 10 2 2 2 2 2 2 3" xfId="17459" xr:uid="{CD432484-2B1E-4ED7-BA15-AB02811B7B5D}"/>
    <cellStyle name="Separador de milhares 10 2 2 2 2 2 2 3 2" xfId="29253" xr:uid="{C4588057-5F28-4FB7-B07F-3C0B6AD2944B}"/>
    <cellStyle name="Separador de milhares 10 2 2 2 2 2 2 3 3" xfId="41052" xr:uid="{B23F0554-85E5-4D34-BF0D-5F5027C48123}"/>
    <cellStyle name="Separador de milhares 10 2 2 2 2 2 2 4" xfId="23360" xr:uid="{F6445A89-CB98-4B49-A7AB-09495F972B29}"/>
    <cellStyle name="Separador de milhares 10 2 2 2 2 2 2 5" xfId="35155" xr:uid="{98CE9958-0DB2-4B72-9F5A-13EBF1221A46}"/>
    <cellStyle name="Separador de milhares 10 2 2 2 2 2 3" xfId="13076" xr:uid="{00000000-0005-0000-0000-0000FE0F0000}"/>
    <cellStyle name="Separador de milhares 10 2 2 2 2 2 3 2" xfId="19007" xr:uid="{F27EDE5B-7F3F-4CA6-AA0C-51C690C21E95}"/>
    <cellStyle name="Separador de milhares 10 2 2 2 2 2 3 2 2" xfId="30801" xr:uid="{CF411130-00CA-499F-8496-CC8BDB73569D}"/>
    <cellStyle name="Separador de milhares 10 2 2 2 2 2 3 2 3" xfId="42600" xr:uid="{1F5C6AB5-36A9-417D-8F51-46C51F649E41}"/>
    <cellStyle name="Separador de milhares 10 2 2 2 2 2 3 3" xfId="24908" xr:uid="{BC5A98CE-78CE-4E20-8581-9EA585421D73}"/>
    <cellStyle name="Separador de milhares 10 2 2 2 2 2 3 4" xfId="36703" xr:uid="{972A90BA-DD70-47D7-BD65-72C973A2F999}"/>
    <cellStyle name="Separador de milhares 10 2 2 2 2 2 4" xfId="16067" xr:uid="{FE44E341-D375-4F45-BD23-A789A96EB265}"/>
    <cellStyle name="Separador de milhares 10 2 2 2 2 2 4 2" xfId="27861" xr:uid="{87477BFE-D644-4D8B-BB9F-9B7CC0D78DFF}"/>
    <cellStyle name="Separador de milhares 10 2 2 2 2 2 4 3" xfId="39660" xr:uid="{5502C637-22A9-4F4B-A2A2-C371F4DB60F8}"/>
    <cellStyle name="Separador de milhares 10 2 2 2 2 2 5" xfId="21971" xr:uid="{E266591F-4EAC-4FDD-BEF5-791510431308}"/>
    <cellStyle name="Separador de milhares 10 2 2 2 2 2 6" xfId="33767" xr:uid="{656020A6-7869-4843-8799-47C428189B49}"/>
    <cellStyle name="Separador de milhares 10 2 2 2 2 3" xfId="3565" xr:uid="{00000000-0005-0000-0000-0000FF0F0000}"/>
    <cellStyle name="Separador de milhares 10 2 2 2 2 3 2" xfId="11524" xr:uid="{00000000-0005-0000-0000-000000100000}"/>
    <cellStyle name="Separador de milhares 10 2 2 2 2 3 2 2" xfId="14465" xr:uid="{00000000-0005-0000-0000-000001100000}"/>
    <cellStyle name="Separador de milhares 10 2 2 2 2 3 2 2 2" xfId="20396" xr:uid="{F1D54E94-0C27-43A3-8769-00ECB26A76E7}"/>
    <cellStyle name="Separador de milhares 10 2 2 2 2 3 2 2 2 2" xfId="32190" xr:uid="{E5A465C6-FC89-461A-B003-4BBF78B8135A}"/>
    <cellStyle name="Separador de milhares 10 2 2 2 2 3 2 2 2 3" xfId="43989" xr:uid="{0CED3EB9-66C1-43B2-9196-93DE7EABD95B}"/>
    <cellStyle name="Separador de milhares 10 2 2 2 2 3 2 2 3" xfId="26297" xr:uid="{E7487AD0-5C46-4F84-AC39-6897A91670B2}"/>
    <cellStyle name="Separador de milhares 10 2 2 2 2 3 2 2 4" xfId="38092" xr:uid="{3BC8DDD8-28A5-4EB4-A309-35C0C3469A4D}"/>
    <cellStyle name="Separador de milhares 10 2 2 2 2 3 2 3" xfId="17460" xr:uid="{6A846482-616B-48F6-80F6-94C673451693}"/>
    <cellStyle name="Separador de milhares 10 2 2 2 2 3 2 3 2" xfId="29254" xr:uid="{3AD92C60-9301-44C8-93B0-2F227A00DD53}"/>
    <cellStyle name="Separador de milhares 10 2 2 2 2 3 2 3 3" xfId="41053" xr:uid="{08124678-F394-48F5-B4C9-808D8117E3C8}"/>
    <cellStyle name="Separador de milhares 10 2 2 2 2 3 2 4" xfId="23361" xr:uid="{D23B8BA2-659D-4530-810E-A3106EEE4C42}"/>
    <cellStyle name="Separador de milhares 10 2 2 2 2 3 2 5" xfId="35156" xr:uid="{CC9F11E5-A6C8-4EB2-AB3E-A66B5F6C8B77}"/>
    <cellStyle name="Separador de milhares 10 2 2 2 2 3 3" xfId="13077" xr:uid="{00000000-0005-0000-0000-000002100000}"/>
    <cellStyle name="Separador de milhares 10 2 2 2 2 3 3 2" xfId="19008" xr:uid="{6DCC4669-FD08-458E-A121-305FF8E9CDB3}"/>
    <cellStyle name="Separador de milhares 10 2 2 2 2 3 3 2 2" xfId="30802" xr:uid="{2AA22F65-4AEC-42AC-B121-8C5A28319E1A}"/>
    <cellStyle name="Separador de milhares 10 2 2 2 2 3 3 2 3" xfId="42601" xr:uid="{BCE3FA15-0106-4975-85AE-A440AA633F62}"/>
    <cellStyle name="Separador de milhares 10 2 2 2 2 3 3 3" xfId="24909" xr:uid="{4EABE1A6-EFF1-4C31-8978-91EE62B2EFFE}"/>
    <cellStyle name="Separador de milhares 10 2 2 2 2 3 3 4" xfId="36704" xr:uid="{D8C8D21F-CC50-4CD1-97A9-E4AFFC7F5F70}"/>
    <cellStyle name="Separador de milhares 10 2 2 2 2 3 4" xfId="16068" xr:uid="{B7596367-76D4-46A4-9F31-3A054AAE93B3}"/>
    <cellStyle name="Separador de milhares 10 2 2 2 2 3 4 2" xfId="27862" xr:uid="{4780B8CD-6FCC-4830-89C9-770A9ED8D2E4}"/>
    <cellStyle name="Separador de milhares 10 2 2 2 2 3 4 3" xfId="39661" xr:uid="{1C39B754-C1D7-4956-B92E-3B7356CF4403}"/>
    <cellStyle name="Separador de milhares 10 2 2 2 2 3 5" xfId="21972" xr:uid="{18B8BC77-D1E5-4FAD-9B16-A62435EE721B}"/>
    <cellStyle name="Separador de milhares 10 2 2 2 2 3 6" xfId="33768" xr:uid="{FDDF1543-5979-4B5D-A86B-5E8E4A892058}"/>
    <cellStyle name="Separador de milhares 10 2 2 2 2 4" xfId="11522" xr:uid="{00000000-0005-0000-0000-000003100000}"/>
    <cellStyle name="Separador de milhares 10 2 2 2 2 4 2" xfId="14463" xr:uid="{00000000-0005-0000-0000-000004100000}"/>
    <cellStyle name="Separador de milhares 10 2 2 2 2 4 2 2" xfId="20394" xr:uid="{089DFC7D-806B-4B7B-B9D0-AC9E07F9C759}"/>
    <cellStyle name="Separador de milhares 10 2 2 2 2 4 2 2 2" xfId="32188" xr:uid="{093A66FC-D187-450F-A2D4-6A9DFBFC3131}"/>
    <cellStyle name="Separador de milhares 10 2 2 2 2 4 2 2 3" xfId="43987" xr:uid="{FF12B675-2A23-4EFA-9109-CEABA3B2BE94}"/>
    <cellStyle name="Separador de milhares 10 2 2 2 2 4 2 3" xfId="26295" xr:uid="{D5A5E01E-9313-44B6-B042-40B67DEE3D11}"/>
    <cellStyle name="Separador de milhares 10 2 2 2 2 4 2 4" xfId="38090" xr:uid="{97A4E179-F300-44DE-A8F3-509CB16585C1}"/>
    <cellStyle name="Separador de milhares 10 2 2 2 2 4 3" xfId="17458" xr:uid="{576F79AF-860F-4635-B4A4-F3EECF0029C0}"/>
    <cellStyle name="Separador de milhares 10 2 2 2 2 4 3 2" xfId="29252" xr:uid="{D17F5B06-7A19-4009-BB81-5B567B8EA02A}"/>
    <cellStyle name="Separador de milhares 10 2 2 2 2 4 3 3" xfId="41051" xr:uid="{99B6834F-92DD-4DA4-8420-0058AF53D64F}"/>
    <cellStyle name="Separador de milhares 10 2 2 2 2 4 4" xfId="23359" xr:uid="{69D3C0E4-0399-46C7-B374-D3129B9601F2}"/>
    <cellStyle name="Separador de milhares 10 2 2 2 2 4 5" xfId="35154" xr:uid="{9EC0A394-7E21-4845-83D0-861FBFB1C611}"/>
    <cellStyle name="Separador de milhares 10 2 2 2 2 5" xfId="13075" xr:uid="{00000000-0005-0000-0000-000005100000}"/>
    <cellStyle name="Separador de milhares 10 2 2 2 2 5 2" xfId="19006" xr:uid="{EFE5E2F0-C3A2-4B23-8AFB-81FC7FFCA290}"/>
    <cellStyle name="Separador de milhares 10 2 2 2 2 5 2 2" xfId="30800" xr:uid="{AAFBD59A-943B-4591-B674-035BA8C98336}"/>
    <cellStyle name="Separador de milhares 10 2 2 2 2 5 2 3" xfId="42599" xr:uid="{D9436914-ADFA-4D87-8D98-8F83A0555020}"/>
    <cellStyle name="Separador de milhares 10 2 2 2 2 5 3" xfId="24907" xr:uid="{1594C7D7-6DC6-4447-A42B-F0F5A5145544}"/>
    <cellStyle name="Separador de milhares 10 2 2 2 2 5 4" xfId="36702" xr:uid="{E82EA059-0291-42CD-A061-D9B46DB8F786}"/>
    <cellStyle name="Separador de milhares 10 2 2 2 2 6" xfId="16066" xr:uid="{1EDD441E-DB19-4DB6-968C-9A2C638BCF66}"/>
    <cellStyle name="Separador de milhares 10 2 2 2 2 6 2" xfId="27860" xr:uid="{9E48EE78-D400-4378-9C92-49BFA27549DA}"/>
    <cellStyle name="Separador de milhares 10 2 2 2 2 6 3" xfId="39659" xr:uid="{6ED369D3-A003-4577-A089-043FD712FAB9}"/>
    <cellStyle name="Separador de milhares 10 2 2 2 2 7" xfId="21970" xr:uid="{AC4858A5-B77A-4750-B286-65FF65F405C8}"/>
    <cellStyle name="Separador de milhares 10 2 2 2 2 8" xfId="33766" xr:uid="{2A8781E2-D80B-4D6D-A65C-358B7E8F7941}"/>
    <cellStyle name="Separador de milhares 10 2 2 2 3" xfId="3566" xr:uid="{00000000-0005-0000-0000-000006100000}"/>
    <cellStyle name="Separador de milhares 10 2 2 2 3 2" xfId="11525" xr:uid="{00000000-0005-0000-0000-000007100000}"/>
    <cellStyle name="Separador de milhares 10 2 2 2 3 2 2" xfId="14466" xr:uid="{00000000-0005-0000-0000-000008100000}"/>
    <cellStyle name="Separador de milhares 10 2 2 2 3 2 2 2" xfId="20397" xr:uid="{27188888-60F9-4140-B5DE-5D4DB1438DAB}"/>
    <cellStyle name="Separador de milhares 10 2 2 2 3 2 2 2 2" xfId="32191" xr:uid="{173C5C60-168C-474E-96ED-9144FF2050ED}"/>
    <cellStyle name="Separador de milhares 10 2 2 2 3 2 2 2 3" xfId="43990" xr:uid="{7BA80AF7-76ED-4FAB-A022-CEED0CC7899A}"/>
    <cellStyle name="Separador de milhares 10 2 2 2 3 2 2 3" xfId="26298" xr:uid="{5E2A65F1-9FC5-416C-B7CF-5D14F5FF123F}"/>
    <cellStyle name="Separador de milhares 10 2 2 2 3 2 2 4" xfId="38093" xr:uid="{CECB89BE-F832-40C2-AC3B-B6713BD5B98F}"/>
    <cellStyle name="Separador de milhares 10 2 2 2 3 2 3" xfId="17461" xr:uid="{7EE78AE2-E13F-44FC-AEEE-19BBF6B99730}"/>
    <cellStyle name="Separador de milhares 10 2 2 2 3 2 3 2" xfId="29255" xr:uid="{4B5F8941-42B7-4490-922D-E7B451C9B059}"/>
    <cellStyle name="Separador de milhares 10 2 2 2 3 2 3 3" xfId="41054" xr:uid="{E88B7636-0ACF-42E2-965A-046FFA571719}"/>
    <cellStyle name="Separador de milhares 10 2 2 2 3 2 4" xfId="23362" xr:uid="{94532005-8F8C-4F09-BE9D-EBD3F7849227}"/>
    <cellStyle name="Separador de milhares 10 2 2 2 3 2 5" xfId="35157" xr:uid="{52BE16AF-49AA-40FD-974D-379A28EB2D41}"/>
    <cellStyle name="Separador de milhares 10 2 2 2 3 3" xfId="13078" xr:uid="{00000000-0005-0000-0000-000009100000}"/>
    <cellStyle name="Separador de milhares 10 2 2 2 3 3 2" xfId="19009" xr:uid="{95780419-54F2-42CE-AEB6-409C499346FA}"/>
    <cellStyle name="Separador de milhares 10 2 2 2 3 3 2 2" xfId="30803" xr:uid="{E196F1A4-ABFD-4900-9315-12FD1BA6AE3F}"/>
    <cellStyle name="Separador de milhares 10 2 2 2 3 3 2 3" xfId="42602" xr:uid="{19625D2D-431E-4A3F-B4F5-0CD9FA15314E}"/>
    <cellStyle name="Separador de milhares 10 2 2 2 3 3 3" xfId="24910" xr:uid="{6F5C8FBE-04F1-431F-8C63-AB9714CE361B}"/>
    <cellStyle name="Separador de milhares 10 2 2 2 3 3 4" xfId="36705" xr:uid="{9A89D401-AB86-4E27-AFCA-A94FDC3B2592}"/>
    <cellStyle name="Separador de milhares 10 2 2 2 3 4" xfId="16069" xr:uid="{F5C9FE30-31BE-463A-8A55-BF262D73CFBE}"/>
    <cellStyle name="Separador de milhares 10 2 2 2 3 4 2" xfId="27863" xr:uid="{D4688649-7285-4AA1-A13A-A641672EACC5}"/>
    <cellStyle name="Separador de milhares 10 2 2 2 3 4 3" xfId="39662" xr:uid="{06EFBB66-E1C8-4A4C-8265-3A01BB2C1B30}"/>
    <cellStyle name="Separador de milhares 10 2 2 2 3 5" xfId="21973" xr:uid="{CB01A727-0AED-4878-A3EB-C29AA660CBC5}"/>
    <cellStyle name="Separador de milhares 10 2 2 2 3 6" xfId="33769" xr:uid="{758811BA-564F-439A-9EA9-0BB39E1687A9}"/>
    <cellStyle name="Separador de milhares 10 2 2 2 4" xfId="3567" xr:uid="{00000000-0005-0000-0000-00000A100000}"/>
    <cellStyle name="Separador de milhares 10 2 2 2 4 2" xfId="11526" xr:uid="{00000000-0005-0000-0000-00000B100000}"/>
    <cellStyle name="Separador de milhares 10 2 2 2 4 2 2" xfId="14467" xr:uid="{00000000-0005-0000-0000-00000C100000}"/>
    <cellStyle name="Separador de milhares 10 2 2 2 4 2 2 2" xfId="20398" xr:uid="{3053420E-7AC5-4B5E-80BE-73BB49DEB7B5}"/>
    <cellStyle name="Separador de milhares 10 2 2 2 4 2 2 2 2" xfId="32192" xr:uid="{8CC9F25E-8731-4FED-A3AF-9BC850693984}"/>
    <cellStyle name="Separador de milhares 10 2 2 2 4 2 2 2 3" xfId="43991" xr:uid="{9DA1EE98-E0D5-47A9-A96B-7D4B7AF5B968}"/>
    <cellStyle name="Separador de milhares 10 2 2 2 4 2 2 3" xfId="26299" xr:uid="{59FD8749-0959-412D-89AE-76DA6DB0D9AC}"/>
    <cellStyle name="Separador de milhares 10 2 2 2 4 2 2 4" xfId="38094" xr:uid="{47461693-6476-4DBE-B926-3CD3A4D390B4}"/>
    <cellStyle name="Separador de milhares 10 2 2 2 4 2 3" xfId="17462" xr:uid="{1A50AF30-FEA4-450A-AFD1-2700299C081C}"/>
    <cellStyle name="Separador de milhares 10 2 2 2 4 2 3 2" xfId="29256" xr:uid="{4389B2C7-DAB6-43F4-951C-227F08919099}"/>
    <cellStyle name="Separador de milhares 10 2 2 2 4 2 3 3" xfId="41055" xr:uid="{7F0D03B5-4B9F-4CFF-8080-881E0BC4239D}"/>
    <cellStyle name="Separador de milhares 10 2 2 2 4 2 4" xfId="23363" xr:uid="{BD9BCDFB-69A7-458F-B16B-3670FA87F412}"/>
    <cellStyle name="Separador de milhares 10 2 2 2 4 2 5" xfId="35158" xr:uid="{047FB421-2A72-4AB9-B37E-2F137144B74B}"/>
    <cellStyle name="Separador de milhares 10 2 2 2 4 3" xfId="13079" xr:uid="{00000000-0005-0000-0000-00000D100000}"/>
    <cellStyle name="Separador de milhares 10 2 2 2 4 3 2" xfId="19010" xr:uid="{339AF044-AF5F-459E-AEA1-89CC495D2656}"/>
    <cellStyle name="Separador de milhares 10 2 2 2 4 3 2 2" xfId="30804" xr:uid="{8BE3C83E-01F2-4F6B-BD44-2EAD9CF87CEC}"/>
    <cellStyle name="Separador de milhares 10 2 2 2 4 3 2 3" xfId="42603" xr:uid="{64493D8B-1475-4F9F-AD6E-86F5ACA3B4B8}"/>
    <cellStyle name="Separador de milhares 10 2 2 2 4 3 3" xfId="24911" xr:uid="{D5C01891-A199-4600-9D39-CAD1DF83CD6C}"/>
    <cellStyle name="Separador de milhares 10 2 2 2 4 3 4" xfId="36706" xr:uid="{00020CB3-ACCA-4C5E-AAA7-DBCBF13BBA1E}"/>
    <cellStyle name="Separador de milhares 10 2 2 2 4 4" xfId="16070" xr:uid="{F9BC1059-97CE-4CBF-9C3E-CBE4E1D07C02}"/>
    <cellStyle name="Separador de milhares 10 2 2 2 4 4 2" xfId="27864" xr:uid="{B5712382-309F-4C6A-BEDA-BE3D1057A5C0}"/>
    <cellStyle name="Separador de milhares 10 2 2 2 4 4 3" xfId="39663" xr:uid="{B70185A0-0D30-46DE-8AA2-1CCA3294F872}"/>
    <cellStyle name="Separador de milhares 10 2 2 2 4 5" xfId="21974" xr:uid="{74E3E0EE-1092-41E9-8A9F-2F6149055D0E}"/>
    <cellStyle name="Separador de milhares 10 2 2 2 4 6" xfId="33770" xr:uid="{1B1A4B4A-55F6-4DAB-8CB3-57FF87C31529}"/>
    <cellStyle name="Separador de milhares 10 2 2 2 5" xfId="3568" xr:uid="{00000000-0005-0000-0000-00000E100000}"/>
    <cellStyle name="Separador de milhares 10 2 2 2 5 2" xfId="11527" xr:uid="{00000000-0005-0000-0000-00000F100000}"/>
    <cellStyle name="Separador de milhares 10 2 2 2 5 2 2" xfId="14468" xr:uid="{00000000-0005-0000-0000-000010100000}"/>
    <cellStyle name="Separador de milhares 10 2 2 2 5 2 2 2" xfId="20399" xr:uid="{5AE68D50-21C9-4C29-8311-DF40A54A5A51}"/>
    <cellStyle name="Separador de milhares 10 2 2 2 5 2 2 2 2" xfId="32193" xr:uid="{54A2CFC7-039F-4C8B-8DF2-257BE5822603}"/>
    <cellStyle name="Separador de milhares 10 2 2 2 5 2 2 2 3" xfId="43992" xr:uid="{459F84C8-7F84-4C9B-980D-5DD80CA4D30F}"/>
    <cellStyle name="Separador de milhares 10 2 2 2 5 2 2 3" xfId="26300" xr:uid="{30829BBB-24FF-4CAF-B744-8CD1B991381F}"/>
    <cellStyle name="Separador de milhares 10 2 2 2 5 2 2 4" xfId="38095" xr:uid="{F6FC5DC9-7927-4736-8B70-998F4A9DF585}"/>
    <cellStyle name="Separador de milhares 10 2 2 2 5 2 3" xfId="17463" xr:uid="{E8C19AF6-1764-4625-B352-E7C55DE146B4}"/>
    <cellStyle name="Separador de milhares 10 2 2 2 5 2 3 2" xfId="29257" xr:uid="{7F4C52A8-5567-43F4-AD73-247984916C22}"/>
    <cellStyle name="Separador de milhares 10 2 2 2 5 2 3 3" xfId="41056" xr:uid="{6A6EB641-BD63-4BAE-86E8-C20FD4B3C258}"/>
    <cellStyle name="Separador de milhares 10 2 2 2 5 2 4" xfId="23364" xr:uid="{7AE8809F-29DD-44EE-B326-4239F7512862}"/>
    <cellStyle name="Separador de milhares 10 2 2 2 5 2 5" xfId="35159" xr:uid="{5D1D841A-B82A-4A6A-B244-81E1679D5758}"/>
    <cellStyle name="Separador de milhares 10 2 2 2 5 3" xfId="13080" xr:uid="{00000000-0005-0000-0000-000011100000}"/>
    <cellStyle name="Separador de milhares 10 2 2 2 5 3 2" xfId="19011" xr:uid="{D8C7F2FC-77ED-4B12-BD4B-B8965FB17312}"/>
    <cellStyle name="Separador de milhares 10 2 2 2 5 3 2 2" xfId="30805" xr:uid="{6236A39D-5AC7-4E9A-A561-1D75DBDE4CA8}"/>
    <cellStyle name="Separador de milhares 10 2 2 2 5 3 2 3" xfId="42604" xr:uid="{004CF815-BBF4-4EA4-8995-F671EA1F4510}"/>
    <cellStyle name="Separador de milhares 10 2 2 2 5 3 3" xfId="24912" xr:uid="{560AF77F-20B8-44B5-9C2D-4CD1FCC0FF26}"/>
    <cellStyle name="Separador de milhares 10 2 2 2 5 3 4" xfId="36707" xr:uid="{85435E5F-B546-4F22-84E6-57A92B7F2C97}"/>
    <cellStyle name="Separador de milhares 10 2 2 2 5 4" xfId="16071" xr:uid="{BA831013-762A-4118-9533-E6B85C178813}"/>
    <cellStyle name="Separador de milhares 10 2 2 2 5 4 2" xfId="27865" xr:uid="{E83103EB-B60C-47EC-AEAF-80DEC410A015}"/>
    <cellStyle name="Separador de milhares 10 2 2 2 5 4 3" xfId="39664" xr:uid="{170AC3B3-02E0-4268-AE8B-3BB988BEC003}"/>
    <cellStyle name="Separador de milhares 10 2 2 2 5 5" xfId="21975" xr:uid="{09C60DD3-9C0E-49BF-9FBF-65D12550EFF2}"/>
    <cellStyle name="Separador de milhares 10 2 2 2 5 6" xfId="33771" xr:uid="{6FC8CF98-1A37-4234-AD91-6FEB69F0E1C7}"/>
    <cellStyle name="Separador de milhares 10 2 2 2 6" xfId="11521" xr:uid="{00000000-0005-0000-0000-000012100000}"/>
    <cellStyle name="Separador de milhares 10 2 2 2 6 2" xfId="14462" xr:uid="{00000000-0005-0000-0000-000013100000}"/>
    <cellStyle name="Separador de milhares 10 2 2 2 6 2 2" xfId="20393" xr:uid="{3239C934-C84C-45A1-AEE1-62E990A5FA4B}"/>
    <cellStyle name="Separador de milhares 10 2 2 2 6 2 2 2" xfId="32187" xr:uid="{8348FF7B-DA75-4FCA-B6CF-D645E152F79E}"/>
    <cellStyle name="Separador de milhares 10 2 2 2 6 2 2 3" xfId="43986" xr:uid="{D1EF330E-C59F-4D66-94E1-1DE1B959E0B3}"/>
    <cellStyle name="Separador de milhares 10 2 2 2 6 2 3" xfId="26294" xr:uid="{69496F5D-13B4-4943-A8C6-9C728976209A}"/>
    <cellStyle name="Separador de milhares 10 2 2 2 6 2 4" xfId="38089" xr:uid="{CF33AAA2-5771-488B-9815-F25573738F6B}"/>
    <cellStyle name="Separador de milhares 10 2 2 2 6 3" xfId="17457" xr:uid="{0289D5A9-747D-46FF-B583-786AEAE65FE9}"/>
    <cellStyle name="Separador de milhares 10 2 2 2 6 3 2" xfId="29251" xr:uid="{7E4DC5E2-455E-423D-996F-06F8B3130015}"/>
    <cellStyle name="Separador de milhares 10 2 2 2 6 3 3" xfId="41050" xr:uid="{32C16434-32D4-4268-8E08-5E5986187790}"/>
    <cellStyle name="Separador de milhares 10 2 2 2 6 4" xfId="23358" xr:uid="{1CB71E03-6DB7-46F3-85EF-A44A75A004BE}"/>
    <cellStyle name="Separador de milhares 10 2 2 2 6 5" xfId="35153" xr:uid="{00EC6108-FC32-49AC-A4FE-3A881914932D}"/>
    <cellStyle name="Separador de milhares 10 2 2 2 7" xfId="13074" xr:uid="{00000000-0005-0000-0000-000014100000}"/>
    <cellStyle name="Separador de milhares 10 2 2 2 7 2" xfId="19005" xr:uid="{2E3E5CB6-79CC-4567-9717-1DF783CACE96}"/>
    <cellStyle name="Separador de milhares 10 2 2 2 7 2 2" xfId="30799" xr:uid="{09BFF2A3-0BCC-4EE4-B44C-ABED5C31A836}"/>
    <cellStyle name="Separador de milhares 10 2 2 2 7 2 3" xfId="42598" xr:uid="{9B9CADBB-E9E6-423D-987C-B9DFC564BFB9}"/>
    <cellStyle name="Separador de milhares 10 2 2 2 7 3" xfId="24906" xr:uid="{2D86180F-65F2-4DC3-B477-7D040C55B009}"/>
    <cellStyle name="Separador de milhares 10 2 2 2 7 4" xfId="36701" xr:uid="{2A9132B2-35DC-4E6D-A82B-3D5EDA7B6A4B}"/>
    <cellStyle name="Separador de milhares 10 2 2 2 8" xfId="16065" xr:uid="{B1EC423B-D97D-40E7-849F-A9A9F12EE628}"/>
    <cellStyle name="Separador de milhares 10 2 2 2 8 2" xfId="27859" xr:uid="{02031C15-F502-4DA2-817D-ED98DC37E257}"/>
    <cellStyle name="Separador de milhares 10 2 2 2 8 3" xfId="39658" xr:uid="{7FE194D4-9AE4-4362-9AA8-A854DAF5B01B}"/>
    <cellStyle name="Separador de milhares 10 2 2 2 9" xfId="21969" xr:uid="{1CFCEBE5-5A18-48BF-9D97-5B8D882839CA}"/>
    <cellStyle name="Separador de milhares 10 2 2 3" xfId="3569" xr:uid="{00000000-0005-0000-0000-000015100000}"/>
    <cellStyle name="Separador de milhares 10 2 2 3 10" xfId="33772" xr:uid="{60B0C014-45D4-49B9-B0EA-262A64FCE152}"/>
    <cellStyle name="Separador de milhares 10 2 2 3 2" xfId="3570" xr:uid="{00000000-0005-0000-0000-000016100000}"/>
    <cellStyle name="Separador de milhares 10 2 2 3 2 2" xfId="3571" xr:uid="{00000000-0005-0000-0000-000017100000}"/>
    <cellStyle name="Separador de milhares 10 2 2 3 2 2 2" xfId="11530" xr:uid="{00000000-0005-0000-0000-000018100000}"/>
    <cellStyle name="Separador de milhares 10 2 2 3 2 2 2 2" xfId="14471" xr:uid="{00000000-0005-0000-0000-000019100000}"/>
    <cellStyle name="Separador de milhares 10 2 2 3 2 2 2 2 2" xfId="20402" xr:uid="{FAFAA00D-0DBE-4C2B-B357-225B554778C3}"/>
    <cellStyle name="Separador de milhares 10 2 2 3 2 2 2 2 2 2" xfId="32196" xr:uid="{C90A3E6A-F659-466F-BC8B-AE912A7F9511}"/>
    <cellStyle name="Separador de milhares 10 2 2 3 2 2 2 2 2 3" xfId="43995" xr:uid="{F0606A67-AFC8-4639-9DCB-86FFCCA98230}"/>
    <cellStyle name="Separador de milhares 10 2 2 3 2 2 2 2 3" xfId="26303" xr:uid="{3FC97863-0329-4A4C-AD6E-04A3C6B91BA3}"/>
    <cellStyle name="Separador de milhares 10 2 2 3 2 2 2 2 4" xfId="38098" xr:uid="{4565465E-5CF0-4E7D-A3EA-17D53695732B}"/>
    <cellStyle name="Separador de milhares 10 2 2 3 2 2 2 3" xfId="17466" xr:uid="{6030C961-7B1E-41A2-A8AB-38A2BF58D613}"/>
    <cellStyle name="Separador de milhares 10 2 2 3 2 2 2 3 2" xfId="29260" xr:uid="{CF79B6E7-053C-45A2-A13A-13902F4ABA94}"/>
    <cellStyle name="Separador de milhares 10 2 2 3 2 2 2 3 3" xfId="41059" xr:uid="{B2D62919-D85F-4EC9-9DA0-BE8F74C08C5B}"/>
    <cellStyle name="Separador de milhares 10 2 2 3 2 2 2 4" xfId="23367" xr:uid="{8867B901-9C32-4CF5-87E2-379348B052DE}"/>
    <cellStyle name="Separador de milhares 10 2 2 3 2 2 2 5" xfId="35162" xr:uid="{47312D3E-0466-4319-91C9-F7C1896FD305}"/>
    <cellStyle name="Separador de milhares 10 2 2 3 2 2 3" xfId="13083" xr:uid="{00000000-0005-0000-0000-00001A100000}"/>
    <cellStyle name="Separador de milhares 10 2 2 3 2 2 3 2" xfId="19014" xr:uid="{DD276333-C400-4697-90A1-FF6EFFB66828}"/>
    <cellStyle name="Separador de milhares 10 2 2 3 2 2 3 2 2" xfId="30808" xr:uid="{2F46F2EF-63C0-43DB-8979-DC3B8D447C2E}"/>
    <cellStyle name="Separador de milhares 10 2 2 3 2 2 3 2 3" xfId="42607" xr:uid="{3AC7CC6C-B499-4E1A-823B-690D55167AB7}"/>
    <cellStyle name="Separador de milhares 10 2 2 3 2 2 3 3" xfId="24915" xr:uid="{722BF35E-EEBA-42E3-8449-A3B28A7083E7}"/>
    <cellStyle name="Separador de milhares 10 2 2 3 2 2 3 4" xfId="36710" xr:uid="{8F4356A6-0C70-4F13-ACD1-51F2C59477F2}"/>
    <cellStyle name="Separador de milhares 10 2 2 3 2 2 4" xfId="16074" xr:uid="{0F3F79A6-8756-4984-BD15-8C4B5DC88AAC}"/>
    <cellStyle name="Separador de milhares 10 2 2 3 2 2 4 2" xfId="27868" xr:uid="{4CC32BD1-FDAD-4269-B574-2DEC88F930E4}"/>
    <cellStyle name="Separador de milhares 10 2 2 3 2 2 4 3" xfId="39667" xr:uid="{147227D2-6226-4218-9D29-BFD1E8140098}"/>
    <cellStyle name="Separador de milhares 10 2 2 3 2 2 5" xfId="21978" xr:uid="{84E484DD-9022-43A2-A244-536C9F9DE030}"/>
    <cellStyle name="Separador de milhares 10 2 2 3 2 2 6" xfId="33774" xr:uid="{F0C9DFBC-E10A-4EB1-A177-1CC3D4041E66}"/>
    <cellStyle name="Separador de milhares 10 2 2 3 2 3" xfId="3572" xr:uid="{00000000-0005-0000-0000-00001B100000}"/>
    <cellStyle name="Separador de milhares 10 2 2 3 2 3 2" xfId="11531" xr:uid="{00000000-0005-0000-0000-00001C100000}"/>
    <cellStyle name="Separador de milhares 10 2 2 3 2 3 2 2" xfId="14472" xr:uid="{00000000-0005-0000-0000-00001D100000}"/>
    <cellStyle name="Separador de milhares 10 2 2 3 2 3 2 2 2" xfId="20403" xr:uid="{B17D8F59-2B7D-4FA7-82A6-D1F84AD13BE8}"/>
    <cellStyle name="Separador de milhares 10 2 2 3 2 3 2 2 2 2" xfId="32197" xr:uid="{BCDBDB55-5E2B-4134-9A51-4D0A3CD47CDA}"/>
    <cellStyle name="Separador de milhares 10 2 2 3 2 3 2 2 2 3" xfId="43996" xr:uid="{A0E3AC70-4CE7-40EE-9C9E-5D6CFFD8F411}"/>
    <cellStyle name="Separador de milhares 10 2 2 3 2 3 2 2 3" xfId="26304" xr:uid="{78AD1EC7-78B5-4FE3-85C1-8774EF541FF3}"/>
    <cellStyle name="Separador de milhares 10 2 2 3 2 3 2 2 4" xfId="38099" xr:uid="{CB8EB48C-EEEC-485C-8438-FBF546480FE5}"/>
    <cellStyle name="Separador de milhares 10 2 2 3 2 3 2 3" xfId="17467" xr:uid="{0AEE0B7F-15B6-4897-BFC4-A6342DB8AE4C}"/>
    <cellStyle name="Separador de milhares 10 2 2 3 2 3 2 3 2" xfId="29261" xr:uid="{07141E2F-5332-4B3E-BB26-33F5EF032690}"/>
    <cellStyle name="Separador de milhares 10 2 2 3 2 3 2 3 3" xfId="41060" xr:uid="{00CD5D49-1CB4-4D73-8418-E76C8B0A4822}"/>
    <cellStyle name="Separador de milhares 10 2 2 3 2 3 2 4" xfId="23368" xr:uid="{A18649AD-1D43-4972-85C6-6C3B86A932D2}"/>
    <cellStyle name="Separador de milhares 10 2 2 3 2 3 2 5" xfId="35163" xr:uid="{784C5F8A-E062-416C-844E-DF0A179B58EA}"/>
    <cellStyle name="Separador de milhares 10 2 2 3 2 3 3" xfId="13084" xr:uid="{00000000-0005-0000-0000-00001E100000}"/>
    <cellStyle name="Separador de milhares 10 2 2 3 2 3 3 2" xfId="19015" xr:uid="{4580474C-891E-4802-BDE6-C4FA5FA4BDB1}"/>
    <cellStyle name="Separador de milhares 10 2 2 3 2 3 3 2 2" xfId="30809" xr:uid="{11AEC09B-F379-44C8-8A0B-03D892BF27A6}"/>
    <cellStyle name="Separador de milhares 10 2 2 3 2 3 3 2 3" xfId="42608" xr:uid="{09F64A24-1549-4ACF-8D1A-1DBA81752F50}"/>
    <cellStyle name="Separador de milhares 10 2 2 3 2 3 3 3" xfId="24916" xr:uid="{FC201C81-3B3D-448B-924E-46C55C74ECC8}"/>
    <cellStyle name="Separador de milhares 10 2 2 3 2 3 3 4" xfId="36711" xr:uid="{C87EB735-9B48-4E43-9215-8E787AEDA292}"/>
    <cellStyle name="Separador de milhares 10 2 2 3 2 3 4" xfId="16075" xr:uid="{F117B119-21D6-423A-8EA4-A26C09B9FA84}"/>
    <cellStyle name="Separador de milhares 10 2 2 3 2 3 4 2" xfId="27869" xr:uid="{AC54B901-3C4B-4559-A889-28198B90E2D8}"/>
    <cellStyle name="Separador de milhares 10 2 2 3 2 3 4 3" xfId="39668" xr:uid="{CD5FBCB1-82F3-49DB-A979-C8991995A352}"/>
    <cellStyle name="Separador de milhares 10 2 2 3 2 3 5" xfId="21979" xr:uid="{F64EAA9B-F815-4D15-A45E-423A84C6B35B}"/>
    <cellStyle name="Separador de milhares 10 2 2 3 2 3 6" xfId="33775" xr:uid="{7E6690C2-4D7A-44EF-BCC0-D2FBBC10AC1F}"/>
    <cellStyle name="Separador de milhares 10 2 2 3 2 4" xfId="11529" xr:uid="{00000000-0005-0000-0000-00001F100000}"/>
    <cellStyle name="Separador de milhares 10 2 2 3 2 4 2" xfId="14470" xr:uid="{00000000-0005-0000-0000-000020100000}"/>
    <cellStyle name="Separador de milhares 10 2 2 3 2 4 2 2" xfId="20401" xr:uid="{0A3B1E27-9949-4487-BCEC-423A51F4FC74}"/>
    <cellStyle name="Separador de milhares 10 2 2 3 2 4 2 2 2" xfId="32195" xr:uid="{2013CD38-B16D-4E24-8193-642BEA4AEBE2}"/>
    <cellStyle name="Separador de milhares 10 2 2 3 2 4 2 2 3" xfId="43994" xr:uid="{73FAB31E-D6D3-4056-9D0F-AC77CC9174B4}"/>
    <cellStyle name="Separador de milhares 10 2 2 3 2 4 2 3" xfId="26302" xr:uid="{0AD752FB-959C-4070-9883-33CC959F9932}"/>
    <cellStyle name="Separador de milhares 10 2 2 3 2 4 2 4" xfId="38097" xr:uid="{09A0D5F3-EC7C-4445-863C-D81B5E9705D1}"/>
    <cellStyle name="Separador de milhares 10 2 2 3 2 4 3" xfId="17465" xr:uid="{EF45F530-E61E-4B3A-BCB3-4463F8B8FA5C}"/>
    <cellStyle name="Separador de milhares 10 2 2 3 2 4 3 2" xfId="29259" xr:uid="{DE32C64E-3123-4CD0-B22C-5CE47E6CF32D}"/>
    <cellStyle name="Separador de milhares 10 2 2 3 2 4 3 3" xfId="41058" xr:uid="{4548AE1B-F3B6-40ED-9701-C26D1A9CB5BD}"/>
    <cellStyle name="Separador de milhares 10 2 2 3 2 4 4" xfId="23366" xr:uid="{1887B46B-1696-44FB-A252-C5F819587DE0}"/>
    <cellStyle name="Separador de milhares 10 2 2 3 2 4 5" xfId="35161" xr:uid="{B5E78514-934B-4C24-83E0-FB05011E27A3}"/>
    <cellStyle name="Separador de milhares 10 2 2 3 2 5" xfId="13082" xr:uid="{00000000-0005-0000-0000-000021100000}"/>
    <cellStyle name="Separador de milhares 10 2 2 3 2 5 2" xfId="19013" xr:uid="{CC35F334-A3BD-4253-B5E0-7664445063EA}"/>
    <cellStyle name="Separador de milhares 10 2 2 3 2 5 2 2" xfId="30807" xr:uid="{878B31CA-CDC7-43FA-85AC-679D52DB0852}"/>
    <cellStyle name="Separador de milhares 10 2 2 3 2 5 2 3" xfId="42606" xr:uid="{2D4ADA7D-E7FD-48B0-991B-016623C41776}"/>
    <cellStyle name="Separador de milhares 10 2 2 3 2 5 3" xfId="24914" xr:uid="{1848AE09-230B-4162-8EAA-91116F603A33}"/>
    <cellStyle name="Separador de milhares 10 2 2 3 2 5 4" xfId="36709" xr:uid="{25A82609-D2F0-439C-AA0A-E77F53D39748}"/>
    <cellStyle name="Separador de milhares 10 2 2 3 2 6" xfId="16073" xr:uid="{DA3B0817-FE9A-480E-BED7-3A18C5C4ADCF}"/>
    <cellStyle name="Separador de milhares 10 2 2 3 2 6 2" xfId="27867" xr:uid="{F3F3F554-4274-43C5-B26E-7014188B0BAB}"/>
    <cellStyle name="Separador de milhares 10 2 2 3 2 6 3" xfId="39666" xr:uid="{3EC91221-211B-4DCE-B761-082BBA4C6EA2}"/>
    <cellStyle name="Separador de milhares 10 2 2 3 2 7" xfId="21977" xr:uid="{E47350EF-2C06-4D6A-9E3E-3577DD12FCCF}"/>
    <cellStyle name="Separador de milhares 10 2 2 3 2 8" xfId="33773" xr:uid="{14547D09-B461-43C1-8A92-33241EDBB65E}"/>
    <cellStyle name="Separador de milhares 10 2 2 3 3" xfId="3573" xr:uid="{00000000-0005-0000-0000-000022100000}"/>
    <cellStyle name="Separador de milhares 10 2 2 3 3 2" xfId="11532" xr:uid="{00000000-0005-0000-0000-000023100000}"/>
    <cellStyle name="Separador de milhares 10 2 2 3 3 2 2" xfId="14473" xr:uid="{00000000-0005-0000-0000-000024100000}"/>
    <cellStyle name="Separador de milhares 10 2 2 3 3 2 2 2" xfId="20404" xr:uid="{0BB85ED3-42F0-43B6-8C88-73054D6B310C}"/>
    <cellStyle name="Separador de milhares 10 2 2 3 3 2 2 2 2" xfId="32198" xr:uid="{D78B7875-184B-4133-9929-243712022131}"/>
    <cellStyle name="Separador de milhares 10 2 2 3 3 2 2 2 3" xfId="43997" xr:uid="{9C93CD1B-C226-4EC2-B518-304258CACF64}"/>
    <cellStyle name="Separador de milhares 10 2 2 3 3 2 2 3" xfId="26305" xr:uid="{CF61CA2D-750A-4B82-BA1C-B79B4AD17FC4}"/>
    <cellStyle name="Separador de milhares 10 2 2 3 3 2 2 4" xfId="38100" xr:uid="{C3E2648E-404B-4392-BAB0-48A3C035F0A5}"/>
    <cellStyle name="Separador de milhares 10 2 2 3 3 2 3" xfId="17468" xr:uid="{CDC7380B-54AD-4702-B8D9-5F428EF47C6C}"/>
    <cellStyle name="Separador de milhares 10 2 2 3 3 2 3 2" xfId="29262" xr:uid="{C3C6F6AB-AFB9-4397-BEDA-E9A1B2D177EE}"/>
    <cellStyle name="Separador de milhares 10 2 2 3 3 2 3 3" xfId="41061" xr:uid="{12736459-D3AD-4762-8E0A-0D0B83870A31}"/>
    <cellStyle name="Separador de milhares 10 2 2 3 3 2 4" xfId="23369" xr:uid="{CAA83E6C-D493-40F9-BEBD-09A63B32891E}"/>
    <cellStyle name="Separador de milhares 10 2 2 3 3 2 5" xfId="35164" xr:uid="{17EFA3EA-FFB6-43FF-8ACB-231086C2823E}"/>
    <cellStyle name="Separador de milhares 10 2 2 3 3 3" xfId="13085" xr:uid="{00000000-0005-0000-0000-000025100000}"/>
    <cellStyle name="Separador de milhares 10 2 2 3 3 3 2" xfId="19016" xr:uid="{E8C9C938-FA50-4253-8538-FA74260FA15B}"/>
    <cellStyle name="Separador de milhares 10 2 2 3 3 3 2 2" xfId="30810" xr:uid="{56358476-C5E1-4057-839C-039233471407}"/>
    <cellStyle name="Separador de milhares 10 2 2 3 3 3 2 3" xfId="42609" xr:uid="{567BD8AA-ECCB-4C80-94EC-543287962B4B}"/>
    <cellStyle name="Separador de milhares 10 2 2 3 3 3 3" xfId="24917" xr:uid="{8F153657-36DE-4C4E-BEC8-A0151A75987D}"/>
    <cellStyle name="Separador de milhares 10 2 2 3 3 3 4" xfId="36712" xr:uid="{BCA61087-0078-400C-8EAF-F517654D4AD3}"/>
    <cellStyle name="Separador de milhares 10 2 2 3 3 4" xfId="16076" xr:uid="{759423EF-81C8-468D-B7AB-97081AE65CE4}"/>
    <cellStyle name="Separador de milhares 10 2 2 3 3 4 2" xfId="27870" xr:uid="{590D5E63-4BE1-48AC-AF98-850CBB592203}"/>
    <cellStyle name="Separador de milhares 10 2 2 3 3 4 3" xfId="39669" xr:uid="{04E6BA83-BEEA-4EA6-8128-8E6E21AE9C01}"/>
    <cellStyle name="Separador de milhares 10 2 2 3 3 5" xfId="21980" xr:uid="{97B4ACEE-9CAF-4A3B-B44E-6C4FD528B2C7}"/>
    <cellStyle name="Separador de milhares 10 2 2 3 3 6" xfId="33776" xr:uid="{B4E6A4D3-C485-4383-978F-C6DADF8B5D22}"/>
    <cellStyle name="Separador de milhares 10 2 2 3 4" xfId="3574" xr:uid="{00000000-0005-0000-0000-000026100000}"/>
    <cellStyle name="Separador de milhares 10 2 2 3 4 2" xfId="11533" xr:uid="{00000000-0005-0000-0000-000027100000}"/>
    <cellStyle name="Separador de milhares 10 2 2 3 4 2 2" xfId="14474" xr:uid="{00000000-0005-0000-0000-000028100000}"/>
    <cellStyle name="Separador de milhares 10 2 2 3 4 2 2 2" xfId="20405" xr:uid="{805DD219-6CE7-4C4E-8392-482D23F1FEF8}"/>
    <cellStyle name="Separador de milhares 10 2 2 3 4 2 2 2 2" xfId="32199" xr:uid="{003BE590-78C5-4B5B-ADCC-283393C3CDB7}"/>
    <cellStyle name="Separador de milhares 10 2 2 3 4 2 2 2 3" xfId="43998" xr:uid="{B02A4212-66A8-4656-A2DF-51EBDD9B6C89}"/>
    <cellStyle name="Separador de milhares 10 2 2 3 4 2 2 3" xfId="26306" xr:uid="{35BC6E97-3FD9-4ADE-9D9C-040F640AFA3A}"/>
    <cellStyle name="Separador de milhares 10 2 2 3 4 2 2 4" xfId="38101" xr:uid="{E797D998-F783-4C4B-84ED-D92E37060AAE}"/>
    <cellStyle name="Separador de milhares 10 2 2 3 4 2 3" xfId="17469" xr:uid="{5543E678-1151-49EB-B775-6F09A0002BF9}"/>
    <cellStyle name="Separador de milhares 10 2 2 3 4 2 3 2" xfId="29263" xr:uid="{D02EA8A9-8E38-411C-B9C0-4AD5BDEBB391}"/>
    <cellStyle name="Separador de milhares 10 2 2 3 4 2 3 3" xfId="41062" xr:uid="{4D7D9F15-68C5-424F-8A90-DF00B17AFBB0}"/>
    <cellStyle name="Separador de milhares 10 2 2 3 4 2 4" xfId="23370" xr:uid="{4EB1D9D1-C4A0-4114-821E-9B9ACDDE79FD}"/>
    <cellStyle name="Separador de milhares 10 2 2 3 4 2 5" xfId="35165" xr:uid="{739D342D-A1FB-46E2-9AD3-127EF731100C}"/>
    <cellStyle name="Separador de milhares 10 2 2 3 4 3" xfId="13086" xr:uid="{00000000-0005-0000-0000-000029100000}"/>
    <cellStyle name="Separador de milhares 10 2 2 3 4 3 2" xfId="19017" xr:uid="{6134AF4C-927D-413A-9127-75D765C63A08}"/>
    <cellStyle name="Separador de milhares 10 2 2 3 4 3 2 2" xfId="30811" xr:uid="{9400B75E-FA60-414C-B035-3F8CCFAC0D99}"/>
    <cellStyle name="Separador de milhares 10 2 2 3 4 3 2 3" xfId="42610" xr:uid="{9AEAF29C-DCB1-4717-8CEF-8D7B6F16F800}"/>
    <cellStyle name="Separador de milhares 10 2 2 3 4 3 3" xfId="24918" xr:uid="{327392D9-BF16-4D07-9576-CB4EEA8B1928}"/>
    <cellStyle name="Separador de milhares 10 2 2 3 4 3 4" xfId="36713" xr:uid="{EFB55353-6CE8-4DC5-BBC6-3F87A252B7A5}"/>
    <cellStyle name="Separador de milhares 10 2 2 3 4 4" xfId="16077" xr:uid="{BD938F99-990D-4D35-8FFE-A9D9195D1B2D}"/>
    <cellStyle name="Separador de milhares 10 2 2 3 4 4 2" xfId="27871" xr:uid="{9C9CD9E0-4E6D-4B47-AFE3-CC5C3D732601}"/>
    <cellStyle name="Separador de milhares 10 2 2 3 4 4 3" xfId="39670" xr:uid="{7DE4AC0B-0D70-4F91-8B8E-C25ECD668415}"/>
    <cellStyle name="Separador de milhares 10 2 2 3 4 5" xfId="21981" xr:uid="{232F4A68-F9E4-4A5F-82A4-B40965A0A91A}"/>
    <cellStyle name="Separador de milhares 10 2 2 3 4 6" xfId="33777" xr:uid="{CBF426B7-F9AA-4336-BEC8-F6D63DBAC460}"/>
    <cellStyle name="Separador de milhares 10 2 2 3 5" xfId="3575" xr:uid="{00000000-0005-0000-0000-00002A100000}"/>
    <cellStyle name="Separador de milhares 10 2 2 3 5 2" xfId="11534" xr:uid="{00000000-0005-0000-0000-00002B100000}"/>
    <cellStyle name="Separador de milhares 10 2 2 3 5 2 2" xfId="14475" xr:uid="{00000000-0005-0000-0000-00002C100000}"/>
    <cellStyle name="Separador de milhares 10 2 2 3 5 2 2 2" xfId="20406" xr:uid="{1487C2DA-E9A9-4B7B-9C18-38D2F8E6DDF7}"/>
    <cellStyle name="Separador de milhares 10 2 2 3 5 2 2 2 2" xfId="32200" xr:uid="{5BFBECC1-579A-421A-8459-8F8DEEA22E57}"/>
    <cellStyle name="Separador de milhares 10 2 2 3 5 2 2 2 3" xfId="43999" xr:uid="{B97640C3-CBC2-4A86-B738-5DE9883FF616}"/>
    <cellStyle name="Separador de milhares 10 2 2 3 5 2 2 3" xfId="26307" xr:uid="{FF85ECFF-8E6F-4E54-9B75-274AEED2E6A9}"/>
    <cellStyle name="Separador de milhares 10 2 2 3 5 2 2 4" xfId="38102" xr:uid="{2516D32B-5A54-4146-AE68-258C6834078F}"/>
    <cellStyle name="Separador de milhares 10 2 2 3 5 2 3" xfId="17470" xr:uid="{2914B8A6-6CB6-430C-8BD9-27A7119FD018}"/>
    <cellStyle name="Separador de milhares 10 2 2 3 5 2 3 2" xfId="29264" xr:uid="{D85EC84B-D25F-4705-885C-C18561FB85BC}"/>
    <cellStyle name="Separador de milhares 10 2 2 3 5 2 3 3" xfId="41063" xr:uid="{960E5DFA-C7AF-427F-9FE6-F0D1E44E5FFD}"/>
    <cellStyle name="Separador de milhares 10 2 2 3 5 2 4" xfId="23371" xr:uid="{9707F3FC-7447-4E0D-9014-06276030BF99}"/>
    <cellStyle name="Separador de milhares 10 2 2 3 5 2 5" xfId="35166" xr:uid="{C4E1EC85-568F-4638-9B2B-253DE5387C74}"/>
    <cellStyle name="Separador de milhares 10 2 2 3 5 3" xfId="13087" xr:uid="{00000000-0005-0000-0000-00002D100000}"/>
    <cellStyle name="Separador de milhares 10 2 2 3 5 3 2" xfId="19018" xr:uid="{AB484FFE-4102-486C-98FB-E6CDBB0D3CD2}"/>
    <cellStyle name="Separador de milhares 10 2 2 3 5 3 2 2" xfId="30812" xr:uid="{949B6496-0A0C-4BE1-83F6-B9DAA50B796D}"/>
    <cellStyle name="Separador de milhares 10 2 2 3 5 3 2 3" xfId="42611" xr:uid="{2B5DF859-3157-4835-A78A-B1B70D0C18F9}"/>
    <cellStyle name="Separador de milhares 10 2 2 3 5 3 3" xfId="24919" xr:uid="{33708DE6-9896-4253-916C-26749DA03B2C}"/>
    <cellStyle name="Separador de milhares 10 2 2 3 5 3 4" xfId="36714" xr:uid="{683471AE-2FF7-4E26-84E8-101F110957B4}"/>
    <cellStyle name="Separador de milhares 10 2 2 3 5 4" xfId="16078" xr:uid="{134C9EFB-306A-4C58-8C0E-EDDF0497882F}"/>
    <cellStyle name="Separador de milhares 10 2 2 3 5 4 2" xfId="27872" xr:uid="{5041A15B-9A3F-4433-9D70-B730FF3D40C9}"/>
    <cellStyle name="Separador de milhares 10 2 2 3 5 4 3" xfId="39671" xr:uid="{4113DC3C-3270-440C-8AEF-2E6FAE73E403}"/>
    <cellStyle name="Separador de milhares 10 2 2 3 5 5" xfId="21982" xr:uid="{38A98595-872A-48A4-BF29-F06735FD7CFC}"/>
    <cellStyle name="Separador de milhares 10 2 2 3 5 6" xfId="33778" xr:uid="{F14140F0-F0AC-47A6-A0CE-E41F9794EB19}"/>
    <cellStyle name="Separador de milhares 10 2 2 3 6" xfId="11528" xr:uid="{00000000-0005-0000-0000-00002E100000}"/>
    <cellStyle name="Separador de milhares 10 2 2 3 6 2" xfId="14469" xr:uid="{00000000-0005-0000-0000-00002F100000}"/>
    <cellStyle name="Separador de milhares 10 2 2 3 6 2 2" xfId="20400" xr:uid="{A7EA8970-5749-4C5D-A898-4DA7273F6515}"/>
    <cellStyle name="Separador de milhares 10 2 2 3 6 2 2 2" xfId="32194" xr:uid="{17693936-410D-4DA9-B158-8E1DD3625967}"/>
    <cellStyle name="Separador de milhares 10 2 2 3 6 2 2 3" xfId="43993" xr:uid="{920EE554-B0DF-44D4-81AB-EFFA99E3F640}"/>
    <cellStyle name="Separador de milhares 10 2 2 3 6 2 3" xfId="26301" xr:uid="{AE10AC10-84ED-4A6F-BADE-8B2DCE5F2548}"/>
    <cellStyle name="Separador de milhares 10 2 2 3 6 2 4" xfId="38096" xr:uid="{DFC196AA-BD8E-4297-8ED6-971A1D8F55EF}"/>
    <cellStyle name="Separador de milhares 10 2 2 3 6 3" xfId="17464" xr:uid="{305F41BD-EB3A-41C2-83F7-7F4C7238B847}"/>
    <cellStyle name="Separador de milhares 10 2 2 3 6 3 2" xfId="29258" xr:uid="{BC679B64-B0EF-417F-967D-906D360DB586}"/>
    <cellStyle name="Separador de milhares 10 2 2 3 6 3 3" xfId="41057" xr:uid="{7A250643-41F9-44D1-813E-ACE76103E77E}"/>
    <cellStyle name="Separador de milhares 10 2 2 3 6 4" xfId="23365" xr:uid="{A56E96D5-5112-4DE8-8F70-46398E69A9C8}"/>
    <cellStyle name="Separador de milhares 10 2 2 3 6 5" xfId="35160" xr:uid="{47841A1C-42F7-42FD-A6CF-99BDA3FA1D56}"/>
    <cellStyle name="Separador de milhares 10 2 2 3 7" xfId="13081" xr:uid="{00000000-0005-0000-0000-000030100000}"/>
    <cellStyle name="Separador de milhares 10 2 2 3 7 2" xfId="19012" xr:uid="{9CCA3B18-7BF5-4F16-86AD-A4CE6EEAC849}"/>
    <cellStyle name="Separador de milhares 10 2 2 3 7 2 2" xfId="30806" xr:uid="{317E8D3E-FB50-433E-8390-3578149C7613}"/>
    <cellStyle name="Separador de milhares 10 2 2 3 7 2 3" xfId="42605" xr:uid="{1E61BFBB-A687-4BB0-8469-001C3554AE75}"/>
    <cellStyle name="Separador de milhares 10 2 2 3 7 3" xfId="24913" xr:uid="{7FD1D3D2-8373-405E-8EAF-A0D208FCA76F}"/>
    <cellStyle name="Separador de milhares 10 2 2 3 7 4" xfId="36708" xr:uid="{63218140-2EEF-4352-BB57-3F7E92643F8E}"/>
    <cellStyle name="Separador de milhares 10 2 2 3 8" xfId="16072" xr:uid="{7906A888-59AE-4E79-9CED-72858353D63A}"/>
    <cellStyle name="Separador de milhares 10 2 2 3 8 2" xfId="27866" xr:uid="{EA916E06-D76C-4301-BD54-763AC0ABF907}"/>
    <cellStyle name="Separador de milhares 10 2 2 3 8 3" xfId="39665" xr:uid="{05BCC3E4-E36F-48BE-96CD-B1F60B6179B1}"/>
    <cellStyle name="Separador de milhares 10 2 2 3 9" xfId="21976" xr:uid="{C25D24BE-8332-4858-9066-46E156BD8A35}"/>
    <cellStyle name="Separador de milhares 10 2 2 4" xfId="3576" xr:uid="{00000000-0005-0000-0000-000031100000}"/>
    <cellStyle name="Separador de milhares 10 2 2 4 10" xfId="33779" xr:uid="{862DE4CB-CFC1-41DB-8484-F642836DDA74}"/>
    <cellStyle name="Separador de milhares 10 2 2 4 2" xfId="3577" xr:uid="{00000000-0005-0000-0000-000032100000}"/>
    <cellStyle name="Separador de milhares 10 2 2 4 2 2" xfId="3578" xr:uid="{00000000-0005-0000-0000-000033100000}"/>
    <cellStyle name="Separador de milhares 10 2 2 4 2 2 2" xfId="11537" xr:uid="{00000000-0005-0000-0000-000034100000}"/>
    <cellStyle name="Separador de milhares 10 2 2 4 2 2 2 2" xfId="14478" xr:uid="{00000000-0005-0000-0000-000035100000}"/>
    <cellStyle name="Separador de milhares 10 2 2 4 2 2 2 2 2" xfId="20409" xr:uid="{16D51314-C84D-45FD-8763-4DA62E4D9923}"/>
    <cellStyle name="Separador de milhares 10 2 2 4 2 2 2 2 2 2" xfId="32203" xr:uid="{E6D4E1D3-089E-452F-A69D-192A8DAB0605}"/>
    <cellStyle name="Separador de milhares 10 2 2 4 2 2 2 2 2 3" xfId="44002" xr:uid="{C847D30E-0E36-40DE-8EB5-E8B643803141}"/>
    <cellStyle name="Separador de milhares 10 2 2 4 2 2 2 2 3" xfId="26310" xr:uid="{2DD22319-01FF-4012-863E-9C6FAA4E0AFA}"/>
    <cellStyle name="Separador de milhares 10 2 2 4 2 2 2 2 4" xfId="38105" xr:uid="{5B948AB6-B163-40FB-AF03-CB152959F3BB}"/>
    <cellStyle name="Separador de milhares 10 2 2 4 2 2 2 3" xfId="17473" xr:uid="{425ACB9F-189C-479F-AB5A-C5E1DF8C4688}"/>
    <cellStyle name="Separador de milhares 10 2 2 4 2 2 2 3 2" xfId="29267" xr:uid="{A06875D9-BEDB-498C-BE06-4FEBA0685D1E}"/>
    <cellStyle name="Separador de milhares 10 2 2 4 2 2 2 3 3" xfId="41066" xr:uid="{93CE1A9A-183A-4083-81AC-6D70FD7FA2EF}"/>
    <cellStyle name="Separador de milhares 10 2 2 4 2 2 2 4" xfId="23374" xr:uid="{1597C6E9-7CEB-40D0-8928-D4CE3F63AF30}"/>
    <cellStyle name="Separador de milhares 10 2 2 4 2 2 2 5" xfId="35169" xr:uid="{11F50210-3536-4D02-8123-D6FA15D52BBB}"/>
    <cellStyle name="Separador de milhares 10 2 2 4 2 2 3" xfId="13090" xr:uid="{00000000-0005-0000-0000-000036100000}"/>
    <cellStyle name="Separador de milhares 10 2 2 4 2 2 3 2" xfId="19021" xr:uid="{138361CD-26D2-4F36-99E7-5595635AA943}"/>
    <cellStyle name="Separador de milhares 10 2 2 4 2 2 3 2 2" xfId="30815" xr:uid="{4979A9D6-DC6D-4817-9525-58FDAF5D080B}"/>
    <cellStyle name="Separador de milhares 10 2 2 4 2 2 3 2 3" xfId="42614" xr:uid="{B3E1CCAD-E5CC-496A-9B2E-F72A8965E181}"/>
    <cellStyle name="Separador de milhares 10 2 2 4 2 2 3 3" xfId="24922" xr:uid="{8B01C7AD-92BE-43B1-886F-FA4AB67265E9}"/>
    <cellStyle name="Separador de milhares 10 2 2 4 2 2 3 4" xfId="36717" xr:uid="{31D8E06C-48C4-4EF0-A4D9-174257FBB19C}"/>
    <cellStyle name="Separador de milhares 10 2 2 4 2 2 4" xfId="16081" xr:uid="{F36F62FC-DFCD-471D-A0EE-72DC7BA744E0}"/>
    <cellStyle name="Separador de milhares 10 2 2 4 2 2 4 2" xfId="27875" xr:uid="{FAE8969D-FC8D-4609-B1D9-B64145ED7376}"/>
    <cellStyle name="Separador de milhares 10 2 2 4 2 2 4 3" xfId="39674" xr:uid="{65FD31C9-3F0D-4131-994C-0D9D2F832ACB}"/>
    <cellStyle name="Separador de milhares 10 2 2 4 2 2 5" xfId="21985" xr:uid="{7DF73664-C38A-4846-969D-C7A6F9639451}"/>
    <cellStyle name="Separador de milhares 10 2 2 4 2 2 6" xfId="33781" xr:uid="{E96C4047-A4BA-4536-8316-C11D8C3851EB}"/>
    <cellStyle name="Separador de milhares 10 2 2 4 2 3" xfId="3579" xr:uid="{00000000-0005-0000-0000-000037100000}"/>
    <cellStyle name="Separador de milhares 10 2 2 4 2 3 2" xfId="11538" xr:uid="{00000000-0005-0000-0000-000038100000}"/>
    <cellStyle name="Separador de milhares 10 2 2 4 2 3 2 2" xfId="14479" xr:uid="{00000000-0005-0000-0000-000039100000}"/>
    <cellStyle name="Separador de milhares 10 2 2 4 2 3 2 2 2" xfId="20410" xr:uid="{4A6C8C39-7A9D-4C70-861D-5FAD4C26DDB2}"/>
    <cellStyle name="Separador de milhares 10 2 2 4 2 3 2 2 2 2" xfId="32204" xr:uid="{84692E9F-E8DB-4598-8BEF-46DCE6430FDA}"/>
    <cellStyle name="Separador de milhares 10 2 2 4 2 3 2 2 2 3" xfId="44003" xr:uid="{FB238D73-CC68-4844-926C-B9C55C3F21C3}"/>
    <cellStyle name="Separador de milhares 10 2 2 4 2 3 2 2 3" xfId="26311" xr:uid="{C8E77FBC-76BB-4950-B638-1D47459789B4}"/>
    <cellStyle name="Separador de milhares 10 2 2 4 2 3 2 2 4" xfId="38106" xr:uid="{1CF05EA5-D363-41FC-B1ED-E6BEAA4D016B}"/>
    <cellStyle name="Separador de milhares 10 2 2 4 2 3 2 3" xfId="17474" xr:uid="{AB988F3A-F6B4-45D2-886B-A0F0ADFCA163}"/>
    <cellStyle name="Separador de milhares 10 2 2 4 2 3 2 3 2" xfId="29268" xr:uid="{F7841E70-A205-4615-8362-52F7C181A9AA}"/>
    <cellStyle name="Separador de milhares 10 2 2 4 2 3 2 3 3" xfId="41067" xr:uid="{4C21EF57-DC4D-4858-9E75-6AC0C5ADE90D}"/>
    <cellStyle name="Separador de milhares 10 2 2 4 2 3 2 4" xfId="23375" xr:uid="{5EB52AB1-3154-4D61-9943-39C3D8BDC9F3}"/>
    <cellStyle name="Separador de milhares 10 2 2 4 2 3 2 5" xfId="35170" xr:uid="{93DF1A99-32B3-415B-9409-2D2F72DA9C69}"/>
    <cellStyle name="Separador de milhares 10 2 2 4 2 3 3" xfId="13091" xr:uid="{00000000-0005-0000-0000-00003A100000}"/>
    <cellStyle name="Separador de milhares 10 2 2 4 2 3 3 2" xfId="19022" xr:uid="{9E68B13F-D484-4576-8E41-ADD388D22186}"/>
    <cellStyle name="Separador de milhares 10 2 2 4 2 3 3 2 2" xfId="30816" xr:uid="{671F8905-3609-4012-9928-E5F13F164081}"/>
    <cellStyle name="Separador de milhares 10 2 2 4 2 3 3 2 3" xfId="42615" xr:uid="{E4B2F996-F966-4D0D-9A92-D5E45BBC271A}"/>
    <cellStyle name="Separador de milhares 10 2 2 4 2 3 3 3" xfId="24923" xr:uid="{A96BC18E-A38C-4734-A753-D004D6D54046}"/>
    <cellStyle name="Separador de milhares 10 2 2 4 2 3 3 4" xfId="36718" xr:uid="{544FBE1D-9237-4968-A397-BC4C4AC3EF6A}"/>
    <cellStyle name="Separador de milhares 10 2 2 4 2 3 4" xfId="16082" xr:uid="{36E25136-6D3F-48C9-A044-72447DDA2675}"/>
    <cellStyle name="Separador de milhares 10 2 2 4 2 3 4 2" xfId="27876" xr:uid="{49C9D26D-DC29-4260-8B80-2677A5969BD3}"/>
    <cellStyle name="Separador de milhares 10 2 2 4 2 3 4 3" xfId="39675" xr:uid="{8A291DB8-0DBF-493B-828C-0F6D0DD82BF2}"/>
    <cellStyle name="Separador de milhares 10 2 2 4 2 3 5" xfId="21986" xr:uid="{B763267C-8B7D-47FE-B7AB-045E3A381356}"/>
    <cellStyle name="Separador de milhares 10 2 2 4 2 3 6" xfId="33782" xr:uid="{E0791F2E-1428-4B54-802E-A15BB6B98F2A}"/>
    <cellStyle name="Separador de milhares 10 2 2 4 2 4" xfId="11536" xr:uid="{00000000-0005-0000-0000-00003B100000}"/>
    <cellStyle name="Separador de milhares 10 2 2 4 2 4 2" xfId="14477" xr:uid="{00000000-0005-0000-0000-00003C100000}"/>
    <cellStyle name="Separador de milhares 10 2 2 4 2 4 2 2" xfId="20408" xr:uid="{FFE557E0-4E90-4126-939E-5481ED1A600D}"/>
    <cellStyle name="Separador de milhares 10 2 2 4 2 4 2 2 2" xfId="32202" xr:uid="{0E874DA5-6A4C-4E6C-A919-5C522B964314}"/>
    <cellStyle name="Separador de milhares 10 2 2 4 2 4 2 2 3" xfId="44001" xr:uid="{FDEA636C-0878-4484-9945-E70A721E5F62}"/>
    <cellStyle name="Separador de milhares 10 2 2 4 2 4 2 3" xfId="26309" xr:uid="{278DC704-8595-475E-A026-1F8C71C4C2DE}"/>
    <cellStyle name="Separador de milhares 10 2 2 4 2 4 2 4" xfId="38104" xr:uid="{F78F4E91-58AB-42DC-92F0-0F15C14653BC}"/>
    <cellStyle name="Separador de milhares 10 2 2 4 2 4 3" xfId="17472" xr:uid="{6E3A9B6D-7252-42E3-AE46-6269ACF4CC33}"/>
    <cellStyle name="Separador de milhares 10 2 2 4 2 4 3 2" xfId="29266" xr:uid="{133A1BAA-83AC-4672-AA45-40F45C9CCBFE}"/>
    <cellStyle name="Separador de milhares 10 2 2 4 2 4 3 3" xfId="41065" xr:uid="{FD5E08D5-770F-4D2A-BFB7-6A4DE75CDADF}"/>
    <cellStyle name="Separador de milhares 10 2 2 4 2 4 4" xfId="23373" xr:uid="{3695FACD-5E1C-41C8-B24D-B5DE0E9A9E28}"/>
    <cellStyle name="Separador de milhares 10 2 2 4 2 4 5" xfId="35168" xr:uid="{0FB72F6D-6D76-459E-902E-17E91D4E87BC}"/>
    <cellStyle name="Separador de milhares 10 2 2 4 2 5" xfId="13089" xr:uid="{00000000-0005-0000-0000-00003D100000}"/>
    <cellStyle name="Separador de milhares 10 2 2 4 2 5 2" xfId="19020" xr:uid="{89BE235B-6929-4ED2-83A1-3D8AA022A32D}"/>
    <cellStyle name="Separador de milhares 10 2 2 4 2 5 2 2" xfId="30814" xr:uid="{8291E9ED-98B5-4FC3-8E1D-2EF1C4629792}"/>
    <cellStyle name="Separador de milhares 10 2 2 4 2 5 2 3" xfId="42613" xr:uid="{2CBFC71D-F27A-4F08-8EEA-013E7310AF0D}"/>
    <cellStyle name="Separador de milhares 10 2 2 4 2 5 3" xfId="24921" xr:uid="{55723EB0-E97E-4F5B-9A33-02B01DF24B10}"/>
    <cellStyle name="Separador de milhares 10 2 2 4 2 5 4" xfId="36716" xr:uid="{D1C30E34-94D9-4F11-BEA0-2845B8E3D8ED}"/>
    <cellStyle name="Separador de milhares 10 2 2 4 2 6" xfId="16080" xr:uid="{4752EFC0-A085-4A19-86F4-45B0703D23EA}"/>
    <cellStyle name="Separador de milhares 10 2 2 4 2 6 2" xfId="27874" xr:uid="{F5F28BB6-E2CB-4F54-AFC4-23C6F7EAEDBB}"/>
    <cellStyle name="Separador de milhares 10 2 2 4 2 6 3" xfId="39673" xr:uid="{E6A86F73-1256-4537-8339-A68FBD3A80F1}"/>
    <cellStyle name="Separador de milhares 10 2 2 4 2 7" xfId="21984" xr:uid="{850C77BD-9FAE-4A95-BAF1-557FBBB760EA}"/>
    <cellStyle name="Separador de milhares 10 2 2 4 2 8" xfId="33780" xr:uid="{B4607E87-62CD-42E8-A2EE-A57870A94656}"/>
    <cellStyle name="Separador de milhares 10 2 2 4 3" xfId="3580" xr:uid="{00000000-0005-0000-0000-00003E100000}"/>
    <cellStyle name="Separador de milhares 10 2 2 4 3 2" xfId="11539" xr:uid="{00000000-0005-0000-0000-00003F100000}"/>
    <cellStyle name="Separador de milhares 10 2 2 4 3 2 2" xfId="14480" xr:uid="{00000000-0005-0000-0000-000040100000}"/>
    <cellStyle name="Separador de milhares 10 2 2 4 3 2 2 2" xfId="20411" xr:uid="{1AA70538-AB2A-406F-AE0A-80EA2A9BF268}"/>
    <cellStyle name="Separador de milhares 10 2 2 4 3 2 2 2 2" xfId="32205" xr:uid="{C9F46686-447D-4D4B-A3F8-9F6662E5714A}"/>
    <cellStyle name="Separador de milhares 10 2 2 4 3 2 2 2 3" xfId="44004" xr:uid="{5519CD33-310B-4B13-8BBB-B1220DF98F01}"/>
    <cellStyle name="Separador de milhares 10 2 2 4 3 2 2 3" xfId="26312" xr:uid="{872B2787-5B5E-4118-B866-F21DC0E191F5}"/>
    <cellStyle name="Separador de milhares 10 2 2 4 3 2 2 4" xfId="38107" xr:uid="{DCD02E1D-1A5C-4561-9D5C-8AFEACE4AE08}"/>
    <cellStyle name="Separador de milhares 10 2 2 4 3 2 3" xfId="17475" xr:uid="{849E1418-3BEC-4512-9F65-D70002F90531}"/>
    <cellStyle name="Separador de milhares 10 2 2 4 3 2 3 2" xfId="29269" xr:uid="{E1C0B48C-E6D3-48F5-BFD7-975E823D3086}"/>
    <cellStyle name="Separador de milhares 10 2 2 4 3 2 3 3" xfId="41068" xr:uid="{DA6E1A23-99E4-42D0-848D-91A44A3A314E}"/>
    <cellStyle name="Separador de milhares 10 2 2 4 3 2 4" xfId="23376" xr:uid="{B19E03AD-B1DC-4FB9-8D13-761F390CF858}"/>
    <cellStyle name="Separador de milhares 10 2 2 4 3 2 5" xfId="35171" xr:uid="{6BBE0BE9-9D5B-4BE2-8CED-4FEAFFD0B4AC}"/>
    <cellStyle name="Separador de milhares 10 2 2 4 3 3" xfId="13092" xr:uid="{00000000-0005-0000-0000-000041100000}"/>
    <cellStyle name="Separador de milhares 10 2 2 4 3 3 2" xfId="19023" xr:uid="{0FE5F1EE-08D5-41AE-A5F3-A3F35D5B8CD3}"/>
    <cellStyle name="Separador de milhares 10 2 2 4 3 3 2 2" xfId="30817" xr:uid="{F04F6DA5-796A-4D02-93EB-48773848C43E}"/>
    <cellStyle name="Separador de milhares 10 2 2 4 3 3 2 3" xfId="42616" xr:uid="{BCAB9C81-FDC6-4D07-B748-5041A65D5B3C}"/>
    <cellStyle name="Separador de milhares 10 2 2 4 3 3 3" xfId="24924" xr:uid="{76E85E45-8F28-4393-80D3-75F3648E88ED}"/>
    <cellStyle name="Separador de milhares 10 2 2 4 3 3 4" xfId="36719" xr:uid="{4D3AEE9F-27CC-4266-ACC6-FD48032D673F}"/>
    <cellStyle name="Separador de milhares 10 2 2 4 3 4" xfId="16083" xr:uid="{F1D790A7-AE22-43B3-8E6F-0138488B7D65}"/>
    <cellStyle name="Separador de milhares 10 2 2 4 3 4 2" xfId="27877" xr:uid="{756448E1-2DD3-4A78-A05B-A3AA5A997BDB}"/>
    <cellStyle name="Separador de milhares 10 2 2 4 3 4 3" xfId="39676" xr:uid="{68647B4B-F58D-4580-90D9-1ABD19909659}"/>
    <cellStyle name="Separador de milhares 10 2 2 4 3 5" xfId="21987" xr:uid="{861A6B6B-823C-4308-A256-E604DA8BFCBB}"/>
    <cellStyle name="Separador de milhares 10 2 2 4 3 6" xfId="33783" xr:uid="{E9E7A8F1-FCA6-4AED-BD79-8E6EC970BAF1}"/>
    <cellStyle name="Separador de milhares 10 2 2 4 4" xfId="3581" xr:uid="{00000000-0005-0000-0000-000042100000}"/>
    <cellStyle name="Separador de milhares 10 2 2 4 4 2" xfId="11540" xr:uid="{00000000-0005-0000-0000-000043100000}"/>
    <cellStyle name="Separador de milhares 10 2 2 4 4 2 2" xfId="14481" xr:uid="{00000000-0005-0000-0000-000044100000}"/>
    <cellStyle name="Separador de milhares 10 2 2 4 4 2 2 2" xfId="20412" xr:uid="{49CA5D97-B3E3-4F00-B749-02268EA309F3}"/>
    <cellStyle name="Separador de milhares 10 2 2 4 4 2 2 2 2" xfId="32206" xr:uid="{A52530EA-1A2C-4C60-86F2-22C7E768BB06}"/>
    <cellStyle name="Separador de milhares 10 2 2 4 4 2 2 2 3" xfId="44005" xr:uid="{1C5CEAC3-52E1-4906-A043-CEFAFFEEF054}"/>
    <cellStyle name="Separador de milhares 10 2 2 4 4 2 2 3" xfId="26313" xr:uid="{C57924AD-CA77-4174-8092-77F5F875E60B}"/>
    <cellStyle name="Separador de milhares 10 2 2 4 4 2 2 4" xfId="38108" xr:uid="{FA413993-5E37-4AFF-9546-B6B0CBA93D30}"/>
    <cellStyle name="Separador de milhares 10 2 2 4 4 2 3" xfId="17476" xr:uid="{874B8B03-3E7F-4100-A9B1-FE0684E16C34}"/>
    <cellStyle name="Separador de milhares 10 2 2 4 4 2 3 2" xfId="29270" xr:uid="{2FCF0168-3613-4C8E-BABE-34B5FB1B043D}"/>
    <cellStyle name="Separador de milhares 10 2 2 4 4 2 3 3" xfId="41069" xr:uid="{66430D4D-9ABC-433C-A320-090C3EE944B5}"/>
    <cellStyle name="Separador de milhares 10 2 2 4 4 2 4" xfId="23377" xr:uid="{97164ACD-D55E-453D-99E2-213A860C2F55}"/>
    <cellStyle name="Separador de milhares 10 2 2 4 4 2 5" xfId="35172" xr:uid="{527D2E59-291B-4B6D-A654-57275E2D2082}"/>
    <cellStyle name="Separador de milhares 10 2 2 4 4 3" xfId="13093" xr:uid="{00000000-0005-0000-0000-000045100000}"/>
    <cellStyle name="Separador de milhares 10 2 2 4 4 3 2" xfId="19024" xr:uid="{BAF919F9-4331-40AF-A396-6082A7C55EBB}"/>
    <cellStyle name="Separador de milhares 10 2 2 4 4 3 2 2" xfId="30818" xr:uid="{279838DA-66D9-430E-97B3-C157952F00D1}"/>
    <cellStyle name="Separador de milhares 10 2 2 4 4 3 2 3" xfId="42617" xr:uid="{3B734B30-7A17-4897-87B7-4912BD239170}"/>
    <cellStyle name="Separador de milhares 10 2 2 4 4 3 3" xfId="24925" xr:uid="{1905EB35-0863-443F-B7FF-752585C3A3CC}"/>
    <cellStyle name="Separador de milhares 10 2 2 4 4 3 4" xfId="36720" xr:uid="{A6D8B1D9-2C07-4A63-8519-1F5DDEF98A60}"/>
    <cellStyle name="Separador de milhares 10 2 2 4 4 4" xfId="16084" xr:uid="{DFF4BF7F-EC98-4D9A-A98A-337E1D210D0E}"/>
    <cellStyle name="Separador de milhares 10 2 2 4 4 4 2" xfId="27878" xr:uid="{A604E83A-8178-4569-8EAC-C38A55CC22E9}"/>
    <cellStyle name="Separador de milhares 10 2 2 4 4 4 3" xfId="39677" xr:uid="{2406DF51-B7E9-4202-835E-D35418D1B37E}"/>
    <cellStyle name="Separador de milhares 10 2 2 4 4 5" xfId="21988" xr:uid="{FEE0ACA9-B040-4373-B2AD-96E9F73E2AB9}"/>
    <cellStyle name="Separador de milhares 10 2 2 4 4 6" xfId="33784" xr:uid="{D07EBE96-E436-4DBB-9064-3AD4796A7F9E}"/>
    <cellStyle name="Separador de milhares 10 2 2 4 5" xfId="3582" xr:uid="{00000000-0005-0000-0000-000046100000}"/>
    <cellStyle name="Separador de milhares 10 2 2 4 5 2" xfId="11541" xr:uid="{00000000-0005-0000-0000-000047100000}"/>
    <cellStyle name="Separador de milhares 10 2 2 4 5 2 2" xfId="14482" xr:uid="{00000000-0005-0000-0000-000048100000}"/>
    <cellStyle name="Separador de milhares 10 2 2 4 5 2 2 2" xfId="20413" xr:uid="{8FE3A40D-2A48-432B-A93E-3B42EDCCC995}"/>
    <cellStyle name="Separador de milhares 10 2 2 4 5 2 2 2 2" xfId="32207" xr:uid="{14B69E4F-1C11-42F0-AC04-E58356022BA5}"/>
    <cellStyle name="Separador de milhares 10 2 2 4 5 2 2 2 3" xfId="44006" xr:uid="{8C46624B-64B9-4259-A8F3-05DA7486E274}"/>
    <cellStyle name="Separador de milhares 10 2 2 4 5 2 2 3" xfId="26314" xr:uid="{62248B0B-19AE-4BD0-9AD5-B1F69714A884}"/>
    <cellStyle name="Separador de milhares 10 2 2 4 5 2 2 4" xfId="38109" xr:uid="{80DFB541-9098-4640-8CA0-17E82290872F}"/>
    <cellStyle name="Separador de milhares 10 2 2 4 5 2 3" xfId="17477" xr:uid="{64632D14-27EA-4D72-8493-45961A92C0A7}"/>
    <cellStyle name="Separador de milhares 10 2 2 4 5 2 3 2" xfId="29271" xr:uid="{48CEA830-1058-4983-9A4B-00C30C114C85}"/>
    <cellStyle name="Separador de milhares 10 2 2 4 5 2 3 3" xfId="41070" xr:uid="{126364C6-6651-4A15-94FE-60EE3B9D0D72}"/>
    <cellStyle name="Separador de milhares 10 2 2 4 5 2 4" xfId="23378" xr:uid="{AAD063CB-BB70-40B8-B9F9-A37899F825C0}"/>
    <cellStyle name="Separador de milhares 10 2 2 4 5 2 5" xfId="35173" xr:uid="{F2BA0671-BE54-48AA-9001-9DB04CED4CB5}"/>
    <cellStyle name="Separador de milhares 10 2 2 4 5 3" xfId="13094" xr:uid="{00000000-0005-0000-0000-000049100000}"/>
    <cellStyle name="Separador de milhares 10 2 2 4 5 3 2" xfId="19025" xr:uid="{018581C0-2EB6-4D55-92E1-A74D6F1B49D3}"/>
    <cellStyle name="Separador de milhares 10 2 2 4 5 3 2 2" xfId="30819" xr:uid="{72284E9E-3F24-4A86-A377-AD635AB930B8}"/>
    <cellStyle name="Separador de milhares 10 2 2 4 5 3 2 3" xfId="42618" xr:uid="{A33F77C1-990D-4F61-A5D1-E8A1FE394FD1}"/>
    <cellStyle name="Separador de milhares 10 2 2 4 5 3 3" xfId="24926" xr:uid="{A8152AFA-19B5-4393-A0D6-C5E60DDC7D9F}"/>
    <cellStyle name="Separador de milhares 10 2 2 4 5 3 4" xfId="36721" xr:uid="{047E75C7-507D-42EE-93E4-0B811FC4D997}"/>
    <cellStyle name="Separador de milhares 10 2 2 4 5 4" xfId="16085" xr:uid="{40D1A400-32E0-4664-845C-F563EE12A64E}"/>
    <cellStyle name="Separador de milhares 10 2 2 4 5 4 2" xfId="27879" xr:uid="{C735AC95-07B9-480E-80E8-7444AE570200}"/>
    <cellStyle name="Separador de milhares 10 2 2 4 5 4 3" xfId="39678" xr:uid="{0EA54D4D-746F-48E9-8EE2-A64F3A7C75CA}"/>
    <cellStyle name="Separador de milhares 10 2 2 4 5 5" xfId="21989" xr:uid="{A8BA5709-5A25-42A1-AF9F-50AE48C575C1}"/>
    <cellStyle name="Separador de milhares 10 2 2 4 5 6" xfId="33785" xr:uid="{4E787FDE-07F5-4AA7-8500-C4948808B04E}"/>
    <cellStyle name="Separador de milhares 10 2 2 4 6" xfId="11535" xr:uid="{00000000-0005-0000-0000-00004A100000}"/>
    <cellStyle name="Separador de milhares 10 2 2 4 6 2" xfId="14476" xr:uid="{00000000-0005-0000-0000-00004B100000}"/>
    <cellStyle name="Separador de milhares 10 2 2 4 6 2 2" xfId="20407" xr:uid="{0B2C5C92-2DB4-49D1-81D3-874E023A0F02}"/>
    <cellStyle name="Separador de milhares 10 2 2 4 6 2 2 2" xfId="32201" xr:uid="{5CE361AB-5F7B-4209-BE8B-2C3959D6DB61}"/>
    <cellStyle name="Separador de milhares 10 2 2 4 6 2 2 3" xfId="44000" xr:uid="{8EABC1F2-BA67-4054-8E8E-C38E186858AD}"/>
    <cellStyle name="Separador de milhares 10 2 2 4 6 2 3" xfId="26308" xr:uid="{1DEC8109-57E6-4F26-8FB6-6CFD8B660715}"/>
    <cellStyle name="Separador de milhares 10 2 2 4 6 2 4" xfId="38103" xr:uid="{059D9B26-3EDE-4AE3-A7E6-C29ECEDD2AAA}"/>
    <cellStyle name="Separador de milhares 10 2 2 4 6 3" xfId="17471" xr:uid="{CB933EC1-0CAF-48D3-A99E-32179439E0D6}"/>
    <cellStyle name="Separador de milhares 10 2 2 4 6 3 2" xfId="29265" xr:uid="{D966B7AB-4929-402C-9493-263189987F11}"/>
    <cellStyle name="Separador de milhares 10 2 2 4 6 3 3" xfId="41064" xr:uid="{6119DC00-5699-4847-9325-9E3B432B852C}"/>
    <cellStyle name="Separador de milhares 10 2 2 4 6 4" xfId="23372" xr:uid="{E3D0DBD3-C5F7-4FFD-AF39-69925CEE1E5A}"/>
    <cellStyle name="Separador de milhares 10 2 2 4 6 5" xfId="35167" xr:uid="{F2E2BA7E-0081-4732-AC43-C15CE1FA1871}"/>
    <cellStyle name="Separador de milhares 10 2 2 4 7" xfId="13088" xr:uid="{00000000-0005-0000-0000-00004C100000}"/>
    <cellStyle name="Separador de milhares 10 2 2 4 7 2" xfId="19019" xr:uid="{25680404-9854-4A2C-B66B-7A47ACA11851}"/>
    <cellStyle name="Separador de milhares 10 2 2 4 7 2 2" xfId="30813" xr:uid="{AABA7BFE-2AD9-4EA7-AA44-6D05487B365A}"/>
    <cellStyle name="Separador de milhares 10 2 2 4 7 2 3" xfId="42612" xr:uid="{2714E467-5C39-497C-8E1C-1B69501E351D}"/>
    <cellStyle name="Separador de milhares 10 2 2 4 7 3" xfId="24920" xr:uid="{C42BD1F4-C221-46FC-8EBD-CC37D486F9BC}"/>
    <cellStyle name="Separador de milhares 10 2 2 4 7 4" xfId="36715" xr:uid="{82521DA5-8A12-4BA6-AEC0-3C66B9A1A0BD}"/>
    <cellStyle name="Separador de milhares 10 2 2 4 8" xfId="16079" xr:uid="{89A9AF26-DA0A-46C6-BDDB-9ADF81053DB5}"/>
    <cellStyle name="Separador de milhares 10 2 2 4 8 2" xfId="27873" xr:uid="{AC828CD7-FD6F-4085-B36B-D7B87CD80DCB}"/>
    <cellStyle name="Separador de milhares 10 2 2 4 8 3" xfId="39672" xr:uid="{E2526E7D-72EB-4207-8210-C31A93DF5AB4}"/>
    <cellStyle name="Separador de milhares 10 2 2 4 9" xfId="21983" xr:uid="{39A5D0AF-B130-40C0-A358-B710E16CF8E7}"/>
    <cellStyle name="Separador de milhares 10 2 2 5" xfId="3583" xr:uid="{00000000-0005-0000-0000-00004D100000}"/>
    <cellStyle name="Separador de milhares 10 2 2 5 2" xfId="3584" xr:uid="{00000000-0005-0000-0000-00004E100000}"/>
    <cellStyle name="Separador de milhares 10 2 2 5 2 2" xfId="11543" xr:uid="{00000000-0005-0000-0000-00004F100000}"/>
    <cellStyle name="Separador de milhares 10 2 2 5 2 2 2" xfId="14484" xr:uid="{00000000-0005-0000-0000-000050100000}"/>
    <cellStyle name="Separador de milhares 10 2 2 5 2 2 2 2" xfId="20415" xr:uid="{42F0161D-9B3A-4D71-ADF7-D9506F8B2534}"/>
    <cellStyle name="Separador de milhares 10 2 2 5 2 2 2 2 2" xfId="32209" xr:uid="{13D19492-725E-42FA-AA78-06CA04FB2EE9}"/>
    <cellStyle name="Separador de milhares 10 2 2 5 2 2 2 2 3" xfId="44008" xr:uid="{252BC6AB-8A72-4642-9F58-E87EABE8341C}"/>
    <cellStyle name="Separador de milhares 10 2 2 5 2 2 2 3" xfId="26316" xr:uid="{CDD5BE78-23FD-4A8D-9CB1-06B744366A3E}"/>
    <cellStyle name="Separador de milhares 10 2 2 5 2 2 2 4" xfId="38111" xr:uid="{E674A350-8A69-4D0B-8164-10001D4625AC}"/>
    <cellStyle name="Separador de milhares 10 2 2 5 2 2 3" xfId="17479" xr:uid="{24374C3B-F9C5-462A-B99E-0708DA56EB5D}"/>
    <cellStyle name="Separador de milhares 10 2 2 5 2 2 3 2" xfId="29273" xr:uid="{8E0F63DD-C23C-466C-9F88-15B017C7B675}"/>
    <cellStyle name="Separador de milhares 10 2 2 5 2 2 3 3" xfId="41072" xr:uid="{EC63BFAB-B6C4-4E58-A076-33A390B640F3}"/>
    <cellStyle name="Separador de milhares 10 2 2 5 2 2 4" xfId="23380" xr:uid="{A596D1F7-7996-47DB-A2B0-7C3CF4CB93EB}"/>
    <cellStyle name="Separador de milhares 10 2 2 5 2 2 5" xfId="35175" xr:uid="{61213853-23B1-4654-A7FB-FDF04F08FF74}"/>
    <cellStyle name="Separador de milhares 10 2 2 5 2 3" xfId="13096" xr:uid="{00000000-0005-0000-0000-000051100000}"/>
    <cellStyle name="Separador de milhares 10 2 2 5 2 3 2" xfId="19027" xr:uid="{15B3E792-9D48-433F-AC16-D2D5373FDA81}"/>
    <cellStyle name="Separador de milhares 10 2 2 5 2 3 2 2" xfId="30821" xr:uid="{9E2EB942-F144-41A1-BD2D-A4E585DD749E}"/>
    <cellStyle name="Separador de milhares 10 2 2 5 2 3 2 3" xfId="42620" xr:uid="{25FA1BAE-1EC2-4FBE-A897-5F97445204CC}"/>
    <cellStyle name="Separador de milhares 10 2 2 5 2 3 3" xfId="24928" xr:uid="{652F9B46-8254-402B-931F-A4CCC305D348}"/>
    <cellStyle name="Separador de milhares 10 2 2 5 2 3 4" xfId="36723" xr:uid="{5A82EA75-E342-4D20-B103-CD7DFCE8D73F}"/>
    <cellStyle name="Separador de milhares 10 2 2 5 2 4" xfId="16087" xr:uid="{5B8DCB58-6C50-4D7B-9DE9-DDE8CF3EC98A}"/>
    <cellStyle name="Separador de milhares 10 2 2 5 2 4 2" xfId="27881" xr:uid="{DF22DAC2-EC26-48BB-8273-CD6CA4BEAFB5}"/>
    <cellStyle name="Separador de milhares 10 2 2 5 2 4 3" xfId="39680" xr:uid="{5B100D15-1FC4-4914-9299-7BD7DF27E032}"/>
    <cellStyle name="Separador de milhares 10 2 2 5 2 5" xfId="21991" xr:uid="{E0E8920F-4004-4004-92DC-493685EC47AF}"/>
    <cellStyle name="Separador de milhares 10 2 2 5 2 6" xfId="33787" xr:uid="{9B8C5FFB-9C43-42A8-925C-D11EF033F409}"/>
    <cellStyle name="Separador de milhares 10 2 2 5 3" xfId="3585" xr:uid="{00000000-0005-0000-0000-000052100000}"/>
    <cellStyle name="Separador de milhares 10 2 2 5 3 2" xfId="11544" xr:uid="{00000000-0005-0000-0000-000053100000}"/>
    <cellStyle name="Separador de milhares 10 2 2 5 3 2 2" xfId="14485" xr:uid="{00000000-0005-0000-0000-000054100000}"/>
    <cellStyle name="Separador de milhares 10 2 2 5 3 2 2 2" xfId="20416" xr:uid="{5B9D70C8-2E6C-4983-9E4C-87D6D5662E79}"/>
    <cellStyle name="Separador de milhares 10 2 2 5 3 2 2 2 2" xfId="32210" xr:uid="{41BA430A-4B92-40C4-B22B-2FF9522673B3}"/>
    <cellStyle name="Separador de milhares 10 2 2 5 3 2 2 2 3" xfId="44009" xr:uid="{B9875B18-C6BF-41A6-8226-563C8E95A232}"/>
    <cellStyle name="Separador de milhares 10 2 2 5 3 2 2 3" xfId="26317" xr:uid="{8264D533-0154-4A66-AEF3-BE00886B6A63}"/>
    <cellStyle name="Separador de milhares 10 2 2 5 3 2 2 4" xfId="38112" xr:uid="{5A8722FF-F478-44EC-B20A-30CCB447956E}"/>
    <cellStyle name="Separador de milhares 10 2 2 5 3 2 3" xfId="17480" xr:uid="{D0CFACED-243B-4953-A95C-680BFF8BE0BB}"/>
    <cellStyle name="Separador de milhares 10 2 2 5 3 2 3 2" xfId="29274" xr:uid="{8817506B-D427-4B83-B6CE-A8512166687E}"/>
    <cellStyle name="Separador de milhares 10 2 2 5 3 2 3 3" xfId="41073" xr:uid="{95E36546-EEB1-4AB4-BB42-95F5BA88C483}"/>
    <cellStyle name="Separador de milhares 10 2 2 5 3 2 4" xfId="23381" xr:uid="{8BEAF972-1FFD-4B77-9421-33657B323A89}"/>
    <cellStyle name="Separador de milhares 10 2 2 5 3 2 5" xfId="35176" xr:uid="{96557A2B-5973-41AA-895C-2742EDBDAC30}"/>
    <cellStyle name="Separador de milhares 10 2 2 5 3 3" xfId="13097" xr:uid="{00000000-0005-0000-0000-000055100000}"/>
    <cellStyle name="Separador de milhares 10 2 2 5 3 3 2" xfId="19028" xr:uid="{2BB0FC44-D9FF-48B0-A94C-ED58638A7B99}"/>
    <cellStyle name="Separador de milhares 10 2 2 5 3 3 2 2" xfId="30822" xr:uid="{ADA2D46E-68E2-460C-B6D9-1D2EB0EC15A0}"/>
    <cellStyle name="Separador de milhares 10 2 2 5 3 3 2 3" xfId="42621" xr:uid="{C90805AC-8A0A-4076-99D1-37CC10EB1963}"/>
    <cellStyle name="Separador de milhares 10 2 2 5 3 3 3" xfId="24929" xr:uid="{10B8C956-D440-486F-AABE-9BB3EE1DF557}"/>
    <cellStyle name="Separador de milhares 10 2 2 5 3 3 4" xfId="36724" xr:uid="{75F09653-2543-4252-A64D-66F2A31AED0B}"/>
    <cellStyle name="Separador de milhares 10 2 2 5 3 4" xfId="16088" xr:uid="{460A5A52-F88C-420B-8DE6-AC366DB86C7D}"/>
    <cellStyle name="Separador de milhares 10 2 2 5 3 4 2" xfId="27882" xr:uid="{F21E71B5-4BF4-41AF-9897-030917772BE6}"/>
    <cellStyle name="Separador de milhares 10 2 2 5 3 4 3" xfId="39681" xr:uid="{0C865AA7-7AEC-4F3F-84C0-785C4A008280}"/>
    <cellStyle name="Separador de milhares 10 2 2 5 3 5" xfId="21992" xr:uid="{E7794BA7-98FF-4A8C-8AB6-0F9268FEFE1E}"/>
    <cellStyle name="Separador de milhares 10 2 2 5 3 6" xfId="33788" xr:uid="{1A5C5BD0-0EED-48DC-8B17-E1CFE890F47B}"/>
    <cellStyle name="Separador de milhares 10 2 2 5 4" xfId="11542" xr:uid="{00000000-0005-0000-0000-000056100000}"/>
    <cellStyle name="Separador de milhares 10 2 2 5 4 2" xfId="14483" xr:uid="{00000000-0005-0000-0000-000057100000}"/>
    <cellStyle name="Separador de milhares 10 2 2 5 4 2 2" xfId="20414" xr:uid="{99162F5A-9C56-48C5-8196-86553013B0AD}"/>
    <cellStyle name="Separador de milhares 10 2 2 5 4 2 2 2" xfId="32208" xr:uid="{88CDE390-129A-4CE2-9E6D-E7DB34606ADF}"/>
    <cellStyle name="Separador de milhares 10 2 2 5 4 2 2 3" xfId="44007" xr:uid="{2A26694E-753C-4672-880E-063DABD13D92}"/>
    <cellStyle name="Separador de milhares 10 2 2 5 4 2 3" xfId="26315" xr:uid="{090D78B6-21CF-4E1C-B28C-0ECDAF055668}"/>
    <cellStyle name="Separador de milhares 10 2 2 5 4 2 4" xfId="38110" xr:uid="{653B3BF6-BE63-4BF5-BB03-01CD60AA67EE}"/>
    <cellStyle name="Separador de milhares 10 2 2 5 4 3" xfId="17478" xr:uid="{954D9FD2-C865-48D0-BA6A-D27CD717A203}"/>
    <cellStyle name="Separador de milhares 10 2 2 5 4 3 2" xfId="29272" xr:uid="{01205D75-7E2A-402B-9B03-8E0F0F06C1C8}"/>
    <cellStyle name="Separador de milhares 10 2 2 5 4 3 3" xfId="41071" xr:uid="{02E56A48-3BA9-4C5C-A0AC-5B4B5E418547}"/>
    <cellStyle name="Separador de milhares 10 2 2 5 4 4" xfId="23379" xr:uid="{9EC6D222-DBC4-44DD-85C0-10969D7A9BD8}"/>
    <cellStyle name="Separador de milhares 10 2 2 5 4 5" xfId="35174" xr:uid="{6D6667DF-A08C-440E-91CA-53F16B3D76B7}"/>
    <cellStyle name="Separador de milhares 10 2 2 5 5" xfId="13095" xr:uid="{00000000-0005-0000-0000-000058100000}"/>
    <cellStyle name="Separador de milhares 10 2 2 5 5 2" xfId="19026" xr:uid="{B416190C-B2D5-4D92-9F3F-1DFDD0047A2E}"/>
    <cellStyle name="Separador de milhares 10 2 2 5 5 2 2" xfId="30820" xr:uid="{3549A69C-46BA-46AD-ADB2-333AD21F43C7}"/>
    <cellStyle name="Separador de milhares 10 2 2 5 5 2 3" xfId="42619" xr:uid="{3489E0C6-E36A-439D-B94B-8CF30B103014}"/>
    <cellStyle name="Separador de milhares 10 2 2 5 5 3" xfId="24927" xr:uid="{A9562CA0-610D-474C-9B25-869B8080D7ED}"/>
    <cellStyle name="Separador de milhares 10 2 2 5 5 4" xfId="36722" xr:uid="{4C2407B3-7646-44DC-ABF3-4B2BBD67D85E}"/>
    <cellStyle name="Separador de milhares 10 2 2 5 6" xfId="16086" xr:uid="{8840D095-AB17-4F53-9433-6D03A1C31283}"/>
    <cellStyle name="Separador de milhares 10 2 2 5 6 2" xfId="27880" xr:uid="{829628D0-1F10-4FA6-B276-A5D003BF0F7B}"/>
    <cellStyle name="Separador de milhares 10 2 2 5 6 3" xfId="39679" xr:uid="{8EFA6159-B1F3-4EA3-85DA-3C5197E57F2D}"/>
    <cellStyle name="Separador de milhares 10 2 2 5 7" xfId="21990" xr:uid="{D0B91777-9FD9-4EA2-8B53-74D839C86A58}"/>
    <cellStyle name="Separador de milhares 10 2 2 5 8" xfId="33786" xr:uid="{B9A26072-DF7A-48D1-BD16-D9C318B3A7E2}"/>
    <cellStyle name="Separador de milhares 10 2 2 6" xfId="3586" xr:uid="{00000000-0005-0000-0000-000059100000}"/>
    <cellStyle name="Separador de milhares 10 2 2 6 2" xfId="11545" xr:uid="{00000000-0005-0000-0000-00005A100000}"/>
    <cellStyle name="Separador de milhares 10 2 2 6 2 2" xfId="14486" xr:uid="{00000000-0005-0000-0000-00005B100000}"/>
    <cellStyle name="Separador de milhares 10 2 2 6 2 2 2" xfId="20417" xr:uid="{9BC5324B-E7C0-4612-936A-D67663F8F179}"/>
    <cellStyle name="Separador de milhares 10 2 2 6 2 2 2 2" xfId="32211" xr:uid="{D1696ACF-681E-466C-A50A-29B355D3C7C5}"/>
    <cellStyle name="Separador de milhares 10 2 2 6 2 2 2 3" xfId="44010" xr:uid="{62F56FED-60D5-4718-9B95-E42E728057A4}"/>
    <cellStyle name="Separador de milhares 10 2 2 6 2 2 3" xfId="26318" xr:uid="{AB1F62E9-6C06-4586-98E8-7666AF8F9C61}"/>
    <cellStyle name="Separador de milhares 10 2 2 6 2 2 4" xfId="38113" xr:uid="{599391BA-9644-4771-BCC2-B7AA979D33D3}"/>
    <cellStyle name="Separador de milhares 10 2 2 6 2 3" xfId="17481" xr:uid="{D6A68CCF-6B70-4F5D-9542-72DB82B7DAC3}"/>
    <cellStyle name="Separador de milhares 10 2 2 6 2 3 2" xfId="29275" xr:uid="{EF68076C-64EA-4160-9A64-E4C702F5A60E}"/>
    <cellStyle name="Separador de milhares 10 2 2 6 2 3 3" xfId="41074" xr:uid="{A123B8AC-0264-4E91-916A-49C427D9A80C}"/>
    <cellStyle name="Separador de milhares 10 2 2 6 2 4" xfId="23382" xr:uid="{D178EC28-0563-4693-AFBE-87372FE465A2}"/>
    <cellStyle name="Separador de milhares 10 2 2 6 2 5" xfId="35177" xr:uid="{8CBA2D65-7949-4160-A466-AFCFD6509C0D}"/>
    <cellStyle name="Separador de milhares 10 2 2 6 3" xfId="13098" xr:uid="{00000000-0005-0000-0000-00005C100000}"/>
    <cellStyle name="Separador de milhares 10 2 2 6 3 2" xfId="19029" xr:uid="{8399820E-5C07-47FA-A758-23E75403B282}"/>
    <cellStyle name="Separador de milhares 10 2 2 6 3 2 2" xfId="30823" xr:uid="{C69BD821-FF14-4904-86C7-99E88BE6E456}"/>
    <cellStyle name="Separador de milhares 10 2 2 6 3 2 3" xfId="42622" xr:uid="{109141FC-39FE-469D-A4DE-3F035024665B}"/>
    <cellStyle name="Separador de milhares 10 2 2 6 3 3" xfId="24930" xr:uid="{3AF6239A-EA48-460F-B947-4B6A61173371}"/>
    <cellStyle name="Separador de milhares 10 2 2 6 3 4" xfId="36725" xr:uid="{75C6E425-254A-4A87-A1F9-8C25DEBBBB42}"/>
    <cellStyle name="Separador de milhares 10 2 2 6 4" xfId="16089" xr:uid="{49940288-F3A3-4274-A8AD-AF4F39E35D5C}"/>
    <cellStyle name="Separador de milhares 10 2 2 6 4 2" xfId="27883" xr:uid="{9745D225-2C83-4FCB-A590-4C5FB4057CFD}"/>
    <cellStyle name="Separador de milhares 10 2 2 6 4 3" xfId="39682" xr:uid="{35B936F2-1FE5-4273-B8BE-1A8CEB8711AA}"/>
    <cellStyle name="Separador de milhares 10 2 2 6 5" xfId="21993" xr:uid="{C70436CB-61A6-48E9-ACD6-F8A2509F5CE1}"/>
    <cellStyle name="Separador de milhares 10 2 2 6 6" xfId="33789" xr:uid="{60591E7B-8093-4AA6-97AB-1161BE3F36D8}"/>
    <cellStyle name="Separador de milhares 10 2 2 7" xfId="3587" xr:uid="{00000000-0005-0000-0000-00005D100000}"/>
    <cellStyle name="Separador de milhares 10 2 2 7 2" xfId="11546" xr:uid="{00000000-0005-0000-0000-00005E100000}"/>
    <cellStyle name="Separador de milhares 10 2 2 7 2 2" xfId="14487" xr:uid="{00000000-0005-0000-0000-00005F100000}"/>
    <cellStyle name="Separador de milhares 10 2 2 7 2 2 2" xfId="20418" xr:uid="{5C5BAA38-1591-45AA-BAFB-85C35686CCF5}"/>
    <cellStyle name="Separador de milhares 10 2 2 7 2 2 2 2" xfId="32212" xr:uid="{6AA96EB1-8D34-4741-8B35-D58E863C9989}"/>
    <cellStyle name="Separador de milhares 10 2 2 7 2 2 2 3" xfId="44011" xr:uid="{9E107845-B095-44D1-B07F-68F6A3891F54}"/>
    <cellStyle name="Separador de milhares 10 2 2 7 2 2 3" xfId="26319" xr:uid="{702F291F-D72C-4D1B-923F-4160FD88FB91}"/>
    <cellStyle name="Separador de milhares 10 2 2 7 2 2 4" xfId="38114" xr:uid="{AF2D1E9E-DE43-430E-98C5-28C4FB45131C}"/>
    <cellStyle name="Separador de milhares 10 2 2 7 2 3" xfId="17482" xr:uid="{769E59FB-AAAF-45ED-9250-C1070648048E}"/>
    <cellStyle name="Separador de milhares 10 2 2 7 2 3 2" xfId="29276" xr:uid="{B3CBAB9F-9951-4CE6-98E2-57D69024BA4E}"/>
    <cellStyle name="Separador de milhares 10 2 2 7 2 3 3" xfId="41075" xr:uid="{5FA0E795-80A9-443F-BCAE-35F79A95E94C}"/>
    <cellStyle name="Separador de milhares 10 2 2 7 2 4" xfId="23383" xr:uid="{502309C5-0F41-4ED1-9C12-D9B61A4934D8}"/>
    <cellStyle name="Separador de milhares 10 2 2 7 2 5" xfId="35178" xr:uid="{14847971-596B-4877-9B8F-148776B5E27E}"/>
    <cellStyle name="Separador de milhares 10 2 2 7 3" xfId="13099" xr:uid="{00000000-0005-0000-0000-000060100000}"/>
    <cellStyle name="Separador de milhares 10 2 2 7 3 2" xfId="19030" xr:uid="{F1A3BDB6-9A3C-4A0A-AC78-52A2CA785DBB}"/>
    <cellStyle name="Separador de milhares 10 2 2 7 3 2 2" xfId="30824" xr:uid="{C9EF09FA-10C0-4678-89A3-FA7D75884419}"/>
    <cellStyle name="Separador de milhares 10 2 2 7 3 2 3" xfId="42623" xr:uid="{6FB40863-8296-48FC-B843-A16968DF9B1E}"/>
    <cellStyle name="Separador de milhares 10 2 2 7 3 3" xfId="24931" xr:uid="{47CF8CB4-4559-44E1-99CF-345CC64E8B8D}"/>
    <cellStyle name="Separador de milhares 10 2 2 7 3 4" xfId="36726" xr:uid="{E670306D-33CD-4911-A86E-166873F3036C}"/>
    <cellStyle name="Separador de milhares 10 2 2 7 4" xfId="16090" xr:uid="{8D91D525-55D8-40DC-A39A-3D9278E2DD3F}"/>
    <cellStyle name="Separador de milhares 10 2 2 7 4 2" xfId="27884" xr:uid="{5921935C-1063-45FF-87FF-66AC92683363}"/>
    <cellStyle name="Separador de milhares 10 2 2 7 4 3" xfId="39683" xr:uid="{DBA39084-69EE-4E93-A108-D7D58A3B938B}"/>
    <cellStyle name="Separador de milhares 10 2 2 7 5" xfId="21994" xr:uid="{A7B3FD5D-E446-4FF1-B923-836063470B8E}"/>
    <cellStyle name="Separador de milhares 10 2 2 7 6" xfId="33790" xr:uid="{63BF423E-4326-4048-8FA5-CCDBF4134CFC}"/>
    <cellStyle name="Separador de milhares 10 2 2 8" xfId="3588" xr:uid="{00000000-0005-0000-0000-000061100000}"/>
    <cellStyle name="Separador de milhares 10 2 2 8 2" xfId="11547" xr:uid="{00000000-0005-0000-0000-000062100000}"/>
    <cellStyle name="Separador de milhares 10 2 2 8 2 2" xfId="14488" xr:uid="{00000000-0005-0000-0000-000063100000}"/>
    <cellStyle name="Separador de milhares 10 2 2 8 2 2 2" xfId="20419" xr:uid="{9B214047-032D-4D00-AD13-3098C53F7E4B}"/>
    <cellStyle name="Separador de milhares 10 2 2 8 2 2 2 2" xfId="32213" xr:uid="{884096B0-E59F-48DD-BD31-203C4E210C7F}"/>
    <cellStyle name="Separador de milhares 10 2 2 8 2 2 2 3" xfId="44012" xr:uid="{DBDC4779-D7BE-4D2D-93D2-09EF5D5A8730}"/>
    <cellStyle name="Separador de milhares 10 2 2 8 2 2 3" xfId="26320" xr:uid="{6DC1687F-BCC4-4B83-99D6-6847BEDB1382}"/>
    <cellStyle name="Separador de milhares 10 2 2 8 2 2 4" xfId="38115" xr:uid="{4A47C2F7-EEE5-458F-8BB7-96FAA4BE998A}"/>
    <cellStyle name="Separador de milhares 10 2 2 8 2 3" xfId="17483" xr:uid="{776B1C46-4E2D-43E5-9932-2810DEA7567D}"/>
    <cellStyle name="Separador de milhares 10 2 2 8 2 3 2" xfId="29277" xr:uid="{D61E73FA-1E8C-4DD6-89E3-EF13F0C6A3F6}"/>
    <cellStyle name="Separador de milhares 10 2 2 8 2 3 3" xfId="41076" xr:uid="{B867802D-8567-43FD-805E-C35153C19808}"/>
    <cellStyle name="Separador de milhares 10 2 2 8 2 4" xfId="23384" xr:uid="{B2C8567C-BFAF-445E-A94C-C46F43250A4C}"/>
    <cellStyle name="Separador de milhares 10 2 2 8 2 5" xfId="35179" xr:uid="{0EA51DFA-A594-4BF4-B0B7-2229AD902EDF}"/>
    <cellStyle name="Separador de milhares 10 2 2 8 3" xfId="13100" xr:uid="{00000000-0005-0000-0000-000064100000}"/>
    <cellStyle name="Separador de milhares 10 2 2 8 3 2" xfId="19031" xr:uid="{40EBE5D5-558B-4B44-B067-8CED1A8B0330}"/>
    <cellStyle name="Separador de milhares 10 2 2 8 3 2 2" xfId="30825" xr:uid="{A6D6273C-D9F9-4238-B645-7F690ACF170B}"/>
    <cellStyle name="Separador de milhares 10 2 2 8 3 2 3" xfId="42624" xr:uid="{AFE339A6-B362-4007-A73A-068ED6E7654F}"/>
    <cellStyle name="Separador de milhares 10 2 2 8 3 3" xfId="24932" xr:uid="{0F207CD8-26CD-4F2F-81C8-215A985456F7}"/>
    <cellStyle name="Separador de milhares 10 2 2 8 3 4" xfId="36727" xr:uid="{836F83EE-2804-4892-B6DD-4481953C182A}"/>
    <cellStyle name="Separador de milhares 10 2 2 8 4" xfId="16091" xr:uid="{10B57A9B-2F27-4567-AC09-3BE7DF870889}"/>
    <cellStyle name="Separador de milhares 10 2 2 8 4 2" xfId="27885" xr:uid="{7E08686A-F69E-4A58-A65E-D3066B7E0BC2}"/>
    <cellStyle name="Separador de milhares 10 2 2 8 4 3" xfId="39684" xr:uid="{6BD8F4BF-DA10-43F4-8AF7-D49E90935685}"/>
    <cellStyle name="Separador de milhares 10 2 2 8 5" xfId="21995" xr:uid="{CDF3C419-DC0A-4BAE-80C1-5D6C6C542C15}"/>
    <cellStyle name="Separador de milhares 10 2 2 8 6" xfId="33791" xr:uid="{B2E586E9-A83C-4386-B97F-1ACB1365A27F}"/>
    <cellStyle name="Separador de milhares 10 2 2 9" xfId="11520" xr:uid="{00000000-0005-0000-0000-000065100000}"/>
    <cellStyle name="Separador de milhares 10 2 2 9 2" xfId="14461" xr:uid="{00000000-0005-0000-0000-000066100000}"/>
    <cellStyle name="Separador de milhares 10 2 2 9 2 2" xfId="20392" xr:uid="{35633F7C-BE6C-497A-BD6F-372AA4683EC8}"/>
    <cellStyle name="Separador de milhares 10 2 2 9 2 2 2" xfId="32186" xr:uid="{E99917ED-99DF-429F-8C65-8D709C77C667}"/>
    <cellStyle name="Separador de milhares 10 2 2 9 2 2 3" xfId="43985" xr:uid="{F091EF37-4B80-4AB9-8507-76F71016D778}"/>
    <cellStyle name="Separador de milhares 10 2 2 9 2 3" xfId="26293" xr:uid="{0AC2FFE5-6C78-4F08-A1B8-093E242E41A6}"/>
    <cellStyle name="Separador de milhares 10 2 2 9 2 4" xfId="38088" xr:uid="{181BAD6D-19A7-4BA1-B6CF-0D28A72281BA}"/>
    <cellStyle name="Separador de milhares 10 2 2 9 3" xfId="17456" xr:uid="{914E6DAF-9258-4D51-905A-F1B5ED5D8ABB}"/>
    <cellStyle name="Separador de milhares 10 2 2 9 3 2" xfId="29250" xr:uid="{95A77770-8E34-4C69-8FC2-55B0F22D5E08}"/>
    <cellStyle name="Separador de milhares 10 2 2 9 3 3" xfId="41049" xr:uid="{95D40DDA-9D6C-45D3-9219-BA19E5B8FC4D}"/>
    <cellStyle name="Separador de milhares 10 2 2 9 4" xfId="23357" xr:uid="{87D97583-A8D1-4F25-A92F-6C4492152416}"/>
    <cellStyle name="Separador de milhares 10 2 2 9 5" xfId="35152" xr:uid="{D6950DB2-626F-458D-AF47-A3B01FF766C1}"/>
    <cellStyle name="Separador de milhares 10 2 3" xfId="3589" xr:uid="{00000000-0005-0000-0000-000067100000}"/>
    <cellStyle name="Separador de milhares 10 2 3 10" xfId="33792" xr:uid="{DE039BD0-FCFC-4B60-B2D3-42D008BCF7DB}"/>
    <cellStyle name="Separador de milhares 10 2 3 2" xfId="3590" xr:uid="{00000000-0005-0000-0000-000068100000}"/>
    <cellStyle name="Separador de milhares 10 2 3 2 2" xfId="3591" xr:uid="{00000000-0005-0000-0000-000069100000}"/>
    <cellStyle name="Separador de milhares 10 2 3 2 2 2" xfId="11550" xr:uid="{00000000-0005-0000-0000-00006A100000}"/>
    <cellStyle name="Separador de milhares 10 2 3 2 2 2 2" xfId="14491" xr:uid="{00000000-0005-0000-0000-00006B100000}"/>
    <cellStyle name="Separador de milhares 10 2 3 2 2 2 2 2" xfId="20422" xr:uid="{F15C751F-E3AB-4B99-8E61-69926C31C827}"/>
    <cellStyle name="Separador de milhares 10 2 3 2 2 2 2 2 2" xfId="32216" xr:uid="{D6BD8997-E171-4B9D-9AD2-E9643E590EB9}"/>
    <cellStyle name="Separador de milhares 10 2 3 2 2 2 2 2 3" xfId="44015" xr:uid="{DBAB11F7-EFD1-45D1-B072-B7DAD477E9A7}"/>
    <cellStyle name="Separador de milhares 10 2 3 2 2 2 2 3" xfId="26323" xr:uid="{36F7E64B-ECFA-4235-BB44-714568E25EF3}"/>
    <cellStyle name="Separador de milhares 10 2 3 2 2 2 2 4" xfId="38118" xr:uid="{C203666E-7D20-4F66-8047-6C92241AC8A6}"/>
    <cellStyle name="Separador de milhares 10 2 3 2 2 2 3" xfId="17486" xr:uid="{76B74B6D-C6E7-4AD7-A3BC-D69436A53BD3}"/>
    <cellStyle name="Separador de milhares 10 2 3 2 2 2 3 2" xfId="29280" xr:uid="{A52537DC-53C6-4BBE-8E98-1B5D5264899B}"/>
    <cellStyle name="Separador de milhares 10 2 3 2 2 2 3 3" xfId="41079" xr:uid="{826E480F-000E-4DC9-86AC-AAB76970AA65}"/>
    <cellStyle name="Separador de milhares 10 2 3 2 2 2 4" xfId="23387" xr:uid="{66F9620B-609C-47C1-B9D6-DD10ED174E45}"/>
    <cellStyle name="Separador de milhares 10 2 3 2 2 2 5" xfId="35182" xr:uid="{3ADFFF44-1F6A-4617-85E1-B1880E00BF60}"/>
    <cellStyle name="Separador de milhares 10 2 3 2 2 3" xfId="13103" xr:uid="{00000000-0005-0000-0000-00006C100000}"/>
    <cellStyle name="Separador de milhares 10 2 3 2 2 3 2" xfId="19034" xr:uid="{DB08B275-F16E-4F85-A1BE-71F7C1C88051}"/>
    <cellStyle name="Separador de milhares 10 2 3 2 2 3 2 2" xfId="30828" xr:uid="{A577A16F-6B7D-41BC-8FA6-FC5EF1903086}"/>
    <cellStyle name="Separador de milhares 10 2 3 2 2 3 2 3" xfId="42627" xr:uid="{1292B771-E30A-43DE-89D3-8D39741294A8}"/>
    <cellStyle name="Separador de milhares 10 2 3 2 2 3 3" xfId="24935" xr:uid="{B3BC6EC9-BEB4-4325-B2CA-9FEE3B2F158A}"/>
    <cellStyle name="Separador de milhares 10 2 3 2 2 3 4" xfId="36730" xr:uid="{F26AAB9F-FE74-487A-BD06-BB7140E35EE0}"/>
    <cellStyle name="Separador de milhares 10 2 3 2 2 4" xfId="16094" xr:uid="{EA1A1312-C26A-43C6-9893-8BC09C03162A}"/>
    <cellStyle name="Separador de milhares 10 2 3 2 2 4 2" xfId="27888" xr:uid="{A01F65B7-E6DE-43F8-869E-ADD0AEC7975D}"/>
    <cellStyle name="Separador de milhares 10 2 3 2 2 4 3" xfId="39687" xr:uid="{E79011DE-8513-4DBD-87A0-CA3648DEAEE6}"/>
    <cellStyle name="Separador de milhares 10 2 3 2 2 5" xfId="21998" xr:uid="{F6D4C7C0-5CF8-4776-88A9-A51CD13A9FC1}"/>
    <cellStyle name="Separador de milhares 10 2 3 2 2 6" xfId="33794" xr:uid="{DD679D9B-7E65-4D03-A33F-58824BAD611A}"/>
    <cellStyle name="Separador de milhares 10 2 3 2 3" xfId="3592" xr:uid="{00000000-0005-0000-0000-00006D100000}"/>
    <cellStyle name="Separador de milhares 10 2 3 2 3 2" xfId="11551" xr:uid="{00000000-0005-0000-0000-00006E100000}"/>
    <cellStyle name="Separador de milhares 10 2 3 2 3 2 2" xfId="14492" xr:uid="{00000000-0005-0000-0000-00006F100000}"/>
    <cellStyle name="Separador de milhares 10 2 3 2 3 2 2 2" xfId="20423" xr:uid="{C5EA0D80-FA08-4C48-BBA3-5B7E33E38F3D}"/>
    <cellStyle name="Separador de milhares 10 2 3 2 3 2 2 2 2" xfId="32217" xr:uid="{FD358545-12EB-49C8-85D4-1D7DD0BAE02B}"/>
    <cellStyle name="Separador de milhares 10 2 3 2 3 2 2 2 3" xfId="44016" xr:uid="{FEDF07E7-779A-4E08-AC8D-6086149697D8}"/>
    <cellStyle name="Separador de milhares 10 2 3 2 3 2 2 3" xfId="26324" xr:uid="{98DA6E36-93E4-4A3B-A1BC-D95EAA93EF31}"/>
    <cellStyle name="Separador de milhares 10 2 3 2 3 2 2 4" xfId="38119" xr:uid="{D7FFF64E-0384-425B-A526-0B27476B9033}"/>
    <cellStyle name="Separador de milhares 10 2 3 2 3 2 3" xfId="17487" xr:uid="{383E2A24-01CD-491C-A990-B580CDD8A8E5}"/>
    <cellStyle name="Separador de milhares 10 2 3 2 3 2 3 2" xfId="29281" xr:uid="{3C5489CB-3EBB-425D-B332-7AB58D7343C3}"/>
    <cellStyle name="Separador de milhares 10 2 3 2 3 2 3 3" xfId="41080" xr:uid="{39063572-85BB-4580-982E-961E407D8391}"/>
    <cellStyle name="Separador de milhares 10 2 3 2 3 2 4" xfId="23388" xr:uid="{F3AE6F5A-0488-4845-8BCB-FA423F6C0848}"/>
    <cellStyle name="Separador de milhares 10 2 3 2 3 2 5" xfId="35183" xr:uid="{20793034-B683-4BD0-9AD4-2A8CC68DF355}"/>
    <cellStyle name="Separador de milhares 10 2 3 2 3 3" xfId="13104" xr:uid="{00000000-0005-0000-0000-000070100000}"/>
    <cellStyle name="Separador de milhares 10 2 3 2 3 3 2" xfId="19035" xr:uid="{C1D13675-9FCF-4F99-8C27-A08CC80B071F}"/>
    <cellStyle name="Separador de milhares 10 2 3 2 3 3 2 2" xfId="30829" xr:uid="{8321D6F9-0A44-469E-92F7-4A6DB3B2234A}"/>
    <cellStyle name="Separador de milhares 10 2 3 2 3 3 2 3" xfId="42628" xr:uid="{7BD7FE66-BB3F-4594-B4FC-762C405C8538}"/>
    <cellStyle name="Separador de milhares 10 2 3 2 3 3 3" xfId="24936" xr:uid="{199559BA-C43B-4F26-B065-F506FAC676B6}"/>
    <cellStyle name="Separador de milhares 10 2 3 2 3 3 4" xfId="36731" xr:uid="{F2FF50D0-C5EE-4BFB-B6FC-4E889B8F409A}"/>
    <cellStyle name="Separador de milhares 10 2 3 2 3 4" xfId="16095" xr:uid="{134DA71F-EBF0-4094-B31C-6BED7C4CB6B6}"/>
    <cellStyle name="Separador de milhares 10 2 3 2 3 4 2" xfId="27889" xr:uid="{160FDD20-BD46-4991-A6F9-4DDF89F1ABB5}"/>
    <cellStyle name="Separador de milhares 10 2 3 2 3 4 3" xfId="39688" xr:uid="{3403DD03-710A-441C-B26E-514BB2209586}"/>
    <cellStyle name="Separador de milhares 10 2 3 2 3 5" xfId="21999" xr:uid="{EB68FB55-AC5E-46F1-880F-5722234D5A38}"/>
    <cellStyle name="Separador de milhares 10 2 3 2 3 6" xfId="33795" xr:uid="{3FA512BE-32EA-4175-8947-B120AA0CD99D}"/>
    <cellStyle name="Separador de milhares 10 2 3 2 4" xfId="11549" xr:uid="{00000000-0005-0000-0000-000071100000}"/>
    <cellStyle name="Separador de milhares 10 2 3 2 4 2" xfId="14490" xr:uid="{00000000-0005-0000-0000-000072100000}"/>
    <cellStyle name="Separador de milhares 10 2 3 2 4 2 2" xfId="20421" xr:uid="{F720E48C-48D0-4FA2-B4AD-308DED2C5306}"/>
    <cellStyle name="Separador de milhares 10 2 3 2 4 2 2 2" xfId="32215" xr:uid="{8BBABFBA-25C6-4534-B028-EA4661B7FD2E}"/>
    <cellStyle name="Separador de milhares 10 2 3 2 4 2 2 3" xfId="44014" xr:uid="{5E9D1919-3CAB-4BDF-B010-E91162394CA1}"/>
    <cellStyle name="Separador de milhares 10 2 3 2 4 2 3" xfId="26322" xr:uid="{71149345-3C3F-462D-89F3-7325F3F0DE62}"/>
    <cellStyle name="Separador de milhares 10 2 3 2 4 2 4" xfId="38117" xr:uid="{724C32D8-426C-4C7E-A47D-D8DE1E12E1D4}"/>
    <cellStyle name="Separador de milhares 10 2 3 2 4 3" xfId="17485" xr:uid="{D7CFD4AC-023C-432D-B893-918C17767D19}"/>
    <cellStyle name="Separador de milhares 10 2 3 2 4 3 2" xfId="29279" xr:uid="{23D29255-B8A1-48D1-88C3-747AE239BBBC}"/>
    <cellStyle name="Separador de milhares 10 2 3 2 4 3 3" xfId="41078" xr:uid="{09CE4100-9748-4BD0-A64D-DFD1AC9ED59F}"/>
    <cellStyle name="Separador de milhares 10 2 3 2 4 4" xfId="23386" xr:uid="{08B0175F-5DA3-4427-8AAB-F18474E15303}"/>
    <cellStyle name="Separador de milhares 10 2 3 2 4 5" xfId="35181" xr:uid="{655DE0F3-83F0-4A18-90EE-66CCF697B02D}"/>
    <cellStyle name="Separador de milhares 10 2 3 2 5" xfId="13102" xr:uid="{00000000-0005-0000-0000-000073100000}"/>
    <cellStyle name="Separador de milhares 10 2 3 2 5 2" xfId="19033" xr:uid="{AF6D306F-C833-4A90-8A08-96EA734166D1}"/>
    <cellStyle name="Separador de milhares 10 2 3 2 5 2 2" xfId="30827" xr:uid="{5367C2A0-BED1-4ECE-B468-D3710E960F95}"/>
    <cellStyle name="Separador de milhares 10 2 3 2 5 2 3" xfId="42626" xr:uid="{C22D70AA-0C95-4C37-A7C7-A3FDA816C3C6}"/>
    <cellStyle name="Separador de milhares 10 2 3 2 5 3" xfId="24934" xr:uid="{737D51C8-B21B-46A5-BBD5-E4C7B7F50ED5}"/>
    <cellStyle name="Separador de milhares 10 2 3 2 5 4" xfId="36729" xr:uid="{E0F3937F-C6AA-44E9-AD84-4D21DEA9FFF6}"/>
    <cellStyle name="Separador de milhares 10 2 3 2 6" xfId="16093" xr:uid="{96C767AB-8BCB-4C8D-A1B1-24BA26F1FCED}"/>
    <cellStyle name="Separador de milhares 10 2 3 2 6 2" xfId="27887" xr:uid="{F7E1DF16-3EB3-4136-8B6C-C329D69D3A09}"/>
    <cellStyle name="Separador de milhares 10 2 3 2 6 3" xfId="39686" xr:uid="{8ACF0CB1-EA77-467E-92B0-BAB6E7519C11}"/>
    <cellStyle name="Separador de milhares 10 2 3 2 7" xfId="21997" xr:uid="{F7691963-9258-48F7-87AD-662FAF653CAD}"/>
    <cellStyle name="Separador de milhares 10 2 3 2 8" xfId="33793" xr:uid="{2757E724-5D1D-47CE-98FA-E86E41309081}"/>
    <cellStyle name="Separador de milhares 10 2 3 3" xfId="3593" xr:uid="{00000000-0005-0000-0000-000074100000}"/>
    <cellStyle name="Separador de milhares 10 2 3 3 2" xfId="11552" xr:uid="{00000000-0005-0000-0000-000075100000}"/>
    <cellStyle name="Separador de milhares 10 2 3 3 2 2" xfId="14493" xr:uid="{00000000-0005-0000-0000-000076100000}"/>
    <cellStyle name="Separador de milhares 10 2 3 3 2 2 2" xfId="20424" xr:uid="{ABE3880E-F0D2-4CC4-96C3-63C03823327C}"/>
    <cellStyle name="Separador de milhares 10 2 3 3 2 2 2 2" xfId="32218" xr:uid="{4873BE92-5922-47AB-B06A-C59BB2424B9B}"/>
    <cellStyle name="Separador de milhares 10 2 3 3 2 2 2 3" xfId="44017" xr:uid="{A0D37A3C-1B2B-45A7-83C9-300B7311113A}"/>
    <cellStyle name="Separador de milhares 10 2 3 3 2 2 3" xfId="26325" xr:uid="{4FE252DA-BE7E-44C1-9678-41C043262E2E}"/>
    <cellStyle name="Separador de milhares 10 2 3 3 2 2 4" xfId="38120" xr:uid="{6C83DD25-A7E2-485D-AAF5-B1E2CE9AC330}"/>
    <cellStyle name="Separador de milhares 10 2 3 3 2 3" xfId="17488" xr:uid="{A1FB8BE7-8D9B-4C5F-89B8-0754BCEC8634}"/>
    <cellStyle name="Separador de milhares 10 2 3 3 2 3 2" xfId="29282" xr:uid="{143B21FA-F72B-49AB-B818-9EEF48A2416E}"/>
    <cellStyle name="Separador de milhares 10 2 3 3 2 3 3" xfId="41081" xr:uid="{12FFAAA8-3C55-48B9-8D3D-A7D98A4400C1}"/>
    <cellStyle name="Separador de milhares 10 2 3 3 2 4" xfId="23389" xr:uid="{A58ADCAD-5147-4E2B-AB35-08B7DEEC5FC6}"/>
    <cellStyle name="Separador de milhares 10 2 3 3 2 5" xfId="35184" xr:uid="{C4A9248D-9B28-4EC8-AB54-2AB2F508C2A6}"/>
    <cellStyle name="Separador de milhares 10 2 3 3 3" xfId="13105" xr:uid="{00000000-0005-0000-0000-000077100000}"/>
    <cellStyle name="Separador de milhares 10 2 3 3 3 2" xfId="19036" xr:uid="{7C63174B-A9EE-49DC-8F3D-AFEEE0D91E21}"/>
    <cellStyle name="Separador de milhares 10 2 3 3 3 2 2" xfId="30830" xr:uid="{3FE190E4-FBC9-4BE0-9D11-ED17A6A7C16D}"/>
    <cellStyle name="Separador de milhares 10 2 3 3 3 2 3" xfId="42629" xr:uid="{57A12DD5-35F5-43F5-A9F3-C33ADCA8291F}"/>
    <cellStyle name="Separador de milhares 10 2 3 3 3 3" xfId="24937" xr:uid="{F794150E-CAE7-4282-A298-4F4509BDEA77}"/>
    <cellStyle name="Separador de milhares 10 2 3 3 3 4" xfId="36732" xr:uid="{0A9D36BB-1C2C-4C75-8888-78D29A7AECCD}"/>
    <cellStyle name="Separador de milhares 10 2 3 3 4" xfId="16096" xr:uid="{EED10B5B-A052-4ED8-BF5B-5876DFC178D2}"/>
    <cellStyle name="Separador de milhares 10 2 3 3 4 2" xfId="27890" xr:uid="{D504DF2C-3EE7-4537-B343-FDB0EE83C787}"/>
    <cellStyle name="Separador de milhares 10 2 3 3 4 3" xfId="39689" xr:uid="{507E17C0-4865-45E6-9683-40DC2B8D9F00}"/>
    <cellStyle name="Separador de milhares 10 2 3 3 5" xfId="22000" xr:uid="{DF46B346-3740-4027-AF73-4193ADAE4F18}"/>
    <cellStyle name="Separador de milhares 10 2 3 3 6" xfId="33796" xr:uid="{7E702A49-BF7F-4D94-9D61-602CA3E9AD4C}"/>
    <cellStyle name="Separador de milhares 10 2 3 4" xfId="3594" xr:uid="{00000000-0005-0000-0000-000078100000}"/>
    <cellStyle name="Separador de milhares 10 2 3 4 2" xfId="11553" xr:uid="{00000000-0005-0000-0000-000079100000}"/>
    <cellStyle name="Separador de milhares 10 2 3 4 2 2" xfId="14494" xr:uid="{00000000-0005-0000-0000-00007A100000}"/>
    <cellStyle name="Separador de milhares 10 2 3 4 2 2 2" xfId="20425" xr:uid="{ACF844BD-94C4-4CEA-AC4A-CC8123B1446D}"/>
    <cellStyle name="Separador de milhares 10 2 3 4 2 2 2 2" xfId="32219" xr:uid="{7BB29AAE-3B28-464A-A19C-51C2C9F4DD2A}"/>
    <cellStyle name="Separador de milhares 10 2 3 4 2 2 2 3" xfId="44018" xr:uid="{06F0307C-5876-48FA-97AB-A7DDDE6C5890}"/>
    <cellStyle name="Separador de milhares 10 2 3 4 2 2 3" xfId="26326" xr:uid="{5AB12C41-99C9-40C5-A6CE-6E82C517C021}"/>
    <cellStyle name="Separador de milhares 10 2 3 4 2 2 4" xfId="38121" xr:uid="{CBE5C0B1-26D5-40A7-8A57-1D74C67E85F9}"/>
    <cellStyle name="Separador de milhares 10 2 3 4 2 3" xfId="17489" xr:uid="{CE708C73-955C-4EC6-999E-58C99479AB37}"/>
    <cellStyle name="Separador de milhares 10 2 3 4 2 3 2" xfId="29283" xr:uid="{F984A4A7-0F40-44F7-8D67-71E4143C1E53}"/>
    <cellStyle name="Separador de milhares 10 2 3 4 2 3 3" xfId="41082" xr:uid="{5EEE39F2-1A84-4314-B12C-7D793063BA49}"/>
    <cellStyle name="Separador de milhares 10 2 3 4 2 4" xfId="23390" xr:uid="{DAE20B21-EE7C-4AB8-82AF-A9249951110B}"/>
    <cellStyle name="Separador de milhares 10 2 3 4 2 5" xfId="35185" xr:uid="{DC6D0BD7-D4C8-4D0B-A122-F90429B72DD8}"/>
    <cellStyle name="Separador de milhares 10 2 3 4 3" xfId="13106" xr:uid="{00000000-0005-0000-0000-00007B100000}"/>
    <cellStyle name="Separador de milhares 10 2 3 4 3 2" xfId="19037" xr:uid="{EBB7656C-B222-4E33-9AE9-25F06BBBF08B}"/>
    <cellStyle name="Separador de milhares 10 2 3 4 3 2 2" xfId="30831" xr:uid="{65DA981F-55AA-4004-A258-638C054A99D1}"/>
    <cellStyle name="Separador de milhares 10 2 3 4 3 2 3" xfId="42630" xr:uid="{F924310B-DA76-4870-80F9-3D30A5B7D329}"/>
    <cellStyle name="Separador de milhares 10 2 3 4 3 3" xfId="24938" xr:uid="{2604BA56-4DF2-4772-A36A-E8381FE61553}"/>
    <cellStyle name="Separador de milhares 10 2 3 4 3 4" xfId="36733" xr:uid="{9446ACEC-F31F-41D2-9019-BC64C858B7F7}"/>
    <cellStyle name="Separador de milhares 10 2 3 4 4" xfId="16097" xr:uid="{D9F76FC0-16B1-4977-B794-30DB692DFB42}"/>
    <cellStyle name="Separador de milhares 10 2 3 4 4 2" xfId="27891" xr:uid="{0F3371BB-EABA-4809-8822-03913B4F891D}"/>
    <cellStyle name="Separador de milhares 10 2 3 4 4 3" xfId="39690" xr:uid="{561525D7-EC5D-4CD5-AB15-E6B418612F26}"/>
    <cellStyle name="Separador de milhares 10 2 3 4 5" xfId="22001" xr:uid="{88DBF1B0-CE0D-4A7A-91B3-005480CADD8A}"/>
    <cellStyle name="Separador de milhares 10 2 3 4 6" xfId="33797" xr:uid="{42A5469C-0F65-4F28-B3F2-B0FDF59C93B7}"/>
    <cellStyle name="Separador de milhares 10 2 3 5" xfId="3595" xr:uid="{00000000-0005-0000-0000-00007C100000}"/>
    <cellStyle name="Separador de milhares 10 2 3 5 2" xfId="11554" xr:uid="{00000000-0005-0000-0000-00007D100000}"/>
    <cellStyle name="Separador de milhares 10 2 3 5 2 2" xfId="14495" xr:uid="{00000000-0005-0000-0000-00007E100000}"/>
    <cellStyle name="Separador de milhares 10 2 3 5 2 2 2" xfId="20426" xr:uid="{472603D4-4825-448A-A9AB-75F2163519E9}"/>
    <cellStyle name="Separador de milhares 10 2 3 5 2 2 2 2" xfId="32220" xr:uid="{38526F48-AE7A-42FE-9927-BB0BB6547510}"/>
    <cellStyle name="Separador de milhares 10 2 3 5 2 2 2 3" xfId="44019" xr:uid="{9A688859-44D5-406A-ADCC-0E6295DAF9CF}"/>
    <cellStyle name="Separador de milhares 10 2 3 5 2 2 3" xfId="26327" xr:uid="{C4B615B9-41E1-4BC1-AA70-8D1461799B87}"/>
    <cellStyle name="Separador de milhares 10 2 3 5 2 2 4" xfId="38122" xr:uid="{1FCB624B-CC85-41F0-94F3-DC3372062826}"/>
    <cellStyle name="Separador de milhares 10 2 3 5 2 3" xfId="17490" xr:uid="{38286900-F552-4F34-BF0F-BAFF22F507AA}"/>
    <cellStyle name="Separador de milhares 10 2 3 5 2 3 2" xfId="29284" xr:uid="{10B02E67-914C-40B5-A58D-3C3FEEEF422D}"/>
    <cellStyle name="Separador de milhares 10 2 3 5 2 3 3" xfId="41083" xr:uid="{86EEB3E8-00D8-42EE-8C9C-D4ACE462303C}"/>
    <cellStyle name="Separador de milhares 10 2 3 5 2 4" xfId="23391" xr:uid="{9A19E73C-368F-4D91-B4D7-EBCA6ED8E5ED}"/>
    <cellStyle name="Separador de milhares 10 2 3 5 2 5" xfId="35186" xr:uid="{532E429E-852D-4411-B4C2-F1C17D1BEABC}"/>
    <cellStyle name="Separador de milhares 10 2 3 5 3" xfId="13107" xr:uid="{00000000-0005-0000-0000-00007F100000}"/>
    <cellStyle name="Separador de milhares 10 2 3 5 3 2" xfId="19038" xr:uid="{7D42E75F-5FBD-44B8-93A2-A391FC1DF22E}"/>
    <cellStyle name="Separador de milhares 10 2 3 5 3 2 2" xfId="30832" xr:uid="{B717AAE2-9D95-48BF-B149-A984FABAE902}"/>
    <cellStyle name="Separador de milhares 10 2 3 5 3 2 3" xfId="42631" xr:uid="{1E7E0A64-A450-43AF-BED9-073F58B874B4}"/>
    <cellStyle name="Separador de milhares 10 2 3 5 3 3" xfId="24939" xr:uid="{27C05019-52BF-4B9D-982A-E92BB305395B}"/>
    <cellStyle name="Separador de milhares 10 2 3 5 3 4" xfId="36734" xr:uid="{55139228-78DA-4904-87BC-CC1E47F65BAE}"/>
    <cellStyle name="Separador de milhares 10 2 3 5 4" xfId="16098" xr:uid="{2D31CA98-3982-4A3A-A7FE-3D29325BE061}"/>
    <cellStyle name="Separador de milhares 10 2 3 5 4 2" xfId="27892" xr:uid="{E548DD02-3328-44E8-83AC-C812D3F31486}"/>
    <cellStyle name="Separador de milhares 10 2 3 5 4 3" xfId="39691" xr:uid="{83FBBE74-3D12-4B92-BF26-DD34E2D33393}"/>
    <cellStyle name="Separador de milhares 10 2 3 5 5" xfId="22002" xr:uid="{A5F9A0B5-5FC2-4635-95BC-6FBEA15CFBB6}"/>
    <cellStyle name="Separador de milhares 10 2 3 5 6" xfId="33798" xr:uid="{5CC1A5ED-3B27-456D-9C34-1F447A35E00F}"/>
    <cellStyle name="Separador de milhares 10 2 3 6" xfId="11548" xr:uid="{00000000-0005-0000-0000-000080100000}"/>
    <cellStyle name="Separador de milhares 10 2 3 6 2" xfId="14489" xr:uid="{00000000-0005-0000-0000-000081100000}"/>
    <cellStyle name="Separador de milhares 10 2 3 6 2 2" xfId="20420" xr:uid="{7C56E906-7CB2-4FD6-9807-7351B2DF22E2}"/>
    <cellStyle name="Separador de milhares 10 2 3 6 2 2 2" xfId="32214" xr:uid="{F037E753-408C-476F-BF57-4DA06FE02C43}"/>
    <cellStyle name="Separador de milhares 10 2 3 6 2 2 3" xfId="44013" xr:uid="{ED78B77A-309A-46AC-AF53-FA5B73EDA19F}"/>
    <cellStyle name="Separador de milhares 10 2 3 6 2 3" xfId="26321" xr:uid="{424C4679-DD09-4A54-A83F-E286543AC833}"/>
    <cellStyle name="Separador de milhares 10 2 3 6 2 4" xfId="38116" xr:uid="{B47C2362-C0A7-4F0C-BC93-3AAE7B92A27C}"/>
    <cellStyle name="Separador de milhares 10 2 3 6 3" xfId="17484" xr:uid="{41F893AA-F05E-44AA-98A7-A433E9CB268F}"/>
    <cellStyle name="Separador de milhares 10 2 3 6 3 2" xfId="29278" xr:uid="{C76DD6A0-0434-4D26-B895-D1F6C55A9C09}"/>
    <cellStyle name="Separador de milhares 10 2 3 6 3 3" xfId="41077" xr:uid="{148FD372-A98A-4AE2-85BC-75DE1CA83E35}"/>
    <cellStyle name="Separador de milhares 10 2 3 6 4" xfId="23385" xr:uid="{051438F6-5E50-4017-9CB9-BB0D303B81C4}"/>
    <cellStyle name="Separador de milhares 10 2 3 6 5" xfId="35180" xr:uid="{79083F43-A558-4537-B3B7-8059DB7D3B2A}"/>
    <cellStyle name="Separador de milhares 10 2 3 7" xfId="13101" xr:uid="{00000000-0005-0000-0000-000082100000}"/>
    <cellStyle name="Separador de milhares 10 2 3 7 2" xfId="19032" xr:uid="{57939398-22A2-4180-A630-E84930E46E50}"/>
    <cellStyle name="Separador de milhares 10 2 3 7 2 2" xfId="30826" xr:uid="{1B8F81C7-E9E2-4ACE-B205-EEAAAEB2BCC4}"/>
    <cellStyle name="Separador de milhares 10 2 3 7 2 3" xfId="42625" xr:uid="{F850D906-95E8-4B50-8B2F-CF497A81CB16}"/>
    <cellStyle name="Separador de milhares 10 2 3 7 3" xfId="24933" xr:uid="{F5325405-02F5-4085-A493-7832D55C153D}"/>
    <cellStyle name="Separador de milhares 10 2 3 7 4" xfId="36728" xr:uid="{676CF082-2F11-41AF-86C5-94BE3172E9FA}"/>
    <cellStyle name="Separador de milhares 10 2 3 8" xfId="16092" xr:uid="{3C3AD4EA-D487-4ECF-B96F-733DD7DE5112}"/>
    <cellStyle name="Separador de milhares 10 2 3 8 2" xfId="27886" xr:uid="{6A628140-A1DC-4A1B-BEE5-8583192E10E3}"/>
    <cellStyle name="Separador de milhares 10 2 3 8 3" xfId="39685" xr:uid="{B0BBEDAB-885B-4022-852F-4121540CE594}"/>
    <cellStyle name="Separador de milhares 10 2 3 9" xfId="21996" xr:uid="{2148E257-EC6E-496F-9531-265A5F40D155}"/>
    <cellStyle name="Separador de milhares 10 2 4" xfId="3596" xr:uid="{00000000-0005-0000-0000-000083100000}"/>
    <cellStyle name="Separador de milhares 10 2 4 10" xfId="33799" xr:uid="{45EED1E5-82EE-46CE-99E4-4128EEB791DE}"/>
    <cellStyle name="Separador de milhares 10 2 4 2" xfId="3597" xr:uid="{00000000-0005-0000-0000-000084100000}"/>
    <cellStyle name="Separador de milhares 10 2 4 2 2" xfId="3598" xr:uid="{00000000-0005-0000-0000-000085100000}"/>
    <cellStyle name="Separador de milhares 10 2 4 2 2 2" xfId="11557" xr:uid="{00000000-0005-0000-0000-000086100000}"/>
    <cellStyle name="Separador de milhares 10 2 4 2 2 2 2" xfId="14498" xr:uid="{00000000-0005-0000-0000-000087100000}"/>
    <cellStyle name="Separador de milhares 10 2 4 2 2 2 2 2" xfId="20429" xr:uid="{3696B193-723A-43E3-93D7-DED858ADC90B}"/>
    <cellStyle name="Separador de milhares 10 2 4 2 2 2 2 2 2" xfId="32223" xr:uid="{EAEB967A-9F98-4443-946E-0A10F95A46F5}"/>
    <cellStyle name="Separador de milhares 10 2 4 2 2 2 2 2 3" xfId="44022" xr:uid="{3C8EC102-3ECC-464D-953D-2C53C9D7C7DA}"/>
    <cellStyle name="Separador de milhares 10 2 4 2 2 2 2 3" xfId="26330" xr:uid="{15A410CF-00AD-4117-BCE8-ED57452D4984}"/>
    <cellStyle name="Separador de milhares 10 2 4 2 2 2 2 4" xfId="38125" xr:uid="{802C5739-13B8-4615-9E60-2A1E45FFB867}"/>
    <cellStyle name="Separador de milhares 10 2 4 2 2 2 3" xfId="17493" xr:uid="{5CD23904-D44E-4C6F-A996-4A8991E2E66D}"/>
    <cellStyle name="Separador de milhares 10 2 4 2 2 2 3 2" xfId="29287" xr:uid="{337B3667-46F2-47F2-98E1-AE5FA1B75EA4}"/>
    <cellStyle name="Separador de milhares 10 2 4 2 2 2 3 3" xfId="41086" xr:uid="{8AA74D9A-F6B0-46E1-857A-815CD808E9FF}"/>
    <cellStyle name="Separador de milhares 10 2 4 2 2 2 4" xfId="23394" xr:uid="{89E8F6C7-FE8E-4EE3-8FDD-32DA60354A42}"/>
    <cellStyle name="Separador de milhares 10 2 4 2 2 2 5" xfId="35189" xr:uid="{1D7A2189-F5CD-4B09-80DB-AC8E03686B05}"/>
    <cellStyle name="Separador de milhares 10 2 4 2 2 3" xfId="13110" xr:uid="{00000000-0005-0000-0000-000088100000}"/>
    <cellStyle name="Separador de milhares 10 2 4 2 2 3 2" xfId="19041" xr:uid="{18C60668-1015-43A2-AB77-AA39B6F9DDB8}"/>
    <cellStyle name="Separador de milhares 10 2 4 2 2 3 2 2" xfId="30835" xr:uid="{23094B98-3A02-410C-BFF5-4E9DCDB48D1E}"/>
    <cellStyle name="Separador de milhares 10 2 4 2 2 3 2 3" xfId="42634" xr:uid="{62E1007B-C770-4EFF-A4C9-8AC4193F8BDC}"/>
    <cellStyle name="Separador de milhares 10 2 4 2 2 3 3" xfId="24942" xr:uid="{143FFEA5-DFD4-4300-AB72-C5FF3D2F2F69}"/>
    <cellStyle name="Separador de milhares 10 2 4 2 2 3 4" xfId="36737" xr:uid="{D9CDA8AA-8A24-415F-89F9-65772186A0A7}"/>
    <cellStyle name="Separador de milhares 10 2 4 2 2 4" xfId="16101" xr:uid="{E32F5F25-BD58-4DC9-B189-E94144DEDF6D}"/>
    <cellStyle name="Separador de milhares 10 2 4 2 2 4 2" xfId="27895" xr:uid="{00B4747E-4055-4DE0-AB62-62EC6889BE7C}"/>
    <cellStyle name="Separador de milhares 10 2 4 2 2 4 3" xfId="39694" xr:uid="{6B60DA18-7354-4DDD-90E3-34AB629727CB}"/>
    <cellStyle name="Separador de milhares 10 2 4 2 2 5" xfId="22005" xr:uid="{B099E6E7-69C2-4E6B-8632-EA610630F37E}"/>
    <cellStyle name="Separador de milhares 10 2 4 2 2 6" xfId="33801" xr:uid="{A294B7B8-71FE-436D-8A84-72BE95A5F88D}"/>
    <cellStyle name="Separador de milhares 10 2 4 2 3" xfId="3599" xr:uid="{00000000-0005-0000-0000-000089100000}"/>
    <cellStyle name="Separador de milhares 10 2 4 2 3 2" xfId="11558" xr:uid="{00000000-0005-0000-0000-00008A100000}"/>
    <cellStyle name="Separador de milhares 10 2 4 2 3 2 2" xfId="14499" xr:uid="{00000000-0005-0000-0000-00008B100000}"/>
    <cellStyle name="Separador de milhares 10 2 4 2 3 2 2 2" xfId="20430" xr:uid="{A45B0887-E801-4803-BD13-0BC121B313E0}"/>
    <cellStyle name="Separador de milhares 10 2 4 2 3 2 2 2 2" xfId="32224" xr:uid="{856238AD-2DA7-4B4F-BD64-B9584AF17196}"/>
    <cellStyle name="Separador de milhares 10 2 4 2 3 2 2 2 3" xfId="44023" xr:uid="{9E1283EA-4093-44C3-A308-BE8D87CE161C}"/>
    <cellStyle name="Separador de milhares 10 2 4 2 3 2 2 3" xfId="26331" xr:uid="{D9A6B415-9F87-46E2-8830-FBDC31894DAD}"/>
    <cellStyle name="Separador de milhares 10 2 4 2 3 2 2 4" xfId="38126" xr:uid="{AC63EC12-F6F7-46F1-9F1B-709629DD9F14}"/>
    <cellStyle name="Separador de milhares 10 2 4 2 3 2 3" xfId="17494" xr:uid="{1C1F551F-5AFA-4774-B068-D6735CDC4623}"/>
    <cellStyle name="Separador de milhares 10 2 4 2 3 2 3 2" xfId="29288" xr:uid="{C106C322-9945-4408-B115-468BAD2C403E}"/>
    <cellStyle name="Separador de milhares 10 2 4 2 3 2 3 3" xfId="41087" xr:uid="{89C20D87-C9C2-4820-997C-AF95B0C384D4}"/>
    <cellStyle name="Separador de milhares 10 2 4 2 3 2 4" xfId="23395" xr:uid="{72B851E9-F1DD-4733-9D36-B19E3D6469FA}"/>
    <cellStyle name="Separador de milhares 10 2 4 2 3 2 5" xfId="35190" xr:uid="{276C96CB-E3F7-4803-958E-53D37EC360FF}"/>
    <cellStyle name="Separador de milhares 10 2 4 2 3 3" xfId="13111" xr:uid="{00000000-0005-0000-0000-00008C100000}"/>
    <cellStyle name="Separador de milhares 10 2 4 2 3 3 2" xfId="19042" xr:uid="{9C16F847-6C05-42DF-BE10-2C8C3AAD7320}"/>
    <cellStyle name="Separador de milhares 10 2 4 2 3 3 2 2" xfId="30836" xr:uid="{46050FDC-B0F5-4F16-889C-9AAECBBE6498}"/>
    <cellStyle name="Separador de milhares 10 2 4 2 3 3 2 3" xfId="42635" xr:uid="{B3433FF6-DEE4-4BD2-9BE4-010BA1AD9457}"/>
    <cellStyle name="Separador de milhares 10 2 4 2 3 3 3" xfId="24943" xr:uid="{ADF1CF53-77B0-4CFC-9DCC-0C0A8A83C180}"/>
    <cellStyle name="Separador de milhares 10 2 4 2 3 3 4" xfId="36738" xr:uid="{379033AB-3D4B-4817-B0AF-4EBB1F6EBE69}"/>
    <cellStyle name="Separador de milhares 10 2 4 2 3 4" xfId="16102" xr:uid="{ADA5EAFA-A4FF-4041-BDB5-BC0B8DCBE0B2}"/>
    <cellStyle name="Separador de milhares 10 2 4 2 3 4 2" xfId="27896" xr:uid="{66D5E5F9-CE25-4A42-B93F-9558977BCF3E}"/>
    <cellStyle name="Separador de milhares 10 2 4 2 3 4 3" xfId="39695" xr:uid="{AECBCF8F-ED0C-4793-959F-2B81D37C5E52}"/>
    <cellStyle name="Separador de milhares 10 2 4 2 3 5" xfId="22006" xr:uid="{890006FB-1474-4719-BCA0-F2B111348AB4}"/>
    <cellStyle name="Separador de milhares 10 2 4 2 3 6" xfId="33802" xr:uid="{C67E4DB6-C917-4504-83EC-4E19629CF757}"/>
    <cellStyle name="Separador de milhares 10 2 4 2 4" xfId="11556" xr:uid="{00000000-0005-0000-0000-00008D100000}"/>
    <cellStyle name="Separador de milhares 10 2 4 2 4 2" xfId="14497" xr:uid="{00000000-0005-0000-0000-00008E100000}"/>
    <cellStyle name="Separador de milhares 10 2 4 2 4 2 2" xfId="20428" xr:uid="{04EFA4DE-B9CE-4CDB-AEC3-046253F5835D}"/>
    <cellStyle name="Separador de milhares 10 2 4 2 4 2 2 2" xfId="32222" xr:uid="{CA0FEFCA-8025-4583-9D44-189D403F52B3}"/>
    <cellStyle name="Separador de milhares 10 2 4 2 4 2 2 3" xfId="44021" xr:uid="{A1E199EA-2560-42C1-9CE0-2F83158514A5}"/>
    <cellStyle name="Separador de milhares 10 2 4 2 4 2 3" xfId="26329" xr:uid="{5027576D-EC36-437A-9DA0-F37E55AEFD7B}"/>
    <cellStyle name="Separador de milhares 10 2 4 2 4 2 4" xfId="38124" xr:uid="{CBE25581-255D-4172-888E-E9A48C7EDBC9}"/>
    <cellStyle name="Separador de milhares 10 2 4 2 4 3" xfId="17492" xr:uid="{2A94CF32-95CC-4911-B25F-9C39E06AE2F2}"/>
    <cellStyle name="Separador de milhares 10 2 4 2 4 3 2" xfId="29286" xr:uid="{878567F2-5260-48FE-B556-43E625A865B9}"/>
    <cellStyle name="Separador de milhares 10 2 4 2 4 3 3" xfId="41085" xr:uid="{4AF7366B-D1BB-42E7-8010-7E530B6C1016}"/>
    <cellStyle name="Separador de milhares 10 2 4 2 4 4" xfId="23393" xr:uid="{00FF1C16-D951-4970-B88F-775D24BBECD5}"/>
    <cellStyle name="Separador de milhares 10 2 4 2 4 5" xfId="35188" xr:uid="{6B1E7B5F-E2A5-4525-8FE9-6BCCBD8B29E4}"/>
    <cellStyle name="Separador de milhares 10 2 4 2 5" xfId="13109" xr:uid="{00000000-0005-0000-0000-00008F100000}"/>
    <cellStyle name="Separador de milhares 10 2 4 2 5 2" xfId="19040" xr:uid="{AC1CD02B-1F62-4084-B2E0-DED296B8FA4C}"/>
    <cellStyle name="Separador de milhares 10 2 4 2 5 2 2" xfId="30834" xr:uid="{2601699D-C6D6-48CF-A6E4-D53B57BF4BC8}"/>
    <cellStyle name="Separador de milhares 10 2 4 2 5 2 3" xfId="42633" xr:uid="{55FCC3D7-BADA-4060-9194-9C352CA3B7FA}"/>
    <cellStyle name="Separador de milhares 10 2 4 2 5 3" xfId="24941" xr:uid="{D559C817-B21D-4FD8-BB96-F5DD87BC9614}"/>
    <cellStyle name="Separador de milhares 10 2 4 2 5 4" xfId="36736" xr:uid="{2F3D2840-945F-4E5F-834C-5CB48E7AAEDD}"/>
    <cellStyle name="Separador de milhares 10 2 4 2 6" xfId="16100" xr:uid="{71B03F4E-D4E3-427B-AD17-4F6BFB4B388E}"/>
    <cellStyle name="Separador de milhares 10 2 4 2 6 2" xfId="27894" xr:uid="{D3AD7635-566D-48BF-9FDF-91BBD514E0FC}"/>
    <cellStyle name="Separador de milhares 10 2 4 2 6 3" xfId="39693" xr:uid="{31FB35CB-5003-4E79-AB1C-0DA03940DE23}"/>
    <cellStyle name="Separador de milhares 10 2 4 2 7" xfId="22004" xr:uid="{2F8032EE-EE57-4549-9722-168298F54031}"/>
    <cellStyle name="Separador de milhares 10 2 4 2 8" xfId="33800" xr:uid="{1FDD1534-C44E-4248-B532-7FDFBA5B12AE}"/>
    <cellStyle name="Separador de milhares 10 2 4 3" xfId="3600" xr:uid="{00000000-0005-0000-0000-000090100000}"/>
    <cellStyle name="Separador de milhares 10 2 4 3 2" xfId="11559" xr:uid="{00000000-0005-0000-0000-000091100000}"/>
    <cellStyle name="Separador de milhares 10 2 4 3 2 2" xfId="14500" xr:uid="{00000000-0005-0000-0000-000092100000}"/>
    <cellStyle name="Separador de milhares 10 2 4 3 2 2 2" xfId="20431" xr:uid="{E0BF9079-5E00-4706-94D3-9CD40E747096}"/>
    <cellStyle name="Separador de milhares 10 2 4 3 2 2 2 2" xfId="32225" xr:uid="{DF72AECD-FECB-4C28-8371-6A637D8DC7AA}"/>
    <cellStyle name="Separador de milhares 10 2 4 3 2 2 2 3" xfId="44024" xr:uid="{7C22B403-9C3C-4B57-8AF3-0B1978971ECE}"/>
    <cellStyle name="Separador de milhares 10 2 4 3 2 2 3" xfId="26332" xr:uid="{A644A062-2AAA-433D-AEB0-68B3D47A69EE}"/>
    <cellStyle name="Separador de milhares 10 2 4 3 2 2 4" xfId="38127" xr:uid="{E74B1FA2-3B41-4DAD-8440-6C1F5732D2E1}"/>
    <cellStyle name="Separador de milhares 10 2 4 3 2 3" xfId="17495" xr:uid="{ED51FE64-8AFE-4FD1-98D7-7A3A7A8D29E0}"/>
    <cellStyle name="Separador de milhares 10 2 4 3 2 3 2" xfId="29289" xr:uid="{A3A49695-6D8B-493C-969D-B6D90D7FE959}"/>
    <cellStyle name="Separador de milhares 10 2 4 3 2 3 3" xfId="41088" xr:uid="{45AB7346-32EE-4033-991C-21A32904E818}"/>
    <cellStyle name="Separador de milhares 10 2 4 3 2 4" xfId="23396" xr:uid="{18403700-F85E-4332-9E81-0E6AC1DF21CE}"/>
    <cellStyle name="Separador de milhares 10 2 4 3 2 5" xfId="35191" xr:uid="{5EF71E3E-10DF-4440-9CEA-4DAB6BACFD95}"/>
    <cellStyle name="Separador de milhares 10 2 4 3 3" xfId="13112" xr:uid="{00000000-0005-0000-0000-000093100000}"/>
    <cellStyle name="Separador de milhares 10 2 4 3 3 2" xfId="19043" xr:uid="{B9B59E0C-FF9E-4A4D-AEBB-34891F3654B6}"/>
    <cellStyle name="Separador de milhares 10 2 4 3 3 2 2" xfId="30837" xr:uid="{FD71E193-70F9-4D68-BC7D-0D12888671F6}"/>
    <cellStyle name="Separador de milhares 10 2 4 3 3 2 3" xfId="42636" xr:uid="{FBAACB5A-20B2-42B3-88B9-95EBA05E3845}"/>
    <cellStyle name="Separador de milhares 10 2 4 3 3 3" xfId="24944" xr:uid="{88B7A029-4282-4322-A803-11C522C59DCF}"/>
    <cellStyle name="Separador de milhares 10 2 4 3 3 4" xfId="36739" xr:uid="{F68915B0-FDAE-4F2D-A6D8-7347702D97DF}"/>
    <cellStyle name="Separador de milhares 10 2 4 3 4" xfId="16103" xr:uid="{DD3551D5-7342-42DB-B015-45716D174E75}"/>
    <cellStyle name="Separador de milhares 10 2 4 3 4 2" xfId="27897" xr:uid="{0C05B195-8DBB-4F4E-9B22-7A8B0D714CE7}"/>
    <cellStyle name="Separador de milhares 10 2 4 3 4 3" xfId="39696" xr:uid="{88E5B734-44FA-4760-93CF-B0E8D4E1D0C6}"/>
    <cellStyle name="Separador de milhares 10 2 4 3 5" xfId="22007" xr:uid="{4EA615A2-59CE-4586-A9AD-E0B177BBA18B}"/>
    <cellStyle name="Separador de milhares 10 2 4 3 6" xfId="33803" xr:uid="{8485013D-36F0-4CEB-9D85-6BD52B506D40}"/>
    <cellStyle name="Separador de milhares 10 2 4 4" xfId="3601" xr:uid="{00000000-0005-0000-0000-000094100000}"/>
    <cellStyle name="Separador de milhares 10 2 4 4 2" xfId="11560" xr:uid="{00000000-0005-0000-0000-000095100000}"/>
    <cellStyle name="Separador de milhares 10 2 4 4 2 2" xfId="14501" xr:uid="{00000000-0005-0000-0000-000096100000}"/>
    <cellStyle name="Separador de milhares 10 2 4 4 2 2 2" xfId="20432" xr:uid="{7102226D-D733-4DD6-9934-4491E8866860}"/>
    <cellStyle name="Separador de milhares 10 2 4 4 2 2 2 2" xfId="32226" xr:uid="{C88CB3A0-1771-4256-89C2-052FB44599A9}"/>
    <cellStyle name="Separador de milhares 10 2 4 4 2 2 2 3" xfId="44025" xr:uid="{DB3B0FD3-E6C3-4C55-85D9-DC03D30162E9}"/>
    <cellStyle name="Separador de milhares 10 2 4 4 2 2 3" xfId="26333" xr:uid="{DFCD53EE-516E-43A1-BB94-40981443F408}"/>
    <cellStyle name="Separador de milhares 10 2 4 4 2 2 4" xfId="38128" xr:uid="{4E22BC42-4F33-4BD7-A1E9-2401F9F1B4CF}"/>
    <cellStyle name="Separador de milhares 10 2 4 4 2 3" xfId="17496" xr:uid="{F67E70CF-AB48-4A9F-A6AC-B0832B8EB1DE}"/>
    <cellStyle name="Separador de milhares 10 2 4 4 2 3 2" xfId="29290" xr:uid="{75F76624-4BB5-4C19-968F-FAACF5479431}"/>
    <cellStyle name="Separador de milhares 10 2 4 4 2 3 3" xfId="41089" xr:uid="{BC6B14E4-3769-4B1F-95BC-698301BF92D2}"/>
    <cellStyle name="Separador de milhares 10 2 4 4 2 4" xfId="23397" xr:uid="{D03DD776-3384-4CA2-950C-23ACD69B36BC}"/>
    <cellStyle name="Separador de milhares 10 2 4 4 2 5" xfId="35192" xr:uid="{ECECB251-DF8D-40BD-9DC0-6DF7A7EDF18D}"/>
    <cellStyle name="Separador de milhares 10 2 4 4 3" xfId="13113" xr:uid="{00000000-0005-0000-0000-000097100000}"/>
    <cellStyle name="Separador de milhares 10 2 4 4 3 2" xfId="19044" xr:uid="{F2E63C7A-4AED-4384-AA11-E2B74473E16D}"/>
    <cellStyle name="Separador de milhares 10 2 4 4 3 2 2" xfId="30838" xr:uid="{0D3F0B83-D227-4BA1-9CFE-F09D506C2D6C}"/>
    <cellStyle name="Separador de milhares 10 2 4 4 3 2 3" xfId="42637" xr:uid="{4084E50B-475C-45A6-82E0-71AE79C1EEEE}"/>
    <cellStyle name="Separador de milhares 10 2 4 4 3 3" xfId="24945" xr:uid="{6048ECAD-111A-4624-B49E-A3D4C72C5965}"/>
    <cellStyle name="Separador de milhares 10 2 4 4 3 4" xfId="36740" xr:uid="{72B7F093-3032-4EEC-9AFB-E4E7B2F03B22}"/>
    <cellStyle name="Separador de milhares 10 2 4 4 4" xfId="16104" xr:uid="{E9CC09B8-6BA7-4DE6-A4BC-D047E8EC9174}"/>
    <cellStyle name="Separador de milhares 10 2 4 4 4 2" xfId="27898" xr:uid="{D9D59AE2-842A-4DE9-9F36-A46662643541}"/>
    <cellStyle name="Separador de milhares 10 2 4 4 4 3" xfId="39697" xr:uid="{4A425437-A39B-468C-A385-82DBB5B2A998}"/>
    <cellStyle name="Separador de milhares 10 2 4 4 5" xfId="22008" xr:uid="{8309481F-9C3C-4B7E-87CB-127261219730}"/>
    <cellStyle name="Separador de milhares 10 2 4 4 6" xfId="33804" xr:uid="{9A17D88F-AF62-4831-A474-F3A77BF11CEA}"/>
    <cellStyle name="Separador de milhares 10 2 4 5" xfId="3602" xr:uid="{00000000-0005-0000-0000-000098100000}"/>
    <cellStyle name="Separador de milhares 10 2 4 5 2" xfId="11561" xr:uid="{00000000-0005-0000-0000-000099100000}"/>
    <cellStyle name="Separador de milhares 10 2 4 5 2 2" xfId="14502" xr:uid="{00000000-0005-0000-0000-00009A100000}"/>
    <cellStyle name="Separador de milhares 10 2 4 5 2 2 2" xfId="20433" xr:uid="{5ACB46E2-0ABC-47E6-AFCC-7AC45D5C0CF0}"/>
    <cellStyle name="Separador de milhares 10 2 4 5 2 2 2 2" xfId="32227" xr:uid="{3955D337-B1F8-4824-B454-74813454F1F7}"/>
    <cellStyle name="Separador de milhares 10 2 4 5 2 2 2 3" xfId="44026" xr:uid="{E1640EB3-4AEA-4B4B-AD9B-27C45A460C40}"/>
    <cellStyle name="Separador de milhares 10 2 4 5 2 2 3" xfId="26334" xr:uid="{F9355B0B-5051-49DE-8020-9C044E286413}"/>
    <cellStyle name="Separador de milhares 10 2 4 5 2 2 4" xfId="38129" xr:uid="{59E78C33-2EDB-4565-8614-10717551CB03}"/>
    <cellStyle name="Separador de milhares 10 2 4 5 2 3" xfId="17497" xr:uid="{CD3C176F-F8C8-42BE-9DE7-3B0514EA0D78}"/>
    <cellStyle name="Separador de milhares 10 2 4 5 2 3 2" xfId="29291" xr:uid="{F8FD18F6-C03E-4B92-A475-D2A377441754}"/>
    <cellStyle name="Separador de milhares 10 2 4 5 2 3 3" xfId="41090" xr:uid="{92526873-DD93-4354-B6AC-8853E7F365FF}"/>
    <cellStyle name="Separador de milhares 10 2 4 5 2 4" xfId="23398" xr:uid="{EBBA740D-9793-4E76-8E96-E17BDD2B3D22}"/>
    <cellStyle name="Separador de milhares 10 2 4 5 2 5" xfId="35193" xr:uid="{A534D35B-E4DD-4A56-A2F6-A587A3064FA3}"/>
    <cellStyle name="Separador de milhares 10 2 4 5 3" xfId="13114" xr:uid="{00000000-0005-0000-0000-00009B100000}"/>
    <cellStyle name="Separador de milhares 10 2 4 5 3 2" xfId="19045" xr:uid="{6B8520DF-1E79-46F5-8A8B-2508F1F8F173}"/>
    <cellStyle name="Separador de milhares 10 2 4 5 3 2 2" xfId="30839" xr:uid="{0B76D1B7-6996-44E4-8C77-C0D4346AC993}"/>
    <cellStyle name="Separador de milhares 10 2 4 5 3 2 3" xfId="42638" xr:uid="{67D5BA50-B2F5-4D44-B306-27CA1823D810}"/>
    <cellStyle name="Separador de milhares 10 2 4 5 3 3" xfId="24946" xr:uid="{35FEAC04-F590-4938-8CAD-04FA38B291CE}"/>
    <cellStyle name="Separador de milhares 10 2 4 5 3 4" xfId="36741" xr:uid="{F8F0807A-8C97-43E6-9F17-59F10398CD10}"/>
    <cellStyle name="Separador de milhares 10 2 4 5 4" xfId="16105" xr:uid="{932411A5-9195-47E3-9028-2A769F54C018}"/>
    <cellStyle name="Separador de milhares 10 2 4 5 4 2" xfId="27899" xr:uid="{54AD8EB4-D55A-4D78-A8B2-005045DD74AB}"/>
    <cellStyle name="Separador de milhares 10 2 4 5 4 3" xfId="39698" xr:uid="{096BE6EC-EBA0-470E-AC10-0EEE8E3484BF}"/>
    <cellStyle name="Separador de milhares 10 2 4 5 5" xfId="22009" xr:uid="{D7A22407-339B-42FB-B7B1-648326E2E51E}"/>
    <cellStyle name="Separador de milhares 10 2 4 5 6" xfId="33805" xr:uid="{C64A50FF-ECB2-40F5-83F4-D5A285877B3D}"/>
    <cellStyle name="Separador de milhares 10 2 4 6" xfId="11555" xr:uid="{00000000-0005-0000-0000-00009C100000}"/>
    <cellStyle name="Separador de milhares 10 2 4 6 2" xfId="14496" xr:uid="{00000000-0005-0000-0000-00009D100000}"/>
    <cellStyle name="Separador de milhares 10 2 4 6 2 2" xfId="20427" xr:uid="{B2FF7A63-2AAF-4F86-A187-EFAFAEEC4EC8}"/>
    <cellStyle name="Separador de milhares 10 2 4 6 2 2 2" xfId="32221" xr:uid="{9CFEB9A8-8610-4CDF-B5FF-4E2C2883F2E8}"/>
    <cellStyle name="Separador de milhares 10 2 4 6 2 2 3" xfId="44020" xr:uid="{9DC8345E-1117-45B6-B3E3-FCA774FC0EC1}"/>
    <cellStyle name="Separador de milhares 10 2 4 6 2 3" xfId="26328" xr:uid="{7C553F3C-1FFB-4403-AF93-6B52BF5FA163}"/>
    <cellStyle name="Separador de milhares 10 2 4 6 2 4" xfId="38123" xr:uid="{366EF417-50E2-4D2C-9394-21FA46830524}"/>
    <cellStyle name="Separador de milhares 10 2 4 6 3" xfId="17491" xr:uid="{8C330C50-E05F-4A33-80B1-CF857F667067}"/>
    <cellStyle name="Separador de milhares 10 2 4 6 3 2" xfId="29285" xr:uid="{D6C22388-008E-4FD3-98D9-879DA1BBACCE}"/>
    <cellStyle name="Separador de milhares 10 2 4 6 3 3" xfId="41084" xr:uid="{8A33479E-709D-421D-B212-3C1B31FD1E80}"/>
    <cellStyle name="Separador de milhares 10 2 4 6 4" xfId="23392" xr:uid="{9555F5F4-8686-44C3-B81B-6A42FFE2E4B8}"/>
    <cellStyle name="Separador de milhares 10 2 4 6 5" xfId="35187" xr:uid="{A5159AF0-8F51-497F-973D-D8F074401D0D}"/>
    <cellStyle name="Separador de milhares 10 2 4 7" xfId="13108" xr:uid="{00000000-0005-0000-0000-00009E100000}"/>
    <cellStyle name="Separador de milhares 10 2 4 7 2" xfId="19039" xr:uid="{B5E7ECA0-9088-4099-AEFD-01BB27495BB1}"/>
    <cellStyle name="Separador de milhares 10 2 4 7 2 2" xfId="30833" xr:uid="{0F3FB615-F43D-41DF-82CF-078B2C667DC3}"/>
    <cellStyle name="Separador de milhares 10 2 4 7 2 3" xfId="42632" xr:uid="{2BBDDFA6-26BE-4F1A-A8B8-8A117345F824}"/>
    <cellStyle name="Separador de milhares 10 2 4 7 3" xfId="24940" xr:uid="{C61DF12E-729E-4153-A8A7-D022B019ADFE}"/>
    <cellStyle name="Separador de milhares 10 2 4 7 4" xfId="36735" xr:uid="{003D1E6B-B7BE-4E4F-AC2A-03D3316D70F6}"/>
    <cellStyle name="Separador de milhares 10 2 4 8" xfId="16099" xr:uid="{A5AC6874-FE32-4680-925B-514601DD7BDA}"/>
    <cellStyle name="Separador de milhares 10 2 4 8 2" xfId="27893" xr:uid="{CB3C949F-F8A5-4EF0-BBFA-155021CFF483}"/>
    <cellStyle name="Separador de milhares 10 2 4 8 3" xfId="39692" xr:uid="{8B297CF0-13F9-424A-89A1-3BFF61068D21}"/>
    <cellStyle name="Separador de milhares 10 2 4 9" xfId="22003" xr:uid="{4C2D4E3E-F0C6-4A85-AD21-168287D70902}"/>
    <cellStyle name="Separador de milhares 10 2 5" xfId="3603" xr:uid="{00000000-0005-0000-0000-00009F100000}"/>
    <cellStyle name="Separador de milhares 10 2 5 10" xfId="33806" xr:uid="{9EB8243E-6B8C-423D-A466-EFC57AEB13DF}"/>
    <cellStyle name="Separador de milhares 10 2 5 2" xfId="3604" xr:uid="{00000000-0005-0000-0000-0000A0100000}"/>
    <cellStyle name="Separador de milhares 10 2 5 2 2" xfId="3605" xr:uid="{00000000-0005-0000-0000-0000A1100000}"/>
    <cellStyle name="Separador de milhares 10 2 5 2 2 2" xfId="11564" xr:uid="{00000000-0005-0000-0000-0000A2100000}"/>
    <cellStyle name="Separador de milhares 10 2 5 2 2 2 2" xfId="14505" xr:uid="{00000000-0005-0000-0000-0000A3100000}"/>
    <cellStyle name="Separador de milhares 10 2 5 2 2 2 2 2" xfId="20436" xr:uid="{17851606-6F89-4C1A-B152-433DA076EB88}"/>
    <cellStyle name="Separador de milhares 10 2 5 2 2 2 2 2 2" xfId="32230" xr:uid="{6513AAD3-7E0E-472D-9087-F869A04A4267}"/>
    <cellStyle name="Separador de milhares 10 2 5 2 2 2 2 2 3" xfId="44029" xr:uid="{99A721B3-AE6C-4242-B86D-C871DF241305}"/>
    <cellStyle name="Separador de milhares 10 2 5 2 2 2 2 3" xfId="26337" xr:uid="{10B37703-809B-45B4-8CA1-164C9F1E5304}"/>
    <cellStyle name="Separador de milhares 10 2 5 2 2 2 2 4" xfId="38132" xr:uid="{E22D7FED-D337-45F0-95D8-B4D7895623AB}"/>
    <cellStyle name="Separador de milhares 10 2 5 2 2 2 3" xfId="17500" xr:uid="{B0904BED-A73D-4A3D-8021-5F8E083BDE84}"/>
    <cellStyle name="Separador de milhares 10 2 5 2 2 2 3 2" xfId="29294" xr:uid="{039ED903-741E-4204-BED6-5A05C56F8B2E}"/>
    <cellStyle name="Separador de milhares 10 2 5 2 2 2 3 3" xfId="41093" xr:uid="{17ECF397-F34D-4C49-819B-28BB2647FA60}"/>
    <cellStyle name="Separador de milhares 10 2 5 2 2 2 4" xfId="23401" xr:uid="{D9CDACAB-CE48-4D8D-9444-26607CFBE750}"/>
    <cellStyle name="Separador de milhares 10 2 5 2 2 2 5" xfId="35196" xr:uid="{AC9F84DD-FABF-4A0A-BBC2-8AFD6509BAEE}"/>
    <cellStyle name="Separador de milhares 10 2 5 2 2 3" xfId="13117" xr:uid="{00000000-0005-0000-0000-0000A4100000}"/>
    <cellStyle name="Separador de milhares 10 2 5 2 2 3 2" xfId="19048" xr:uid="{DB6DC59B-EE63-413F-BB3B-BC5327D8FFF9}"/>
    <cellStyle name="Separador de milhares 10 2 5 2 2 3 2 2" xfId="30842" xr:uid="{A8052446-02D4-475A-80E1-2E4AD3566F25}"/>
    <cellStyle name="Separador de milhares 10 2 5 2 2 3 2 3" xfId="42641" xr:uid="{53181942-18F1-44C7-9A3F-ECDA1FB9FBAD}"/>
    <cellStyle name="Separador de milhares 10 2 5 2 2 3 3" xfId="24949" xr:uid="{EB4F8FD7-F3B0-4498-81D0-EA96BC531A1D}"/>
    <cellStyle name="Separador de milhares 10 2 5 2 2 3 4" xfId="36744" xr:uid="{1522C77E-A7F8-4369-918F-FBB3724B0D4C}"/>
    <cellStyle name="Separador de milhares 10 2 5 2 2 4" xfId="16108" xr:uid="{A20D53BF-6023-4845-911C-2E4FAEED8CB6}"/>
    <cellStyle name="Separador de milhares 10 2 5 2 2 4 2" xfId="27902" xr:uid="{E9626278-A53E-4D6B-9ED8-28E74410C45F}"/>
    <cellStyle name="Separador de milhares 10 2 5 2 2 4 3" xfId="39701" xr:uid="{CFB80B6D-AEDA-41F4-8AC7-CA119043DB14}"/>
    <cellStyle name="Separador de milhares 10 2 5 2 2 5" xfId="22012" xr:uid="{D93E8D0E-2F74-4A7A-BDCA-30BFE6BCF87F}"/>
    <cellStyle name="Separador de milhares 10 2 5 2 2 6" xfId="33808" xr:uid="{E97D0FC7-A0A3-4B25-A404-9493262561C0}"/>
    <cellStyle name="Separador de milhares 10 2 5 2 3" xfId="3606" xr:uid="{00000000-0005-0000-0000-0000A5100000}"/>
    <cellStyle name="Separador de milhares 10 2 5 2 3 2" xfId="11565" xr:uid="{00000000-0005-0000-0000-0000A6100000}"/>
    <cellStyle name="Separador de milhares 10 2 5 2 3 2 2" xfId="14506" xr:uid="{00000000-0005-0000-0000-0000A7100000}"/>
    <cellStyle name="Separador de milhares 10 2 5 2 3 2 2 2" xfId="20437" xr:uid="{85428755-6AFC-44DF-BF7F-FE5AF495DE25}"/>
    <cellStyle name="Separador de milhares 10 2 5 2 3 2 2 2 2" xfId="32231" xr:uid="{8AB638EC-E7E9-4BD7-A90A-5CA53E48C577}"/>
    <cellStyle name="Separador de milhares 10 2 5 2 3 2 2 2 3" xfId="44030" xr:uid="{DDE1B08E-3A63-401C-9299-BE64CDB12E86}"/>
    <cellStyle name="Separador de milhares 10 2 5 2 3 2 2 3" xfId="26338" xr:uid="{A3E797D4-6D51-45BC-8373-A784B588F23A}"/>
    <cellStyle name="Separador de milhares 10 2 5 2 3 2 2 4" xfId="38133" xr:uid="{8F5DA0A7-931C-4AA9-AE89-913C87B837D8}"/>
    <cellStyle name="Separador de milhares 10 2 5 2 3 2 3" xfId="17501" xr:uid="{7141578C-B111-4E82-B163-E970F4822A7F}"/>
    <cellStyle name="Separador de milhares 10 2 5 2 3 2 3 2" xfId="29295" xr:uid="{869D330F-9F8A-4AE1-AE72-D7164BB1ADE5}"/>
    <cellStyle name="Separador de milhares 10 2 5 2 3 2 3 3" xfId="41094" xr:uid="{506F0BBE-9CCC-4043-BAD6-E03A53BEF313}"/>
    <cellStyle name="Separador de milhares 10 2 5 2 3 2 4" xfId="23402" xr:uid="{6E2FCCFE-8D58-407A-9D4A-AFFC3763C684}"/>
    <cellStyle name="Separador de milhares 10 2 5 2 3 2 5" xfId="35197" xr:uid="{91D80CE0-25A5-4B72-AC0A-10E987FDD47A}"/>
    <cellStyle name="Separador de milhares 10 2 5 2 3 3" xfId="13118" xr:uid="{00000000-0005-0000-0000-0000A8100000}"/>
    <cellStyle name="Separador de milhares 10 2 5 2 3 3 2" xfId="19049" xr:uid="{A59C8B6E-DFF4-4008-B355-F026820D3BC4}"/>
    <cellStyle name="Separador de milhares 10 2 5 2 3 3 2 2" xfId="30843" xr:uid="{8CEEFF01-5D4E-4A52-A606-BC92ED55288C}"/>
    <cellStyle name="Separador de milhares 10 2 5 2 3 3 2 3" xfId="42642" xr:uid="{EAD18CB7-4E08-4939-BCA8-9D39428F7FD6}"/>
    <cellStyle name="Separador de milhares 10 2 5 2 3 3 3" xfId="24950" xr:uid="{1155C81E-13C6-4097-B3AB-1DFA59CD7D74}"/>
    <cellStyle name="Separador de milhares 10 2 5 2 3 3 4" xfId="36745" xr:uid="{E7185431-7FD1-4FFF-8CF5-DE006A6155B6}"/>
    <cellStyle name="Separador de milhares 10 2 5 2 3 4" xfId="16109" xr:uid="{9A1CEF35-D41F-41B1-8047-3A30F5A7480B}"/>
    <cellStyle name="Separador de milhares 10 2 5 2 3 4 2" xfId="27903" xr:uid="{48CD585D-652F-48DB-ADF0-0F2761A92649}"/>
    <cellStyle name="Separador de milhares 10 2 5 2 3 4 3" xfId="39702" xr:uid="{CFFBA05D-6C30-4D1F-8CC0-F94B803747EF}"/>
    <cellStyle name="Separador de milhares 10 2 5 2 3 5" xfId="22013" xr:uid="{3AC5F25B-6280-46FF-8493-26AAA125231E}"/>
    <cellStyle name="Separador de milhares 10 2 5 2 3 6" xfId="33809" xr:uid="{8732BE37-7F3A-4F91-8A72-F62F4550C422}"/>
    <cellStyle name="Separador de milhares 10 2 5 2 4" xfId="11563" xr:uid="{00000000-0005-0000-0000-0000A9100000}"/>
    <cellStyle name="Separador de milhares 10 2 5 2 4 2" xfId="14504" xr:uid="{00000000-0005-0000-0000-0000AA100000}"/>
    <cellStyle name="Separador de milhares 10 2 5 2 4 2 2" xfId="20435" xr:uid="{FBB14605-167A-449E-8B09-3F406AAE807B}"/>
    <cellStyle name="Separador de milhares 10 2 5 2 4 2 2 2" xfId="32229" xr:uid="{43ED5761-5A6A-4841-93C8-2C03F0C6E2D1}"/>
    <cellStyle name="Separador de milhares 10 2 5 2 4 2 2 3" xfId="44028" xr:uid="{36998BC8-3288-4692-9BF6-AD08B9FD919D}"/>
    <cellStyle name="Separador de milhares 10 2 5 2 4 2 3" xfId="26336" xr:uid="{4CFCB55F-4AA2-4AA4-894F-45DE3FCEB351}"/>
    <cellStyle name="Separador de milhares 10 2 5 2 4 2 4" xfId="38131" xr:uid="{30278601-09B6-4237-BE4B-7E25FB4798AB}"/>
    <cellStyle name="Separador de milhares 10 2 5 2 4 3" xfId="17499" xr:uid="{432C9735-649E-4B59-B86C-A5A2219B87CA}"/>
    <cellStyle name="Separador de milhares 10 2 5 2 4 3 2" xfId="29293" xr:uid="{F0BEE2CE-F6F1-4635-9DE3-6DC8777729E0}"/>
    <cellStyle name="Separador de milhares 10 2 5 2 4 3 3" xfId="41092" xr:uid="{5285A1A8-BE2D-47E7-AF3A-A34BF138B8AE}"/>
    <cellStyle name="Separador de milhares 10 2 5 2 4 4" xfId="23400" xr:uid="{275B2D77-E610-424F-9704-87E6DCB7453A}"/>
    <cellStyle name="Separador de milhares 10 2 5 2 4 5" xfId="35195" xr:uid="{961801B8-0156-46AF-9857-1A6068273A06}"/>
    <cellStyle name="Separador de milhares 10 2 5 2 5" xfId="13116" xr:uid="{00000000-0005-0000-0000-0000AB100000}"/>
    <cellStyle name="Separador de milhares 10 2 5 2 5 2" xfId="19047" xr:uid="{EC01D7DB-CD22-45C7-B7E6-90C721D95DA3}"/>
    <cellStyle name="Separador de milhares 10 2 5 2 5 2 2" xfId="30841" xr:uid="{910A6221-EEF2-4FAE-866B-42C88F8CAC57}"/>
    <cellStyle name="Separador de milhares 10 2 5 2 5 2 3" xfId="42640" xr:uid="{BB24787E-8987-47A0-87FE-4D6FD281C75F}"/>
    <cellStyle name="Separador de milhares 10 2 5 2 5 3" xfId="24948" xr:uid="{8FE2277F-A5E8-4D87-A861-8433BB60CB78}"/>
    <cellStyle name="Separador de milhares 10 2 5 2 5 4" xfId="36743" xr:uid="{0AC5A489-C1BA-4BD3-840B-BD2B1DD6AAC6}"/>
    <cellStyle name="Separador de milhares 10 2 5 2 6" xfId="16107" xr:uid="{F85CFC25-B380-4BDB-8E11-1C293558FC0F}"/>
    <cellStyle name="Separador de milhares 10 2 5 2 6 2" xfId="27901" xr:uid="{0F77EAD6-CC04-4504-8A00-DE194F8E9BF8}"/>
    <cellStyle name="Separador de milhares 10 2 5 2 6 3" xfId="39700" xr:uid="{AE5EBDB8-527F-4E7F-8649-6ACDC1221FE7}"/>
    <cellStyle name="Separador de milhares 10 2 5 2 7" xfId="22011" xr:uid="{667E7176-C39F-4B32-B579-66CC44734465}"/>
    <cellStyle name="Separador de milhares 10 2 5 2 8" xfId="33807" xr:uid="{47B8484A-DE9B-4483-9A8E-150124878743}"/>
    <cellStyle name="Separador de milhares 10 2 5 3" xfId="3607" xr:uid="{00000000-0005-0000-0000-0000AC100000}"/>
    <cellStyle name="Separador de milhares 10 2 5 3 2" xfId="11566" xr:uid="{00000000-0005-0000-0000-0000AD100000}"/>
    <cellStyle name="Separador de milhares 10 2 5 3 2 2" xfId="14507" xr:uid="{00000000-0005-0000-0000-0000AE100000}"/>
    <cellStyle name="Separador de milhares 10 2 5 3 2 2 2" xfId="20438" xr:uid="{52509CC9-FE29-49C9-B91F-2AE1B3472BD5}"/>
    <cellStyle name="Separador de milhares 10 2 5 3 2 2 2 2" xfId="32232" xr:uid="{BD48E7FC-611A-46F0-B5A4-DB2FB874302A}"/>
    <cellStyle name="Separador de milhares 10 2 5 3 2 2 2 3" xfId="44031" xr:uid="{1D1ADE5D-2A31-44F4-BD0E-C7041195F908}"/>
    <cellStyle name="Separador de milhares 10 2 5 3 2 2 3" xfId="26339" xr:uid="{6C4D4F32-98BB-4253-A21D-56B663368C28}"/>
    <cellStyle name="Separador de milhares 10 2 5 3 2 2 4" xfId="38134" xr:uid="{081F81D6-520A-4AE9-B814-03550B5F7BB1}"/>
    <cellStyle name="Separador de milhares 10 2 5 3 2 3" xfId="17502" xr:uid="{53B3DA42-AED0-4D56-8417-5725FA0EDEB2}"/>
    <cellStyle name="Separador de milhares 10 2 5 3 2 3 2" xfId="29296" xr:uid="{4EB649EB-E025-4B83-9581-0D3F67A72A17}"/>
    <cellStyle name="Separador de milhares 10 2 5 3 2 3 3" xfId="41095" xr:uid="{20EE72D7-9E00-467C-977C-EF0C066C390C}"/>
    <cellStyle name="Separador de milhares 10 2 5 3 2 4" xfId="23403" xr:uid="{120CA3F4-5EAD-4293-A913-B4DDEDA46E35}"/>
    <cellStyle name="Separador de milhares 10 2 5 3 2 5" xfId="35198" xr:uid="{C8DE6A2A-65C7-4645-8710-C354EF213236}"/>
    <cellStyle name="Separador de milhares 10 2 5 3 3" xfId="13119" xr:uid="{00000000-0005-0000-0000-0000AF100000}"/>
    <cellStyle name="Separador de milhares 10 2 5 3 3 2" xfId="19050" xr:uid="{A9E4E3C1-0F23-4711-BA04-DFA952530508}"/>
    <cellStyle name="Separador de milhares 10 2 5 3 3 2 2" xfId="30844" xr:uid="{E2D2E0B6-5CFA-455A-AD41-A7F2DF397900}"/>
    <cellStyle name="Separador de milhares 10 2 5 3 3 2 3" xfId="42643" xr:uid="{9C2F978A-FD98-496C-B93E-4883E8593637}"/>
    <cellStyle name="Separador de milhares 10 2 5 3 3 3" xfId="24951" xr:uid="{38A2AB34-3D85-4431-879D-680D96BF9FAA}"/>
    <cellStyle name="Separador de milhares 10 2 5 3 3 4" xfId="36746" xr:uid="{CD551852-8778-4E0B-8567-2560C2D2F81D}"/>
    <cellStyle name="Separador de milhares 10 2 5 3 4" xfId="16110" xr:uid="{53E8840A-D88C-4040-B457-813297F81C1C}"/>
    <cellStyle name="Separador de milhares 10 2 5 3 4 2" xfId="27904" xr:uid="{5C6A5F28-C370-4ED3-916A-13B5DDF2D28B}"/>
    <cellStyle name="Separador de milhares 10 2 5 3 4 3" xfId="39703" xr:uid="{D2CB9BFA-690B-4CAB-BD43-868F96792EDB}"/>
    <cellStyle name="Separador de milhares 10 2 5 3 5" xfId="22014" xr:uid="{6A2AA64E-A182-492F-B95E-FFB97655F941}"/>
    <cellStyle name="Separador de milhares 10 2 5 3 6" xfId="33810" xr:uid="{F4A5D639-2BD7-4530-B121-5359AB768E18}"/>
    <cellStyle name="Separador de milhares 10 2 5 4" xfId="3608" xr:uid="{00000000-0005-0000-0000-0000B0100000}"/>
    <cellStyle name="Separador de milhares 10 2 5 4 2" xfId="11567" xr:uid="{00000000-0005-0000-0000-0000B1100000}"/>
    <cellStyle name="Separador de milhares 10 2 5 4 2 2" xfId="14508" xr:uid="{00000000-0005-0000-0000-0000B2100000}"/>
    <cellStyle name="Separador de milhares 10 2 5 4 2 2 2" xfId="20439" xr:uid="{4168E868-028D-4263-B614-5235682A1149}"/>
    <cellStyle name="Separador de milhares 10 2 5 4 2 2 2 2" xfId="32233" xr:uid="{C8AFC46E-A427-47D2-B736-0FD78AC75357}"/>
    <cellStyle name="Separador de milhares 10 2 5 4 2 2 2 3" xfId="44032" xr:uid="{3F4ABA56-85CC-4E8F-9BD9-A2E67FE6CCA0}"/>
    <cellStyle name="Separador de milhares 10 2 5 4 2 2 3" xfId="26340" xr:uid="{8A41E6EB-5B45-433A-B5EC-AECC22575D79}"/>
    <cellStyle name="Separador de milhares 10 2 5 4 2 2 4" xfId="38135" xr:uid="{B6009585-1143-455F-BF25-4EA96B95D31B}"/>
    <cellStyle name="Separador de milhares 10 2 5 4 2 3" xfId="17503" xr:uid="{F2487C1E-3503-401D-813E-6BF6B3570CEB}"/>
    <cellStyle name="Separador de milhares 10 2 5 4 2 3 2" xfId="29297" xr:uid="{F7E06F81-EF21-457F-87B2-26C74592EFAB}"/>
    <cellStyle name="Separador de milhares 10 2 5 4 2 3 3" xfId="41096" xr:uid="{6104F190-787F-4265-BDDF-6D53A9221BC1}"/>
    <cellStyle name="Separador de milhares 10 2 5 4 2 4" xfId="23404" xr:uid="{A7CCBE33-1911-4FFF-9F48-251A1460DA91}"/>
    <cellStyle name="Separador de milhares 10 2 5 4 2 5" xfId="35199" xr:uid="{1AF32AE6-C592-423A-A003-F0B7D93A052A}"/>
    <cellStyle name="Separador de milhares 10 2 5 4 3" xfId="13120" xr:uid="{00000000-0005-0000-0000-0000B3100000}"/>
    <cellStyle name="Separador de milhares 10 2 5 4 3 2" xfId="19051" xr:uid="{C6C200DA-2C77-450B-BF9C-9128291D222B}"/>
    <cellStyle name="Separador de milhares 10 2 5 4 3 2 2" xfId="30845" xr:uid="{9BACB49F-E09F-4C31-8C36-464C5E3D5781}"/>
    <cellStyle name="Separador de milhares 10 2 5 4 3 2 3" xfId="42644" xr:uid="{63F9C1D1-D839-4387-8F3B-516B515FE16E}"/>
    <cellStyle name="Separador de milhares 10 2 5 4 3 3" xfId="24952" xr:uid="{E438937C-4F7A-4720-853C-D9DBB2964B7A}"/>
    <cellStyle name="Separador de milhares 10 2 5 4 3 4" xfId="36747" xr:uid="{037DDFAD-BC09-40C1-9258-E05683D81510}"/>
    <cellStyle name="Separador de milhares 10 2 5 4 4" xfId="16111" xr:uid="{0DA0ABBF-01F7-4B9D-B4D6-0E5D07B9FBF5}"/>
    <cellStyle name="Separador de milhares 10 2 5 4 4 2" xfId="27905" xr:uid="{777A0027-077B-4FF6-8A3F-DD805D0E912A}"/>
    <cellStyle name="Separador de milhares 10 2 5 4 4 3" xfId="39704" xr:uid="{692DCE57-F66E-4707-ABE4-0B76D6C190CB}"/>
    <cellStyle name="Separador de milhares 10 2 5 4 5" xfId="22015" xr:uid="{F7C186BA-D40F-4593-B33E-CD4A995F9C89}"/>
    <cellStyle name="Separador de milhares 10 2 5 4 6" xfId="33811" xr:uid="{559634DD-35F4-427A-99A7-6F74D565C062}"/>
    <cellStyle name="Separador de milhares 10 2 5 5" xfId="3609" xr:uid="{00000000-0005-0000-0000-0000B4100000}"/>
    <cellStyle name="Separador de milhares 10 2 5 5 2" xfId="11568" xr:uid="{00000000-0005-0000-0000-0000B5100000}"/>
    <cellStyle name="Separador de milhares 10 2 5 5 2 2" xfId="14509" xr:uid="{00000000-0005-0000-0000-0000B6100000}"/>
    <cellStyle name="Separador de milhares 10 2 5 5 2 2 2" xfId="20440" xr:uid="{4910A1C8-311F-40B4-AA29-7454FCC877F7}"/>
    <cellStyle name="Separador de milhares 10 2 5 5 2 2 2 2" xfId="32234" xr:uid="{C28D446C-4812-4B80-8B31-E66C9D7A07DD}"/>
    <cellStyle name="Separador de milhares 10 2 5 5 2 2 2 3" xfId="44033" xr:uid="{CA1392E7-10BB-4607-9E7C-014D6670D9B1}"/>
    <cellStyle name="Separador de milhares 10 2 5 5 2 2 3" xfId="26341" xr:uid="{647FC967-DFD2-433C-861A-0D3E514AEF6E}"/>
    <cellStyle name="Separador de milhares 10 2 5 5 2 2 4" xfId="38136" xr:uid="{3F97F155-3153-4B23-B77D-8E054358819F}"/>
    <cellStyle name="Separador de milhares 10 2 5 5 2 3" xfId="17504" xr:uid="{C8D4560D-5CEF-4DA9-849A-B7A6D8562104}"/>
    <cellStyle name="Separador de milhares 10 2 5 5 2 3 2" xfId="29298" xr:uid="{9A765D5A-4DE6-4A06-A5C0-7BD09F5E023A}"/>
    <cellStyle name="Separador de milhares 10 2 5 5 2 3 3" xfId="41097" xr:uid="{4E8AD1A5-E087-4704-93D3-CC796A190D74}"/>
    <cellStyle name="Separador de milhares 10 2 5 5 2 4" xfId="23405" xr:uid="{9BD78EE6-03DE-47CD-9FAF-B2E3F077317A}"/>
    <cellStyle name="Separador de milhares 10 2 5 5 2 5" xfId="35200" xr:uid="{66A06855-8CF9-4734-813F-47B309304A9E}"/>
    <cellStyle name="Separador de milhares 10 2 5 5 3" xfId="13121" xr:uid="{00000000-0005-0000-0000-0000B7100000}"/>
    <cellStyle name="Separador de milhares 10 2 5 5 3 2" xfId="19052" xr:uid="{16BC0D4F-DA54-42EE-8839-69A2AE0BD3C5}"/>
    <cellStyle name="Separador de milhares 10 2 5 5 3 2 2" xfId="30846" xr:uid="{A4B977AD-925A-4882-AF06-E0B79B8B9E57}"/>
    <cellStyle name="Separador de milhares 10 2 5 5 3 2 3" xfId="42645" xr:uid="{D5C5DCDE-1C0D-4FB6-AADC-120C86B2C54C}"/>
    <cellStyle name="Separador de milhares 10 2 5 5 3 3" xfId="24953" xr:uid="{D88FF3B2-F06A-4419-A268-A4C3D4933EED}"/>
    <cellStyle name="Separador de milhares 10 2 5 5 3 4" xfId="36748" xr:uid="{4C83A083-2B98-470B-979F-73E0F76B75B5}"/>
    <cellStyle name="Separador de milhares 10 2 5 5 4" xfId="16112" xr:uid="{58911F25-C2ED-424B-978D-DCA61C4C2623}"/>
    <cellStyle name="Separador de milhares 10 2 5 5 4 2" xfId="27906" xr:uid="{586B1359-1F10-48FD-9F7A-99BF50522FEB}"/>
    <cellStyle name="Separador de milhares 10 2 5 5 4 3" xfId="39705" xr:uid="{FDAD1C63-7044-4F11-824B-0A04160B70FA}"/>
    <cellStyle name="Separador de milhares 10 2 5 5 5" xfId="22016" xr:uid="{56B31565-2E4A-4117-AB25-FABAA7EF3FCE}"/>
    <cellStyle name="Separador de milhares 10 2 5 5 6" xfId="33812" xr:uid="{B6EA8074-B839-4203-92E7-78443EBF8F8C}"/>
    <cellStyle name="Separador de milhares 10 2 5 6" xfId="11562" xr:uid="{00000000-0005-0000-0000-0000B8100000}"/>
    <cellStyle name="Separador de milhares 10 2 5 6 2" xfId="14503" xr:uid="{00000000-0005-0000-0000-0000B9100000}"/>
    <cellStyle name="Separador de milhares 10 2 5 6 2 2" xfId="20434" xr:uid="{6FD56EB6-64E2-4914-BE5E-B0799F1D3409}"/>
    <cellStyle name="Separador de milhares 10 2 5 6 2 2 2" xfId="32228" xr:uid="{EE618C39-E2B4-47AD-A71D-0871989CD4B2}"/>
    <cellStyle name="Separador de milhares 10 2 5 6 2 2 3" xfId="44027" xr:uid="{A3DC1030-8853-4052-9F7B-08CE5BA996C3}"/>
    <cellStyle name="Separador de milhares 10 2 5 6 2 3" xfId="26335" xr:uid="{5A9E959A-97DE-4A5C-B65F-4D3D38A8C911}"/>
    <cellStyle name="Separador de milhares 10 2 5 6 2 4" xfId="38130" xr:uid="{BDBB2ED7-E86E-45BB-8F6A-FDAA1B94D12E}"/>
    <cellStyle name="Separador de milhares 10 2 5 6 3" xfId="17498" xr:uid="{A3A14427-9A06-42B8-A914-F0B5D38BA30E}"/>
    <cellStyle name="Separador de milhares 10 2 5 6 3 2" xfId="29292" xr:uid="{A303E181-2B96-4E27-BEF4-BC589C6F2EC5}"/>
    <cellStyle name="Separador de milhares 10 2 5 6 3 3" xfId="41091" xr:uid="{F78700D0-EC30-4586-9962-207A6D1FA2FF}"/>
    <cellStyle name="Separador de milhares 10 2 5 6 4" xfId="23399" xr:uid="{C5CE5C84-81F7-45E8-B127-0F0F21A791CB}"/>
    <cellStyle name="Separador de milhares 10 2 5 6 5" xfId="35194" xr:uid="{CEC173DB-F5EB-41A1-A637-AC4DE9C607CB}"/>
    <cellStyle name="Separador de milhares 10 2 5 7" xfId="13115" xr:uid="{00000000-0005-0000-0000-0000BA100000}"/>
    <cellStyle name="Separador de milhares 10 2 5 7 2" xfId="19046" xr:uid="{A5F1483D-3513-4C3F-B3CF-ADAC38DA609D}"/>
    <cellStyle name="Separador de milhares 10 2 5 7 2 2" xfId="30840" xr:uid="{16792298-16BF-4004-B176-8FB0B5A95D52}"/>
    <cellStyle name="Separador de milhares 10 2 5 7 2 3" xfId="42639" xr:uid="{DC0F7CCF-F686-4575-AA9D-25A32BE2FE7E}"/>
    <cellStyle name="Separador de milhares 10 2 5 7 3" xfId="24947" xr:uid="{B68A88F6-8FF8-4BB2-8190-6A5322E8210A}"/>
    <cellStyle name="Separador de milhares 10 2 5 7 4" xfId="36742" xr:uid="{1224BF8A-D2E1-4317-8424-D3BFC1A633E9}"/>
    <cellStyle name="Separador de milhares 10 2 5 8" xfId="16106" xr:uid="{14ED2561-AC32-416C-A2CD-D8337D19EA27}"/>
    <cellStyle name="Separador de milhares 10 2 5 8 2" xfId="27900" xr:uid="{A1B5825E-48E0-4ED3-A251-BC364ECCBC4E}"/>
    <cellStyle name="Separador de milhares 10 2 5 8 3" xfId="39699" xr:uid="{9453EB73-EC37-49D7-98CB-DEF7F9F21230}"/>
    <cellStyle name="Separador de milhares 10 2 5 9" xfId="22010" xr:uid="{78797784-DE20-48F4-9808-37C4ABC4B064}"/>
    <cellStyle name="Separador de milhares 10 2 6" xfId="3610" xr:uid="{00000000-0005-0000-0000-0000BB100000}"/>
    <cellStyle name="Separador de milhares 10 2 6 2" xfId="3611" xr:uid="{00000000-0005-0000-0000-0000BC100000}"/>
    <cellStyle name="Separador de milhares 10 2 6 2 2" xfId="11570" xr:uid="{00000000-0005-0000-0000-0000BD100000}"/>
    <cellStyle name="Separador de milhares 10 2 6 2 2 2" xfId="14511" xr:uid="{00000000-0005-0000-0000-0000BE100000}"/>
    <cellStyle name="Separador de milhares 10 2 6 2 2 2 2" xfId="20442" xr:uid="{E5E536D0-1A50-4C94-A501-93B41AE57773}"/>
    <cellStyle name="Separador de milhares 10 2 6 2 2 2 2 2" xfId="32236" xr:uid="{C996D548-0FBA-4588-B832-FEBAD39E2DE9}"/>
    <cellStyle name="Separador de milhares 10 2 6 2 2 2 2 3" xfId="44035" xr:uid="{995D4024-9966-4FD7-BF84-97692DD4C6FE}"/>
    <cellStyle name="Separador de milhares 10 2 6 2 2 2 3" xfId="26343" xr:uid="{B4E4A891-DACE-4A50-8563-F131026BECBA}"/>
    <cellStyle name="Separador de milhares 10 2 6 2 2 2 4" xfId="38138" xr:uid="{A0721CD8-B48F-49CF-BF14-7F6D98999694}"/>
    <cellStyle name="Separador de milhares 10 2 6 2 2 3" xfId="17506" xr:uid="{26BABD0F-1E22-433B-9357-0049E3CC1F11}"/>
    <cellStyle name="Separador de milhares 10 2 6 2 2 3 2" xfId="29300" xr:uid="{EFDD5F68-FDC9-4E4B-B976-7BD82E03432D}"/>
    <cellStyle name="Separador de milhares 10 2 6 2 2 3 3" xfId="41099" xr:uid="{207B28D3-0C41-46E2-93C1-9C51F2F2276D}"/>
    <cellStyle name="Separador de milhares 10 2 6 2 2 4" xfId="23407" xr:uid="{B2C6DE24-4F46-4372-B0B1-3BFB4649C64F}"/>
    <cellStyle name="Separador de milhares 10 2 6 2 2 5" xfId="35202" xr:uid="{03AFD37A-1D82-4EB3-84D5-84189285572C}"/>
    <cellStyle name="Separador de milhares 10 2 6 2 3" xfId="13123" xr:uid="{00000000-0005-0000-0000-0000BF100000}"/>
    <cellStyle name="Separador de milhares 10 2 6 2 3 2" xfId="19054" xr:uid="{0D71314E-3AA2-4712-8EFA-DD12D94431B5}"/>
    <cellStyle name="Separador de milhares 10 2 6 2 3 2 2" xfId="30848" xr:uid="{98EBC1A4-A2F3-46AE-B7B9-8F17426D0BDB}"/>
    <cellStyle name="Separador de milhares 10 2 6 2 3 2 3" xfId="42647" xr:uid="{D265F229-5A2C-4B28-A187-9AA52A5A9824}"/>
    <cellStyle name="Separador de milhares 10 2 6 2 3 3" xfId="24955" xr:uid="{F84ECB39-59DD-4819-A4BC-C9165FC243A1}"/>
    <cellStyle name="Separador de milhares 10 2 6 2 3 4" xfId="36750" xr:uid="{C7CA9877-EA0D-4C07-B2A6-534524429973}"/>
    <cellStyle name="Separador de milhares 10 2 6 2 4" xfId="16114" xr:uid="{2561559B-8961-479B-9749-8E82088227EF}"/>
    <cellStyle name="Separador de milhares 10 2 6 2 4 2" xfId="27908" xr:uid="{6EEB9A2E-856A-4223-AF77-ABC7A9025553}"/>
    <cellStyle name="Separador de milhares 10 2 6 2 4 3" xfId="39707" xr:uid="{D84E9BF9-69A4-4F65-BB32-189667EFC487}"/>
    <cellStyle name="Separador de milhares 10 2 6 2 5" xfId="22018" xr:uid="{82A9430E-A835-4474-A413-E3215201437C}"/>
    <cellStyle name="Separador de milhares 10 2 6 2 6" xfId="33814" xr:uid="{07720F3C-76FE-4778-94D6-C83BB089D418}"/>
    <cellStyle name="Separador de milhares 10 2 6 3" xfId="3612" xr:uid="{00000000-0005-0000-0000-0000C0100000}"/>
    <cellStyle name="Separador de milhares 10 2 6 3 2" xfId="11571" xr:uid="{00000000-0005-0000-0000-0000C1100000}"/>
    <cellStyle name="Separador de milhares 10 2 6 3 2 2" xfId="14512" xr:uid="{00000000-0005-0000-0000-0000C2100000}"/>
    <cellStyle name="Separador de milhares 10 2 6 3 2 2 2" xfId="20443" xr:uid="{FF3A02AA-C790-423D-A2D2-0F44890F7FC1}"/>
    <cellStyle name="Separador de milhares 10 2 6 3 2 2 2 2" xfId="32237" xr:uid="{704C7602-FE07-454F-8A65-F4D79963AF22}"/>
    <cellStyle name="Separador de milhares 10 2 6 3 2 2 2 3" xfId="44036" xr:uid="{6D6A5E76-C555-444B-96D4-FCB43B4C2E1C}"/>
    <cellStyle name="Separador de milhares 10 2 6 3 2 2 3" xfId="26344" xr:uid="{CD2EFF05-DAAA-42A9-8FDE-BAC6C34A5D92}"/>
    <cellStyle name="Separador de milhares 10 2 6 3 2 2 4" xfId="38139" xr:uid="{47DE488E-BD4D-43C2-8FB5-25AB1C5D512A}"/>
    <cellStyle name="Separador de milhares 10 2 6 3 2 3" xfId="17507" xr:uid="{8B7A52C8-C191-4831-A7D9-5717A52F4877}"/>
    <cellStyle name="Separador de milhares 10 2 6 3 2 3 2" xfId="29301" xr:uid="{8708D6D7-65A3-44CF-AD11-60203A2B9F2B}"/>
    <cellStyle name="Separador de milhares 10 2 6 3 2 3 3" xfId="41100" xr:uid="{021DD0D6-67A7-4312-8213-4C5145548D3D}"/>
    <cellStyle name="Separador de milhares 10 2 6 3 2 4" xfId="23408" xr:uid="{8BF8A67C-A147-43DB-AD63-EA85C52D1C9D}"/>
    <cellStyle name="Separador de milhares 10 2 6 3 2 5" xfId="35203" xr:uid="{7436990B-3368-42E6-B36C-46D9D8593E11}"/>
    <cellStyle name="Separador de milhares 10 2 6 3 3" xfId="13124" xr:uid="{00000000-0005-0000-0000-0000C3100000}"/>
    <cellStyle name="Separador de milhares 10 2 6 3 3 2" xfId="19055" xr:uid="{50FD4175-2C65-4E9D-B95F-136603E4A853}"/>
    <cellStyle name="Separador de milhares 10 2 6 3 3 2 2" xfId="30849" xr:uid="{491F1855-862C-4799-9065-DA430DE611E2}"/>
    <cellStyle name="Separador de milhares 10 2 6 3 3 2 3" xfId="42648" xr:uid="{834279AB-7097-4A8B-9FEF-34503A91B18F}"/>
    <cellStyle name="Separador de milhares 10 2 6 3 3 3" xfId="24956" xr:uid="{60C1F6D3-4246-4FF4-BA0B-0E6939A94819}"/>
    <cellStyle name="Separador de milhares 10 2 6 3 3 4" xfId="36751" xr:uid="{CE8B998A-1E7F-466F-BB14-0B7EBE22DAE7}"/>
    <cellStyle name="Separador de milhares 10 2 6 3 4" xfId="16115" xr:uid="{B9D56C49-4D00-4C51-9372-3533B07382AA}"/>
    <cellStyle name="Separador de milhares 10 2 6 3 4 2" xfId="27909" xr:uid="{5E0CA770-5FED-43A5-923E-5E9825A99A46}"/>
    <cellStyle name="Separador de milhares 10 2 6 3 4 3" xfId="39708" xr:uid="{64404C3B-6933-42F7-A189-1FAE1A2C0B8A}"/>
    <cellStyle name="Separador de milhares 10 2 6 3 5" xfId="22019" xr:uid="{4816688C-1AB9-4D04-9578-DC8DDC49FFDA}"/>
    <cellStyle name="Separador de milhares 10 2 6 3 6" xfId="33815" xr:uid="{1E20DB52-A560-4C12-AE3F-4411FF24B969}"/>
    <cellStyle name="Separador de milhares 10 2 6 4" xfId="11569" xr:uid="{00000000-0005-0000-0000-0000C4100000}"/>
    <cellStyle name="Separador de milhares 10 2 6 4 2" xfId="14510" xr:uid="{00000000-0005-0000-0000-0000C5100000}"/>
    <cellStyle name="Separador de milhares 10 2 6 4 2 2" xfId="20441" xr:uid="{81127204-E661-4157-A442-98D56E23C643}"/>
    <cellStyle name="Separador de milhares 10 2 6 4 2 2 2" xfId="32235" xr:uid="{FDFB745B-D984-4D44-9A7B-22844339A5E5}"/>
    <cellStyle name="Separador de milhares 10 2 6 4 2 2 3" xfId="44034" xr:uid="{B80EB3C5-1FBE-4698-B43A-0F57719664E8}"/>
    <cellStyle name="Separador de milhares 10 2 6 4 2 3" xfId="26342" xr:uid="{F507A539-2EA0-43B5-A77E-C4023149A789}"/>
    <cellStyle name="Separador de milhares 10 2 6 4 2 4" xfId="38137" xr:uid="{62FA19D8-9AA9-4BFD-A0DF-22B857669819}"/>
    <cellStyle name="Separador de milhares 10 2 6 4 3" xfId="17505" xr:uid="{8D071435-ECAF-483F-BBA9-8451E309679E}"/>
    <cellStyle name="Separador de milhares 10 2 6 4 3 2" xfId="29299" xr:uid="{FE7D5CA4-9476-4D88-996F-55A77B527CD3}"/>
    <cellStyle name="Separador de milhares 10 2 6 4 3 3" xfId="41098" xr:uid="{4E3788CA-A069-4EF1-8F5E-DEF6ECB98482}"/>
    <cellStyle name="Separador de milhares 10 2 6 4 4" xfId="23406" xr:uid="{6DF5391D-C26C-42EB-BF97-62036384F6A5}"/>
    <cellStyle name="Separador de milhares 10 2 6 4 5" xfId="35201" xr:uid="{3E65DAB0-F572-4EF9-86F2-8A0C947B4DBD}"/>
    <cellStyle name="Separador de milhares 10 2 6 5" xfId="13122" xr:uid="{00000000-0005-0000-0000-0000C6100000}"/>
    <cellStyle name="Separador de milhares 10 2 6 5 2" xfId="19053" xr:uid="{AE44683E-4516-4F39-B622-20A8465C3A1C}"/>
    <cellStyle name="Separador de milhares 10 2 6 5 2 2" xfId="30847" xr:uid="{A76B1A00-72AC-41F1-AF40-7A824EA24745}"/>
    <cellStyle name="Separador de milhares 10 2 6 5 2 3" xfId="42646" xr:uid="{B5DF0305-6489-4A90-A3D5-513CDBE98724}"/>
    <cellStyle name="Separador de milhares 10 2 6 5 3" xfId="24954" xr:uid="{F8D36355-00C7-415D-A6F7-9273CB266EF4}"/>
    <cellStyle name="Separador de milhares 10 2 6 5 4" xfId="36749" xr:uid="{10A6FC4E-BBD3-4AB9-9C87-E71E8D366311}"/>
    <cellStyle name="Separador de milhares 10 2 6 6" xfId="16113" xr:uid="{CFB9C2A2-A9B6-445A-91D2-1E2F7E042B89}"/>
    <cellStyle name="Separador de milhares 10 2 6 6 2" xfId="27907" xr:uid="{F361FBF1-3F99-47CB-8556-53126D532BE2}"/>
    <cellStyle name="Separador de milhares 10 2 6 6 3" xfId="39706" xr:uid="{B45230B1-11C7-48C0-99DD-BA0C2A699CD9}"/>
    <cellStyle name="Separador de milhares 10 2 6 7" xfId="22017" xr:uid="{4AE763D8-866E-4951-82D4-A67D01BC3841}"/>
    <cellStyle name="Separador de milhares 10 2 6 8" xfId="33813" xr:uid="{28079284-F384-48C6-856B-5CA1DEF86CC1}"/>
    <cellStyle name="Separador de milhares 10 2 7" xfId="3613" xr:uid="{00000000-0005-0000-0000-0000C7100000}"/>
    <cellStyle name="Separador de milhares 10 2 7 2" xfId="11572" xr:uid="{00000000-0005-0000-0000-0000C8100000}"/>
    <cellStyle name="Separador de milhares 10 2 7 2 2" xfId="14513" xr:uid="{00000000-0005-0000-0000-0000C9100000}"/>
    <cellStyle name="Separador de milhares 10 2 7 2 2 2" xfId="20444" xr:uid="{7597E9F4-3907-42E8-BB08-7E0738E5F965}"/>
    <cellStyle name="Separador de milhares 10 2 7 2 2 2 2" xfId="32238" xr:uid="{63C020C5-3F95-44F7-B9A6-F9D7557AC81A}"/>
    <cellStyle name="Separador de milhares 10 2 7 2 2 2 3" xfId="44037" xr:uid="{36F67D91-673A-43B9-8EAB-3D91A8186632}"/>
    <cellStyle name="Separador de milhares 10 2 7 2 2 3" xfId="26345" xr:uid="{E37D788A-B346-48B7-A42C-29D2F0A016EA}"/>
    <cellStyle name="Separador de milhares 10 2 7 2 2 4" xfId="38140" xr:uid="{2D3FC362-53B9-494F-9DDA-18EB22D2CF0C}"/>
    <cellStyle name="Separador de milhares 10 2 7 2 3" xfId="17508" xr:uid="{C9B02003-70B0-411C-9588-C7746A9C18DD}"/>
    <cellStyle name="Separador de milhares 10 2 7 2 3 2" xfId="29302" xr:uid="{FD225DE8-D7AC-40B5-B171-25818F95EDF8}"/>
    <cellStyle name="Separador de milhares 10 2 7 2 3 3" xfId="41101" xr:uid="{2922E397-D57A-49CD-AAC3-BEA53AFA271E}"/>
    <cellStyle name="Separador de milhares 10 2 7 2 4" xfId="23409" xr:uid="{3714C807-166B-452E-8B83-7A7CABF4F2DD}"/>
    <cellStyle name="Separador de milhares 10 2 7 2 5" xfId="35204" xr:uid="{D4A080F2-88ED-4CAA-AD4F-9A00BB846413}"/>
    <cellStyle name="Separador de milhares 10 2 7 3" xfId="13125" xr:uid="{00000000-0005-0000-0000-0000CA100000}"/>
    <cellStyle name="Separador de milhares 10 2 7 3 2" xfId="19056" xr:uid="{FF26364B-351A-4DCB-832A-EB4FC9F31569}"/>
    <cellStyle name="Separador de milhares 10 2 7 3 2 2" xfId="30850" xr:uid="{E9C6A73E-A242-4D49-8513-01AB331D2181}"/>
    <cellStyle name="Separador de milhares 10 2 7 3 2 3" xfId="42649" xr:uid="{E7E78FB0-E322-4927-BCDB-A64015C02DB6}"/>
    <cellStyle name="Separador de milhares 10 2 7 3 3" xfId="24957" xr:uid="{A7239E33-548A-48CF-A3A3-E93CA9BACC27}"/>
    <cellStyle name="Separador de milhares 10 2 7 3 4" xfId="36752" xr:uid="{5B312574-0BC1-4FC4-BC5E-E6A076089438}"/>
    <cellStyle name="Separador de milhares 10 2 7 4" xfId="16116" xr:uid="{B4CD5CA4-168F-4A0B-AD46-CF5B3B664E8D}"/>
    <cellStyle name="Separador de milhares 10 2 7 4 2" xfId="27910" xr:uid="{1DF9F9AC-4A68-4230-9504-BB7B30D9EC7B}"/>
    <cellStyle name="Separador de milhares 10 2 7 4 3" xfId="39709" xr:uid="{5722DC4D-EA78-4A42-BB0D-D8CEAA3C51A6}"/>
    <cellStyle name="Separador de milhares 10 2 7 5" xfId="22020" xr:uid="{512F6600-E5D8-40FE-B082-EE07425B1953}"/>
    <cellStyle name="Separador de milhares 10 2 7 6" xfId="33816" xr:uid="{4CB1910E-24E0-4CC2-AC1D-2687D9B6C422}"/>
    <cellStyle name="Separador de milhares 10 2 8" xfId="3614" xr:uid="{00000000-0005-0000-0000-0000CB100000}"/>
    <cellStyle name="Separador de milhares 10 2 8 2" xfId="11573" xr:uid="{00000000-0005-0000-0000-0000CC100000}"/>
    <cellStyle name="Separador de milhares 10 2 8 2 2" xfId="14514" xr:uid="{00000000-0005-0000-0000-0000CD100000}"/>
    <cellStyle name="Separador de milhares 10 2 8 2 2 2" xfId="20445" xr:uid="{BEA5181A-C0E1-4627-9747-CA3D3805EF50}"/>
    <cellStyle name="Separador de milhares 10 2 8 2 2 2 2" xfId="32239" xr:uid="{E3B1E8C1-51EA-4E74-94D1-28CE665120B5}"/>
    <cellStyle name="Separador de milhares 10 2 8 2 2 2 3" xfId="44038" xr:uid="{03E91F1D-988F-4357-A62B-310B267AF3A0}"/>
    <cellStyle name="Separador de milhares 10 2 8 2 2 3" xfId="26346" xr:uid="{0F8F3EE5-826E-45FA-887C-193A7FB917F4}"/>
    <cellStyle name="Separador de milhares 10 2 8 2 2 4" xfId="38141" xr:uid="{DF2EDA6D-E5F4-4543-BC41-819B6D2F274D}"/>
    <cellStyle name="Separador de milhares 10 2 8 2 3" xfId="17509" xr:uid="{A07FF7D0-41ED-4DD5-A520-EEA3BE816F09}"/>
    <cellStyle name="Separador de milhares 10 2 8 2 3 2" xfId="29303" xr:uid="{D7AEA381-1757-476B-8B32-FCBB0B1F4DB2}"/>
    <cellStyle name="Separador de milhares 10 2 8 2 3 3" xfId="41102" xr:uid="{13976903-5CFB-475B-9967-CFD07BD769C5}"/>
    <cellStyle name="Separador de milhares 10 2 8 2 4" xfId="23410" xr:uid="{AAD17286-3B02-4C7A-9E86-09CEF0443515}"/>
    <cellStyle name="Separador de milhares 10 2 8 2 5" xfId="35205" xr:uid="{1028240B-E9B7-4CD3-BBB9-37E1B3CDD019}"/>
    <cellStyle name="Separador de milhares 10 2 8 3" xfId="13126" xr:uid="{00000000-0005-0000-0000-0000CE100000}"/>
    <cellStyle name="Separador de milhares 10 2 8 3 2" xfId="19057" xr:uid="{945ED3AF-5A04-42E2-9ECF-FEB344E53EB7}"/>
    <cellStyle name="Separador de milhares 10 2 8 3 2 2" xfId="30851" xr:uid="{21010027-7F1F-49A9-8279-8A3238A1017F}"/>
    <cellStyle name="Separador de milhares 10 2 8 3 2 3" xfId="42650" xr:uid="{A83DF3B0-E6E8-4ADC-A339-CEB9B9C7CBC5}"/>
    <cellStyle name="Separador de milhares 10 2 8 3 3" xfId="24958" xr:uid="{D560E1A5-4D4C-46FE-8477-395C4AF36A84}"/>
    <cellStyle name="Separador de milhares 10 2 8 3 4" xfId="36753" xr:uid="{C835A01C-8C7A-4C36-969F-ED94F8A6A23A}"/>
    <cellStyle name="Separador de milhares 10 2 8 4" xfId="16117" xr:uid="{EC7CCF03-8BF7-4E75-86B7-4B57383C358C}"/>
    <cellStyle name="Separador de milhares 10 2 8 4 2" xfId="27911" xr:uid="{E23A2655-667B-4DE4-8089-74648F7A2FE9}"/>
    <cellStyle name="Separador de milhares 10 2 8 4 3" xfId="39710" xr:uid="{2044DFBB-5465-4D2C-B3DF-8F368774D8F2}"/>
    <cellStyle name="Separador de milhares 10 2 8 5" xfId="22021" xr:uid="{3E03764A-B0AE-4C73-8864-A49A598AE9D5}"/>
    <cellStyle name="Separador de milhares 10 2 8 6" xfId="33817" xr:uid="{5C7F8699-991E-4EA9-8CDD-49FA1F1968F6}"/>
    <cellStyle name="Separador de milhares 10 2 9" xfId="3615" xr:uid="{00000000-0005-0000-0000-0000CF100000}"/>
    <cellStyle name="Separador de milhares 10 2 9 2" xfId="11574" xr:uid="{00000000-0005-0000-0000-0000D0100000}"/>
    <cellStyle name="Separador de milhares 10 2 9 2 2" xfId="14515" xr:uid="{00000000-0005-0000-0000-0000D1100000}"/>
    <cellStyle name="Separador de milhares 10 2 9 2 2 2" xfId="20446" xr:uid="{0F409DAB-C2C5-42B1-AD9B-72469C1B77A0}"/>
    <cellStyle name="Separador de milhares 10 2 9 2 2 2 2" xfId="32240" xr:uid="{8ED694A8-96E7-4362-A96F-F1F9954CC356}"/>
    <cellStyle name="Separador de milhares 10 2 9 2 2 2 3" xfId="44039" xr:uid="{35D64047-3D18-4407-ABB7-6EBC26AE5B7E}"/>
    <cellStyle name="Separador de milhares 10 2 9 2 2 3" xfId="26347" xr:uid="{8FE46B55-6EA2-4F7C-8F2E-B29776F49ABF}"/>
    <cellStyle name="Separador de milhares 10 2 9 2 2 4" xfId="38142" xr:uid="{90CC8969-21DC-45F2-85A7-3E4B66A46266}"/>
    <cellStyle name="Separador de milhares 10 2 9 2 3" xfId="17510" xr:uid="{ECFA6119-9A5A-4F67-99B0-80293177E10A}"/>
    <cellStyle name="Separador de milhares 10 2 9 2 3 2" xfId="29304" xr:uid="{C8F4ACC0-D64A-4B8D-8B8A-A0C1CCE8A39C}"/>
    <cellStyle name="Separador de milhares 10 2 9 2 3 3" xfId="41103" xr:uid="{6C0F0E84-E449-4916-B15F-676C7566366D}"/>
    <cellStyle name="Separador de milhares 10 2 9 2 4" xfId="23411" xr:uid="{A2456953-2245-4C16-A664-0D163A1E0060}"/>
    <cellStyle name="Separador de milhares 10 2 9 2 5" xfId="35206" xr:uid="{1EE84F0B-6665-4B73-A338-92D127188222}"/>
    <cellStyle name="Separador de milhares 10 2 9 3" xfId="13127" xr:uid="{00000000-0005-0000-0000-0000D2100000}"/>
    <cellStyle name="Separador de milhares 10 2 9 3 2" xfId="19058" xr:uid="{8FF4F5B7-18DC-4F47-9B65-BD8E729A60C2}"/>
    <cellStyle name="Separador de milhares 10 2 9 3 2 2" xfId="30852" xr:uid="{10154850-3644-4D42-ABE4-856A27B4A072}"/>
    <cellStyle name="Separador de milhares 10 2 9 3 2 3" xfId="42651" xr:uid="{C955AA49-B611-4EDD-B222-F22C82020FF2}"/>
    <cellStyle name="Separador de milhares 10 2 9 3 3" xfId="24959" xr:uid="{84936AB9-B6D7-440F-890A-D137A35EF0C2}"/>
    <cellStyle name="Separador de milhares 10 2 9 3 4" xfId="36754" xr:uid="{02C8EA6B-AAA0-485B-8E8B-EE2875678BC8}"/>
    <cellStyle name="Separador de milhares 10 2 9 4" xfId="16118" xr:uid="{8768E124-B820-4D89-B89B-6BA09396A583}"/>
    <cellStyle name="Separador de milhares 10 2 9 4 2" xfId="27912" xr:uid="{61D9D696-173C-4398-82FC-474A016B426A}"/>
    <cellStyle name="Separador de milhares 10 2 9 4 3" xfId="39711" xr:uid="{D9C6C37E-6F0C-4A8A-879B-34DD06314E81}"/>
    <cellStyle name="Separador de milhares 10 2 9 5" xfId="22022" xr:uid="{132B90A5-4C7C-44A7-B1CF-B4B6B3358FFB}"/>
    <cellStyle name="Separador de milhares 10 2 9 6" xfId="33818" xr:uid="{6F1C9FBA-DEE2-45E3-83E2-A1D18D8ADF5E}"/>
    <cellStyle name="Separador de milhares 10 3" xfId="435" xr:uid="{00000000-0005-0000-0000-0000D3100000}"/>
    <cellStyle name="Separador de milhares 10 3 10" xfId="12550" xr:uid="{00000000-0005-0000-0000-0000D4100000}"/>
    <cellStyle name="Separador de milhares 10 3 10 2" xfId="18481" xr:uid="{3E763E13-224C-4B77-A904-268269CD7AEC}"/>
    <cellStyle name="Separador de milhares 10 3 10 2 2" xfId="30275" xr:uid="{D5F304D4-1449-4818-8A24-5B24A1DB53EB}"/>
    <cellStyle name="Separador de milhares 10 3 10 2 3" xfId="42074" xr:uid="{65ECA859-B46B-4CBB-A711-5699D1C01B76}"/>
    <cellStyle name="Separador de milhares 10 3 10 3" xfId="24382" xr:uid="{5AB46DCE-0D44-4D63-8B33-DC96775C4694}"/>
    <cellStyle name="Separador de milhares 10 3 10 4" xfId="36177" xr:uid="{B22468F2-F175-4A82-B4A2-CD321429BCE1}"/>
    <cellStyle name="Separador de milhares 10 3 11" xfId="15537" xr:uid="{8DA85A79-D6DC-4F48-84DE-F016C4EAD4A4}"/>
    <cellStyle name="Separador de milhares 10 3 11 2" xfId="27335" xr:uid="{FDDD1B62-EE6D-465C-908A-2C201A91FA69}"/>
    <cellStyle name="Separador de milhares 10 3 11 3" xfId="39130" xr:uid="{E65E9738-E9A9-47B3-A026-6A16DFEAE632}"/>
    <cellStyle name="Separador de milhares 10 3 12" xfId="21445" xr:uid="{0408DFE0-5681-4F7F-A995-2A5C4F43BFEE}"/>
    <cellStyle name="Separador de milhares 10 3 13" xfId="33237" xr:uid="{8FAC7735-DD9F-47A8-A08C-67B0BCD06BED}"/>
    <cellStyle name="Separador de milhares 10 3 2" xfId="3616" xr:uid="{00000000-0005-0000-0000-0000D5100000}"/>
    <cellStyle name="Separador de milhares 10 3 2 10" xfId="33819" xr:uid="{A6EB613B-9F94-4361-9E18-744B8390278C}"/>
    <cellStyle name="Separador de milhares 10 3 2 2" xfId="3617" xr:uid="{00000000-0005-0000-0000-0000D6100000}"/>
    <cellStyle name="Separador de milhares 10 3 2 2 2" xfId="3618" xr:uid="{00000000-0005-0000-0000-0000D7100000}"/>
    <cellStyle name="Separador de milhares 10 3 2 2 2 2" xfId="11577" xr:uid="{00000000-0005-0000-0000-0000D8100000}"/>
    <cellStyle name="Separador de milhares 10 3 2 2 2 2 2" xfId="14518" xr:uid="{00000000-0005-0000-0000-0000D9100000}"/>
    <cellStyle name="Separador de milhares 10 3 2 2 2 2 2 2" xfId="20449" xr:uid="{9372C515-D117-44BE-8D98-4CABD958FB82}"/>
    <cellStyle name="Separador de milhares 10 3 2 2 2 2 2 2 2" xfId="32243" xr:uid="{A5BFE5FC-9E0A-40E2-870D-E8AEFFBD1AE1}"/>
    <cellStyle name="Separador de milhares 10 3 2 2 2 2 2 2 3" xfId="44042" xr:uid="{727B01F1-022F-4DB8-B623-896CABC85BD3}"/>
    <cellStyle name="Separador de milhares 10 3 2 2 2 2 2 3" xfId="26350" xr:uid="{194D25D9-9F06-4CA4-A201-297A1BAFB97B}"/>
    <cellStyle name="Separador de milhares 10 3 2 2 2 2 2 4" xfId="38145" xr:uid="{D25EE001-848C-47D2-AF42-E09A52ACDB13}"/>
    <cellStyle name="Separador de milhares 10 3 2 2 2 2 3" xfId="17513" xr:uid="{7747F63C-9B08-4FC4-B4B3-7860596375ED}"/>
    <cellStyle name="Separador de milhares 10 3 2 2 2 2 3 2" xfId="29307" xr:uid="{985E5274-D8B8-4A54-9062-A7EDEC422364}"/>
    <cellStyle name="Separador de milhares 10 3 2 2 2 2 3 3" xfId="41106" xr:uid="{59FB1909-30A7-47AF-BDAE-248BE45009BC}"/>
    <cellStyle name="Separador de milhares 10 3 2 2 2 2 4" xfId="23414" xr:uid="{92A6802E-C85E-426F-B8B9-A89C47B90CDA}"/>
    <cellStyle name="Separador de milhares 10 3 2 2 2 2 5" xfId="35209" xr:uid="{422723A7-8289-44A4-96E7-E5C6F1F90AE1}"/>
    <cellStyle name="Separador de milhares 10 3 2 2 2 3" xfId="13130" xr:uid="{00000000-0005-0000-0000-0000DA100000}"/>
    <cellStyle name="Separador de milhares 10 3 2 2 2 3 2" xfId="19061" xr:uid="{22D258FC-3FED-4E94-96C2-C37714BE4369}"/>
    <cellStyle name="Separador de milhares 10 3 2 2 2 3 2 2" xfId="30855" xr:uid="{8263B954-4D35-4E5B-A107-4B90408C8839}"/>
    <cellStyle name="Separador de milhares 10 3 2 2 2 3 2 3" xfId="42654" xr:uid="{3EC7E5E3-6B3A-4FD5-8E28-D5DC09D8F595}"/>
    <cellStyle name="Separador de milhares 10 3 2 2 2 3 3" xfId="24962" xr:uid="{5D9394B8-FF2F-4C81-9E56-6A07F5D41D38}"/>
    <cellStyle name="Separador de milhares 10 3 2 2 2 3 4" xfId="36757" xr:uid="{04CCD95A-4D83-421E-8751-1B7A83F5D6A7}"/>
    <cellStyle name="Separador de milhares 10 3 2 2 2 4" xfId="16121" xr:uid="{C5DE0676-0359-4E6A-9786-B1970DBE927D}"/>
    <cellStyle name="Separador de milhares 10 3 2 2 2 4 2" xfId="27915" xr:uid="{D0088439-AB0B-45DC-B534-553295442B14}"/>
    <cellStyle name="Separador de milhares 10 3 2 2 2 4 3" xfId="39714" xr:uid="{B0CAA3BB-77BF-457C-B8C2-E112AD5F99DB}"/>
    <cellStyle name="Separador de milhares 10 3 2 2 2 5" xfId="22025" xr:uid="{51B800ED-0698-4900-AA2E-71C1C8639315}"/>
    <cellStyle name="Separador de milhares 10 3 2 2 2 6" xfId="33821" xr:uid="{8080BC3D-ECBC-4436-907D-026E635A7833}"/>
    <cellStyle name="Separador de milhares 10 3 2 2 3" xfId="3619" xr:uid="{00000000-0005-0000-0000-0000DB100000}"/>
    <cellStyle name="Separador de milhares 10 3 2 2 3 2" xfId="11578" xr:uid="{00000000-0005-0000-0000-0000DC100000}"/>
    <cellStyle name="Separador de milhares 10 3 2 2 3 2 2" xfId="14519" xr:uid="{00000000-0005-0000-0000-0000DD100000}"/>
    <cellStyle name="Separador de milhares 10 3 2 2 3 2 2 2" xfId="20450" xr:uid="{ED085E7E-10F4-4F0B-8512-E023CE516013}"/>
    <cellStyle name="Separador de milhares 10 3 2 2 3 2 2 2 2" xfId="32244" xr:uid="{750EF549-C8EA-4A0A-9687-947957796434}"/>
    <cellStyle name="Separador de milhares 10 3 2 2 3 2 2 2 3" xfId="44043" xr:uid="{D1C9C1C1-0B1A-4FD9-A2F7-AC1BFCCC11BD}"/>
    <cellStyle name="Separador de milhares 10 3 2 2 3 2 2 3" xfId="26351" xr:uid="{32C88DE4-11CD-4C0D-B960-E931272D31B0}"/>
    <cellStyle name="Separador de milhares 10 3 2 2 3 2 2 4" xfId="38146" xr:uid="{18A556BA-EA90-4B51-B780-BC3845B75795}"/>
    <cellStyle name="Separador de milhares 10 3 2 2 3 2 3" xfId="17514" xr:uid="{613029B3-DC2C-42BA-AA36-77BAB204A464}"/>
    <cellStyle name="Separador de milhares 10 3 2 2 3 2 3 2" xfId="29308" xr:uid="{DE4AAB6D-2D8E-469B-9226-9D725669D4B5}"/>
    <cellStyle name="Separador de milhares 10 3 2 2 3 2 3 3" xfId="41107" xr:uid="{82E7B9AA-8D5D-41D0-86B2-2E9216756A22}"/>
    <cellStyle name="Separador de milhares 10 3 2 2 3 2 4" xfId="23415" xr:uid="{3F124D2F-3D3F-4955-A5F1-D07468A6F73A}"/>
    <cellStyle name="Separador de milhares 10 3 2 2 3 2 5" xfId="35210" xr:uid="{2ED4341B-AEB6-4877-A3EC-0C72EFE859D8}"/>
    <cellStyle name="Separador de milhares 10 3 2 2 3 3" xfId="13131" xr:uid="{00000000-0005-0000-0000-0000DE100000}"/>
    <cellStyle name="Separador de milhares 10 3 2 2 3 3 2" xfId="19062" xr:uid="{E6F2D137-71DF-4616-B37C-99CBB8325202}"/>
    <cellStyle name="Separador de milhares 10 3 2 2 3 3 2 2" xfId="30856" xr:uid="{476B23B6-7C7A-4627-B08C-EC0FBEE22527}"/>
    <cellStyle name="Separador de milhares 10 3 2 2 3 3 2 3" xfId="42655" xr:uid="{0908DCDB-177F-448B-B0C2-C57F79943EB6}"/>
    <cellStyle name="Separador de milhares 10 3 2 2 3 3 3" xfId="24963" xr:uid="{7BB36D10-8721-4AC9-BF7A-33E35CD08D04}"/>
    <cellStyle name="Separador de milhares 10 3 2 2 3 3 4" xfId="36758" xr:uid="{DB3B8C58-1757-4BA2-A84F-526777DD5955}"/>
    <cellStyle name="Separador de milhares 10 3 2 2 3 4" xfId="16122" xr:uid="{C42E4F5B-2359-4AF0-98F0-FC29598E84FA}"/>
    <cellStyle name="Separador de milhares 10 3 2 2 3 4 2" xfId="27916" xr:uid="{7CECECB4-8638-483B-8FD6-23F7E839B5A1}"/>
    <cellStyle name="Separador de milhares 10 3 2 2 3 4 3" xfId="39715" xr:uid="{BF4F4C69-821A-4220-8BF8-7B5C702AEE0E}"/>
    <cellStyle name="Separador de milhares 10 3 2 2 3 5" xfId="22026" xr:uid="{9C78BF47-FFAD-42DE-BE06-EA993AC4C667}"/>
    <cellStyle name="Separador de milhares 10 3 2 2 3 6" xfId="33822" xr:uid="{2EEB592E-64BD-4B46-A82C-B987EC24EF13}"/>
    <cellStyle name="Separador de milhares 10 3 2 2 4" xfId="11576" xr:uid="{00000000-0005-0000-0000-0000DF100000}"/>
    <cellStyle name="Separador de milhares 10 3 2 2 4 2" xfId="14517" xr:uid="{00000000-0005-0000-0000-0000E0100000}"/>
    <cellStyle name="Separador de milhares 10 3 2 2 4 2 2" xfId="20448" xr:uid="{10B8DEF7-EDAB-4484-A073-BA9661C70471}"/>
    <cellStyle name="Separador de milhares 10 3 2 2 4 2 2 2" xfId="32242" xr:uid="{84C32A5B-D4CB-4E36-94CF-DDBFECD80C34}"/>
    <cellStyle name="Separador de milhares 10 3 2 2 4 2 2 3" xfId="44041" xr:uid="{9265D0C7-13CA-45B9-BCF0-AA7B3665547E}"/>
    <cellStyle name="Separador de milhares 10 3 2 2 4 2 3" xfId="26349" xr:uid="{E6753304-6932-4318-AEF4-41AD327F7CAE}"/>
    <cellStyle name="Separador de milhares 10 3 2 2 4 2 4" xfId="38144" xr:uid="{1FE5F808-501D-408C-A140-B1CEAF4A7FCA}"/>
    <cellStyle name="Separador de milhares 10 3 2 2 4 3" xfId="17512" xr:uid="{7ED27EBF-48FC-474E-92EF-3A64D28C8AA0}"/>
    <cellStyle name="Separador de milhares 10 3 2 2 4 3 2" xfId="29306" xr:uid="{DBB59638-4BEA-4BAA-888D-1DA083D47AB3}"/>
    <cellStyle name="Separador de milhares 10 3 2 2 4 3 3" xfId="41105" xr:uid="{4C421A19-CC5E-45E2-A1B3-721E533B0266}"/>
    <cellStyle name="Separador de milhares 10 3 2 2 4 4" xfId="23413" xr:uid="{ABD1AEF0-93C7-42EA-851D-0673A39C39EB}"/>
    <cellStyle name="Separador de milhares 10 3 2 2 4 5" xfId="35208" xr:uid="{D9914E85-2C85-47A5-9D62-B6AC5F3C62E6}"/>
    <cellStyle name="Separador de milhares 10 3 2 2 5" xfId="13129" xr:uid="{00000000-0005-0000-0000-0000E1100000}"/>
    <cellStyle name="Separador de milhares 10 3 2 2 5 2" xfId="19060" xr:uid="{DCA0C6B1-C6A4-4B42-BBA2-9F09E688D8BE}"/>
    <cellStyle name="Separador de milhares 10 3 2 2 5 2 2" xfId="30854" xr:uid="{5788ABCC-00B9-4FF8-9640-69F32F4FCF36}"/>
    <cellStyle name="Separador de milhares 10 3 2 2 5 2 3" xfId="42653" xr:uid="{72F7F3D6-F4DC-4890-8C60-041232E9A1C3}"/>
    <cellStyle name="Separador de milhares 10 3 2 2 5 3" xfId="24961" xr:uid="{6E7665CF-9CB6-427F-984B-7ABE38B38E2E}"/>
    <cellStyle name="Separador de milhares 10 3 2 2 5 4" xfId="36756" xr:uid="{A6EDB11E-EE28-4F33-B027-6943964E1942}"/>
    <cellStyle name="Separador de milhares 10 3 2 2 6" xfId="16120" xr:uid="{00E1F3A3-4AEF-4306-A9CF-AA98E4492211}"/>
    <cellStyle name="Separador de milhares 10 3 2 2 6 2" xfId="27914" xr:uid="{743F93B0-9A43-40D0-B934-FBC423A1265E}"/>
    <cellStyle name="Separador de milhares 10 3 2 2 6 3" xfId="39713" xr:uid="{BB28C6C5-9313-45D7-8C53-1ABDA28D9A39}"/>
    <cellStyle name="Separador de milhares 10 3 2 2 7" xfId="22024" xr:uid="{CF2ABAF6-DE01-41C5-B6DC-DF68E417D675}"/>
    <cellStyle name="Separador de milhares 10 3 2 2 8" xfId="33820" xr:uid="{D236AEBE-2CA3-4278-8245-6AB0B9913DA6}"/>
    <cellStyle name="Separador de milhares 10 3 2 3" xfId="3620" xr:uid="{00000000-0005-0000-0000-0000E2100000}"/>
    <cellStyle name="Separador de milhares 10 3 2 3 2" xfId="11579" xr:uid="{00000000-0005-0000-0000-0000E3100000}"/>
    <cellStyle name="Separador de milhares 10 3 2 3 2 2" xfId="14520" xr:uid="{00000000-0005-0000-0000-0000E4100000}"/>
    <cellStyle name="Separador de milhares 10 3 2 3 2 2 2" xfId="20451" xr:uid="{A1C87E81-78EF-4444-9C9C-1835980E24D7}"/>
    <cellStyle name="Separador de milhares 10 3 2 3 2 2 2 2" xfId="32245" xr:uid="{3D420721-5BCF-4A4C-A982-2BE02BC122F8}"/>
    <cellStyle name="Separador de milhares 10 3 2 3 2 2 2 3" xfId="44044" xr:uid="{E543A8C5-4353-4407-BB8D-05A9B26BD617}"/>
    <cellStyle name="Separador de milhares 10 3 2 3 2 2 3" xfId="26352" xr:uid="{3378DF05-60EB-4051-821A-83C686837D79}"/>
    <cellStyle name="Separador de milhares 10 3 2 3 2 2 4" xfId="38147" xr:uid="{030C4ED6-3D2B-4B03-80B7-48B55EBF1DD9}"/>
    <cellStyle name="Separador de milhares 10 3 2 3 2 3" xfId="17515" xr:uid="{37294E6F-848B-4D79-AE2C-3F68DBEA4350}"/>
    <cellStyle name="Separador de milhares 10 3 2 3 2 3 2" xfId="29309" xr:uid="{8B5EB5F8-4EB9-4B03-A2F7-C6D205E24809}"/>
    <cellStyle name="Separador de milhares 10 3 2 3 2 3 3" xfId="41108" xr:uid="{CBF05BA8-A5AE-4037-BABB-BB13D936CB04}"/>
    <cellStyle name="Separador de milhares 10 3 2 3 2 4" xfId="23416" xr:uid="{FBBB4A17-0DA6-45BF-A72E-69138F42CFCF}"/>
    <cellStyle name="Separador de milhares 10 3 2 3 2 5" xfId="35211" xr:uid="{A03F085B-BDB3-46F6-BF67-1A116792C2BB}"/>
    <cellStyle name="Separador de milhares 10 3 2 3 3" xfId="13132" xr:uid="{00000000-0005-0000-0000-0000E5100000}"/>
    <cellStyle name="Separador de milhares 10 3 2 3 3 2" xfId="19063" xr:uid="{788DA353-9270-4D87-BFFD-50832B8D27A9}"/>
    <cellStyle name="Separador de milhares 10 3 2 3 3 2 2" xfId="30857" xr:uid="{0FC34761-2A68-4DC8-9983-92CD3BEDD0A0}"/>
    <cellStyle name="Separador de milhares 10 3 2 3 3 2 3" xfId="42656" xr:uid="{DE6DC901-0E14-4C6F-8394-084446AF4BC5}"/>
    <cellStyle name="Separador de milhares 10 3 2 3 3 3" xfId="24964" xr:uid="{AC889EF2-25D4-44D0-A533-19F12F4042D1}"/>
    <cellStyle name="Separador de milhares 10 3 2 3 3 4" xfId="36759" xr:uid="{1396161B-2217-40FF-A8DC-3F9F09FB91EE}"/>
    <cellStyle name="Separador de milhares 10 3 2 3 4" xfId="16123" xr:uid="{4060653F-C9CC-4D51-8311-896732411D0E}"/>
    <cellStyle name="Separador de milhares 10 3 2 3 4 2" xfId="27917" xr:uid="{C0E5EB99-2ADD-43D4-AF8B-8BDC26123AE7}"/>
    <cellStyle name="Separador de milhares 10 3 2 3 4 3" xfId="39716" xr:uid="{231CAB67-6FAC-4ED7-AE22-31610ABC05B3}"/>
    <cellStyle name="Separador de milhares 10 3 2 3 5" xfId="22027" xr:uid="{EE8EE02B-F22F-48A9-A435-2E7055FC2FE7}"/>
    <cellStyle name="Separador de milhares 10 3 2 3 6" xfId="33823" xr:uid="{22CA739F-F48E-4509-9CF1-13909DD9AB6D}"/>
    <cellStyle name="Separador de milhares 10 3 2 4" xfId="3621" xr:uid="{00000000-0005-0000-0000-0000E6100000}"/>
    <cellStyle name="Separador de milhares 10 3 2 4 2" xfId="11580" xr:uid="{00000000-0005-0000-0000-0000E7100000}"/>
    <cellStyle name="Separador de milhares 10 3 2 4 2 2" xfId="14521" xr:uid="{00000000-0005-0000-0000-0000E8100000}"/>
    <cellStyle name="Separador de milhares 10 3 2 4 2 2 2" xfId="20452" xr:uid="{0F76F89F-37B4-4A4B-A37F-CE25B3441114}"/>
    <cellStyle name="Separador de milhares 10 3 2 4 2 2 2 2" xfId="32246" xr:uid="{020EDD6D-20D7-4431-929B-DD8B564B289F}"/>
    <cellStyle name="Separador de milhares 10 3 2 4 2 2 2 3" xfId="44045" xr:uid="{EA88A25B-F5AF-4AD2-BA79-5FF7DE2BD85F}"/>
    <cellStyle name="Separador de milhares 10 3 2 4 2 2 3" xfId="26353" xr:uid="{F5D6D779-FB7F-4D0F-80BD-2A3BA81C2BCC}"/>
    <cellStyle name="Separador de milhares 10 3 2 4 2 2 4" xfId="38148" xr:uid="{4532A9F3-B982-481D-B03A-A2A5890DFCC8}"/>
    <cellStyle name="Separador de milhares 10 3 2 4 2 3" xfId="17516" xr:uid="{22187776-45F2-4F19-97FB-C6591D16B311}"/>
    <cellStyle name="Separador de milhares 10 3 2 4 2 3 2" xfId="29310" xr:uid="{06E1B35D-38CA-4CAB-B57C-8EE13CA1B356}"/>
    <cellStyle name="Separador de milhares 10 3 2 4 2 3 3" xfId="41109" xr:uid="{BDE460A4-986F-4B79-A122-F4F7B2E4915F}"/>
    <cellStyle name="Separador de milhares 10 3 2 4 2 4" xfId="23417" xr:uid="{06BE734A-C0BB-40FD-89A0-CF13D6B84C59}"/>
    <cellStyle name="Separador de milhares 10 3 2 4 2 5" xfId="35212" xr:uid="{214C22A5-4BA9-4B77-A549-51C284444E4B}"/>
    <cellStyle name="Separador de milhares 10 3 2 4 3" xfId="13133" xr:uid="{00000000-0005-0000-0000-0000E9100000}"/>
    <cellStyle name="Separador de milhares 10 3 2 4 3 2" xfId="19064" xr:uid="{E2FE5AD2-9430-4C86-9E5D-E650B7292512}"/>
    <cellStyle name="Separador de milhares 10 3 2 4 3 2 2" xfId="30858" xr:uid="{DA0131A4-37D0-4C79-A4C6-702752137EB7}"/>
    <cellStyle name="Separador de milhares 10 3 2 4 3 2 3" xfId="42657" xr:uid="{A130D166-A5A3-4B99-8DD6-AE99070EEC92}"/>
    <cellStyle name="Separador de milhares 10 3 2 4 3 3" xfId="24965" xr:uid="{90236CA4-413B-48A1-96D2-F6B4689EB178}"/>
    <cellStyle name="Separador de milhares 10 3 2 4 3 4" xfId="36760" xr:uid="{E4217BF8-7230-4177-A9AC-A9B71BF569F8}"/>
    <cellStyle name="Separador de milhares 10 3 2 4 4" xfId="16124" xr:uid="{0157B69B-6FE3-4DC0-915C-B5AA006F2078}"/>
    <cellStyle name="Separador de milhares 10 3 2 4 4 2" xfId="27918" xr:uid="{A8B8D185-F198-4D56-9728-5AAB2F9921BF}"/>
    <cellStyle name="Separador de milhares 10 3 2 4 4 3" xfId="39717" xr:uid="{9D45CFF9-D297-46DD-897A-E3ECA5CCC7BE}"/>
    <cellStyle name="Separador de milhares 10 3 2 4 5" xfId="22028" xr:uid="{EE5DA8C1-B95A-41FE-A0D8-C9BC879CC6A2}"/>
    <cellStyle name="Separador de milhares 10 3 2 4 6" xfId="33824" xr:uid="{0DDA08C9-3F94-49D4-B5BD-01832B6A3BAA}"/>
    <cellStyle name="Separador de milhares 10 3 2 5" xfId="3622" xr:uid="{00000000-0005-0000-0000-0000EA100000}"/>
    <cellStyle name="Separador de milhares 10 3 2 5 2" xfId="11581" xr:uid="{00000000-0005-0000-0000-0000EB100000}"/>
    <cellStyle name="Separador de milhares 10 3 2 5 2 2" xfId="14522" xr:uid="{00000000-0005-0000-0000-0000EC100000}"/>
    <cellStyle name="Separador de milhares 10 3 2 5 2 2 2" xfId="20453" xr:uid="{58AC99C4-61A5-47CE-A981-1979A0B99255}"/>
    <cellStyle name="Separador de milhares 10 3 2 5 2 2 2 2" xfId="32247" xr:uid="{5F79439C-C649-4EDD-9B16-177A590873BE}"/>
    <cellStyle name="Separador de milhares 10 3 2 5 2 2 2 3" xfId="44046" xr:uid="{F4B7C094-1C8D-4BD2-90EA-4A969C922E01}"/>
    <cellStyle name="Separador de milhares 10 3 2 5 2 2 3" xfId="26354" xr:uid="{484362AA-07D2-493B-8BE3-FF636AEEB57B}"/>
    <cellStyle name="Separador de milhares 10 3 2 5 2 2 4" xfId="38149" xr:uid="{DAC6753C-7AE7-45B7-90D6-10682BEC3CA7}"/>
    <cellStyle name="Separador de milhares 10 3 2 5 2 3" xfId="17517" xr:uid="{A1C2BB9C-CE23-40C5-A13D-194434FFC4F4}"/>
    <cellStyle name="Separador de milhares 10 3 2 5 2 3 2" xfId="29311" xr:uid="{69417AB4-FFB4-481B-91FF-CB26C0E36F08}"/>
    <cellStyle name="Separador de milhares 10 3 2 5 2 3 3" xfId="41110" xr:uid="{811CDA71-B096-4022-B3D5-DFAAC1F05E06}"/>
    <cellStyle name="Separador de milhares 10 3 2 5 2 4" xfId="23418" xr:uid="{BC1715DB-5965-4357-ACE2-F8F9493EBBB1}"/>
    <cellStyle name="Separador de milhares 10 3 2 5 2 5" xfId="35213" xr:uid="{1A500631-B2BA-4C7D-81E7-62BECCA22D41}"/>
    <cellStyle name="Separador de milhares 10 3 2 5 3" xfId="13134" xr:uid="{00000000-0005-0000-0000-0000ED100000}"/>
    <cellStyle name="Separador de milhares 10 3 2 5 3 2" xfId="19065" xr:uid="{4631DC6B-93D0-441B-866B-798B0E721772}"/>
    <cellStyle name="Separador de milhares 10 3 2 5 3 2 2" xfId="30859" xr:uid="{B23DEB97-4A7C-4D01-BBEC-24412F205431}"/>
    <cellStyle name="Separador de milhares 10 3 2 5 3 2 3" xfId="42658" xr:uid="{3D812DA0-0416-4FB6-9FD2-72FFB58A74B8}"/>
    <cellStyle name="Separador de milhares 10 3 2 5 3 3" xfId="24966" xr:uid="{B8147B13-B5AF-4C2C-A23C-FD1AF78A707A}"/>
    <cellStyle name="Separador de milhares 10 3 2 5 3 4" xfId="36761" xr:uid="{1CC048ED-519A-458B-80A6-BE26A0619401}"/>
    <cellStyle name="Separador de milhares 10 3 2 5 4" xfId="16125" xr:uid="{2D772A52-1364-4348-8212-D35997776066}"/>
    <cellStyle name="Separador de milhares 10 3 2 5 4 2" xfId="27919" xr:uid="{44F2BA2B-20E1-4C9A-AFCC-E2F62872D4D1}"/>
    <cellStyle name="Separador de milhares 10 3 2 5 4 3" xfId="39718" xr:uid="{2B40CE53-5A19-4D2D-ACBC-230F67EF37A8}"/>
    <cellStyle name="Separador de milhares 10 3 2 5 5" xfId="22029" xr:uid="{FB176D27-FAF7-4F9F-B9A5-4126F4D1BEC9}"/>
    <cellStyle name="Separador de milhares 10 3 2 5 6" xfId="33825" xr:uid="{FBAFECBD-CB10-41D9-906B-7DDBEAC62450}"/>
    <cellStyle name="Separador de milhares 10 3 2 6" xfId="11575" xr:uid="{00000000-0005-0000-0000-0000EE100000}"/>
    <cellStyle name="Separador de milhares 10 3 2 6 2" xfId="14516" xr:uid="{00000000-0005-0000-0000-0000EF100000}"/>
    <cellStyle name="Separador de milhares 10 3 2 6 2 2" xfId="20447" xr:uid="{9C7F9CF3-BCF7-4488-92F6-A2996AEB2648}"/>
    <cellStyle name="Separador de milhares 10 3 2 6 2 2 2" xfId="32241" xr:uid="{C4240280-19AB-457A-943C-1DCEFB4263C0}"/>
    <cellStyle name="Separador de milhares 10 3 2 6 2 2 3" xfId="44040" xr:uid="{7DB4F413-660F-48C8-9EA5-859DDD9A322D}"/>
    <cellStyle name="Separador de milhares 10 3 2 6 2 3" xfId="26348" xr:uid="{DBDF609E-3B95-4E83-94D8-1F2A9B5BDCE4}"/>
    <cellStyle name="Separador de milhares 10 3 2 6 2 4" xfId="38143" xr:uid="{D3730DC1-DD51-4ECF-BB6C-796685869BE3}"/>
    <cellStyle name="Separador de milhares 10 3 2 6 3" xfId="17511" xr:uid="{58197D6E-E14B-4FD2-972E-109E556959E3}"/>
    <cellStyle name="Separador de milhares 10 3 2 6 3 2" xfId="29305" xr:uid="{5A5E7569-0E36-40A8-820D-70AECADED78E}"/>
    <cellStyle name="Separador de milhares 10 3 2 6 3 3" xfId="41104" xr:uid="{7DB90B43-A486-4F50-A5B2-AF07865A6056}"/>
    <cellStyle name="Separador de milhares 10 3 2 6 4" xfId="23412" xr:uid="{88B67FCD-7199-4E83-9051-BBB7B203D2DD}"/>
    <cellStyle name="Separador de milhares 10 3 2 6 5" xfId="35207" xr:uid="{8308D51D-C10E-43CD-A112-0AB8556F6E3D}"/>
    <cellStyle name="Separador de milhares 10 3 2 7" xfId="13128" xr:uid="{00000000-0005-0000-0000-0000F0100000}"/>
    <cellStyle name="Separador de milhares 10 3 2 7 2" xfId="19059" xr:uid="{A516B580-2C88-4DE4-86D9-36EC26A97516}"/>
    <cellStyle name="Separador de milhares 10 3 2 7 2 2" xfId="30853" xr:uid="{83894541-69AB-4BD1-886B-CD8A200EF5B2}"/>
    <cellStyle name="Separador de milhares 10 3 2 7 2 3" xfId="42652" xr:uid="{B6D20AAD-3198-4EC7-84FE-A57DBC5FA590}"/>
    <cellStyle name="Separador de milhares 10 3 2 7 3" xfId="24960" xr:uid="{29799BC9-4FCB-45F0-915D-D29B457B2A7F}"/>
    <cellStyle name="Separador de milhares 10 3 2 7 4" xfId="36755" xr:uid="{8C5DD52E-E633-43C6-A4A4-4C69C465F4D6}"/>
    <cellStyle name="Separador de milhares 10 3 2 8" xfId="16119" xr:uid="{EB9EC688-DA45-4FF3-BF1E-140C7A83F916}"/>
    <cellStyle name="Separador de milhares 10 3 2 8 2" xfId="27913" xr:uid="{51A0AFEF-DC4E-4CD3-BAB7-6925395EA1B8}"/>
    <cellStyle name="Separador de milhares 10 3 2 8 3" xfId="39712" xr:uid="{A426FE98-AD87-4A1F-B42C-1C81D9E949D7}"/>
    <cellStyle name="Separador de milhares 10 3 2 9" xfId="22023" xr:uid="{E3C032B4-A748-4374-80D6-58BBBF3BA6CB}"/>
    <cellStyle name="Separador de milhares 10 3 3" xfId="3623" xr:uid="{00000000-0005-0000-0000-0000F1100000}"/>
    <cellStyle name="Separador de milhares 10 3 3 10" xfId="33826" xr:uid="{F1A6BF5A-6B18-4729-B614-F7F0749CE319}"/>
    <cellStyle name="Separador de milhares 10 3 3 2" xfId="3624" xr:uid="{00000000-0005-0000-0000-0000F2100000}"/>
    <cellStyle name="Separador de milhares 10 3 3 2 2" xfId="3625" xr:uid="{00000000-0005-0000-0000-0000F3100000}"/>
    <cellStyle name="Separador de milhares 10 3 3 2 2 2" xfId="11584" xr:uid="{00000000-0005-0000-0000-0000F4100000}"/>
    <cellStyle name="Separador de milhares 10 3 3 2 2 2 2" xfId="14525" xr:uid="{00000000-0005-0000-0000-0000F5100000}"/>
    <cellStyle name="Separador de milhares 10 3 3 2 2 2 2 2" xfId="20456" xr:uid="{7C8BC688-20F0-4CFF-8E13-3AE07886A5E2}"/>
    <cellStyle name="Separador de milhares 10 3 3 2 2 2 2 2 2" xfId="32250" xr:uid="{9417E686-E9A8-4310-B2D0-4DDDEEC25C3E}"/>
    <cellStyle name="Separador de milhares 10 3 3 2 2 2 2 2 3" xfId="44049" xr:uid="{6971627E-0FBD-4E0E-8F1B-DBD411323040}"/>
    <cellStyle name="Separador de milhares 10 3 3 2 2 2 2 3" xfId="26357" xr:uid="{2845E7F6-6987-4385-9FF3-7087627A9DB9}"/>
    <cellStyle name="Separador de milhares 10 3 3 2 2 2 2 4" xfId="38152" xr:uid="{B12D311A-F61A-4E47-BA84-2BB1FA3CDB3B}"/>
    <cellStyle name="Separador de milhares 10 3 3 2 2 2 3" xfId="17520" xr:uid="{A40FA97D-7B62-4A76-AC4B-192C28017626}"/>
    <cellStyle name="Separador de milhares 10 3 3 2 2 2 3 2" xfId="29314" xr:uid="{CB57AEAD-9AAF-498B-819F-21141CF8C305}"/>
    <cellStyle name="Separador de milhares 10 3 3 2 2 2 3 3" xfId="41113" xr:uid="{9D0D6F1C-E8AE-4039-A5D5-77561523ED75}"/>
    <cellStyle name="Separador de milhares 10 3 3 2 2 2 4" xfId="23421" xr:uid="{A46C921D-D95D-407A-BBB8-6DFDBC0422C7}"/>
    <cellStyle name="Separador de milhares 10 3 3 2 2 2 5" xfId="35216" xr:uid="{EBD5A069-2BC2-4D8C-95A3-9D70CDBCE5FF}"/>
    <cellStyle name="Separador de milhares 10 3 3 2 2 3" xfId="13137" xr:uid="{00000000-0005-0000-0000-0000F6100000}"/>
    <cellStyle name="Separador de milhares 10 3 3 2 2 3 2" xfId="19068" xr:uid="{2AAB3502-FA28-4E19-985A-8ECBBAB9BD63}"/>
    <cellStyle name="Separador de milhares 10 3 3 2 2 3 2 2" xfId="30862" xr:uid="{22E8AF7A-DB9F-4DCE-B676-323117145603}"/>
    <cellStyle name="Separador de milhares 10 3 3 2 2 3 2 3" xfId="42661" xr:uid="{8E22B970-BF7F-4FF9-BAFD-22C4C9BF7684}"/>
    <cellStyle name="Separador de milhares 10 3 3 2 2 3 3" xfId="24969" xr:uid="{88DC6756-A28F-48AF-B573-CBF4C409BC83}"/>
    <cellStyle name="Separador de milhares 10 3 3 2 2 3 4" xfId="36764" xr:uid="{32C6376E-71A8-4BF3-AE73-DDECCA0C8A26}"/>
    <cellStyle name="Separador de milhares 10 3 3 2 2 4" xfId="16128" xr:uid="{3BA7D25F-7F06-4D35-A88E-ED584904C9ED}"/>
    <cellStyle name="Separador de milhares 10 3 3 2 2 4 2" xfId="27922" xr:uid="{9B5C21B1-71A6-4FF1-92F0-1B827B9F3DE3}"/>
    <cellStyle name="Separador de milhares 10 3 3 2 2 4 3" xfId="39721" xr:uid="{0E5950C7-792A-4D9E-8BE1-8BE5C2BD7D46}"/>
    <cellStyle name="Separador de milhares 10 3 3 2 2 5" xfId="22032" xr:uid="{F4D9116A-BC7C-4CF9-86AE-F67217EEC16B}"/>
    <cellStyle name="Separador de milhares 10 3 3 2 2 6" xfId="33828" xr:uid="{868C1A05-DA6A-463A-AE5B-945DC851ADEB}"/>
    <cellStyle name="Separador de milhares 10 3 3 2 3" xfId="3626" xr:uid="{00000000-0005-0000-0000-0000F7100000}"/>
    <cellStyle name="Separador de milhares 10 3 3 2 3 2" xfId="11585" xr:uid="{00000000-0005-0000-0000-0000F8100000}"/>
    <cellStyle name="Separador de milhares 10 3 3 2 3 2 2" xfId="14526" xr:uid="{00000000-0005-0000-0000-0000F9100000}"/>
    <cellStyle name="Separador de milhares 10 3 3 2 3 2 2 2" xfId="20457" xr:uid="{CF5CFB20-9C92-4048-B20D-9E9CE9F93A5A}"/>
    <cellStyle name="Separador de milhares 10 3 3 2 3 2 2 2 2" xfId="32251" xr:uid="{FBFA5A52-8612-43D6-B449-3E75F709B4E9}"/>
    <cellStyle name="Separador de milhares 10 3 3 2 3 2 2 2 3" xfId="44050" xr:uid="{C90DF321-A200-4A61-A7E5-DAB7B3830E33}"/>
    <cellStyle name="Separador de milhares 10 3 3 2 3 2 2 3" xfId="26358" xr:uid="{F6EB1754-F4DD-4ADA-A039-ED59B8A0F5A0}"/>
    <cellStyle name="Separador de milhares 10 3 3 2 3 2 2 4" xfId="38153" xr:uid="{E8880940-8C3C-4B6B-95F4-90B2438C2EA4}"/>
    <cellStyle name="Separador de milhares 10 3 3 2 3 2 3" xfId="17521" xr:uid="{8DD536D5-54F0-4ECC-979F-FCA51A3844A1}"/>
    <cellStyle name="Separador de milhares 10 3 3 2 3 2 3 2" xfId="29315" xr:uid="{8BAF1F2E-E47D-480E-8F80-09D53B29A8BC}"/>
    <cellStyle name="Separador de milhares 10 3 3 2 3 2 3 3" xfId="41114" xr:uid="{3A460234-3D22-4833-B5AD-CA002186CE7F}"/>
    <cellStyle name="Separador de milhares 10 3 3 2 3 2 4" xfId="23422" xr:uid="{1FBF463A-315A-419A-99F0-BB15F56C8904}"/>
    <cellStyle name="Separador de milhares 10 3 3 2 3 2 5" xfId="35217" xr:uid="{B9974770-F218-461B-B31B-6437404C2F62}"/>
    <cellStyle name="Separador de milhares 10 3 3 2 3 3" xfId="13138" xr:uid="{00000000-0005-0000-0000-0000FA100000}"/>
    <cellStyle name="Separador de milhares 10 3 3 2 3 3 2" xfId="19069" xr:uid="{06EF4B88-1D5E-4EAD-BBA8-41A3CB263565}"/>
    <cellStyle name="Separador de milhares 10 3 3 2 3 3 2 2" xfId="30863" xr:uid="{424C956F-03DC-45C7-9FFE-30B7C0100EF2}"/>
    <cellStyle name="Separador de milhares 10 3 3 2 3 3 2 3" xfId="42662" xr:uid="{2972CA67-A575-41D6-887B-CA6040B807C8}"/>
    <cellStyle name="Separador de milhares 10 3 3 2 3 3 3" xfId="24970" xr:uid="{3556BE80-D60B-4C22-802A-252058AB01B5}"/>
    <cellStyle name="Separador de milhares 10 3 3 2 3 3 4" xfId="36765" xr:uid="{1C98AB61-6543-4930-9FF9-7EE10382D78C}"/>
    <cellStyle name="Separador de milhares 10 3 3 2 3 4" xfId="16129" xr:uid="{95144948-5397-4661-83DD-17BA5A2B431B}"/>
    <cellStyle name="Separador de milhares 10 3 3 2 3 4 2" xfId="27923" xr:uid="{5DC74DC6-0578-4F73-A610-0B450A3E697A}"/>
    <cellStyle name="Separador de milhares 10 3 3 2 3 4 3" xfId="39722" xr:uid="{EB20224F-2830-4734-BDD4-2A36A87EC2E2}"/>
    <cellStyle name="Separador de milhares 10 3 3 2 3 5" xfId="22033" xr:uid="{99298A8E-14B6-4C42-A6B2-1FADAB5306DE}"/>
    <cellStyle name="Separador de milhares 10 3 3 2 3 6" xfId="33829" xr:uid="{6246011A-D3D5-4450-A176-8CB8CB0B62DC}"/>
    <cellStyle name="Separador de milhares 10 3 3 2 4" xfId="11583" xr:uid="{00000000-0005-0000-0000-0000FB100000}"/>
    <cellStyle name="Separador de milhares 10 3 3 2 4 2" xfId="14524" xr:uid="{00000000-0005-0000-0000-0000FC100000}"/>
    <cellStyle name="Separador de milhares 10 3 3 2 4 2 2" xfId="20455" xr:uid="{C310760B-7085-4239-A57B-51F744E8E795}"/>
    <cellStyle name="Separador de milhares 10 3 3 2 4 2 2 2" xfId="32249" xr:uid="{79EE8EEA-4CB6-4A1E-BED8-91A3AF492EE0}"/>
    <cellStyle name="Separador de milhares 10 3 3 2 4 2 2 3" xfId="44048" xr:uid="{85EF4218-41EA-43A3-84A4-A0AE17F4F39A}"/>
    <cellStyle name="Separador de milhares 10 3 3 2 4 2 3" xfId="26356" xr:uid="{BD79842E-BBD3-4D2F-94B7-5F4BF70E8572}"/>
    <cellStyle name="Separador de milhares 10 3 3 2 4 2 4" xfId="38151" xr:uid="{4CC76F00-4C25-4D5F-8E32-51CA3FD19353}"/>
    <cellStyle name="Separador de milhares 10 3 3 2 4 3" xfId="17519" xr:uid="{5CB30230-E372-4F29-96DD-344C3C9852BA}"/>
    <cellStyle name="Separador de milhares 10 3 3 2 4 3 2" xfId="29313" xr:uid="{B178BF49-5808-45E3-AC08-486000520A3A}"/>
    <cellStyle name="Separador de milhares 10 3 3 2 4 3 3" xfId="41112" xr:uid="{4760050F-77E8-4A58-904E-C53CCC4BB9F8}"/>
    <cellStyle name="Separador de milhares 10 3 3 2 4 4" xfId="23420" xr:uid="{ABB0C3AC-FE17-4740-9316-0A4C604582D2}"/>
    <cellStyle name="Separador de milhares 10 3 3 2 4 5" xfId="35215" xr:uid="{86009E63-3B8A-4C42-AEC6-2016DD6DC564}"/>
    <cellStyle name="Separador de milhares 10 3 3 2 5" xfId="13136" xr:uid="{00000000-0005-0000-0000-0000FD100000}"/>
    <cellStyle name="Separador de milhares 10 3 3 2 5 2" xfId="19067" xr:uid="{4B706A5D-BA0C-423E-B162-235B3BED6199}"/>
    <cellStyle name="Separador de milhares 10 3 3 2 5 2 2" xfId="30861" xr:uid="{212338F9-F1D4-4E23-9F99-57CBC4D891DE}"/>
    <cellStyle name="Separador de milhares 10 3 3 2 5 2 3" xfId="42660" xr:uid="{1A4C90D6-EF87-4675-9E44-104214EFA3A4}"/>
    <cellStyle name="Separador de milhares 10 3 3 2 5 3" xfId="24968" xr:uid="{3BFEF5F2-A31D-4C2F-AA64-73B773D8B719}"/>
    <cellStyle name="Separador de milhares 10 3 3 2 5 4" xfId="36763" xr:uid="{AC88EBC4-EA43-42C5-8A7D-F2E7313D39F2}"/>
    <cellStyle name="Separador de milhares 10 3 3 2 6" xfId="16127" xr:uid="{7936A82B-AF4B-4539-A56A-52A935702890}"/>
    <cellStyle name="Separador de milhares 10 3 3 2 6 2" xfId="27921" xr:uid="{B32110F4-12E3-4EA3-9020-647D372C01C9}"/>
    <cellStyle name="Separador de milhares 10 3 3 2 6 3" xfId="39720" xr:uid="{397C8314-B075-42D8-9D60-FA686E4681EF}"/>
    <cellStyle name="Separador de milhares 10 3 3 2 7" xfId="22031" xr:uid="{E7B2A508-3992-4111-8A4D-52897C461941}"/>
    <cellStyle name="Separador de milhares 10 3 3 2 8" xfId="33827" xr:uid="{0681CCC5-29DD-4127-A93A-CDFC5CBB3B20}"/>
    <cellStyle name="Separador de milhares 10 3 3 3" xfId="3627" xr:uid="{00000000-0005-0000-0000-0000FE100000}"/>
    <cellStyle name="Separador de milhares 10 3 3 3 2" xfId="11586" xr:uid="{00000000-0005-0000-0000-0000FF100000}"/>
    <cellStyle name="Separador de milhares 10 3 3 3 2 2" xfId="14527" xr:uid="{00000000-0005-0000-0000-000000110000}"/>
    <cellStyle name="Separador de milhares 10 3 3 3 2 2 2" xfId="20458" xr:uid="{4AF37D07-24FF-4713-9880-EBC8799DB757}"/>
    <cellStyle name="Separador de milhares 10 3 3 3 2 2 2 2" xfId="32252" xr:uid="{BEA030EE-232A-48E3-88A3-4ECC991E4BE5}"/>
    <cellStyle name="Separador de milhares 10 3 3 3 2 2 2 3" xfId="44051" xr:uid="{73B044AA-217B-4B80-A207-84DFC353D969}"/>
    <cellStyle name="Separador de milhares 10 3 3 3 2 2 3" xfId="26359" xr:uid="{15436F22-B0C2-4557-AC5A-E687B3C5D2C3}"/>
    <cellStyle name="Separador de milhares 10 3 3 3 2 2 4" xfId="38154" xr:uid="{622504B0-FCB3-4253-8DFB-DF364B46C5D5}"/>
    <cellStyle name="Separador de milhares 10 3 3 3 2 3" xfId="17522" xr:uid="{61556B04-A8DD-4282-809C-7534F015BDAB}"/>
    <cellStyle name="Separador de milhares 10 3 3 3 2 3 2" xfId="29316" xr:uid="{4022CC74-7FE5-42EB-B152-C8A4D4CEEC6B}"/>
    <cellStyle name="Separador de milhares 10 3 3 3 2 3 3" xfId="41115" xr:uid="{755F14F5-0508-46CF-9340-9170B6D7550F}"/>
    <cellStyle name="Separador de milhares 10 3 3 3 2 4" xfId="23423" xr:uid="{DBB33898-F799-41F9-A0A8-511450443549}"/>
    <cellStyle name="Separador de milhares 10 3 3 3 2 5" xfId="35218" xr:uid="{6A472924-B8E3-430F-88C2-5233F3F600D4}"/>
    <cellStyle name="Separador de milhares 10 3 3 3 3" xfId="13139" xr:uid="{00000000-0005-0000-0000-000001110000}"/>
    <cellStyle name="Separador de milhares 10 3 3 3 3 2" xfId="19070" xr:uid="{08438922-B8A7-4340-B24D-04F3E0B506A6}"/>
    <cellStyle name="Separador de milhares 10 3 3 3 3 2 2" xfId="30864" xr:uid="{7C65DC04-C9B9-403D-95E4-6BF02F71DED0}"/>
    <cellStyle name="Separador de milhares 10 3 3 3 3 2 3" xfId="42663" xr:uid="{CC41A2B0-A191-4F70-93AD-510482E6D3CA}"/>
    <cellStyle name="Separador de milhares 10 3 3 3 3 3" xfId="24971" xr:uid="{6ACAF56D-4041-434A-BB5B-B95C448EA4A2}"/>
    <cellStyle name="Separador de milhares 10 3 3 3 3 4" xfId="36766" xr:uid="{5A4BFE71-02DD-4DE6-BF7E-812FA5D8FD7F}"/>
    <cellStyle name="Separador de milhares 10 3 3 3 4" xfId="16130" xr:uid="{99349348-875E-41C9-84F3-6BD560C2F12E}"/>
    <cellStyle name="Separador de milhares 10 3 3 3 4 2" xfId="27924" xr:uid="{F3EFD224-C7E4-4B04-A2C6-FDB023E013A3}"/>
    <cellStyle name="Separador de milhares 10 3 3 3 4 3" xfId="39723" xr:uid="{EBC80A8C-C796-4C38-A7DD-53CAE902FD59}"/>
    <cellStyle name="Separador de milhares 10 3 3 3 5" xfId="22034" xr:uid="{BD84B526-D2C5-4365-BD65-AC740290FB09}"/>
    <cellStyle name="Separador de milhares 10 3 3 3 6" xfId="33830" xr:uid="{E59EDA1B-6680-433D-AEE4-A1F49829C4B9}"/>
    <cellStyle name="Separador de milhares 10 3 3 4" xfId="3628" xr:uid="{00000000-0005-0000-0000-000002110000}"/>
    <cellStyle name="Separador de milhares 10 3 3 4 2" xfId="11587" xr:uid="{00000000-0005-0000-0000-000003110000}"/>
    <cellStyle name="Separador de milhares 10 3 3 4 2 2" xfId="14528" xr:uid="{00000000-0005-0000-0000-000004110000}"/>
    <cellStyle name="Separador de milhares 10 3 3 4 2 2 2" xfId="20459" xr:uid="{9B01C25E-5376-4380-B44D-5DB160079B07}"/>
    <cellStyle name="Separador de milhares 10 3 3 4 2 2 2 2" xfId="32253" xr:uid="{B07E56E5-E051-421D-85FC-5D7655A79317}"/>
    <cellStyle name="Separador de milhares 10 3 3 4 2 2 2 3" xfId="44052" xr:uid="{53AEBB5C-96F3-4776-90FB-F6E48265EAC5}"/>
    <cellStyle name="Separador de milhares 10 3 3 4 2 2 3" xfId="26360" xr:uid="{B83C3803-57D6-4CBF-B131-D1413CD2F8F9}"/>
    <cellStyle name="Separador de milhares 10 3 3 4 2 2 4" xfId="38155" xr:uid="{93122F6D-353C-434E-9926-49AC7E1EE877}"/>
    <cellStyle name="Separador de milhares 10 3 3 4 2 3" xfId="17523" xr:uid="{71937FC3-4CE1-4F43-987F-FD4226D59542}"/>
    <cellStyle name="Separador de milhares 10 3 3 4 2 3 2" xfId="29317" xr:uid="{4227FACC-78EF-48E7-BC56-4592ED9ACB5E}"/>
    <cellStyle name="Separador de milhares 10 3 3 4 2 3 3" xfId="41116" xr:uid="{801A63FB-9973-4A44-A0BF-58FC3909D9D5}"/>
    <cellStyle name="Separador de milhares 10 3 3 4 2 4" xfId="23424" xr:uid="{D048FA0F-27D9-4CD3-A370-0D97AD23A3E1}"/>
    <cellStyle name="Separador de milhares 10 3 3 4 2 5" xfId="35219" xr:uid="{48205E03-6A6F-41A9-B4C5-4D905B0BC24F}"/>
    <cellStyle name="Separador de milhares 10 3 3 4 3" xfId="13140" xr:uid="{00000000-0005-0000-0000-000005110000}"/>
    <cellStyle name="Separador de milhares 10 3 3 4 3 2" xfId="19071" xr:uid="{CD886F4E-97ED-48D3-B9AD-FE6D470060F7}"/>
    <cellStyle name="Separador de milhares 10 3 3 4 3 2 2" xfId="30865" xr:uid="{1EBE6146-1F0C-4093-9725-D4ED9DB5167E}"/>
    <cellStyle name="Separador de milhares 10 3 3 4 3 2 3" xfId="42664" xr:uid="{0B30502B-5640-4CC6-81E8-7DF2F3E4A397}"/>
    <cellStyle name="Separador de milhares 10 3 3 4 3 3" xfId="24972" xr:uid="{2A5E0F29-67DB-43B3-88EE-A102C15FF2C4}"/>
    <cellStyle name="Separador de milhares 10 3 3 4 3 4" xfId="36767" xr:uid="{5E8F4867-417F-4E26-865D-60E75F7F09AC}"/>
    <cellStyle name="Separador de milhares 10 3 3 4 4" xfId="16131" xr:uid="{911FEA4C-ADA0-45E4-A11D-9F6754F6302C}"/>
    <cellStyle name="Separador de milhares 10 3 3 4 4 2" xfId="27925" xr:uid="{7B34D335-2C86-4C2C-B512-1B85C7982967}"/>
    <cellStyle name="Separador de milhares 10 3 3 4 4 3" xfId="39724" xr:uid="{5361E018-A68B-4083-B88F-B14D1E7F38FB}"/>
    <cellStyle name="Separador de milhares 10 3 3 4 5" xfId="22035" xr:uid="{0DDBC254-05CB-4A5E-9880-92A90CBB81B6}"/>
    <cellStyle name="Separador de milhares 10 3 3 4 6" xfId="33831" xr:uid="{2E319AD4-7BCA-45CD-8617-97E6E494F10A}"/>
    <cellStyle name="Separador de milhares 10 3 3 5" xfId="3629" xr:uid="{00000000-0005-0000-0000-000006110000}"/>
    <cellStyle name="Separador de milhares 10 3 3 5 2" xfId="11588" xr:uid="{00000000-0005-0000-0000-000007110000}"/>
    <cellStyle name="Separador de milhares 10 3 3 5 2 2" xfId="14529" xr:uid="{00000000-0005-0000-0000-000008110000}"/>
    <cellStyle name="Separador de milhares 10 3 3 5 2 2 2" xfId="20460" xr:uid="{BAC80043-1246-4B16-9A74-2D6757FF85E6}"/>
    <cellStyle name="Separador de milhares 10 3 3 5 2 2 2 2" xfId="32254" xr:uid="{7BA8E847-E9B2-4121-9B6B-4145831B825A}"/>
    <cellStyle name="Separador de milhares 10 3 3 5 2 2 2 3" xfId="44053" xr:uid="{93A370BD-E21A-4B84-BC03-AEF61D187AFA}"/>
    <cellStyle name="Separador de milhares 10 3 3 5 2 2 3" xfId="26361" xr:uid="{FF29EF51-9AB0-4949-A364-C5687E05221F}"/>
    <cellStyle name="Separador de milhares 10 3 3 5 2 2 4" xfId="38156" xr:uid="{0F659C64-8521-4775-BD2D-B9C6C501560C}"/>
    <cellStyle name="Separador de milhares 10 3 3 5 2 3" xfId="17524" xr:uid="{D6EC8C3B-8FDE-4695-8969-820D3FD7FB95}"/>
    <cellStyle name="Separador de milhares 10 3 3 5 2 3 2" xfId="29318" xr:uid="{63A606FD-CF6B-4374-B1F7-7F83DBD48E77}"/>
    <cellStyle name="Separador de milhares 10 3 3 5 2 3 3" xfId="41117" xr:uid="{ED41DF9D-7687-4B8B-AC40-60D4B73E0C6A}"/>
    <cellStyle name="Separador de milhares 10 3 3 5 2 4" xfId="23425" xr:uid="{3A2319B4-AE70-49F2-9FE2-51D341A92063}"/>
    <cellStyle name="Separador de milhares 10 3 3 5 2 5" xfId="35220" xr:uid="{77B4AB29-7E7E-44D8-BB87-5918E484A308}"/>
    <cellStyle name="Separador de milhares 10 3 3 5 3" xfId="13141" xr:uid="{00000000-0005-0000-0000-000009110000}"/>
    <cellStyle name="Separador de milhares 10 3 3 5 3 2" xfId="19072" xr:uid="{5588145E-A44C-400E-ABE9-BCCFCD95AAF6}"/>
    <cellStyle name="Separador de milhares 10 3 3 5 3 2 2" xfId="30866" xr:uid="{B70DC0C6-0406-4A49-B07A-60CA906F4266}"/>
    <cellStyle name="Separador de milhares 10 3 3 5 3 2 3" xfId="42665" xr:uid="{F305E7A4-2F08-47CA-BB89-86B00F964F47}"/>
    <cellStyle name="Separador de milhares 10 3 3 5 3 3" xfId="24973" xr:uid="{E1974DA8-D536-4297-87D0-63E014DB1673}"/>
    <cellStyle name="Separador de milhares 10 3 3 5 3 4" xfId="36768" xr:uid="{CCFAAC8C-1858-4628-9548-B81738550053}"/>
    <cellStyle name="Separador de milhares 10 3 3 5 4" xfId="16132" xr:uid="{68B54810-ACEB-4D64-B11B-92B65FE11CF3}"/>
    <cellStyle name="Separador de milhares 10 3 3 5 4 2" xfId="27926" xr:uid="{72D2CF29-2CD3-4824-BD42-CEEF58780597}"/>
    <cellStyle name="Separador de milhares 10 3 3 5 4 3" xfId="39725" xr:uid="{CE4F8A99-8DFD-4BEF-832A-CFB7CFA8F62B}"/>
    <cellStyle name="Separador de milhares 10 3 3 5 5" xfId="22036" xr:uid="{04B9DD72-002C-4DBE-9CB0-C10343A66EB3}"/>
    <cellStyle name="Separador de milhares 10 3 3 5 6" xfId="33832" xr:uid="{B20E5A47-3D47-4D9D-B693-5D252F09A0E3}"/>
    <cellStyle name="Separador de milhares 10 3 3 6" xfId="11582" xr:uid="{00000000-0005-0000-0000-00000A110000}"/>
    <cellStyle name="Separador de milhares 10 3 3 6 2" xfId="14523" xr:uid="{00000000-0005-0000-0000-00000B110000}"/>
    <cellStyle name="Separador de milhares 10 3 3 6 2 2" xfId="20454" xr:uid="{E4ED5084-DCF4-4F1B-892D-818FD0A031D9}"/>
    <cellStyle name="Separador de milhares 10 3 3 6 2 2 2" xfId="32248" xr:uid="{01070EC9-D2FD-4585-B244-9D894F0D97D4}"/>
    <cellStyle name="Separador de milhares 10 3 3 6 2 2 3" xfId="44047" xr:uid="{A63D5F5B-1B7A-43F6-99A1-4D7D49E39025}"/>
    <cellStyle name="Separador de milhares 10 3 3 6 2 3" xfId="26355" xr:uid="{BADA6DBD-1091-4DBD-9877-E08D8AD190E8}"/>
    <cellStyle name="Separador de milhares 10 3 3 6 2 4" xfId="38150" xr:uid="{696F194E-9FEA-4F00-9475-02AEE397EBB7}"/>
    <cellStyle name="Separador de milhares 10 3 3 6 3" xfId="17518" xr:uid="{DA815EFF-8882-4041-9DBB-9779C0E07063}"/>
    <cellStyle name="Separador de milhares 10 3 3 6 3 2" xfId="29312" xr:uid="{6B7271B0-206D-4C84-884C-2F408B6F457B}"/>
    <cellStyle name="Separador de milhares 10 3 3 6 3 3" xfId="41111" xr:uid="{5D6EDAAE-3ABD-4A00-A821-93F23E09CD25}"/>
    <cellStyle name="Separador de milhares 10 3 3 6 4" xfId="23419" xr:uid="{FE484E2E-1B1F-4215-9817-D1E51D197241}"/>
    <cellStyle name="Separador de milhares 10 3 3 6 5" xfId="35214" xr:uid="{6554CF12-4037-409A-89AE-6260A7032F32}"/>
    <cellStyle name="Separador de milhares 10 3 3 7" xfId="13135" xr:uid="{00000000-0005-0000-0000-00000C110000}"/>
    <cellStyle name="Separador de milhares 10 3 3 7 2" xfId="19066" xr:uid="{55BAB1F5-D269-4720-B3F9-A2FDDC2B1534}"/>
    <cellStyle name="Separador de milhares 10 3 3 7 2 2" xfId="30860" xr:uid="{2E432A9E-44F5-4993-8438-620468408FBC}"/>
    <cellStyle name="Separador de milhares 10 3 3 7 2 3" xfId="42659" xr:uid="{7B9E493E-8F14-45AD-AD42-93D795999D3F}"/>
    <cellStyle name="Separador de milhares 10 3 3 7 3" xfId="24967" xr:uid="{F332D486-7F0D-443B-8938-BB8912923E57}"/>
    <cellStyle name="Separador de milhares 10 3 3 7 4" xfId="36762" xr:uid="{4E820C35-3423-4FB5-B57C-6A3CD9D83CF6}"/>
    <cellStyle name="Separador de milhares 10 3 3 8" xfId="16126" xr:uid="{2D4F7801-3BBF-41ED-BAA1-879A64CA88DB}"/>
    <cellStyle name="Separador de milhares 10 3 3 8 2" xfId="27920" xr:uid="{A7267DA3-98DF-49CD-9CB0-DD580EB32D49}"/>
    <cellStyle name="Separador de milhares 10 3 3 8 3" xfId="39719" xr:uid="{F218EC13-A3C5-4092-8D20-9BDC48BFEE6B}"/>
    <cellStyle name="Separador de milhares 10 3 3 9" xfId="22030" xr:uid="{93E7E556-2669-4DF0-B195-A56CD9A66F63}"/>
    <cellStyle name="Separador de milhares 10 3 4" xfId="3630" xr:uid="{00000000-0005-0000-0000-00000D110000}"/>
    <cellStyle name="Separador de milhares 10 3 4 10" xfId="33833" xr:uid="{322EC1D0-991D-49DF-9634-BCFFE56440C4}"/>
    <cellStyle name="Separador de milhares 10 3 4 2" xfId="3631" xr:uid="{00000000-0005-0000-0000-00000E110000}"/>
    <cellStyle name="Separador de milhares 10 3 4 2 2" xfId="3632" xr:uid="{00000000-0005-0000-0000-00000F110000}"/>
    <cellStyle name="Separador de milhares 10 3 4 2 2 2" xfId="11591" xr:uid="{00000000-0005-0000-0000-000010110000}"/>
    <cellStyle name="Separador de milhares 10 3 4 2 2 2 2" xfId="14532" xr:uid="{00000000-0005-0000-0000-000011110000}"/>
    <cellStyle name="Separador de milhares 10 3 4 2 2 2 2 2" xfId="20463" xr:uid="{23FC1574-726A-427C-996F-CE6DDA82E5D1}"/>
    <cellStyle name="Separador de milhares 10 3 4 2 2 2 2 2 2" xfId="32257" xr:uid="{2F32D88F-DD0C-4D27-9589-4D8F1F852C17}"/>
    <cellStyle name="Separador de milhares 10 3 4 2 2 2 2 2 3" xfId="44056" xr:uid="{96C15D4A-F25E-4089-9558-E096A78EAD91}"/>
    <cellStyle name="Separador de milhares 10 3 4 2 2 2 2 3" xfId="26364" xr:uid="{9630F84E-8731-4E5C-A483-8448CB2A68F3}"/>
    <cellStyle name="Separador de milhares 10 3 4 2 2 2 2 4" xfId="38159" xr:uid="{AA052185-BCE4-4ED2-A876-CA3A3C51790D}"/>
    <cellStyle name="Separador de milhares 10 3 4 2 2 2 3" xfId="17527" xr:uid="{C4602727-25B7-42DC-9F71-DF7C59A4B1E8}"/>
    <cellStyle name="Separador de milhares 10 3 4 2 2 2 3 2" xfId="29321" xr:uid="{55E2E2C9-4896-4022-B395-D5D2C5A37874}"/>
    <cellStyle name="Separador de milhares 10 3 4 2 2 2 3 3" xfId="41120" xr:uid="{32BE4C4F-05A8-4D49-B5E1-750DE1E537FB}"/>
    <cellStyle name="Separador de milhares 10 3 4 2 2 2 4" xfId="23428" xr:uid="{522DB236-0355-495F-BDD2-523AD5F1C7D3}"/>
    <cellStyle name="Separador de milhares 10 3 4 2 2 2 5" xfId="35223" xr:uid="{9C8EC4D2-771C-449C-B0B0-8DE10DE6CA4A}"/>
    <cellStyle name="Separador de milhares 10 3 4 2 2 3" xfId="13144" xr:uid="{00000000-0005-0000-0000-000012110000}"/>
    <cellStyle name="Separador de milhares 10 3 4 2 2 3 2" xfId="19075" xr:uid="{B1203408-A07F-415A-BC78-A4FF6BD148FA}"/>
    <cellStyle name="Separador de milhares 10 3 4 2 2 3 2 2" xfId="30869" xr:uid="{5EFCA04B-DB2E-466B-8EB1-221D28BC190D}"/>
    <cellStyle name="Separador de milhares 10 3 4 2 2 3 2 3" xfId="42668" xr:uid="{67EF7692-D9BD-4720-9F4A-398CF9B9726A}"/>
    <cellStyle name="Separador de milhares 10 3 4 2 2 3 3" xfId="24976" xr:uid="{0A110CDB-295C-44A5-A1E4-25C3D064401C}"/>
    <cellStyle name="Separador de milhares 10 3 4 2 2 3 4" xfId="36771" xr:uid="{DA643923-A20D-4562-BA3A-9B8480DD09D2}"/>
    <cellStyle name="Separador de milhares 10 3 4 2 2 4" xfId="16135" xr:uid="{2BF46E13-99ED-461F-9AA9-5B968481834D}"/>
    <cellStyle name="Separador de milhares 10 3 4 2 2 4 2" xfId="27929" xr:uid="{677D3C65-859B-4DA4-BF7D-96629007D144}"/>
    <cellStyle name="Separador de milhares 10 3 4 2 2 4 3" xfId="39728" xr:uid="{35369355-288B-40F4-8DEF-E369F9545629}"/>
    <cellStyle name="Separador de milhares 10 3 4 2 2 5" xfId="22039" xr:uid="{5EE50003-1B3D-4C85-9709-0D7D480780FA}"/>
    <cellStyle name="Separador de milhares 10 3 4 2 2 6" xfId="33835" xr:uid="{69D9AD32-B65A-491D-85FE-F68163EE1786}"/>
    <cellStyle name="Separador de milhares 10 3 4 2 3" xfId="3633" xr:uid="{00000000-0005-0000-0000-000013110000}"/>
    <cellStyle name="Separador de milhares 10 3 4 2 3 2" xfId="11592" xr:uid="{00000000-0005-0000-0000-000014110000}"/>
    <cellStyle name="Separador de milhares 10 3 4 2 3 2 2" xfId="14533" xr:uid="{00000000-0005-0000-0000-000015110000}"/>
    <cellStyle name="Separador de milhares 10 3 4 2 3 2 2 2" xfId="20464" xr:uid="{BACF4952-BF9B-4A32-8B64-CC42FEB01CE1}"/>
    <cellStyle name="Separador de milhares 10 3 4 2 3 2 2 2 2" xfId="32258" xr:uid="{8D945222-4ADE-4FE3-9C09-1A175DB8BE9F}"/>
    <cellStyle name="Separador de milhares 10 3 4 2 3 2 2 2 3" xfId="44057" xr:uid="{F6D32C76-0408-4F2A-AECF-2D0DA8FB91E7}"/>
    <cellStyle name="Separador de milhares 10 3 4 2 3 2 2 3" xfId="26365" xr:uid="{D0D45A76-206B-4B48-BFD5-47A96811F65E}"/>
    <cellStyle name="Separador de milhares 10 3 4 2 3 2 2 4" xfId="38160" xr:uid="{9461AF8A-B880-4C95-B20D-A9CEFE1D277D}"/>
    <cellStyle name="Separador de milhares 10 3 4 2 3 2 3" xfId="17528" xr:uid="{7FA8F938-22DE-4A2B-99CA-51DC1446167D}"/>
    <cellStyle name="Separador de milhares 10 3 4 2 3 2 3 2" xfId="29322" xr:uid="{8FA2B2E4-6DCC-400B-9C1D-A342BF58DD65}"/>
    <cellStyle name="Separador de milhares 10 3 4 2 3 2 3 3" xfId="41121" xr:uid="{BB9C5C6E-8363-4BD9-8058-E83249BC3427}"/>
    <cellStyle name="Separador de milhares 10 3 4 2 3 2 4" xfId="23429" xr:uid="{B8A6F295-F57B-4027-BEB5-2BFA4FC10D6E}"/>
    <cellStyle name="Separador de milhares 10 3 4 2 3 2 5" xfId="35224" xr:uid="{0F1B142F-6764-463F-8BE3-F0A07A19CD4A}"/>
    <cellStyle name="Separador de milhares 10 3 4 2 3 3" xfId="13145" xr:uid="{00000000-0005-0000-0000-000016110000}"/>
    <cellStyle name="Separador de milhares 10 3 4 2 3 3 2" xfId="19076" xr:uid="{688F3DDA-BF54-4544-BDCC-CCBEF553EA0E}"/>
    <cellStyle name="Separador de milhares 10 3 4 2 3 3 2 2" xfId="30870" xr:uid="{BA0EBB14-2480-4B29-9135-E44E5B33E29E}"/>
    <cellStyle name="Separador de milhares 10 3 4 2 3 3 2 3" xfId="42669" xr:uid="{634C2A0F-6C44-4BEB-A9AE-E4C64C2D0D0B}"/>
    <cellStyle name="Separador de milhares 10 3 4 2 3 3 3" xfId="24977" xr:uid="{3243E2A8-A34B-4F95-9B85-DAE1DCC747E1}"/>
    <cellStyle name="Separador de milhares 10 3 4 2 3 3 4" xfId="36772" xr:uid="{79611537-9A8E-4136-A4D9-9716C4C2AB71}"/>
    <cellStyle name="Separador de milhares 10 3 4 2 3 4" xfId="16136" xr:uid="{FE3E101F-2DC8-4515-B7A6-216D7F101A7C}"/>
    <cellStyle name="Separador de milhares 10 3 4 2 3 4 2" xfId="27930" xr:uid="{F1C22340-770E-4E27-8DB7-EAD9E45D958E}"/>
    <cellStyle name="Separador de milhares 10 3 4 2 3 4 3" xfId="39729" xr:uid="{40A01476-7934-4362-8DEE-2019F7E0A356}"/>
    <cellStyle name="Separador de milhares 10 3 4 2 3 5" xfId="22040" xr:uid="{BD9AF751-1949-4D9D-AAE6-DEE77817B54E}"/>
    <cellStyle name="Separador de milhares 10 3 4 2 3 6" xfId="33836" xr:uid="{685A6C7B-06A1-4784-ADFD-6042A07C783D}"/>
    <cellStyle name="Separador de milhares 10 3 4 2 4" xfId="11590" xr:uid="{00000000-0005-0000-0000-000017110000}"/>
    <cellStyle name="Separador de milhares 10 3 4 2 4 2" xfId="14531" xr:uid="{00000000-0005-0000-0000-000018110000}"/>
    <cellStyle name="Separador de milhares 10 3 4 2 4 2 2" xfId="20462" xr:uid="{F05E1293-64A3-4E4D-8056-165089D77B26}"/>
    <cellStyle name="Separador de milhares 10 3 4 2 4 2 2 2" xfId="32256" xr:uid="{A0668292-5066-40F4-B962-2857CF1C665E}"/>
    <cellStyle name="Separador de milhares 10 3 4 2 4 2 2 3" xfId="44055" xr:uid="{52C7F61D-BF52-42D7-951B-743640B015E1}"/>
    <cellStyle name="Separador de milhares 10 3 4 2 4 2 3" xfId="26363" xr:uid="{E5AE5A8F-E32A-4E92-8BA4-19A3EE248915}"/>
    <cellStyle name="Separador de milhares 10 3 4 2 4 2 4" xfId="38158" xr:uid="{7CB7098A-2DBC-4E42-BC49-6278F58B954E}"/>
    <cellStyle name="Separador de milhares 10 3 4 2 4 3" xfId="17526" xr:uid="{1E0B269E-4D13-4AA1-8FDA-272D70B45932}"/>
    <cellStyle name="Separador de milhares 10 3 4 2 4 3 2" xfId="29320" xr:uid="{6CB7742D-76BB-4374-96C7-F3AB75B2D566}"/>
    <cellStyle name="Separador de milhares 10 3 4 2 4 3 3" xfId="41119" xr:uid="{2CD04883-B8B1-438D-AC98-73D5E87146A2}"/>
    <cellStyle name="Separador de milhares 10 3 4 2 4 4" xfId="23427" xr:uid="{EADE64CB-0B00-415E-BAD6-69040EDAFB66}"/>
    <cellStyle name="Separador de milhares 10 3 4 2 4 5" xfId="35222" xr:uid="{F2121E41-7A25-4F66-9FC9-7281FD15BD9C}"/>
    <cellStyle name="Separador de milhares 10 3 4 2 5" xfId="13143" xr:uid="{00000000-0005-0000-0000-000019110000}"/>
    <cellStyle name="Separador de milhares 10 3 4 2 5 2" xfId="19074" xr:uid="{ECDC4AE8-D32F-4446-98F3-52E58B718888}"/>
    <cellStyle name="Separador de milhares 10 3 4 2 5 2 2" xfId="30868" xr:uid="{07DCAA11-DB14-4E56-A534-5865F7AB736C}"/>
    <cellStyle name="Separador de milhares 10 3 4 2 5 2 3" xfId="42667" xr:uid="{D00E50A8-9600-452F-85D8-0E2CBC903D4F}"/>
    <cellStyle name="Separador de milhares 10 3 4 2 5 3" xfId="24975" xr:uid="{2E33E1A3-B89A-4B36-9758-83FA1F026F4D}"/>
    <cellStyle name="Separador de milhares 10 3 4 2 5 4" xfId="36770" xr:uid="{D9C2B607-7482-4AEC-880A-F21E2B1B07CE}"/>
    <cellStyle name="Separador de milhares 10 3 4 2 6" xfId="16134" xr:uid="{A2C29144-6002-4763-A838-BF13D4D43D6D}"/>
    <cellStyle name="Separador de milhares 10 3 4 2 6 2" xfId="27928" xr:uid="{1656AAA0-64E1-4F85-B02D-83F1CA7A9020}"/>
    <cellStyle name="Separador de milhares 10 3 4 2 6 3" xfId="39727" xr:uid="{A0D497DD-1DED-446D-9119-3E54D67027DA}"/>
    <cellStyle name="Separador de milhares 10 3 4 2 7" xfId="22038" xr:uid="{6E14E303-0352-4A6C-86CE-E43AACF56FC2}"/>
    <cellStyle name="Separador de milhares 10 3 4 2 8" xfId="33834" xr:uid="{D3DFEB8E-9548-4E66-9530-50321C925618}"/>
    <cellStyle name="Separador de milhares 10 3 4 3" xfId="3634" xr:uid="{00000000-0005-0000-0000-00001A110000}"/>
    <cellStyle name="Separador de milhares 10 3 4 3 2" xfId="11593" xr:uid="{00000000-0005-0000-0000-00001B110000}"/>
    <cellStyle name="Separador de milhares 10 3 4 3 2 2" xfId="14534" xr:uid="{00000000-0005-0000-0000-00001C110000}"/>
    <cellStyle name="Separador de milhares 10 3 4 3 2 2 2" xfId="20465" xr:uid="{ABFADB73-7063-4A70-A491-27AAFE71E2CC}"/>
    <cellStyle name="Separador de milhares 10 3 4 3 2 2 2 2" xfId="32259" xr:uid="{2DCF2774-2928-4C85-A461-BF72FE7D0728}"/>
    <cellStyle name="Separador de milhares 10 3 4 3 2 2 2 3" xfId="44058" xr:uid="{BF7104AD-F43F-48E0-9F64-F6E3ADD048A8}"/>
    <cellStyle name="Separador de milhares 10 3 4 3 2 2 3" xfId="26366" xr:uid="{CD5CADE2-9F44-427C-ABAD-23CB8582124C}"/>
    <cellStyle name="Separador de milhares 10 3 4 3 2 2 4" xfId="38161" xr:uid="{5810F820-E976-43CA-BA9A-4F4189634168}"/>
    <cellStyle name="Separador de milhares 10 3 4 3 2 3" xfId="17529" xr:uid="{203EE69F-5ECF-4146-BC69-D84A6216D658}"/>
    <cellStyle name="Separador de milhares 10 3 4 3 2 3 2" xfId="29323" xr:uid="{DA5BA27B-E66F-4F8F-80F7-73BDB037F2AF}"/>
    <cellStyle name="Separador de milhares 10 3 4 3 2 3 3" xfId="41122" xr:uid="{CDCD1FB8-A9D7-4251-AB32-CFF87CC37676}"/>
    <cellStyle name="Separador de milhares 10 3 4 3 2 4" xfId="23430" xr:uid="{19975119-034E-4AC4-AE16-E0AF64C405C0}"/>
    <cellStyle name="Separador de milhares 10 3 4 3 2 5" xfId="35225" xr:uid="{7CAC0933-96B6-40E4-ADC1-E2728C0434E4}"/>
    <cellStyle name="Separador de milhares 10 3 4 3 3" xfId="13146" xr:uid="{00000000-0005-0000-0000-00001D110000}"/>
    <cellStyle name="Separador de milhares 10 3 4 3 3 2" xfId="19077" xr:uid="{99934B3C-B190-4506-8064-2E751E013AC7}"/>
    <cellStyle name="Separador de milhares 10 3 4 3 3 2 2" xfId="30871" xr:uid="{5B9D24D1-A36C-4CD6-802E-59DD9C64DB67}"/>
    <cellStyle name="Separador de milhares 10 3 4 3 3 2 3" xfId="42670" xr:uid="{5439A8D7-4C4A-4D24-B72A-1C6C064801EE}"/>
    <cellStyle name="Separador de milhares 10 3 4 3 3 3" xfId="24978" xr:uid="{BB690D02-80DE-4922-90C4-EBCE91FDDF20}"/>
    <cellStyle name="Separador de milhares 10 3 4 3 3 4" xfId="36773" xr:uid="{320D7602-42BB-40FC-A6E3-D96D152BFBBA}"/>
    <cellStyle name="Separador de milhares 10 3 4 3 4" xfId="16137" xr:uid="{0B4F06D4-5122-4387-A178-28842B789384}"/>
    <cellStyle name="Separador de milhares 10 3 4 3 4 2" xfId="27931" xr:uid="{7CA41EFB-B3D3-4E6B-A745-A95FF406F8BB}"/>
    <cellStyle name="Separador de milhares 10 3 4 3 4 3" xfId="39730" xr:uid="{4BB31041-45F4-44C7-9D3E-96FC75AF4FA9}"/>
    <cellStyle name="Separador de milhares 10 3 4 3 5" xfId="22041" xr:uid="{1C857AA6-10B4-48C6-8ADE-10F7B34216D2}"/>
    <cellStyle name="Separador de milhares 10 3 4 3 6" xfId="33837" xr:uid="{D3FE76F0-DDDF-4228-8289-9C0CEB1C0B73}"/>
    <cellStyle name="Separador de milhares 10 3 4 4" xfId="3635" xr:uid="{00000000-0005-0000-0000-00001E110000}"/>
    <cellStyle name="Separador de milhares 10 3 4 4 2" xfId="11594" xr:uid="{00000000-0005-0000-0000-00001F110000}"/>
    <cellStyle name="Separador de milhares 10 3 4 4 2 2" xfId="14535" xr:uid="{00000000-0005-0000-0000-000020110000}"/>
    <cellStyle name="Separador de milhares 10 3 4 4 2 2 2" xfId="20466" xr:uid="{192DA236-3599-46A1-967B-E6A5C29D915B}"/>
    <cellStyle name="Separador de milhares 10 3 4 4 2 2 2 2" xfId="32260" xr:uid="{53674FF0-22F6-442D-8454-FE14DBB382FF}"/>
    <cellStyle name="Separador de milhares 10 3 4 4 2 2 2 3" xfId="44059" xr:uid="{CF9575C2-F054-4C33-9636-DC6B524F7758}"/>
    <cellStyle name="Separador de milhares 10 3 4 4 2 2 3" xfId="26367" xr:uid="{2A76C1FC-0443-4726-B6E3-0707EBCD9D8E}"/>
    <cellStyle name="Separador de milhares 10 3 4 4 2 2 4" xfId="38162" xr:uid="{317189C5-89BA-4249-9CA2-2DD7F1299F4B}"/>
    <cellStyle name="Separador de milhares 10 3 4 4 2 3" xfId="17530" xr:uid="{C34CBBCF-20B1-4896-B312-33945B7D7C94}"/>
    <cellStyle name="Separador de milhares 10 3 4 4 2 3 2" xfId="29324" xr:uid="{A9B322C4-7522-4481-864E-8144453293C2}"/>
    <cellStyle name="Separador de milhares 10 3 4 4 2 3 3" xfId="41123" xr:uid="{06CD3D75-4511-4FDE-89B4-8CE305E69DCC}"/>
    <cellStyle name="Separador de milhares 10 3 4 4 2 4" xfId="23431" xr:uid="{3C88E827-9A3B-4A2E-AAE2-F24D6DD8BAE3}"/>
    <cellStyle name="Separador de milhares 10 3 4 4 2 5" xfId="35226" xr:uid="{A8FE008C-FF6C-479F-9F80-7DE4FFB49BF6}"/>
    <cellStyle name="Separador de milhares 10 3 4 4 3" xfId="13147" xr:uid="{00000000-0005-0000-0000-000021110000}"/>
    <cellStyle name="Separador de milhares 10 3 4 4 3 2" xfId="19078" xr:uid="{6C0D813A-0ECB-4BAE-9CD1-8E11D305499D}"/>
    <cellStyle name="Separador de milhares 10 3 4 4 3 2 2" xfId="30872" xr:uid="{D9D486B1-7142-428F-B0B5-D837709E1256}"/>
    <cellStyle name="Separador de milhares 10 3 4 4 3 2 3" xfId="42671" xr:uid="{0EF1EB05-5BE8-48E4-A04B-B6C210DA8C9B}"/>
    <cellStyle name="Separador de milhares 10 3 4 4 3 3" xfId="24979" xr:uid="{7DDC2364-2880-44B7-852F-C923F1273E2D}"/>
    <cellStyle name="Separador de milhares 10 3 4 4 3 4" xfId="36774" xr:uid="{9AAB6A7A-A1FD-4CBD-BD20-AC71D24D8848}"/>
    <cellStyle name="Separador de milhares 10 3 4 4 4" xfId="16138" xr:uid="{42A62526-575A-4074-B363-9DF57C5EADE0}"/>
    <cellStyle name="Separador de milhares 10 3 4 4 4 2" xfId="27932" xr:uid="{94B2AF00-E811-4392-9A34-EBD5D7C1209A}"/>
    <cellStyle name="Separador de milhares 10 3 4 4 4 3" xfId="39731" xr:uid="{6E85DA21-EF7C-4738-968A-87818207E090}"/>
    <cellStyle name="Separador de milhares 10 3 4 4 5" xfId="22042" xr:uid="{FCDC1508-C39A-4A7C-90DB-E18839A9D137}"/>
    <cellStyle name="Separador de milhares 10 3 4 4 6" xfId="33838" xr:uid="{A2A5B18E-E041-4610-97B5-CEBA519AAF50}"/>
    <cellStyle name="Separador de milhares 10 3 4 5" xfId="3636" xr:uid="{00000000-0005-0000-0000-000022110000}"/>
    <cellStyle name="Separador de milhares 10 3 4 5 2" xfId="11595" xr:uid="{00000000-0005-0000-0000-000023110000}"/>
    <cellStyle name="Separador de milhares 10 3 4 5 2 2" xfId="14536" xr:uid="{00000000-0005-0000-0000-000024110000}"/>
    <cellStyle name="Separador de milhares 10 3 4 5 2 2 2" xfId="20467" xr:uid="{12A2CD38-71ED-4898-9B71-728F5225CB6B}"/>
    <cellStyle name="Separador de milhares 10 3 4 5 2 2 2 2" xfId="32261" xr:uid="{68C0D57B-0098-4995-894A-EAC5E74F0D49}"/>
    <cellStyle name="Separador de milhares 10 3 4 5 2 2 2 3" xfId="44060" xr:uid="{4DBB5686-4C5F-44D0-B593-75D5380D9050}"/>
    <cellStyle name="Separador de milhares 10 3 4 5 2 2 3" xfId="26368" xr:uid="{21B0D678-AD80-4E50-8D65-6C829B416A2C}"/>
    <cellStyle name="Separador de milhares 10 3 4 5 2 2 4" xfId="38163" xr:uid="{1EAF517D-4A30-4251-9702-9236530C4D87}"/>
    <cellStyle name="Separador de milhares 10 3 4 5 2 3" xfId="17531" xr:uid="{DD2E5A4C-B313-4422-9222-59C3FD5A36C8}"/>
    <cellStyle name="Separador de milhares 10 3 4 5 2 3 2" xfId="29325" xr:uid="{AA8478A6-83A7-4CB4-A247-9F924591AC68}"/>
    <cellStyle name="Separador de milhares 10 3 4 5 2 3 3" xfId="41124" xr:uid="{2BBE97DE-6D50-438B-BADB-1984B0D1D580}"/>
    <cellStyle name="Separador de milhares 10 3 4 5 2 4" xfId="23432" xr:uid="{F9508240-6301-456B-B9A6-3A4CEE77E2C8}"/>
    <cellStyle name="Separador de milhares 10 3 4 5 2 5" xfId="35227" xr:uid="{09DBD050-B0D7-4AEC-9915-855101B24473}"/>
    <cellStyle name="Separador de milhares 10 3 4 5 3" xfId="13148" xr:uid="{00000000-0005-0000-0000-000025110000}"/>
    <cellStyle name="Separador de milhares 10 3 4 5 3 2" xfId="19079" xr:uid="{3F5BB457-C8DB-4AB2-863C-1C5FEF8875F3}"/>
    <cellStyle name="Separador de milhares 10 3 4 5 3 2 2" xfId="30873" xr:uid="{BF834D7A-1DB6-4388-B03F-C7E80EA49E35}"/>
    <cellStyle name="Separador de milhares 10 3 4 5 3 2 3" xfId="42672" xr:uid="{74577F1B-5C23-48A1-962B-4B1166E335D2}"/>
    <cellStyle name="Separador de milhares 10 3 4 5 3 3" xfId="24980" xr:uid="{F54158FC-CEC9-4AA3-AA82-9D19292B51D8}"/>
    <cellStyle name="Separador de milhares 10 3 4 5 3 4" xfId="36775" xr:uid="{AA01076C-34B3-48BD-8549-97D4DD5E3D1C}"/>
    <cellStyle name="Separador de milhares 10 3 4 5 4" xfId="16139" xr:uid="{46A7D1EA-3FC0-40E6-9811-755BE0E51682}"/>
    <cellStyle name="Separador de milhares 10 3 4 5 4 2" xfId="27933" xr:uid="{AB94BC97-5CFE-4F8B-AD9D-94933B54AB9D}"/>
    <cellStyle name="Separador de milhares 10 3 4 5 4 3" xfId="39732" xr:uid="{321246C6-5F76-42E9-BD8D-BFA384249DBC}"/>
    <cellStyle name="Separador de milhares 10 3 4 5 5" xfId="22043" xr:uid="{02602097-13ED-4DB6-9376-009A80BCF22C}"/>
    <cellStyle name="Separador de milhares 10 3 4 5 6" xfId="33839" xr:uid="{C71B82CE-4EC0-445A-AFBD-20A9F064FDCA}"/>
    <cellStyle name="Separador de milhares 10 3 4 6" xfId="11589" xr:uid="{00000000-0005-0000-0000-000026110000}"/>
    <cellStyle name="Separador de milhares 10 3 4 6 2" xfId="14530" xr:uid="{00000000-0005-0000-0000-000027110000}"/>
    <cellStyle name="Separador de milhares 10 3 4 6 2 2" xfId="20461" xr:uid="{70C59D3B-7BE2-4F4C-9C1F-C7C21365818D}"/>
    <cellStyle name="Separador de milhares 10 3 4 6 2 2 2" xfId="32255" xr:uid="{F0F9B3A3-AC41-48F8-B6B0-4CB7732E5904}"/>
    <cellStyle name="Separador de milhares 10 3 4 6 2 2 3" xfId="44054" xr:uid="{A1A048EC-5AFA-4CE0-9C13-63633906803A}"/>
    <cellStyle name="Separador de milhares 10 3 4 6 2 3" xfId="26362" xr:uid="{47EE0E94-9E01-47A1-8A30-045E7EDF4CA9}"/>
    <cellStyle name="Separador de milhares 10 3 4 6 2 4" xfId="38157" xr:uid="{FCCC8E99-0545-4E26-8223-3A585EE15788}"/>
    <cellStyle name="Separador de milhares 10 3 4 6 3" xfId="17525" xr:uid="{85DABDAB-1B8E-42FC-8F3A-91CF58AF99F1}"/>
    <cellStyle name="Separador de milhares 10 3 4 6 3 2" xfId="29319" xr:uid="{3859C137-962E-4210-96EA-ADAFE2DA7CCE}"/>
    <cellStyle name="Separador de milhares 10 3 4 6 3 3" xfId="41118" xr:uid="{803F8EDA-3D86-41A7-95A3-61DFCC8FE302}"/>
    <cellStyle name="Separador de milhares 10 3 4 6 4" xfId="23426" xr:uid="{061FCC57-1144-4A56-AB18-2F074EC6C36B}"/>
    <cellStyle name="Separador de milhares 10 3 4 6 5" xfId="35221" xr:uid="{CC9926AC-F509-43B5-9142-0F200AB5F949}"/>
    <cellStyle name="Separador de milhares 10 3 4 7" xfId="13142" xr:uid="{00000000-0005-0000-0000-000028110000}"/>
    <cellStyle name="Separador de milhares 10 3 4 7 2" xfId="19073" xr:uid="{05731AD2-38EB-4121-8F95-63186CD0F460}"/>
    <cellStyle name="Separador de milhares 10 3 4 7 2 2" xfId="30867" xr:uid="{DE64D242-9BD1-476A-8BA8-654E96B1E83C}"/>
    <cellStyle name="Separador de milhares 10 3 4 7 2 3" xfId="42666" xr:uid="{95C513F3-66F3-42B8-9E53-463B6F578761}"/>
    <cellStyle name="Separador de milhares 10 3 4 7 3" xfId="24974" xr:uid="{CDF084CD-E00C-4B5E-83E5-F5C50119DA0C}"/>
    <cellStyle name="Separador de milhares 10 3 4 7 4" xfId="36769" xr:uid="{D0030E25-907F-49AF-8413-FBE6540490C8}"/>
    <cellStyle name="Separador de milhares 10 3 4 8" xfId="16133" xr:uid="{0D904C5D-1C19-4DEE-8A10-EC34B7C30610}"/>
    <cellStyle name="Separador de milhares 10 3 4 8 2" xfId="27927" xr:uid="{BA210F38-2EC4-4BDD-8EA5-7E75A4563A1A}"/>
    <cellStyle name="Separador de milhares 10 3 4 8 3" xfId="39726" xr:uid="{F17E6130-BB81-4DAE-96F9-291995E10688}"/>
    <cellStyle name="Separador de milhares 10 3 4 9" xfId="22037" xr:uid="{3EDF57F4-9A2B-46B5-BC5E-6D44233C0B8B}"/>
    <cellStyle name="Separador de milhares 10 3 5" xfId="3637" xr:uid="{00000000-0005-0000-0000-000029110000}"/>
    <cellStyle name="Separador de milhares 10 3 5 2" xfId="3638" xr:uid="{00000000-0005-0000-0000-00002A110000}"/>
    <cellStyle name="Separador de milhares 10 3 5 2 2" xfId="11597" xr:uid="{00000000-0005-0000-0000-00002B110000}"/>
    <cellStyle name="Separador de milhares 10 3 5 2 2 2" xfId="14538" xr:uid="{00000000-0005-0000-0000-00002C110000}"/>
    <cellStyle name="Separador de milhares 10 3 5 2 2 2 2" xfId="20469" xr:uid="{869577F0-E622-4EFF-B90F-E90D45A22F34}"/>
    <cellStyle name="Separador de milhares 10 3 5 2 2 2 2 2" xfId="32263" xr:uid="{8356DDF5-D9CC-4CC2-BE00-E0AF9BC0E47B}"/>
    <cellStyle name="Separador de milhares 10 3 5 2 2 2 2 3" xfId="44062" xr:uid="{EC59D9DB-4DA7-4777-8E2A-ACC6320F2A5F}"/>
    <cellStyle name="Separador de milhares 10 3 5 2 2 2 3" xfId="26370" xr:uid="{96F01FED-027F-471F-9702-ADF85C1F8479}"/>
    <cellStyle name="Separador de milhares 10 3 5 2 2 2 4" xfId="38165" xr:uid="{F47E5DD7-C8DB-490E-BE98-29C38D6C2092}"/>
    <cellStyle name="Separador de milhares 10 3 5 2 2 3" xfId="17533" xr:uid="{4E5ADEF5-277A-40E4-9B42-8A10A6456AD9}"/>
    <cellStyle name="Separador de milhares 10 3 5 2 2 3 2" xfId="29327" xr:uid="{D516270E-A8B7-4424-8478-E63C07CE8B6F}"/>
    <cellStyle name="Separador de milhares 10 3 5 2 2 3 3" xfId="41126" xr:uid="{AE8ADB38-78EC-4DF4-9F3C-23C9F7F8A55A}"/>
    <cellStyle name="Separador de milhares 10 3 5 2 2 4" xfId="23434" xr:uid="{C6BA0DD2-D221-46A9-BFD0-CD627BCC6B8F}"/>
    <cellStyle name="Separador de milhares 10 3 5 2 2 5" xfId="35229" xr:uid="{749285E0-9A39-43CA-A4CD-8DA0DA54FB54}"/>
    <cellStyle name="Separador de milhares 10 3 5 2 3" xfId="13150" xr:uid="{00000000-0005-0000-0000-00002D110000}"/>
    <cellStyle name="Separador de milhares 10 3 5 2 3 2" xfId="19081" xr:uid="{91E0ACE6-CF5E-40A4-BF37-AFB85A0F455D}"/>
    <cellStyle name="Separador de milhares 10 3 5 2 3 2 2" xfId="30875" xr:uid="{060473BE-3967-4CDB-AD8E-D229D87A0E79}"/>
    <cellStyle name="Separador de milhares 10 3 5 2 3 2 3" xfId="42674" xr:uid="{A958C7C8-D31B-4EB1-9A11-8E9EC42D0D3B}"/>
    <cellStyle name="Separador de milhares 10 3 5 2 3 3" xfId="24982" xr:uid="{E66FE06E-EE22-424E-8481-9FE1A7519325}"/>
    <cellStyle name="Separador de milhares 10 3 5 2 3 4" xfId="36777" xr:uid="{7EC41CFC-DE14-4BC9-8BC8-B391F8BFDB2C}"/>
    <cellStyle name="Separador de milhares 10 3 5 2 4" xfId="16141" xr:uid="{46823B23-84C4-4423-8097-463727C9ADBA}"/>
    <cellStyle name="Separador de milhares 10 3 5 2 4 2" xfId="27935" xr:uid="{0DFDCCDA-EEA1-4263-85FB-BBF857383734}"/>
    <cellStyle name="Separador de milhares 10 3 5 2 4 3" xfId="39734" xr:uid="{F651A914-64C0-40D2-8654-56EDFEC0A077}"/>
    <cellStyle name="Separador de milhares 10 3 5 2 5" xfId="22045" xr:uid="{C5AC0E0D-035A-4605-ABB6-07C9DF739D5D}"/>
    <cellStyle name="Separador de milhares 10 3 5 2 6" xfId="33841" xr:uid="{40738AFB-D1EF-4E1E-B83A-B90D07A219CA}"/>
    <cellStyle name="Separador de milhares 10 3 5 3" xfId="3639" xr:uid="{00000000-0005-0000-0000-00002E110000}"/>
    <cellStyle name="Separador de milhares 10 3 5 3 2" xfId="11598" xr:uid="{00000000-0005-0000-0000-00002F110000}"/>
    <cellStyle name="Separador de milhares 10 3 5 3 2 2" xfId="14539" xr:uid="{00000000-0005-0000-0000-000030110000}"/>
    <cellStyle name="Separador de milhares 10 3 5 3 2 2 2" xfId="20470" xr:uid="{125A90C6-3CF3-47D7-8445-9910D94BB6FC}"/>
    <cellStyle name="Separador de milhares 10 3 5 3 2 2 2 2" xfId="32264" xr:uid="{63B188E2-5A28-4B1C-B9E3-391CE40BC913}"/>
    <cellStyle name="Separador de milhares 10 3 5 3 2 2 2 3" xfId="44063" xr:uid="{C3AD5D05-DEFA-4086-A963-CED04BDE9A49}"/>
    <cellStyle name="Separador de milhares 10 3 5 3 2 2 3" xfId="26371" xr:uid="{5D77C8AC-EDEB-4940-B2C0-DB61CED94DB5}"/>
    <cellStyle name="Separador de milhares 10 3 5 3 2 2 4" xfId="38166" xr:uid="{EB8E8A45-0664-410D-8AC6-8D51341A8A6A}"/>
    <cellStyle name="Separador de milhares 10 3 5 3 2 3" xfId="17534" xr:uid="{81CC9E9E-9967-4944-BC4B-DDCF1B9C1FCA}"/>
    <cellStyle name="Separador de milhares 10 3 5 3 2 3 2" xfId="29328" xr:uid="{77E6FD7D-FE8F-4424-BDF0-66FFB51609DA}"/>
    <cellStyle name="Separador de milhares 10 3 5 3 2 3 3" xfId="41127" xr:uid="{A704BE99-1175-47AD-AD4E-5DA4FD1713EF}"/>
    <cellStyle name="Separador de milhares 10 3 5 3 2 4" xfId="23435" xr:uid="{96DEA89F-FA0E-4A41-8A92-35FA5FBB611D}"/>
    <cellStyle name="Separador de milhares 10 3 5 3 2 5" xfId="35230" xr:uid="{F579787F-E23D-4DE9-A277-677AE1DEAA42}"/>
    <cellStyle name="Separador de milhares 10 3 5 3 3" xfId="13151" xr:uid="{00000000-0005-0000-0000-000031110000}"/>
    <cellStyle name="Separador de milhares 10 3 5 3 3 2" xfId="19082" xr:uid="{C243CFE5-33D9-48F6-A078-25983BC61903}"/>
    <cellStyle name="Separador de milhares 10 3 5 3 3 2 2" xfId="30876" xr:uid="{D73CEAA0-A35A-4157-8A62-DFF411D6CF54}"/>
    <cellStyle name="Separador de milhares 10 3 5 3 3 2 3" xfId="42675" xr:uid="{DDC77253-A567-41D4-81A3-A26B3E5DC689}"/>
    <cellStyle name="Separador de milhares 10 3 5 3 3 3" xfId="24983" xr:uid="{4DBC5BEF-8496-4A44-AFED-D5109DB62E7C}"/>
    <cellStyle name="Separador de milhares 10 3 5 3 3 4" xfId="36778" xr:uid="{419E9271-DF55-4491-AC1F-40F27601D87B}"/>
    <cellStyle name="Separador de milhares 10 3 5 3 4" xfId="16142" xr:uid="{675A14EA-2390-44B0-AC4C-BEF8E95FDB0C}"/>
    <cellStyle name="Separador de milhares 10 3 5 3 4 2" xfId="27936" xr:uid="{8E401C03-AFE2-44A2-954A-E7EFC4F6CC8C}"/>
    <cellStyle name="Separador de milhares 10 3 5 3 4 3" xfId="39735" xr:uid="{A11C828C-4310-48A9-9697-D7887508EA63}"/>
    <cellStyle name="Separador de milhares 10 3 5 3 5" xfId="22046" xr:uid="{F79144A1-321C-48FF-9D88-8DD855170B9E}"/>
    <cellStyle name="Separador de milhares 10 3 5 3 6" xfId="33842" xr:uid="{37CD5486-8BDB-4227-A196-FBF3E3414FF9}"/>
    <cellStyle name="Separador de milhares 10 3 5 4" xfId="11596" xr:uid="{00000000-0005-0000-0000-000032110000}"/>
    <cellStyle name="Separador de milhares 10 3 5 4 2" xfId="14537" xr:uid="{00000000-0005-0000-0000-000033110000}"/>
    <cellStyle name="Separador de milhares 10 3 5 4 2 2" xfId="20468" xr:uid="{A784C017-C2AB-48E9-BCFD-5168CBB4E66D}"/>
    <cellStyle name="Separador de milhares 10 3 5 4 2 2 2" xfId="32262" xr:uid="{340029DE-3F8F-432D-BA66-B9C5CFE04029}"/>
    <cellStyle name="Separador de milhares 10 3 5 4 2 2 3" xfId="44061" xr:uid="{C939CC50-E061-4125-9C7B-731A8BE02558}"/>
    <cellStyle name="Separador de milhares 10 3 5 4 2 3" xfId="26369" xr:uid="{9D2EA009-9C31-40CC-A5B0-5A5B3456A31D}"/>
    <cellStyle name="Separador de milhares 10 3 5 4 2 4" xfId="38164" xr:uid="{797987F2-C39A-45C1-81B2-E4AFAEA813E8}"/>
    <cellStyle name="Separador de milhares 10 3 5 4 3" xfId="17532" xr:uid="{D94F79FF-D488-4365-BF95-37C7AA37C6AA}"/>
    <cellStyle name="Separador de milhares 10 3 5 4 3 2" xfId="29326" xr:uid="{B986868F-0BA0-450F-93A6-BA22CC21BE14}"/>
    <cellStyle name="Separador de milhares 10 3 5 4 3 3" xfId="41125" xr:uid="{3DEFFFAA-7A4C-4C3C-9A73-1806ADB834E8}"/>
    <cellStyle name="Separador de milhares 10 3 5 4 4" xfId="23433" xr:uid="{33D363E8-05CB-4A3F-BC31-6150AF56566F}"/>
    <cellStyle name="Separador de milhares 10 3 5 4 5" xfId="35228" xr:uid="{0223BB0A-3EF3-4F7D-9148-31187141CAA9}"/>
    <cellStyle name="Separador de milhares 10 3 5 5" xfId="13149" xr:uid="{00000000-0005-0000-0000-000034110000}"/>
    <cellStyle name="Separador de milhares 10 3 5 5 2" xfId="19080" xr:uid="{CF8593CB-0604-4490-9D85-D130FB7D9C23}"/>
    <cellStyle name="Separador de milhares 10 3 5 5 2 2" xfId="30874" xr:uid="{2746B390-520D-45C1-8564-E9FA0AA4C902}"/>
    <cellStyle name="Separador de milhares 10 3 5 5 2 3" xfId="42673" xr:uid="{6EF4F24D-6373-49E9-B1D7-CE73BE4393F2}"/>
    <cellStyle name="Separador de milhares 10 3 5 5 3" xfId="24981" xr:uid="{4491670A-964D-40C4-8514-1C3500CC12EA}"/>
    <cellStyle name="Separador de milhares 10 3 5 5 4" xfId="36776" xr:uid="{FAC956C0-1934-4534-BCC8-727217BF32D6}"/>
    <cellStyle name="Separador de milhares 10 3 5 6" xfId="16140" xr:uid="{04284AC3-D936-4457-BA53-9B4BADA94474}"/>
    <cellStyle name="Separador de milhares 10 3 5 6 2" xfId="27934" xr:uid="{4D5621AE-7EDF-4222-B40D-BC7952B13CD4}"/>
    <cellStyle name="Separador de milhares 10 3 5 6 3" xfId="39733" xr:uid="{6B16A2D1-C8CA-4F0F-A5FC-4DD3ECCF30B4}"/>
    <cellStyle name="Separador de milhares 10 3 5 7" xfId="22044" xr:uid="{4D67F713-9C1A-457C-985E-68C8EC51169A}"/>
    <cellStyle name="Separador de milhares 10 3 5 8" xfId="33840" xr:uid="{E0F4FB98-6039-46EC-8585-7D94BAF6626B}"/>
    <cellStyle name="Separador de milhares 10 3 6" xfId="3640" xr:uid="{00000000-0005-0000-0000-000035110000}"/>
    <cellStyle name="Separador de milhares 10 3 6 2" xfId="11599" xr:uid="{00000000-0005-0000-0000-000036110000}"/>
    <cellStyle name="Separador de milhares 10 3 6 2 2" xfId="14540" xr:uid="{00000000-0005-0000-0000-000037110000}"/>
    <cellStyle name="Separador de milhares 10 3 6 2 2 2" xfId="20471" xr:uid="{D45C1DF0-BA5B-4654-89BF-6661A486FC38}"/>
    <cellStyle name="Separador de milhares 10 3 6 2 2 2 2" xfId="32265" xr:uid="{D5A73C64-5269-489A-9A52-59EB3453B71A}"/>
    <cellStyle name="Separador de milhares 10 3 6 2 2 2 3" xfId="44064" xr:uid="{677446A9-F4D3-42C8-819B-72FA36937D46}"/>
    <cellStyle name="Separador de milhares 10 3 6 2 2 3" xfId="26372" xr:uid="{719912A9-18C0-422D-A5DE-89936B665631}"/>
    <cellStyle name="Separador de milhares 10 3 6 2 2 4" xfId="38167" xr:uid="{B758C010-3E35-4056-9FF0-F6C75726EC98}"/>
    <cellStyle name="Separador de milhares 10 3 6 2 3" xfId="17535" xr:uid="{C3B6BEC6-309D-4477-9606-7BB1789974B6}"/>
    <cellStyle name="Separador de milhares 10 3 6 2 3 2" xfId="29329" xr:uid="{FDDF9B46-E72E-4571-BB7C-3B7CD5422C5B}"/>
    <cellStyle name="Separador de milhares 10 3 6 2 3 3" xfId="41128" xr:uid="{37CBF922-DE62-42F9-9B02-869C73A00425}"/>
    <cellStyle name="Separador de milhares 10 3 6 2 4" xfId="23436" xr:uid="{C7FB02B9-1465-403D-8B1B-866630CD889F}"/>
    <cellStyle name="Separador de milhares 10 3 6 2 5" xfId="35231" xr:uid="{539375ED-E330-496E-8855-1FC064CB3B5B}"/>
    <cellStyle name="Separador de milhares 10 3 6 3" xfId="13152" xr:uid="{00000000-0005-0000-0000-000038110000}"/>
    <cellStyle name="Separador de milhares 10 3 6 3 2" xfId="19083" xr:uid="{20FBE372-8788-4286-B7A6-8068EBBAFD21}"/>
    <cellStyle name="Separador de milhares 10 3 6 3 2 2" xfId="30877" xr:uid="{08FDCE62-DB9D-4621-A9CE-9C3606C811B9}"/>
    <cellStyle name="Separador de milhares 10 3 6 3 2 3" xfId="42676" xr:uid="{6B752221-AF16-493C-B34E-21EF416ED650}"/>
    <cellStyle name="Separador de milhares 10 3 6 3 3" xfId="24984" xr:uid="{706F7617-62A2-4CD8-AD6C-67D6DB30752E}"/>
    <cellStyle name="Separador de milhares 10 3 6 3 4" xfId="36779" xr:uid="{DEECF8F7-DEF5-4492-AC5D-2E4E8458D6A1}"/>
    <cellStyle name="Separador de milhares 10 3 6 4" xfId="16143" xr:uid="{083951B5-80EA-4EF3-867E-7FDF6E6B2CC6}"/>
    <cellStyle name="Separador de milhares 10 3 6 4 2" xfId="27937" xr:uid="{FB4B77C8-E333-4F2D-B7A2-07B6A792B03D}"/>
    <cellStyle name="Separador de milhares 10 3 6 4 3" xfId="39736" xr:uid="{BC1EFA9D-6B1F-48A6-ACF5-7C918E6009B3}"/>
    <cellStyle name="Separador de milhares 10 3 6 5" xfId="22047" xr:uid="{78D68A5C-8E15-44C3-AAA9-28659F65B353}"/>
    <cellStyle name="Separador de milhares 10 3 6 6" xfId="33843" xr:uid="{5E5499D1-58A7-4E29-9178-A476E5A75503}"/>
    <cellStyle name="Separador de milhares 10 3 7" xfId="3641" xr:uid="{00000000-0005-0000-0000-000039110000}"/>
    <cellStyle name="Separador de milhares 10 3 7 2" xfId="11600" xr:uid="{00000000-0005-0000-0000-00003A110000}"/>
    <cellStyle name="Separador de milhares 10 3 7 2 2" xfId="14541" xr:uid="{00000000-0005-0000-0000-00003B110000}"/>
    <cellStyle name="Separador de milhares 10 3 7 2 2 2" xfId="20472" xr:uid="{BC4D6059-CADB-402A-822E-688E10CF8573}"/>
    <cellStyle name="Separador de milhares 10 3 7 2 2 2 2" xfId="32266" xr:uid="{A3158770-D2DA-440C-90BC-71D111D2BE74}"/>
    <cellStyle name="Separador de milhares 10 3 7 2 2 2 3" xfId="44065" xr:uid="{A0887DD7-4A42-4C50-A4FA-B3C02D4518EB}"/>
    <cellStyle name="Separador de milhares 10 3 7 2 2 3" xfId="26373" xr:uid="{F6851E9D-52B3-4DC0-AECC-D7BA9F92749A}"/>
    <cellStyle name="Separador de milhares 10 3 7 2 2 4" xfId="38168" xr:uid="{B3D1F892-EDB9-494C-9F41-376611125340}"/>
    <cellStyle name="Separador de milhares 10 3 7 2 3" xfId="17536" xr:uid="{BAD32F0D-D615-4D42-AA51-BA43F9D311BC}"/>
    <cellStyle name="Separador de milhares 10 3 7 2 3 2" xfId="29330" xr:uid="{CB72871A-489B-4466-B048-FE5BF513000B}"/>
    <cellStyle name="Separador de milhares 10 3 7 2 3 3" xfId="41129" xr:uid="{1D24BB28-8B06-4A95-8B3C-A8AE0D2444A8}"/>
    <cellStyle name="Separador de milhares 10 3 7 2 4" xfId="23437" xr:uid="{A1FEDD0F-524A-4BC5-AF98-B929CE49043A}"/>
    <cellStyle name="Separador de milhares 10 3 7 2 5" xfId="35232" xr:uid="{56F52C0D-5EAF-4C6C-83C4-579823A49633}"/>
    <cellStyle name="Separador de milhares 10 3 7 3" xfId="13153" xr:uid="{00000000-0005-0000-0000-00003C110000}"/>
    <cellStyle name="Separador de milhares 10 3 7 3 2" xfId="19084" xr:uid="{76256F67-96B8-41E9-A8E9-150614D76675}"/>
    <cellStyle name="Separador de milhares 10 3 7 3 2 2" xfId="30878" xr:uid="{9E5506D9-51AB-4600-8BB1-A969F79383D2}"/>
    <cellStyle name="Separador de milhares 10 3 7 3 2 3" xfId="42677" xr:uid="{CB716A8B-560B-4502-9927-CA4F7A30AC29}"/>
    <cellStyle name="Separador de milhares 10 3 7 3 3" xfId="24985" xr:uid="{430C1191-8157-4E2B-880C-448A907B94B9}"/>
    <cellStyle name="Separador de milhares 10 3 7 3 4" xfId="36780" xr:uid="{26BC2189-80DE-4999-8A5C-892E7AAC644B}"/>
    <cellStyle name="Separador de milhares 10 3 7 4" xfId="16144" xr:uid="{1E4C8BB6-03F4-4418-8D2C-5F2228101170}"/>
    <cellStyle name="Separador de milhares 10 3 7 4 2" xfId="27938" xr:uid="{0415AC11-EB28-46B0-B51B-C48DB0478166}"/>
    <cellStyle name="Separador de milhares 10 3 7 4 3" xfId="39737" xr:uid="{06FF0D8D-0FD7-4F74-A475-E0E517AB73DD}"/>
    <cellStyle name="Separador de milhares 10 3 7 5" xfId="22048" xr:uid="{1725D4B3-72BD-4677-83A0-D726719B7DC5}"/>
    <cellStyle name="Separador de milhares 10 3 7 6" xfId="33844" xr:uid="{F2DBC637-88BD-41A1-8D28-EA2313B70F38}"/>
    <cellStyle name="Separador de milhares 10 3 8" xfId="3642" xr:uid="{00000000-0005-0000-0000-00003D110000}"/>
    <cellStyle name="Separador de milhares 10 3 8 2" xfId="11601" xr:uid="{00000000-0005-0000-0000-00003E110000}"/>
    <cellStyle name="Separador de milhares 10 3 8 2 2" xfId="14542" xr:uid="{00000000-0005-0000-0000-00003F110000}"/>
    <cellStyle name="Separador de milhares 10 3 8 2 2 2" xfId="20473" xr:uid="{CE8080F5-8A82-4B0E-AF92-829F0AEC8A6B}"/>
    <cellStyle name="Separador de milhares 10 3 8 2 2 2 2" xfId="32267" xr:uid="{9D9EBB76-191C-47EA-B81B-EA614E47A6F2}"/>
    <cellStyle name="Separador de milhares 10 3 8 2 2 2 3" xfId="44066" xr:uid="{EAABF85B-4789-4DD7-BB8D-7035032159F5}"/>
    <cellStyle name="Separador de milhares 10 3 8 2 2 3" xfId="26374" xr:uid="{55514F1C-3CCA-48FF-9E77-336397C1C83D}"/>
    <cellStyle name="Separador de milhares 10 3 8 2 2 4" xfId="38169" xr:uid="{CF6B4773-6B1C-467C-ADFD-1FEF44F2D27F}"/>
    <cellStyle name="Separador de milhares 10 3 8 2 3" xfId="17537" xr:uid="{A5BD044B-DD63-431D-9FC5-7A07560AEB73}"/>
    <cellStyle name="Separador de milhares 10 3 8 2 3 2" xfId="29331" xr:uid="{8DC7CBF7-5D44-414F-9D47-DD96CD56E31A}"/>
    <cellStyle name="Separador de milhares 10 3 8 2 3 3" xfId="41130" xr:uid="{187167EB-35D1-4232-A97C-AB9E73239787}"/>
    <cellStyle name="Separador de milhares 10 3 8 2 4" xfId="23438" xr:uid="{7EA267D7-BF89-4D88-92BE-90F8D60D4D71}"/>
    <cellStyle name="Separador de milhares 10 3 8 2 5" xfId="35233" xr:uid="{D8A6B813-1E48-4AE8-B4F9-3515EA3B75C9}"/>
    <cellStyle name="Separador de milhares 10 3 8 3" xfId="13154" xr:uid="{00000000-0005-0000-0000-000040110000}"/>
    <cellStyle name="Separador de milhares 10 3 8 3 2" xfId="19085" xr:uid="{58C3BE93-440E-400B-80E3-7CB16FEF9776}"/>
    <cellStyle name="Separador de milhares 10 3 8 3 2 2" xfId="30879" xr:uid="{970BB220-596F-4C72-A407-8D601CB48A20}"/>
    <cellStyle name="Separador de milhares 10 3 8 3 2 3" xfId="42678" xr:uid="{3982E6D3-E8DA-48E9-8F3D-75EBA68D2BED}"/>
    <cellStyle name="Separador de milhares 10 3 8 3 3" xfId="24986" xr:uid="{9B18DEE3-5BFE-45A3-860F-959C58CCE3E6}"/>
    <cellStyle name="Separador de milhares 10 3 8 3 4" xfId="36781" xr:uid="{EF869F4D-AA47-4761-9887-0D3468EBAF61}"/>
    <cellStyle name="Separador de milhares 10 3 8 4" xfId="16145" xr:uid="{EA8ECF40-0871-4CD9-A906-F7E9E199F727}"/>
    <cellStyle name="Separador de milhares 10 3 8 4 2" xfId="27939" xr:uid="{4D83E17A-2F1C-4B37-940F-D00307449722}"/>
    <cellStyle name="Separador de milhares 10 3 8 4 3" xfId="39738" xr:uid="{DD770812-01BC-4291-BB4B-7758F99720DA}"/>
    <cellStyle name="Separador de milhares 10 3 8 5" xfId="22049" xr:uid="{7AB2176E-2521-490B-AAE0-DBBDD0C4FF36}"/>
    <cellStyle name="Separador de milhares 10 3 8 6" xfId="33845" xr:uid="{5945C10A-5241-4843-87AC-62BA0C0DD66F}"/>
    <cellStyle name="Separador de milhares 10 3 9" xfId="11152" xr:uid="{00000000-0005-0000-0000-000041110000}"/>
    <cellStyle name="Separador de milhares 10 3 9 2" xfId="14095" xr:uid="{00000000-0005-0000-0000-000042110000}"/>
    <cellStyle name="Separador de milhares 10 3 9 2 2" xfId="20026" xr:uid="{5EAFE98F-6B57-40CE-88F2-7DA3F9AB8D80}"/>
    <cellStyle name="Separador de milhares 10 3 9 2 2 2" xfId="31820" xr:uid="{295BA1FC-90A0-42A7-821E-46BE6FDAB9A9}"/>
    <cellStyle name="Separador de milhares 10 3 9 2 2 3" xfId="43619" xr:uid="{C0980172-6A9C-4299-8A90-239F4AB8C119}"/>
    <cellStyle name="Separador de milhares 10 3 9 2 3" xfId="25927" xr:uid="{E21B7236-A4B4-4AB1-A553-7A4B3F62557F}"/>
    <cellStyle name="Separador de milhares 10 3 9 2 4" xfId="37722" xr:uid="{7E380BC1-5205-48DB-A0B4-F68A2BEF2E3E}"/>
    <cellStyle name="Separador de milhares 10 3 9 3" xfId="17090" xr:uid="{1C4BAA0D-AD93-4FC2-87D5-C16568E92F12}"/>
    <cellStyle name="Separador de milhares 10 3 9 3 2" xfId="28884" xr:uid="{EB19C22A-695F-432A-BD5B-7348CA1E4EFC}"/>
    <cellStyle name="Separador de milhares 10 3 9 3 3" xfId="40683" xr:uid="{0B7B1F74-3D5B-454C-92FA-1FF4B2BF1CB1}"/>
    <cellStyle name="Separador de milhares 10 3 9 4" xfId="22991" xr:uid="{D799F20E-8D93-47F0-A3A2-ED4D8CFFB6A3}"/>
    <cellStyle name="Separador de milhares 10 3 9 5" xfId="34786" xr:uid="{300E12EC-BEBF-40DA-8D0C-958BA5D6867D}"/>
    <cellStyle name="Separador de milhares 10 4" xfId="3643" xr:uid="{00000000-0005-0000-0000-000043110000}"/>
    <cellStyle name="Separador de milhares 10 4 10" xfId="33846" xr:uid="{4C0482F2-4FF7-4182-A098-E36F9D30A0FF}"/>
    <cellStyle name="Separador de milhares 10 4 2" xfId="3644" xr:uid="{00000000-0005-0000-0000-000044110000}"/>
    <cellStyle name="Separador de milhares 10 4 2 2" xfId="3645" xr:uid="{00000000-0005-0000-0000-000045110000}"/>
    <cellStyle name="Separador de milhares 10 4 2 2 2" xfId="11604" xr:uid="{00000000-0005-0000-0000-000046110000}"/>
    <cellStyle name="Separador de milhares 10 4 2 2 2 2" xfId="14545" xr:uid="{00000000-0005-0000-0000-000047110000}"/>
    <cellStyle name="Separador de milhares 10 4 2 2 2 2 2" xfId="20476" xr:uid="{B7BB614D-8A94-405C-B4D1-C3D06381977B}"/>
    <cellStyle name="Separador de milhares 10 4 2 2 2 2 2 2" xfId="32270" xr:uid="{B9668183-BA7F-4462-876D-020DE063FEA8}"/>
    <cellStyle name="Separador de milhares 10 4 2 2 2 2 2 3" xfId="44069" xr:uid="{ED573D0D-7F43-43A2-A170-5E3CD3BDA0AC}"/>
    <cellStyle name="Separador de milhares 10 4 2 2 2 2 3" xfId="26377" xr:uid="{E380E2CA-9FD5-48F4-99BC-BCF795E8D493}"/>
    <cellStyle name="Separador de milhares 10 4 2 2 2 2 4" xfId="38172" xr:uid="{ECD38738-4212-4E65-BA7A-79890B8454B5}"/>
    <cellStyle name="Separador de milhares 10 4 2 2 2 3" xfId="17540" xr:uid="{79508370-0711-44B2-8C0A-7D8CC5DC27AC}"/>
    <cellStyle name="Separador de milhares 10 4 2 2 2 3 2" xfId="29334" xr:uid="{5FFD6F7F-835D-4DE6-8B98-8584A6EF367D}"/>
    <cellStyle name="Separador de milhares 10 4 2 2 2 3 3" xfId="41133" xr:uid="{53B9E076-0E79-4BCD-ACDA-86F11360D300}"/>
    <cellStyle name="Separador de milhares 10 4 2 2 2 4" xfId="23441" xr:uid="{D488D0F7-E5F5-4C1F-B2D1-025FB1483A9C}"/>
    <cellStyle name="Separador de milhares 10 4 2 2 2 5" xfId="35236" xr:uid="{7CD28898-C297-45E0-AEDD-7B9FD1978DED}"/>
    <cellStyle name="Separador de milhares 10 4 2 2 3" xfId="13157" xr:uid="{00000000-0005-0000-0000-000048110000}"/>
    <cellStyle name="Separador de milhares 10 4 2 2 3 2" xfId="19088" xr:uid="{0DD69771-488B-403E-B980-0A0F24D55E6C}"/>
    <cellStyle name="Separador de milhares 10 4 2 2 3 2 2" xfId="30882" xr:uid="{49DFF88E-6D0A-4D8B-ADB7-142A0EC3DD1A}"/>
    <cellStyle name="Separador de milhares 10 4 2 2 3 2 3" xfId="42681" xr:uid="{F7190606-3DCA-40EA-93CB-EAA6D5637FE9}"/>
    <cellStyle name="Separador de milhares 10 4 2 2 3 3" xfId="24989" xr:uid="{9501B2E6-ACFF-482E-BBFE-4DEE4924BDD3}"/>
    <cellStyle name="Separador de milhares 10 4 2 2 3 4" xfId="36784" xr:uid="{B46C93B2-00C5-4C08-8413-82B8DCFDC127}"/>
    <cellStyle name="Separador de milhares 10 4 2 2 4" xfId="16148" xr:uid="{83C04D34-0B67-4EA6-A58E-B4D8FD87AF66}"/>
    <cellStyle name="Separador de milhares 10 4 2 2 4 2" xfId="27942" xr:uid="{DC99F04F-9FF8-46E9-B96F-E2904D895408}"/>
    <cellStyle name="Separador de milhares 10 4 2 2 4 3" xfId="39741" xr:uid="{A6194A9A-1BD0-4A5A-A918-306646738A04}"/>
    <cellStyle name="Separador de milhares 10 4 2 2 5" xfId="22052" xr:uid="{3BCDC8E3-31FA-47B2-9507-3BDB727C4438}"/>
    <cellStyle name="Separador de milhares 10 4 2 2 6" xfId="33848" xr:uid="{E3A97CE6-5DD1-43FB-9F96-ACACD34062DA}"/>
    <cellStyle name="Separador de milhares 10 4 2 3" xfId="3646" xr:uid="{00000000-0005-0000-0000-000049110000}"/>
    <cellStyle name="Separador de milhares 10 4 2 3 2" xfId="11605" xr:uid="{00000000-0005-0000-0000-00004A110000}"/>
    <cellStyle name="Separador de milhares 10 4 2 3 2 2" xfId="14546" xr:uid="{00000000-0005-0000-0000-00004B110000}"/>
    <cellStyle name="Separador de milhares 10 4 2 3 2 2 2" xfId="20477" xr:uid="{AF616B92-B063-49DB-AE50-2B81150A8A0A}"/>
    <cellStyle name="Separador de milhares 10 4 2 3 2 2 2 2" xfId="32271" xr:uid="{A64305E9-5084-4FD9-BDAF-9AFB50A7783A}"/>
    <cellStyle name="Separador de milhares 10 4 2 3 2 2 2 3" xfId="44070" xr:uid="{CFF4A927-1752-4744-AF78-6BB81B40CAD0}"/>
    <cellStyle name="Separador de milhares 10 4 2 3 2 2 3" xfId="26378" xr:uid="{07471D9D-8CF3-4DD7-B5B9-585AE0FDEDEE}"/>
    <cellStyle name="Separador de milhares 10 4 2 3 2 2 4" xfId="38173" xr:uid="{645E9F54-66CC-405D-A404-A281882AEB73}"/>
    <cellStyle name="Separador de milhares 10 4 2 3 2 3" xfId="17541" xr:uid="{E57D70C9-9981-4FC6-8B0D-C2B5CD760E8C}"/>
    <cellStyle name="Separador de milhares 10 4 2 3 2 3 2" xfId="29335" xr:uid="{48F8B606-11E6-4E62-AF64-A1D7005CC263}"/>
    <cellStyle name="Separador de milhares 10 4 2 3 2 3 3" xfId="41134" xr:uid="{6559410F-3079-4400-9629-2BB1D7410544}"/>
    <cellStyle name="Separador de milhares 10 4 2 3 2 4" xfId="23442" xr:uid="{436F4BAB-D9B0-4BDA-B7E2-1795BC939E6B}"/>
    <cellStyle name="Separador de milhares 10 4 2 3 2 5" xfId="35237" xr:uid="{2B6AF377-27A2-4F03-88DA-0A5EE905AF18}"/>
    <cellStyle name="Separador de milhares 10 4 2 3 3" xfId="13158" xr:uid="{00000000-0005-0000-0000-00004C110000}"/>
    <cellStyle name="Separador de milhares 10 4 2 3 3 2" xfId="19089" xr:uid="{17851D2E-89C9-4E8B-9214-2D376E65AC05}"/>
    <cellStyle name="Separador de milhares 10 4 2 3 3 2 2" xfId="30883" xr:uid="{16AE9B64-0A9A-43C7-8C8E-FAD3EC1DF1DE}"/>
    <cellStyle name="Separador de milhares 10 4 2 3 3 2 3" xfId="42682" xr:uid="{F85F576B-38AF-4233-A0E6-A4FF95F4647E}"/>
    <cellStyle name="Separador de milhares 10 4 2 3 3 3" xfId="24990" xr:uid="{E70953F6-F123-4126-92A6-A08704AA75A1}"/>
    <cellStyle name="Separador de milhares 10 4 2 3 3 4" xfId="36785" xr:uid="{4249D29C-8275-4F2E-A30B-716C2923CA48}"/>
    <cellStyle name="Separador de milhares 10 4 2 3 4" xfId="16149" xr:uid="{24393E9E-0C9C-4225-ACA4-6C41BAEFBD91}"/>
    <cellStyle name="Separador de milhares 10 4 2 3 4 2" xfId="27943" xr:uid="{3A6844EB-6CAC-4D1F-BF1D-F95354629039}"/>
    <cellStyle name="Separador de milhares 10 4 2 3 4 3" xfId="39742" xr:uid="{76DF32E7-5E47-4B15-BE5C-225E992C6166}"/>
    <cellStyle name="Separador de milhares 10 4 2 3 5" xfId="22053" xr:uid="{69431C61-E6A9-494D-8A87-F161E4EA1089}"/>
    <cellStyle name="Separador de milhares 10 4 2 3 6" xfId="33849" xr:uid="{ED7FDA42-BFC4-4768-A40B-E0C4147B00E6}"/>
    <cellStyle name="Separador de milhares 10 4 2 4" xfId="11603" xr:uid="{00000000-0005-0000-0000-00004D110000}"/>
    <cellStyle name="Separador de milhares 10 4 2 4 2" xfId="14544" xr:uid="{00000000-0005-0000-0000-00004E110000}"/>
    <cellStyle name="Separador de milhares 10 4 2 4 2 2" xfId="20475" xr:uid="{11D040F9-D17A-4215-BC1F-3D6DACFAD976}"/>
    <cellStyle name="Separador de milhares 10 4 2 4 2 2 2" xfId="32269" xr:uid="{D35F8811-A9B4-4C60-9049-631DDD12DE45}"/>
    <cellStyle name="Separador de milhares 10 4 2 4 2 2 3" xfId="44068" xr:uid="{53ABAF20-731C-4FFD-ADD0-8AC940877F37}"/>
    <cellStyle name="Separador de milhares 10 4 2 4 2 3" xfId="26376" xr:uid="{05C25F12-A468-42A1-9BAD-1AA26ABC9E91}"/>
    <cellStyle name="Separador de milhares 10 4 2 4 2 4" xfId="38171" xr:uid="{4DD9655D-016F-4B49-9031-41277BB0B46E}"/>
    <cellStyle name="Separador de milhares 10 4 2 4 3" xfId="17539" xr:uid="{7FC96086-E929-4915-B1BF-C883EBB4F8CC}"/>
    <cellStyle name="Separador de milhares 10 4 2 4 3 2" xfId="29333" xr:uid="{A33FE92E-695D-431E-AD5C-4E54BACF831C}"/>
    <cellStyle name="Separador de milhares 10 4 2 4 3 3" xfId="41132" xr:uid="{B49D317B-752D-450D-ACB0-9599A37A0C03}"/>
    <cellStyle name="Separador de milhares 10 4 2 4 4" xfId="23440" xr:uid="{41B74E6A-B9C5-479C-89D6-793D93BEF633}"/>
    <cellStyle name="Separador de milhares 10 4 2 4 5" xfId="35235" xr:uid="{7F27A406-507A-40D1-8A17-F1213695ABF5}"/>
    <cellStyle name="Separador de milhares 10 4 2 5" xfId="13156" xr:uid="{00000000-0005-0000-0000-00004F110000}"/>
    <cellStyle name="Separador de milhares 10 4 2 5 2" xfId="19087" xr:uid="{A7C9FFA4-6EBA-4B84-BD94-91AB3F4A8C50}"/>
    <cellStyle name="Separador de milhares 10 4 2 5 2 2" xfId="30881" xr:uid="{0133C03D-ACBB-4045-B1B4-5C3F7BE27FAE}"/>
    <cellStyle name="Separador de milhares 10 4 2 5 2 3" xfId="42680" xr:uid="{64C1C3D8-4038-4442-AC09-E505A98F4703}"/>
    <cellStyle name="Separador de milhares 10 4 2 5 3" xfId="24988" xr:uid="{FBCC2045-4C78-464B-AB07-3EEC1789B172}"/>
    <cellStyle name="Separador de milhares 10 4 2 5 4" xfId="36783" xr:uid="{D557A3E2-0568-4E5E-9A13-B7EDF7E594E2}"/>
    <cellStyle name="Separador de milhares 10 4 2 6" xfId="16147" xr:uid="{0223C4A8-D8F2-416F-8136-4B3D0EFD7997}"/>
    <cellStyle name="Separador de milhares 10 4 2 6 2" xfId="27941" xr:uid="{FC7E396D-08C7-4045-A17C-A3ABA3DA94FC}"/>
    <cellStyle name="Separador de milhares 10 4 2 6 3" xfId="39740" xr:uid="{3B1745E2-8477-435D-BB2C-4FB6FBA64E56}"/>
    <cellStyle name="Separador de milhares 10 4 2 7" xfId="22051" xr:uid="{80D418E7-93B1-48F6-9CB4-00EB88D05174}"/>
    <cellStyle name="Separador de milhares 10 4 2 8" xfId="33847" xr:uid="{5367FBD4-3D91-4904-A902-4BA52230907D}"/>
    <cellStyle name="Separador de milhares 10 4 3" xfId="3647" xr:uid="{00000000-0005-0000-0000-000050110000}"/>
    <cellStyle name="Separador de milhares 10 4 3 2" xfId="11606" xr:uid="{00000000-0005-0000-0000-000051110000}"/>
    <cellStyle name="Separador de milhares 10 4 3 2 2" xfId="14547" xr:uid="{00000000-0005-0000-0000-000052110000}"/>
    <cellStyle name="Separador de milhares 10 4 3 2 2 2" xfId="20478" xr:uid="{7073A6D4-2B96-47FD-BD24-D3400018D2EE}"/>
    <cellStyle name="Separador de milhares 10 4 3 2 2 2 2" xfId="32272" xr:uid="{821BF387-E19B-4641-BAD3-460B31EDC314}"/>
    <cellStyle name="Separador de milhares 10 4 3 2 2 2 3" xfId="44071" xr:uid="{91B78936-4F75-4C2D-ADC6-282DF09F76F0}"/>
    <cellStyle name="Separador de milhares 10 4 3 2 2 3" xfId="26379" xr:uid="{6528DDF2-0B04-4B6E-B50C-D72D3F5D792C}"/>
    <cellStyle name="Separador de milhares 10 4 3 2 2 4" xfId="38174" xr:uid="{F8E45904-D965-40A6-9270-18DAB3215494}"/>
    <cellStyle name="Separador de milhares 10 4 3 2 3" xfId="17542" xr:uid="{AEFEFB20-9FAC-4968-A856-6A7AF8476370}"/>
    <cellStyle name="Separador de milhares 10 4 3 2 3 2" xfId="29336" xr:uid="{30C82BCF-5216-4645-9F5E-4A8B7BCD4BDC}"/>
    <cellStyle name="Separador de milhares 10 4 3 2 3 3" xfId="41135" xr:uid="{512C7B63-B50C-4F4E-B52F-3DB774B0C828}"/>
    <cellStyle name="Separador de milhares 10 4 3 2 4" xfId="23443" xr:uid="{BA7C810B-6C3A-4F9B-B390-209F8B201F47}"/>
    <cellStyle name="Separador de milhares 10 4 3 2 5" xfId="35238" xr:uid="{028EDACF-F2A6-4DC1-A382-6B69CBF4B137}"/>
    <cellStyle name="Separador de milhares 10 4 3 3" xfId="13159" xr:uid="{00000000-0005-0000-0000-000053110000}"/>
    <cellStyle name="Separador de milhares 10 4 3 3 2" xfId="19090" xr:uid="{207EA1A3-D42B-4440-8358-99AE08EEEF4A}"/>
    <cellStyle name="Separador de milhares 10 4 3 3 2 2" xfId="30884" xr:uid="{70072B52-1E3E-4A6D-8C6B-2C9188FB06DC}"/>
    <cellStyle name="Separador de milhares 10 4 3 3 2 3" xfId="42683" xr:uid="{E7EB30AB-782B-4F06-BC2B-C70AECA463C5}"/>
    <cellStyle name="Separador de milhares 10 4 3 3 3" xfId="24991" xr:uid="{4801237B-585B-422B-A19D-003A67359ED4}"/>
    <cellStyle name="Separador de milhares 10 4 3 3 4" xfId="36786" xr:uid="{A5AD6BFB-29CE-40CF-B01C-CB98A91A770E}"/>
    <cellStyle name="Separador de milhares 10 4 3 4" xfId="16150" xr:uid="{B9E7498B-44C8-4D0A-A35A-B64C7B98A24C}"/>
    <cellStyle name="Separador de milhares 10 4 3 4 2" xfId="27944" xr:uid="{1B34C792-C5CD-435A-A60B-7757ADBAEFE0}"/>
    <cellStyle name="Separador de milhares 10 4 3 4 3" xfId="39743" xr:uid="{DE4B9768-8A00-4EF4-9E80-A0C4E53EB7F3}"/>
    <cellStyle name="Separador de milhares 10 4 3 5" xfId="22054" xr:uid="{C34AE166-D73A-4481-93E7-77BB1B4949BF}"/>
    <cellStyle name="Separador de milhares 10 4 3 6" xfId="33850" xr:uid="{F2A661C3-F0E9-4F3E-AC8C-E41489A32C18}"/>
    <cellStyle name="Separador de milhares 10 4 4" xfId="3648" xr:uid="{00000000-0005-0000-0000-000054110000}"/>
    <cellStyle name="Separador de milhares 10 4 4 2" xfId="11607" xr:uid="{00000000-0005-0000-0000-000055110000}"/>
    <cellStyle name="Separador de milhares 10 4 4 2 2" xfId="14548" xr:uid="{00000000-0005-0000-0000-000056110000}"/>
    <cellStyle name="Separador de milhares 10 4 4 2 2 2" xfId="20479" xr:uid="{3F22E399-F2A2-4A8D-8A12-678357512927}"/>
    <cellStyle name="Separador de milhares 10 4 4 2 2 2 2" xfId="32273" xr:uid="{923E6A7F-9AB9-4D85-833B-9730CB41D6D0}"/>
    <cellStyle name="Separador de milhares 10 4 4 2 2 2 3" xfId="44072" xr:uid="{2046AE77-BEC4-4E91-9425-07D2A40DE987}"/>
    <cellStyle name="Separador de milhares 10 4 4 2 2 3" xfId="26380" xr:uid="{55474DB1-C053-431C-A541-B51D8F7856A8}"/>
    <cellStyle name="Separador de milhares 10 4 4 2 2 4" xfId="38175" xr:uid="{233EB442-D3A4-4FBE-B806-85DD42E9E207}"/>
    <cellStyle name="Separador de milhares 10 4 4 2 3" xfId="17543" xr:uid="{D76AE3AC-CB2A-4852-8C97-23B8CB0A9031}"/>
    <cellStyle name="Separador de milhares 10 4 4 2 3 2" xfId="29337" xr:uid="{25594CED-E59E-478E-9E97-63AD1A2079DA}"/>
    <cellStyle name="Separador de milhares 10 4 4 2 3 3" xfId="41136" xr:uid="{059AFABC-94D8-474E-8360-8F799CFEDFD1}"/>
    <cellStyle name="Separador de milhares 10 4 4 2 4" xfId="23444" xr:uid="{AB019AEF-039C-4D51-9D6E-715C46AE62FE}"/>
    <cellStyle name="Separador de milhares 10 4 4 2 5" xfId="35239" xr:uid="{C9E13145-3B1E-48DA-8972-EC4FEA12DBCB}"/>
    <cellStyle name="Separador de milhares 10 4 4 3" xfId="13160" xr:uid="{00000000-0005-0000-0000-000057110000}"/>
    <cellStyle name="Separador de milhares 10 4 4 3 2" xfId="19091" xr:uid="{1CACA9A5-7324-428F-9778-D1912E90E57F}"/>
    <cellStyle name="Separador de milhares 10 4 4 3 2 2" xfId="30885" xr:uid="{785E43B3-B4BC-447E-85E7-E96CA7B392D1}"/>
    <cellStyle name="Separador de milhares 10 4 4 3 2 3" xfId="42684" xr:uid="{329CD529-E77B-464F-A550-C4732C4E808A}"/>
    <cellStyle name="Separador de milhares 10 4 4 3 3" xfId="24992" xr:uid="{74E72D89-4D25-4822-80BD-EB1EE712A86F}"/>
    <cellStyle name="Separador de milhares 10 4 4 3 4" xfId="36787" xr:uid="{A1D41F98-A959-455D-ADBB-197995F525B0}"/>
    <cellStyle name="Separador de milhares 10 4 4 4" xfId="16151" xr:uid="{17DF5F90-894B-4C06-9C9A-B3B2D31D00E0}"/>
    <cellStyle name="Separador de milhares 10 4 4 4 2" xfId="27945" xr:uid="{88502955-9576-4422-A128-B489E744BAC1}"/>
    <cellStyle name="Separador de milhares 10 4 4 4 3" xfId="39744" xr:uid="{5EBC5EBD-384C-4BBB-B74F-049694BAD49B}"/>
    <cellStyle name="Separador de milhares 10 4 4 5" xfId="22055" xr:uid="{9D90BC72-AA8D-4E6C-A2FE-EC390711EE59}"/>
    <cellStyle name="Separador de milhares 10 4 4 6" xfId="33851" xr:uid="{64F033D7-25D4-4763-8E29-C7A6EDD7D132}"/>
    <cellStyle name="Separador de milhares 10 4 5" xfId="3649" xr:uid="{00000000-0005-0000-0000-000058110000}"/>
    <cellStyle name="Separador de milhares 10 4 5 2" xfId="11608" xr:uid="{00000000-0005-0000-0000-000059110000}"/>
    <cellStyle name="Separador de milhares 10 4 5 2 2" xfId="14549" xr:uid="{00000000-0005-0000-0000-00005A110000}"/>
    <cellStyle name="Separador de milhares 10 4 5 2 2 2" xfId="20480" xr:uid="{20D072D3-BABF-4A6A-BBA7-34EFE8A9C6F7}"/>
    <cellStyle name="Separador de milhares 10 4 5 2 2 2 2" xfId="32274" xr:uid="{E020BB51-C37B-4996-9A65-C9CC5B7D9BAB}"/>
    <cellStyle name="Separador de milhares 10 4 5 2 2 2 3" xfId="44073" xr:uid="{A0DBE5AA-F911-484B-9084-7AA44DCFAE94}"/>
    <cellStyle name="Separador de milhares 10 4 5 2 2 3" xfId="26381" xr:uid="{B588B61A-1709-4A7C-AE55-2F5EE5A85626}"/>
    <cellStyle name="Separador de milhares 10 4 5 2 2 4" xfId="38176" xr:uid="{29F814F8-EBC1-4082-A851-0FB2CD9A45D7}"/>
    <cellStyle name="Separador de milhares 10 4 5 2 3" xfId="17544" xr:uid="{B1951095-229B-4116-9DBE-4B3274F15831}"/>
    <cellStyle name="Separador de milhares 10 4 5 2 3 2" xfId="29338" xr:uid="{DEB20F5C-3E75-4387-AF48-C6B2B1795A42}"/>
    <cellStyle name="Separador de milhares 10 4 5 2 3 3" xfId="41137" xr:uid="{ECF4C296-45F7-477D-AAA5-A51DECF9087E}"/>
    <cellStyle name="Separador de milhares 10 4 5 2 4" xfId="23445" xr:uid="{A3D23732-7AF8-4F12-B7D7-FE091F3DD93F}"/>
    <cellStyle name="Separador de milhares 10 4 5 2 5" xfId="35240" xr:uid="{8A0676A1-5E6C-4A7D-82F0-369449E6F1B1}"/>
    <cellStyle name="Separador de milhares 10 4 5 3" xfId="13161" xr:uid="{00000000-0005-0000-0000-00005B110000}"/>
    <cellStyle name="Separador de milhares 10 4 5 3 2" xfId="19092" xr:uid="{D068AA92-61B1-4A48-85C8-897B101232F4}"/>
    <cellStyle name="Separador de milhares 10 4 5 3 2 2" xfId="30886" xr:uid="{D7DEAE06-F2AD-4D93-BC38-36630C37E769}"/>
    <cellStyle name="Separador de milhares 10 4 5 3 2 3" xfId="42685" xr:uid="{B4B9425B-FA7B-4046-B6A9-76A2718B2A85}"/>
    <cellStyle name="Separador de milhares 10 4 5 3 3" xfId="24993" xr:uid="{0AC524E4-DB0E-4BEF-BD00-4F45D01E3FB2}"/>
    <cellStyle name="Separador de milhares 10 4 5 3 4" xfId="36788" xr:uid="{FE139DC1-E401-4A66-AF52-9E747F9AD12B}"/>
    <cellStyle name="Separador de milhares 10 4 5 4" xfId="16152" xr:uid="{AAC36E58-8ECE-4141-9D5B-0FA086236CD2}"/>
    <cellStyle name="Separador de milhares 10 4 5 4 2" xfId="27946" xr:uid="{D8E6134A-E1FE-474A-853D-DECF23CB274E}"/>
    <cellStyle name="Separador de milhares 10 4 5 4 3" xfId="39745" xr:uid="{0EE91640-3916-4613-8F37-14456276E947}"/>
    <cellStyle name="Separador de milhares 10 4 5 5" xfId="22056" xr:uid="{FFB6CAA7-BE79-4518-BB54-6CC849B854CF}"/>
    <cellStyle name="Separador de milhares 10 4 5 6" xfId="33852" xr:uid="{DB4709A2-6218-47DB-9F34-5CCE8D010A3F}"/>
    <cellStyle name="Separador de milhares 10 4 6" xfId="11602" xr:uid="{00000000-0005-0000-0000-00005C110000}"/>
    <cellStyle name="Separador de milhares 10 4 6 2" xfId="14543" xr:uid="{00000000-0005-0000-0000-00005D110000}"/>
    <cellStyle name="Separador de milhares 10 4 6 2 2" xfId="20474" xr:uid="{E9D324E7-61CA-40D8-9D11-EE49E6D8AB0E}"/>
    <cellStyle name="Separador de milhares 10 4 6 2 2 2" xfId="32268" xr:uid="{3EAF51F4-D214-424F-888A-21A567FBB338}"/>
    <cellStyle name="Separador de milhares 10 4 6 2 2 3" xfId="44067" xr:uid="{57295B3F-55F6-48D6-9E1B-856FEDFA98FB}"/>
    <cellStyle name="Separador de milhares 10 4 6 2 3" xfId="26375" xr:uid="{4990B78C-A09D-46FD-9C76-2AF23DA790A3}"/>
    <cellStyle name="Separador de milhares 10 4 6 2 4" xfId="38170" xr:uid="{C75C33BA-569D-4F04-8268-2ADA91318426}"/>
    <cellStyle name="Separador de milhares 10 4 6 3" xfId="17538" xr:uid="{021BF671-8DB7-458D-94A9-1325E2E822D6}"/>
    <cellStyle name="Separador de milhares 10 4 6 3 2" xfId="29332" xr:uid="{3B3017B8-37CE-42CB-A470-778C27FFF8F7}"/>
    <cellStyle name="Separador de milhares 10 4 6 3 3" xfId="41131" xr:uid="{DA1155B0-BB99-475A-8130-4E1CF811E71E}"/>
    <cellStyle name="Separador de milhares 10 4 6 4" xfId="23439" xr:uid="{559D3694-904A-49FB-B5A7-C42A79526D82}"/>
    <cellStyle name="Separador de milhares 10 4 6 5" xfId="35234" xr:uid="{4C6B5546-0858-4E21-9DE3-19BA7983C9D7}"/>
    <cellStyle name="Separador de milhares 10 4 7" xfId="13155" xr:uid="{00000000-0005-0000-0000-00005E110000}"/>
    <cellStyle name="Separador de milhares 10 4 7 2" xfId="19086" xr:uid="{A9B0B35B-4ABF-4BA5-AABF-BF5EED873438}"/>
    <cellStyle name="Separador de milhares 10 4 7 2 2" xfId="30880" xr:uid="{3E08C9DF-2691-44D6-BEDD-3BA068A45229}"/>
    <cellStyle name="Separador de milhares 10 4 7 2 3" xfId="42679" xr:uid="{1B4860B9-4E3D-451C-BA00-03242E2902A3}"/>
    <cellStyle name="Separador de milhares 10 4 7 3" xfId="24987" xr:uid="{1208D992-A9B6-4D66-A8C9-3E0B22A8EFA5}"/>
    <cellStyle name="Separador de milhares 10 4 7 4" xfId="36782" xr:uid="{51EE8350-07E2-426D-A5DA-050DB33B5E80}"/>
    <cellStyle name="Separador de milhares 10 4 8" xfId="16146" xr:uid="{2DB014B9-5E9C-4139-9ABD-75BC5706CC41}"/>
    <cellStyle name="Separador de milhares 10 4 8 2" xfId="27940" xr:uid="{6CE0077D-E604-4E8A-B2AC-1793AC07E476}"/>
    <cellStyle name="Separador de milhares 10 4 8 3" xfId="39739" xr:uid="{19AB1643-031E-4E24-A60F-2C98ED394C74}"/>
    <cellStyle name="Separador de milhares 10 4 9" xfId="22050" xr:uid="{5E64BEAB-56ED-44E9-86CF-2185232ED72F}"/>
    <cellStyle name="Separador de milhares 10 5" xfId="3650" xr:uid="{00000000-0005-0000-0000-00005F110000}"/>
    <cellStyle name="Separador de milhares 10 5 10" xfId="33853" xr:uid="{0094EF35-069C-4445-AE5C-B17986D8456B}"/>
    <cellStyle name="Separador de milhares 10 5 2" xfId="3651" xr:uid="{00000000-0005-0000-0000-000060110000}"/>
    <cellStyle name="Separador de milhares 10 5 2 2" xfId="3652" xr:uid="{00000000-0005-0000-0000-000061110000}"/>
    <cellStyle name="Separador de milhares 10 5 2 2 2" xfId="11611" xr:uid="{00000000-0005-0000-0000-000062110000}"/>
    <cellStyle name="Separador de milhares 10 5 2 2 2 2" xfId="14552" xr:uid="{00000000-0005-0000-0000-000063110000}"/>
    <cellStyle name="Separador de milhares 10 5 2 2 2 2 2" xfId="20483" xr:uid="{A51C02FA-9F96-4F3A-BCE6-405B578CF2C7}"/>
    <cellStyle name="Separador de milhares 10 5 2 2 2 2 2 2" xfId="32277" xr:uid="{A2E1716E-C69B-4756-B01C-7B75074B16D3}"/>
    <cellStyle name="Separador de milhares 10 5 2 2 2 2 2 3" xfId="44076" xr:uid="{FBC16DCA-3282-43E4-A0C4-8CCB5658CC05}"/>
    <cellStyle name="Separador de milhares 10 5 2 2 2 2 3" xfId="26384" xr:uid="{6147EA87-8C51-4AEC-8DFD-0A641F4177D8}"/>
    <cellStyle name="Separador de milhares 10 5 2 2 2 2 4" xfId="38179" xr:uid="{3414D20D-DD8A-4B69-82EF-0056832BF552}"/>
    <cellStyle name="Separador de milhares 10 5 2 2 2 3" xfId="17547" xr:uid="{421537E9-85FD-42D8-8F10-3CC94F6CF46E}"/>
    <cellStyle name="Separador de milhares 10 5 2 2 2 3 2" xfId="29341" xr:uid="{AD8D113B-F8F9-4862-BD57-023883847795}"/>
    <cellStyle name="Separador de milhares 10 5 2 2 2 3 3" xfId="41140" xr:uid="{A93CD700-88B0-47DC-B287-33CD5CCD0CB2}"/>
    <cellStyle name="Separador de milhares 10 5 2 2 2 4" xfId="23448" xr:uid="{8F326918-0E06-4CEA-A4F4-C882E173E4C4}"/>
    <cellStyle name="Separador de milhares 10 5 2 2 2 5" xfId="35243" xr:uid="{95CC890E-4B36-4787-BC20-A1F4B41901D6}"/>
    <cellStyle name="Separador de milhares 10 5 2 2 3" xfId="13164" xr:uid="{00000000-0005-0000-0000-000064110000}"/>
    <cellStyle name="Separador de milhares 10 5 2 2 3 2" xfId="19095" xr:uid="{595717F2-E965-4423-8C64-DFE143F88FA2}"/>
    <cellStyle name="Separador de milhares 10 5 2 2 3 2 2" xfId="30889" xr:uid="{922EDC4B-83F8-4B97-8E81-CDD150580ECB}"/>
    <cellStyle name="Separador de milhares 10 5 2 2 3 2 3" xfId="42688" xr:uid="{BEC97AC7-11DC-49CA-AAF6-6F89A43E9D18}"/>
    <cellStyle name="Separador de milhares 10 5 2 2 3 3" xfId="24996" xr:uid="{A2525F8A-FC1A-4F78-B400-98F2927CEEA1}"/>
    <cellStyle name="Separador de milhares 10 5 2 2 3 4" xfId="36791" xr:uid="{E134EDAF-1CE0-4BAA-96BE-0F4071AC0792}"/>
    <cellStyle name="Separador de milhares 10 5 2 2 4" xfId="16155" xr:uid="{1A545590-48BA-4A1D-9CFF-9BB24D57AA15}"/>
    <cellStyle name="Separador de milhares 10 5 2 2 4 2" xfId="27949" xr:uid="{F4D67E68-09DC-44EB-BD72-0BE2E02D81A4}"/>
    <cellStyle name="Separador de milhares 10 5 2 2 4 3" xfId="39748" xr:uid="{7C83EA80-7892-45D9-A488-89E004E23C4A}"/>
    <cellStyle name="Separador de milhares 10 5 2 2 5" xfId="22059" xr:uid="{D994B337-B320-4892-AA49-9E8CFD4BED3E}"/>
    <cellStyle name="Separador de milhares 10 5 2 2 6" xfId="33855" xr:uid="{285E45BD-EE75-4B10-95BD-E92A6B690E08}"/>
    <cellStyle name="Separador de milhares 10 5 2 3" xfId="3653" xr:uid="{00000000-0005-0000-0000-000065110000}"/>
    <cellStyle name="Separador de milhares 10 5 2 3 2" xfId="11612" xr:uid="{00000000-0005-0000-0000-000066110000}"/>
    <cellStyle name="Separador de milhares 10 5 2 3 2 2" xfId="14553" xr:uid="{00000000-0005-0000-0000-000067110000}"/>
    <cellStyle name="Separador de milhares 10 5 2 3 2 2 2" xfId="20484" xr:uid="{D65225CC-4E70-4AAB-AD0A-79F2AE9551CB}"/>
    <cellStyle name="Separador de milhares 10 5 2 3 2 2 2 2" xfId="32278" xr:uid="{C4DF78C7-0403-46EA-948D-555BF26D6AD4}"/>
    <cellStyle name="Separador de milhares 10 5 2 3 2 2 2 3" xfId="44077" xr:uid="{49FDBEDD-35FA-43AC-8164-CC9DEE5C1DE3}"/>
    <cellStyle name="Separador de milhares 10 5 2 3 2 2 3" xfId="26385" xr:uid="{E00612FF-34C3-4DA9-8B70-90E72F2981A7}"/>
    <cellStyle name="Separador de milhares 10 5 2 3 2 2 4" xfId="38180" xr:uid="{51EC67EC-EFFF-4F9A-BF74-633721A6CB57}"/>
    <cellStyle name="Separador de milhares 10 5 2 3 2 3" xfId="17548" xr:uid="{3330B1F2-D919-45B5-94FE-CE1BB365CF2C}"/>
    <cellStyle name="Separador de milhares 10 5 2 3 2 3 2" xfId="29342" xr:uid="{1CEA2337-9F03-4054-AEAB-185CA7F9F54F}"/>
    <cellStyle name="Separador de milhares 10 5 2 3 2 3 3" xfId="41141" xr:uid="{45C09DE5-E07C-4049-9EA2-34E9EC999D8D}"/>
    <cellStyle name="Separador de milhares 10 5 2 3 2 4" xfId="23449" xr:uid="{A39963BD-217D-419E-A5E5-165DCFF1132F}"/>
    <cellStyle name="Separador de milhares 10 5 2 3 2 5" xfId="35244" xr:uid="{7CA257EB-4587-4376-B58C-238418A9611E}"/>
    <cellStyle name="Separador de milhares 10 5 2 3 3" xfId="13165" xr:uid="{00000000-0005-0000-0000-000068110000}"/>
    <cellStyle name="Separador de milhares 10 5 2 3 3 2" xfId="19096" xr:uid="{F122D87F-1A91-4833-B0CF-3EF943B0A361}"/>
    <cellStyle name="Separador de milhares 10 5 2 3 3 2 2" xfId="30890" xr:uid="{F9F2B04A-632D-4438-BC2D-17216D4432B9}"/>
    <cellStyle name="Separador de milhares 10 5 2 3 3 2 3" xfId="42689" xr:uid="{0C347261-59E5-4FE4-87AC-D57230B1995C}"/>
    <cellStyle name="Separador de milhares 10 5 2 3 3 3" xfId="24997" xr:uid="{681C57FB-CB47-49C4-A6AB-0821D8DBBEE3}"/>
    <cellStyle name="Separador de milhares 10 5 2 3 3 4" xfId="36792" xr:uid="{8B5A8E07-9ADE-4246-B2A3-54A681D455E4}"/>
    <cellStyle name="Separador de milhares 10 5 2 3 4" xfId="16156" xr:uid="{E4A35D5D-FF29-42DF-9D26-80BE34508971}"/>
    <cellStyle name="Separador de milhares 10 5 2 3 4 2" xfId="27950" xr:uid="{D3028696-A9C7-4D6C-B1AA-F38DDE546E75}"/>
    <cellStyle name="Separador de milhares 10 5 2 3 4 3" xfId="39749" xr:uid="{1C1F4CCE-156D-4F6E-A08A-473E3E7594E9}"/>
    <cellStyle name="Separador de milhares 10 5 2 3 5" xfId="22060" xr:uid="{6D7D4994-E04E-47F8-BAA6-C67254ED6503}"/>
    <cellStyle name="Separador de milhares 10 5 2 3 6" xfId="33856" xr:uid="{23C738D6-8E5F-4EAE-BE96-E3EEA969690F}"/>
    <cellStyle name="Separador de milhares 10 5 2 4" xfId="11610" xr:uid="{00000000-0005-0000-0000-000069110000}"/>
    <cellStyle name="Separador de milhares 10 5 2 4 2" xfId="14551" xr:uid="{00000000-0005-0000-0000-00006A110000}"/>
    <cellStyle name="Separador de milhares 10 5 2 4 2 2" xfId="20482" xr:uid="{82DD9F82-7D4E-4050-9DA5-B69E4A0B06F0}"/>
    <cellStyle name="Separador de milhares 10 5 2 4 2 2 2" xfId="32276" xr:uid="{9314B63F-0643-4C6D-8484-E62C63008AAE}"/>
    <cellStyle name="Separador de milhares 10 5 2 4 2 2 3" xfId="44075" xr:uid="{26B06E8C-812B-4D39-B022-4D601E439301}"/>
    <cellStyle name="Separador de milhares 10 5 2 4 2 3" xfId="26383" xr:uid="{4DE70504-C411-4151-82C5-29AC9A269683}"/>
    <cellStyle name="Separador de milhares 10 5 2 4 2 4" xfId="38178" xr:uid="{5E2644C5-EB15-4EDC-B0AF-A636E33069B9}"/>
    <cellStyle name="Separador de milhares 10 5 2 4 3" xfId="17546" xr:uid="{D91BB5FA-CCE6-43E8-8DAD-932B1E4A3771}"/>
    <cellStyle name="Separador de milhares 10 5 2 4 3 2" xfId="29340" xr:uid="{6FD80990-4095-4E35-9FE5-82D87DDD6377}"/>
    <cellStyle name="Separador de milhares 10 5 2 4 3 3" xfId="41139" xr:uid="{6A9FA28B-32D0-4018-A85F-72D504A5142E}"/>
    <cellStyle name="Separador de milhares 10 5 2 4 4" xfId="23447" xr:uid="{E657961A-6606-46B1-91AA-40FA4ED4298D}"/>
    <cellStyle name="Separador de milhares 10 5 2 4 5" xfId="35242" xr:uid="{DE108D1A-C9E7-456E-9F3E-A7A31D6ED491}"/>
    <cellStyle name="Separador de milhares 10 5 2 5" xfId="13163" xr:uid="{00000000-0005-0000-0000-00006B110000}"/>
    <cellStyle name="Separador de milhares 10 5 2 5 2" xfId="19094" xr:uid="{7606675D-F0F5-46FB-A836-FA66240A8826}"/>
    <cellStyle name="Separador de milhares 10 5 2 5 2 2" xfId="30888" xr:uid="{8DB0FB09-5384-4E43-9C57-B02679A654B3}"/>
    <cellStyle name="Separador de milhares 10 5 2 5 2 3" xfId="42687" xr:uid="{7B01BD61-B963-44E9-8F02-3DDF31B791DA}"/>
    <cellStyle name="Separador de milhares 10 5 2 5 3" xfId="24995" xr:uid="{AF799027-D9C2-4EDC-BF10-3282340D3222}"/>
    <cellStyle name="Separador de milhares 10 5 2 5 4" xfId="36790" xr:uid="{96D39DDF-B66E-40AA-B4E2-F9B8E4FBB965}"/>
    <cellStyle name="Separador de milhares 10 5 2 6" xfId="16154" xr:uid="{A69CB856-D5DA-4B9B-AD7D-74EA10D242F9}"/>
    <cellStyle name="Separador de milhares 10 5 2 6 2" xfId="27948" xr:uid="{AA9B934C-11A6-44C6-8124-A0DDD7817CF1}"/>
    <cellStyle name="Separador de milhares 10 5 2 6 3" xfId="39747" xr:uid="{AA19EC61-52C2-40F0-AB8D-B0B590268B2F}"/>
    <cellStyle name="Separador de milhares 10 5 2 7" xfId="22058" xr:uid="{55C0C4E8-A0E4-4F40-986E-C1423E16341D}"/>
    <cellStyle name="Separador de milhares 10 5 2 8" xfId="33854" xr:uid="{C0E67C23-0CB1-4AB0-835D-12F9144F8535}"/>
    <cellStyle name="Separador de milhares 10 5 3" xfId="3654" xr:uid="{00000000-0005-0000-0000-00006C110000}"/>
    <cellStyle name="Separador de milhares 10 5 3 2" xfId="11613" xr:uid="{00000000-0005-0000-0000-00006D110000}"/>
    <cellStyle name="Separador de milhares 10 5 3 2 2" xfId="14554" xr:uid="{00000000-0005-0000-0000-00006E110000}"/>
    <cellStyle name="Separador de milhares 10 5 3 2 2 2" xfId="20485" xr:uid="{331EA2BB-60DC-47BE-AC20-DFF655BDFC2F}"/>
    <cellStyle name="Separador de milhares 10 5 3 2 2 2 2" xfId="32279" xr:uid="{8F423FDD-DB73-4216-B851-8BE425A331A4}"/>
    <cellStyle name="Separador de milhares 10 5 3 2 2 2 3" xfId="44078" xr:uid="{91529405-21B9-4A06-BA97-0E320E352237}"/>
    <cellStyle name="Separador de milhares 10 5 3 2 2 3" xfId="26386" xr:uid="{BC61AD2D-2134-4C59-A42F-053457FCAD7D}"/>
    <cellStyle name="Separador de milhares 10 5 3 2 2 4" xfId="38181" xr:uid="{F66D4041-517E-4ECF-8B01-4C036AD8A168}"/>
    <cellStyle name="Separador de milhares 10 5 3 2 3" xfId="17549" xr:uid="{F3AA00AF-7BA8-4F51-AE76-2DBC03A51CA8}"/>
    <cellStyle name="Separador de milhares 10 5 3 2 3 2" xfId="29343" xr:uid="{D3591227-F4CB-42CF-B164-2E6E0CFF4BEE}"/>
    <cellStyle name="Separador de milhares 10 5 3 2 3 3" xfId="41142" xr:uid="{8FD7F479-14AC-4BA0-812F-C63FB4CA6B0C}"/>
    <cellStyle name="Separador de milhares 10 5 3 2 4" xfId="23450" xr:uid="{6ABA40EE-735C-493C-BA9A-84091279A1CF}"/>
    <cellStyle name="Separador de milhares 10 5 3 2 5" xfId="35245" xr:uid="{FE7E7516-0DA7-44A1-9941-2FB24CB14768}"/>
    <cellStyle name="Separador de milhares 10 5 3 3" xfId="13166" xr:uid="{00000000-0005-0000-0000-00006F110000}"/>
    <cellStyle name="Separador de milhares 10 5 3 3 2" xfId="19097" xr:uid="{361ACDD8-3392-4F34-B5AF-E88B31D5B0CE}"/>
    <cellStyle name="Separador de milhares 10 5 3 3 2 2" xfId="30891" xr:uid="{A5ACA01C-B1D3-4AB1-AC79-491638EBEA95}"/>
    <cellStyle name="Separador de milhares 10 5 3 3 2 3" xfId="42690" xr:uid="{3C602249-90B2-4B09-85A3-FFA4BD386D51}"/>
    <cellStyle name="Separador de milhares 10 5 3 3 3" xfId="24998" xr:uid="{08D0AB7A-5604-4114-8A82-A115FAD46AD0}"/>
    <cellStyle name="Separador de milhares 10 5 3 3 4" xfId="36793" xr:uid="{E55AE4A8-156A-4C21-BEB7-58094F848B8F}"/>
    <cellStyle name="Separador de milhares 10 5 3 4" xfId="16157" xr:uid="{3CE53E60-CFED-421D-B902-EE91C736F02B}"/>
    <cellStyle name="Separador de milhares 10 5 3 4 2" xfId="27951" xr:uid="{E777AF91-F427-4B90-916A-FDD6FF46C092}"/>
    <cellStyle name="Separador de milhares 10 5 3 4 3" xfId="39750" xr:uid="{56849199-6E81-42C8-8CF3-4796E4C75410}"/>
    <cellStyle name="Separador de milhares 10 5 3 5" xfId="22061" xr:uid="{C6F5A059-38E0-4509-9E1D-2DC69B422DE0}"/>
    <cellStyle name="Separador de milhares 10 5 3 6" xfId="33857" xr:uid="{C9932061-A0F0-4DF8-80F4-443D98FDDAC9}"/>
    <cellStyle name="Separador de milhares 10 5 4" xfId="3655" xr:uid="{00000000-0005-0000-0000-000070110000}"/>
    <cellStyle name="Separador de milhares 10 5 4 2" xfId="11614" xr:uid="{00000000-0005-0000-0000-000071110000}"/>
    <cellStyle name="Separador de milhares 10 5 4 2 2" xfId="14555" xr:uid="{00000000-0005-0000-0000-000072110000}"/>
    <cellStyle name="Separador de milhares 10 5 4 2 2 2" xfId="20486" xr:uid="{F8AFBBA9-8A7E-4034-9C91-7795CC770B54}"/>
    <cellStyle name="Separador de milhares 10 5 4 2 2 2 2" xfId="32280" xr:uid="{C13E7AA3-6FD8-4FD5-AF47-2DD68F82B844}"/>
    <cellStyle name="Separador de milhares 10 5 4 2 2 2 3" xfId="44079" xr:uid="{026167FA-1996-4330-BCB0-4BED4AEF37A5}"/>
    <cellStyle name="Separador de milhares 10 5 4 2 2 3" xfId="26387" xr:uid="{3301AA56-B2EA-43CB-8F9E-376777F48300}"/>
    <cellStyle name="Separador de milhares 10 5 4 2 2 4" xfId="38182" xr:uid="{86BA6ECF-636D-476E-8076-565F006B30FF}"/>
    <cellStyle name="Separador de milhares 10 5 4 2 3" xfId="17550" xr:uid="{7A404963-D5E3-4DC0-AC65-7E5F5FA0B921}"/>
    <cellStyle name="Separador de milhares 10 5 4 2 3 2" xfId="29344" xr:uid="{D1D7DF9D-EEBC-4F59-925B-8315C828C39D}"/>
    <cellStyle name="Separador de milhares 10 5 4 2 3 3" xfId="41143" xr:uid="{68A15E75-BCBE-4EA3-9265-4B007BCF51F2}"/>
    <cellStyle name="Separador de milhares 10 5 4 2 4" xfId="23451" xr:uid="{9324A384-26F0-48E7-8637-C73312B50C57}"/>
    <cellStyle name="Separador de milhares 10 5 4 2 5" xfId="35246" xr:uid="{053EAB10-B1AA-498A-B27A-DC80D1A3DE19}"/>
    <cellStyle name="Separador de milhares 10 5 4 3" xfId="13167" xr:uid="{00000000-0005-0000-0000-000073110000}"/>
    <cellStyle name="Separador de milhares 10 5 4 3 2" xfId="19098" xr:uid="{6FF16E75-3BBB-4A22-AA39-D60172B12A4D}"/>
    <cellStyle name="Separador de milhares 10 5 4 3 2 2" xfId="30892" xr:uid="{E2611A40-EE01-4B91-A9E1-A9FF90E1A499}"/>
    <cellStyle name="Separador de milhares 10 5 4 3 2 3" xfId="42691" xr:uid="{54639FB6-B4C8-4B88-8C91-2F62F64919E5}"/>
    <cellStyle name="Separador de milhares 10 5 4 3 3" xfId="24999" xr:uid="{2F7F9186-4481-48B5-87F1-42D21EEB6214}"/>
    <cellStyle name="Separador de milhares 10 5 4 3 4" xfId="36794" xr:uid="{14942D22-EC09-4B5C-BEAD-CAE206FC5238}"/>
    <cellStyle name="Separador de milhares 10 5 4 4" xfId="16158" xr:uid="{D2953735-BAED-4AB4-BA83-DD1441CA7B60}"/>
    <cellStyle name="Separador de milhares 10 5 4 4 2" xfId="27952" xr:uid="{CACD9734-7B3C-40BB-9A99-ADC030708069}"/>
    <cellStyle name="Separador de milhares 10 5 4 4 3" xfId="39751" xr:uid="{B064C662-1A8A-4A7A-AAB5-7E185B33C038}"/>
    <cellStyle name="Separador de milhares 10 5 4 5" xfId="22062" xr:uid="{81B01861-3D58-4544-BAF6-BC8A31FE4335}"/>
    <cellStyle name="Separador de milhares 10 5 4 6" xfId="33858" xr:uid="{B9C00BE9-3D81-4401-A6D6-E4849DB84087}"/>
    <cellStyle name="Separador de milhares 10 5 5" xfId="3656" xr:uid="{00000000-0005-0000-0000-000074110000}"/>
    <cellStyle name="Separador de milhares 10 5 5 2" xfId="11615" xr:uid="{00000000-0005-0000-0000-000075110000}"/>
    <cellStyle name="Separador de milhares 10 5 5 2 2" xfId="14556" xr:uid="{00000000-0005-0000-0000-000076110000}"/>
    <cellStyle name="Separador de milhares 10 5 5 2 2 2" xfId="20487" xr:uid="{F35E25B8-0D50-468B-9836-ED7B8A298DDB}"/>
    <cellStyle name="Separador de milhares 10 5 5 2 2 2 2" xfId="32281" xr:uid="{012A91CD-6952-43BC-A335-351E81E5C170}"/>
    <cellStyle name="Separador de milhares 10 5 5 2 2 2 3" xfId="44080" xr:uid="{75743322-2BE8-4D89-8900-E52A8438386A}"/>
    <cellStyle name="Separador de milhares 10 5 5 2 2 3" xfId="26388" xr:uid="{4D275B58-DA8A-4D66-84F5-D0EC9796B15F}"/>
    <cellStyle name="Separador de milhares 10 5 5 2 2 4" xfId="38183" xr:uid="{EB35341D-CCCF-4D45-8069-05CB0A7D19AA}"/>
    <cellStyle name="Separador de milhares 10 5 5 2 3" xfId="17551" xr:uid="{163A3590-41A3-4095-A6C8-9EA3023C7211}"/>
    <cellStyle name="Separador de milhares 10 5 5 2 3 2" xfId="29345" xr:uid="{542F6BA1-74F8-4505-AF16-2552B2275FA8}"/>
    <cellStyle name="Separador de milhares 10 5 5 2 3 3" xfId="41144" xr:uid="{1F5D7F7F-6A4C-48E2-9536-4A7EF1E73813}"/>
    <cellStyle name="Separador de milhares 10 5 5 2 4" xfId="23452" xr:uid="{0A16C632-F813-4AA0-97C9-BFD5A246A350}"/>
    <cellStyle name="Separador de milhares 10 5 5 2 5" xfId="35247" xr:uid="{CE2B5957-7782-431F-ACE4-AEAFED5DBE9F}"/>
    <cellStyle name="Separador de milhares 10 5 5 3" xfId="13168" xr:uid="{00000000-0005-0000-0000-000077110000}"/>
    <cellStyle name="Separador de milhares 10 5 5 3 2" xfId="19099" xr:uid="{2EB28A2C-4E96-41DC-8798-76EC5D91B6A5}"/>
    <cellStyle name="Separador de milhares 10 5 5 3 2 2" xfId="30893" xr:uid="{086094C5-6D87-424D-81C4-A4FC5A9DE4D5}"/>
    <cellStyle name="Separador de milhares 10 5 5 3 2 3" xfId="42692" xr:uid="{AFB35458-FD69-4962-A5F6-9DD104A38A57}"/>
    <cellStyle name="Separador de milhares 10 5 5 3 3" xfId="25000" xr:uid="{6026B57F-02AF-4998-BB35-B9AFA73B5C4F}"/>
    <cellStyle name="Separador de milhares 10 5 5 3 4" xfId="36795" xr:uid="{F671CA09-E8FF-43BC-8012-0DD7B2630E72}"/>
    <cellStyle name="Separador de milhares 10 5 5 4" xfId="16159" xr:uid="{A76C1827-D10C-4CCD-A7A6-0012976EE93A}"/>
    <cellStyle name="Separador de milhares 10 5 5 4 2" xfId="27953" xr:uid="{A45059C8-E5B8-4E1E-AE85-2CA556E2DD51}"/>
    <cellStyle name="Separador de milhares 10 5 5 4 3" xfId="39752" xr:uid="{4F6D63ED-3BB7-46B0-8CD3-AAAA8B70A028}"/>
    <cellStyle name="Separador de milhares 10 5 5 5" xfId="22063" xr:uid="{FA003D66-1EF1-4989-861F-1B5D6E2876C6}"/>
    <cellStyle name="Separador de milhares 10 5 5 6" xfId="33859" xr:uid="{A76B46D3-AA99-4074-A816-C5A2FC2B6E3B}"/>
    <cellStyle name="Separador de milhares 10 5 6" xfId="11609" xr:uid="{00000000-0005-0000-0000-000078110000}"/>
    <cellStyle name="Separador de milhares 10 5 6 2" xfId="14550" xr:uid="{00000000-0005-0000-0000-000079110000}"/>
    <cellStyle name="Separador de milhares 10 5 6 2 2" xfId="20481" xr:uid="{9683C342-CADC-40C1-A42C-2D1DE3DF5B9D}"/>
    <cellStyle name="Separador de milhares 10 5 6 2 2 2" xfId="32275" xr:uid="{4366071A-47BA-4866-848C-76A3CCAA276F}"/>
    <cellStyle name="Separador de milhares 10 5 6 2 2 3" xfId="44074" xr:uid="{DE1291F8-A149-4E9A-99BF-D94D6FA81166}"/>
    <cellStyle name="Separador de milhares 10 5 6 2 3" xfId="26382" xr:uid="{80AE8CF0-1C97-46AE-A15E-DD74550FE7A9}"/>
    <cellStyle name="Separador de milhares 10 5 6 2 4" xfId="38177" xr:uid="{6B4EC52A-F244-4D10-ACFE-A181BD516C37}"/>
    <cellStyle name="Separador de milhares 10 5 6 3" xfId="17545" xr:uid="{49F9329B-B6D5-41EA-BE87-B1EA485DE6F1}"/>
    <cellStyle name="Separador de milhares 10 5 6 3 2" xfId="29339" xr:uid="{69AFF876-0A2B-4AC2-A0D8-C2C42646B229}"/>
    <cellStyle name="Separador de milhares 10 5 6 3 3" xfId="41138" xr:uid="{D8156C55-1B4D-4C51-9087-67E9872458BB}"/>
    <cellStyle name="Separador de milhares 10 5 6 4" xfId="23446" xr:uid="{32A65BE4-57AA-4B16-8A94-5F0ED28DDD12}"/>
    <cellStyle name="Separador de milhares 10 5 6 5" xfId="35241" xr:uid="{1D4368FC-3FE9-4D16-9EE3-CE05E972D823}"/>
    <cellStyle name="Separador de milhares 10 5 7" xfId="13162" xr:uid="{00000000-0005-0000-0000-00007A110000}"/>
    <cellStyle name="Separador de milhares 10 5 7 2" xfId="19093" xr:uid="{015E7A0E-D8AF-4AD3-A3A3-BAA880FC4F0E}"/>
    <cellStyle name="Separador de milhares 10 5 7 2 2" xfId="30887" xr:uid="{F2EAAE1C-DED1-4A24-8AE9-006D164C5FBB}"/>
    <cellStyle name="Separador de milhares 10 5 7 2 3" xfId="42686" xr:uid="{BC267F5A-D209-46EE-811B-BF8708A6815F}"/>
    <cellStyle name="Separador de milhares 10 5 7 3" xfId="24994" xr:uid="{EE8F1FB4-8DAF-4E7E-B2B1-C7DC8D259B74}"/>
    <cellStyle name="Separador de milhares 10 5 7 4" xfId="36789" xr:uid="{7031A55F-D27B-473B-9961-286BF87181C7}"/>
    <cellStyle name="Separador de milhares 10 5 8" xfId="16153" xr:uid="{72029CA0-ECB0-4717-9C59-AE928619FB78}"/>
    <cellStyle name="Separador de milhares 10 5 8 2" xfId="27947" xr:uid="{8E058942-A0D1-42EB-AB6A-2094FA4EFDA6}"/>
    <cellStyle name="Separador de milhares 10 5 8 3" xfId="39746" xr:uid="{D313DA2F-5871-405A-90E4-DC217CC09743}"/>
    <cellStyle name="Separador de milhares 10 5 9" xfId="22057" xr:uid="{FABF5153-46D2-4A7B-B8C1-6F91F99463C9}"/>
    <cellStyle name="Separador de milhares 10 6" xfId="3657" xr:uid="{00000000-0005-0000-0000-00007B110000}"/>
    <cellStyle name="Separador de milhares 10 6 10" xfId="33860" xr:uid="{0B5DD489-2098-4E9D-A302-00E43D312274}"/>
    <cellStyle name="Separador de milhares 10 6 2" xfId="3658" xr:uid="{00000000-0005-0000-0000-00007C110000}"/>
    <cellStyle name="Separador de milhares 10 6 2 2" xfId="3659" xr:uid="{00000000-0005-0000-0000-00007D110000}"/>
    <cellStyle name="Separador de milhares 10 6 2 2 2" xfId="11618" xr:uid="{00000000-0005-0000-0000-00007E110000}"/>
    <cellStyle name="Separador de milhares 10 6 2 2 2 2" xfId="14559" xr:uid="{00000000-0005-0000-0000-00007F110000}"/>
    <cellStyle name="Separador de milhares 10 6 2 2 2 2 2" xfId="20490" xr:uid="{201C0274-E0D1-4835-817F-FEA5A25774E3}"/>
    <cellStyle name="Separador de milhares 10 6 2 2 2 2 2 2" xfId="32284" xr:uid="{97B5E5CD-ED9A-491F-8AA0-4F5C9E209A9F}"/>
    <cellStyle name="Separador de milhares 10 6 2 2 2 2 2 3" xfId="44083" xr:uid="{38EF83FF-8D87-4562-8971-6D94E445ED25}"/>
    <cellStyle name="Separador de milhares 10 6 2 2 2 2 3" xfId="26391" xr:uid="{F523EFFF-F8FE-4281-B47F-34F653E9D6CE}"/>
    <cellStyle name="Separador de milhares 10 6 2 2 2 2 4" xfId="38186" xr:uid="{AF186E66-3C24-424F-AA02-EB02FBFCE126}"/>
    <cellStyle name="Separador de milhares 10 6 2 2 2 3" xfId="17554" xr:uid="{4E26766E-3ACF-4757-9EFD-B2B2E1117DA2}"/>
    <cellStyle name="Separador de milhares 10 6 2 2 2 3 2" xfId="29348" xr:uid="{51E4EF92-FFBD-4DAB-A1D3-68F3A7C2AB1E}"/>
    <cellStyle name="Separador de milhares 10 6 2 2 2 3 3" xfId="41147" xr:uid="{6544779D-0E10-4F92-A502-2D5F671E2E65}"/>
    <cellStyle name="Separador de milhares 10 6 2 2 2 4" xfId="23455" xr:uid="{2C6AE554-A64D-474A-8A22-A9C07C1FF5E4}"/>
    <cellStyle name="Separador de milhares 10 6 2 2 2 5" xfId="35250" xr:uid="{9FE8211F-4E17-4289-86EA-3D5B8CDE7C11}"/>
    <cellStyle name="Separador de milhares 10 6 2 2 3" xfId="13171" xr:uid="{00000000-0005-0000-0000-000080110000}"/>
    <cellStyle name="Separador de milhares 10 6 2 2 3 2" xfId="19102" xr:uid="{A383D3FE-D9F0-4EBA-A294-CF8247B3A2C4}"/>
    <cellStyle name="Separador de milhares 10 6 2 2 3 2 2" xfId="30896" xr:uid="{3B4D49E8-8B76-43E6-9C7B-DDE7BB2DEB26}"/>
    <cellStyle name="Separador de milhares 10 6 2 2 3 2 3" xfId="42695" xr:uid="{08BC1C8D-5033-4C51-8DF7-405AFCCBF6FA}"/>
    <cellStyle name="Separador de milhares 10 6 2 2 3 3" xfId="25003" xr:uid="{7B82F601-FC0F-49E7-8099-46B110834228}"/>
    <cellStyle name="Separador de milhares 10 6 2 2 3 4" xfId="36798" xr:uid="{B149E309-E571-4F02-8A8F-018A4F0F5CD7}"/>
    <cellStyle name="Separador de milhares 10 6 2 2 4" xfId="16162" xr:uid="{154DE0CC-4DDB-4307-8D52-55FCFCF4FB58}"/>
    <cellStyle name="Separador de milhares 10 6 2 2 4 2" xfId="27956" xr:uid="{47BFDA7D-D3D8-4E79-BF99-D29BB6990C15}"/>
    <cellStyle name="Separador de milhares 10 6 2 2 4 3" xfId="39755" xr:uid="{AF74C80B-D114-4D07-ADC3-D24D31EF7313}"/>
    <cellStyle name="Separador de milhares 10 6 2 2 5" xfId="22066" xr:uid="{A4C6789E-5F57-40E4-8DAC-A7CE1117CE8F}"/>
    <cellStyle name="Separador de milhares 10 6 2 2 6" xfId="33862" xr:uid="{147F530C-E6D6-4696-B1F8-4599501A4505}"/>
    <cellStyle name="Separador de milhares 10 6 2 3" xfId="3660" xr:uid="{00000000-0005-0000-0000-000081110000}"/>
    <cellStyle name="Separador de milhares 10 6 2 3 2" xfId="11619" xr:uid="{00000000-0005-0000-0000-000082110000}"/>
    <cellStyle name="Separador de milhares 10 6 2 3 2 2" xfId="14560" xr:uid="{00000000-0005-0000-0000-000083110000}"/>
    <cellStyle name="Separador de milhares 10 6 2 3 2 2 2" xfId="20491" xr:uid="{271232F6-1123-45ED-9480-F4EB5D92361B}"/>
    <cellStyle name="Separador de milhares 10 6 2 3 2 2 2 2" xfId="32285" xr:uid="{14084232-D825-440B-8AEA-454D61258F67}"/>
    <cellStyle name="Separador de milhares 10 6 2 3 2 2 2 3" xfId="44084" xr:uid="{A105A519-611D-4F49-879A-FF1E9298BA72}"/>
    <cellStyle name="Separador de milhares 10 6 2 3 2 2 3" xfId="26392" xr:uid="{32E8FF59-8365-4A28-B0CA-8CA4F3BF6F83}"/>
    <cellStyle name="Separador de milhares 10 6 2 3 2 2 4" xfId="38187" xr:uid="{1316FEA3-8A8E-4746-9D83-EC6878FFA855}"/>
    <cellStyle name="Separador de milhares 10 6 2 3 2 3" xfId="17555" xr:uid="{AB132813-34CC-4A69-85EA-F6399C106539}"/>
    <cellStyle name="Separador de milhares 10 6 2 3 2 3 2" xfId="29349" xr:uid="{DC2FDC7D-8F3D-417E-BDD5-BC34F3C9BE36}"/>
    <cellStyle name="Separador de milhares 10 6 2 3 2 3 3" xfId="41148" xr:uid="{7663659E-9E6C-4960-9AB0-06F70C940720}"/>
    <cellStyle name="Separador de milhares 10 6 2 3 2 4" xfId="23456" xr:uid="{857FCC10-7F94-4536-9332-4217E809C4FF}"/>
    <cellStyle name="Separador de milhares 10 6 2 3 2 5" xfId="35251" xr:uid="{C4310278-432C-47ED-86C6-6C205C80186B}"/>
    <cellStyle name="Separador de milhares 10 6 2 3 3" xfId="13172" xr:uid="{00000000-0005-0000-0000-000084110000}"/>
    <cellStyle name="Separador de milhares 10 6 2 3 3 2" xfId="19103" xr:uid="{05D3B173-81CC-4F27-8CD0-CED498963450}"/>
    <cellStyle name="Separador de milhares 10 6 2 3 3 2 2" xfId="30897" xr:uid="{6E15D16A-8EE5-4D87-A8DA-4F8A2B65B01C}"/>
    <cellStyle name="Separador de milhares 10 6 2 3 3 2 3" xfId="42696" xr:uid="{C537B68D-DD82-406D-97B0-66C7EF7BA8B6}"/>
    <cellStyle name="Separador de milhares 10 6 2 3 3 3" xfId="25004" xr:uid="{B804808F-0BB7-4954-835E-2796B3BB37E3}"/>
    <cellStyle name="Separador de milhares 10 6 2 3 3 4" xfId="36799" xr:uid="{BCD19B7F-3433-4CC5-BD8F-DF6EDCE40FAA}"/>
    <cellStyle name="Separador de milhares 10 6 2 3 4" xfId="16163" xr:uid="{BCD9A34D-A8A2-4242-B73C-4CF1C954FFBD}"/>
    <cellStyle name="Separador de milhares 10 6 2 3 4 2" xfId="27957" xr:uid="{240783B7-A36D-4177-880F-6CAB2AC1B575}"/>
    <cellStyle name="Separador de milhares 10 6 2 3 4 3" xfId="39756" xr:uid="{052FB22D-2988-40AC-B300-297E349563D8}"/>
    <cellStyle name="Separador de milhares 10 6 2 3 5" xfId="22067" xr:uid="{21E4F9CE-1CC8-4160-A2C5-9D8016E05650}"/>
    <cellStyle name="Separador de milhares 10 6 2 3 6" xfId="33863" xr:uid="{04F80BD9-C07E-4E3C-A34B-DFED33D3DE8D}"/>
    <cellStyle name="Separador de milhares 10 6 2 4" xfId="11617" xr:uid="{00000000-0005-0000-0000-000085110000}"/>
    <cellStyle name="Separador de milhares 10 6 2 4 2" xfId="14558" xr:uid="{00000000-0005-0000-0000-000086110000}"/>
    <cellStyle name="Separador de milhares 10 6 2 4 2 2" xfId="20489" xr:uid="{238C3A43-EF0A-4936-A042-50E143477606}"/>
    <cellStyle name="Separador de milhares 10 6 2 4 2 2 2" xfId="32283" xr:uid="{46B0AAB1-6F99-4677-BD7A-4E36A159B9A8}"/>
    <cellStyle name="Separador de milhares 10 6 2 4 2 2 3" xfId="44082" xr:uid="{2C4C7CBA-9181-4A48-ACB3-85E122D16E2A}"/>
    <cellStyle name="Separador de milhares 10 6 2 4 2 3" xfId="26390" xr:uid="{34F5636C-BE5F-411D-8296-79421FEBE415}"/>
    <cellStyle name="Separador de milhares 10 6 2 4 2 4" xfId="38185" xr:uid="{6981241B-B607-418F-9A6F-1C51892582E1}"/>
    <cellStyle name="Separador de milhares 10 6 2 4 3" xfId="17553" xr:uid="{52A7CF95-FCA9-460A-BCFD-D3396068A509}"/>
    <cellStyle name="Separador de milhares 10 6 2 4 3 2" xfId="29347" xr:uid="{75919A5D-6810-4253-A514-9BE762698386}"/>
    <cellStyle name="Separador de milhares 10 6 2 4 3 3" xfId="41146" xr:uid="{A48A66EA-5BD1-440C-8A8E-7F11CE0DE53F}"/>
    <cellStyle name="Separador de milhares 10 6 2 4 4" xfId="23454" xr:uid="{00925260-DB89-427D-AD95-4609E233205F}"/>
    <cellStyle name="Separador de milhares 10 6 2 4 5" xfId="35249" xr:uid="{FE001F7C-1CBE-41BF-8D11-C4F3CC220647}"/>
    <cellStyle name="Separador de milhares 10 6 2 5" xfId="13170" xr:uid="{00000000-0005-0000-0000-000087110000}"/>
    <cellStyle name="Separador de milhares 10 6 2 5 2" xfId="19101" xr:uid="{CB3FF805-8798-4D6D-8FBC-BA0986632B05}"/>
    <cellStyle name="Separador de milhares 10 6 2 5 2 2" xfId="30895" xr:uid="{25DF2396-2594-4939-8DC5-4E2F4D1D474C}"/>
    <cellStyle name="Separador de milhares 10 6 2 5 2 3" xfId="42694" xr:uid="{E1FA73D3-7A19-4690-93DF-E47EF59D816E}"/>
    <cellStyle name="Separador de milhares 10 6 2 5 3" xfId="25002" xr:uid="{078AC105-9C3D-4A58-9E97-7F8AB3687905}"/>
    <cellStyle name="Separador de milhares 10 6 2 5 4" xfId="36797" xr:uid="{A2C17D1F-4B3B-4BEE-92F8-2EE4616F8C5E}"/>
    <cellStyle name="Separador de milhares 10 6 2 6" xfId="16161" xr:uid="{52D5BB7C-735C-48E2-AE73-244AA068C6B5}"/>
    <cellStyle name="Separador de milhares 10 6 2 6 2" xfId="27955" xr:uid="{EB44F50D-59C5-4A14-B83A-709F4692C738}"/>
    <cellStyle name="Separador de milhares 10 6 2 6 3" xfId="39754" xr:uid="{5B7D5F5D-F45A-4E46-B2A9-106BC2939C9A}"/>
    <cellStyle name="Separador de milhares 10 6 2 7" xfId="22065" xr:uid="{03595CE4-1CDF-454A-ACD9-ACC2E8ACD535}"/>
    <cellStyle name="Separador de milhares 10 6 2 8" xfId="33861" xr:uid="{3181E5B4-4DEF-47F5-8710-EC6A562162DB}"/>
    <cellStyle name="Separador de milhares 10 6 3" xfId="3661" xr:uid="{00000000-0005-0000-0000-000088110000}"/>
    <cellStyle name="Separador de milhares 10 6 3 2" xfId="11620" xr:uid="{00000000-0005-0000-0000-000089110000}"/>
    <cellStyle name="Separador de milhares 10 6 3 2 2" xfId="14561" xr:uid="{00000000-0005-0000-0000-00008A110000}"/>
    <cellStyle name="Separador de milhares 10 6 3 2 2 2" xfId="20492" xr:uid="{D1E26787-0909-4219-9371-ED862113B7CF}"/>
    <cellStyle name="Separador de milhares 10 6 3 2 2 2 2" xfId="32286" xr:uid="{7D4CF346-E32A-4D45-8792-8435AC4F6987}"/>
    <cellStyle name="Separador de milhares 10 6 3 2 2 2 3" xfId="44085" xr:uid="{03ABE175-EFE0-4EF3-BF62-B7D48CD0F7D4}"/>
    <cellStyle name="Separador de milhares 10 6 3 2 2 3" xfId="26393" xr:uid="{92306DC7-3033-49D9-8EC0-4C71CFB46EDC}"/>
    <cellStyle name="Separador de milhares 10 6 3 2 2 4" xfId="38188" xr:uid="{3DDDC6E5-2CCD-4D31-9D37-6F4986804C7C}"/>
    <cellStyle name="Separador de milhares 10 6 3 2 3" xfId="17556" xr:uid="{EEA288FD-792C-423C-BA8A-AB47F5DAF71A}"/>
    <cellStyle name="Separador de milhares 10 6 3 2 3 2" xfId="29350" xr:uid="{C48013F7-1254-4D12-84A0-10F51845725D}"/>
    <cellStyle name="Separador de milhares 10 6 3 2 3 3" xfId="41149" xr:uid="{D72EF56A-A55F-43AA-86AA-5132A6E52F11}"/>
    <cellStyle name="Separador de milhares 10 6 3 2 4" xfId="23457" xr:uid="{6AC8E58D-5151-4DC3-81BA-2F347252C811}"/>
    <cellStyle name="Separador de milhares 10 6 3 2 5" xfId="35252" xr:uid="{E413E246-950D-4F05-BCCE-90DB60A0C2F5}"/>
    <cellStyle name="Separador de milhares 10 6 3 3" xfId="13173" xr:uid="{00000000-0005-0000-0000-00008B110000}"/>
    <cellStyle name="Separador de milhares 10 6 3 3 2" xfId="19104" xr:uid="{9F7C8363-680B-46C0-B5F3-BC06D5598207}"/>
    <cellStyle name="Separador de milhares 10 6 3 3 2 2" xfId="30898" xr:uid="{80BEADA2-0B93-422B-8E73-E26444132894}"/>
    <cellStyle name="Separador de milhares 10 6 3 3 2 3" xfId="42697" xr:uid="{3AD18FCC-697E-4429-B490-724C4E8528DA}"/>
    <cellStyle name="Separador de milhares 10 6 3 3 3" xfId="25005" xr:uid="{E5B9FB2E-3B99-4E95-8EEE-9AAB51860113}"/>
    <cellStyle name="Separador de milhares 10 6 3 3 4" xfId="36800" xr:uid="{E9DD475F-FD54-4FEB-BB90-377956E9E572}"/>
    <cellStyle name="Separador de milhares 10 6 3 4" xfId="16164" xr:uid="{34A05F61-7596-4EBB-83D3-DFC957EC95FE}"/>
    <cellStyle name="Separador de milhares 10 6 3 4 2" xfId="27958" xr:uid="{F1298518-5C9F-4766-9932-849F2F6B3FC2}"/>
    <cellStyle name="Separador de milhares 10 6 3 4 3" xfId="39757" xr:uid="{47F02138-8AA5-4C38-8CCF-2CEADD6B50A6}"/>
    <cellStyle name="Separador de milhares 10 6 3 5" xfId="22068" xr:uid="{BDBBFD77-8E6F-427F-8423-1E052FD010D9}"/>
    <cellStyle name="Separador de milhares 10 6 3 6" xfId="33864" xr:uid="{183BC8D4-1AE4-4ABE-AE66-D1AD2EA9D340}"/>
    <cellStyle name="Separador de milhares 10 6 4" xfId="3662" xr:uid="{00000000-0005-0000-0000-00008C110000}"/>
    <cellStyle name="Separador de milhares 10 6 4 2" xfId="11621" xr:uid="{00000000-0005-0000-0000-00008D110000}"/>
    <cellStyle name="Separador de milhares 10 6 4 2 2" xfId="14562" xr:uid="{00000000-0005-0000-0000-00008E110000}"/>
    <cellStyle name="Separador de milhares 10 6 4 2 2 2" xfId="20493" xr:uid="{D4ADD999-3760-4603-8871-7E9178011028}"/>
    <cellStyle name="Separador de milhares 10 6 4 2 2 2 2" xfId="32287" xr:uid="{C5EF5294-485A-490A-9500-877CF6FB5460}"/>
    <cellStyle name="Separador de milhares 10 6 4 2 2 2 3" xfId="44086" xr:uid="{4266F90B-F3AE-4534-A419-6C030AA82D82}"/>
    <cellStyle name="Separador de milhares 10 6 4 2 2 3" xfId="26394" xr:uid="{170461FB-0486-4EF4-A6E3-2CB34426ED7F}"/>
    <cellStyle name="Separador de milhares 10 6 4 2 2 4" xfId="38189" xr:uid="{84E8E98E-00CF-4940-A946-AFDE5F403E09}"/>
    <cellStyle name="Separador de milhares 10 6 4 2 3" xfId="17557" xr:uid="{94ADB830-1490-4BCB-8888-3CC7C788335A}"/>
    <cellStyle name="Separador de milhares 10 6 4 2 3 2" xfId="29351" xr:uid="{A0733D48-9539-40D8-A11B-308206361CFE}"/>
    <cellStyle name="Separador de milhares 10 6 4 2 3 3" xfId="41150" xr:uid="{E5B8B976-7E70-4B7C-BDBE-3259A40D9E08}"/>
    <cellStyle name="Separador de milhares 10 6 4 2 4" xfId="23458" xr:uid="{D85D403F-E841-4D04-A69B-71A80079C806}"/>
    <cellStyle name="Separador de milhares 10 6 4 2 5" xfId="35253" xr:uid="{AB9AD258-245A-40E6-9204-47DF4920FAB0}"/>
    <cellStyle name="Separador de milhares 10 6 4 3" xfId="13174" xr:uid="{00000000-0005-0000-0000-00008F110000}"/>
    <cellStyle name="Separador de milhares 10 6 4 3 2" xfId="19105" xr:uid="{A5970DEC-9678-4B42-A73F-F99F83C747A7}"/>
    <cellStyle name="Separador de milhares 10 6 4 3 2 2" xfId="30899" xr:uid="{36629FE8-CD32-4821-A048-1A5CAE708181}"/>
    <cellStyle name="Separador de milhares 10 6 4 3 2 3" xfId="42698" xr:uid="{4B173A11-1DCC-4B99-BCBA-0A2306D91B4F}"/>
    <cellStyle name="Separador de milhares 10 6 4 3 3" xfId="25006" xr:uid="{12218256-4545-4637-817E-2797D97E8891}"/>
    <cellStyle name="Separador de milhares 10 6 4 3 4" xfId="36801" xr:uid="{AD4CC4CC-E3E1-4FE7-B61C-940898E4205A}"/>
    <cellStyle name="Separador de milhares 10 6 4 4" xfId="16165" xr:uid="{663B2C61-C7D3-4DFC-A966-91C9199927E1}"/>
    <cellStyle name="Separador de milhares 10 6 4 4 2" xfId="27959" xr:uid="{14AEEE6E-E878-4721-A1F7-98A10B33DC81}"/>
    <cellStyle name="Separador de milhares 10 6 4 4 3" xfId="39758" xr:uid="{8B4B87DF-80E7-4C7E-B6F4-1D43C1021F44}"/>
    <cellStyle name="Separador de milhares 10 6 4 5" xfId="22069" xr:uid="{EB19DF0D-AA93-4018-8509-CCAAEE5D5FF0}"/>
    <cellStyle name="Separador de milhares 10 6 4 6" xfId="33865" xr:uid="{413813CA-99C6-44A7-814C-A2B16DB765AE}"/>
    <cellStyle name="Separador de milhares 10 6 5" xfId="3663" xr:uid="{00000000-0005-0000-0000-000090110000}"/>
    <cellStyle name="Separador de milhares 10 6 5 2" xfId="11622" xr:uid="{00000000-0005-0000-0000-000091110000}"/>
    <cellStyle name="Separador de milhares 10 6 5 2 2" xfId="14563" xr:uid="{00000000-0005-0000-0000-000092110000}"/>
    <cellStyle name="Separador de milhares 10 6 5 2 2 2" xfId="20494" xr:uid="{A962E96D-501E-481C-BAE6-55CD3EAAB1F6}"/>
    <cellStyle name="Separador de milhares 10 6 5 2 2 2 2" xfId="32288" xr:uid="{D95A329F-829A-4E96-A930-BB38CC55178E}"/>
    <cellStyle name="Separador de milhares 10 6 5 2 2 2 3" xfId="44087" xr:uid="{CB7F0E37-834A-4A4D-8460-C7563EB23665}"/>
    <cellStyle name="Separador de milhares 10 6 5 2 2 3" xfId="26395" xr:uid="{A31862AA-0B2E-4B53-858F-C876745C1715}"/>
    <cellStyle name="Separador de milhares 10 6 5 2 2 4" xfId="38190" xr:uid="{211AA39E-AC64-485B-9CF1-B35C76478722}"/>
    <cellStyle name="Separador de milhares 10 6 5 2 3" xfId="17558" xr:uid="{DA12BA6A-4EFB-4D56-96C8-3EEC2E47BC1A}"/>
    <cellStyle name="Separador de milhares 10 6 5 2 3 2" xfId="29352" xr:uid="{5DAFE124-835C-45E5-9847-9E477D5E7286}"/>
    <cellStyle name="Separador de milhares 10 6 5 2 3 3" xfId="41151" xr:uid="{55003F95-A52D-4032-A13B-053090463AD9}"/>
    <cellStyle name="Separador de milhares 10 6 5 2 4" xfId="23459" xr:uid="{606FAD22-A7E7-4E9D-BEE9-E7BA70E78156}"/>
    <cellStyle name="Separador de milhares 10 6 5 2 5" xfId="35254" xr:uid="{D2823BFD-A733-4F89-9A11-4EA57A40E1F5}"/>
    <cellStyle name="Separador de milhares 10 6 5 3" xfId="13175" xr:uid="{00000000-0005-0000-0000-000093110000}"/>
    <cellStyle name="Separador de milhares 10 6 5 3 2" xfId="19106" xr:uid="{776D119A-672B-415A-97F4-EAC9B44511AC}"/>
    <cellStyle name="Separador de milhares 10 6 5 3 2 2" xfId="30900" xr:uid="{D601D93B-46BD-4F26-8D5D-D863D06A1AC7}"/>
    <cellStyle name="Separador de milhares 10 6 5 3 2 3" xfId="42699" xr:uid="{E024C2C8-6794-4AE6-BB61-0B81FDEC30BB}"/>
    <cellStyle name="Separador de milhares 10 6 5 3 3" xfId="25007" xr:uid="{D7FD7347-DE94-4C77-AC2D-6689090019F6}"/>
    <cellStyle name="Separador de milhares 10 6 5 3 4" xfId="36802" xr:uid="{920B62FD-3CE9-46C6-8CC9-D66ADAC35485}"/>
    <cellStyle name="Separador de milhares 10 6 5 4" xfId="16166" xr:uid="{B26BF546-4BA2-400F-A9D7-446DBECE2AB0}"/>
    <cellStyle name="Separador de milhares 10 6 5 4 2" xfId="27960" xr:uid="{3CB47B7E-7051-46BF-8C3A-655E7B4B0298}"/>
    <cellStyle name="Separador de milhares 10 6 5 4 3" xfId="39759" xr:uid="{28F51D81-1A59-4C8C-A65F-437B2A744D01}"/>
    <cellStyle name="Separador de milhares 10 6 5 5" xfId="22070" xr:uid="{56595437-829E-4DF3-8A7A-9AD78FD57706}"/>
    <cellStyle name="Separador de milhares 10 6 5 6" xfId="33866" xr:uid="{543FC69D-9007-4826-80B9-F69BEFF97CB2}"/>
    <cellStyle name="Separador de milhares 10 6 6" xfId="11616" xr:uid="{00000000-0005-0000-0000-000094110000}"/>
    <cellStyle name="Separador de milhares 10 6 6 2" xfId="14557" xr:uid="{00000000-0005-0000-0000-000095110000}"/>
    <cellStyle name="Separador de milhares 10 6 6 2 2" xfId="20488" xr:uid="{E6789E9D-6E47-48E8-8CF0-4FD6035C79C3}"/>
    <cellStyle name="Separador de milhares 10 6 6 2 2 2" xfId="32282" xr:uid="{C921B38C-D844-4436-BDCE-5C50274AA694}"/>
    <cellStyle name="Separador de milhares 10 6 6 2 2 3" xfId="44081" xr:uid="{C7D7A625-7848-4B49-9FA4-77DF0C616F0E}"/>
    <cellStyle name="Separador de milhares 10 6 6 2 3" xfId="26389" xr:uid="{AB071CB1-4089-49E3-954D-05965B4E9B9D}"/>
    <cellStyle name="Separador de milhares 10 6 6 2 4" xfId="38184" xr:uid="{8046F234-75C6-49BD-9590-E2A9E1A30CD8}"/>
    <cellStyle name="Separador de milhares 10 6 6 3" xfId="17552" xr:uid="{B8EEAC1D-F48E-4ECA-9FDA-D11E4FE55F02}"/>
    <cellStyle name="Separador de milhares 10 6 6 3 2" xfId="29346" xr:uid="{CD47A8AE-0445-4958-91D4-2193B9CFD423}"/>
    <cellStyle name="Separador de milhares 10 6 6 3 3" xfId="41145" xr:uid="{8041AB94-97E7-4E93-8114-973068D0CE8E}"/>
    <cellStyle name="Separador de milhares 10 6 6 4" xfId="23453" xr:uid="{BDD64C3D-6A2E-4925-80B7-3353D99DF715}"/>
    <cellStyle name="Separador de milhares 10 6 6 5" xfId="35248" xr:uid="{A7F38C41-1535-48B6-B062-526EF6C80B0B}"/>
    <cellStyle name="Separador de milhares 10 6 7" xfId="13169" xr:uid="{00000000-0005-0000-0000-000096110000}"/>
    <cellStyle name="Separador de milhares 10 6 7 2" xfId="19100" xr:uid="{CC372441-44AB-49CD-9F31-AC90687B3688}"/>
    <cellStyle name="Separador de milhares 10 6 7 2 2" xfId="30894" xr:uid="{171F93FA-860F-48DB-9178-DAF9D972096E}"/>
    <cellStyle name="Separador de milhares 10 6 7 2 3" xfId="42693" xr:uid="{32772716-21C3-45E9-AAB7-184CE153016E}"/>
    <cellStyle name="Separador de milhares 10 6 7 3" xfId="25001" xr:uid="{90C04B69-6173-4937-8452-05713F109D11}"/>
    <cellStyle name="Separador de milhares 10 6 7 4" xfId="36796" xr:uid="{BC864BAC-07A3-4B97-A7C5-E9560E4544E7}"/>
    <cellStyle name="Separador de milhares 10 6 8" xfId="16160" xr:uid="{C89B9B31-CC68-4AD1-B76C-312089F0CF33}"/>
    <cellStyle name="Separador de milhares 10 6 8 2" xfId="27954" xr:uid="{A1656DD1-4C71-409D-B1D7-3AA22A7E7BC2}"/>
    <cellStyle name="Separador de milhares 10 6 8 3" xfId="39753" xr:uid="{FF865A6C-F5EC-4374-9013-03FCB996C2FF}"/>
    <cellStyle name="Separador de milhares 10 6 9" xfId="22064" xr:uid="{75B85C99-201F-49DC-B07E-1482D1A65888}"/>
    <cellStyle name="Separador de milhares 10 7" xfId="3664" xr:uid="{00000000-0005-0000-0000-000097110000}"/>
    <cellStyle name="Separador de milhares 10 7 2" xfId="3665" xr:uid="{00000000-0005-0000-0000-000098110000}"/>
    <cellStyle name="Separador de milhares 10 7 2 2" xfId="11624" xr:uid="{00000000-0005-0000-0000-000099110000}"/>
    <cellStyle name="Separador de milhares 10 7 2 2 2" xfId="14565" xr:uid="{00000000-0005-0000-0000-00009A110000}"/>
    <cellStyle name="Separador de milhares 10 7 2 2 2 2" xfId="20496" xr:uid="{7C48853E-D102-4D38-BACD-E951241113F2}"/>
    <cellStyle name="Separador de milhares 10 7 2 2 2 2 2" xfId="32290" xr:uid="{F9381BF6-BC89-4C8E-86EB-360DCDF53619}"/>
    <cellStyle name="Separador de milhares 10 7 2 2 2 2 3" xfId="44089" xr:uid="{E18CA991-2F7C-4688-A43E-E80A88FC8A82}"/>
    <cellStyle name="Separador de milhares 10 7 2 2 2 3" xfId="26397" xr:uid="{B4540777-812A-4F2C-B94C-1FDC04C0BE17}"/>
    <cellStyle name="Separador de milhares 10 7 2 2 2 4" xfId="38192" xr:uid="{17CF89C7-8ABB-4D72-8BED-75BBF8FBD058}"/>
    <cellStyle name="Separador de milhares 10 7 2 2 3" xfId="17560" xr:uid="{A45FB299-6A1E-4162-9C69-CA6A09AEAABF}"/>
    <cellStyle name="Separador de milhares 10 7 2 2 3 2" xfId="29354" xr:uid="{AA7842B8-24BC-4E85-9917-392B12CFE135}"/>
    <cellStyle name="Separador de milhares 10 7 2 2 3 3" xfId="41153" xr:uid="{F0F184B4-1400-4646-84B1-85D05B27A389}"/>
    <cellStyle name="Separador de milhares 10 7 2 2 4" xfId="23461" xr:uid="{A961A0E8-88A1-404C-97F4-FD5DF0AFE7E7}"/>
    <cellStyle name="Separador de milhares 10 7 2 2 5" xfId="35256" xr:uid="{14D3376A-2658-46B4-B341-AA3A53347E90}"/>
    <cellStyle name="Separador de milhares 10 7 2 3" xfId="13177" xr:uid="{00000000-0005-0000-0000-00009B110000}"/>
    <cellStyle name="Separador de milhares 10 7 2 3 2" xfId="19108" xr:uid="{167CE636-08F6-45DA-9434-D017CDAB4B25}"/>
    <cellStyle name="Separador de milhares 10 7 2 3 2 2" xfId="30902" xr:uid="{AE2F9EA6-FB24-45F9-A6C4-2E2BFDCB8863}"/>
    <cellStyle name="Separador de milhares 10 7 2 3 2 3" xfId="42701" xr:uid="{14EECA18-4F3B-4933-B967-B5FDD5CB7D0C}"/>
    <cellStyle name="Separador de milhares 10 7 2 3 3" xfId="25009" xr:uid="{58B889F2-0578-412D-87DF-AB75E553D2CD}"/>
    <cellStyle name="Separador de milhares 10 7 2 3 4" xfId="36804" xr:uid="{7ED2E42E-5705-4614-93D8-9FD8CE3C77D3}"/>
    <cellStyle name="Separador de milhares 10 7 2 4" xfId="16168" xr:uid="{6124DC29-C7B1-4D99-92F0-C7C16F2D17FD}"/>
    <cellStyle name="Separador de milhares 10 7 2 4 2" xfId="27962" xr:uid="{ED92C885-DF7C-49BC-A824-5935BF18E3CE}"/>
    <cellStyle name="Separador de milhares 10 7 2 4 3" xfId="39761" xr:uid="{FB1DD711-BB9A-4B94-BE3F-E5910A93C105}"/>
    <cellStyle name="Separador de milhares 10 7 2 5" xfId="22072" xr:uid="{55D80869-B433-47FF-AE7C-9C47A00C4F95}"/>
    <cellStyle name="Separador de milhares 10 7 2 6" xfId="33868" xr:uid="{AE2FEF72-3A56-4298-98DE-23482C9CFFF5}"/>
    <cellStyle name="Separador de milhares 10 7 3" xfId="3666" xr:uid="{00000000-0005-0000-0000-00009C110000}"/>
    <cellStyle name="Separador de milhares 10 7 3 2" xfId="11625" xr:uid="{00000000-0005-0000-0000-00009D110000}"/>
    <cellStyle name="Separador de milhares 10 7 3 2 2" xfId="14566" xr:uid="{00000000-0005-0000-0000-00009E110000}"/>
    <cellStyle name="Separador de milhares 10 7 3 2 2 2" xfId="20497" xr:uid="{E9488059-67D8-4DA2-B0E1-A7836B390C6E}"/>
    <cellStyle name="Separador de milhares 10 7 3 2 2 2 2" xfId="32291" xr:uid="{115F9571-0F8A-4A40-BF06-B7BF75BA374F}"/>
    <cellStyle name="Separador de milhares 10 7 3 2 2 2 3" xfId="44090" xr:uid="{B0520FB1-E5F5-4082-9BA6-A92049E04FE7}"/>
    <cellStyle name="Separador de milhares 10 7 3 2 2 3" xfId="26398" xr:uid="{80CF3A2F-FCB2-40B7-8003-C1A1767A5C66}"/>
    <cellStyle name="Separador de milhares 10 7 3 2 2 4" xfId="38193" xr:uid="{7750A0DB-9276-4CFB-927A-06254B165A70}"/>
    <cellStyle name="Separador de milhares 10 7 3 2 3" xfId="17561" xr:uid="{37A7FDE9-E108-48FD-B559-9646EF785D28}"/>
    <cellStyle name="Separador de milhares 10 7 3 2 3 2" xfId="29355" xr:uid="{22F302DF-335C-4FE6-BFE8-9ADBB0704873}"/>
    <cellStyle name="Separador de milhares 10 7 3 2 3 3" xfId="41154" xr:uid="{EBA4DC76-7769-4A8C-B0A0-D8D5F641D100}"/>
    <cellStyle name="Separador de milhares 10 7 3 2 4" xfId="23462" xr:uid="{0F21BA4A-AF06-4016-A719-A4DCCEF2E1D7}"/>
    <cellStyle name="Separador de milhares 10 7 3 2 5" xfId="35257" xr:uid="{9E72B41B-C5B1-4DE2-A8AB-4A7182578491}"/>
    <cellStyle name="Separador de milhares 10 7 3 3" xfId="13178" xr:uid="{00000000-0005-0000-0000-00009F110000}"/>
    <cellStyle name="Separador de milhares 10 7 3 3 2" xfId="19109" xr:uid="{3E04BDB0-24DB-4EA7-9CB9-1CF7D838B7AF}"/>
    <cellStyle name="Separador de milhares 10 7 3 3 2 2" xfId="30903" xr:uid="{B4D88753-2B65-4CBA-9B29-5EAFB0FA836D}"/>
    <cellStyle name="Separador de milhares 10 7 3 3 2 3" xfId="42702" xr:uid="{859C41B0-F7E4-4A6E-8049-F6D99213B202}"/>
    <cellStyle name="Separador de milhares 10 7 3 3 3" xfId="25010" xr:uid="{EDB06E57-DDEA-4FEC-AB09-8F7E202E4038}"/>
    <cellStyle name="Separador de milhares 10 7 3 3 4" xfId="36805" xr:uid="{2966C7B0-A5BA-4986-A49C-CE79120A2744}"/>
    <cellStyle name="Separador de milhares 10 7 3 4" xfId="16169" xr:uid="{EA6D8669-493E-47DA-A4BD-1144604C9409}"/>
    <cellStyle name="Separador de milhares 10 7 3 4 2" xfId="27963" xr:uid="{E2289C88-9CFF-49FE-A3A9-5F0C1C2465D7}"/>
    <cellStyle name="Separador de milhares 10 7 3 4 3" xfId="39762" xr:uid="{7296EEBA-AB1F-4350-9852-8525EE1E5C55}"/>
    <cellStyle name="Separador de milhares 10 7 3 5" xfId="22073" xr:uid="{BBA9A9C1-1E03-476A-A735-AEF13D034269}"/>
    <cellStyle name="Separador de milhares 10 7 3 6" xfId="33869" xr:uid="{47D55FC1-39CA-4103-A7C5-C038BEFEE9C4}"/>
    <cellStyle name="Separador de milhares 10 7 4" xfId="11623" xr:uid="{00000000-0005-0000-0000-0000A0110000}"/>
    <cellStyle name="Separador de milhares 10 7 4 2" xfId="14564" xr:uid="{00000000-0005-0000-0000-0000A1110000}"/>
    <cellStyle name="Separador de milhares 10 7 4 2 2" xfId="20495" xr:uid="{AEE56780-A509-416F-9F7B-ADAE78CE8360}"/>
    <cellStyle name="Separador de milhares 10 7 4 2 2 2" xfId="32289" xr:uid="{A5ECF6B9-C99C-4474-BC63-8BBA35D5B9EB}"/>
    <cellStyle name="Separador de milhares 10 7 4 2 2 3" xfId="44088" xr:uid="{0A7EB6BF-F0F0-412B-A098-4628868CB9F5}"/>
    <cellStyle name="Separador de milhares 10 7 4 2 3" xfId="26396" xr:uid="{217211B7-1743-4F61-8003-052F3C816640}"/>
    <cellStyle name="Separador de milhares 10 7 4 2 4" xfId="38191" xr:uid="{477673E2-E8CE-4006-9DBA-B6522500DFC3}"/>
    <cellStyle name="Separador de milhares 10 7 4 3" xfId="17559" xr:uid="{F1C69CFA-FA2A-4649-B025-10774803845E}"/>
    <cellStyle name="Separador de milhares 10 7 4 3 2" xfId="29353" xr:uid="{266D6DC5-4812-43A4-8928-F98EE5B1877B}"/>
    <cellStyle name="Separador de milhares 10 7 4 3 3" xfId="41152" xr:uid="{C5D6A992-12D4-43BB-A8FF-C226DC249E88}"/>
    <cellStyle name="Separador de milhares 10 7 4 4" xfId="23460" xr:uid="{1B07A2DD-D82E-4534-AEA1-367681534672}"/>
    <cellStyle name="Separador de milhares 10 7 4 5" xfId="35255" xr:uid="{9374B912-187C-4818-8838-384DC8D1DF4C}"/>
    <cellStyle name="Separador de milhares 10 7 5" xfId="13176" xr:uid="{00000000-0005-0000-0000-0000A2110000}"/>
    <cellStyle name="Separador de milhares 10 7 5 2" xfId="19107" xr:uid="{3BBF2FAC-73BA-480A-8FDF-753BE5812FCC}"/>
    <cellStyle name="Separador de milhares 10 7 5 2 2" xfId="30901" xr:uid="{641CACB1-2287-414B-BB39-707BDAD38629}"/>
    <cellStyle name="Separador de milhares 10 7 5 2 3" xfId="42700" xr:uid="{6A0399A5-9F2E-4407-AFB6-45D6D5DB94C1}"/>
    <cellStyle name="Separador de milhares 10 7 5 3" xfId="25008" xr:uid="{FC684D79-1AA7-4C9A-B6A9-090368BB4D13}"/>
    <cellStyle name="Separador de milhares 10 7 5 4" xfId="36803" xr:uid="{40F5862E-2F58-48F1-AB4C-AA6C12A5AE09}"/>
    <cellStyle name="Separador de milhares 10 7 6" xfId="16167" xr:uid="{B683803E-B24D-4C77-A537-E4CCFAB0E2DF}"/>
    <cellStyle name="Separador de milhares 10 7 6 2" xfId="27961" xr:uid="{E1FF8262-2179-45E0-86F6-AF7D0CA44FB4}"/>
    <cellStyle name="Separador de milhares 10 7 6 3" xfId="39760" xr:uid="{5A31594A-AE1E-4DFC-BA51-F344C42AF4D2}"/>
    <cellStyle name="Separador de milhares 10 7 7" xfId="22071" xr:uid="{B2AE88DA-2560-458E-9F5D-5D3B13CD37E8}"/>
    <cellStyle name="Separador de milhares 10 7 8" xfId="33867" xr:uid="{A99DB818-2BC4-4BA5-9DB6-DC3068EB35EF}"/>
    <cellStyle name="Separador de milhares 10 8" xfId="3667" xr:uid="{00000000-0005-0000-0000-0000A3110000}"/>
    <cellStyle name="Separador de milhares 10 8 2" xfId="11626" xr:uid="{00000000-0005-0000-0000-0000A4110000}"/>
    <cellStyle name="Separador de milhares 10 8 2 2" xfId="14567" xr:uid="{00000000-0005-0000-0000-0000A5110000}"/>
    <cellStyle name="Separador de milhares 10 8 2 2 2" xfId="20498" xr:uid="{CC08BA74-81B8-4BEB-9FBE-DD3E1FFE4B7B}"/>
    <cellStyle name="Separador de milhares 10 8 2 2 2 2" xfId="32292" xr:uid="{CF07615A-0476-4820-91B9-315DA2285643}"/>
    <cellStyle name="Separador de milhares 10 8 2 2 2 3" xfId="44091" xr:uid="{E687E8F0-A03F-4849-B660-33CFD6C027E4}"/>
    <cellStyle name="Separador de milhares 10 8 2 2 3" xfId="26399" xr:uid="{39C19FEB-4486-4825-A9E5-7D680AD262E5}"/>
    <cellStyle name="Separador de milhares 10 8 2 2 4" xfId="38194" xr:uid="{3A9C4AEF-AE70-43D4-A69D-508DD4C163FD}"/>
    <cellStyle name="Separador de milhares 10 8 2 3" xfId="17562" xr:uid="{7ADFB4AB-9CEC-462A-82EA-F961FDEB784C}"/>
    <cellStyle name="Separador de milhares 10 8 2 3 2" xfId="29356" xr:uid="{2EE54B8E-EDFD-4935-83DF-1A26D2AE0F02}"/>
    <cellStyle name="Separador de milhares 10 8 2 3 3" xfId="41155" xr:uid="{B46C70A9-AFE8-41D5-8E0E-57EEDBD25061}"/>
    <cellStyle name="Separador de milhares 10 8 2 4" xfId="23463" xr:uid="{30D1C399-D021-47DF-9CDE-C941A4138B01}"/>
    <cellStyle name="Separador de milhares 10 8 2 5" xfId="35258" xr:uid="{2D550AB9-0F4F-4960-AF36-E92E2C4F4B0B}"/>
    <cellStyle name="Separador de milhares 10 8 3" xfId="13179" xr:uid="{00000000-0005-0000-0000-0000A6110000}"/>
    <cellStyle name="Separador de milhares 10 8 3 2" xfId="19110" xr:uid="{6B3C2FF8-078E-45E6-A83D-B554078FABD4}"/>
    <cellStyle name="Separador de milhares 10 8 3 2 2" xfId="30904" xr:uid="{1B491553-077F-4452-80A2-4B84B28465E1}"/>
    <cellStyle name="Separador de milhares 10 8 3 2 3" xfId="42703" xr:uid="{F58B6595-B9E8-484A-A46F-A17F8EF30BAA}"/>
    <cellStyle name="Separador de milhares 10 8 3 3" xfId="25011" xr:uid="{69DD28A2-6C88-443B-B90E-54251BCB8C28}"/>
    <cellStyle name="Separador de milhares 10 8 3 4" xfId="36806" xr:uid="{0BAD47FE-30A2-48D0-938F-74E840A9C83D}"/>
    <cellStyle name="Separador de milhares 10 8 4" xfId="16170" xr:uid="{04F6BD59-2AF6-416A-82F5-845446D6B939}"/>
    <cellStyle name="Separador de milhares 10 8 4 2" xfId="27964" xr:uid="{027D5E8B-CFD3-44B2-893A-C3DEAC065308}"/>
    <cellStyle name="Separador de milhares 10 8 4 3" xfId="39763" xr:uid="{830EDB27-C1D3-4E10-B7A4-CE824D5B6433}"/>
    <cellStyle name="Separador de milhares 10 8 5" xfId="22074" xr:uid="{9E84FBE5-1E59-4D02-A373-22FD57E84970}"/>
    <cellStyle name="Separador de milhares 10 8 6" xfId="33870" xr:uid="{C7BDFD7A-5E59-49B9-98FB-A030B67B384E}"/>
    <cellStyle name="Separador de milhares 10 9" xfId="3668" xr:uid="{00000000-0005-0000-0000-0000A7110000}"/>
    <cellStyle name="Separador de milhares 10 9 2" xfId="11627" xr:uid="{00000000-0005-0000-0000-0000A8110000}"/>
    <cellStyle name="Separador de milhares 10 9 2 2" xfId="14568" xr:uid="{00000000-0005-0000-0000-0000A9110000}"/>
    <cellStyle name="Separador de milhares 10 9 2 2 2" xfId="20499" xr:uid="{B6942085-C38E-4DB8-8AFD-4B7CE104C74C}"/>
    <cellStyle name="Separador de milhares 10 9 2 2 2 2" xfId="32293" xr:uid="{A8496DFC-D40A-40D2-8F65-21DF0D227755}"/>
    <cellStyle name="Separador de milhares 10 9 2 2 2 3" xfId="44092" xr:uid="{D8599D25-C8F6-4980-A61F-F3AC63C6DDE8}"/>
    <cellStyle name="Separador de milhares 10 9 2 2 3" xfId="26400" xr:uid="{EC3D1608-1211-448C-AF86-9B3CFA525A4B}"/>
    <cellStyle name="Separador de milhares 10 9 2 2 4" xfId="38195" xr:uid="{4AD6F994-EC41-4734-809D-E4385204B5F3}"/>
    <cellStyle name="Separador de milhares 10 9 2 3" xfId="17563" xr:uid="{0E86EAB0-217B-4331-BB6D-CD26102387EC}"/>
    <cellStyle name="Separador de milhares 10 9 2 3 2" xfId="29357" xr:uid="{BB7367AF-3D6B-4568-87C1-2B8FF9AE3196}"/>
    <cellStyle name="Separador de milhares 10 9 2 3 3" xfId="41156" xr:uid="{177DF35E-D0F7-42C4-80E4-D5A91A1DD55F}"/>
    <cellStyle name="Separador de milhares 10 9 2 4" xfId="23464" xr:uid="{FEE9E5B5-022E-4E5F-AF05-7EBF4816AA6D}"/>
    <cellStyle name="Separador de milhares 10 9 2 5" xfId="35259" xr:uid="{1B0D8097-0C50-435D-B220-79824A3EABFB}"/>
    <cellStyle name="Separador de milhares 10 9 3" xfId="13180" xr:uid="{00000000-0005-0000-0000-0000AA110000}"/>
    <cellStyle name="Separador de milhares 10 9 3 2" xfId="19111" xr:uid="{0B4E5BAA-17E6-4B58-A51B-F7DBE41433B1}"/>
    <cellStyle name="Separador de milhares 10 9 3 2 2" xfId="30905" xr:uid="{48A87950-AF30-4AF7-B545-7090EEDBDCD5}"/>
    <cellStyle name="Separador de milhares 10 9 3 2 3" xfId="42704" xr:uid="{C293F5A0-FC1E-43CE-BD6B-5A6A7B5D4A74}"/>
    <cellStyle name="Separador de milhares 10 9 3 3" xfId="25012" xr:uid="{1C825E84-9AA8-4421-8744-E35EFF2CACB7}"/>
    <cellStyle name="Separador de milhares 10 9 3 4" xfId="36807" xr:uid="{FFCF7047-7957-461C-99F3-E1A89F19DA8D}"/>
    <cellStyle name="Separador de milhares 10 9 4" xfId="16171" xr:uid="{2CDC3582-0993-4A1B-B47F-59970721CB3D}"/>
    <cellStyle name="Separador de milhares 10 9 4 2" xfId="27965" xr:uid="{E667B007-5A99-4B68-9153-1F1878CA91C9}"/>
    <cellStyle name="Separador de milhares 10 9 4 3" xfId="39764" xr:uid="{5C1902C7-286D-48D6-8EC9-8476F6A354B6}"/>
    <cellStyle name="Separador de milhares 10 9 5" xfId="22075" xr:uid="{52F0C7B9-BF24-4194-B7C9-C8CCE18F4A10}"/>
    <cellStyle name="Separador de milhares 10 9 6" xfId="33871" xr:uid="{307A52CB-2234-4AC0-955B-B44CD24CEE1E}"/>
    <cellStyle name="Separador de milhares 11" xfId="3669" xr:uid="{00000000-0005-0000-0000-0000AB110000}"/>
    <cellStyle name="Separador de milhares 11 10" xfId="13181" xr:uid="{00000000-0005-0000-0000-0000AC110000}"/>
    <cellStyle name="Separador de milhares 11 10 2" xfId="19112" xr:uid="{A4059B2A-12AA-4230-BFE1-A8E8D3CAB43C}"/>
    <cellStyle name="Separador de milhares 11 10 2 2" xfId="30906" xr:uid="{AB97579F-AC7C-49CB-B3C3-06D20056F2BF}"/>
    <cellStyle name="Separador de milhares 11 10 2 3" xfId="42705" xr:uid="{2A346A09-BC56-4660-A309-744D56032BC0}"/>
    <cellStyle name="Separador de milhares 11 10 3" xfId="25013" xr:uid="{B893F3F1-F1AA-4185-A3D2-6EDAAF207FD7}"/>
    <cellStyle name="Separador de milhares 11 10 4" xfId="36808" xr:uid="{529A6351-84F8-40CD-81D3-38D1C15BAC68}"/>
    <cellStyle name="Separador de milhares 11 11" xfId="16172" xr:uid="{1B377C16-D59D-48DD-AD09-2CD46F7EF687}"/>
    <cellStyle name="Separador de milhares 11 11 2" xfId="27966" xr:uid="{5F7CF0A2-9857-41E8-A1C2-808604FF0349}"/>
    <cellStyle name="Separador de milhares 11 11 3" xfId="39765" xr:uid="{C7E11384-3943-4D11-A8EB-C8DDB242F15C}"/>
    <cellStyle name="Separador de milhares 11 12" xfId="22076" xr:uid="{A98A06A3-ADD1-48C0-8D45-EB038F894F65}"/>
    <cellStyle name="Separador de milhares 11 13" xfId="33872" xr:uid="{2FD65285-A5B0-4910-A85A-7489A8086AB8}"/>
    <cellStyle name="Separador de milhares 11 2" xfId="3670" xr:uid="{00000000-0005-0000-0000-0000AD110000}"/>
    <cellStyle name="Separador de milhares 11 2 10" xfId="33873" xr:uid="{8224995A-F57B-4500-BC5B-07249539B2D4}"/>
    <cellStyle name="Separador de milhares 11 2 2" xfId="3671" xr:uid="{00000000-0005-0000-0000-0000AE110000}"/>
    <cellStyle name="Separador de milhares 11 2 2 2" xfId="3672" xr:uid="{00000000-0005-0000-0000-0000AF110000}"/>
    <cellStyle name="Separador de milhares 11 2 2 2 2" xfId="11631" xr:uid="{00000000-0005-0000-0000-0000B0110000}"/>
    <cellStyle name="Separador de milhares 11 2 2 2 2 2" xfId="14572" xr:uid="{00000000-0005-0000-0000-0000B1110000}"/>
    <cellStyle name="Separador de milhares 11 2 2 2 2 2 2" xfId="20503" xr:uid="{A993BE76-3EE0-4195-9DD9-732CB1D4A83C}"/>
    <cellStyle name="Separador de milhares 11 2 2 2 2 2 2 2" xfId="32297" xr:uid="{B1407C31-8F37-434A-9795-406CAD609B99}"/>
    <cellStyle name="Separador de milhares 11 2 2 2 2 2 2 3" xfId="44096" xr:uid="{46D9C6A8-8FC3-4D6C-B507-E4B7B1476831}"/>
    <cellStyle name="Separador de milhares 11 2 2 2 2 2 3" xfId="26404" xr:uid="{1083CCED-7A7B-431A-B60E-D6D4994562AF}"/>
    <cellStyle name="Separador de milhares 11 2 2 2 2 2 4" xfId="38199" xr:uid="{E4AB3BB5-E384-4328-971D-B776DCEBFA2F}"/>
    <cellStyle name="Separador de milhares 11 2 2 2 2 3" xfId="17567" xr:uid="{D3D16DF9-2CA3-49CE-8EE8-CC4B2F3E9496}"/>
    <cellStyle name="Separador de milhares 11 2 2 2 2 3 2" xfId="29361" xr:uid="{18B533D2-9102-45E9-B44D-F892A9E833AF}"/>
    <cellStyle name="Separador de milhares 11 2 2 2 2 3 3" xfId="41160" xr:uid="{CEFDD7AF-E84C-457D-A8D6-B5C149F28196}"/>
    <cellStyle name="Separador de milhares 11 2 2 2 2 4" xfId="23468" xr:uid="{68C30A80-085E-4248-80A7-CC7D557C33C9}"/>
    <cellStyle name="Separador de milhares 11 2 2 2 2 5" xfId="35263" xr:uid="{7611C631-E417-4848-B2DE-3E855C09B3C2}"/>
    <cellStyle name="Separador de milhares 11 2 2 2 3" xfId="13184" xr:uid="{00000000-0005-0000-0000-0000B2110000}"/>
    <cellStyle name="Separador de milhares 11 2 2 2 3 2" xfId="19115" xr:uid="{DA47B686-EFBA-4435-B646-82ED3A3F26DC}"/>
    <cellStyle name="Separador de milhares 11 2 2 2 3 2 2" xfId="30909" xr:uid="{7F005477-3E07-4951-8999-564CFB21CAB7}"/>
    <cellStyle name="Separador de milhares 11 2 2 2 3 2 3" xfId="42708" xr:uid="{E1F88531-AA5B-4B92-97EF-34A5ACD8C491}"/>
    <cellStyle name="Separador de milhares 11 2 2 2 3 3" xfId="25016" xr:uid="{19D012FE-A38D-47FD-BD6E-DB4DDF03F4D3}"/>
    <cellStyle name="Separador de milhares 11 2 2 2 3 4" xfId="36811" xr:uid="{B9DC436C-8323-4533-9A10-94D4697884CA}"/>
    <cellStyle name="Separador de milhares 11 2 2 2 4" xfId="16175" xr:uid="{9F87E860-D8EC-412A-B1CE-B75227777D44}"/>
    <cellStyle name="Separador de milhares 11 2 2 2 4 2" xfId="27969" xr:uid="{1F2385B0-EE68-4EFF-BC65-97D967D7677E}"/>
    <cellStyle name="Separador de milhares 11 2 2 2 4 3" xfId="39768" xr:uid="{0E929EFB-6238-49A1-A66A-3C521F683E03}"/>
    <cellStyle name="Separador de milhares 11 2 2 2 5" xfId="22079" xr:uid="{667F861D-B6AB-4E20-9AE6-121E2FAF56E6}"/>
    <cellStyle name="Separador de milhares 11 2 2 2 6" xfId="33875" xr:uid="{A76AACE2-C5EA-49D4-BB9F-E9D257F60F4C}"/>
    <cellStyle name="Separador de milhares 11 2 2 3" xfId="3673" xr:uid="{00000000-0005-0000-0000-0000B3110000}"/>
    <cellStyle name="Separador de milhares 11 2 2 3 2" xfId="11632" xr:uid="{00000000-0005-0000-0000-0000B4110000}"/>
    <cellStyle name="Separador de milhares 11 2 2 3 2 2" xfId="14573" xr:uid="{00000000-0005-0000-0000-0000B5110000}"/>
    <cellStyle name="Separador de milhares 11 2 2 3 2 2 2" xfId="20504" xr:uid="{BEC3BA93-B112-42AE-8398-8D91F4B0BC76}"/>
    <cellStyle name="Separador de milhares 11 2 2 3 2 2 2 2" xfId="32298" xr:uid="{D6C86AF5-D59A-4D70-ACA8-DD2134A49752}"/>
    <cellStyle name="Separador de milhares 11 2 2 3 2 2 2 3" xfId="44097" xr:uid="{56210186-D649-4888-9D90-0B233A77376B}"/>
    <cellStyle name="Separador de milhares 11 2 2 3 2 2 3" xfId="26405" xr:uid="{2C7E5783-E28E-4E00-A64F-E438216F0723}"/>
    <cellStyle name="Separador de milhares 11 2 2 3 2 2 4" xfId="38200" xr:uid="{284A2AE0-52DE-43C3-880D-1A491A104B65}"/>
    <cellStyle name="Separador de milhares 11 2 2 3 2 3" xfId="17568" xr:uid="{3900D9E4-B5C0-4D1E-B506-107FC2856717}"/>
    <cellStyle name="Separador de milhares 11 2 2 3 2 3 2" xfId="29362" xr:uid="{B8DF92D2-5C88-4985-A46C-D5820F7BDE77}"/>
    <cellStyle name="Separador de milhares 11 2 2 3 2 3 3" xfId="41161" xr:uid="{9216F024-66DF-4C6E-A617-F702F9534598}"/>
    <cellStyle name="Separador de milhares 11 2 2 3 2 4" xfId="23469" xr:uid="{C6504335-4A7D-4BE6-8D71-1D69561B8FE9}"/>
    <cellStyle name="Separador de milhares 11 2 2 3 2 5" xfId="35264" xr:uid="{2BDB9943-40E2-4C5D-98F1-E6B31CFA588F}"/>
    <cellStyle name="Separador de milhares 11 2 2 3 3" xfId="13185" xr:uid="{00000000-0005-0000-0000-0000B6110000}"/>
    <cellStyle name="Separador de milhares 11 2 2 3 3 2" xfId="19116" xr:uid="{A0D783EB-51A9-4C5A-993B-6E7C58193A41}"/>
    <cellStyle name="Separador de milhares 11 2 2 3 3 2 2" xfId="30910" xr:uid="{EDC17240-BBC4-440B-9CAA-5E9F30B900D0}"/>
    <cellStyle name="Separador de milhares 11 2 2 3 3 2 3" xfId="42709" xr:uid="{179396CA-2AC2-4430-9C8E-1E9E85F98950}"/>
    <cellStyle name="Separador de milhares 11 2 2 3 3 3" xfId="25017" xr:uid="{E7353205-BE9A-4568-AFF5-AC11FAB15EF6}"/>
    <cellStyle name="Separador de milhares 11 2 2 3 3 4" xfId="36812" xr:uid="{234304BF-FF75-4245-BA40-BB8574329C6B}"/>
    <cellStyle name="Separador de milhares 11 2 2 3 4" xfId="16176" xr:uid="{F87A3E0A-7255-4384-A740-A8B2DAB368AE}"/>
    <cellStyle name="Separador de milhares 11 2 2 3 4 2" xfId="27970" xr:uid="{A23A95E4-45DA-4001-9580-A78A02185E1F}"/>
    <cellStyle name="Separador de milhares 11 2 2 3 4 3" xfId="39769" xr:uid="{7C2A6575-23C3-49CE-803D-C16520D18576}"/>
    <cellStyle name="Separador de milhares 11 2 2 3 5" xfId="22080" xr:uid="{44ABDE5F-E0D9-4E60-ACAC-E47DF23255E1}"/>
    <cellStyle name="Separador de milhares 11 2 2 3 6" xfId="33876" xr:uid="{08BEB3F7-B209-448D-925A-5C7A38B5309C}"/>
    <cellStyle name="Separador de milhares 11 2 2 4" xfId="11630" xr:uid="{00000000-0005-0000-0000-0000B7110000}"/>
    <cellStyle name="Separador de milhares 11 2 2 4 2" xfId="14571" xr:uid="{00000000-0005-0000-0000-0000B8110000}"/>
    <cellStyle name="Separador de milhares 11 2 2 4 2 2" xfId="20502" xr:uid="{97DC3C5E-609A-4C46-A926-D2B4AE8C363C}"/>
    <cellStyle name="Separador de milhares 11 2 2 4 2 2 2" xfId="32296" xr:uid="{933D0F15-E01B-41B5-9A18-8A225455C462}"/>
    <cellStyle name="Separador de milhares 11 2 2 4 2 2 3" xfId="44095" xr:uid="{1209D7E7-7D1A-47CC-89AA-A4D497A5885B}"/>
    <cellStyle name="Separador de milhares 11 2 2 4 2 3" xfId="26403" xr:uid="{79861F5A-E82E-4EA9-8867-C65D6B4C83CC}"/>
    <cellStyle name="Separador de milhares 11 2 2 4 2 4" xfId="38198" xr:uid="{708DE274-75D1-4677-A562-8D4E29F11DD8}"/>
    <cellStyle name="Separador de milhares 11 2 2 4 3" xfId="17566" xr:uid="{D811EB6D-B6B3-43FB-8C07-0DD8399EB2F9}"/>
    <cellStyle name="Separador de milhares 11 2 2 4 3 2" xfId="29360" xr:uid="{CE10F3E9-5204-4243-A592-5D8082487B54}"/>
    <cellStyle name="Separador de milhares 11 2 2 4 3 3" xfId="41159" xr:uid="{BA2E2C92-B0E9-455C-BC0E-9C289E528003}"/>
    <cellStyle name="Separador de milhares 11 2 2 4 4" xfId="23467" xr:uid="{A4A09D12-A44E-4413-9091-418E72311A33}"/>
    <cellStyle name="Separador de milhares 11 2 2 4 5" xfId="35262" xr:uid="{2DF8E716-1767-4577-8B7B-18D344CA5623}"/>
    <cellStyle name="Separador de milhares 11 2 2 5" xfId="13183" xr:uid="{00000000-0005-0000-0000-0000B9110000}"/>
    <cellStyle name="Separador de milhares 11 2 2 5 2" xfId="19114" xr:uid="{84BF5DBD-E754-4390-8380-EE9875107C54}"/>
    <cellStyle name="Separador de milhares 11 2 2 5 2 2" xfId="30908" xr:uid="{B2CE6306-BD5C-4403-94B7-35BCE1FAE13F}"/>
    <cellStyle name="Separador de milhares 11 2 2 5 2 3" xfId="42707" xr:uid="{AE10DC62-7690-42FB-9128-A795F48C309C}"/>
    <cellStyle name="Separador de milhares 11 2 2 5 3" xfId="25015" xr:uid="{D00FDEFE-6C8B-42F7-AACF-1016B315BD12}"/>
    <cellStyle name="Separador de milhares 11 2 2 5 4" xfId="36810" xr:uid="{3F9FF709-2EAE-4D82-B572-B2A5504439ED}"/>
    <cellStyle name="Separador de milhares 11 2 2 6" xfId="16174" xr:uid="{68517E39-FEDF-447B-8FF3-E9A04B0EE61E}"/>
    <cellStyle name="Separador de milhares 11 2 2 6 2" xfId="27968" xr:uid="{CC179BC5-4487-473A-9D59-AD050F0BC684}"/>
    <cellStyle name="Separador de milhares 11 2 2 6 3" xfId="39767" xr:uid="{B7404B40-0D45-415C-9FF0-2DDF8A41EFDC}"/>
    <cellStyle name="Separador de milhares 11 2 2 7" xfId="22078" xr:uid="{AB29F03A-431F-4B7E-9BCD-25DA70263C62}"/>
    <cellStyle name="Separador de milhares 11 2 2 8" xfId="33874" xr:uid="{0DDB486F-4CA1-4701-9878-A4A84FF02334}"/>
    <cellStyle name="Separador de milhares 11 2 3" xfId="3674" xr:uid="{00000000-0005-0000-0000-0000BA110000}"/>
    <cellStyle name="Separador de milhares 11 2 3 2" xfId="11633" xr:uid="{00000000-0005-0000-0000-0000BB110000}"/>
    <cellStyle name="Separador de milhares 11 2 3 2 2" xfId="14574" xr:uid="{00000000-0005-0000-0000-0000BC110000}"/>
    <cellStyle name="Separador de milhares 11 2 3 2 2 2" xfId="20505" xr:uid="{9FD1FDD0-3643-478B-AFF7-14AC3BF6058F}"/>
    <cellStyle name="Separador de milhares 11 2 3 2 2 2 2" xfId="32299" xr:uid="{75952B62-7427-47F2-BE80-8B36B999CC66}"/>
    <cellStyle name="Separador de milhares 11 2 3 2 2 2 3" xfId="44098" xr:uid="{8E7C8E45-FE85-4561-9EB2-0B12BB778FE6}"/>
    <cellStyle name="Separador de milhares 11 2 3 2 2 3" xfId="26406" xr:uid="{558DC29F-1325-467A-A99F-00418109AE73}"/>
    <cellStyle name="Separador de milhares 11 2 3 2 2 4" xfId="38201" xr:uid="{606FD319-798D-46DC-BCD3-9B5C13A7E518}"/>
    <cellStyle name="Separador de milhares 11 2 3 2 3" xfId="17569" xr:uid="{EEDCB3CF-E1C9-424A-A9EC-748BF1EB1E5C}"/>
    <cellStyle name="Separador de milhares 11 2 3 2 3 2" xfId="29363" xr:uid="{140E710C-B49A-4235-BDD5-05E87AE5C78E}"/>
    <cellStyle name="Separador de milhares 11 2 3 2 3 3" xfId="41162" xr:uid="{897740B8-DBB7-4EF6-BFF9-8DEECBB3FD09}"/>
    <cellStyle name="Separador de milhares 11 2 3 2 4" xfId="23470" xr:uid="{BA5ED084-7BAF-4D22-9DB4-3C1665FB0E24}"/>
    <cellStyle name="Separador de milhares 11 2 3 2 5" xfId="35265" xr:uid="{C908DFA0-1A17-4B03-A725-26B9BECFD38F}"/>
    <cellStyle name="Separador de milhares 11 2 3 3" xfId="13186" xr:uid="{00000000-0005-0000-0000-0000BD110000}"/>
    <cellStyle name="Separador de milhares 11 2 3 3 2" xfId="19117" xr:uid="{BC7B0693-48E2-4AE9-83F4-E08967CF3EC1}"/>
    <cellStyle name="Separador de milhares 11 2 3 3 2 2" xfId="30911" xr:uid="{B05BAA06-9EFE-4E40-A81F-E30B8BE9172B}"/>
    <cellStyle name="Separador de milhares 11 2 3 3 2 3" xfId="42710" xr:uid="{505887E4-95AE-47A8-BDE1-2283811F5D5A}"/>
    <cellStyle name="Separador de milhares 11 2 3 3 3" xfId="25018" xr:uid="{85B24EF8-8898-4390-BC9E-7494D4C88D23}"/>
    <cellStyle name="Separador de milhares 11 2 3 3 4" xfId="36813" xr:uid="{D78025F6-9797-4FA2-9B79-D0388AE3828E}"/>
    <cellStyle name="Separador de milhares 11 2 3 4" xfId="16177" xr:uid="{437F1372-45E3-4637-B878-B395F2D70219}"/>
    <cellStyle name="Separador de milhares 11 2 3 4 2" xfId="27971" xr:uid="{1190E516-CF41-43D9-B0D1-AE7D43AD3A7A}"/>
    <cellStyle name="Separador de milhares 11 2 3 4 3" xfId="39770" xr:uid="{AEF2D4D2-4C1C-4AAB-8C6B-6F0E57E86D58}"/>
    <cellStyle name="Separador de milhares 11 2 3 5" xfId="22081" xr:uid="{155BC3BD-0B46-4E0A-8976-A363A01B3CE4}"/>
    <cellStyle name="Separador de milhares 11 2 3 6" xfId="33877" xr:uid="{0577CA01-A223-4164-BAC6-A004833BDC7D}"/>
    <cellStyle name="Separador de milhares 11 2 4" xfId="3675" xr:uid="{00000000-0005-0000-0000-0000BE110000}"/>
    <cellStyle name="Separador de milhares 11 2 4 2" xfId="11634" xr:uid="{00000000-0005-0000-0000-0000BF110000}"/>
    <cellStyle name="Separador de milhares 11 2 4 2 2" xfId="14575" xr:uid="{00000000-0005-0000-0000-0000C0110000}"/>
    <cellStyle name="Separador de milhares 11 2 4 2 2 2" xfId="20506" xr:uid="{8625B0AB-107A-4DC3-A374-914F990E9092}"/>
    <cellStyle name="Separador de milhares 11 2 4 2 2 2 2" xfId="32300" xr:uid="{09EA1632-90DE-46B2-BCB1-3275CF64042E}"/>
    <cellStyle name="Separador de milhares 11 2 4 2 2 2 3" xfId="44099" xr:uid="{A3015C78-EA32-42A5-A211-19C55FA69F61}"/>
    <cellStyle name="Separador de milhares 11 2 4 2 2 3" xfId="26407" xr:uid="{D6D48600-B958-4DD5-94D3-1031AB779CB5}"/>
    <cellStyle name="Separador de milhares 11 2 4 2 2 4" xfId="38202" xr:uid="{52C35FE9-1AAF-463D-A811-BF67214C9C1D}"/>
    <cellStyle name="Separador de milhares 11 2 4 2 3" xfId="17570" xr:uid="{7D593935-C28A-482F-ABE4-EE2B07D1E5A6}"/>
    <cellStyle name="Separador de milhares 11 2 4 2 3 2" xfId="29364" xr:uid="{D2D2829F-1C94-42B0-9442-15E4ACE0BC69}"/>
    <cellStyle name="Separador de milhares 11 2 4 2 3 3" xfId="41163" xr:uid="{C3AE200B-4F13-4341-88ED-EF2394FBF17A}"/>
    <cellStyle name="Separador de milhares 11 2 4 2 4" xfId="23471" xr:uid="{81D774F9-9C80-4165-80BE-F5615AFF63D4}"/>
    <cellStyle name="Separador de milhares 11 2 4 2 5" xfId="35266" xr:uid="{21EA3955-6330-4647-A07F-DC11C2C39ACD}"/>
    <cellStyle name="Separador de milhares 11 2 4 3" xfId="13187" xr:uid="{00000000-0005-0000-0000-0000C1110000}"/>
    <cellStyle name="Separador de milhares 11 2 4 3 2" xfId="19118" xr:uid="{ED8FB8CC-117B-40CC-94A1-D18AA809B0E2}"/>
    <cellStyle name="Separador de milhares 11 2 4 3 2 2" xfId="30912" xr:uid="{788E1E9C-3232-406F-94B6-6CA938873A30}"/>
    <cellStyle name="Separador de milhares 11 2 4 3 2 3" xfId="42711" xr:uid="{20BF1C3D-9AF4-48F8-87A2-25F99B088554}"/>
    <cellStyle name="Separador de milhares 11 2 4 3 3" xfId="25019" xr:uid="{C005567C-CBB8-4F9A-AFA4-44A392B5218B}"/>
    <cellStyle name="Separador de milhares 11 2 4 3 4" xfId="36814" xr:uid="{AE8920CC-C121-49FE-BE7B-BE898F4953C8}"/>
    <cellStyle name="Separador de milhares 11 2 4 4" xfId="16178" xr:uid="{45D615CF-73BE-4288-876C-CB8A01CDC9EA}"/>
    <cellStyle name="Separador de milhares 11 2 4 4 2" xfId="27972" xr:uid="{658C2A01-125D-4FD0-A968-7BD25A16CF89}"/>
    <cellStyle name="Separador de milhares 11 2 4 4 3" xfId="39771" xr:uid="{1A0AE335-E1A6-4637-BF9E-1D0494DF5F6B}"/>
    <cellStyle name="Separador de milhares 11 2 4 5" xfId="22082" xr:uid="{269C2199-377A-4556-946C-7D630705488A}"/>
    <cellStyle name="Separador de milhares 11 2 4 6" xfId="33878" xr:uid="{1C616B72-38E9-4E93-9474-6510E9930CF3}"/>
    <cellStyle name="Separador de milhares 11 2 5" xfId="3676" xr:uid="{00000000-0005-0000-0000-0000C2110000}"/>
    <cellStyle name="Separador de milhares 11 2 5 2" xfId="11635" xr:uid="{00000000-0005-0000-0000-0000C3110000}"/>
    <cellStyle name="Separador de milhares 11 2 5 2 2" xfId="14576" xr:uid="{00000000-0005-0000-0000-0000C4110000}"/>
    <cellStyle name="Separador de milhares 11 2 5 2 2 2" xfId="20507" xr:uid="{95EE1BC4-B783-4302-8611-128C1B982DD1}"/>
    <cellStyle name="Separador de milhares 11 2 5 2 2 2 2" xfId="32301" xr:uid="{8A5EB516-D5F9-45A1-BE85-BF37F9528B73}"/>
    <cellStyle name="Separador de milhares 11 2 5 2 2 2 3" xfId="44100" xr:uid="{313DFD88-7FC3-4D16-AD8A-CEC508249C71}"/>
    <cellStyle name="Separador de milhares 11 2 5 2 2 3" xfId="26408" xr:uid="{6629468C-2327-48FE-90FC-CB82DA86FAAB}"/>
    <cellStyle name="Separador de milhares 11 2 5 2 2 4" xfId="38203" xr:uid="{1BA18206-C8B2-41DA-A511-36C70BD8152F}"/>
    <cellStyle name="Separador de milhares 11 2 5 2 3" xfId="17571" xr:uid="{DB4AAF6A-42DD-4589-B020-2D122440A67E}"/>
    <cellStyle name="Separador de milhares 11 2 5 2 3 2" xfId="29365" xr:uid="{A97D2A97-0DE8-44F9-B86B-33B71665E477}"/>
    <cellStyle name="Separador de milhares 11 2 5 2 3 3" xfId="41164" xr:uid="{0369C1C6-64D5-4EA9-B84A-FA5E91D7AFD4}"/>
    <cellStyle name="Separador de milhares 11 2 5 2 4" xfId="23472" xr:uid="{3D4FC2E8-11D3-4DA3-BF8A-D3B72116E591}"/>
    <cellStyle name="Separador de milhares 11 2 5 2 5" xfId="35267" xr:uid="{FE8953E6-A797-4B3E-B090-BAC18C122B8A}"/>
    <cellStyle name="Separador de milhares 11 2 5 3" xfId="13188" xr:uid="{00000000-0005-0000-0000-0000C5110000}"/>
    <cellStyle name="Separador de milhares 11 2 5 3 2" xfId="19119" xr:uid="{171988E4-B70C-4C3D-B667-6D4BCF1E8EA1}"/>
    <cellStyle name="Separador de milhares 11 2 5 3 2 2" xfId="30913" xr:uid="{C8F6BF9D-BBFC-4983-B480-31D17EFA1F93}"/>
    <cellStyle name="Separador de milhares 11 2 5 3 2 3" xfId="42712" xr:uid="{4EB8D849-2B56-4CBC-8871-3FC705F66F19}"/>
    <cellStyle name="Separador de milhares 11 2 5 3 3" xfId="25020" xr:uid="{D80E033F-D0D1-4908-8C4B-987D988476A4}"/>
    <cellStyle name="Separador de milhares 11 2 5 3 4" xfId="36815" xr:uid="{3EB7363B-8486-4595-88CF-6E26D4FC946E}"/>
    <cellStyle name="Separador de milhares 11 2 5 4" xfId="16179" xr:uid="{F2B30C75-3DDF-4CE8-ADDB-B58E8D1B6436}"/>
    <cellStyle name="Separador de milhares 11 2 5 4 2" xfId="27973" xr:uid="{9455825F-4512-4BA8-A9E1-4ADCBED92CF8}"/>
    <cellStyle name="Separador de milhares 11 2 5 4 3" xfId="39772" xr:uid="{CF6559CB-F663-4316-8ACE-9309003006AC}"/>
    <cellStyle name="Separador de milhares 11 2 5 5" xfId="22083" xr:uid="{825B2FFE-D423-433D-BEF5-31EEE19C0849}"/>
    <cellStyle name="Separador de milhares 11 2 5 6" xfId="33879" xr:uid="{37FBB831-1FBC-4FC4-B539-CEE0BCE3B461}"/>
    <cellStyle name="Separador de milhares 11 2 6" xfId="11629" xr:uid="{00000000-0005-0000-0000-0000C6110000}"/>
    <cellStyle name="Separador de milhares 11 2 6 2" xfId="14570" xr:uid="{00000000-0005-0000-0000-0000C7110000}"/>
    <cellStyle name="Separador de milhares 11 2 6 2 2" xfId="20501" xr:uid="{832019CB-DA3B-4241-9016-F3EAD400CF0B}"/>
    <cellStyle name="Separador de milhares 11 2 6 2 2 2" xfId="32295" xr:uid="{789E741A-1716-4A76-A068-5F4D803AEA77}"/>
    <cellStyle name="Separador de milhares 11 2 6 2 2 3" xfId="44094" xr:uid="{1293388C-015E-4C95-99E7-2B798860C0B4}"/>
    <cellStyle name="Separador de milhares 11 2 6 2 3" xfId="26402" xr:uid="{6B912750-01D9-42D0-A8BE-3168B1E4907E}"/>
    <cellStyle name="Separador de milhares 11 2 6 2 4" xfId="38197" xr:uid="{8C2E19CA-A720-42CD-B46E-4165D3F60E74}"/>
    <cellStyle name="Separador de milhares 11 2 6 3" xfId="17565" xr:uid="{C5831790-724D-40B8-8818-252A0E01363F}"/>
    <cellStyle name="Separador de milhares 11 2 6 3 2" xfId="29359" xr:uid="{6E232D87-E7DF-46A1-9F27-3FE05DA192E3}"/>
    <cellStyle name="Separador de milhares 11 2 6 3 3" xfId="41158" xr:uid="{A0A98323-B393-4B09-A8D9-7726899B2B18}"/>
    <cellStyle name="Separador de milhares 11 2 6 4" xfId="23466" xr:uid="{A744A12F-F1D6-4A6D-81B9-03B4FC3E7738}"/>
    <cellStyle name="Separador de milhares 11 2 6 5" xfId="35261" xr:uid="{7A3F1817-8678-47CF-921A-F3C9DB4DEA3C}"/>
    <cellStyle name="Separador de milhares 11 2 7" xfId="13182" xr:uid="{00000000-0005-0000-0000-0000C8110000}"/>
    <cellStyle name="Separador de milhares 11 2 7 2" xfId="19113" xr:uid="{293D38E8-D404-4D0E-9D60-895CD44774E5}"/>
    <cellStyle name="Separador de milhares 11 2 7 2 2" xfId="30907" xr:uid="{CCD4961E-9381-4139-82F9-0273744CF2D6}"/>
    <cellStyle name="Separador de milhares 11 2 7 2 3" xfId="42706" xr:uid="{C70C36B6-1FD0-4F42-8892-1F365D6BD06B}"/>
    <cellStyle name="Separador de milhares 11 2 7 3" xfId="25014" xr:uid="{60C532C3-A6B0-4249-878F-42EE3436877D}"/>
    <cellStyle name="Separador de milhares 11 2 7 4" xfId="36809" xr:uid="{B3C1BE88-BD03-4AA9-B706-329995A09B57}"/>
    <cellStyle name="Separador de milhares 11 2 8" xfId="16173" xr:uid="{202ED8EB-DC2E-4B21-9CBE-577881347F4D}"/>
    <cellStyle name="Separador de milhares 11 2 8 2" xfId="27967" xr:uid="{6610207D-4B43-43E6-83DC-9DC4250C090C}"/>
    <cellStyle name="Separador de milhares 11 2 8 3" xfId="39766" xr:uid="{B3BA32FE-56E9-4D66-B02A-748C9E366D51}"/>
    <cellStyle name="Separador de milhares 11 2 9" xfId="22077" xr:uid="{AD7002C6-D876-4577-B7B5-742886447EBF}"/>
    <cellStyle name="Separador de milhares 11 3" xfId="3677" xr:uid="{00000000-0005-0000-0000-0000C9110000}"/>
    <cellStyle name="Separador de milhares 11 3 10" xfId="33880" xr:uid="{6DBE8811-BB78-47B0-B181-73B7C62E63D0}"/>
    <cellStyle name="Separador de milhares 11 3 2" xfId="3678" xr:uid="{00000000-0005-0000-0000-0000CA110000}"/>
    <cellStyle name="Separador de milhares 11 3 2 2" xfId="3679" xr:uid="{00000000-0005-0000-0000-0000CB110000}"/>
    <cellStyle name="Separador de milhares 11 3 2 2 2" xfId="11638" xr:uid="{00000000-0005-0000-0000-0000CC110000}"/>
    <cellStyle name="Separador de milhares 11 3 2 2 2 2" xfId="14579" xr:uid="{00000000-0005-0000-0000-0000CD110000}"/>
    <cellStyle name="Separador de milhares 11 3 2 2 2 2 2" xfId="20510" xr:uid="{E97B110A-744B-44DD-9E7B-F8C041A9EB57}"/>
    <cellStyle name="Separador de milhares 11 3 2 2 2 2 2 2" xfId="32304" xr:uid="{D08A1E02-30E7-4EAD-BB3F-36333706C48C}"/>
    <cellStyle name="Separador de milhares 11 3 2 2 2 2 2 3" xfId="44103" xr:uid="{462D651A-8DF9-4182-B9E6-9E1B34FBE8BB}"/>
    <cellStyle name="Separador de milhares 11 3 2 2 2 2 3" xfId="26411" xr:uid="{161C1FDF-8BD0-4588-A33D-322B6A0CAD1C}"/>
    <cellStyle name="Separador de milhares 11 3 2 2 2 2 4" xfId="38206" xr:uid="{87CCF67D-473A-4934-BAA6-6378F1D32EDD}"/>
    <cellStyle name="Separador de milhares 11 3 2 2 2 3" xfId="17574" xr:uid="{BEACA07C-AA26-4C2C-84C1-F00B65D768D6}"/>
    <cellStyle name="Separador de milhares 11 3 2 2 2 3 2" xfId="29368" xr:uid="{6F28140E-4ED6-4538-A6F8-62F434F11F48}"/>
    <cellStyle name="Separador de milhares 11 3 2 2 2 3 3" xfId="41167" xr:uid="{C72050D6-B782-4581-BD0C-1B2B1BA43FDA}"/>
    <cellStyle name="Separador de milhares 11 3 2 2 2 4" xfId="23475" xr:uid="{81E60496-56F8-425C-B223-9AB8150672BA}"/>
    <cellStyle name="Separador de milhares 11 3 2 2 2 5" xfId="35270" xr:uid="{38B7DA76-7C0A-4451-A1B0-722507E6431F}"/>
    <cellStyle name="Separador de milhares 11 3 2 2 3" xfId="13191" xr:uid="{00000000-0005-0000-0000-0000CE110000}"/>
    <cellStyle name="Separador de milhares 11 3 2 2 3 2" xfId="19122" xr:uid="{4D05F469-A81A-4610-B38B-94F090FF6675}"/>
    <cellStyle name="Separador de milhares 11 3 2 2 3 2 2" xfId="30916" xr:uid="{5CA32B54-67B1-4C4C-AA39-A2816FD55780}"/>
    <cellStyle name="Separador de milhares 11 3 2 2 3 2 3" xfId="42715" xr:uid="{3C43C7BD-B966-4C8A-A75C-ACAA94C38876}"/>
    <cellStyle name="Separador de milhares 11 3 2 2 3 3" xfId="25023" xr:uid="{062D71FB-5EDB-413D-B423-DFC107DBD812}"/>
    <cellStyle name="Separador de milhares 11 3 2 2 3 4" xfId="36818" xr:uid="{759ABB70-BBE2-4C24-87DA-1FCD0D2A227D}"/>
    <cellStyle name="Separador de milhares 11 3 2 2 4" xfId="16182" xr:uid="{018F0FEE-3F41-4D32-97FF-F7865A67FBA6}"/>
    <cellStyle name="Separador de milhares 11 3 2 2 4 2" xfId="27976" xr:uid="{7ABCCFDA-7A3D-4B7B-876E-F5EEECCFBAB5}"/>
    <cellStyle name="Separador de milhares 11 3 2 2 4 3" xfId="39775" xr:uid="{50E5A464-A3B3-4FC7-BAB8-5F2D9CA49D53}"/>
    <cellStyle name="Separador de milhares 11 3 2 2 5" xfId="22086" xr:uid="{F35C41E2-50DB-40AE-9580-FA1D2E62224D}"/>
    <cellStyle name="Separador de milhares 11 3 2 2 6" xfId="33882" xr:uid="{EB1C5520-4758-44E6-BF6B-43BE4ED00CAA}"/>
    <cellStyle name="Separador de milhares 11 3 2 3" xfId="3680" xr:uid="{00000000-0005-0000-0000-0000CF110000}"/>
    <cellStyle name="Separador de milhares 11 3 2 3 2" xfId="11639" xr:uid="{00000000-0005-0000-0000-0000D0110000}"/>
    <cellStyle name="Separador de milhares 11 3 2 3 2 2" xfId="14580" xr:uid="{00000000-0005-0000-0000-0000D1110000}"/>
    <cellStyle name="Separador de milhares 11 3 2 3 2 2 2" xfId="20511" xr:uid="{97AD6C20-59BB-4951-AB2C-F2C37BF6F3A8}"/>
    <cellStyle name="Separador de milhares 11 3 2 3 2 2 2 2" xfId="32305" xr:uid="{383E7A30-F0FE-4A43-B3D7-4C78D13796A0}"/>
    <cellStyle name="Separador de milhares 11 3 2 3 2 2 2 3" xfId="44104" xr:uid="{BD071AF4-A3C0-4469-A237-A6E568C5966F}"/>
    <cellStyle name="Separador de milhares 11 3 2 3 2 2 3" xfId="26412" xr:uid="{D29AF64B-C08D-4F94-BE1D-5673D81369EE}"/>
    <cellStyle name="Separador de milhares 11 3 2 3 2 2 4" xfId="38207" xr:uid="{3D2F8EF5-077C-441B-A09D-B1CEEB54E334}"/>
    <cellStyle name="Separador de milhares 11 3 2 3 2 3" xfId="17575" xr:uid="{A62EC088-F537-4AAA-99C5-F4AA953792F6}"/>
    <cellStyle name="Separador de milhares 11 3 2 3 2 3 2" xfId="29369" xr:uid="{D256C14E-8760-4EA4-BCF4-FDAFAF113100}"/>
    <cellStyle name="Separador de milhares 11 3 2 3 2 3 3" xfId="41168" xr:uid="{08293B5C-6BB3-45C2-B352-1F1A35DFCEE1}"/>
    <cellStyle name="Separador de milhares 11 3 2 3 2 4" xfId="23476" xr:uid="{4D34664D-C0EA-41C0-8456-733C646D4A59}"/>
    <cellStyle name="Separador de milhares 11 3 2 3 2 5" xfId="35271" xr:uid="{5D6FB15E-D0AA-486F-BB66-132A3A1E86F6}"/>
    <cellStyle name="Separador de milhares 11 3 2 3 3" xfId="13192" xr:uid="{00000000-0005-0000-0000-0000D2110000}"/>
    <cellStyle name="Separador de milhares 11 3 2 3 3 2" xfId="19123" xr:uid="{D6F5560B-19B6-4920-AC6A-F6E7A434AC52}"/>
    <cellStyle name="Separador de milhares 11 3 2 3 3 2 2" xfId="30917" xr:uid="{D44785BA-06FE-4F9B-A782-AA34E89028C4}"/>
    <cellStyle name="Separador de milhares 11 3 2 3 3 2 3" xfId="42716" xr:uid="{438C31DA-D0DF-47A8-AF4A-D843614389DA}"/>
    <cellStyle name="Separador de milhares 11 3 2 3 3 3" xfId="25024" xr:uid="{6EFEEE36-AA51-4AFB-A837-0ADF01DF2978}"/>
    <cellStyle name="Separador de milhares 11 3 2 3 3 4" xfId="36819" xr:uid="{C4A421D1-2B1F-42CA-9E28-82420E9AAC98}"/>
    <cellStyle name="Separador de milhares 11 3 2 3 4" xfId="16183" xr:uid="{AF8C19F6-D2EC-4807-B4ED-3C6FE3B44F58}"/>
    <cellStyle name="Separador de milhares 11 3 2 3 4 2" xfId="27977" xr:uid="{EEC73A09-5695-4A4F-8664-F383D634D2B9}"/>
    <cellStyle name="Separador de milhares 11 3 2 3 4 3" xfId="39776" xr:uid="{D1F7D138-B9C3-41A1-8D7D-4AFF492AD101}"/>
    <cellStyle name="Separador de milhares 11 3 2 3 5" xfId="22087" xr:uid="{AB53B6AD-00E2-4FE0-A6A4-A8401427FE41}"/>
    <cellStyle name="Separador de milhares 11 3 2 3 6" xfId="33883" xr:uid="{922C13C7-EC8D-4108-A828-F599D438949A}"/>
    <cellStyle name="Separador de milhares 11 3 2 4" xfId="11637" xr:uid="{00000000-0005-0000-0000-0000D3110000}"/>
    <cellStyle name="Separador de milhares 11 3 2 4 2" xfId="14578" xr:uid="{00000000-0005-0000-0000-0000D4110000}"/>
    <cellStyle name="Separador de milhares 11 3 2 4 2 2" xfId="20509" xr:uid="{B863377D-FC14-49EB-B47B-7AC8CC4E660B}"/>
    <cellStyle name="Separador de milhares 11 3 2 4 2 2 2" xfId="32303" xr:uid="{B6278F6F-A9F3-4DE0-948B-6DDFA5A919F0}"/>
    <cellStyle name="Separador de milhares 11 3 2 4 2 2 3" xfId="44102" xr:uid="{B0902E5A-0961-4617-8079-D8B16A670655}"/>
    <cellStyle name="Separador de milhares 11 3 2 4 2 3" xfId="26410" xr:uid="{39278815-41B1-4333-A4FA-6EAF917A52B4}"/>
    <cellStyle name="Separador de milhares 11 3 2 4 2 4" xfId="38205" xr:uid="{2013A95B-FA08-477C-87D1-8C05EDE45275}"/>
    <cellStyle name="Separador de milhares 11 3 2 4 3" xfId="17573" xr:uid="{E069CCB6-8E5E-41AC-998D-4B48A571BD2B}"/>
    <cellStyle name="Separador de milhares 11 3 2 4 3 2" xfId="29367" xr:uid="{52FC94B2-263C-4E55-81FC-2ADB55629323}"/>
    <cellStyle name="Separador de milhares 11 3 2 4 3 3" xfId="41166" xr:uid="{BD0201F8-4EDA-44AB-A6EF-656C962F4133}"/>
    <cellStyle name="Separador de milhares 11 3 2 4 4" xfId="23474" xr:uid="{1CCEF7E1-E16C-4F7F-9BAF-BCD02F5666B0}"/>
    <cellStyle name="Separador de milhares 11 3 2 4 5" xfId="35269" xr:uid="{F5F05053-DDF8-4E1B-936E-32A5FB0E75DC}"/>
    <cellStyle name="Separador de milhares 11 3 2 5" xfId="13190" xr:uid="{00000000-0005-0000-0000-0000D5110000}"/>
    <cellStyle name="Separador de milhares 11 3 2 5 2" xfId="19121" xr:uid="{9C61BF6A-67C2-44A0-8212-E5A941F392C7}"/>
    <cellStyle name="Separador de milhares 11 3 2 5 2 2" xfId="30915" xr:uid="{6F4C482C-3FDA-45C3-AE6A-5272217045E9}"/>
    <cellStyle name="Separador de milhares 11 3 2 5 2 3" xfId="42714" xr:uid="{25EBBB7C-001C-401D-AAA0-C33C31038B3E}"/>
    <cellStyle name="Separador de milhares 11 3 2 5 3" xfId="25022" xr:uid="{FF11BC04-B1A3-472D-96B1-93B085EA1DC2}"/>
    <cellStyle name="Separador de milhares 11 3 2 5 4" xfId="36817" xr:uid="{C1994016-8FCB-4A47-82B4-963280AD6AA8}"/>
    <cellStyle name="Separador de milhares 11 3 2 6" xfId="16181" xr:uid="{584EB73D-B1E6-4E95-9E49-F2E7AF78B87F}"/>
    <cellStyle name="Separador de milhares 11 3 2 6 2" xfId="27975" xr:uid="{D83DB42B-2B95-485C-A5BD-C3E2FF637F84}"/>
    <cellStyle name="Separador de milhares 11 3 2 6 3" xfId="39774" xr:uid="{EA300192-9F93-49E6-94FC-7FCF777658F4}"/>
    <cellStyle name="Separador de milhares 11 3 2 7" xfId="22085" xr:uid="{CE966020-6981-4483-9A80-0D88E28D0CFC}"/>
    <cellStyle name="Separador de milhares 11 3 2 8" xfId="33881" xr:uid="{B06DBB7C-375A-421B-81EF-3C11F26CA142}"/>
    <cellStyle name="Separador de milhares 11 3 3" xfId="3681" xr:uid="{00000000-0005-0000-0000-0000D6110000}"/>
    <cellStyle name="Separador de milhares 11 3 3 2" xfId="11640" xr:uid="{00000000-0005-0000-0000-0000D7110000}"/>
    <cellStyle name="Separador de milhares 11 3 3 2 2" xfId="14581" xr:uid="{00000000-0005-0000-0000-0000D8110000}"/>
    <cellStyle name="Separador de milhares 11 3 3 2 2 2" xfId="20512" xr:uid="{68574D86-1C7F-49C1-AFB7-5A900D1EFD78}"/>
    <cellStyle name="Separador de milhares 11 3 3 2 2 2 2" xfId="32306" xr:uid="{88B9A2CA-FFE6-41FB-8065-C7BABC081DCE}"/>
    <cellStyle name="Separador de milhares 11 3 3 2 2 2 3" xfId="44105" xr:uid="{DCE6F92A-AAC6-4C63-9097-E594C61F91B4}"/>
    <cellStyle name="Separador de milhares 11 3 3 2 2 3" xfId="26413" xr:uid="{61604DA4-E845-4FE5-B323-3AA745D6805D}"/>
    <cellStyle name="Separador de milhares 11 3 3 2 2 4" xfId="38208" xr:uid="{DED5F596-CD2E-4C8A-9818-D5067E9FCD24}"/>
    <cellStyle name="Separador de milhares 11 3 3 2 3" xfId="17576" xr:uid="{06E01ED8-43FA-4EDC-B8D8-53DFF778DBFE}"/>
    <cellStyle name="Separador de milhares 11 3 3 2 3 2" xfId="29370" xr:uid="{4B21F95B-F675-4025-B0E7-0720B4894065}"/>
    <cellStyle name="Separador de milhares 11 3 3 2 3 3" xfId="41169" xr:uid="{0F1FCC16-BA22-46E3-81CA-1D0938597E2A}"/>
    <cellStyle name="Separador de milhares 11 3 3 2 4" xfId="23477" xr:uid="{30844D7A-0E6B-4FA7-901F-A4A49047C29A}"/>
    <cellStyle name="Separador de milhares 11 3 3 2 5" xfId="35272" xr:uid="{0FBFE8B5-9FA5-4011-96B4-C5C15179CFBB}"/>
    <cellStyle name="Separador de milhares 11 3 3 3" xfId="13193" xr:uid="{00000000-0005-0000-0000-0000D9110000}"/>
    <cellStyle name="Separador de milhares 11 3 3 3 2" xfId="19124" xr:uid="{62726661-35B4-48C3-AC46-362B836FEC9C}"/>
    <cellStyle name="Separador de milhares 11 3 3 3 2 2" xfId="30918" xr:uid="{96D0EEBB-56ED-44A8-8237-420E56FA878E}"/>
    <cellStyle name="Separador de milhares 11 3 3 3 2 3" xfId="42717" xr:uid="{EBFD8CF8-EE2E-4026-9832-85238DA4C8B1}"/>
    <cellStyle name="Separador de milhares 11 3 3 3 3" xfId="25025" xr:uid="{D4BC33AC-F958-4A30-90FA-21F9917862E8}"/>
    <cellStyle name="Separador de milhares 11 3 3 3 4" xfId="36820" xr:uid="{EF8B00A6-9868-44F4-87BD-9306BCD670E2}"/>
    <cellStyle name="Separador de milhares 11 3 3 4" xfId="16184" xr:uid="{DE35D501-236E-4729-9122-18A5AB9B752B}"/>
    <cellStyle name="Separador de milhares 11 3 3 4 2" xfId="27978" xr:uid="{751785AF-AC93-453E-8FAC-E509B8CA75E9}"/>
    <cellStyle name="Separador de milhares 11 3 3 4 3" xfId="39777" xr:uid="{C23754AD-D3CD-4F63-9250-360C8EF8A4DB}"/>
    <cellStyle name="Separador de milhares 11 3 3 5" xfId="22088" xr:uid="{B2FB266C-A8A3-4A0E-94BE-C03A0D1E2E84}"/>
    <cellStyle name="Separador de milhares 11 3 3 6" xfId="33884" xr:uid="{D48AAE6C-1EBE-4A2D-8BA6-B3B5F29A62C6}"/>
    <cellStyle name="Separador de milhares 11 3 4" xfId="3682" xr:uid="{00000000-0005-0000-0000-0000DA110000}"/>
    <cellStyle name="Separador de milhares 11 3 4 2" xfId="11641" xr:uid="{00000000-0005-0000-0000-0000DB110000}"/>
    <cellStyle name="Separador de milhares 11 3 4 2 2" xfId="14582" xr:uid="{00000000-0005-0000-0000-0000DC110000}"/>
    <cellStyle name="Separador de milhares 11 3 4 2 2 2" xfId="20513" xr:uid="{75A5A325-3519-41A4-9961-FD0F3F6645C9}"/>
    <cellStyle name="Separador de milhares 11 3 4 2 2 2 2" xfId="32307" xr:uid="{41654A0A-13DD-49A2-9C85-F02FCE4D5B23}"/>
    <cellStyle name="Separador de milhares 11 3 4 2 2 2 3" xfId="44106" xr:uid="{44FC0BCE-6DEE-4EFD-B2FE-CCD59EABB65B}"/>
    <cellStyle name="Separador de milhares 11 3 4 2 2 3" xfId="26414" xr:uid="{864B4ED4-ABC2-48AC-A7F1-820C8CAB79F7}"/>
    <cellStyle name="Separador de milhares 11 3 4 2 2 4" xfId="38209" xr:uid="{F8C8CD76-F5A7-4A83-A925-CA1C05BDC4F5}"/>
    <cellStyle name="Separador de milhares 11 3 4 2 3" xfId="17577" xr:uid="{502A9CBC-944A-420D-BB77-9217988B61C5}"/>
    <cellStyle name="Separador de milhares 11 3 4 2 3 2" xfId="29371" xr:uid="{096F1DD5-D0E4-4339-8F43-C872D67A334E}"/>
    <cellStyle name="Separador de milhares 11 3 4 2 3 3" xfId="41170" xr:uid="{BAFB285D-50C8-4CAD-A64D-BA00F85827A0}"/>
    <cellStyle name="Separador de milhares 11 3 4 2 4" xfId="23478" xr:uid="{2F28F811-93A6-460D-B61F-A116C22DD842}"/>
    <cellStyle name="Separador de milhares 11 3 4 2 5" xfId="35273" xr:uid="{A35E723A-5B59-4DDD-BA18-16EA7CC27418}"/>
    <cellStyle name="Separador de milhares 11 3 4 3" xfId="13194" xr:uid="{00000000-0005-0000-0000-0000DD110000}"/>
    <cellStyle name="Separador de milhares 11 3 4 3 2" xfId="19125" xr:uid="{259A98AF-EB74-4210-BD72-CEFB15AFF46F}"/>
    <cellStyle name="Separador de milhares 11 3 4 3 2 2" xfId="30919" xr:uid="{B4E815BF-7513-4D45-87F9-1E6D03F5B87B}"/>
    <cellStyle name="Separador de milhares 11 3 4 3 2 3" xfId="42718" xr:uid="{784004B7-A730-4F2D-A466-7F45859E626C}"/>
    <cellStyle name="Separador de milhares 11 3 4 3 3" xfId="25026" xr:uid="{E02A5B96-6251-4896-A224-AF405CD53BD1}"/>
    <cellStyle name="Separador de milhares 11 3 4 3 4" xfId="36821" xr:uid="{F1CD903A-6620-404A-8F65-759C6E3DA869}"/>
    <cellStyle name="Separador de milhares 11 3 4 4" xfId="16185" xr:uid="{8C3AB4E5-9173-43AE-9D64-0CEB9292A9F9}"/>
    <cellStyle name="Separador de milhares 11 3 4 4 2" xfId="27979" xr:uid="{9CD323C2-33F8-4C4A-A0DB-14970081ECEF}"/>
    <cellStyle name="Separador de milhares 11 3 4 4 3" xfId="39778" xr:uid="{B60E6F5F-CE1B-47AB-BC7A-D95526212F31}"/>
    <cellStyle name="Separador de milhares 11 3 4 5" xfId="22089" xr:uid="{42EB7DF7-3DBF-41A5-A393-7D3726FC56F7}"/>
    <cellStyle name="Separador de milhares 11 3 4 6" xfId="33885" xr:uid="{C790E955-C205-4557-9EB2-3AEAF5B01417}"/>
    <cellStyle name="Separador de milhares 11 3 5" xfId="3683" xr:uid="{00000000-0005-0000-0000-0000DE110000}"/>
    <cellStyle name="Separador de milhares 11 3 5 2" xfId="11642" xr:uid="{00000000-0005-0000-0000-0000DF110000}"/>
    <cellStyle name="Separador de milhares 11 3 5 2 2" xfId="14583" xr:uid="{00000000-0005-0000-0000-0000E0110000}"/>
    <cellStyle name="Separador de milhares 11 3 5 2 2 2" xfId="20514" xr:uid="{ADB2750F-8C54-4DFF-9F56-F0395726A923}"/>
    <cellStyle name="Separador de milhares 11 3 5 2 2 2 2" xfId="32308" xr:uid="{51397B15-856E-4F77-B95D-A436CE65103F}"/>
    <cellStyle name="Separador de milhares 11 3 5 2 2 2 3" xfId="44107" xr:uid="{6837A15B-D76B-41BA-BDA0-C88EF43A81AF}"/>
    <cellStyle name="Separador de milhares 11 3 5 2 2 3" xfId="26415" xr:uid="{D0AA7639-B931-46FF-A4A6-CF4392B6AECC}"/>
    <cellStyle name="Separador de milhares 11 3 5 2 2 4" xfId="38210" xr:uid="{FD1294B6-4320-431B-8E86-4982583ECE65}"/>
    <cellStyle name="Separador de milhares 11 3 5 2 3" xfId="17578" xr:uid="{D3DEF374-6286-4693-A827-5A1204B092FF}"/>
    <cellStyle name="Separador de milhares 11 3 5 2 3 2" xfId="29372" xr:uid="{2ED89D9B-9A8E-4021-A12D-4A32A2460690}"/>
    <cellStyle name="Separador de milhares 11 3 5 2 3 3" xfId="41171" xr:uid="{47CDD2AB-1836-4610-B2C2-60D486C95F80}"/>
    <cellStyle name="Separador de milhares 11 3 5 2 4" xfId="23479" xr:uid="{0C3106FD-A461-4EBA-B963-532445564473}"/>
    <cellStyle name="Separador de milhares 11 3 5 2 5" xfId="35274" xr:uid="{B685787A-5CC7-4B9A-8F95-9E40153FC942}"/>
    <cellStyle name="Separador de milhares 11 3 5 3" xfId="13195" xr:uid="{00000000-0005-0000-0000-0000E1110000}"/>
    <cellStyle name="Separador de milhares 11 3 5 3 2" xfId="19126" xr:uid="{496847AB-4753-4519-984D-F37B00DF4039}"/>
    <cellStyle name="Separador de milhares 11 3 5 3 2 2" xfId="30920" xr:uid="{B494630F-B095-4C7E-8FA1-A78BCB4EEFE7}"/>
    <cellStyle name="Separador de milhares 11 3 5 3 2 3" xfId="42719" xr:uid="{11105875-D017-47F1-A4C4-08DAE27B99B6}"/>
    <cellStyle name="Separador de milhares 11 3 5 3 3" xfId="25027" xr:uid="{1263408D-9293-4611-9AF3-4A09060D67E9}"/>
    <cellStyle name="Separador de milhares 11 3 5 3 4" xfId="36822" xr:uid="{E9A557E5-DEAF-4769-AF53-1C9227B7F813}"/>
    <cellStyle name="Separador de milhares 11 3 5 4" xfId="16186" xr:uid="{95988B1C-1974-48C1-A0C6-8E5ED7820412}"/>
    <cellStyle name="Separador de milhares 11 3 5 4 2" xfId="27980" xr:uid="{07914063-B79A-4281-85ED-1207E5CB571E}"/>
    <cellStyle name="Separador de milhares 11 3 5 4 3" xfId="39779" xr:uid="{04E6E33F-A04F-4A75-A648-568C637DE196}"/>
    <cellStyle name="Separador de milhares 11 3 5 5" xfId="22090" xr:uid="{4EBEB7F8-A400-4548-9A45-959013B51677}"/>
    <cellStyle name="Separador de milhares 11 3 5 6" xfId="33886" xr:uid="{62F7DBB2-95ED-45FB-A60B-CD391BA5D05A}"/>
    <cellStyle name="Separador de milhares 11 3 6" xfId="11636" xr:uid="{00000000-0005-0000-0000-0000E2110000}"/>
    <cellStyle name="Separador de milhares 11 3 6 2" xfId="14577" xr:uid="{00000000-0005-0000-0000-0000E3110000}"/>
    <cellStyle name="Separador de milhares 11 3 6 2 2" xfId="20508" xr:uid="{9E29C784-5503-4930-B2C1-057AC212574F}"/>
    <cellStyle name="Separador de milhares 11 3 6 2 2 2" xfId="32302" xr:uid="{17556DE9-3FC8-44BD-8580-7DDD3B00315D}"/>
    <cellStyle name="Separador de milhares 11 3 6 2 2 3" xfId="44101" xr:uid="{63BC83B6-A2BC-4709-9FC9-D1CE2EFF3A5A}"/>
    <cellStyle name="Separador de milhares 11 3 6 2 3" xfId="26409" xr:uid="{3159A38C-926D-4769-AC2E-EECB1EC48077}"/>
    <cellStyle name="Separador de milhares 11 3 6 2 4" xfId="38204" xr:uid="{2E22D993-D593-461D-BC43-3D5483FFCA5D}"/>
    <cellStyle name="Separador de milhares 11 3 6 3" xfId="17572" xr:uid="{5A426F64-7FF7-4BCC-9667-D395CDA12924}"/>
    <cellStyle name="Separador de milhares 11 3 6 3 2" xfId="29366" xr:uid="{B4352ECB-9756-4664-BA0B-D1D9681CD759}"/>
    <cellStyle name="Separador de milhares 11 3 6 3 3" xfId="41165" xr:uid="{78726479-4D62-466D-9F61-7138ADCC74CD}"/>
    <cellStyle name="Separador de milhares 11 3 6 4" xfId="23473" xr:uid="{3F69062F-D3F0-4851-9418-CEFD0BE922CE}"/>
    <cellStyle name="Separador de milhares 11 3 6 5" xfId="35268" xr:uid="{84840F5D-8E9E-4B4C-BDB1-2EE29D1C55B7}"/>
    <cellStyle name="Separador de milhares 11 3 7" xfId="13189" xr:uid="{00000000-0005-0000-0000-0000E4110000}"/>
    <cellStyle name="Separador de milhares 11 3 7 2" xfId="19120" xr:uid="{BA14CB22-23DF-4EB9-8C24-E5B1532599CB}"/>
    <cellStyle name="Separador de milhares 11 3 7 2 2" xfId="30914" xr:uid="{C73CE881-7520-4177-AEAB-DB41B6B91537}"/>
    <cellStyle name="Separador de milhares 11 3 7 2 3" xfId="42713" xr:uid="{35903A22-68A4-4A22-AAE9-C91BCE9BB609}"/>
    <cellStyle name="Separador de milhares 11 3 7 3" xfId="25021" xr:uid="{78550620-7514-4588-934D-669A4F748D84}"/>
    <cellStyle name="Separador de milhares 11 3 7 4" xfId="36816" xr:uid="{491D30A6-8F2C-478A-AC4E-D5C400BB0488}"/>
    <cellStyle name="Separador de milhares 11 3 8" xfId="16180" xr:uid="{8BE23D37-DFE8-4A3F-8927-81165499659D}"/>
    <cellStyle name="Separador de milhares 11 3 8 2" xfId="27974" xr:uid="{511D83B6-AF29-4E95-A8B3-131DFCB996C5}"/>
    <cellStyle name="Separador de milhares 11 3 8 3" xfId="39773" xr:uid="{2592ACCA-9F70-46F2-8327-34E6E4F98841}"/>
    <cellStyle name="Separador de milhares 11 3 9" xfId="22084" xr:uid="{4145EA3D-CA95-49BF-8459-6F898314EBD6}"/>
    <cellStyle name="Separador de milhares 11 4" xfId="3684" xr:uid="{00000000-0005-0000-0000-0000E5110000}"/>
    <cellStyle name="Separador de milhares 11 4 10" xfId="33887" xr:uid="{7BBDF2B1-48E0-4547-911D-A313F244E40A}"/>
    <cellStyle name="Separador de milhares 11 4 2" xfId="3685" xr:uid="{00000000-0005-0000-0000-0000E6110000}"/>
    <cellStyle name="Separador de milhares 11 4 2 2" xfId="3686" xr:uid="{00000000-0005-0000-0000-0000E7110000}"/>
    <cellStyle name="Separador de milhares 11 4 2 2 2" xfId="11645" xr:uid="{00000000-0005-0000-0000-0000E8110000}"/>
    <cellStyle name="Separador de milhares 11 4 2 2 2 2" xfId="14586" xr:uid="{00000000-0005-0000-0000-0000E9110000}"/>
    <cellStyle name="Separador de milhares 11 4 2 2 2 2 2" xfId="20517" xr:uid="{3C68C58C-9EE9-4AEB-87B0-3BB6D3EB1B02}"/>
    <cellStyle name="Separador de milhares 11 4 2 2 2 2 2 2" xfId="32311" xr:uid="{72B474B6-F63C-4412-A6B8-BDE10A046BC1}"/>
    <cellStyle name="Separador de milhares 11 4 2 2 2 2 2 3" xfId="44110" xr:uid="{286262FE-B570-4821-81DC-526B5D2418B5}"/>
    <cellStyle name="Separador de milhares 11 4 2 2 2 2 3" xfId="26418" xr:uid="{EEFD58EF-FE88-4529-BC7F-FA34616CFB3F}"/>
    <cellStyle name="Separador de milhares 11 4 2 2 2 2 4" xfId="38213" xr:uid="{16895046-2C98-49A0-B52C-F6F269F7F72B}"/>
    <cellStyle name="Separador de milhares 11 4 2 2 2 3" xfId="17581" xr:uid="{5333395E-11C3-4B4B-BE1E-048EB38F3AB1}"/>
    <cellStyle name="Separador de milhares 11 4 2 2 2 3 2" xfId="29375" xr:uid="{BB3268F5-93C8-49FE-A8D8-39457451F27A}"/>
    <cellStyle name="Separador de milhares 11 4 2 2 2 3 3" xfId="41174" xr:uid="{ECAF1CB2-252D-488F-B21A-AD368889B919}"/>
    <cellStyle name="Separador de milhares 11 4 2 2 2 4" xfId="23482" xr:uid="{11731168-216B-46F0-BDD8-3EB8B176A8E8}"/>
    <cellStyle name="Separador de milhares 11 4 2 2 2 5" xfId="35277" xr:uid="{A31468CA-FFA5-42F0-A62F-5D513E42C67B}"/>
    <cellStyle name="Separador de milhares 11 4 2 2 3" xfId="13198" xr:uid="{00000000-0005-0000-0000-0000EA110000}"/>
    <cellStyle name="Separador de milhares 11 4 2 2 3 2" xfId="19129" xr:uid="{EBC59646-A00C-4833-AD77-E39EEFF81CC4}"/>
    <cellStyle name="Separador de milhares 11 4 2 2 3 2 2" xfId="30923" xr:uid="{85A43AD4-3188-4E0A-9376-004890DAE1AB}"/>
    <cellStyle name="Separador de milhares 11 4 2 2 3 2 3" xfId="42722" xr:uid="{DB0F149F-7B65-4296-968D-FF8359971B6C}"/>
    <cellStyle name="Separador de milhares 11 4 2 2 3 3" xfId="25030" xr:uid="{7BCB23A1-008B-45DF-9944-C45ED6EBBC68}"/>
    <cellStyle name="Separador de milhares 11 4 2 2 3 4" xfId="36825" xr:uid="{B62FD33D-7D4F-4F55-86DD-D0970F0E756F}"/>
    <cellStyle name="Separador de milhares 11 4 2 2 4" xfId="16189" xr:uid="{8DCDEF2B-BC7D-4BF0-91D2-A6CFFFCB66C5}"/>
    <cellStyle name="Separador de milhares 11 4 2 2 4 2" xfId="27983" xr:uid="{8BAB41B6-277B-4C55-B601-32B65EC6F874}"/>
    <cellStyle name="Separador de milhares 11 4 2 2 4 3" xfId="39782" xr:uid="{C10CC3CE-C5A3-4041-A16A-CF13B8C3E7AE}"/>
    <cellStyle name="Separador de milhares 11 4 2 2 5" xfId="22093" xr:uid="{4DC5DF81-99ED-47B6-AE4F-C1241499F764}"/>
    <cellStyle name="Separador de milhares 11 4 2 2 6" xfId="33889" xr:uid="{51B012BB-0525-4955-B22F-A2DEC4A19A7F}"/>
    <cellStyle name="Separador de milhares 11 4 2 3" xfId="3687" xr:uid="{00000000-0005-0000-0000-0000EB110000}"/>
    <cellStyle name="Separador de milhares 11 4 2 3 2" xfId="11646" xr:uid="{00000000-0005-0000-0000-0000EC110000}"/>
    <cellStyle name="Separador de milhares 11 4 2 3 2 2" xfId="14587" xr:uid="{00000000-0005-0000-0000-0000ED110000}"/>
    <cellStyle name="Separador de milhares 11 4 2 3 2 2 2" xfId="20518" xr:uid="{604787B8-34C2-438F-B3D6-AF0116EB3279}"/>
    <cellStyle name="Separador de milhares 11 4 2 3 2 2 2 2" xfId="32312" xr:uid="{7A28D03A-C8EE-43EB-8D9B-84BC23C5AD02}"/>
    <cellStyle name="Separador de milhares 11 4 2 3 2 2 2 3" xfId="44111" xr:uid="{398C7BB8-C675-4B95-8159-A3A117D96E87}"/>
    <cellStyle name="Separador de milhares 11 4 2 3 2 2 3" xfId="26419" xr:uid="{E2BD8CD4-C461-47DA-94B9-308BE1140869}"/>
    <cellStyle name="Separador de milhares 11 4 2 3 2 2 4" xfId="38214" xr:uid="{73457350-3BC2-40C7-A7D9-EE8F0EA19B94}"/>
    <cellStyle name="Separador de milhares 11 4 2 3 2 3" xfId="17582" xr:uid="{9B1803B9-FD1D-426B-9698-9242C13345D7}"/>
    <cellStyle name="Separador de milhares 11 4 2 3 2 3 2" xfId="29376" xr:uid="{A4F191A6-13CE-44FB-813D-DAAD1534CAD1}"/>
    <cellStyle name="Separador de milhares 11 4 2 3 2 3 3" xfId="41175" xr:uid="{9125E75F-2989-483E-8521-626920DDFEB7}"/>
    <cellStyle name="Separador de milhares 11 4 2 3 2 4" xfId="23483" xr:uid="{093AE939-ECCD-41F5-A5B2-AC4E96576B16}"/>
    <cellStyle name="Separador de milhares 11 4 2 3 2 5" xfId="35278" xr:uid="{682CCD5C-8293-41D6-BD3E-05540F1305A9}"/>
    <cellStyle name="Separador de milhares 11 4 2 3 3" xfId="13199" xr:uid="{00000000-0005-0000-0000-0000EE110000}"/>
    <cellStyle name="Separador de milhares 11 4 2 3 3 2" xfId="19130" xr:uid="{24A4CD91-45C5-4679-826E-0E059426A7DD}"/>
    <cellStyle name="Separador de milhares 11 4 2 3 3 2 2" xfId="30924" xr:uid="{D8A2D8E8-A8CC-4EE3-B6B8-DF1977751C02}"/>
    <cellStyle name="Separador de milhares 11 4 2 3 3 2 3" xfId="42723" xr:uid="{3CD6D108-A315-41E8-91A6-CA4DCF7321F6}"/>
    <cellStyle name="Separador de milhares 11 4 2 3 3 3" xfId="25031" xr:uid="{AC4C1288-EE0D-4A59-8DDD-D4F3D2D55007}"/>
    <cellStyle name="Separador de milhares 11 4 2 3 3 4" xfId="36826" xr:uid="{718C3DA5-1611-44AE-9E82-07C4D5E384F9}"/>
    <cellStyle name="Separador de milhares 11 4 2 3 4" xfId="16190" xr:uid="{DF55AC84-97D5-4D4F-836C-52893B27A410}"/>
    <cellStyle name="Separador de milhares 11 4 2 3 4 2" xfId="27984" xr:uid="{AD774F3D-D0A1-4E0C-83A5-A84A93DC419D}"/>
    <cellStyle name="Separador de milhares 11 4 2 3 4 3" xfId="39783" xr:uid="{4CBCD7BF-CEAD-4E1B-AF49-77997C3A9ED1}"/>
    <cellStyle name="Separador de milhares 11 4 2 3 5" xfId="22094" xr:uid="{81376D9E-BB64-4B41-B2C7-7C72FB63D8A1}"/>
    <cellStyle name="Separador de milhares 11 4 2 3 6" xfId="33890" xr:uid="{E3830EEA-6558-4A75-8239-EAAA90EC3ABF}"/>
    <cellStyle name="Separador de milhares 11 4 2 4" xfId="11644" xr:uid="{00000000-0005-0000-0000-0000EF110000}"/>
    <cellStyle name="Separador de milhares 11 4 2 4 2" xfId="14585" xr:uid="{00000000-0005-0000-0000-0000F0110000}"/>
    <cellStyle name="Separador de milhares 11 4 2 4 2 2" xfId="20516" xr:uid="{B42B327E-88CC-409B-91C9-7DE5B0C3428E}"/>
    <cellStyle name="Separador de milhares 11 4 2 4 2 2 2" xfId="32310" xr:uid="{144D3A43-A288-45EF-9A31-60FB518F9907}"/>
    <cellStyle name="Separador de milhares 11 4 2 4 2 2 3" xfId="44109" xr:uid="{E70C7DE6-8877-4434-A448-AEFE466E1535}"/>
    <cellStyle name="Separador de milhares 11 4 2 4 2 3" xfId="26417" xr:uid="{C617B009-0904-4192-8EAB-E42B1F064D33}"/>
    <cellStyle name="Separador de milhares 11 4 2 4 2 4" xfId="38212" xr:uid="{2AEEF77A-AC47-460A-B992-C3A0C3D01A4E}"/>
    <cellStyle name="Separador de milhares 11 4 2 4 3" xfId="17580" xr:uid="{A6D2464F-19B2-417C-9DF2-E92A1F83B3FB}"/>
    <cellStyle name="Separador de milhares 11 4 2 4 3 2" xfId="29374" xr:uid="{DA214F1F-B851-4CA7-8B39-4E60DF97DB8E}"/>
    <cellStyle name="Separador de milhares 11 4 2 4 3 3" xfId="41173" xr:uid="{E1FD8FCD-06E3-414B-ADB0-992D1F1F6F94}"/>
    <cellStyle name="Separador de milhares 11 4 2 4 4" xfId="23481" xr:uid="{20D7E69F-31B7-4717-92D6-5583D2FE1C37}"/>
    <cellStyle name="Separador de milhares 11 4 2 4 5" xfId="35276" xr:uid="{E2248279-0EE6-45D8-97F3-7381FAEC18CF}"/>
    <cellStyle name="Separador de milhares 11 4 2 5" xfId="13197" xr:uid="{00000000-0005-0000-0000-0000F1110000}"/>
    <cellStyle name="Separador de milhares 11 4 2 5 2" xfId="19128" xr:uid="{9B510247-279E-465E-94D5-FE80192173B8}"/>
    <cellStyle name="Separador de milhares 11 4 2 5 2 2" xfId="30922" xr:uid="{DFA4D45D-0C52-47E1-B4D2-EC76E6F72B7D}"/>
    <cellStyle name="Separador de milhares 11 4 2 5 2 3" xfId="42721" xr:uid="{75E60091-9C28-4065-9C7B-4054964C205B}"/>
    <cellStyle name="Separador de milhares 11 4 2 5 3" xfId="25029" xr:uid="{EE464123-3254-4898-8B09-6F54FC00CFA9}"/>
    <cellStyle name="Separador de milhares 11 4 2 5 4" xfId="36824" xr:uid="{09DEABF9-3963-4AA9-8196-828B327A5FC8}"/>
    <cellStyle name="Separador de milhares 11 4 2 6" xfId="16188" xr:uid="{0DD849B7-C1AF-4C49-A803-3749E08170B6}"/>
    <cellStyle name="Separador de milhares 11 4 2 6 2" xfId="27982" xr:uid="{B75E5222-DCA1-44C3-8C0B-B8711E00B8E8}"/>
    <cellStyle name="Separador de milhares 11 4 2 6 3" xfId="39781" xr:uid="{90BF3D14-FEE4-4530-975A-2B8B735D88AE}"/>
    <cellStyle name="Separador de milhares 11 4 2 7" xfId="22092" xr:uid="{E5C61704-812B-48A0-BD86-B2DFB4747EE7}"/>
    <cellStyle name="Separador de milhares 11 4 2 8" xfId="33888" xr:uid="{CE90489C-6C72-4D8E-9732-8ADAA5D8E7F4}"/>
    <cellStyle name="Separador de milhares 11 4 3" xfId="3688" xr:uid="{00000000-0005-0000-0000-0000F2110000}"/>
    <cellStyle name="Separador de milhares 11 4 3 2" xfId="11647" xr:uid="{00000000-0005-0000-0000-0000F3110000}"/>
    <cellStyle name="Separador de milhares 11 4 3 2 2" xfId="14588" xr:uid="{00000000-0005-0000-0000-0000F4110000}"/>
    <cellStyle name="Separador de milhares 11 4 3 2 2 2" xfId="20519" xr:uid="{8339B308-2FC2-41DF-9A74-387D7349E27D}"/>
    <cellStyle name="Separador de milhares 11 4 3 2 2 2 2" xfId="32313" xr:uid="{B73AE0F6-8EA5-4F60-984A-A52F8260CB50}"/>
    <cellStyle name="Separador de milhares 11 4 3 2 2 2 3" xfId="44112" xr:uid="{B651A63B-3AE0-4F6D-A85D-58EC8F90112F}"/>
    <cellStyle name="Separador de milhares 11 4 3 2 2 3" xfId="26420" xr:uid="{E68E2B36-5299-4BAC-AEF9-7C0F01274404}"/>
    <cellStyle name="Separador de milhares 11 4 3 2 2 4" xfId="38215" xr:uid="{94FD608D-4913-49C9-B29D-7CD2384E4042}"/>
    <cellStyle name="Separador de milhares 11 4 3 2 3" xfId="17583" xr:uid="{D84F4C9F-D917-4898-94D8-1B0F23D03B5A}"/>
    <cellStyle name="Separador de milhares 11 4 3 2 3 2" xfId="29377" xr:uid="{515D00C1-FBB1-4FA4-B413-5DE96D7CD014}"/>
    <cellStyle name="Separador de milhares 11 4 3 2 3 3" xfId="41176" xr:uid="{EC8E0190-534B-4E2D-A0C1-6CDCB25871CE}"/>
    <cellStyle name="Separador de milhares 11 4 3 2 4" xfId="23484" xr:uid="{59BF42B5-991F-442D-81B5-547FD46CB572}"/>
    <cellStyle name="Separador de milhares 11 4 3 2 5" xfId="35279" xr:uid="{B3CC78E6-D30F-465E-928B-9D213CB4975A}"/>
    <cellStyle name="Separador de milhares 11 4 3 3" xfId="13200" xr:uid="{00000000-0005-0000-0000-0000F5110000}"/>
    <cellStyle name="Separador de milhares 11 4 3 3 2" xfId="19131" xr:uid="{0EDD85B4-B640-4F70-909E-F349C7F5D155}"/>
    <cellStyle name="Separador de milhares 11 4 3 3 2 2" xfId="30925" xr:uid="{D71F1F69-4EF2-4FC2-AD24-F4BD7CBFFB03}"/>
    <cellStyle name="Separador de milhares 11 4 3 3 2 3" xfId="42724" xr:uid="{060BBC2C-A710-4D89-98B9-336D4A93A3AC}"/>
    <cellStyle name="Separador de milhares 11 4 3 3 3" xfId="25032" xr:uid="{B7669AF9-40E4-4FA7-B310-6A84150BA11A}"/>
    <cellStyle name="Separador de milhares 11 4 3 3 4" xfId="36827" xr:uid="{64B098FF-CCAA-478E-A455-5B1C4BE9DFAA}"/>
    <cellStyle name="Separador de milhares 11 4 3 4" xfId="16191" xr:uid="{32D62620-58DA-4814-8A65-0C87C47A5793}"/>
    <cellStyle name="Separador de milhares 11 4 3 4 2" xfId="27985" xr:uid="{1D1E5FF9-13D3-467D-BB81-6192EB7D1F18}"/>
    <cellStyle name="Separador de milhares 11 4 3 4 3" xfId="39784" xr:uid="{1156E8E5-419D-4309-B5C4-17B1B33E83FB}"/>
    <cellStyle name="Separador de milhares 11 4 3 5" xfId="22095" xr:uid="{4AE9F68D-5AFB-4078-BF29-AABF5D33B2EC}"/>
    <cellStyle name="Separador de milhares 11 4 3 6" xfId="33891" xr:uid="{EADB8B1B-C8F7-4EC6-921E-CD9F2F47D928}"/>
    <cellStyle name="Separador de milhares 11 4 4" xfId="3689" xr:uid="{00000000-0005-0000-0000-0000F6110000}"/>
    <cellStyle name="Separador de milhares 11 4 4 2" xfId="11648" xr:uid="{00000000-0005-0000-0000-0000F7110000}"/>
    <cellStyle name="Separador de milhares 11 4 4 2 2" xfId="14589" xr:uid="{00000000-0005-0000-0000-0000F8110000}"/>
    <cellStyle name="Separador de milhares 11 4 4 2 2 2" xfId="20520" xr:uid="{12BEDE2B-C6A5-4B6D-AB9D-49BF5B28B58D}"/>
    <cellStyle name="Separador de milhares 11 4 4 2 2 2 2" xfId="32314" xr:uid="{7344B9E0-3464-4A18-9445-D2013CAB0362}"/>
    <cellStyle name="Separador de milhares 11 4 4 2 2 2 3" xfId="44113" xr:uid="{B47D03F8-2AC0-4507-8AD8-6640A9D0B5E6}"/>
    <cellStyle name="Separador de milhares 11 4 4 2 2 3" xfId="26421" xr:uid="{935C015F-11B7-4250-B097-F8AC142B12B3}"/>
    <cellStyle name="Separador de milhares 11 4 4 2 2 4" xfId="38216" xr:uid="{6C0F1C72-40A3-4FC8-8313-63225FF1EE25}"/>
    <cellStyle name="Separador de milhares 11 4 4 2 3" xfId="17584" xr:uid="{61F03351-3FD6-41AA-8EC9-1A95FE9C9FA6}"/>
    <cellStyle name="Separador de milhares 11 4 4 2 3 2" xfId="29378" xr:uid="{26C79968-0B8C-45B5-985F-5CBB723EE499}"/>
    <cellStyle name="Separador de milhares 11 4 4 2 3 3" xfId="41177" xr:uid="{B9726E2A-5074-4D3D-BB5B-37A5C7D3018D}"/>
    <cellStyle name="Separador de milhares 11 4 4 2 4" xfId="23485" xr:uid="{C026D2BA-C2CA-4B9E-B913-D0DF2AC41532}"/>
    <cellStyle name="Separador de milhares 11 4 4 2 5" xfId="35280" xr:uid="{11EF82BA-C0D1-4E51-BA28-783D02BDA882}"/>
    <cellStyle name="Separador de milhares 11 4 4 3" xfId="13201" xr:uid="{00000000-0005-0000-0000-0000F9110000}"/>
    <cellStyle name="Separador de milhares 11 4 4 3 2" xfId="19132" xr:uid="{1C3006E1-FE76-4B58-AF15-7D2C81263E46}"/>
    <cellStyle name="Separador de milhares 11 4 4 3 2 2" xfId="30926" xr:uid="{67A353EC-0341-464D-9075-317C1CBE8E5C}"/>
    <cellStyle name="Separador de milhares 11 4 4 3 2 3" xfId="42725" xr:uid="{E3281114-988B-4D16-AC00-35BD6A6D015D}"/>
    <cellStyle name="Separador de milhares 11 4 4 3 3" xfId="25033" xr:uid="{7D8B9461-3010-42FD-B45F-B75AC88C03C1}"/>
    <cellStyle name="Separador de milhares 11 4 4 3 4" xfId="36828" xr:uid="{866B2DA2-8CD2-47A8-8F51-A6F8ABE9B951}"/>
    <cellStyle name="Separador de milhares 11 4 4 4" xfId="16192" xr:uid="{F36696E9-4F1F-42BD-B6B8-34C313545DAF}"/>
    <cellStyle name="Separador de milhares 11 4 4 4 2" xfId="27986" xr:uid="{4DB1CBB5-F421-4855-941D-34CE675799B8}"/>
    <cellStyle name="Separador de milhares 11 4 4 4 3" xfId="39785" xr:uid="{F5570496-E122-4A74-9D06-820653308112}"/>
    <cellStyle name="Separador de milhares 11 4 4 5" xfId="22096" xr:uid="{01D1ABF5-4DF3-4BEB-9117-63069ACF2434}"/>
    <cellStyle name="Separador de milhares 11 4 4 6" xfId="33892" xr:uid="{3DA81BE7-6EF9-4ADC-91CD-86B750936A54}"/>
    <cellStyle name="Separador de milhares 11 4 5" xfId="3690" xr:uid="{00000000-0005-0000-0000-0000FA110000}"/>
    <cellStyle name="Separador de milhares 11 4 5 2" xfId="11649" xr:uid="{00000000-0005-0000-0000-0000FB110000}"/>
    <cellStyle name="Separador de milhares 11 4 5 2 2" xfId="14590" xr:uid="{00000000-0005-0000-0000-0000FC110000}"/>
    <cellStyle name="Separador de milhares 11 4 5 2 2 2" xfId="20521" xr:uid="{1F6F9A78-79C5-4BB5-85E8-A463DB0C6599}"/>
    <cellStyle name="Separador de milhares 11 4 5 2 2 2 2" xfId="32315" xr:uid="{1EE7110E-57E6-4413-BEEC-76826FC02740}"/>
    <cellStyle name="Separador de milhares 11 4 5 2 2 2 3" xfId="44114" xr:uid="{78F33959-A76D-4685-B7F3-BAAB55F0ACC5}"/>
    <cellStyle name="Separador de milhares 11 4 5 2 2 3" xfId="26422" xr:uid="{8C24020A-0689-4938-A6FA-F8937FB8B6BE}"/>
    <cellStyle name="Separador de milhares 11 4 5 2 2 4" xfId="38217" xr:uid="{5CE491AA-6DD5-4CAE-A0E5-4B6ED6FDB768}"/>
    <cellStyle name="Separador de milhares 11 4 5 2 3" xfId="17585" xr:uid="{C0A66E9A-707C-4840-B217-A6CFF668A323}"/>
    <cellStyle name="Separador de milhares 11 4 5 2 3 2" xfId="29379" xr:uid="{82F090B2-9B4D-4F93-BBBE-C9B982D4F60C}"/>
    <cellStyle name="Separador de milhares 11 4 5 2 3 3" xfId="41178" xr:uid="{E757E27A-6371-442F-94C1-10D516B5A57C}"/>
    <cellStyle name="Separador de milhares 11 4 5 2 4" xfId="23486" xr:uid="{D1D3D871-EDB2-428E-88B3-DF3E7A3AE258}"/>
    <cellStyle name="Separador de milhares 11 4 5 2 5" xfId="35281" xr:uid="{3065ABDE-1EAF-454E-BA26-74E01A685E23}"/>
    <cellStyle name="Separador de milhares 11 4 5 3" xfId="13202" xr:uid="{00000000-0005-0000-0000-0000FD110000}"/>
    <cellStyle name="Separador de milhares 11 4 5 3 2" xfId="19133" xr:uid="{7DDBEF77-40B5-4A11-8A43-5BD30EF9C5B7}"/>
    <cellStyle name="Separador de milhares 11 4 5 3 2 2" xfId="30927" xr:uid="{D047D733-3296-4CA3-90AD-78474C1E65D2}"/>
    <cellStyle name="Separador de milhares 11 4 5 3 2 3" xfId="42726" xr:uid="{1B44EA0D-9D39-4FDE-9A36-C6315107B06B}"/>
    <cellStyle name="Separador de milhares 11 4 5 3 3" xfId="25034" xr:uid="{09816461-BAA3-4A21-B4F6-30C57DC3A67A}"/>
    <cellStyle name="Separador de milhares 11 4 5 3 4" xfId="36829" xr:uid="{9A0103CE-CCEA-4903-A15C-ED54418EE117}"/>
    <cellStyle name="Separador de milhares 11 4 5 4" xfId="16193" xr:uid="{1867E76F-5CD5-4208-92BB-B351B2F616D3}"/>
    <cellStyle name="Separador de milhares 11 4 5 4 2" xfId="27987" xr:uid="{224CFC72-8520-4220-8A74-FE4EA50FA962}"/>
    <cellStyle name="Separador de milhares 11 4 5 4 3" xfId="39786" xr:uid="{3403BEEC-8002-4293-B7BD-51F887AF1A43}"/>
    <cellStyle name="Separador de milhares 11 4 5 5" xfId="22097" xr:uid="{8F1EBB56-A524-47B5-8D66-D1BE8C112A23}"/>
    <cellStyle name="Separador de milhares 11 4 5 6" xfId="33893" xr:uid="{BEF01F52-44FD-4042-AE3E-0798FC67880C}"/>
    <cellStyle name="Separador de milhares 11 4 6" xfId="11643" xr:uid="{00000000-0005-0000-0000-0000FE110000}"/>
    <cellStyle name="Separador de milhares 11 4 6 2" xfId="14584" xr:uid="{00000000-0005-0000-0000-0000FF110000}"/>
    <cellStyle name="Separador de milhares 11 4 6 2 2" xfId="20515" xr:uid="{2BA5F65A-7653-4F86-A7BA-4FFDC8D46418}"/>
    <cellStyle name="Separador de milhares 11 4 6 2 2 2" xfId="32309" xr:uid="{072DC8DB-F782-40EC-9939-BDD00C110EBD}"/>
    <cellStyle name="Separador de milhares 11 4 6 2 2 3" xfId="44108" xr:uid="{77126B54-C6E1-46F9-A9EF-D71A893BF9E5}"/>
    <cellStyle name="Separador de milhares 11 4 6 2 3" xfId="26416" xr:uid="{C85A22DE-FD5C-4F9A-8993-603FACABBC56}"/>
    <cellStyle name="Separador de milhares 11 4 6 2 4" xfId="38211" xr:uid="{6B0A1AA6-A4FC-45C2-A232-AA93F582A0FF}"/>
    <cellStyle name="Separador de milhares 11 4 6 3" xfId="17579" xr:uid="{8CC92B08-91B5-4ABE-A388-DC53A3F94A36}"/>
    <cellStyle name="Separador de milhares 11 4 6 3 2" xfId="29373" xr:uid="{D86CA288-AA1C-4C22-8BEA-8C4F98E5064A}"/>
    <cellStyle name="Separador de milhares 11 4 6 3 3" xfId="41172" xr:uid="{3510979B-AC89-487F-B440-BA0E8F32A2F8}"/>
    <cellStyle name="Separador de milhares 11 4 6 4" xfId="23480" xr:uid="{3F623A4A-E63B-494A-81F3-169F69C4DB96}"/>
    <cellStyle name="Separador de milhares 11 4 6 5" xfId="35275" xr:uid="{6C4FA594-3F39-40D9-87C9-A36FB2D1FCED}"/>
    <cellStyle name="Separador de milhares 11 4 7" xfId="13196" xr:uid="{00000000-0005-0000-0000-000000120000}"/>
    <cellStyle name="Separador de milhares 11 4 7 2" xfId="19127" xr:uid="{FB7D7358-723D-47F7-9B15-8AD36AD3B68C}"/>
    <cellStyle name="Separador de milhares 11 4 7 2 2" xfId="30921" xr:uid="{6B3A61AA-81F5-462A-8AA6-0E49A166D7D3}"/>
    <cellStyle name="Separador de milhares 11 4 7 2 3" xfId="42720" xr:uid="{743EEEC4-EAC0-4382-A022-4A1859519F8C}"/>
    <cellStyle name="Separador de milhares 11 4 7 3" xfId="25028" xr:uid="{81FA3093-0533-4D23-B3F5-1B6423C037F7}"/>
    <cellStyle name="Separador de milhares 11 4 7 4" xfId="36823" xr:uid="{04C9DA93-0F7B-4E8E-9023-BB51371447BB}"/>
    <cellStyle name="Separador de milhares 11 4 8" xfId="16187" xr:uid="{0098493E-C0F1-4A55-9D04-8E385DC2DA5D}"/>
    <cellStyle name="Separador de milhares 11 4 8 2" xfId="27981" xr:uid="{5C9FE48F-E025-45ED-A713-58A56AB9BDD4}"/>
    <cellStyle name="Separador de milhares 11 4 8 3" xfId="39780" xr:uid="{B96321CB-ADF6-43EE-BAE5-69AF26CF5E5C}"/>
    <cellStyle name="Separador de milhares 11 4 9" xfId="22091" xr:uid="{4F488B27-CC58-44B3-AD5C-9614FA77BF93}"/>
    <cellStyle name="Separador de milhares 11 5" xfId="3691" xr:uid="{00000000-0005-0000-0000-000001120000}"/>
    <cellStyle name="Separador de milhares 11 5 2" xfId="3692" xr:uid="{00000000-0005-0000-0000-000002120000}"/>
    <cellStyle name="Separador de milhares 11 5 2 2" xfId="11651" xr:uid="{00000000-0005-0000-0000-000003120000}"/>
    <cellStyle name="Separador de milhares 11 5 2 2 2" xfId="14592" xr:uid="{00000000-0005-0000-0000-000004120000}"/>
    <cellStyle name="Separador de milhares 11 5 2 2 2 2" xfId="20523" xr:uid="{0D23C47C-495C-4381-80B3-097D63AB6BB5}"/>
    <cellStyle name="Separador de milhares 11 5 2 2 2 2 2" xfId="32317" xr:uid="{2C7B6E28-6E6A-4722-A591-E316B4BCB1B2}"/>
    <cellStyle name="Separador de milhares 11 5 2 2 2 2 3" xfId="44116" xr:uid="{811ED5B3-BAEB-4352-B6EF-E8C35C13E9FA}"/>
    <cellStyle name="Separador de milhares 11 5 2 2 2 3" xfId="26424" xr:uid="{55004804-AB06-4E38-8B87-55BD1E82C3B8}"/>
    <cellStyle name="Separador de milhares 11 5 2 2 2 4" xfId="38219" xr:uid="{F844FC40-9EE3-4978-BD57-2C87E012CED0}"/>
    <cellStyle name="Separador de milhares 11 5 2 2 3" xfId="17587" xr:uid="{2B62C4B2-4FA0-43E3-9FF7-73E71B7C7E0A}"/>
    <cellStyle name="Separador de milhares 11 5 2 2 3 2" xfId="29381" xr:uid="{CFC26EE2-1E8C-4B44-982E-1FE0E221D979}"/>
    <cellStyle name="Separador de milhares 11 5 2 2 3 3" xfId="41180" xr:uid="{44674BFE-B202-48DC-87C4-8569FADD0E60}"/>
    <cellStyle name="Separador de milhares 11 5 2 2 4" xfId="23488" xr:uid="{9B611F06-14B4-4CCA-8EF8-6030D9A4AD97}"/>
    <cellStyle name="Separador de milhares 11 5 2 2 5" xfId="35283" xr:uid="{32AD7F1E-E581-4E2C-B6F4-0D6F1BA7E684}"/>
    <cellStyle name="Separador de milhares 11 5 2 3" xfId="13204" xr:uid="{00000000-0005-0000-0000-000005120000}"/>
    <cellStyle name="Separador de milhares 11 5 2 3 2" xfId="19135" xr:uid="{05396C6E-FBBD-4476-A3D5-A6DEF40E16ED}"/>
    <cellStyle name="Separador de milhares 11 5 2 3 2 2" xfId="30929" xr:uid="{1DC087DF-3062-4491-B222-643343F236FC}"/>
    <cellStyle name="Separador de milhares 11 5 2 3 2 3" xfId="42728" xr:uid="{05CDE747-E32E-41F5-844E-45CB813E3C11}"/>
    <cellStyle name="Separador de milhares 11 5 2 3 3" xfId="25036" xr:uid="{0E3CF3E4-DDC8-4186-A34B-8DEAF6304365}"/>
    <cellStyle name="Separador de milhares 11 5 2 3 4" xfId="36831" xr:uid="{EE278B67-E6B7-48DF-A4F9-A0F0A1528960}"/>
    <cellStyle name="Separador de milhares 11 5 2 4" xfId="16195" xr:uid="{B9E57F6B-7755-4397-82FA-339F9BC8BAFA}"/>
    <cellStyle name="Separador de milhares 11 5 2 4 2" xfId="27989" xr:uid="{7D2C5407-32C7-493F-91C6-B5177651C1C7}"/>
    <cellStyle name="Separador de milhares 11 5 2 4 3" xfId="39788" xr:uid="{39D801F1-FBE5-4C23-821C-F1DF055A35D8}"/>
    <cellStyle name="Separador de milhares 11 5 2 5" xfId="22099" xr:uid="{B05995C6-81CA-47BA-8524-EDDF974B1ECA}"/>
    <cellStyle name="Separador de milhares 11 5 2 6" xfId="33895" xr:uid="{06C47F54-D0E5-4535-A5D5-03C546B7D6AF}"/>
    <cellStyle name="Separador de milhares 11 5 3" xfId="3693" xr:uid="{00000000-0005-0000-0000-000006120000}"/>
    <cellStyle name="Separador de milhares 11 5 3 2" xfId="11652" xr:uid="{00000000-0005-0000-0000-000007120000}"/>
    <cellStyle name="Separador de milhares 11 5 3 2 2" xfId="14593" xr:uid="{00000000-0005-0000-0000-000008120000}"/>
    <cellStyle name="Separador de milhares 11 5 3 2 2 2" xfId="20524" xr:uid="{48C569A5-17B8-428C-BD4B-EDF087B6DD9C}"/>
    <cellStyle name="Separador de milhares 11 5 3 2 2 2 2" xfId="32318" xr:uid="{D1C1FD28-6D46-46FC-AC23-6208A0D1D7DB}"/>
    <cellStyle name="Separador de milhares 11 5 3 2 2 2 3" xfId="44117" xr:uid="{B2280E7A-E010-445B-8C7A-91CADFCE9B20}"/>
    <cellStyle name="Separador de milhares 11 5 3 2 2 3" xfId="26425" xr:uid="{0D0B25D1-EA39-46A5-BF4C-A06BBF7750FE}"/>
    <cellStyle name="Separador de milhares 11 5 3 2 2 4" xfId="38220" xr:uid="{684F7B61-AEEC-4904-A351-3F0897EA64DB}"/>
    <cellStyle name="Separador de milhares 11 5 3 2 3" xfId="17588" xr:uid="{AAC08DE6-C591-479F-B951-02C72B40DF50}"/>
    <cellStyle name="Separador de milhares 11 5 3 2 3 2" xfId="29382" xr:uid="{FEC1C135-44A8-4FB9-BFD8-8EDAB5E37340}"/>
    <cellStyle name="Separador de milhares 11 5 3 2 3 3" xfId="41181" xr:uid="{19A3F3AE-C554-4350-BFB9-3AD4FC9DFD10}"/>
    <cellStyle name="Separador de milhares 11 5 3 2 4" xfId="23489" xr:uid="{94A7560C-6025-4E0F-90D8-DDFF7CA651B3}"/>
    <cellStyle name="Separador de milhares 11 5 3 2 5" xfId="35284" xr:uid="{371EEA8E-3E84-41CE-8B1F-C859001B0C0E}"/>
    <cellStyle name="Separador de milhares 11 5 3 3" xfId="13205" xr:uid="{00000000-0005-0000-0000-000009120000}"/>
    <cellStyle name="Separador de milhares 11 5 3 3 2" xfId="19136" xr:uid="{BB3205C0-A8D3-44F2-A20D-CAA2E7067BCC}"/>
    <cellStyle name="Separador de milhares 11 5 3 3 2 2" xfId="30930" xr:uid="{E01605C2-EAD6-445F-BD26-A212DA7EB409}"/>
    <cellStyle name="Separador de milhares 11 5 3 3 2 3" xfId="42729" xr:uid="{CC35A523-CDC7-4D26-841D-04002C747DC6}"/>
    <cellStyle name="Separador de milhares 11 5 3 3 3" xfId="25037" xr:uid="{A564A2EE-125D-4F1B-96AD-91A3BEC32C63}"/>
    <cellStyle name="Separador de milhares 11 5 3 3 4" xfId="36832" xr:uid="{A71F1792-A599-489D-AC99-7DE77F5DA4F0}"/>
    <cellStyle name="Separador de milhares 11 5 3 4" xfId="16196" xr:uid="{C3275303-E2A5-429E-B8D4-AD38C6071342}"/>
    <cellStyle name="Separador de milhares 11 5 3 4 2" xfId="27990" xr:uid="{26DCEAA2-F9C7-4F19-B76B-69CB4A89FBFE}"/>
    <cellStyle name="Separador de milhares 11 5 3 4 3" xfId="39789" xr:uid="{A954FDB6-E778-4E59-88DE-8DA407EF0289}"/>
    <cellStyle name="Separador de milhares 11 5 3 5" xfId="22100" xr:uid="{70FCD6DF-46E5-4F7B-AB81-A536F296E205}"/>
    <cellStyle name="Separador de milhares 11 5 3 6" xfId="33896" xr:uid="{CE8569C9-A6FA-43EE-8F75-351AB7F6055F}"/>
    <cellStyle name="Separador de milhares 11 5 4" xfId="11650" xr:uid="{00000000-0005-0000-0000-00000A120000}"/>
    <cellStyle name="Separador de milhares 11 5 4 2" xfId="14591" xr:uid="{00000000-0005-0000-0000-00000B120000}"/>
    <cellStyle name="Separador de milhares 11 5 4 2 2" xfId="20522" xr:uid="{4A0C44D2-FD50-4705-853C-87034039762B}"/>
    <cellStyle name="Separador de milhares 11 5 4 2 2 2" xfId="32316" xr:uid="{EC097675-C696-4A33-8B8A-84FA6126AD06}"/>
    <cellStyle name="Separador de milhares 11 5 4 2 2 3" xfId="44115" xr:uid="{923EB38E-17A6-4503-AE05-32AB2E11E3F6}"/>
    <cellStyle name="Separador de milhares 11 5 4 2 3" xfId="26423" xr:uid="{F0729AD2-68C6-4AD0-A6DD-7D18C127942D}"/>
    <cellStyle name="Separador de milhares 11 5 4 2 4" xfId="38218" xr:uid="{A3F7596A-AF1B-443A-AF45-CBDC1D6FF78D}"/>
    <cellStyle name="Separador de milhares 11 5 4 3" xfId="17586" xr:uid="{177914ED-FB0C-4626-B70D-65D4BE770012}"/>
    <cellStyle name="Separador de milhares 11 5 4 3 2" xfId="29380" xr:uid="{0CDFDA0C-C556-43BE-B73A-F4C9B69DEFC8}"/>
    <cellStyle name="Separador de milhares 11 5 4 3 3" xfId="41179" xr:uid="{A4BC4F2C-7F98-4332-95D7-906558B49E98}"/>
    <cellStyle name="Separador de milhares 11 5 4 4" xfId="23487" xr:uid="{8A8E7A73-38E2-4E75-AB9F-DC1EC7901005}"/>
    <cellStyle name="Separador de milhares 11 5 4 5" xfId="35282" xr:uid="{68155D9F-9689-43DE-AE54-782D1FD743F4}"/>
    <cellStyle name="Separador de milhares 11 5 5" xfId="13203" xr:uid="{00000000-0005-0000-0000-00000C120000}"/>
    <cellStyle name="Separador de milhares 11 5 5 2" xfId="19134" xr:uid="{EACCD66D-EEFF-460B-9A85-699631C3359C}"/>
    <cellStyle name="Separador de milhares 11 5 5 2 2" xfId="30928" xr:uid="{96A361CD-E451-4991-AA2A-DAF38AD8D8B1}"/>
    <cellStyle name="Separador de milhares 11 5 5 2 3" xfId="42727" xr:uid="{BA592490-93BB-4827-96D2-7438224460D9}"/>
    <cellStyle name="Separador de milhares 11 5 5 3" xfId="25035" xr:uid="{CD922E03-A40C-4A40-884A-AB2CE396D8CA}"/>
    <cellStyle name="Separador de milhares 11 5 5 4" xfId="36830" xr:uid="{5034259F-7B09-437C-9DE5-81FC68CBACEC}"/>
    <cellStyle name="Separador de milhares 11 5 6" xfId="16194" xr:uid="{8BF9B878-0AF5-46BE-8CEA-0097AA753B60}"/>
    <cellStyle name="Separador de milhares 11 5 6 2" xfId="27988" xr:uid="{73666054-480D-4EDD-8095-DF93D82DDAC5}"/>
    <cellStyle name="Separador de milhares 11 5 6 3" xfId="39787" xr:uid="{7307F72D-827F-4DFB-BFA3-102FDED2E880}"/>
    <cellStyle name="Separador de milhares 11 5 7" xfId="22098" xr:uid="{227EE74D-E2C6-4210-8F53-00814D0CD266}"/>
    <cellStyle name="Separador de milhares 11 5 8" xfId="33894" xr:uid="{555AF02D-67F3-4C42-B4EC-D71779AE9E9E}"/>
    <cellStyle name="Separador de milhares 11 6" xfId="3694" xr:uid="{00000000-0005-0000-0000-00000D120000}"/>
    <cellStyle name="Separador de milhares 11 6 2" xfId="11653" xr:uid="{00000000-0005-0000-0000-00000E120000}"/>
    <cellStyle name="Separador de milhares 11 6 2 2" xfId="14594" xr:uid="{00000000-0005-0000-0000-00000F120000}"/>
    <cellStyle name="Separador de milhares 11 6 2 2 2" xfId="20525" xr:uid="{1781C641-171A-447A-9F57-D5BAD945B8BC}"/>
    <cellStyle name="Separador de milhares 11 6 2 2 2 2" xfId="32319" xr:uid="{100385A2-D55C-468F-9F3E-882329C4461F}"/>
    <cellStyle name="Separador de milhares 11 6 2 2 2 3" xfId="44118" xr:uid="{690E0176-4210-405F-B3FD-6BB34E662937}"/>
    <cellStyle name="Separador de milhares 11 6 2 2 3" xfId="26426" xr:uid="{3845CF7B-9481-4303-8736-71866CA73288}"/>
    <cellStyle name="Separador de milhares 11 6 2 2 4" xfId="38221" xr:uid="{71AF7BC1-F34C-4967-B7B3-DB6A0E65A9FF}"/>
    <cellStyle name="Separador de milhares 11 6 2 3" xfId="17589" xr:uid="{5CEADD36-F5C5-41F1-BC2B-C078A0B0F244}"/>
    <cellStyle name="Separador de milhares 11 6 2 3 2" xfId="29383" xr:uid="{71B8B8CB-3ABE-4100-A353-ACD89742BEBD}"/>
    <cellStyle name="Separador de milhares 11 6 2 3 3" xfId="41182" xr:uid="{5EC08421-0626-440E-AFA1-3ED04FE76522}"/>
    <cellStyle name="Separador de milhares 11 6 2 4" xfId="23490" xr:uid="{FFCE4CF6-61FB-422F-96E3-8DE53C6B86D8}"/>
    <cellStyle name="Separador de milhares 11 6 2 5" xfId="35285" xr:uid="{4325BD08-B71B-4374-B872-7D769B7F8BFB}"/>
    <cellStyle name="Separador de milhares 11 6 3" xfId="13206" xr:uid="{00000000-0005-0000-0000-000010120000}"/>
    <cellStyle name="Separador de milhares 11 6 3 2" xfId="19137" xr:uid="{BD5BBD67-822D-4334-BE4F-BEEB67DA91EF}"/>
    <cellStyle name="Separador de milhares 11 6 3 2 2" xfId="30931" xr:uid="{5DB068FA-0EE8-4603-B842-AAD9894FE5C2}"/>
    <cellStyle name="Separador de milhares 11 6 3 2 3" xfId="42730" xr:uid="{67093878-7722-43CD-9060-4E2C67A24973}"/>
    <cellStyle name="Separador de milhares 11 6 3 3" xfId="25038" xr:uid="{C62D6006-73CE-404E-A7E7-86BDACFF36E2}"/>
    <cellStyle name="Separador de milhares 11 6 3 4" xfId="36833" xr:uid="{BDB0EF8D-2781-4E73-8AE5-D6E3E030D3BB}"/>
    <cellStyle name="Separador de milhares 11 6 4" xfId="16197" xr:uid="{CF7D657B-EC20-4C56-893E-A6CFA2083FAD}"/>
    <cellStyle name="Separador de milhares 11 6 4 2" xfId="27991" xr:uid="{053A71E8-6A01-46BA-A18E-81041A288DAF}"/>
    <cellStyle name="Separador de milhares 11 6 4 3" xfId="39790" xr:uid="{7F78380C-80A2-4EC9-9EDD-4FB575AC7B83}"/>
    <cellStyle name="Separador de milhares 11 6 5" xfId="22101" xr:uid="{5559226D-414D-4F7C-9937-529E62D5A986}"/>
    <cellStyle name="Separador de milhares 11 6 6" xfId="33897" xr:uid="{27821EA6-4E6E-409E-A8A6-C63E19E0AC80}"/>
    <cellStyle name="Separador de milhares 11 7" xfId="3695" xr:uid="{00000000-0005-0000-0000-000011120000}"/>
    <cellStyle name="Separador de milhares 11 7 2" xfId="11654" xr:uid="{00000000-0005-0000-0000-000012120000}"/>
    <cellStyle name="Separador de milhares 11 7 2 2" xfId="14595" xr:uid="{00000000-0005-0000-0000-000013120000}"/>
    <cellStyle name="Separador de milhares 11 7 2 2 2" xfId="20526" xr:uid="{24D2D555-14AE-4132-93AF-15C620680C24}"/>
    <cellStyle name="Separador de milhares 11 7 2 2 2 2" xfId="32320" xr:uid="{9FB64DFB-2DAF-4325-BEED-A9329DD990E9}"/>
    <cellStyle name="Separador de milhares 11 7 2 2 2 3" xfId="44119" xr:uid="{894A402B-9825-4995-9581-85482ABEB5A9}"/>
    <cellStyle name="Separador de milhares 11 7 2 2 3" xfId="26427" xr:uid="{10BFAEAE-194D-45D5-AE4A-2E526AA95590}"/>
    <cellStyle name="Separador de milhares 11 7 2 2 4" xfId="38222" xr:uid="{C4444286-3FDE-4F58-A82F-0E3FB5376AF0}"/>
    <cellStyle name="Separador de milhares 11 7 2 3" xfId="17590" xr:uid="{860394D2-D94C-4178-8A3E-5E43B3E5815B}"/>
    <cellStyle name="Separador de milhares 11 7 2 3 2" xfId="29384" xr:uid="{AE821375-A557-44BD-A645-7DCC8F665D5C}"/>
    <cellStyle name="Separador de milhares 11 7 2 3 3" xfId="41183" xr:uid="{9C7D6E9D-A74F-44C6-B33F-FC7546F6FDBC}"/>
    <cellStyle name="Separador de milhares 11 7 2 4" xfId="23491" xr:uid="{7340C600-26A1-459F-A5C0-48BF70656861}"/>
    <cellStyle name="Separador de milhares 11 7 2 5" xfId="35286" xr:uid="{182EBBF0-FDD0-4EE5-957D-F3D3D48CE33C}"/>
    <cellStyle name="Separador de milhares 11 7 3" xfId="13207" xr:uid="{00000000-0005-0000-0000-000014120000}"/>
    <cellStyle name="Separador de milhares 11 7 3 2" xfId="19138" xr:uid="{071D74D1-D917-4FD5-BBA2-E18CD6A45860}"/>
    <cellStyle name="Separador de milhares 11 7 3 2 2" xfId="30932" xr:uid="{47FE3146-EA21-4A0C-8764-066F9A722C9A}"/>
    <cellStyle name="Separador de milhares 11 7 3 2 3" xfId="42731" xr:uid="{38ADF924-C07F-40DC-8638-1360299A3032}"/>
    <cellStyle name="Separador de milhares 11 7 3 3" xfId="25039" xr:uid="{DBF4305A-A408-4BDD-A2D7-178858CBACC0}"/>
    <cellStyle name="Separador de milhares 11 7 3 4" xfId="36834" xr:uid="{240CDE15-541C-4B72-9863-B2E4E87B58A8}"/>
    <cellStyle name="Separador de milhares 11 7 4" xfId="16198" xr:uid="{6EC059D5-F1E7-4B26-B219-5FDC72A1DCC9}"/>
    <cellStyle name="Separador de milhares 11 7 4 2" xfId="27992" xr:uid="{291F2A54-1306-4988-98CD-7063259570DB}"/>
    <cellStyle name="Separador de milhares 11 7 4 3" xfId="39791" xr:uid="{80D81FA2-0747-4B24-B72C-E1A3DA4C4D54}"/>
    <cellStyle name="Separador de milhares 11 7 5" xfId="22102" xr:uid="{CC844AFC-6483-4988-8AA2-A489EB571C1B}"/>
    <cellStyle name="Separador de milhares 11 7 6" xfId="33898" xr:uid="{BDE62C17-DBE2-4183-B71E-205434710E01}"/>
    <cellStyle name="Separador de milhares 11 8" xfId="3696" xr:uid="{00000000-0005-0000-0000-000015120000}"/>
    <cellStyle name="Separador de milhares 11 8 2" xfId="11655" xr:uid="{00000000-0005-0000-0000-000016120000}"/>
    <cellStyle name="Separador de milhares 11 8 2 2" xfId="14596" xr:uid="{00000000-0005-0000-0000-000017120000}"/>
    <cellStyle name="Separador de milhares 11 8 2 2 2" xfId="20527" xr:uid="{25670CC9-8054-4E9D-9694-BBA6E51DB277}"/>
    <cellStyle name="Separador de milhares 11 8 2 2 2 2" xfId="32321" xr:uid="{712102E1-28B1-49B9-9F94-5104F1970E58}"/>
    <cellStyle name="Separador de milhares 11 8 2 2 2 3" xfId="44120" xr:uid="{F4E75792-1800-4697-8A51-EEA8BF1DF3B4}"/>
    <cellStyle name="Separador de milhares 11 8 2 2 3" xfId="26428" xr:uid="{6440F779-77AB-4319-BA5B-D6552D5880A1}"/>
    <cellStyle name="Separador de milhares 11 8 2 2 4" xfId="38223" xr:uid="{9EB3A443-A32D-428F-98ED-4F998E1B44E5}"/>
    <cellStyle name="Separador de milhares 11 8 2 3" xfId="17591" xr:uid="{AFC2AAF7-E4E3-4EB0-AE29-3ABC3127440B}"/>
    <cellStyle name="Separador de milhares 11 8 2 3 2" xfId="29385" xr:uid="{40426EF4-5498-473C-B207-635B36D5F775}"/>
    <cellStyle name="Separador de milhares 11 8 2 3 3" xfId="41184" xr:uid="{A1E4EC23-DC45-42F5-9C13-82EEAABAF56A}"/>
    <cellStyle name="Separador de milhares 11 8 2 4" xfId="23492" xr:uid="{139625F0-104A-4487-840C-90918047E396}"/>
    <cellStyle name="Separador de milhares 11 8 2 5" xfId="35287" xr:uid="{87BEAD7A-AE68-4D39-95A6-84654EB5F446}"/>
    <cellStyle name="Separador de milhares 11 8 3" xfId="13208" xr:uid="{00000000-0005-0000-0000-000018120000}"/>
    <cellStyle name="Separador de milhares 11 8 3 2" xfId="19139" xr:uid="{82A3A394-98F0-4AB5-A07E-1F2C4567A2D6}"/>
    <cellStyle name="Separador de milhares 11 8 3 2 2" xfId="30933" xr:uid="{A1000D6D-71C2-446B-B81B-19AA802463D2}"/>
    <cellStyle name="Separador de milhares 11 8 3 2 3" xfId="42732" xr:uid="{2A8EE229-2520-4BCB-BBF1-B33CADDF930E}"/>
    <cellStyle name="Separador de milhares 11 8 3 3" xfId="25040" xr:uid="{C39909CE-2B10-4A0A-991B-7D69B02EE1CB}"/>
    <cellStyle name="Separador de milhares 11 8 3 4" xfId="36835" xr:uid="{E440784F-564F-47FA-9193-B563C1C9C9B2}"/>
    <cellStyle name="Separador de milhares 11 8 4" xfId="16199" xr:uid="{440A2FFB-71AE-45B2-A50D-A48F619326CF}"/>
    <cellStyle name="Separador de milhares 11 8 4 2" xfId="27993" xr:uid="{08D7C51C-BB63-4F20-88C4-75C272543751}"/>
    <cellStyle name="Separador de milhares 11 8 4 3" xfId="39792" xr:uid="{C89F67AC-0D1E-429C-A152-F1FA654D928A}"/>
    <cellStyle name="Separador de milhares 11 8 5" xfId="22103" xr:uid="{120C0D58-A886-4A6A-9F0C-96E1AA33126F}"/>
    <cellStyle name="Separador de milhares 11 8 6" xfId="33899" xr:uid="{9A85554D-1F94-41FD-BF96-D25F98FA6C56}"/>
    <cellStyle name="Separador de milhares 11 9" xfId="11628" xr:uid="{00000000-0005-0000-0000-000019120000}"/>
    <cellStyle name="Separador de milhares 11 9 2" xfId="14569" xr:uid="{00000000-0005-0000-0000-00001A120000}"/>
    <cellStyle name="Separador de milhares 11 9 2 2" xfId="20500" xr:uid="{824FF356-3E73-47D5-9DF1-F8EC48A3F2F0}"/>
    <cellStyle name="Separador de milhares 11 9 2 2 2" xfId="32294" xr:uid="{26759524-FEBC-4BDA-BBBA-C45DC2CD3F25}"/>
    <cellStyle name="Separador de milhares 11 9 2 2 3" xfId="44093" xr:uid="{4FA64CE1-6001-4D44-A8F6-8D5387F84046}"/>
    <cellStyle name="Separador de milhares 11 9 2 3" xfId="26401" xr:uid="{0DC3090C-C3E5-43AC-84D5-1BF43E122BD9}"/>
    <cellStyle name="Separador de milhares 11 9 2 4" xfId="38196" xr:uid="{389F5F12-94CC-4596-83C9-53AD1765E4B9}"/>
    <cellStyle name="Separador de milhares 11 9 3" xfId="17564" xr:uid="{0A8EBE84-89C0-4B93-B2FA-6FCF74269E6F}"/>
    <cellStyle name="Separador de milhares 11 9 3 2" xfId="29358" xr:uid="{5A3DE670-F77A-41F9-AFC9-A17879EFEBB2}"/>
    <cellStyle name="Separador de milhares 11 9 3 3" xfId="41157" xr:uid="{B939D78B-0EEA-4359-8F48-1955B8CF3DE3}"/>
    <cellStyle name="Separador de milhares 11 9 4" xfId="23465" xr:uid="{088809A6-6E48-4D17-A4EF-6857180037BB}"/>
    <cellStyle name="Separador de milhares 11 9 5" xfId="35260" xr:uid="{1B03B769-CFD7-4D2A-82AB-C6A64D8AFEDB}"/>
    <cellStyle name="Separador de milhares 12" xfId="3697" xr:uid="{00000000-0005-0000-0000-00001B120000}"/>
    <cellStyle name="Separador de milhares 12 10" xfId="11656" xr:uid="{00000000-0005-0000-0000-00001C120000}"/>
    <cellStyle name="Separador de milhares 12 10 2" xfId="14597" xr:uid="{00000000-0005-0000-0000-00001D120000}"/>
    <cellStyle name="Separador de milhares 12 10 2 2" xfId="20528" xr:uid="{5DA5A647-564F-4010-8F2D-C611B14D82D6}"/>
    <cellStyle name="Separador de milhares 12 10 2 2 2" xfId="32322" xr:uid="{0CDFC5E4-FD2E-4E7C-AD5C-09675C4B3794}"/>
    <cellStyle name="Separador de milhares 12 10 2 2 3" xfId="44121" xr:uid="{61280B3A-A2AF-4D94-91D5-C736DA7C37DB}"/>
    <cellStyle name="Separador de milhares 12 10 2 3" xfId="26429" xr:uid="{013E7CA5-A7FE-4CCA-868E-EEA232CB442D}"/>
    <cellStyle name="Separador de milhares 12 10 2 4" xfId="38224" xr:uid="{9D507553-63D8-463B-9115-010BCD5BDFAA}"/>
    <cellStyle name="Separador de milhares 12 10 3" xfId="17592" xr:uid="{AB074DCD-FA83-439B-8215-F4F85E742481}"/>
    <cellStyle name="Separador de milhares 12 10 3 2" xfId="29386" xr:uid="{C5CEAA18-8584-445B-84BE-17B6A143E0A1}"/>
    <cellStyle name="Separador de milhares 12 10 3 3" xfId="41185" xr:uid="{279BDC70-3BA3-438D-ACEB-84E38A32AEDC}"/>
    <cellStyle name="Separador de milhares 12 10 4" xfId="23493" xr:uid="{A69340E0-B3A8-47B7-9B89-1CA4F1859415}"/>
    <cellStyle name="Separador de milhares 12 10 5" xfId="35288" xr:uid="{BFF0D1CA-D643-446A-ACC3-05B8F1AFAB41}"/>
    <cellStyle name="Separador de milhares 12 11" xfId="13209" xr:uid="{00000000-0005-0000-0000-00001E120000}"/>
    <cellStyle name="Separador de milhares 12 11 2" xfId="19140" xr:uid="{823FCFF2-BBD6-45DA-96AA-C26E2AA01A7C}"/>
    <cellStyle name="Separador de milhares 12 11 2 2" xfId="30934" xr:uid="{3FEDF011-C2A5-4798-B8D2-075190AA2EE4}"/>
    <cellStyle name="Separador de milhares 12 11 2 3" xfId="42733" xr:uid="{B7B2188E-0175-438A-A1B0-E9C48617431F}"/>
    <cellStyle name="Separador de milhares 12 11 3" xfId="25041" xr:uid="{C53522CC-8D27-4581-8D95-918C6CAE0546}"/>
    <cellStyle name="Separador de milhares 12 11 4" xfId="36836" xr:uid="{E6C4877A-630D-48EE-9A0E-8C795556BE22}"/>
    <cellStyle name="Separador de milhares 12 12" xfId="16200" xr:uid="{D66D079A-E412-4D29-9D63-5A0D3F61ED66}"/>
    <cellStyle name="Separador de milhares 12 12 2" xfId="27994" xr:uid="{216F6FA8-4D05-4214-9047-93AAB45B5960}"/>
    <cellStyle name="Separador de milhares 12 12 3" xfId="39793" xr:uid="{CAAF534B-0C7A-4CF7-8824-1B2A8F7189ED}"/>
    <cellStyle name="Separador de milhares 12 13" xfId="22104" xr:uid="{82B9F0CF-8BC8-4E8F-8D6E-7D2ACA0345F6}"/>
    <cellStyle name="Separador de milhares 12 14" xfId="33900" xr:uid="{F29E03B0-5CAC-4012-AB48-36F3C606BEE6}"/>
    <cellStyle name="Separador de milhares 12 2" xfId="62" xr:uid="{00000000-0005-0000-0000-00001F120000}"/>
    <cellStyle name="Separador de milhares 12 2 10" xfId="12334" xr:uid="{00000000-0005-0000-0000-000020120000}"/>
    <cellStyle name="Separador de milhares 12 2 10 2" xfId="18265" xr:uid="{5DA415A5-6F86-47E6-8C3D-37C91AFCDC96}"/>
    <cellStyle name="Separador de milhares 12 2 10 2 2" xfId="30059" xr:uid="{F86E960A-5B29-4670-B1C9-49E45B64106C}"/>
    <cellStyle name="Separador de milhares 12 2 10 2 3" xfId="41858" xr:uid="{06685F82-66CF-4BC5-BBFE-EDB24B764A49}"/>
    <cellStyle name="Separador de milhares 12 2 10 3" xfId="24166" xr:uid="{7DBC1B1F-63A5-4446-B1A0-8BFD63FED942}"/>
    <cellStyle name="Separador de milhares 12 2 10 4" xfId="35961" xr:uid="{05BB1C56-1A97-45A4-B890-B47AC03A5BB3}"/>
    <cellStyle name="Separador de milhares 12 2 11" xfId="15321" xr:uid="{93F028B2-120A-4DB0-9281-E06E6A9DFBB0}"/>
    <cellStyle name="Separador de milhares 12 2 11 2" xfId="27119" xr:uid="{0E0685B7-0B0C-401E-B49E-7AEA5DBF3E86}"/>
    <cellStyle name="Separador de milhares 12 2 11 3" xfId="38914" xr:uid="{B2AC26C2-D5B6-403A-9A85-ACCE65115F80}"/>
    <cellStyle name="Separador de milhares 12 2 12" xfId="21229" xr:uid="{C9838BBF-9A2C-497D-81D2-39B81680C5FD}"/>
    <cellStyle name="Separador de milhares 12 2 13" xfId="33021" xr:uid="{D936D342-9D7E-42E1-B29B-5BF56547BFE6}"/>
    <cellStyle name="Separador de milhares 12 2 2" xfId="71" xr:uid="{00000000-0005-0000-0000-000021120000}"/>
    <cellStyle name="Separador de milhares 12 2 2 10" xfId="21238" xr:uid="{4AE8605D-840C-44A5-B7B1-BC5707225F6E}"/>
    <cellStyle name="Separador de milhares 12 2 2 11" xfId="33030" xr:uid="{D9DEA335-BB81-47C0-A382-2E29EE7A1E7F}"/>
    <cellStyle name="Separador de milhares 12 2 2 2" xfId="89" xr:uid="{00000000-0005-0000-0000-000022120000}"/>
    <cellStyle name="Separador de milhares 12 2 2 2 10" xfId="33048" xr:uid="{94EF5070-EF13-43F6-B81E-E4EC91F1884A}"/>
    <cellStyle name="Separador de milhares 12 2 2 2 2" xfId="543" xr:uid="{00000000-0005-0000-0000-000023120000}"/>
    <cellStyle name="Separador de milhares 12 2 2 2 2 2" xfId="3698" xr:uid="{00000000-0005-0000-0000-000024120000}"/>
    <cellStyle name="Separador de milhares 12 2 2 2 2 2 2" xfId="11657" xr:uid="{00000000-0005-0000-0000-000025120000}"/>
    <cellStyle name="Separador de milhares 12 2 2 2 2 2 2 2" xfId="14598" xr:uid="{00000000-0005-0000-0000-000026120000}"/>
    <cellStyle name="Separador de milhares 12 2 2 2 2 2 2 2 2" xfId="20529" xr:uid="{5E05DA05-DDA8-4381-8358-45BCA3C6E75C}"/>
    <cellStyle name="Separador de milhares 12 2 2 2 2 2 2 2 2 2" xfId="32323" xr:uid="{A3E7D9B7-6A70-4CBF-AAC5-7D0DCEF37591}"/>
    <cellStyle name="Separador de milhares 12 2 2 2 2 2 2 2 2 3" xfId="44122" xr:uid="{A8B5AC12-5542-4E28-BF75-2E99EF3F7922}"/>
    <cellStyle name="Separador de milhares 12 2 2 2 2 2 2 2 3" xfId="26430" xr:uid="{F44C9914-C7A7-4879-AF7D-4BCA33317EDE}"/>
    <cellStyle name="Separador de milhares 12 2 2 2 2 2 2 2 4" xfId="38225" xr:uid="{4594FE42-6F2E-4417-994D-0917E6D5C6CF}"/>
    <cellStyle name="Separador de milhares 12 2 2 2 2 2 2 3" xfId="17593" xr:uid="{61600B09-791F-4411-814C-70B7F0E7BE66}"/>
    <cellStyle name="Separador de milhares 12 2 2 2 2 2 2 3 2" xfId="29387" xr:uid="{90183052-93F4-48B5-A2CC-01609A0E5201}"/>
    <cellStyle name="Separador de milhares 12 2 2 2 2 2 2 3 3" xfId="41186" xr:uid="{D825CBED-6A20-4E00-B440-D7F818C86415}"/>
    <cellStyle name="Separador de milhares 12 2 2 2 2 2 2 4" xfId="23494" xr:uid="{0917F54A-7312-4D92-BBCD-EAE26D4314AD}"/>
    <cellStyle name="Separador de milhares 12 2 2 2 2 2 2 5" xfId="35289" xr:uid="{2E79528F-17D4-42BB-AB97-6E940F937B65}"/>
    <cellStyle name="Separador de milhares 12 2 2 2 2 2 3" xfId="13210" xr:uid="{00000000-0005-0000-0000-000027120000}"/>
    <cellStyle name="Separador de milhares 12 2 2 2 2 2 3 2" xfId="19141" xr:uid="{D777D444-9E7B-4A60-AAA8-B1343F923334}"/>
    <cellStyle name="Separador de milhares 12 2 2 2 2 2 3 2 2" xfId="30935" xr:uid="{8E350C85-6BA0-44CB-9ADE-E0659E913F74}"/>
    <cellStyle name="Separador de milhares 12 2 2 2 2 2 3 2 3" xfId="42734" xr:uid="{75227098-EF08-43D8-BD5F-BDFFFA320ED2}"/>
    <cellStyle name="Separador de milhares 12 2 2 2 2 2 3 3" xfId="25042" xr:uid="{595FAF93-FE8C-4AF5-B975-6D636C37D510}"/>
    <cellStyle name="Separador de milhares 12 2 2 2 2 2 3 4" xfId="36837" xr:uid="{375B92A1-AC60-4A46-8653-B792B0447B31}"/>
    <cellStyle name="Separador de milhares 12 2 2 2 2 2 4" xfId="16201" xr:uid="{B6313F09-1C7F-4DF9-A71B-C33D7FA3F967}"/>
    <cellStyle name="Separador de milhares 12 2 2 2 2 2 4 2" xfId="27995" xr:uid="{5EAC7E2C-A4B6-4EC8-ACEC-AB2801C1D2CB}"/>
    <cellStyle name="Separador de milhares 12 2 2 2 2 2 4 3" xfId="39794" xr:uid="{3B6BE1E3-BE6D-4169-B1EB-62D69E88F331}"/>
    <cellStyle name="Separador de milhares 12 2 2 2 2 2 5" xfId="22105" xr:uid="{A0A7D2AE-5ECE-4B58-967F-09CAB246119D}"/>
    <cellStyle name="Separador de milhares 12 2 2 2 2 2 6" xfId="33901" xr:uid="{99834BEC-A3A2-49FD-BC6E-95B491FACA69}"/>
    <cellStyle name="Separador de milhares 12 2 2 2 2 3" xfId="3699" xr:uid="{00000000-0005-0000-0000-000028120000}"/>
    <cellStyle name="Separador de milhares 12 2 2 2 2 3 2" xfId="11658" xr:uid="{00000000-0005-0000-0000-000029120000}"/>
    <cellStyle name="Separador de milhares 12 2 2 2 2 3 2 2" xfId="14599" xr:uid="{00000000-0005-0000-0000-00002A120000}"/>
    <cellStyle name="Separador de milhares 12 2 2 2 2 3 2 2 2" xfId="20530" xr:uid="{F920AF58-CAA9-4B16-9182-CA0B0A0EEA3F}"/>
    <cellStyle name="Separador de milhares 12 2 2 2 2 3 2 2 2 2" xfId="32324" xr:uid="{92069B98-95FB-42E3-BCD8-15971E84D94F}"/>
    <cellStyle name="Separador de milhares 12 2 2 2 2 3 2 2 2 3" xfId="44123" xr:uid="{4599F01B-8B0F-4168-8AD3-BCF3681EA933}"/>
    <cellStyle name="Separador de milhares 12 2 2 2 2 3 2 2 3" xfId="26431" xr:uid="{1115ED24-6320-4F4D-A544-4ED45B3C5A4A}"/>
    <cellStyle name="Separador de milhares 12 2 2 2 2 3 2 2 4" xfId="38226" xr:uid="{37577C92-EDE8-4BEB-9D4C-EACD5142BE55}"/>
    <cellStyle name="Separador de milhares 12 2 2 2 2 3 2 3" xfId="17594" xr:uid="{03426AB4-71D4-4477-920D-155F501C0069}"/>
    <cellStyle name="Separador de milhares 12 2 2 2 2 3 2 3 2" xfId="29388" xr:uid="{148ECCEC-2699-4C95-8720-135975DA075B}"/>
    <cellStyle name="Separador de milhares 12 2 2 2 2 3 2 3 3" xfId="41187" xr:uid="{26DF3E58-AA5F-4A68-80A1-811B08C5C8A4}"/>
    <cellStyle name="Separador de milhares 12 2 2 2 2 3 2 4" xfId="23495" xr:uid="{CC3D9D46-1D79-4C54-9DEF-661A942F5FCB}"/>
    <cellStyle name="Separador de milhares 12 2 2 2 2 3 2 5" xfId="35290" xr:uid="{53AFDCBB-6490-4193-A354-A44005C37584}"/>
    <cellStyle name="Separador de milhares 12 2 2 2 2 3 3" xfId="13211" xr:uid="{00000000-0005-0000-0000-00002B120000}"/>
    <cellStyle name="Separador de milhares 12 2 2 2 2 3 3 2" xfId="19142" xr:uid="{51E935F5-C389-4355-B329-4A9D742BB098}"/>
    <cellStyle name="Separador de milhares 12 2 2 2 2 3 3 2 2" xfId="30936" xr:uid="{2E541BF3-2B53-4D08-B40A-74BAE2E4C6BD}"/>
    <cellStyle name="Separador de milhares 12 2 2 2 2 3 3 2 3" xfId="42735" xr:uid="{6C8B82F2-F666-4473-BA07-C623ED0FE2D0}"/>
    <cellStyle name="Separador de milhares 12 2 2 2 2 3 3 3" xfId="25043" xr:uid="{131FAE0C-12BE-4D7E-A986-14B72B82DFD4}"/>
    <cellStyle name="Separador de milhares 12 2 2 2 2 3 3 4" xfId="36838" xr:uid="{CC612D37-DDE8-4A7A-8C8E-082EF9EE77BC}"/>
    <cellStyle name="Separador de milhares 12 2 2 2 2 3 4" xfId="16202" xr:uid="{7D9C6099-D41B-4353-8CA6-53C35DFD0A99}"/>
    <cellStyle name="Separador de milhares 12 2 2 2 2 3 4 2" xfId="27996" xr:uid="{16C6035C-675E-4233-B21E-DD8C46A46915}"/>
    <cellStyle name="Separador de milhares 12 2 2 2 2 3 4 3" xfId="39795" xr:uid="{FBF03013-D29E-4E00-B76A-1BA2C5F492E7}"/>
    <cellStyle name="Separador de milhares 12 2 2 2 2 3 5" xfId="22106" xr:uid="{719EA83A-7625-4005-A3D7-80151B6BFA30}"/>
    <cellStyle name="Separador de milhares 12 2 2 2 2 3 6" xfId="33902" xr:uid="{72B8A3CD-2A81-488A-893B-1FFE13F103A2}"/>
    <cellStyle name="Separador de milhares 12 2 2 2 2 4" xfId="11257" xr:uid="{00000000-0005-0000-0000-00002C120000}"/>
    <cellStyle name="Separador de milhares 12 2 2 2 2 4 2" xfId="14200" xr:uid="{00000000-0005-0000-0000-00002D120000}"/>
    <cellStyle name="Separador de milhares 12 2 2 2 2 4 2 2" xfId="20131" xr:uid="{BC12FAEA-1109-4B35-B7E8-EAFC518813A9}"/>
    <cellStyle name="Separador de milhares 12 2 2 2 2 4 2 2 2" xfId="31925" xr:uid="{21CC3C3D-01B1-436B-837D-B12ADEAE20D8}"/>
    <cellStyle name="Separador de milhares 12 2 2 2 2 4 2 2 3" xfId="43724" xr:uid="{61F31C70-E441-4F9C-89CC-170B38D19BEC}"/>
    <cellStyle name="Separador de milhares 12 2 2 2 2 4 2 3" xfId="26032" xr:uid="{4B529F6F-37AE-4D63-BFBF-253965113844}"/>
    <cellStyle name="Separador de milhares 12 2 2 2 2 4 2 4" xfId="37827" xr:uid="{134FE7E8-BC82-47D2-9D7A-8F1E7C61E3A8}"/>
    <cellStyle name="Separador de milhares 12 2 2 2 2 4 3" xfId="17195" xr:uid="{98E2837B-C556-44B0-9800-1031E4AA31F7}"/>
    <cellStyle name="Separador de milhares 12 2 2 2 2 4 3 2" xfId="28989" xr:uid="{0DF6073A-4573-47FA-8BC6-DCC7E01D5F9D}"/>
    <cellStyle name="Separador de milhares 12 2 2 2 2 4 3 3" xfId="40788" xr:uid="{A069EA7D-DD51-4C44-BC70-5D24E856B424}"/>
    <cellStyle name="Separador de milhares 12 2 2 2 2 4 4" xfId="23096" xr:uid="{AE15A6DE-B137-4C41-ADC8-CD6A91C55903}"/>
    <cellStyle name="Separador de milhares 12 2 2 2 2 4 5" xfId="34891" xr:uid="{C83F69AA-84EA-4EDD-97E8-8819EA6D6E19}"/>
    <cellStyle name="Separador de milhares 12 2 2 2 2 5" xfId="12658" xr:uid="{00000000-0005-0000-0000-00002E120000}"/>
    <cellStyle name="Separador de milhares 12 2 2 2 2 5 2" xfId="18589" xr:uid="{ADC13877-8001-4B9A-86E6-CEAF0358829A}"/>
    <cellStyle name="Separador de milhares 12 2 2 2 2 5 2 2" xfId="30383" xr:uid="{266A0B72-9F6F-4BF7-8E41-E79BE41EB0F6}"/>
    <cellStyle name="Separador de milhares 12 2 2 2 2 5 2 3" xfId="42182" xr:uid="{1A5BEF1C-EADD-4FEE-BECE-03EDE11873A9}"/>
    <cellStyle name="Separador de milhares 12 2 2 2 2 5 3" xfId="24490" xr:uid="{8734774D-C4E0-4007-AA72-2510D6BB28BB}"/>
    <cellStyle name="Separador de milhares 12 2 2 2 2 5 4" xfId="36285" xr:uid="{A93BFA9C-9CA1-4622-8073-736FF592C4D8}"/>
    <cellStyle name="Separador de milhares 12 2 2 2 2 6" xfId="15645" xr:uid="{9DBB739C-E800-473F-B1CE-60D594E79577}"/>
    <cellStyle name="Separador de milhares 12 2 2 2 2 6 2" xfId="27443" xr:uid="{647F1BB0-304E-48CB-B221-4BBCC0B1B0DB}"/>
    <cellStyle name="Separador de milhares 12 2 2 2 2 6 3" xfId="39238" xr:uid="{0AB4BC4A-0DF7-4ACA-BCC6-0DD714761312}"/>
    <cellStyle name="Separador de milhares 12 2 2 2 2 7" xfId="21553" xr:uid="{B14FC4DC-CB50-4716-A98E-20D9C2A07689}"/>
    <cellStyle name="Separador de milhares 12 2 2 2 2 8" xfId="33345" xr:uid="{4FB398D0-970A-4593-80D3-A04A44379016}"/>
    <cellStyle name="Separador de milhares 12 2 2 2 3" xfId="401" xr:uid="{00000000-0005-0000-0000-00002F120000}"/>
    <cellStyle name="Separador de milhares 12 2 2 2 3 2" xfId="11118" xr:uid="{00000000-0005-0000-0000-000030120000}"/>
    <cellStyle name="Separador de milhares 12 2 2 2 3 2 2" xfId="14061" xr:uid="{00000000-0005-0000-0000-000031120000}"/>
    <cellStyle name="Separador de milhares 12 2 2 2 3 2 2 2" xfId="19992" xr:uid="{7C7208DC-B299-44CF-96FC-CD1830BF5C7B}"/>
    <cellStyle name="Separador de milhares 12 2 2 2 3 2 2 2 2" xfId="31786" xr:uid="{04DF7138-5E6B-41C9-9892-E8922C57961F}"/>
    <cellStyle name="Separador de milhares 12 2 2 2 3 2 2 2 3" xfId="43585" xr:uid="{8B3E74E5-05DB-4320-A90A-97C2FE9AD86B}"/>
    <cellStyle name="Separador de milhares 12 2 2 2 3 2 2 3" xfId="25893" xr:uid="{48469762-631D-4AEA-B5B5-A32E8F06DABE}"/>
    <cellStyle name="Separador de milhares 12 2 2 2 3 2 2 4" xfId="37688" xr:uid="{DA3505FF-AE15-4113-9F40-0EC99D725D8D}"/>
    <cellStyle name="Separador de milhares 12 2 2 2 3 2 3" xfId="17056" xr:uid="{D107A912-E90D-403B-A145-4274F0C1DC6F}"/>
    <cellStyle name="Separador de milhares 12 2 2 2 3 2 3 2" xfId="28850" xr:uid="{0142185C-B9E3-4336-AB69-6D3D46111748}"/>
    <cellStyle name="Separador de milhares 12 2 2 2 3 2 3 3" xfId="40649" xr:uid="{E6E36402-7697-4CD4-91B5-0C353863E824}"/>
    <cellStyle name="Separador de milhares 12 2 2 2 3 2 4" xfId="22957" xr:uid="{797223F0-9D45-48A0-871E-1037BF1DB0DF}"/>
    <cellStyle name="Separador de milhares 12 2 2 2 3 2 5" xfId="34752" xr:uid="{B69E6C47-5029-4C23-A674-DD6F62ECEB81}"/>
    <cellStyle name="Separador de milhares 12 2 2 2 3 3" xfId="12516" xr:uid="{00000000-0005-0000-0000-000032120000}"/>
    <cellStyle name="Separador de milhares 12 2 2 2 3 3 2" xfId="18447" xr:uid="{68E7CE6A-5F88-4F87-A1B0-95FF9F593AE0}"/>
    <cellStyle name="Separador de milhares 12 2 2 2 3 3 2 2" xfId="30241" xr:uid="{4F1478D6-90D6-4C76-A248-EDEF2CED3D0D}"/>
    <cellStyle name="Separador de milhares 12 2 2 2 3 3 2 3" xfId="42040" xr:uid="{5D05FBAE-89C6-40CB-9BB5-19456C450CAD}"/>
    <cellStyle name="Separador de milhares 12 2 2 2 3 3 3" xfId="24348" xr:uid="{474FEF13-E91B-4E35-A4D1-7BBA75AA75B7}"/>
    <cellStyle name="Separador de milhares 12 2 2 2 3 3 4" xfId="36143" xr:uid="{087770D0-0415-4E51-B57E-91CAAA9E3B7E}"/>
    <cellStyle name="Separador de milhares 12 2 2 2 3 4" xfId="15503" xr:uid="{7738133C-104C-46F2-9604-82F4E90BE732}"/>
    <cellStyle name="Separador de milhares 12 2 2 2 3 4 2" xfId="27301" xr:uid="{C044DB23-AAD3-4FC0-A84F-B278F02DA4B1}"/>
    <cellStyle name="Separador de milhares 12 2 2 2 3 4 3" xfId="39096" xr:uid="{50D6C5A2-AEC4-4946-9C65-52CECD3D37BE}"/>
    <cellStyle name="Separador de milhares 12 2 2 2 3 5" xfId="21411" xr:uid="{9B8FD6F2-6367-4F1A-8BF5-56FADE363004}"/>
    <cellStyle name="Separador de milhares 12 2 2 2 3 6" xfId="33203" xr:uid="{B0A5801F-C2AA-4430-B217-D565211A400D}"/>
    <cellStyle name="Separador de milhares 12 2 2 2 4" xfId="3700" xr:uid="{00000000-0005-0000-0000-000033120000}"/>
    <cellStyle name="Separador de milhares 12 2 2 2 4 2" xfId="11659" xr:uid="{00000000-0005-0000-0000-000034120000}"/>
    <cellStyle name="Separador de milhares 12 2 2 2 4 2 2" xfId="14600" xr:uid="{00000000-0005-0000-0000-000035120000}"/>
    <cellStyle name="Separador de milhares 12 2 2 2 4 2 2 2" xfId="20531" xr:uid="{2FCE8E79-1825-43D5-9EE3-DBE2CAFBD588}"/>
    <cellStyle name="Separador de milhares 12 2 2 2 4 2 2 2 2" xfId="32325" xr:uid="{C8733807-B42B-4798-BF2E-60076A02C3B3}"/>
    <cellStyle name="Separador de milhares 12 2 2 2 4 2 2 2 3" xfId="44124" xr:uid="{A9833BEF-3121-414A-80F1-6AF88D331453}"/>
    <cellStyle name="Separador de milhares 12 2 2 2 4 2 2 3" xfId="26432" xr:uid="{659AB273-8A76-41B6-9DF7-044B7506B3FF}"/>
    <cellStyle name="Separador de milhares 12 2 2 2 4 2 2 4" xfId="38227" xr:uid="{DE47E209-03A1-4D8B-8FE9-7B377AF5F69E}"/>
    <cellStyle name="Separador de milhares 12 2 2 2 4 2 3" xfId="17595" xr:uid="{0BB31F2E-AD66-4CD7-808A-97520713C70C}"/>
    <cellStyle name="Separador de milhares 12 2 2 2 4 2 3 2" xfId="29389" xr:uid="{533B1858-1832-4403-B726-A24F411C18BF}"/>
    <cellStyle name="Separador de milhares 12 2 2 2 4 2 3 3" xfId="41188" xr:uid="{01C96383-3E9D-4A35-A7B8-3D9391075E2D}"/>
    <cellStyle name="Separador de milhares 12 2 2 2 4 2 4" xfId="23496" xr:uid="{7BD3013B-BE58-4FFB-B47A-908863C32BEA}"/>
    <cellStyle name="Separador de milhares 12 2 2 2 4 2 5" xfId="35291" xr:uid="{A92A2900-D7A8-470C-9863-610C6B50D3AD}"/>
    <cellStyle name="Separador de milhares 12 2 2 2 4 3" xfId="13212" xr:uid="{00000000-0005-0000-0000-000036120000}"/>
    <cellStyle name="Separador de milhares 12 2 2 2 4 3 2" xfId="19143" xr:uid="{9C27AD78-46A3-49C1-8861-469B8CF5A129}"/>
    <cellStyle name="Separador de milhares 12 2 2 2 4 3 2 2" xfId="30937" xr:uid="{C55CEBB3-9B40-4963-9B4B-0B67BC74A0E7}"/>
    <cellStyle name="Separador de milhares 12 2 2 2 4 3 2 3" xfId="42736" xr:uid="{A04D907D-0A56-415F-8D78-9DF5350F8A31}"/>
    <cellStyle name="Separador de milhares 12 2 2 2 4 3 3" xfId="25044" xr:uid="{2D5F6123-B26C-44B1-8EC9-1EB909624E6D}"/>
    <cellStyle name="Separador de milhares 12 2 2 2 4 3 4" xfId="36839" xr:uid="{038D5CC9-6F8D-43AA-A270-97CF0CDB461C}"/>
    <cellStyle name="Separador de milhares 12 2 2 2 4 4" xfId="16203" xr:uid="{A458EFF4-0E5D-4728-A13B-C43163C49E17}"/>
    <cellStyle name="Separador de milhares 12 2 2 2 4 4 2" xfId="27997" xr:uid="{7757F25C-56C4-4A27-BBB1-0A365CD31147}"/>
    <cellStyle name="Separador de milhares 12 2 2 2 4 4 3" xfId="39796" xr:uid="{BB8D0CB3-0DE9-42D4-96C9-11A1B0BA8D85}"/>
    <cellStyle name="Separador de milhares 12 2 2 2 4 5" xfId="22107" xr:uid="{B69432C0-981C-476D-9D3D-AF693775D874}"/>
    <cellStyle name="Separador de milhares 12 2 2 2 4 6" xfId="33903" xr:uid="{C70D3CC6-5C68-4DC5-B9C8-6A07A9FB5693}"/>
    <cellStyle name="Separador de milhares 12 2 2 2 5" xfId="3701" xr:uid="{00000000-0005-0000-0000-000037120000}"/>
    <cellStyle name="Separador de milhares 12 2 2 2 5 2" xfId="11660" xr:uid="{00000000-0005-0000-0000-000038120000}"/>
    <cellStyle name="Separador de milhares 12 2 2 2 5 2 2" xfId="14601" xr:uid="{00000000-0005-0000-0000-000039120000}"/>
    <cellStyle name="Separador de milhares 12 2 2 2 5 2 2 2" xfId="20532" xr:uid="{89719C56-D555-4E8F-9F1C-01B10CF75E01}"/>
    <cellStyle name="Separador de milhares 12 2 2 2 5 2 2 2 2" xfId="32326" xr:uid="{A55794EC-44E3-4802-BA39-9DA7519C339D}"/>
    <cellStyle name="Separador de milhares 12 2 2 2 5 2 2 2 3" xfId="44125" xr:uid="{8BFBD114-9441-4BEC-BC79-9B2734784354}"/>
    <cellStyle name="Separador de milhares 12 2 2 2 5 2 2 3" xfId="26433" xr:uid="{B2C2AB35-3E4B-40F8-9DCF-1D2AF3EB5458}"/>
    <cellStyle name="Separador de milhares 12 2 2 2 5 2 2 4" xfId="38228" xr:uid="{3C00EFEB-2478-4CB8-B53C-D52911D59205}"/>
    <cellStyle name="Separador de milhares 12 2 2 2 5 2 3" xfId="17596" xr:uid="{AEB199E4-B603-417A-9389-BDD82EAE80AA}"/>
    <cellStyle name="Separador de milhares 12 2 2 2 5 2 3 2" xfId="29390" xr:uid="{4CD6230B-37E3-4728-A222-D780ED1D886F}"/>
    <cellStyle name="Separador de milhares 12 2 2 2 5 2 3 3" xfId="41189" xr:uid="{376C98AF-3909-4103-A812-EC2FC681A287}"/>
    <cellStyle name="Separador de milhares 12 2 2 2 5 2 4" xfId="23497" xr:uid="{83FA63EA-C77F-461B-A092-830493040F4B}"/>
    <cellStyle name="Separador de milhares 12 2 2 2 5 2 5" xfId="35292" xr:uid="{92A6A8EB-DB7B-477C-A635-1DBB18828F90}"/>
    <cellStyle name="Separador de milhares 12 2 2 2 5 3" xfId="13213" xr:uid="{00000000-0005-0000-0000-00003A120000}"/>
    <cellStyle name="Separador de milhares 12 2 2 2 5 3 2" xfId="19144" xr:uid="{69ED7633-B7F4-4DCF-A5A0-D155BE718196}"/>
    <cellStyle name="Separador de milhares 12 2 2 2 5 3 2 2" xfId="30938" xr:uid="{7BB664ED-0CE0-44A7-9FF7-F1B0B51DE374}"/>
    <cellStyle name="Separador de milhares 12 2 2 2 5 3 2 3" xfId="42737" xr:uid="{119D2E3E-987A-452C-B97B-D924B978340A}"/>
    <cellStyle name="Separador de milhares 12 2 2 2 5 3 3" xfId="25045" xr:uid="{416AEF17-8CCE-4B53-B693-4AAE95F2799D}"/>
    <cellStyle name="Separador de milhares 12 2 2 2 5 3 4" xfId="36840" xr:uid="{76B7586E-A4E5-4A5F-AB60-4CF5AEF8308B}"/>
    <cellStyle name="Separador de milhares 12 2 2 2 5 4" xfId="16204" xr:uid="{52B152B4-9864-4DCD-86F6-A66CDFE14036}"/>
    <cellStyle name="Separador de milhares 12 2 2 2 5 4 2" xfId="27998" xr:uid="{89160644-2F8A-4B4E-B352-847730277BA0}"/>
    <cellStyle name="Separador de milhares 12 2 2 2 5 4 3" xfId="39797" xr:uid="{D91551F5-9D39-4747-A667-F27E373E4F04}"/>
    <cellStyle name="Separador de milhares 12 2 2 2 5 5" xfId="22108" xr:uid="{030D41FA-786B-43D2-87CE-D6BB61423A9F}"/>
    <cellStyle name="Separador de milhares 12 2 2 2 5 6" xfId="33904" xr:uid="{6DD8FE12-28E7-45DA-914A-0AF39AD8E1E8}"/>
    <cellStyle name="Separador de milhares 12 2 2 2 6" xfId="10962" xr:uid="{00000000-0005-0000-0000-00003B120000}"/>
    <cellStyle name="Separador de milhares 12 2 2 2 6 2" xfId="13911" xr:uid="{00000000-0005-0000-0000-00003C120000}"/>
    <cellStyle name="Separador de milhares 12 2 2 2 6 2 2" xfId="19842" xr:uid="{F644BAF0-4680-49D9-B8E2-14DD0B20183E}"/>
    <cellStyle name="Separador de milhares 12 2 2 2 6 2 2 2" xfId="31636" xr:uid="{9DC27557-9703-4D04-85AC-F329B409BD52}"/>
    <cellStyle name="Separador de milhares 12 2 2 2 6 2 2 3" xfId="43435" xr:uid="{EA240AB7-622E-451B-8BE4-A8994118102C}"/>
    <cellStyle name="Separador de milhares 12 2 2 2 6 2 3" xfId="25743" xr:uid="{21AFAC79-BD7C-4FFA-ADDC-325BF3043B43}"/>
    <cellStyle name="Separador de milhares 12 2 2 2 6 2 4" xfId="37538" xr:uid="{80DCD7F1-4B12-485E-AD21-AEC355ED8926}"/>
    <cellStyle name="Separador de milhares 12 2 2 2 6 3" xfId="16906" xr:uid="{99C388D5-2E06-4D55-8877-80BC945DDD48}"/>
    <cellStyle name="Separador de milhares 12 2 2 2 6 3 2" xfId="28700" xr:uid="{D487CEDD-516D-4280-AD81-F91D2FD67F5E}"/>
    <cellStyle name="Separador de milhares 12 2 2 2 6 3 3" xfId="40499" xr:uid="{39F6EBD9-A10D-45D9-9AF8-52117BE40897}"/>
    <cellStyle name="Separador de milhares 12 2 2 2 6 4" xfId="22807" xr:uid="{F31D6FF7-51CB-4521-9F91-E3B715E5B34A}"/>
    <cellStyle name="Separador de milhares 12 2 2 2 6 5" xfId="34602" xr:uid="{E161227F-8E1A-4E86-B292-BC7B196CEFB7}"/>
    <cellStyle name="Separador de milhares 12 2 2 2 7" xfId="12361" xr:uid="{00000000-0005-0000-0000-00003D120000}"/>
    <cellStyle name="Separador de milhares 12 2 2 2 7 2" xfId="18292" xr:uid="{AD88E595-EF3C-43A9-A38D-2634EC01F05A}"/>
    <cellStyle name="Separador de milhares 12 2 2 2 7 2 2" xfId="30086" xr:uid="{4E7432F0-7A2C-4F11-A924-2A0027DABD37}"/>
    <cellStyle name="Separador de milhares 12 2 2 2 7 2 3" xfId="41885" xr:uid="{1474950E-2B04-485B-A907-A03701631498}"/>
    <cellStyle name="Separador de milhares 12 2 2 2 7 3" xfId="24193" xr:uid="{84F0E0C7-D9AD-4590-A4BE-37EF8783B9FD}"/>
    <cellStyle name="Separador de milhares 12 2 2 2 7 4" xfId="35988" xr:uid="{DFC1F572-AAB1-411B-A354-3253E88131A0}"/>
    <cellStyle name="Separador de milhares 12 2 2 2 8" xfId="15348" xr:uid="{185D2AAE-9291-4465-9887-4DEA14940717}"/>
    <cellStyle name="Separador de milhares 12 2 2 2 8 2" xfId="27146" xr:uid="{C9733B98-3665-4E9E-B08F-8DDFD32C38C5}"/>
    <cellStyle name="Separador de milhares 12 2 2 2 8 3" xfId="38941" xr:uid="{31E5EAFB-56B3-4AC3-A07B-A43A365A0E78}"/>
    <cellStyle name="Separador de milhares 12 2 2 2 9" xfId="21256" xr:uid="{047677AD-C9B4-4358-A621-C05AD5FD4111}"/>
    <cellStyle name="Separador de milhares 12 2 2 3" xfId="525" xr:uid="{00000000-0005-0000-0000-00003E120000}"/>
    <cellStyle name="Separador de milhares 12 2 2 3 2" xfId="3702" xr:uid="{00000000-0005-0000-0000-00003F120000}"/>
    <cellStyle name="Separador de milhares 12 2 2 3 2 2" xfId="11661" xr:uid="{00000000-0005-0000-0000-000040120000}"/>
    <cellStyle name="Separador de milhares 12 2 2 3 2 2 2" xfId="14602" xr:uid="{00000000-0005-0000-0000-000041120000}"/>
    <cellStyle name="Separador de milhares 12 2 2 3 2 2 2 2" xfId="20533" xr:uid="{B0CFBE61-3590-4C16-8B6B-EDC933AF9835}"/>
    <cellStyle name="Separador de milhares 12 2 2 3 2 2 2 2 2" xfId="32327" xr:uid="{13121EDF-1CEE-4D7C-BC28-A110DD4B1B4F}"/>
    <cellStyle name="Separador de milhares 12 2 2 3 2 2 2 2 3" xfId="44126" xr:uid="{F978D66E-CE05-406D-BD63-3C5581CCA836}"/>
    <cellStyle name="Separador de milhares 12 2 2 3 2 2 2 3" xfId="26434" xr:uid="{3F240134-75E1-4893-AF9B-F6D0ED767704}"/>
    <cellStyle name="Separador de milhares 12 2 2 3 2 2 2 4" xfId="38229" xr:uid="{5E7A7141-52A3-40C8-9EB4-BA69BA64E88A}"/>
    <cellStyle name="Separador de milhares 12 2 2 3 2 2 3" xfId="17597" xr:uid="{94F5EDF6-D047-4B17-AB40-77C9ECE8ABAB}"/>
    <cellStyle name="Separador de milhares 12 2 2 3 2 2 3 2" xfId="29391" xr:uid="{487B9614-8F42-4FF7-8001-DEF89AD96539}"/>
    <cellStyle name="Separador de milhares 12 2 2 3 2 2 3 3" xfId="41190" xr:uid="{C49B0050-5BB4-4773-AFE1-B4688042C949}"/>
    <cellStyle name="Separador de milhares 12 2 2 3 2 2 4" xfId="23498" xr:uid="{E3C823BC-F9BA-47ED-A575-2BE2DCF73DC5}"/>
    <cellStyle name="Separador de milhares 12 2 2 3 2 2 5" xfId="35293" xr:uid="{C758703E-7479-42E0-A58D-53748DBF3B70}"/>
    <cellStyle name="Separador de milhares 12 2 2 3 2 3" xfId="13214" xr:uid="{00000000-0005-0000-0000-000042120000}"/>
    <cellStyle name="Separador de milhares 12 2 2 3 2 3 2" xfId="19145" xr:uid="{30CDBC12-7233-4E35-9F73-8B5F3A1309A7}"/>
    <cellStyle name="Separador de milhares 12 2 2 3 2 3 2 2" xfId="30939" xr:uid="{046DA118-0586-4488-B3CD-1F51D70477E5}"/>
    <cellStyle name="Separador de milhares 12 2 2 3 2 3 2 3" xfId="42738" xr:uid="{C6A782BB-B149-44F6-9CFD-FB37427D78D2}"/>
    <cellStyle name="Separador de milhares 12 2 2 3 2 3 3" xfId="25046" xr:uid="{A0426B4B-0B1F-4262-8B86-CD724C27B723}"/>
    <cellStyle name="Separador de milhares 12 2 2 3 2 3 4" xfId="36841" xr:uid="{B04E09A1-5D84-4A80-8EBC-0FB35BF05511}"/>
    <cellStyle name="Separador de milhares 12 2 2 3 2 4" xfId="16205" xr:uid="{B5BF53AD-74A7-48F7-B59C-949B9149A243}"/>
    <cellStyle name="Separador de milhares 12 2 2 3 2 4 2" xfId="27999" xr:uid="{930FA465-7B5F-43C5-8EF7-044A743A26E7}"/>
    <cellStyle name="Separador de milhares 12 2 2 3 2 4 3" xfId="39798" xr:uid="{68547E2E-6D56-4EC5-9021-09D3D6CB5B45}"/>
    <cellStyle name="Separador de milhares 12 2 2 3 2 5" xfId="22109" xr:uid="{68AE82C2-D811-4DCD-850D-1C7318FCD54E}"/>
    <cellStyle name="Separador de milhares 12 2 2 3 2 6" xfId="33905" xr:uid="{AE4D82BD-20D9-41ED-B74E-614AC7999101}"/>
    <cellStyle name="Separador de milhares 12 2 2 3 3" xfId="3703" xr:uid="{00000000-0005-0000-0000-000043120000}"/>
    <cellStyle name="Separador de milhares 12 2 2 3 3 2" xfId="11662" xr:uid="{00000000-0005-0000-0000-000044120000}"/>
    <cellStyle name="Separador de milhares 12 2 2 3 3 2 2" xfId="14603" xr:uid="{00000000-0005-0000-0000-000045120000}"/>
    <cellStyle name="Separador de milhares 12 2 2 3 3 2 2 2" xfId="20534" xr:uid="{133F4793-D237-4670-A466-75F2448AC3F6}"/>
    <cellStyle name="Separador de milhares 12 2 2 3 3 2 2 2 2" xfId="32328" xr:uid="{0BD82BBD-F8C0-4BDA-85C8-4B255C198425}"/>
    <cellStyle name="Separador de milhares 12 2 2 3 3 2 2 2 3" xfId="44127" xr:uid="{68480795-54AF-404D-8CFA-FBA21F71304C}"/>
    <cellStyle name="Separador de milhares 12 2 2 3 3 2 2 3" xfId="26435" xr:uid="{5E24025B-6136-4AD0-A363-BA07FC1D22F1}"/>
    <cellStyle name="Separador de milhares 12 2 2 3 3 2 2 4" xfId="38230" xr:uid="{2F7510EF-252D-474E-AACB-6B2C3DE6A383}"/>
    <cellStyle name="Separador de milhares 12 2 2 3 3 2 3" xfId="17598" xr:uid="{1CA249E2-0152-45FB-8C1C-143F173229B7}"/>
    <cellStyle name="Separador de milhares 12 2 2 3 3 2 3 2" xfId="29392" xr:uid="{C7BBA23C-4217-441E-B370-FD6EBE99F02A}"/>
    <cellStyle name="Separador de milhares 12 2 2 3 3 2 3 3" xfId="41191" xr:uid="{F7A39331-F0AB-400D-ACD9-502AB7862365}"/>
    <cellStyle name="Separador de milhares 12 2 2 3 3 2 4" xfId="23499" xr:uid="{8F21705C-33EE-4412-9756-DAF2E6BBAA8C}"/>
    <cellStyle name="Separador de milhares 12 2 2 3 3 2 5" xfId="35294" xr:uid="{462FE0DB-FCE8-4440-8C7B-5D99F62810A6}"/>
    <cellStyle name="Separador de milhares 12 2 2 3 3 3" xfId="13215" xr:uid="{00000000-0005-0000-0000-000046120000}"/>
    <cellStyle name="Separador de milhares 12 2 2 3 3 3 2" xfId="19146" xr:uid="{875602C9-073D-4733-ABA9-46BB94B2FB70}"/>
    <cellStyle name="Separador de milhares 12 2 2 3 3 3 2 2" xfId="30940" xr:uid="{667B19C0-F941-4DD5-BD3F-645D40C70D19}"/>
    <cellStyle name="Separador de milhares 12 2 2 3 3 3 2 3" xfId="42739" xr:uid="{00B62BF1-90FC-48D0-841F-6D063980AF08}"/>
    <cellStyle name="Separador de milhares 12 2 2 3 3 3 3" xfId="25047" xr:uid="{6E48492D-A029-4239-8A3C-DD479744978B}"/>
    <cellStyle name="Separador de milhares 12 2 2 3 3 3 4" xfId="36842" xr:uid="{DD71BF16-71A5-4C28-ABC8-69FFD86AE7C2}"/>
    <cellStyle name="Separador de milhares 12 2 2 3 3 4" xfId="16206" xr:uid="{5C0B8D2D-0AA2-420B-821E-70C7BBB33DE9}"/>
    <cellStyle name="Separador de milhares 12 2 2 3 3 4 2" xfId="28000" xr:uid="{B453024F-8828-49BE-BC00-D35F15E38A65}"/>
    <cellStyle name="Separador de milhares 12 2 2 3 3 4 3" xfId="39799" xr:uid="{FE610F76-1A9B-4D5F-967D-E93A1BA7781A}"/>
    <cellStyle name="Separador de milhares 12 2 2 3 3 5" xfId="22110" xr:uid="{7F4B6E6C-AD2C-46F5-8FD2-CEBFA6A640DC}"/>
    <cellStyle name="Separador de milhares 12 2 2 3 3 6" xfId="33906" xr:uid="{959FA3E2-A7B6-4403-A1E0-98EDBA96FDCB}"/>
    <cellStyle name="Separador de milhares 12 2 2 3 4" xfId="11241" xr:uid="{00000000-0005-0000-0000-000047120000}"/>
    <cellStyle name="Separador de milhares 12 2 2 3 4 2" xfId="14184" xr:uid="{00000000-0005-0000-0000-000048120000}"/>
    <cellStyle name="Separador de milhares 12 2 2 3 4 2 2" xfId="20115" xr:uid="{B9BCE0BC-8506-4920-9639-2B9CBAD69639}"/>
    <cellStyle name="Separador de milhares 12 2 2 3 4 2 2 2" xfId="31909" xr:uid="{E534001E-C719-4911-9A2C-8DABCAF2F50A}"/>
    <cellStyle name="Separador de milhares 12 2 2 3 4 2 2 3" xfId="43708" xr:uid="{96788382-0206-4D85-8918-891FB695F892}"/>
    <cellStyle name="Separador de milhares 12 2 2 3 4 2 3" xfId="26016" xr:uid="{CA79158E-3CF8-44A8-8B35-C25FA1EA1ED0}"/>
    <cellStyle name="Separador de milhares 12 2 2 3 4 2 4" xfId="37811" xr:uid="{CD7F9D3E-5360-4877-8601-70F67678BF78}"/>
    <cellStyle name="Separador de milhares 12 2 2 3 4 3" xfId="17179" xr:uid="{52202D6D-A169-48F0-A6F2-5F9EA0186AD0}"/>
    <cellStyle name="Separador de milhares 12 2 2 3 4 3 2" xfId="28973" xr:uid="{01DBA9CF-C248-4A9B-83E8-08E1014D9669}"/>
    <cellStyle name="Separador de milhares 12 2 2 3 4 3 3" xfId="40772" xr:uid="{798808A4-5840-4C45-90F0-9829DD78F035}"/>
    <cellStyle name="Separador de milhares 12 2 2 3 4 4" xfId="23080" xr:uid="{5FE02387-0978-426F-8E38-1683E1656312}"/>
    <cellStyle name="Separador de milhares 12 2 2 3 4 5" xfId="34875" xr:uid="{DDE4E31E-01F8-4BCD-B076-FB930C647F73}"/>
    <cellStyle name="Separador de milhares 12 2 2 3 5" xfId="12640" xr:uid="{00000000-0005-0000-0000-000049120000}"/>
    <cellStyle name="Separador de milhares 12 2 2 3 5 2" xfId="18571" xr:uid="{3C20DFFA-B464-4942-A4A9-FE40A371481E}"/>
    <cellStyle name="Separador de milhares 12 2 2 3 5 2 2" xfId="30365" xr:uid="{9835B741-906E-46A4-B854-D543F1A0E2BB}"/>
    <cellStyle name="Separador de milhares 12 2 2 3 5 2 3" xfId="42164" xr:uid="{E93EDBB8-CD1C-4922-B46F-56A067274395}"/>
    <cellStyle name="Separador de milhares 12 2 2 3 5 3" xfId="24472" xr:uid="{AC32E4C8-AF6C-4580-A811-7A9C598104FF}"/>
    <cellStyle name="Separador de milhares 12 2 2 3 5 4" xfId="36267" xr:uid="{C1ED3FF1-32C6-4C02-BC6F-AE837FC4FB95}"/>
    <cellStyle name="Separador de milhares 12 2 2 3 6" xfId="15627" xr:uid="{0AC4B247-8F93-4C08-8047-F95B8AFF1974}"/>
    <cellStyle name="Separador de milhares 12 2 2 3 6 2" xfId="27425" xr:uid="{2FC2B26B-F12A-41E0-ADC1-2D9C5DCCE3F6}"/>
    <cellStyle name="Separador de milhares 12 2 2 3 6 3" xfId="39220" xr:uid="{4129C564-ACC5-47BF-B9B9-A9856F124133}"/>
    <cellStyle name="Separador de milhares 12 2 2 3 7" xfId="21535" xr:uid="{BAACF18C-12A8-4BB9-8457-3296770C016F}"/>
    <cellStyle name="Separador de milhares 12 2 2 3 8" xfId="33327" xr:uid="{9F4848A4-66EB-4BF0-9821-0C60197C7466}"/>
    <cellStyle name="Separador de milhares 12 2 2 4" xfId="385" xr:uid="{00000000-0005-0000-0000-00004A120000}"/>
    <cellStyle name="Separador de milhares 12 2 2 4 2" xfId="11102" xr:uid="{00000000-0005-0000-0000-00004B120000}"/>
    <cellStyle name="Separador de milhares 12 2 2 4 2 2" xfId="14045" xr:uid="{00000000-0005-0000-0000-00004C120000}"/>
    <cellStyle name="Separador de milhares 12 2 2 4 2 2 2" xfId="19976" xr:uid="{98497402-5890-485F-8362-874870DE33B4}"/>
    <cellStyle name="Separador de milhares 12 2 2 4 2 2 2 2" xfId="31770" xr:uid="{7763B99A-7E5E-4389-9AA9-4D3E36E66956}"/>
    <cellStyle name="Separador de milhares 12 2 2 4 2 2 2 3" xfId="43569" xr:uid="{22B9DE33-8BDD-4079-A090-9D64C8DD1501}"/>
    <cellStyle name="Separador de milhares 12 2 2 4 2 2 3" xfId="25877" xr:uid="{D9ACD0E1-44A3-45E6-A2E2-1286C6B50A45}"/>
    <cellStyle name="Separador de milhares 12 2 2 4 2 2 4" xfId="37672" xr:uid="{6ED8F3D7-5179-4326-8371-442A1F04D0AD}"/>
    <cellStyle name="Separador de milhares 12 2 2 4 2 3" xfId="17040" xr:uid="{6C30C19B-E29E-49B1-B898-C1635DC3A1CC}"/>
    <cellStyle name="Separador de milhares 12 2 2 4 2 3 2" xfId="28834" xr:uid="{B78316F5-55FB-428B-8B93-EB55D03889D8}"/>
    <cellStyle name="Separador de milhares 12 2 2 4 2 3 3" xfId="40633" xr:uid="{9109B944-A54E-4FCE-9D48-4BAF84FAFE74}"/>
    <cellStyle name="Separador de milhares 12 2 2 4 2 4" xfId="22941" xr:uid="{308283BB-EC74-416A-8161-35809DF994C7}"/>
    <cellStyle name="Separador de milhares 12 2 2 4 2 5" xfId="34736" xr:uid="{15C83EFF-0A51-4445-A019-AF4F57D5670D}"/>
    <cellStyle name="Separador de milhares 12 2 2 4 3" xfId="12500" xr:uid="{00000000-0005-0000-0000-00004D120000}"/>
    <cellStyle name="Separador de milhares 12 2 2 4 3 2" xfId="18431" xr:uid="{B63F6E5E-5AFC-4D25-8ABA-B89608D028BC}"/>
    <cellStyle name="Separador de milhares 12 2 2 4 3 2 2" xfId="30225" xr:uid="{CB32ECCC-634A-4C0F-A2B6-542EC19AE570}"/>
    <cellStyle name="Separador de milhares 12 2 2 4 3 2 3" xfId="42024" xr:uid="{52119790-5390-40C3-974C-AAB57F9DB275}"/>
    <cellStyle name="Separador de milhares 12 2 2 4 3 3" xfId="24332" xr:uid="{604B4724-72B0-477C-9D6E-3D05B334371F}"/>
    <cellStyle name="Separador de milhares 12 2 2 4 3 4" xfId="36127" xr:uid="{1582EF66-334D-44AF-879E-4719A1E9AC28}"/>
    <cellStyle name="Separador de milhares 12 2 2 4 4" xfId="15487" xr:uid="{3DAB6C7E-9C22-4FF8-BF13-47C37C6E3479}"/>
    <cellStyle name="Separador de milhares 12 2 2 4 4 2" xfId="27285" xr:uid="{9D348ED4-C3E6-4405-8F44-71DEE6503121}"/>
    <cellStyle name="Separador de milhares 12 2 2 4 4 3" xfId="39080" xr:uid="{C647D911-50EF-4113-A78D-3701822594A8}"/>
    <cellStyle name="Separador de milhares 12 2 2 4 5" xfId="21395" xr:uid="{0AEBE492-DACB-474E-B318-CC752F4858A4}"/>
    <cellStyle name="Separador de milhares 12 2 2 4 6" xfId="33187" xr:uid="{5CFC3E2A-A189-42ED-8FD4-E3E5777686FB}"/>
    <cellStyle name="Separador de milhares 12 2 2 5" xfId="3704" xr:uid="{00000000-0005-0000-0000-00004E120000}"/>
    <cellStyle name="Separador de milhares 12 2 2 5 2" xfId="11663" xr:uid="{00000000-0005-0000-0000-00004F120000}"/>
    <cellStyle name="Separador de milhares 12 2 2 5 2 2" xfId="14604" xr:uid="{00000000-0005-0000-0000-000050120000}"/>
    <cellStyle name="Separador de milhares 12 2 2 5 2 2 2" xfId="20535" xr:uid="{D97896A5-81A1-45AA-B90E-D3704D33A37F}"/>
    <cellStyle name="Separador de milhares 12 2 2 5 2 2 2 2" xfId="32329" xr:uid="{58D29594-BFBF-41B2-A1FC-8C712274CD12}"/>
    <cellStyle name="Separador de milhares 12 2 2 5 2 2 2 3" xfId="44128" xr:uid="{CA6F3FEA-AA5B-4A56-90AC-DCB2B8B2779D}"/>
    <cellStyle name="Separador de milhares 12 2 2 5 2 2 3" xfId="26436" xr:uid="{6D694327-7C4D-4718-A714-61C2E14CBF2D}"/>
    <cellStyle name="Separador de milhares 12 2 2 5 2 2 4" xfId="38231" xr:uid="{067A979B-B10B-42DB-8CA2-A27296C0B866}"/>
    <cellStyle name="Separador de milhares 12 2 2 5 2 3" xfId="17599" xr:uid="{66D0D00E-2C0F-4D4D-9A54-86904F533C0A}"/>
    <cellStyle name="Separador de milhares 12 2 2 5 2 3 2" xfId="29393" xr:uid="{65579C15-3F1C-4F46-9D4D-A2D0B9458EC2}"/>
    <cellStyle name="Separador de milhares 12 2 2 5 2 3 3" xfId="41192" xr:uid="{4F823756-737D-49A0-9423-F4CB99506DA5}"/>
    <cellStyle name="Separador de milhares 12 2 2 5 2 4" xfId="23500" xr:uid="{3250E680-B698-4EDF-BBC5-639085B115BF}"/>
    <cellStyle name="Separador de milhares 12 2 2 5 2 5" xfId="35295" xr:uid="{DA51E72C-45DB-41AD-852E-EB0195361607}"/>
    <cellStyle name="Separador de milhares 12 2 2 5 3" xfId="13216" xr:uid="{00000000-0005-0000-0000-000051120000}"/>
    <cellStyle name="Separador de milhares 12 2 2 5 3 2" xfId="19147" xr:uid="{CFA1B29D-5EA6-4D14-8ABF-40D377DE3BC5}"/>
    <cellStyle name="Separador de milhares 12 2 2 5 3 2 2" xfId="30941" xr:uid="{F131CF16-FDCA-43E4-A46B-905F428539F1}"/>
    <cellStyle name="Separador de milhares 12 2 2 5 3 2 3" xfId="42740" xr:uid="{1E61B36C-040F-4E40-A5B2-D9F989C74E88}"/>
    <cellStyle name="Separador de milhares 12 2 2 5 3 3" xfId="25048" xr:uid="{994253E4-A459-46B2-A229-CBC60124DACB}"/>
    <cellStyle name="Separador de milhares 12 2 2 5 3 4" xfId="36843" xr:uid="{320EBEAA-9150-479F-A403-7214F6B4D8ED}"/>
    <cellStyle name="Separador de milhares 12 2 2 5 4" xfId="16207" xr:uid="{F8B24332-EE63-4A67-A47F-9E3C85CB1F2A}"/>
    <cellStyle name="Separador de milhares 12 2 2 5 4 2" xfId="28001" xr:uid="{86569E17-DD0C-4C49-8FEF-41FECC404FDA}"/>
    <cellStyle name="Separador de milhares 12 2 2 5 4 3" xfId="39800" xr:uid="{20BACA76-02BE-43A0-9516-284264CBB435}"/>
    <cellStyle name="Separador de milhares 12 2 2 5 5" xfId="22111" xr:uid="{8F2907F6-D242-40BF-8B33-B356A3A0477C}"/>
    <cellStyle name="Separador de milhares 12 2 2 5 6" xfId="33907" xr:uid="{5461368C-A370-47A8-9064-9C6522646BA3}"/>
    <cellStyle name="Separador de milhares 12 2 2 6" xfId="3705" xr:uid="{00000000-0005-0000-0000-000052120000}"/>
    <cellStyle name="Separador de milhares 12 2 2 6 2" xfId="11664" xr:uid="{00000000-0005-0000-0000-000053120000}"/>
    <cellStyle name="Separador de milhares 12 2 2 6 2 2" xfId="14605" xr:uid="{00000000-0005-0000-0000-000054120000}"/>
    <cellStyle name="Separador de milhares 12 2 2 6 2 2 2" xfId="20536" xr:uid="{06122BC6-AEDE-4CB5-A8C8-434712359E95}"/>
    <cellStyle name="Separador de milhares 12 2 2 6 2 2 2 2" xfId="32330" xr:uid="{12B08FBA-DDF5-4BE2-8DE1-32AA6B6C77AB}"/>
    <cellStyle name="Separador de milhares 12 2 2 6 2 2 2 3" xfId="44129" xr:uid="{2841965B-EE2A-43D9-8C4C-8BB945E7F652}"/>
    <cellStyle name="Separador de milhares 12 2 2 6 2 2 3" xfId="26437" xr:uid="{46930419-7377-4E03-974F-A689F73ACEB6}"/>
    <cellStyle name="Separador de milhares 12 2 2 6 2 2 4" xfId="38232" xr:uid="{1BA579FE-A134-47E4-B95D-EF64D3240648}"/>
    <cellStyle name="Separador de milhares 12 2 2 6 2 3" xfId="17600" xr:uid="{14CD390C-480D-4BD2-80A9-A4B9B588D2A0}"/>
    <cellStyle name="Separador de milhares 12 2 2 6 2 3 2" xfId="29394" xr:uid="{646FF354-A95F-4FDD-9317-8FD6ED7E1282}"/>
    <cellStyle name="Separador de milhares 12 2 2 6 2 3 3" xfId="41193" xr:uid="{9E81D537-9343-402D-B44A-7D2D2D0F1F92}"/>
    <cellStyle name="Separador de milhares 12 2 2 6 2 4" xfId="23501" xr:uid="{59D68AF6-52F3-43CF-9AFE-6F236B70D4A8}"/>
    <cellStyle name="Separador de milhares 12 2 2 6 2 5" xfId="35296" xr:uid="{B39E8CB6-EE16-4B14-A6F0-44369EF999F9}"/>
    <cellStyle name="Separador de milhares 12 2 2 6 3" xfId="13217" xr:uid="{00000000-0005-0000-0000-000055120000}"/>
    <cellStyle name="Separador de milhares 12 2 2 6 3 2" xfId="19148" xr:uid="{61BC46F2-D69C-4221-9F80-049B5D7ED4BC}"/>
    <cellStyle name="Separador de milhares 12 2 2 6 3 2 2" xfId="30942" xr:uid="{9F231993-7A53-4780-B06F-27F5AA84EED8}"/>
    <cellStyle name="Separador de milhares 12 2 2 6 3 2 3" xfId="42741" xr:uid="{E4B25E28-2C4E-443C-9883-8EDA5991E4F1}"/>
    <cellStyle name="Separador de milhares 12 2 2 6 3 3" xfId="25049" xr:uid="{5439C1C5-E37C-4846-B301-11C59DA862D5}"/>
    <cellStyle name="Separador de milhares 12 2 2 6 3 4" xfId="36844" xr:uid="{80311233-654C-46F0-9CFE-4E4CBB2F4D7D}"/>
    <cellStyle name="Separador de milhares 12 2 2 6 4" xfId="16208" xr:uid="{CD0FC62F-125B-432D-8FD4-038E96D8AFFB}"/>
    <cellStyle name="Separador de milhares 12 2 2 6 4 2" xfId="28002" xr:uid="{F289AA2C-E3AC-4589-94E4-911B40B813D3}"/>
    <cellStyle name="Separador de milhares 12 2 2 6 4 3" xfId="39801" xr:uid="{3118A975-04A2-4DA9-8800-EC3C81DD5ACC}"/>
    <cellStyle name="Separador de milhares 12 2 2 6 5" xfId="22112" xr:uid="{66DC341B-52A6-47A6-9B96-7DA7E75018EB}"/>
    <cellStyle name="Separador de milhares 12 2 2 6 6" xfId="33908" xr:uid="{C59C7999-A45D-4C1E-9804-B4DF4C21869C}"/>
    <cellStyle name="Separador de milhares 12 2 2 7" xfId="10946" xr:uid="{00000000-0005-0000-0000-000056120000}"/>
    <cellStyle name="Separador de milhares 12 2 2 7 2" xfId="13895" xr:uid="{00000000-0005-0000-0000-000057120000}"/>
    <cellStyle name="Separador de milhares 12 2 2 7 2 2" xfId="19826" xr:uid="{26843E9A-C0EE-400A-A273-949D3A45616C}"/>
    <cellStyle name="Separador de milhares 12 2 2 7 2 2 2" xfId="31620" xr:uid="{FEF5AFBD-210F-4099-A73B-AA83FE2103D1}"/>
    <cellStyle name="Separador de milhares 12 2 2 7 2 2 3" xfId="43419" xr:uid="{23A2F82F-6A06-4FAD-BC3F-81406AAB9F93}"/>
    <cellStyle name="Separador de milhares 12 2 2 7 2 3" xfId="25727" xr:uid="{0332FF91-E55E-4870-BBEB-D9809AE27DC9}"/>
    <cellStyle name="Separador de milhares 12 2 2 7 2 4" xfId="37522" xr:uid="{F1A0CFED-528C-4E68-B036-0BED8CD34A6F}"/>
    <cellStyle name="Separador de milhares 12 2 2 7 3" xfId="16890" xr:uid="{077B9D14-E24E-4E7A-90DC-3E361AD81FC6}"/>
    <cellStyle name="Separador de milhares 12 2 2 7 3 2" xfId="28684" xr:uid="{3916AD18-BACB-4661-9388-342FF254EAD6}"/>
    <cellStyle name="Separador de milhares 12 2 2 7 3 3" xfId="40483" xr:uid="{356AFCF4-4BC9-46AC-8492-137C44180974}"/>
    <cellStyle name="Separador de milhares 12 2 2 7 4" xfId="22791" xr:uid="{B939A0E8-65EE-45DA-BCC6-A9739FB601AD}"/>
    <cellStyle name="Separador de milhares 12 2 2 7 5" xfId="34586" xr:uid="{9EC737DB-5357-46B7-A40B-58C742879DD9}"/>
    <cellStyle name="Separador de milhares 12 2 2 8" xfId="12343" xr:uid="{00000000-0005-0000-0000-000058120000}"/>
    <cellStyle name="Separador de milhares 12 2 2 8 2" xfId="18274" xr:uid="{D2637882-78E5-4680-8FE2-D0D606F7462E}"/>
    <cellStyle name="Separador de milhares 12 2 2 8 2 2" xfId="30068" xr:uid="{C4C2BA2A-A996-4AC0-B76B-79853150030A}"/>
    <cellStyle name="Separador de milhares 12 2 2 8 2 3" xfId="41867" xr:uid="{C512A56D-778B-4D1C-A269-425C5BAE4C8B}"/>
    <cellStyle name="Separador de milhares 12 2 2 8 3" xfId="24175" xr:uid="{9B87E145-639A-4E91-88D8-697500A7B157}"/>
    <cellStyle name="Separador de milhares 12 2 2 8 4" xfId="35970" xr:uid="{64A4843E-F6DF-448B-8C9B-921C76C90BCE}"/>
    <cellStyle name="Separador de milhares 12 2 2 9" xfId="15330" xr:uid="{64F2450C-0F15-467E-BF82-882D3C91915A}"/>
    <cellStyle name="Separador de milhares 12 2 2 9 2" xfId="27128" xr:uid="{DC3D879D-F251-4C6C-96D8-03994A860C15}"/>
    <cellStyle name="Separador de milhares 12 2 2 9 3" xfId="38923" xr:uid="{D52AF63A-3372-4AD0-A77B-4C70490AB284}"/>
    <cellStyle name="Separador de milhares 12 2 3" xfId="80" xr:uid="{00000000-0005-0000-0000-000059120000}"/>
    <cellStyle name="Separador de milhares 12 2 3 10" xfId="33039" xr:uid="{9573A40E-5A51-4853-B3E3-5FEA6B086E97}"/>
    <cellStyle name="Separador de milhares 12 2 3 2" xfId="534" xr:uid="{00000000-0005-0000-0000-00005A120000}"/>
    <cellStyle name="Separador de milhares 12 2 3 2 2" xfId="3706" xr:uid="{00000000-0005-0000-0000-00005B120000}"/>
    <cellStyle name="Separador de milhares 12 2 3 2 2 2" xfId="11665" xr:uid="{00000000-0005-0000-0000-00005C120000}"/>
    <cellStyle name="Separador de milhares 12 2 3 2 2 2 2" xfId="14606" xr:uid="{00000000-0005-0000-0000-00005D120000}"/>
    <cellStyle name="Separador de milhares 12 2 3 2 2 2 2 2" xfId="20537" xr:uid="{E8AFB1F9-F82C-4C62-BC1D-FA2F526400E5}"/>
    <cellStyle name="Separador de milhares 12 2 3 2 2 2 2 2 2" xfId="32331" xr:uid="{C8BB74C1-F33B-426E-899A-CCE5B7307D06}"/>
    <cellStyle name="Separador de milhares 12 2 3 2 2 2 2 2 3" xfId="44130" xr:uid="{E323D0B8-9BA1-4773-9B81-7E1E58CE94F3}"/>
    <cellStyle name="Separador de milhares 12 2 3 2 2 2 2 3" xfId="26438" xr:uid="{9CCC55F6-743C-451B-9B64-049887E8DE7C}"/>
    <cellStyle name="Separador de milhares 12 2 3 2 2 2 2 4" xfId="38233" xr:uid="{ED72A172-1114-4CFA-A5B8-1C14542E5C2E}"/>
    <cellStyle name="Separador de milhares 12 2 3 2 2 2 3" xfId="17601" xr:uid="{8C88D4F4-42B5-44AE-8050-CAEEEBC07480}"/>
    <cellStyle name="Separador de milhares 12 2 3 2 2 2 3 2" xfId="29395" xr:uid="{D00F33D6-7B7F-4520-884C-42AA3F709235}"/>
    <cellStyle name="Separador de milhares 12 2 3 2 2 2 3 3" xfId="41194" xr:uid="{AAFD8919-CA39-40AF-9639-83B7AA3F003F}"/>
    <cellStyle name="Separador de milhares 12 2 3 2 2 2 4" xfId="23502" xr:uid="{4616E12D-7EC3-4100-8549-64D24448276D}"/>
    <cellStyle name="Separador de milhares 12 2 3 2 2 2 5" xfId="35297" xr:uid="{146974C3-0BC2-4658-B4DE-23085B846661}"/>
    <cellStyle name="Separador de milhares 12 2 3 2 2 3" xfId="13218" xr:uid="{00000000-0005-0000-0000-00005E120000}"/>
    <cellStyle name="Separador de milhares 12 2 3 2 2 3 2" xfId="19149" xr:uid="{B0C8D7C0-1C11-4C01-8843-28923B18893B}"/>
    <cellStyle name="Separador de milhares 12 2 3 2 2 3 2 2" xfId="30943" xr:uid="{151A42EA-7185-49C4-878A-1631D6D77C9B}"/>
    <cellStyle name="Separador de milhares 12 2 3 2 2 3 2 3" xfId="42742" xr:uid="{0129DE06-D036-4ADA-8917-2EFBA353D2C3}"/>
    <cellStyle name="Separador de milhares 12 2 3 2 2 3 3" xfId="25050" xr:uid="{B8492F0B-B5AE-4A2D-ACB6-FDE9166F04A7}"/>
    <cellStyle name="Separador de milhares 12 2 3 2 2 3 4" xfId="36845" xr:uid="{2432DCBE-7509-46BF-BE3A-3C011E0B353B}"/>
    <cellStyle name="Separador de milhares 12 2 3 2 2 4" xfId="16209" xr:uid="{4DF54D58-1A94-4927-B210-BC7B46D739E6}"/>
    <cellStyle name="Separador de milhares 12 2 3 2 2 4 2" xfId="28003" xr:uid="{F2C06362-CD9B-482A-9A53-227C3F688489}"/>
    <cellStyle name="Separador de milhares 12 2 3 2 2 4 3" xfId="39802" xr:uid="{B8537ADA-03EE-4077-A7ED-B3E2E06A474E}"/>
    <cellStyle name="Separador de milhares 12 2 3 2 2 5" xfId="22113" xr:uid="{ABEA39E3-A367-44D0-8360-AF535C2B7544}"/>
    <cellStyle name="Separador de milhares 12 2 3 2 2 6" xfId="33909" xr:uid="{42476121-F329-49F6-AAFA-A93DFE085A4B}"/>
    <cellStyle name="Separador de milhares 12 2 3 2 3" xfId="3707" xr:uid="{00000000-0005-0000-0000-00005F120000}"/>
    <cellStyle name="Separador de milhares 12 2 3 2 3 2" xfId="11666" xr:uid="{00000000-0005-0000-0000-000060120000}"/>
    <cellStyle name="Separador de milhares 12 2 3 2 3 2 2" xfId="14607" xr:uid="{00000000-0005-0000-0000-000061120000}"/>
    <cellStyle name="Separador de milhares 12 2 3 2 3 2 2 2" xfId="20538" xr:uid="{DED52C9C-0718-42CA-8258-35E9BE1DADD2}"/>
    <cellStyle name="Separador de milhares 12 2 3 2 3 2 2 2 2" xfId="32332" xr:uid="{5D874015-3CBA-4B7B-BED8-417943FD7E30}"/>
    <cellStyle name="Separador de milhares 12 2 3 2 3 2 2 2 3" xfId="44131" xr:uid="{91C90F9D-0C95-477A-B027-B0D5FA518506}"/>
    <cellStyle name="Separador de milhares 12 2 3 2 3 2 2 3" xfId="26439" xr:uid="{153BE75D-EED7-4455-80E6-8BFAA583F080}"/>
    <cellStyle name="Separador de milhares 12 2 3 2 3 2 2 4" xfId="38234" xr:uid="{93111856-784C-4A78-99FC-83EEE1D0DEF4}"/>
    <cellStyle name="Separador de milhares 12 2 3 2 3 2 3" xfId="17602" xr:uid="{379EC05D-2968-4B10-A7BA-7B98D83B724B}"/>
    <cellStyle name="Separador de milhares 12 2 3 2 3 2 3 2" xfId="29396" xr:uid="{D18248E0-07B9-4CBF-BB2C-5823FF4E679F}"/>
    <cellStyle name="Separador de milhares 12 2 3 2 3 2 3 3" xfId="41195" xr:uid="{9B36BFD4-E7FD-4D6A-AACC-EC4A6AE18BFF}"/>
    <cellStyle name="Separador de milhares 12 2 3 2 3 2 4" xfId="23503" xr:uid="{6962309B-9ABE-4734-AD8F-37E414D767AD}"/>
    <cellStyle name="Separador de milhares 12 2 3 2 3 2 5" xfId="35298" xr:uid="{AC635DD6-F128-4720-9458-F7FE5AF41B5F}"/>
    <cellStyle name="Separador de milhares 12 2 3 2 3 3" xfId="13219" xr:uid="{00000000-0005-0000-0000-000062120000}"/>
    <cellStyle name="Separador de milhares 12 2 3 2 3 3 2" xfId="19150" xr:uid="{899B4FF6-3D48-4AB2-B1FB-92BDE50FF222}"/>
    <cellStyle name="Separador de milhares 12 2 3 2 3 3 2 2" xfId="30944" xr:uid="{4ED31348-8B50-4270-9FE2-3C3CA39FB0E8}"/>
    <cellStyle name="Separador de milhares 12 2 3 2 3 3 2 3" xfId="42743" xr:uid="{6B1382BE-2934-401B-949B-A35A2011B96B}"/>
    <cellStyle name="Separador de milhares 12 2 3 2 3 3 3" xfId="25051" xr:uid="{9ECCD495-6BAE-4AFA-BE31-DA4E98D603BF}"/>
    <cellStyle name="Separador de milhares 12 2 3 2 3 3 4" xfId="36846" xr:uid="{B1E82C68-E27B-430F-A209-06E2390F1CEE}"/>
    <cellStyle name="Separador de milhares 12 2 3 2 3 4" xfId="16210" xr:uid="{3CEAF680-EDE2-4765-8A36-66FB224544D1}"/>
    <cellStyle name="Separador de milhares 12 2 3 2 3 4 2" xfId="28004" xr:uid="{5C270C95-815D-41C3-AD35-5CF2C75B0084}"/>
    <cellStyle name="Separador de milhares 12 2 3 2 3 4 3" xfId="39803" xr:uid="{690DC6AE-7ACD-4916-9A26-8111F30637FE}"/>
    <cellStyle name="Separador de milhares 12 2 3 2 3 5" xfId="22114" xr:uid="{8B10240C-4E52-4D0B-9961-93DF5215C858}"/>
    <cellStyle name="Separador de milhares 12 2 3 2 3 6" xfId="33910" xr:uid="{525FAEFD-7F56-401F-8A6E-D7D2DCD494FC}"/>
    <cellStyle name="Separador de milhares 12 2 3 2 4" xfId="11249" xr:uid="{00000000-0005-0000-0000-000063120000}"/>
    <cellStyle name="Separador de milhares 12 2 3 2 4 2" xfId="14192" xr:uid="{00000000-0005-0000-0000-000064120000}"/>
    <cellStyle name="Separador de milhares 12 2 3 2 4 2 2" xfId="20123" xr:uid="{D1EACB00-9EA2-41E2-B82F-152CAE05D0E1}"/>
    <cellStyle name="Separador de milhares 12 2 3 2 4 2 2 2" xfId="31917" xr:uid="{7F110B22-467F-424D-9D48-6A2E21AAA4C2}"/>
    <cellStyle name="Separador de milhares 12 2 3 2 4 2 2 3" xfId="43716" xr:uid="{46363DEE-A2C3-4064-AB43-0185CEB26C9F}"/>
    <cellStyle name="Separador de milhares 12 2 3 2 4 2 3" xfId="26024" xr:uid="{67384AA9-8CE9-4F52-AE95-BC0D6A25F990}"/>
    <cellStyle name="Separador de milhares 12 2 3 2 4 2 4" xfId="37819" xr:uid="{E965A3C8-5557-4099-BBF8-BA309E422B23}"/>
    <cellStyle name="Separador de milhares 12 2 3 2 4 3" xfId="17187" xr:uid="{2A05EDC1-D8F0-4384-9005-DC1D3570D789}"/>
    <cellStyle name="Separador de milhares 12 2 3 2 4 3 2" xfId="28981" xr:uid="{4214FB40-672F-4F20-91FC-D686540B1478}"/>
    <cellStyle name="Separador de milhares 12 2 3 2 4 3 3" xfId="40780" xr:uid="{246815D2-14CF-4375-B97C-8AFEB8A74243}"/>
    <cellStyle name="Separador de milhares 12 2 3 2 4 4" xfId="23088" xr:uid="{6B0875CD-42FB-4A93-A870-BEDA94AE8372}"/>
    <cellStyle name="Separador de milhares 12 2 3 2 4 5" xfId="34883" xr:uid="{BB6E4FA3-C237-414A-B21D-40D59C6B0E0B}"/>
    <cellStyle name="Separador de milhares 12 2 3 2 5" xfId="12649" xr:uid="{00000000-0005-0000-0000-000065120000}"/>
    <cellStyle name="Separador de milhares 12 2 3 2 5 2" xfId="18580" xr:uid="{B8333FE2-3A11-4F7F-B668-B3D3416381D5}"/>
    <cellStyle name="Separador de milhares 12 2 3 2 5 2 2" xfId="30374" xr:uid="{AC910FC1-9572-4C89-B58A-376E4D7E0A30}"/>
    <cellStyle name="Separador de milhares 12 2 3 2 5 2 3" xfId="42173" xr:uid="{C34BA271-6BA4-4EF5-B939-0F0C277B5430}"/>
    <cellStyle name="Separador de milhares 12 2 3 2 5 3" xfId="24481" xr:uid="{A09D3C82-664C-4341-B7BA-E52490B51190}"/>
    <cellStyle name="Separador de milhares 12 2 3 2 5 4" xfId="36276" xr:uid="{86BBCA60-431F-41B2-88F6-6AF31C50AB5B}"/>
    <cellStyle name="Separador de milhares 12 2 3 2 6" xfId="15636" xr:uid="{D6B804F3-28CC-4D3C-818A-F87B2D7E48EF}"/>
    <cellStyle name="Separador de milhares 12 2 3 2 6 2" xfId="27434" xr:uid="{064F2706-B5BF-47CA-9288-D20267AC6B8C}"/>
    <cellStyle name="Separador de milhares 12 2 3 2 6 3" xfId="39229" xr:uid="{069D4D3F-3CD8-4B2C-8DD9-6FB5CB04D279}"/>
    <cellStyle name="Separador de milhares 12 2 3 2 7" xfId="21544" xr:uid="{BACCD781-DB46-44EB-ADE8-5435355C3E8C}"/>
    <cellStyle name="Separador de milhares 12 2 3 2 8" xfId="33336" xr:uid="{F8A3AEC3-C9A6-48F6-B850-5C5A98489C91}"/>
    <cellStyle name="Separador de milhares 12 2 3 3" xfId="393" xr:uid="{00000000-0005-0000-0000-000066120000}"/>
    <cellStyle name="Separador de milhares 12 2 3 3 2" xfId="11110" xr:uid="{00000000-0005-0000-0000-000067120000}"/>
    <cellStyle name="Separador de milhares 12 2 3 3 2 2" xfId="14053" xr:uid="{00000000-0005-0000-0000-000068120000}"/>
    <cellStyle name="Separador de milhares 12 2 3 3 2 2 2" xfId="19984" xr:uid="{113BE255-1783-4364-953D-326B6A5490F6}"/>
    <cellStyle name="Separador de milhares 12 2 3 3 2 2 2 2" xfId="31778" xr:uid="{2E0560CB-D4C2-4F8D-BB98-6B21171D73F2}"/>
    <cellStyle name="Separador de milhares 12 2 3 3 2 2 2 3" xfId="43577" xr:uid="{7B14F0D0-B48F-4292-B38D-294F949542E7}"/>
    <cellStyle name="Separador de milhares 12 2 3 3 2 2 3" xfId="25885" xr:uid="{511547BE-7D57-46ED-AA6E-998A058B9F59}"/>
    <cellStyle name="Separador de milhares 12 2 3 3 2 2 4" xfId="37680" xr:uid="{7AADADFA-5B57-4EDC-9AEE-009158043A73}"/>
    <cellStyle name="Separador de milhares 12 2 3 3 2 3" xfId="17048" xr:uid="{2C9BF287-37A2-458B-835D-CB9B1BC9E3F5}"/>
    <cellStyle name="Separador de milhares 12 2 3 3 2 3 2" xfId="28842" xr:uid="{5DE44C6D-1881-4AD2-AEC9-EB176F2E4389}"/>
    <cellStyle name="Separador de milhares 12 2 3 3 2 3 3" xfId="40641" xr:uid="{BF1FE178-D3C0-4B4C-B517-D87AF3EAB46E}"/>
    <cellStyle name="Separador de milhares 12 2 3 3 2 4" xfId="22949" xr:uid="{52A375E2-0D2A-4062-B0F7-4CE5D420C7DB}"/>
    <cellStyle name="Separador de milhares 12 2 3 3 2 5" xfId="34744" xr:uid="{8DA79838-5A4D-4866-B528-82164CAFD647}"/>
    <cellStyle name="Separador de milhares 12 2 3 3 3" xfId="12508" xr:uid="{00000000-0005-0000-0000-000069120000}"/>
    <cellStyle name="Separador de milhares 12 2 3 3 3 2" xfId="18439" xr:uid="{273640D5-1CEF-465D-A31D-97DE7DFF20E7}"/>
    <cellStyle name="Separador de milhares 12 2 3 3 3 2 2" xfId="30233" xr:uid="{50BBAAE5-52E3-4F34-8989-35F322422915}"/>
    <cellStyle name="Separador de milhares 12 2 3 3 3 2 3" xfId="42032" xr:uid="{ACAC97AE-2485-453F-A6FA-58F40CB56FA5}"/>
    <cellStyle name="Separador de milhares 12 2 3 3 3 3" xfId="24340" xr:uid="{50ED640D-4868-44C6-870B-26B59038C318}"/>
    <cellStyle name="Separador de milhares 12 2 3 3 3 4" xfId="36135" xr:uid="{A043E6ED-E364-40A5-AE26-F07CCA45AECE}"/>
    <cellStyle name="Separador de milhares 12 2 3 3 4" xfId="15495" xr:uid="{9A97D34A-C087-4BE1-88CD-1B6AB85994E7}"/>
    <cellStyle name="Separador de milhares 12 2 3 3 4 2" xfId="27293" xr:uid="{BC73E179-885C-444A-A05E-0A25445A800B}"/>
    <cellStyle name="Separador de milhares 12 2 3 3 4 3" xfId="39088" xr:uid="{9FE2F1AE-9FFF-41D9-9D87-7348736C41A5}"/>
    <cellStyle name="Separador de milhares 12 2 3 3 5" xfId="21403" xr:uid="{FAC790B2-D292-466E-A0D3-83A0CF66B256}"/>
    <cellStyle name="Separador de milhares 12 2 3 3 6" xfId="33195" xr:uid="{E140E55E-E433-4BD7-A4B0-A799228D7D73}"/>
    <cellStyle name="Separador de milhares 12 2 3 4" xfId="3708" xr:uid="{00000000-0005-0000-0000-00006A120000}"/>
    <cellStyle name="Separador de milhares 12 2 3 4 2" xfId="11667" xr:uid="{00000000-0005-0000-0000-00006B120000}"/>
    <cellStyle name="Separador de milhares 12 2 3 4 2 2" xfId="14608" xr:uid="{00000000-0005-0000-0000-00006C120000}"/>
    <cellStyle name="Separador de milhares 12 2 3 4 2 2 2" xfId="20539" xr:uid="{43B351B5-886E-46DA-9586-2218359BCA5E}"/>
    <cellStyle name="Separador de milhares 12 2 3 4 2 2 2 2" xfId="32333" xr:uid="{D3BF74C7-FA61-4E31-B5E1-E4EC8C373989}"/>
    <cellStyle name="Separador de milhares 12 2 3 4 2 2 2 3" xfId="44132" xr:uid="{6C3F277C-F439-414A-A8F8-D04545CE4990}"/>
    <cellStyle name="Separador de milhares 12 2 3 4 2 2 3" xfId="26440" xr:uid="{E3714252-84DF-42FE-967D-92E4322EAA09}"/>
    <cellStyle name="Separador de milhares 12 2 3 4 2 2 4" xfId="38235" xr:uid="{E566DBE7-2184-4B7F-BD8B-75FDEF4BDEEB}"/>
    <cellStyle name="Separador de milhares 12 2 3 4 2 3" xfId="17603" xr:uid="{87A871B1-20AF-46F3-AA1C-7BC52FE9E008}"/>
    <cellStyle name="Separador de milhares 12 2 3 4 2 3 2" xfId="29397" xr:uid="{4BBE2BC6-35E5-498D-9ABB-732215E12CCC}"/>
    <cellStyle name="Separador de milhares 12 2 3 4 2 3 3" xfId="41196" xr:uid="{22BD568A-DCF2-45A9-8F06-1E45F87F062E}"/>
    <cellStyle name="Separador de milhares 12 2 3 4 2 4" xfId="23504" xr:uid="{CBE6FBE6-9026-4484-99EA-02ECA18BDB2E}"/>
    <cellStyle name="Separador de milhares 12 2 3 4 2 5" xfId="35299" xr:uid="{51C46962-1D06-430D-8BA3-F4F16C8D1859}"/>
    <cellStyle name="Separador de milhares 12 2 3 4 3" xfId="13220" xr:uid="{00000000-0005-0000-0000-00006D120000}"/>
    <cellStyle name="Separador de milhares 12 2 3 4 3 2" xfId="19151" xr:uid="{5373D73F-9634-457A-B455-EE550BB7B74E}"/>
    <cellStyle name="Separador de milhares 12 2 3 4 3 2 2" xfId="30945" xr:uid="{6C4911BA-11B8-4E9B-BBC1-86C6CE136363}"/>
    <cellStyle name="Separador de milhares 12 2 3 4 3 2 3" xfId="42744" xr:uid="{A312569A-2B67-4581-8D51-DA0F9900161C}"/>
    <cellStyle name="Separador de milhares 12 2 3 4 3 3" xfId="25052" xr:uid="{78E2C4A3-3C88-48C1-B094-7BBAEF0CD2ED}"/>
    <cellStyle name="Separador de milhares 12 2 3 4 3 4" xfId="36847" xr:uid="{299B61C5-7F3A-4D1E-B3CD-64A292184D29}"/>
    <cellStyle name="Separador de milhares 12 2 3 4 4" xfId="16211" xr:uid="{E9440AA5-B48C-4EFF-B5BF-46C3AA3119B5}"/>
    <cellStyle name="Separador de milhares 12 2 3 4 4 2" xfId="28005" xr:uid="{7954AA9B-9F49-4946-B6A4-178F0405ACEE}"/>
    <cellStyle name="Separador de milhares 12 2 3 4 4 3" xfId="39804" xr:uid="{FE36D3C3-7220-4786-9752-4807287677C9}"/>
    <cellStyle name="Separador de milhares 12 2 3 4 5" xfId="22115" xr:uid="{52D147E6-72E9-46B3-9627-4C4821EC492F}"/>
    <cellStyle name="Separador de milhares 12 2 3 4 6" xfId="33911" xr:uid="{1D05C71A-8F2B-46E0-BD24-CB302F3DD077}"/>
    <cellStyle name="Separador de milhares 12 2 3 5" xfId="3709" xr:uid="{00000000-0005-0000-0000-00006E120000}"/>
    <cellStyle name="Separador de milhares 12 2 3 5 2" xfId="11668" xr:uid="{00000000-0005-0000-0000-00006F120000}"/>
    <cellStyle name="Separador de milhares 12 2 3 5 2 2" xfId="14609" xr:uid="{00000000-0005-0000-0000-000070120000}"/>
    <cellStyle name="Separador de milhares 12 2 3 5 2 2 2" xfId="20540" xr:uid="{2956F92B-B355-439E-A455-7E53047F9F72}"/>
    <cellStyle name="Separador de milhares 12 2 3 5 2 2 2 2" xfId="32334" xr:uid="{0C141041-8F61-4AFB-BB1F-825DB10661F2}"/>
    <cellStyle name="Separador de milhares 12 2 3 5 2 2 2 3" xfId="44133" xr:uid="{96C439E8-2E5D-4702-92D5-573E3FCFCFAE}"/>
    <cellStyle name="Separador de milhares 12 2 3 5 2 2 3" xfId="26441" xr:uid="{DC65E2B6-1925-4F47-BF5C-EC37861C533C}"/>
    <cellStyle name="Separador de milhares 12 2 3 5 2 2 4" xfId="38236" xr:uid="{E162647F-C9CF-4593-9DE6-D495A592519E}"/>
    <cellStyle name="Separador de milhares 12 2 3 5 2 3" xfId="17604" xr:uid="{922A919F-AA19-4D88-9A7D-B7B4CDB35AF2}"/>
    <cellStyle name="Separador de milhares 12 2 3 5 2 3 2" xfId="29398" xr:uid="{8EC4616A-F667-4E15-81C9-6F3B1B75EC97}"/>
    <cellStyle name="Separador de milhares 12 2 3 5 2 3 3" xfId="41197" xr:uid="{D1E7FACC-12B4-4C4A-869D-54F2C04C7B91}"/>
    <cellStyle name="Separador de milhares 12 2 3 5 2 4" xfId="23505" xr:uid="{77351A43-4259-4DD6-83CF-67393E5D4762}"/>
    <cellStyle name="Separador de milhares 12 2 3 5 2 5" xfId="35300" xr:uid="{6D5BDE62-7211-49CC-8A62-D5D284734187}"/>
    <cellStyle name="Separador de milhares 12 2 3 5 3" xfId="13221" xr:uid="{00000000-0005-0000-0000-000071120000}"/>
    <cellStyle name="Separador de milhares 12 2 3 5 3 2" xfId="19152" xr:uid="{1F2402F2-3EC7-4BF4-9A76-CBAA672D864E}"/>
    <cellStyle name="Separador de milhares 12 2 3 5 3 2 2" xfId="30946" xr:uid="{B1349048-8C4C-4FF1-9664-98905B904A49}"/>
    <cellStyle name="Separador de milhares 12 2 3 5 3 2 3" xfId="42745" xr:uid="{F66B7693-DCF6-4F39-88F3-9B004B58C9CB}"/>
    <cellStyle name="Separador de milhares 12 2 3 5 3 3" xfId="25053" xr:uid="{610B7675-2704-47DD-BB10-B69A8D19F1DF}"/>
    <cellStyle name="Separador de milhares 12 2 3 5 3 4" xfId="36848" xr:uid="{E66EC08B-5E09-47A1-AE68-E828F0D36A41}"/>
    <cellStyle name="Separador de milhares 12 2 3 5 4" xfId="16212" xr:uid="{AAA86E2D-4CE5-4AAD-A730-504AA6EBF954}"/>
    <cellStyle name="Separador de milhares 12 2 3 5 4 2" xfId="28006" xr:uid="{E44781C1-A83B-4179-B40F-6FA34D002612}"/>
    <cellStyle name="Separador de milhares 12 2 3 5 4 3" xfId="39805" xr:uid="{944AFA26-89E7-411E-A4C2-46EA3196C5B9}"/>
    <cellStyle name="Separador de milhares 12 2 3 5 5" xfId="22116" xr:uid="{F557D65F-E8CB-48FD-9EB6-307DAD59D00F}"/>
    <cellStyle name="Separador de milhares 12 2 3 5 6" xfId="33912" xr:uid="{B9D65718-CAFC-4091-88BE-5D2AE425275E}"/>
    <cellStyle name="Separador de milhares 12 2 3 6" xfId="10954" xr:uid="{00000000-0005-0000-0000-000072120000}"/>
    <cellStyle name="Separador de milhares 12 2 3 6 2" xfId="13903" xr:uid="{00000000-0005-0000-0000-000073120000}"/>
    <cellStyle name="Separador de milhares 12 2 3 6 2 2" xfId="19834" xr:uid="{A35B85D7-C4C8-4E06-B5B9-9B693A423702}"/>
    <cellStyle name="Separador de milhares 12 2 3 6 2 2 2" xfId="31628" xr:uid="{A5705F92-141A-4C86-B2DB-E5627E9B45A7}"/>
    <cellStyle name="Separador de milhares 12 2 3 6 2 2 3" xfId="43427" xr:uid="{6DF4C4FC-1E88-489B-A9DB-1A1694EC35C6}"/>
    <cellStyle name="Separador de milhares 12 2 3 6 2 3" xfId="25735" xr:uid="{F90C6BF8-1DF4-4E40-A13A-327AA5D470F6}"/>
    <cellStyle name="Separador de milhares 12 2 3 6 2 4" xfId="37530" xr:uid="{4727197B-422B-43AC-A265-0456E3ACCE8D}"/>
    <cellStyle name="Separador de milhares 12 2 3 6 3" xfId="16898" xr:uid="{41BD8AA8-0088-4C89-ADD2-8618988EE19E}"/>
    <cellStyle name="Separador de milhares 12 2 3 6 3 2" xfId="28692" xr:uid="{6E838B1A-7F76-4A9E-9FD3-A5B87906599A}"/>
    <cellStyle name="Separador de milhares 12 2 3 6 3 3" xfId="40491" xr:uid="{093169F1-619B-49E4-9CA1-F9C41E57C45C}"/>
    <cellStyle name="Separador de milhares 12 2 3 6 4" xfId="22799" xr:uid="{049111E5-B74C-4808-9EB5-DCF382564372}"/>
    <cellStyle name="Separador de milhares 12 2 3 6 5" xfId="34594" xr:uid="{DEE18725-2A2B-4B87-9413-EDD2500F2F74}"/>
    <cellStyle name="Separador de milhares 12 2 3 7" xfId="12352" xr:uid="{00000000-0005-0000-0000-000074120000}"/>
    <cellStyle name="Separador de milhares 12 2 3 7 2" xfId="18283" xr:uid="{9ED3073F-0994-4C4A-A1D2-5740D9CA8613}"/>
    <cellStyle name="Separador de milhares 12 2 3 7 2 2" xfId="30077" xr:uid="{4E498F5C-05DC-4152-8EEA-E22D8A26C583}"/>
    <cellStyle name="Separador de milhares 12 2 3 7 2 3" xfId="41876" xr:uid="{1A81D431-7962-4B3D-B879-751FC591FB11}"/>
    <cellStyle name="Separador de milhares 12 2 3 7 3" xfId="24184" xr:uid="{2D31213F-B6D1-4D92-8823-FCEE4A8FEB24}"/>
    <cellStyle name="Separador de milhares 12 2 3 7 4" xfId="35979" xr:uid="{44296285-FEDB-4CE6-B440-CA3B9B99F8E7}"/>
    <cellStyle name="Separador de milhares 12 2 3 8" xfId="15339" xr:uid="{B0991DF6-7823-4150-96EE-E1658E3E1ACF}"/>
    <cellStyle name="Separador de milhares 12 2 3 8 2" xfId="27137" xr:uid="{E5308DDC-3F1F-4495-A905-A37B2BDE8D18}"/>
    <cellStyle name="Separador de milhares 12 2 3 8 3" xfId="38932" xr:uid="{AFEC5BEB-07DB-4003-853B-CA7A5C37E3A3}"/>
    <cellStyle name="Separador de milhares 12 2 3 9" xfId="21247" xr:uid="{C3034101-1E53-4435-9019-D3E14E028C67}"/>
    <cellStyle name="Separador de milhares 12 2 4" xfId="516" xr:uid="{00000000-0005-0000-0000-000075120000}"/>
    <cellStyle name="Separador de milhares 12 2 4 10" xfId="33318" xr:uid="{4A564EF6-7BD7-417C-816B-E93204966BB1}"/>
    <cellStyle name="Separador de milhares 12 2 4 2" xfId="3710" xr:uid="{00000000-0005-0000-0000-000076120000}"/>
    <cellStyle name="Separador de milhares 12 2 4 2 2" xfId="3711" xr:uid="{00000000-0005-0000-0000-000077120000}"/>
    <cellStyle name="Separador de milhares 12 2 4 2 2 2" xfId="11670" xr:uid="{00000000-0005-0000-0000-000078120000}"/>
    <cellStyle name="Separador de milhares 12 2 4 2 2 2 2" xfId="14611" xr:uid="{00000000-0005-0000-0000-000079120000}"/>
    <cellStyle name="Separador de milhares 12 2 4 2 2 2 2 2" xfId="20542" xr:uid="{14EE358D-0806-4C8E-A0BA-CA47B90AE3F1}"/>
    <cellStyle name="Separador de milhares 12 2 4 2 2 2 2 2 2" xfId="32336" xr:uid="{74629BD0-3ADA-48E9-A44F-734E9D8764FD}"/>
    <cellStyle name="Separador de milhares 12 2 4 2 2 2 2 2 3" xfId="44135" xr:uid="{F1152734-58D5-443B-87D5-C14CC3E1EF5F}"/>
    <cellStyle name="Separador de milhares 12 2 4 2 2 2 2 3" xfId="26443" xr:uid="{35868E63-1A4F-4733-8B85-D439DF46A4FA}"/>
    <cellStyle name="Separador de milhares 12 2 4 2 2 2 2 4" xfId="38238" xr:uid="{B98D1166-E454-4C4B-8485-798653EAD90E}"/>
    <cellStyle name="Separador de milhares 12 2 4 2 2 2 3" xfId="17606" xr:uid="{BBA1E6F7-6F59-48C2-ACDC-5891F5872BEC}"/>
    <cellStyle name="Separador de milhares 12 2 4 2 2 2 3 2" xfId="29400" xr:uid="{D0FA975D-0480-406F-AE6F-C92F0D2A3BB6}"/>
    <cellStyle name="Separador de milhares 12 2 4 2 2 2 3 3" xfId="41199" xr:uid="{3957F9A0-63B2-4B43-9626-68995B0B73C4}"/>
    <cellStyle name="Separador de milhares 12 2 4 2 2 2 4" xfId="23507" xr:uid="{AD724BF9-7A3E-46E0-9EE8-FA15694DBA03}"/>
    <cellStyle name="Separador de milhares 12 2 4 2 2 2 5" xfId="35302" xr:uid="{BE4C7F61-05F1-4938-A0F2-41330ADA5671}"/>
    <cellStyle name="Separador de milhares 12 2 4 2 2 3" xfId="13223" xr:uid="{00000000-0005-0000-0000-00007A120000}"/>
    <cellStyle name="Separador de milhares 12 2 4 2 2 3 2" xfId="19154" xr:uid="{6C558B7B-2E3F-4D3E-B9F1-D6F83143D8FE}"/>
    <cellStyle name="Separador de milhares 12 2 4 2 2 3 2 2" xfId="30948" xr:uid="{31A21A21-20FE-4E46-B6EB-7172A7C24BF5}"/>
    <cellStyle name="Separador de milhares 12 2 4 2 2 3 2 3" xfId="42747" xr:uid="{4D7465C4-A622-412F-BB99-43CBCBE4F049}"/>
    <cellStyle name="Separador de milhares 12 2 4 2 2 3 3" xfId="25055" xr:uid="{0C1B52CD-C67D-42BC-9DC4-0C7B47D162AC}"/>
    <cellStyle name="Separador de milhares 12 2 4 2 2 3 4" xfId="36850" xr:uid="{76AE313F-513E-46AC-AF9F-5D021B1F24F7}"/>
    <cellStyle name="Separador de milhares 12 2 4 2 2 4" xfId="16214" xr:uid="{3B6D06BC-926C-4CAF-AD50-3D2F3D0AAEAB}"/>
    <cellStyle name="Separador de milhares 12 2 4 2 2 4 2" xfId="28008" xr:uid="{30B334F7-1D73-49F8-9E50-D7571D920B40}"/>
    <cellStyle name="Separador de milhares 12 2 4 2 2 4 3" xfId="39807" xr:uid="{1F3502D1-23F8-4781-B45A-05F7A01A33CC}"/>
    <cellStyle name="Separador de milhares 12 2 4 2 2 5" xfId="22118" xr:uid="{BA8D435A-2298-4B01-822B-B7243EF2757C}"/>
    <cellStyle name="Separador de milhares 12 2 4 2 2 6" xfId="33914" xr:uid="{5777884E-2FBF-4503-B799-510BDE3672FE}"/>
    <cellStyle name="Separador de milhares 12 2 4 2 3" xfId="3712" xr:uid="{00000000-0005-0000-0000-00007B120000}"/>
    <cellStyle name="Separador de milhares 12 2 4 2 3 2" xfId="11671" xr:uid="{00000000-0005-0000-0000-00007C120000}"/>
    <cellStyle name="Separador de milhares 12 2 4 2 3 2 2" xfId="14612" xr:uid="{00000000-0005-0000-0000-00007D120000}"/>
    <cellStyle name="Separador de milhares 12 2 4 2 3 2 2 2" xfId="20543" xr:uid="{7A744953-F6A1-4456-BDD2-8B236C77497F}"/>
    <cellStyle name="Separador de milhares 12 2 4 2 3 2 2 2 2" xfId="32337" xr:uid="{A667031C-5E33-45B8-984C-26B86E23CFD2}"/>
    <cellStyle name="Separador de milhares 12 2 4 2 3 2 2 2 3" xfId="44136" xr:uid="{71A72BFD-3C8D-44F1-A860-57F4329155C2}"/>
    <cellStyle name="Separador de milhares 12 2 4 2 3 2 2 3" xfId="26444" xr:uid="{E5B591A6-D1EF-4FD5-8BD2-3CB2EA6CFF09}"/>
    <cellStyle name="Separador de milhares 12 2 4 2 3 2 2 4" xfId="38239" xr:uid="{53AB836D-4398-4144-890B-3F79A1E703D5}"/>
    <cellStyle name="Separador de milhares 12 2 4 2 3 2 3" xfId="17607" xr:uid="{1290CBA3-B907-455F-938A-F933D15C4A63}"/>
    <cellStyle name="Separador de milhares 12 2 4 2 3 2 3 2" xfId="29401" xr:uid="{C74BAF23-04A6-403C-A3FD-FB0DF0E2F954}"/>
    <cellStyle name="Separador de milhares 12 2 4 2 3 2 3 3" xfId="41200" xr:uid="{E9B8D015-1FD4-4FDB-93F6-A70CC68B4D41}"/>
    <cellStyle name="Separador de milhares 12 2 4 2 3 2 4" xfId="23508" xr:uid="{1EE516C4-7365-414C-B69E-77996D5B5508}"/>
    <cellStyle name="Separador de milhares 12 2 4 2 3 2 5" xfId="35303" xr:uid="{B22E76A5-7482-41BE-AE5D-EB21DDB91683}"/>
    <cellStyle name="Separador de milhares 12 2 4 2 3 3" xfId="13224" xr:uid="{00000000-0005-0000-0000-00007E120000}"/>
    <cellStyle name="Separador de milhares 12 2 4 2 3 3 2" xfId="19155" xr:uid="{682E520C-D852-49FA-A3BE-9617C485E8D6}"/>
    <cellStyle name="Separador de milhares 12 2 4 2 3 3 2 2" xfId="30949" xr:uid="{D9216157-A90C-4155-B152-6FF46BB54750}"/>
    <cellStyle name="Separador de milhares 12 2 4 2 3 3 2 3" xfId="42748" xr:uid="{4102608F-B51C-4D1D-BB2C-7AF21D9593F7}"/>
    <cellStyle name="Separador de milhares 12 2 4 2 3 3 3" xfId="25056" xr:uid="{414D58FF-EF74-4C6D-92AC-BDEA5DAB1F75}"/>
    <cellStyle name="Separador de milhares 12 2 4 2 3 3 4" xfId="36851" xr:uid="{9179A3C7-DFC2-4111-A2F4-A68C5093AE3E}"/>
    <cellStyle name="Separador de milhares 12 2 4 2 3 4" xfId="16215" xr:uid="{08C8E7B2-1880-4549-A072-C2CC555F6EBB}"/>
    <cellStyle name="Separador de milhares 12 2 4 2 3 4 2" xfId="28009" xr:uid="{6B83D5DB-2D17-4360-909D-1F2C49851002}"/>
    <cellStyle name="Separador de milhares 12 2 4 2 3 4 3" xfId="39808" xr:uid="{3A47C398-D8DC-418D-98BC-284956ED8762}"/>
    <cellStyle name="Separador de milhares 12 2 4 2 3 5" xfId="22119" xr:uid="{C06DEAD9-176B-4752-842C-C8BA230799C1}"/>
    <cellStyle name="Separador de milhares 12 2 4 2 3 6" xfId="33915" xr:uid="{6A216BCC-992A-4E62-AB0D-CDB38C2A9A6F}"/>
    <cellStyle name="Separador de milhares 12 2 4 2 4" xfId="11669" xr:uid="{00000000-0005-0000-0000-00007F120000}"/>
    <cellStyle name="Separador de milhares 12 2 4 2 4 2" xfId="14610" xr:uid="{00000000-0005-0000-0000-000080120000}"/>
    <cellStyle name="Separador de milhares 12 2 4 2 4 2 2" xfId="20541" xr:uid="{302ED8B6-D02D-4AB4-88BA-0CF2D872C6A5}"/>
    <cellStyle name="Separador de milhares 12 2 4 2 4 2 2 2" xfId="32335" xr:uid="{7A118A08-DA59-4CEB-8FC2-5FEB0B8DADD3}"/>
    <cellStyle name="Separador de milhares 12 2 4 2 4 2 2 3" xfId="44134" xr:uid="{1E67631C-4FB7-475D-B60E-B7C474D2F6CF}"/>
    <cellStyle name="Separador de milhares 12 2 4 2 4 2 3" xfId="26442" xr:uid="{AC135B41-575C-46C3-B944-E5391F7B2675}"/>
    <cellStyle name="Separador de milhares 12 2 4 2 4 2 4" xfId="38237" xr:uid="{5D736F67-B168-4745-9EE7-CC80F3ABF4EE}"/>
    <cellStyle name="Separador de milhares 12 2 4 2 4 3" xfId="17605" xr:uid="{C1FD113C-145F-4856-BCA4-E3CC2442AB2A}"/>
    <cellStyle name="Separador de milhares 12 2 4 2 4 3 2" xfId="29399" xr:uid="{66AD8F31-02D8-4ED0-8F38-98A5A87C56EB}"/>
    <cellStyle name="Separador de milhares 12 2 4 2 4 3 3" xfId="41198" xr:uid="{66A4117D-3F3E-45D2-9B64-C79EAAB3268D}"/>
    <cellStyle name="Separador de milhares 12 2 4 2 4 4" xfId="23506" xr:uid="{511C75DF-66CA-47E7-B280-04682C003601}"/>
    <cellStyle name="Separador de milhares 12 2 4 2 4 5" xfId="35301" xr:uid="{7B029FDD-1476-4E4F-875C-D16224F7C463}"/>
    <cellStyle name="Separador de milhares 12 2 4 2 5" xfId="13222" xr:uid="{00000000-0005-0000-0000-000081120000}"/>
    <cellStyle name="Separador de milhares 12 2 4 2 5 2" xfId="19153" xr:uid="{1FCCF177-84F0-4DF2-9839-8A161589CD4D}"/>
    <cellStyle name="Separador de milhares 12 2 4 2 5 2 2" xfId="30947" xr:uid="{63E29AD7-82FE-4E48-8131-9A0F4C29D922}"/>
    <cellStyle name="Separador de milhares 12 2 4 2 5 2 3" xfId="42746" xr:uid="{4D831DD1-1C5D-4B1B-AFEB-058650B4A668}"/>
    <cellStyle name="Separador de milhares 12 2 4 2 5 3" xfId="25054" xr:uid="{81DC3E54-EF24-4180-9B5F-E5EF54162239}"/>
    <cellStyle name="Separador de milhares 12 2 4 2 5 4" xfId="36849" xr:uid="{EDCFE8A3-1A65-46C8-AA82-390A1643D69D}"/>
    <cellStyle name="Separador de milhares 12 2 4 2 6" xfId="16213" xr:uid="{BBB6ADB5-236D-4247-A47D-5654F0A389B4}"/>
    <cellStyle name="Separador de milhares 12 2 4 2 6 2" xfId="28007" xr:uid="{B56E7B15-9D90-4CA7-A3D9-6A636FA191D5}"/>
    <cellStyle name="Separador de milhares 12 2 4 2 6 3" xfId="39806" xr:uid="{BB876729-6DD4-4EC9-9800-2248ED5D3CB1}"/>
    <cellStyle name="Separador de milhares 12 2 4 2 7" xfId="22117" xr:uid="{41F75E85-A756-4403-BC80-72FA22F6B669}"/>
    <cellStyle name="Separador de milhares 12 2 4 2 8" xfId="33913" xr:uid="{A2B18279-6797-4DE8-AE65-D42A5BDDCB49}"/>
    <cellStyle name="Separador de milhares 12 2 4 3" xfId="3713" xr:uid="{00000000-0005-0000-0000-000082120000}"/>
    <cellStyle name="Separador de milhares 12 2 4 3 2" xfId="11672" xr:uid="{00000000-0005-0000-0000-000083120000}"/>
    <cellStyle name="Separador de milhares 12 2 4 3 2 2" xfId="14613" xr:uid="{00000000-0005-0000-0000-000084120000}"/>
    <cellStyle name="Separador de milhares 12 2 4 3 2 2 2" xfId="20544" xr:uid="{2EFEAE6F-1BE4-4E9D-AC9E-63A74DAE890B}"/>
    <cellStyle name="Separador de milhares 12 2 4 3 2 2 2 2" xfId="32338" xr:uid="{8F0B7D3D-0544-4E9E-8AB9-1C88B9C52E77}"/>
    <cellStyle name="Separador de milhares 12 2 4 3 2 2 2 3" xfId="44137" xr:uid="{25278B94-4980-4D15-BE7B-8E5B56900F1A}"/>
    <cellStyle name="Separador de milhares 12 2 4 3 2 2 3" xfId="26445" xr:uid="{22155DB7-609F-480C-8543-F388A2028FE7}"/>
    <cellStyle name="Separador de milhares 12 2 4 3 2 2 4" xfId="38240" xr:uid="{BF2AE1B8-44B1-4817-B61D-A266D24C6113}"/>
    <cellStyle name="Separador de milhares 12 2 4 3 2 3" xfId="17608" xr:uid="{A1B7C7EC-3306-4DF3-976D-AAC7787B0060}"/>
    <cellStyle name="Separador de milhares 12 2 4 3 2 3 2" xfId="29402" xr:uid="{96B04D1A-58EB-4BFC-A875-C63C7E4EE9B3}"/>
    <cellStyle name="Separador de milhares 12 2 4 3 2 3 3" xfId="41201" xr:uid="{A3B3E46F-2DEA-49CD-B04C-2C254A3DF075}"/>
    <cellStyle name="Separador de milhares 12 2 4 3 2 4" xfId="23509" xr:uid="{3E06E0A5-F8BA-4C3C-BAEF-71C73FB105AA}"/>
    <cellStyle name="Separador de milhares 12 2 4 3 2 5" xfId="35304" xr:uid="{0FB559EE-B1FA-4037-91AE-F9BD86FB4FF1}"/>
    <cellStyle name="Separador de milhares 12 2 4 3 3" xfId="13225" xr:uid="{00000000-0005-0000-0000-000085120000}"/>
    <cellStyle name="Separador de milhares 12 2 4 3 3 2" xfId="19156" xr:uid="{9BF73DBC-F91A-4F55-A913-31EBC8EB5EE7}"/>
    <cellStyle name="Separador de milhares 12 2 4 3 3 2 2" xfId="30950" xr:uid="{A768CF27-6C2B-4BFC-B0C6-8CF3CD7783A2}"/>
    <cellStyle name="Separador de milhares 12 2 4 3 3 2 3" xfId="42749" xr:uid="{372ED4A9-BE53-472F-B8E2-772B4F7AEE58}"/>
    <cellStyle name="Separador de milhares 12 2 4 3 3 3" xfId="25057" xr:uid="{8E0B5DC3-774C-4B75-A43F-65A5AEC8789B}"/>
    <cellStyle name="Separador de milhares 12 2 4 3 3 4" xfId="36852" xr:uid="{0177A673-C4E8-482D-80B7-9829D0F6B345}"/>
    <cellStyle name="Separador de milhares 12 2 4 3 4" xfId="16216" xr:uid="{5C00557C-31F4-4BE9-A177-50991B005A7B}"/>
    <cellStyle name="Separador de milhares 12 2 4 3 4 2" xfId="28010" xr:uid="{04D6A0AD-B8CA-4EDA-9525-A4B461B13145}"/>
    <cellStyle name="Separador de milhares 12 2 4 3 4 3" xfId="39809" xr:uid="{45FDE4A5-7EC8-4844-A7C0-4B9D720EB45B}"/>
    <cellStyle name="Separador de milhares 12 2 4 3 5" xfId="22120" xr:uid="{BD450CC5-8D23-4088-B41B-C04AE18B8028}"/>
    <cellStyle name="Separador de milhares 12 2 4 3 6" xfId="33916" xr:uid="{AEC3380A-6D06-4CF5-B23E-51B383C333C9}"/>
    <cellStyle name="Separador de milhares 12 2 4 4" xfId="3714" xr:uid="{00000000-0005-0000-0000-000086120000}"/>
    <cellStyle name="Separador de milhares 12 2 4 4 2" xfId="11673" xr:uid="{00000000-0005-0000-0000-000087120000}"/>
    <cellStyle name="Separador de milhares 12 2 4 4 2 2" xfId="14614" xr:uid="{00000000-0005-0000-0000-000088120000}"/>
    <cellStyle name="Separador de milhares 12 2 4 4 2 2 2" xfId="20545" xr:uid="{946F98FF-EF49-4E1E-9140-B9AA3381B888}"/>
    <cellStyle name="Separador de milhares 12 2 4 4 2 2 2 2" xfId="32339" xr:uid="{91A1E7E0-7A8F-42D0-A7A6-FE15C48E995C}"/>
    <cellStyle name="Separador de milhares 12 2 4 4 2 2 2 3" xfId="44138" xr:uid="{8C2C298B-3FAB-4B35-9411-C0133908FA7B}"/>
    <cellStyle name="Separador de milhares 12 2 4 4 2 2 3" xfId="26446" xr:uid="{A6278869-4423-445A-AABF-E3A76EDB1CFC}"/>
    <cellStyle name="Separador de milhares 12 2 4 4 2 2 4" xfId="38241" xr:uid="{5F86EFBD-0548-4DF8-88A8-CBC93BBFAEDF}"/>
    <cellStyle name="Separador de milhares 12 2 4 4 2 3" xfId="17609" xr:uid="{A4DB18EC-92AF-4E94-9E96-922A7DE47EA9}"/>
    <cellStyle name="Separador de milhares 12 2 4 4 2 3 2" xfId="29403" xr:uid="{1B0A73FD-F018-43E2-9DEE-6A9FAE3EFEE9}"/>
    <cellStyle name="Separador de milhares 12 2 4 4 2 3 3" xfId="41202" xr:uid="{3399578E-3F9A-44BE-BF89-F57333C936D6}"/>
    <cellStyle name="Separador de milhares 12 2 4 4 2 4" xfId="23510" xr:uid="{8A5CCAF0-0FEF-4B75-A43A-AC04ECDFE3C0}"/>
    <cellStyle name="Separador de milhares 12 2 4 4 2 5" xfId="35305" xr:uid="{72A3E368-D101-49CC-974A-F672E00D93FB}"/>
    <cellStyle name="Separador de milhares 12 2 4 4 3" xfId="13226" xr:uid="{00000000-0005-0000-0000-000089120000}"/>
    <cellStyle name="Separador de milhares 12 2 4 4 3 2" xfId="19157" xr:uid="{09D155EF-03D1-46DC-BA2C-90E321B0B055}"/>
    <cellStyle name="Separador de milhares 12 2 4 4 3 2 2" xfId="30951" xr:uid="{EF21093F-4336-44BF-9305-23813DEED1B7}"/>
    <cellStyle name="Separador de milhares 12 2 4 4 3 2 3" xfId="42750" xr:uid="{22BAE187-31DC-45AA-A71A-3F2A160BEA2A}"/>
    <cellStyle name="Separador de milhares 12 2 4 4 3 3" xfId="25058" xr:uid="{80F72F64-2E30-4178-B4CB-92C7B9459A51}"/>
    <cellStyle name="Separador de milhares 12 2 4 4 3 4" xfId="36853" xr:uid="{C7EF6D8B-0C3D-419E-A3D2-E88AB2A10CFC}"/>
    <cellStyle name="Separador de milhares 12 2 4 4 4" xfId="16217" xr:uid="{22432B6A-CF7D-40FF-A45F-A23232D67918}"/>
    <cellStyle name="Separador de milhares 12 2 4 4 4 2" xfId="28011" xr:uid="{4B574086-40A8-4235-8F36-E8BF208E4E04}"/>
    <cellStyle name="Separador de milhares 12 2 4 4 4 3" xfId="39810" xr:uid="{2A0C3DEA-A9F0-4C3B-8B4A-0FB83FAAB327}"/>
    <cellStyle name="Separador de milhares 12 2 4 4 5" xfId="22121" xr:uid="{5240DBD6-5B26-49FE-B449-14C1567D5267}"/>
    <cellStyle name="Separador de milhares 12 2 4 4 6" xfId="33917" xr:uid="{0AF99FD9-C3A0-4833-876B-9B639B343469}"/>
    <cellStyle name="Separador de milhares 12 2 4 5" xfId="3715" xr:uid="{00000000-0005-0000-0000-00008A120000}"/>
    <cellStyle name="Separador de milhares 12 2 4 5 2" xfId="11674" xr:uid="{00000000-0005-0000-0000-00008B120000}"/>
    <cellStyle name="Separador de milhares 12 2 4 5 2 2" xfId="14615" xr:uid="{00000000-0005-0000-0000-00008C120000}"/>
    <cellStyle name="Separador de milhares 12 2 4 5 2 2 2" xfId="20546" xr:uid="{50673D02-44A2-4D19-BECF-B02CB1D6407E}"/>
    <cellStyle name="Separador de milhares 12 2 4 5 2 2 2 2" xfId="32340" xr:uid="{C3553292-3140-4CCA-BB8C-4972B7BF2D76}"/>
    <cellStyle name="Separador de milhares 12 2 4 5 2 2 2 3" xfId="44139" xr:uid="{774B8E47-767B-4D07-B65B-51707D197BE3}"/>
    <cellStyle name="Separador de milhares 12 2 4 5 2 2 3" xfId="26447" xr:uid="{8FA3ED91-A91B-46CE-B0A8-8B053768B4D6}"/>
    <cellStyle name="Separador de milhares 12 2 4 5 2 2 4" xfId="38242" xr:uid="{B7868C26-5FB0-45E2-9A5D-9CE4E609D89C}"/>
    <cellStyle name="Separador de milhares 12 2 4 5 2 3" xfId="17610" xr:uid="{E974AB0C-182C-47DC-8F92-507AD4C266C6}"/>
    <cellStyle name="Separador de milhares 12 2 4 5 2 3 2" xfId="29404" xr:uid="{AF792AC6-8473-4856-9302-2AE660CB6470}"/>
    <cellStyle name="Separador de milhares 12 2 4 5 2 3 3" xfId="41203" xr:uid="{88D0868C-922A-4248-92CC-ACEBED2E76A3}"/>
    <cellStyle name="Separador de milhares 12 2 4 5 2 4" xfId="23511" xr:uid="{6E9420C7-6C27-4938-BBDA-9013018C496E}"/>
    <cellStyle name="Separador de milhares 12 2 4 5 2 5" xfId="35306" xr:uid="{5BF2F3A5-4EEA-40B2-AA48-CD268ECCF3E1}"/>
    <cellStyle name="Separador de milhares 12 2 4 5 3" xfId="13227" xr:uid="{00000000-0005-0000-0000-00008D120000}"/>
    <cellStyle name="Separador de milhares 12 2 4 5 3 2" xfId="19158" xr:uid="{5BD23DFA-F8FD-42DF-9133-C3993086D44E}"/>
    <cellStyle name="Separador de milhares 12 2 4 5 3 2 2" xfId="30952" xr:uid="{D4AAAE2F-95DA-44A1-A7D9-3F0A58236A5A}"/>
    <cellStyle name="Separador de milhares 12 2 4 5 3 2 3" xfId="42751" xr:uid="{161F6390-C1E4-43BC-B954-385C6D20E3AD}"/>
    <cellStyle name="Separador de milhares 12 2 4 5 3 3" xfId="25059" xr:uid="{19AE4C00-F544-4FFF-BF95-1353C1AA55AE}"/>
    <cellStyle name="Separador de milhares 12 2 4 5 3 4" xfId="36854" xr:uid="{1124359B-D401-43E4-87D8-D6DFE72FBB18}"/>
    <cellStyle name="Separador de milhares 12 2 4 5 4" xfId="16218" xr:uid="{F0C129DE-D1FE-40C1-85BD-13A6A944EF65}"/>
    <cellStyle name="Separador de milhares 12 2 4 5 4 2" xfId="28012" xr:uid="{6047F298-583C-4F7C-9BA6-516725AE9B85}"/>
    <cellStyle name="Separador de milhares 12 2 4 5 4 3" xfId="39811" xr:uid="{0F74E3D4-9903-468D-AC8A-8DA1700EB719}"/>
    <cellStyle name="Separador de milhares 12 2 4 5 5" xfId="22122" xr:uid="{B553D37E-7F1E-4584-BDC8-DFD7C32C6554}"/>
    <cellStyle name="Separador de milhares 12 2 4 5 6" xfId="33918" xr:uid="{32A5E9DD-D7EF-424F-9A06-8E396D1834AF}"/>
    <cellStyle name="Separador de milhares 12 2 4 6" xfId="11233" xr:uid="{00000000-0005-0000-0000-00008E120000}"/>
    <cellStyle name="Separador de milhares 12 2 4 6 2" xfId="14176" xr:uid="{00000000-0005-0000-0000-00008F120000}"/>
    <cellStyle name="Separador de milhares 12 2 4 6 2 2" xfId="20107" xr:uid="{C77C1BD5-60B8-44CF-9263-C9A654555A2B}"/>
    <cellStyle name="Separador de milhares 12 2 4 6 2 2 2" xfId="31901" xr:uid="{32C6FF71-2A1A-47BF-A4EE-4798C6CE2543}"/>
    <cellStyle name="Separador de milhares 12 2 4 6 2 2 3" xfId="43700" xr:uid="{20254493-474B-480E-AB73-AE8A4C7EC40B}"/>
    <cellStyle name="Separador de milhares 12 2 4 6 2 3" xfId="26008" xr:uid="{6EFAAC87-9685-4E90-8F2A-BAF235E540B4}"/>
    <cellStyle name="Separador de milhares 12 2 4 6 2 4" xfId="37803" xr:uid="{AF4B6534-DC2C-45EC-AFE5-5A3557A64425}"/>
    <cellStyle name="Separador de milhares 12 2 4 6 3" xfId="17171" xr:uid="{4289CD0B-A984-4C55-9EDB-F4727FE9AA9B}"/>
    <cellStyle name="Separador de milhares 12 2 4 6 3 2" xfId="28965" xr:uid="{AA2EC8F0-F874-49EF-8A42-BA6BF84CACDD}"/>
    <cellStyle name="Separador de milhares 12 2 4 6 3 3" xfId="40764" xr:uid="{79DF00E9-C492-497C-801D-AEAE858D6995}"/>
    <cellStyle name="Separador de milhares 12 2 4 6 4" xfId="23072" xr:uid="{9D86505D-6AEE-4A08-985D-29BEB4C3983A}"/>
    <cellStyle name="Separador de milhares 12 2 4 6 5" xfId="34867" xr:uid="{C795CE2A-AF84-43FE-8BE6-B7437E7674E1}"/>
    <cellStyle name="Separador de milhares 12 2 4 7" xfId="12631" xr:uid="{00000000-0005-0000-0000-000090120000}"/>
    <cellStyle name="Separador de milhares 12 2 4 7 2" xfId="18562" xr:uid="{525253C4-743A-489D-A000-15283DA5ED54}"/>
    <cellStyle name="Separador de milhares 12 2 4 7 2 2" xfId="30356" xr:uid="{3738EE00-E91D-43EC-82A3-73D9D7FEA8A3}"/>
    <cellStyle name="Separador de milhares 12 2 4 7 2 3" xfId="42155" xr:uid="{43365B5D-1778-4B0E-83FE-B940E7301287}"/>
    <cellStyle name="Separador de milhares 12 2 4 7 3" xfId="24463" xr:uid="{082CD18F-9672-4632-9B31-60B50B2D7DBD}"/>
    <cellStyle name="Separador de milhares 12 2 4 7 4" xfId="36258" xr:uid="{7FA6810C-1260-4461-A804-3499346AE232}"/>
    <cellStyle name="Separador de milhares 12 2 4 8" xfId="15618" xr:uid="{43CC10CA-89D6-43A5-81BB-8447B424D699}"/>
    <cellStyle name="Separador de milhares 12 2 4 8 2" xfId="27416" xr:uid="{93F7A2BB-708E-42B1-A3C5-DA1FE6FBC589}"/>
    <cellStyle name="Separador de milhares 12 2 4 8 3" xfId="39211" xr:uid="{E1B24DE5-1F60-46CD-81B7-2E744006757B}"/>
    <cellStyle name="Separador de milhares 12 2 4 9" xfId="21526" xr:uid="{08A236DB-1295-42F9-BC3B-3ACFAC129E77}"/>
    <cellStyle name="Separador de milhares 12 2 5" xfId="377" xr:uid="{00000000-0005-0000-0000-000091120000}"/>
    <cellStyle name="Separador de milhares 12 2 5 2" xfId="3716" xr:uid="{00000000-0005-0000-0000-000092120000}"/>
    <cellStyle name="Separador de milhares 12 2 5 2 2" xfId="11675" xr:uid="{00000000-0005-0000-0000-000093120000}"/>
    <cellStyle name="Separador de milhares 12 2 5 2 2 2" xfId="14616" xr:uid="{00000000-0005-0000-0000-000094120000}"/>
    <cellStyle name="Separador de milhares 12 2 5 2 2 2 2" xfId="20547" xr:uid="{97AF38E7-6A50-46BC-BC78-4B9EE6200ABF}"/>
    <cellStyle name="Separador de milhares 12 2 5 2 2 2 2 2" xfId="32341" xr:uid="{5AC18FE7-9C64-456C-A901-5C7B656A97B1}"/>
    <cellStyle name="Separador de milhares 12 2 5 2 2 2 2 3" xfId="44140" xr:uid="{9A49C495-19D0-4324-A60D-2BA0F896AF42}"/>
    <cellStyle name="Separador de milhares 12 2 5 2 2 2 3" xfId="26448" xr:uid="{3A850F32-15BF-4BDA-9B4B-EDE4871210C6}"/>
    <cellStyle name="Separador de milhares 12 2 5 2 2 2 4" xfId="38243" xr:uid="{5A76FFAE-6790-4169-B7F1-D31935B26652}"/>
    <cellStyle name="Separador de milhares 12 2 5 2 2 3" xfId="17611" xr:uid="{8CEF5328-95E9-4609-87EC-7120CCCE2D20}"/>
    <cellStyle name="Separador de milhares 12 2 5 2 2 3 2" xfId="29405" xr:uid="{CA6BC8E7-27DA-4C7F-AF14-E6A775C5C878}"/>
    <cellStyle name="Separador de milhares 12 2 5 2 2 3 3" xfId="41204" xr:uid="{5A8614B9-3472-44D1-A45F-D4A41DF5E537}"/>
    <cellStyle name="Separador de milhares 12 2 5 2 2 4" xfId="23512" xr:uid="{AEA3C1E4-DA1B-43CA-B801-D8DEFBD135F2}"/>
    <cellStyle name="Separador de milhares 12 2 5 2 2 5" xfId="35307" xr:uid="{D8EA153B-42CF-4FA9-A234-8DC726E43FF2}"/>
    <cellStyle name="Separador de milhares 12 2 5 2 3" xfId="13228" xr:uid="{00000000-0005-0000-0000-000095120000}"/>
    <cellStyle name="Separador de milhares 12 2 5 2 3 2" xfId="19159" xr:uid="{CDA07E6A-4BBD-4442-8357-5249A5727A66}"/>
    <cellStyle name="Separador de milhares 12 2 5 2 3 2 2" xfId="30953" xr:uid="{23B09978-0A02-4060-9B10-D017F2235D09}"/>
    <cellStyle name="Separador de milhares 12 2 5 2 3 2 3" xfId="42752" xr:uid="{3C5E4C2A-C913-4CCB-B80D-6FD58956F4DE}"/>
    <cellStyle name="Separador de milhares 12 2 5 2 3 3" xfId="25060" xr:uid="{63C6B54C-CD43-4097-BABD-10910829E866}"/>
    <cellStyle name="Separador de milhares 12 2 5 2 3 4" xfId="36855" xr:uid="{351B0FDE-1F9C-47E4-8322-E2B50E46A388}"/>
    <cellStyle name="Separador de milhares 12 2 5 2 4" xfId="16219" xr:uid="{258D7802-AE3D-47F1-BBA5-9F8FE67CB2F9}"/>
    <cellStyle name="Separador de milhares 12 2 5 2 4 2" xfId="28013" xr:uid="{B6C9BACD-D075-430F-A37B-86DC47B7E9D9}"/>
    <cellStyle name="Separador de milhares 12 2 5 2 4 3" xfId="39812" xr:uid="{9D2E2320-543B-4C21-A67C-400F6CBD4205}"/>
    <cellStyle name="Separador de milhares 12 2 5 2 5" xfId="22123" xr:uid="{3E74CFE1-AF3D-4A41-B8C8-1B6052390EAA}"/>
    <cellStyle name="Separador de milhares 12 2 5 2 6" xfId="33919" xr:uid="{6ECFADE5-A65B-455D-83A0-91FB44B4FA0B}"/>
    <cellStyle name="Separador de milhares 12 2 5 3" xfId="3717" xr:uid="{00000000-0005-0000-0000-000096120000}"/>
    <cellStyle name="Separador de milhares 12 2 5 3 2" xfId="11676" xr:uid="{00000000-0005-0000-0000-000097120000}"/>
    <cellStyle name="Separador de milhares 12 2 5 3 2 2" xfId="14617" xr:uid="{00000000-0005-0000-0000-000098120000}"/>
    <cellStyle name="Separador de milhares 12 2 5 3 2 2 2" xfId="20548" xr:uid="{0FCF4EE0-E554-4C86-B476-6DA9742B188D}"/>
    <cellStyle name="Separador de milhares 12 2 5 3 2 2 2 2" xfId="32342" xr:uid="{CD75CD69-71D5-4CA5-B5F8-B94245B99F55}"/>
    <cellStyle name="Separador de milhares 12 2 5 3 2 2 2 3" xfId="44141" xr:uid="{83D3DA02-1DAE-4FBE-B864-A388AEF86C80}"/>
    <cellStyle name="Separador de milhares 12 2 5 3 2 2 3" xfId="26449" xr:uid="{040BC97D-42D0-4C94-9CC7-0E2C64CC474E}"/>
    <cellStyle name="Separador de milhares 12 2 5 3 2 2 4" xfId="38244" xr:uid="{651E042E-79C7-4E30-84A3-AE72D74745CA}"/>
    <cellStyle name="Separador de milhares 12 2 5 3 2 3" xfId="17612" xr:uid="{D969EEB7-E2C7-4F68-AA4D-FFD4E99730D4}"/>
    <cellStyle name="Separador de milhares 12 2 5 3 2 3 2" xfId="29406" xr:uid="{D544C3B8-78AC-4F53-B34D-F377AE5F50F9}"/>
    <cellStyle name="Separador de milhares 12 2 5 3 2 3 3" xfId="41205" xr:uid="{5D9EF2DC-B2ED-4921-BE7A-1F3B2907F6DD}"/>
    <cellStyle name="Separador de milhares 12 2 5 3 2 4" xfId="23513" xr:uid="{F1707EF6-BD06-4EA2-897C-C5995C2FB041}"/>
    <cellStyle name="Separador de milhares 12 2 5 3 2 5" xfId="35308" xr:uid="{DE4C158C-DEA7-4829-B2DE-E988338CC41F}"/>
    <cellStyle name="Separador de milhares 12 2 5 3 3" xfId="13229" xr:uid="{00000000-0005-0000-0000-000099120000}"/>
    <cellStyle name="Separador de milhares 12 2 5 3 3 2" xfId="19160" xr:uid="{0F3A99BF-8A2A-463B-AF1A-6D343A2CB966}"/>
    <cellStyle name="Separador de milhares 12 2 5 3 3 2 2" xfId="30954" xr:uid="{210DEEF2-6AAC-4706-8E52-A8EDE7C7DBA9}"/>
    <cellStyle name="Separador de milhares 12 2 5 3 3 2 3" xfId="42753" xr:uid="{689E6193-3B4F-41F5-99BA-1AAB9FADABAE}"/>
    <cellStyle name="Separador de milhares 12 2 5 3 3 3" xfId="25061" xr:uid="{18B31347-6E1A-46DD-8849-E07364F5AF7D}"/>
    <cellStyle name="Separador de milhares 12 2 5 3 3 4" xfId="36856" xr:uid="{8DB80D61-E083-492C-B3DB-0D0827CC038B}"/>
    <cellStyle name="Separador de milhares 12 2 5 3 4" xfId="16220" xr:uid="{FE7629B0-0F78-460A-A849-26B10C2F00EF}"/>
    <cellStyle name="Separador de milhares 12 2 5 3 4 2" xfId="28014" xr:uid="{50D119A8-314C-4079-B5D9-51A85B3B94F2}"/>
    <cellStyle name="Separador de milhares 12 2 5 3 4 3" xfId="39813" xr:uid="{19E181A5-4E7B-488A-950D-EA02BC3F3597}"/>
    <cellStyle name="Separador de milhares 12 2 5 3 5" xfId="22124" xr:uid="{150078FA-9B5D-4293-93C5-46F48573F8EE}"/>
    <cellStyle name="Separador de milhares 12 2 5 3 6" xfId="33920" xr:uid="{C72D713C-D89C-4051-BB45-68B7AF502965}"/>
    <cellStyle name="Separador de milhares 12 2 5 4" xfId="11094" xr:uid="{00000000-0005-0000-0000-00009A120000}"/>
    <cellStyle name="Separador de milhares 12 2 5 4 2" xfId="14037" xr:uid="{00000000-0005-0000-0000-00009B120000}"/>
    <cellStyle name="Separador de milhares 12 2 5 4 2 2" xfId="19968" xr:uid="{EECED098-A575-4378-BF18-C1160BC09B51}"/>
    <cellStyle name="Separador de milhares 12 2 5 4 2 2 2" xfId="31762" xr:uid="{F108CA43-0167-43FE-8CFA-E9D58152488B}"/>
    <cellStyle name="Separador de milhares 12 2 5 4 2 2 3" xfId="43561" xr:uid="{EBCD4C13-FBB1-4259-AA9C-B38F626C40A0}"/>
    <cellStyle name="Separador de milhares 12 2 5 4 2 3" xfId="25869" xr:uid="{215038E5-E09E-4EC5-A6B4-96E17EF03E05}"/>
    <cellStyle name="Separador de milhares 12 2 5 4 2 4" xfId="37664" xr:uid="{BA80A883-D919-4BCB-9C75-83AA5B2D9DDA}"/>
    <cellStyle name="Separador de milhares 12 2 5 4 3" xfId="17032" xr:uid="{C820C453-F063-45A7-95A1-221AD70395DC}"/>
    <cellStyle name="Separador de milhares 12 2 5 4 3 2" xfId="28826" xr:uid="{97D15047-4777-4CFE-BFCA-3238F81E93A8}"/>
    <cellStyle name="Separador de milhares 12 2 5 4 3 3" xfId="40625" xr:uid="{461B66C3-6512-4390-9FE0-EB6A9C4DFDDD}"/>
    <cellStyle name="Separador de milhares 12 2 5 4 4" xfId="22933" xr:uid="{F6CD13D0-7F31-427A-AAEB-1EE7308D7D3E}"/>
    <cellStyle name="Separador de milhares 12 2 5 4 5" xfId="34728" xr:uid="{7A647B7D-8692-47CF-8E7F-CBF579FB770F}"/>
    <cellStyle name="Separador de milhares 12 2 5 5" xfId="12492" xr:uid="{00000000-0005-0000-0000-00009C120000}"/>
    <cellStyle name="Separador de milhares 12 2 5 5 2" xfId="18423" xr:uid="{1B5CC6FB-25F5-465F-829C-BC225D034C6F}"/>
    <cellStyle name="Separador de milhares 12 2 5 5 2 2" xfId="30217" xr:uid="{58883D8C-7F8D-4FFD-9452-28E0D1C77D67}"/>
    <cellStyle name="Separador de milhares 12 2 5 5 2 3" xfId="42016" xr:uid="{6FAFE95D-D6EC-495B-B20A-A0E7D1177869}"/>
    <cellStyle name="Separador de milhares 12 2 5 5 3" xfId="24324" xr:uid="{3FDF2F6D-A236-4ACD-9167-5F7A785BB0D8}"/>
    <cellStyle name="Separador de milhares 12 2 5 5 4" xfId="36119" xr:uid="{5C0062DB-8DDB-4322-A1F1-7CB5E26F3C7D}"/>
    <cellStyle name="Separador de milhares 12 2 5 6" xfId="15479" xr:uid="{EAEA8053-7F66-4DCA-9C26-3F045A5ECE8C}"/>
    <cellStyle name="Separador de milhares 12 2 5 6 2" xfId="27277" xr:uid="{2EF067CF-43A5-450E-A8DA-945CCA2BF867}"/>
    <cellStyle name="Separador de milhares 12 2 5 6 3" xfId="39072" xr:uid="{93FB44F8-2D01-4D46-AE75-A300DEA96DA4}"/>
    <cellStyle name="Separador de milhares 12 2 5 7" xfId="21387" xr:uid="{20883A14-669D-40BB-892A-F9837AE82A87}"/>
    <cellStyle name="Separador de milhares 12 2 5 8" xfId="33179" xr:uid="{AD11854B-5EB8-41A3-860F-76ED9BC0CE10}"/>
    <cellStyle name="Separador de milhares 12 2 6" xfId="3718" xr:uid="{00000000-0005-0000-0000-00009D120000}"/>
    <cellStyle name="Separador de milhares 12 2 6 2" xfId="11677" xr:uid="{00000000-0005-0000-0000-00009E120000}"/>
    <cellStyle name="Separador de milhares 12 2 6 2 2" xfId="14618" xr:uid="{00000000-0005-0000-0000-00009F120000}"/>
    <cellStyle name="Separador de milhares 12 2 6 2 2 2" xfId="20549" xr:uid="{AB0ED974-4D6C-41E9-ADD6-F3DBD891320F}"/>
    <cellStyle name="Separador de milhares 12 2 6 2 2 2 2" xfId="32343" xr:uid="{FEAFB891-E912-4678-91B3-96486BB5E244}"/>
    <cellStyle name="Separador de milhares 12 2 6 2 2 2 3" xfId="44142" xr:uid="{682DA36F-A626-49EB-9D64-E76EEFCA3BBB}"/>
    <cellStyle name="Separador de milhares 12 2 6 2 2 3" xfId="26450" xr:uid="{FDF76282-36AD-4284-A494-25154077A6A6}"/>
    <cellStyle name="Separador de milhares 12 2 6 2 2 4" xfId="38245" xr:uid="{F10F52CD-4149-4561-8949-40E657599432}"/>
    <cellStyle name="Separador de milhares 12 2 6 2 3" xfId="17613" xr:uid="{3AB9326E-A839-498C-819B-F2E64D723E73}"/>
    <cellStyle name="Separador de milhares 12 2 6 2 3 2" xfId="29407" xr:uid="{427E2A39-3FC6-4B36-B535-DC7A88E34810}"/>
    <cellStyle name="Separador de milhares 12 2 6 2 3 3" xfId="41206" xr:uid="{DD2F3A1C-357B-46C6-8FAC-7A58C099D561}"/>
    <cellStyle name="Separador de milhares 12 2 6 2 4" xfId="23514" xr:uid="{E7AC9F4C-6339-4367-B749-D1C14FA41785}"/>
    <cellStyle name="Separador de milhares 12 2 6 2 5" xfId="35309" xr:uid="{1F5DC403-A2DC-4788-9189-6C6BA9B2846A}"/>
    <cellStyle name="Separador de milhares 12 2 6 3" xfId="13230" xr:uid="{00000000-0005-0000-0000-0000A0120000}"/>
    <cellStyle name="Separador de milhares 12 2 6 3 2" xfId="19161" xr:uid="{D9D9EB8B-B2E6-4591-9C61-936A22480752}"/>
    <cellStyle name="Separador de milhares 12 2 6 3 2 2" xfId="30955" xr:uid="{15C99132-A3A1-42E0-A85F-4D33499DD8BB}"/>
    <cellStyle name="Separador de milhares 12 2 6 3 2 3" xfId="42754" xr:uid="{6C4C4DA7-9741-48C5-B27C-14C2AE914728}"/>
    <cellStyle name="Separador de milhares 12 2 6 3 3" xfId="25062" xr:uid="{3DFD1CE0-7343-4457-9D5D-D6A3A1BDE523}"/>
    <cellStyle name="Separador de milhares 12 2 6 3 4" xfId="36857" xr:uid="{A4687B4A-0D1A-4821-90EE-E7BCE7B97AE9}"/>
    <cellStyle name="Separador de milhares 12 2 6 4" xfId="16221" xr:uid="{A0D9E35E-CD23-4E2A-85D9-5F7862783AE7}"/>
    <cellStyle name="Separador de milhares 12 2 6 4 2" xfId="28015" xr:uid="{BD1BC8A7-8D1E-4162-9B27-6555FFAD14B7}"/>
    <cellStyle name="Separador de milhares 12 2 6 4 3" xfId="39814" xr:uid="{DF80D57B-12EB-486F-9E37-6964F2E8E78A}"/>
    <cellStyle name="Separador de milhares 12 2 6 5" xfId="22125" xr:uid="{0720D911-D5E7-4799-8D3E-CBE8896B145A}"/>
    <cellStyle name="Separador de milhares 12 2 6 6" xfId="33921" xr:uid="{8DEFD052-8C02-400A-86DB-23E6F473CDC9}"/>
    <cellStyle name="Separador de milhares 12 2 7" xfId="3719" xr:uid="{00000000-0005-0000-0000-0000A1120000}"/>
    <cellStyle name="Separador de milhares 12 2 7 2" xfId="11678" xr:uid="{00000000-0005-0000-0000-0000A2120000}"/>
    <cellStyle name="Separador de milhares 12 2 7 2 2" xfId="14619" xr:uid="{00000000-0005-0000-0000-0000A3120000}"/>
    <cellStyle name="Separador de milhares 12 2 7 2 2 2" xfId="20550" xr:uid="{F4FF61BB-AC45-4860-83AA-F424FF006C35}"/>
    <cellStyle name="Separador de milhares 12 2 7 2 2 2 2" xfId="32344" xr:uid="{05170BEA-1947-4702-8A06-1D018AA6C2A0}"/>
    <cellStyle name="Separador de milhares 12 2 7 2 2 2 3" xfId="44143" xr:uid="{3EB3AF3F-5C48-425F-A9DB-BE9CD4BFF706}"/>
    <cellStyle name="Separador de milhares 12 2 7 2 2 3" xfId="26451" xr:uid="{4345C7F8-ED01-4ED0-B0EF-A5018B625974}"/>
    <cellStyle name="Separador de milhares 12 2 7 2 2 4" xfId="38246" xr:uid="{665FBB3E-6AD6-48DA-8FB7-6EFF811E7C3C}"/>
    <cellStyle name="Separador de milhares 12 2 7 2 3" xfId="17614" xr:uid="{43696276-F97C-416B-B8E5-0B74146A617B}"/>
    <cellStyle name="Separador de milhares 12 2 7 2 3 2" xfId="29408" xr:uid="{F480DFEC-F426-45C3-B6C3-DF022C4A6044}"/>
    <cellStyle name="Separador de milhares 12 2 7 2 3 3" xfId="41207" xr:uid="{789660D4-6220-4A8E-81E9-64EC69A940C5}"/>
    <cellStyle name="Separador de milhares 12 2 7 2 4" xfId="23515" xr:uid="{FC04180C-547F-463A-8DB8-EFF879AD9EF0}"/>
    <cellStyle name="Separador de milhares 12 2 7 2 5" xfId="35310" xr:uid="{1990AB7E-1684-4813-9E24-DDF01CE7ED2B}"/>
    <cellStyle name="Separador de milhares 12 2 7 3" xfId="13231" xr:uid="{00000000-0005-0000-0000-0000A4120000}"/>
    <cellStyle name="Separador de milhares 12 2 7 3 2" xfId="19162" xr:uid="{ABF7CE56-A487-4E2E-A863-8F9EA73B1CA2}"/>
    <cellStyle name="Separador de milhares 12 2 7 3 2 2" xfId="30956" xr:uid="{5838CDBD-CA94-47A3-B7C6-667E0591A847}"/>
    <cellStyle name="Separador de milhares 12 2 7 3 2 3" xfId="42755" xr:uid="{38E066DE-A931-47A2-B970-3463C4F87F1A}"/>
    <cellStyle name="Separador de milhares 12 2 7 3 3" xfId="25063" xr:uid="{A0601C11-DB88-4BE8-A93A-DC41F3956408}"/>
    <cellStyle name="Separador de milhares 12 2 7 3 4" xfId="36858" xr:uid="{EB594BAC-B1C7-4BB0-ABA2-2766F5B3ACAB}"/>
    <cellStyle name="Separador de milhares 12 2 7 4" xfId="16222" xr:uid="{6092A6CD-492F-4E62-B2EA-C9A20D29D355}"/>
    <cellStyle name="Separador de milhares 12 2 7 4 2" xfId="28016" xr:uid="{4F0DD081-BDA6-4E7C-B41F-F3C227614C8A}"/>
    <cellStyle name="Separador de milhares 12 2 7 4 3" xfId="39815" xr:uid="{4D48E61C-8EBB-4C28-8112-6CEE2D079997}"/>
    <cellStyle name="Separador de milhares 12 2 7 5" xfId="22126" xr:uid="{C4A618A8-4EB2-4AA5-8F92-7AB28B7AEB12}"/>
    <cellStyle name="Separador de milhares 12 2 7 6" xfId="33922" xr:uid="{A51F8ED4-28C0-4A38-BE92-A50F097DEF5B}"/>
    <cellStyle name="Separador de milhares 12 2 8" xfId="3720" xr:uid="{00000000-0005-0000-0000-0000A5120000}"/>
    <cellStyle name="Separador de milhares 12 2 8 2" xfId="11679" xr:uid="{00000000-0005-0000-0000-0000A6120000}"/>
    <cellStyle name="Separador de milhares 12 2 8 2 2" xfId="14620" xr:uid="{00000000-0005-0000-0000-0000A7120000}"/>
    <cellStyle name="Separador de milhares 12 2 8 2 2 2" xfId="20551" xr:uid="{EE79D08F-2E95-4E0D-8B0B-58FD73CC6531}"/>
    <cellStyle name="Separador de milhares 12 2 8 2 2 2 2" xfId="32345" xr:uid="{47EBDE9E-7C38-46CA-95C9-911CA167712E}"/>
    <cellStyle name="Separador de milhares 12 2 8 2 2 2 3" xfId="44144" xr:uid="{6858A6AF-2D28-417E-8751-EAC39B618851}"/>
    <cellStyle name="Separador de milhares 12 2 8 2 2 3" xfId="26452" xr:uid="{00FE5B31-DBFE-4E16-A246-BE4807AAA084}"/>
    <cellStyle name="Separador de milhares 12 2 8 2 2 4" xfId="38247" xr:uid="{3825B8EE-DC40-4A0D-9E56-7223051FAFD3}"/>
    <cellStyle name="Separador de milhares 12 2 8 2 3" xfId="17615" xr:uid="{ED2025AA-E930-4703-A543-68F9436925B4}"/>
    <cellStyle name="Separador de milhares 12 2 8 2 3 2" xfId="29409" xr:uid="{081D56F3-2E99-4E68-9845-5186B50A7DAF}"/>
    <cellStyle name="Separador de milhares 12 2 8 2 3 3" xfId="41208" xr:uid="{362799E3-EA9F-40F0-92B9-C2A9D1DB5CA7}"/>
    <cellStyle name="Separador de milhares 12 2 8 2 4" xfId="23516" xr:uid="{84D2586D-25FA-4560-85F6-D0F537E9A25A}"/>
    <cellStyle name="Separador de milhares 12 2 8 2 5" xfId="35311" xr:uid="{211E813C-DE13-4B82-AA50-97DD74A5CCFF}"/>
    <cellStyle name="Separador de milhares 12 2 8 3" xfId="13232" xr:uid="{00000000-0005-0000-0000-0000A8120000}"/>
    <cellStyle name="Separador de milhares 12 2 8 3 2" xfId="19163" xr:uid="{F8F0A96D-8A6F-459C-9EEB-880B561F05F0}"/>
    <cellStyle name="Separador de milhares 12 2 8 3 2 2" xfId="30957" xr:uid="{D448C692-600D-43DA-B53D-598B5DA0EA17}"/>
    <cellStyle name="Separador de milhares 12 2 8 3 2 3" xfId="42756" xr:uid="{2D28A094-12EA-4329-8CED-6AC3ED7CC146}"/>
    <cellStyle name="Separador de milhares 12 2 8 3 3" xfId="25064" xr:uid="{6B28EF96-90C1-410D-9A76-726F3AB2F1C4}"/>
    <cellStyle name="Separador de milhares 12 2 8 3 4" xfId="36859" xr:uid="{1A5CCBD1-C35A-48FF-B25F-DECB986A5F67}"/>
    <cellStyle name="Separador de milhares 12 2 8 4" xfId="16223" xr:uid="{D7C0DC42-C99F-4CA3-9523-799BF9E64918}"/>
    <cellStyle name="Separador de milhares 12 2 8 4 2" xfId="28017" xr:uid="{EE3FDB3E-173A-499C-BEE4-FB4D1ACB15E1}"/>
    <cellStyle name="Separador de milhares 12 2 8 4 3" xfId="39816" xr:uid="{DFBFDBBE-3044-4326-984D-DDA3D7527D69}"/>
    <cellStyle name="Separador de milhares 12 2 8 5" xfId="22127" xr:uid="{C5568E83-1465-486A-AB04-1C27A082601D}"/>
    <cellStyle name="Separador de milhares 12 2 8 6" xfId="33923" xr:uid="{8AF4161B-ADC0-48AC-B900-0BE17310F95C}"/>
    <cellStyle name="Separador de milhares 12 2 9" xfId="10938" xr:uid="{00000000-0005-0000-0000-0000A9120000}"/>
    <cellStyle name="Separador de milhares 12 2 9 2" xfId="13887" xr:uid="{00000000-0005-0000-0000-0000AA120000}"/>
    <cellStyle name="Separador de milhares 12 2 9 2 2" xfId="19818" xr:uid="{40BABF10-3DE6-4649-B46E-A116023ADB8F}"/>
    <cellStyle name="Separador de milhares 12 2 9 2 2 2" xfId="31612" xr:uid="{839168DD-3C45-4FD5-B76D-A42F8269260A}"/>
    <cellStyle name="Separador de milhares 12 2 9 2 2 3" xfId="43411" xr:uid="{0FD9419E-2290-4E6C-9654-B5AED05415D1}"/>
    <cellStyle name="Separador de milhares 12 2 9 2 3" xfId="25719" xr:uid="{A1B36E9B-B402-4B2D-AE56-4E9ACF629E31}"/>
    <cellStyle name="Separador de milhares 12 2 9 2 4" xfId="37514" xr:uid="{2E83A9DB-018C-4836-A2DE-509AF00F056C}"/>
    <cellStyle name="Separador de milhares 12 2 9 3" xfId="16882" xr:uid="{7C3B15E1-ED48-4EBD-A957-FDCA925F6B48}"/>
    <cellStyle name="Separador de milhares 12 2 9 3 2" xfId="28676" xr:uid="{E7AF904C-C4E7-48ED-ADC1-32478C964AAE}"/>
    <cellStyle name="Separador de milhares 12 2 9 3 3" xfId="40475" xr:uid="{4C51DEB2-C0FB-4012-A73B-CEAEB35C5288}"/>
    <cellStyle name="Separador de milhares 12 2 9 4" xfId="22783" xr:uid="{16E9F13A-70DD-4E83-B6A5-9A7D3C74325D}"/>
    <cellStyle name="Separador de milhares 12 2 9 5" xfId="34578" xr:uid="{F8AAD79A-5D9B-4EA3-8C33-D8F8FD378885}"/>
    <cellStyle name="Separador de milhares 12 3" xfId="3721" xr:uid="{00000000-0005-0000-0000-0000AB120000}"/>
    <cellStyle name="Separador de milhares 12 3 10" xfId="33924" xr:uid="{D82E0966-D75C-493B-91AA-6020A4B74829}"/>
    <cellStyle name="Separador de milhares 12 3 2" xfId="3722" xr:uid="{00000000-0005-0000-0000-0000AC120000}"/>
    <cellStyle name="Separador de milhares 12 3 2 2" xfId="3723" xr:uid="{00000000-0005-0000-0000-0000AD120000}"/>
    <cellStyle name="Separador de milhares 12 3 2 2 2" xfId="11682" xr:uid="{00000000-0005-0000-0000-0000AE120000}"/>
    <cellStyle name="Separador de milhares 12 3 2 2 2 2" xfId="14623" xr:uid="{00000000-0005-0000-0000-0000AF120000}"/>
    <cellStyle name="Separador de milhares 12 3 2 2 2 2 2" xfId="20554" xr:uid="{6B5145DC-63ED-4D10-9F71-C99996EB77FA}"/>
    <cellStyle name="Separador de milhares 12 3 2 2 2 2 2 2" xfId="32348" xr:uid="{D21037EE-F1F9-43AD-9714-65C703D18BB3}"/>
    <cellStyle name="Separador de milhares 12 3 2 2 2 2 2 3" xfId="44147" xr:uid="{511B776E-FBBB-49F0-A7FF-96E3DAE23046}"/>
    <cellStyle name="Separador de milhares 12 3 2 2 2 2 3" xfId="26455" xr:uid="{122BDAF6-B340-4639-A11D-700C4C55A9E1}"/>
    <cellStyle name="Separador de milhares 12 3 2 2 2 2 4" xfId="38250" xr:uid="{BD454B2A-78F9-4F97-A0BC-8D56AD8AD273}"/>
    <cellStyle name="Separador de milhares 12 3 2 2 2 3" xfId="17618" xr:uid="{DF3F5500-0655-44ED-8E6C-25C38FE926BB}"/>
    <cellStyle name="Separador de milhares 12 3 2 2 2 3 2" xfId="29412" xr:uid="{EFF6B1A7-75E2-4A8C-B296-F1D8F4C1228B}"/>
    <cellStyle name="Separador de milhares 12 3 2 2 2 3 3" xfId="41211" xr:uid="{8C21E671-16CC-4751-AA96-12A8AC873D33}"/>
    <cellStyle name="Separador de milhares 12 3 2 2 2 4" xfId="23519" xr:uid="{0A30FEAD-CC64-465E-8461-1F7A9FCE0935}"/>
    <cellStyle name="Separador de milhares 12 3 2 2 2 5" xfId="35314" xr:uid="{6921B3C4-4939-4A70-A163-2F1AE2EAEEB7}"/>
    <cellStyle name="Separador de milhares 12 3 2 2 3" xfId="13235" xr:uid="{00000000-0005-0000-0000-0000B0120000}"/>
    <cellStyle name="Separador de milhares 12 3 2 2 3 2" xfId="19166" xr:uid="{0289749D-B804-4EB2-B2B1-415EA7B5C9E0}"/>
    <cellStyle name="Separador de milhares 12 3 2 2 3 2 2" xfId="30960" xr:uid="{55255B72-8438-48D2-AF05-4F91BD8661E1}"/>
    <cellStyle name="Separador de milhares 12 3 2 2 3 2 3" xfId="42759" xr:uid="{D79F764A-47A5-457A-A712-37FFE4AF189B}"/>
    <cellStyle name="Separador de milhares 12 3 2 2 3 3" xfId="25067" xr:uid="{245210A3-9380-4442-957A-B069161AE19C}"/>
    <cellStyle name="Separador de milhares 12 3 2 2 3 4" xfId="36862" xr:uid="{E72FD97C-E8F0-4B4D-9D0B-916E61720D09}"/>
    <cellStyle name="Separador de milhares 12 3 2 2 4" xfId="16226" xr:uid="{05603A1E-F51B-4209-AC53-20329CACD350}"/>
    <cellStyle name="Separador de milhares 12 3 2 2 4 2" xfId="28020" xr:uid="{949229D6-548A-4394-9B78-317CB65E4AAD}"/>
    <cellStyle name="Separador de milhares 12 3 2 2 4 3" xfId="39819" xr:uid="{2938F1F0-8088-425A-BA87-F1629850A58B}"/>
    <cellStyle name="Separador de milhares 12 3 2 2 5" xfId="22130" xr:uid="{C58652F7-FE5E-4F7D-BFB7-DA27E3BCBD1E}"/>
    <cellStyle name="Separador de milhares 12 3 2 2 6" xfId="33926" xr:uid="{3D36437A-B505-40CA-A6DC-1AFFA141D636}"/>
    <cellStyle name="Separador de milhares 12 3 2 3" xfId="3724" xr:uid="{00000000-0005-0000-0000-0000B1120000}"/>
    <cellStyle name="Separador de milhares 12 3 2 3 2" xfId="11683" xr:uid="{00000000-0005-0000-0000-0000B2120000}"/>
    <cellStyle name="Separador de milhares 12 3 2 3 2 2" xfId="14624" xr:uid="{00000000-0005-0000-0000-0000B3120000}"/>
    <cellStyle name="Separador de milhares 12 3 2 3 2 2 2" xfId="20555" xr:uid="{3F354722-3699-460C-9AF6-C9023FF59866}"/>
    <cellStyle name="Separador de milhares 12 3 2 3 2 2 2 2" xfId="32349" xr:uid="{EE4B648A-13BA-4421-8204-E26CC5FE3B1D}"/>
    <cellStyle name="Separador de milhares 12 3 2 3 2 2 2 3" xfId="44148" xr:uid="{910751D4-E975-4936-9E63-CA87E167AF36}"/>
    <cellStyle name="Separador de milhares 12 3 2 3 2 2 3" xfId="26456" xr:uid="{B021039A-55C1-48C1-83AA-4CFFC11E4C7A}"/>
    <cellStyle name="Separador de milhares 12 3 2 3 2 2 4" xfId="38251" xr:uid="{C28C24C0-04FB-4B71-AF0F-F6BB37B4D202}"/>
    <cellStyle name="Separador de milhares 12 3 2 3 2 3" xfId="17619" xr:uid="{93E1165E-FE2E-4B19-B5B0-1C370F968E2C}"/>
    <cellStyle name="Separador de milhares 12 3 2 3 2 3 2" xfId="29413" xr:uid="{7849BB87-4038-41A8-BDD6-995D3FE01774}"/>
    <cellStyle name="Separador de milhares 12 3 2 3 2 3 3" xfId="41212" xr:uid="{3F062C35-4EF6-4FB1-8F0E-35EEB63148AC}"/>
    <cellStyle name="Separador de milhares 12 3 2 3 2 4" xfId="23520" xr:uid="{9719B63F-6CEA-4BF6-BF6F-E2469EDCCC65}"/>
    <cellStyle name="Separador de milhares 12 3 2 3 2 5" xfId="35315" xr:uid="{96C1519F-E16D-4489-95EB-F681A2ABBF9F}"/>
    <cellStyle name="Separador de milhares 12 3 2 3 3" xfId="13236" xr:uid="{00000000-0005-0000-0000-0000B4120000}"/>
    <cellStyle name="Separador de milhares 12 3 2 3 3 2" xfId="19167" xr:uid="{5D53080C-E165-4F37-BC46-0E9E74E4EDC7}"/>
    <cellStyle name="Separador de milhares 12 3 2 3 3 2 2" xfId="30961" xr:uid="{995B71C6-3863-4320-8D56-A9AA51B3BCA0}"/>
    <cellStyle name="Separador de milhares 12 3 2 3 3 2 3" xfId="42760" xr:uid="{2FD8F857-E4FA-4AB4-A59D-93A98612614C}"/>
    <cellStyle name="Separador de milhares 12 3 2 3 3 3" xfId="25068" xr:uid="{E42C0630-7832-4A7E-886E-54AB96BE2831}"/>
    <cellStyle name="Separador de milhares 12 3 2 3 3 4" xfId="36863" xr:uid="{EE9D49A7-CBF0-41E8-A457-B2C33C1D448F}"/>
    <cellStyle name="Separador de milhares 12 3 2 3 4" xfId="16227" xr:uid="{F28937E8-6613-4C34-AEBE-5CA65AE6C81F}"/>
    <cellStyle name="Separador de milhares 12 3 2 3 4 2" xfId="28021" xr:uid="{D00255C9-AA0E-4A73-8F87-A6860571C21D}"/>
    <cellStyle name="Separador de milhares 12 3 2 3 4 3" xfId="39820" xr:uid="{93AF5A4E-007F-4233-8C74-B747DDA31668}"/>
    <cellStyle name="Separador de milhares 12 3 2 3 5" xfId="22131" xr:uid="{36EDF366-B36C-4CDC-96E0-AC86800C1C96}"/>
    <cellStyle name="Separador de milhares 12 3 2 3 6" xfId="33927" xr:uid="{D1E9DFD6-A5EC-478A-BDD1-54615973942D}"/>
    <cellStyle name="Separador de milhares 12 3 2 4" xfId="11681" xr:uid="{00000000-0005-0000-0000-0000B5120000}"/>
    <cellStyle name="Separador de milhares 12 3 2 4 2" xfId="14622" xr:uid="{00000000-0005-0000-0000-0000B6120000}"/>
    <cellStyle name="Separador de milhares 12 3 2 4 2 2" xfId="20553" xr:uid="{E27FD93D-9A9A-43C0-9FE2-3E14A995FF8E}"/>
    <cellStyle name="Separador de milhares 12 3 2 4 2 2 2" xfId="32347" xr:uid="{2276BBB8-A7FE-4742-9741-3245E1716CA6}"/>
    <cellStyle name="Separador de milhares 12 3 2 4 2 2 3" xfId="44146" xr:uid="{188E01D3-3AC2-40A4-B918-4089E7A05D6A}"/>
    <cellStyle name="Separador de milhares 12 3 2 4 2 3" xfId="26454" xr:uid="{C87B0E04-FBDD-4A06-ABFC-DE5235F9ED12}"/>
    <cellStyle name="Separador de milhares 12 3 2 4 2 4" xfId="38249" xr:uid="{D0E5FC23-56A2-4131-9EA3-A15A56149DF4}"/>
    <cellStyle name="Separador de milhares 12 3 2 4 3" xfId="17617" xr:uid="{C1C071F4-9681-46CE-B1C2-0ED129637A3D}"/>
    <cellStyle name="Separador de milhares 12 3 2 4 3 2" xfId="29411" xr:uid="{675A2B26-7DEF-477E-862B-6DEC0379B66F}"/>
    <cellStyle name="Separador de milhares 12 3 2 4 3 3" xfId="41210" xr:uid="{7AC20DA4-067E-48E6-B130-2DC14ACA6989}"/>
    <cellStyle name="Separador de milhares 12 3 2 4 4" xfId="23518" xr:uid="{3EBA887C-F2E8-475A-A5AB-1993BE88737B}"/>
    <cellStyle name="Separador de milhares 12 3 2 4 5" xfId="35313" xr:uid="{82FAE398-3A31-4ADF-9895-339AB551714C}"/>
    <cellStyle name="Separador de milhares 12 3 2 5" xfId="13234" xr:uid="{00000000-0005-0000-0000-0000B7120000}"/>
    <cellStyle name="Separador de milhares 12 3 2 5 2" xfId="19165" xr:uid="{B36CFFDB-3ABC-4562-B92A-A603C89B22CA}"/>
    <cellStyle name="Separador de milhares 12 3 2 5 2 2" xfId="30959" xr:uid="{12086750-282A-4C06-80B9-1243958FD02F}"/>
    <cellStyle name="Separador de milhares 12 3 2 5 2 3" xfId="42758" xr:uid="{583B994C-53B3-4B8C-A148-092C51C83129}"/>
    <cellStyle name="Separador de milhares 12 3 2 5 3" xfId="25066" xr:uid="{CD8B291C-F193-44AD-8255-9704C4669504}"/>
    <cellStyle name="Separador de milhares 12 3 2 5 4" xfId="36861" xr:uid="{27833DEC-3DD5-45B3-ABA9-570E4B4671E7}"/>
    <cellStyle name="Separador de milhares 12 3 2 6" xfId="16225" xr:uid="{8B7E4780-BEB3-4713-A796-B1A15147C04F}"/>
    <cellStyle name="Separador de milhares 12 3 2 6 2" xfId="28019" xr:uid="{67F54B24-D846-42E4-B737-4D2E096DEF89}"/>
    <cellStyle name="Separador de milhares 12 3 2 6 3" xfId="39818" xr:uid="{1A32E7F2-F7AF-419D-A558-0E7173EC40E7}"/>
    <cellStyle name="Separador de milhares 12 3 2 7" xfId="22129" xr:uid="{BAFEF593-AB7D-491D-9F2A-D2E6A6A01D75}"/>
    <cellStyle name="Separador de milhares 12 3 2 8" xfId="33925" xr:uid="{6FC6A033-843A-4D00-ABDF-7F2BB2B3CFE1}"/>
    <cellStyle name="Separador de milhares 12 3 3" xfId="3725" xr:uid="{00000000-0005-0000-0000-0000B8120000}"/>
    <cellStyle name="Separador de milhares 12 3 3 2" xfId="11684" xr:uid="{00000000-0005-0000-0000-0000B9120000}"/>
    <cellStyle name="Separador de milhares 12 3 3 2 2" xfId="14625" xr:uid="{00000000-0005-0000-0000-0000BA120000}"/>
    <cellStyle name="Separador de milhares 12 3 3 2 2 2" xfId="20556" xr:uid="{D2B76B92-0832-48C1-A43B-7299A736A61D}"/>
    <cellStyle name="Separador de milhares 12 3 3 2 2 2 2" xfId="32350" xr:uid="{2D3929EE-2EDE-44DA-B30D-C73ADCD1B593}"/>
    <cellStyle name="Separador de milhares 12 3 3 2 2 2 3" xfId="44149" xr:uid="{C2D4C7DA-5BB5-4E2E-BBF3-B45BA57F8A87}"/>
    <cellStyle name="Separador de milhares 12 3 3 2 2 3" xfId="26457" xr:uid="{FD95A35E-AAD4-4757-9C76-66C0DF17B92C}"/>
    <cellStyle name="Separador de milhares 12 3 3 2 2 4" xfId="38252" xr:uid="{1C64443E-95D7-4841-88B0-D096A3FB56D8}"/>
    <cellStyle name="Separador de milhares 12 3 3 2 3" xfId="17620" xr:uid="{E8EF2048-5C71-4DAE-8357-DDA9C85A9794}"/>
    <cellStyle name="Separador de milhares 12 3 3 2 3 2" xfId="29414" xr:uid="{34164EF0-228E-4C0B-9166-D233226D4550}"/>
    <cellStyle name="Separador de milhares 12 3 3 2 3 3" xfId="41213" xr:uid="{1CC4E860-7B58-4041-9469-28FD7C8BA623}"/>
    <cellStyle name="Separador de milhares 12 3 3 2 4" xfId="23521" xr:uid="{F1A51695-F770-4497-823C-78EA06ADBA30}"/>
    <cellStyle name="Separador de milhares 12 3 3 2 5" xfId="35316" xr:uid="{069C364D-9ED5-4AAF-B012-4232442EB76A}"/>
    <cellStyle name="Separador de milhares 12 3 3 3" xfId="13237" xr:uid="{00000000-0005-0000-0000-0000BB120000}"/>
    <cellStyle name="Separador de milhares 12 3 3 3 2" xfId="19168" xr:uid="{861CFB12-73B6-4167-9375-72B2F4B5B5C9}"/>
    <cellStyle name="Separador de milhares 12 3 3 3 2 2" xfId="30962" xr:uid="{A782BEA1-07AF-45F3-9A40-CEE355659546}"/>
    <cellStyle name="Separador de milhares 12 3 3 3 2 3" xfId="42761" xr:uid="{CB92DAD9-8912-45BE-84D1-2A7065C1015C}"/>
    <cellStyle name="Separador de milhares 12 3 3 3 3" xfId="25069" xr:uid="{F8702243-04D2-4DD7-958B-38730F3360C8}"/>
    <cellStyle name="Separador de milhares 12 3 3 3 4" xfId="36864" xr:uid="{18C57CB8-5ED9-49A4-83F8-533579D65B92}"/>
    <cellStyle name="Separador de milhares 12 3 3 4" xfId="16228" xr:uid="{D3870ADC-D9AC-4E35-BE71-D9BF57436CE0}"/>
    <cellStyle name="Separador de milhares 12 3 3 4 2" xfId="28022" xr:uid="{7B0EB32C-6B6B-4F51-903E-FB3821F0C461}"/>
    <cellStyle name="Separador de milhares 12 3 3 4 3" xfId="39821" xr:uid="{5E7CB7C0-DF45-4EBD-8138-E6BDB35A636E}"/>
    <cellStyle name="Separador de milhares 12 3 3 5" xfId="22132" xr:uid="{3F20056B-5E89-4010-A311-25D692AC8CD0}"/>
    <cellStyle name="Separador de milhares 12 3 3 6" xfId="33928" xr:uid="{01972165-E49D-4CD1-BAF5-D484ED316A0C}"/>
    <cellStyle name="Separador de milhares 12 3 4" xfId="3726" xr:uid="{00000000-0005-0000-0000-0000BC120000}"/>
    <cellStyle name="Separador de milhares 12 3 4 2" xfId="11685" xr:uid="{00000000-0005-0000-0000-0000BD120000}"/>
    <cellStyle name="Separador de milhares 12 3 4 2 2" xfId="14626" xr:uid="{00000000-0005-0000-0000-0000BE120000}"/>
    <cellStyle name="Separador de milhares 12 3 4 2 2 2" xfId="20557" xr:uid="{07C9A9BA-AA30-4D0F-B5F6-280603303E15}"/>
    <cellStyle name="Separador de milhares 12 3 4 2 2 2 2" xfId="32351" xr:uid="{18BA1FD3-3763-49BB-B07E-459C2BE50E65}"/>
    <cellStyle name="Separador de milhares 12 3 4 2 2 2 3" xfId="44150" xr:uid="{2940E2D7-7524-49F6-B1FD-96C2E0A9FBDA}"/>
    <cellStyle name="Separador de milhares 12 3 4 2 2 3" xfId="26458" xr:uid="{DE599ABD-7680-455F-AB1A-63690B74C860}"/>
    <cellStyle name="Separador de milhares 12 3 4 2 2 4" xfId="38253" xr:uid="{8E81745D-BBEA-4443-B07D-0A0FC9106A14}"/>
    <cellStyle name="Separador de milhares 12 3 4 2 3" xfId="17621" xr:uid="{646AE5BB-7938-44DF-946C-D955807384AD}"/>
    <cellStyle name="Separador de milhares 12 3 4 2 3 2" xfId="29415" xr:uid="{5D2C4B59-9EE1-4AC9-896A-E1D40B09A7E3}"/>
    <cellStyle name="Separador de milhares 12 3 4 2 3 3" xfId="41214" xr:uid="{C0B8563B-69D5-4F6C-A418-3B0412E4EBA3}"/>
    <cellStyle name="Separador de milhares 12 3 4 2 4" xfId="23522" xr:uid="{8826E7F2-B8A0-455E-8291-E72DECA0FEFB}"/>
    <cellStyle name="Separador de milhares 12 3 4 2 5" xfId="35317" xr:uid="{60D8C4BA-5FA4-44AD-9305-BDDDC7F2186C}"/>
    <cellStyle name="Separador de milhares 12 3 4 3" xfId="13238" xr:uid="{00000000-0005-0000-0000-0000BF120000}"/>
    <cellStyle name="Separador de milhares 12 3 4 3 2" xfId="19169" xr:uid="{4B97E951-3FE7-40DD-9FCB-0EE07E7A312F}"/>
    <cellStyle name="Separador de milhares 12 3 4 3 2 2" xfId="30963" xr:uid="{F712D2C1-358A-4A00-A81D-43312927DF7A}"/>
    <cellStyle name="Separador de milhares 12 3 4 3 2 3" xfId="42762" xr:uid="{ED3E12FC-EED5-471F-82BA-EFAE2D5F5099}"/>
    <cellStyle name="Separador de milhares 12 3 4 3 3" xfId="25070" xr:uid="{C6F5BF28-85F3-4550-8ABB-586F674D2D47}"/>
    <cellStyle name="Separador de milhares 12 3 4 3 4" xfId="36865" xr:uid="{CF0C46FB-C740-465B-AE16-7B2B6878F896}"/>
    <cellStyle name="Separador de milhares 12 3 4 4" xfId="16229" xr:uid="{6F6CC8B1-CF5D-4339-A6F5-8BE85882CC47}"/>
    <cellStyle name="Separador de milhares 12 3 4 4 2" xfId="28023" xr:uid="{7B2BC87E-718A-44D5-83F8-1D552998E2D0}"/>
    <cellStyle name="Separador de milhares 12 3 4 4 3" xfId="39822" xr:uid="{51DC8E0C-5484-4A42-895C-FC3F506E174E}"/>
    <cellStyle name="Separador de milhares 12 3 4 5" xfId="22133" xr:uid="{9D0A27EE-A207-43E2-9BFC-50795DA674B5}"/>
    <cellStyle name="Separador de milhares 12 3 4 6" xfId="33929" xr:uid="{12CC2772-3CC0-4625-9502-AD623751A39E}"/>
    <cellStyle name="Separador de milhares 12 3 5" xfId="3727" xr:uid="{00000000-0005-0000-0000-0000C0120000}"/>
    <cellStyle name="Separador de milhares 12 3 5 2" xfId="11686" xr:uid="{00000000-0005-0000-0000-0000C1120000}"/>
    <cellStyle name="Separador de milhares 12 3 5 2 2" xfId="14627" xr:uid="{00000000-0005-0000-0000-0000C2120000}"/>
    <cellStyle name="Separador de milhares 12 3 5 2 2 2" xfId="20558" xr:uid="{40EF3903-DBE7-4745-81B3-C2E73B4B6842}"/>
    <cellStyle name="Separador de milhares 12 3 5 2 2 2 2" xfId="32352" xr:uid="{73017D51-4636-44AA-A427-88D1CE59C281}"/>
    <cellStyle name="Separador de milhares 12 3 5 2 2 2 3" xfId="44151" xr:uid="{F66BBCF6-0AC3-46CA-98DF-4CF5898F8557}"/>
    <cellStyle name="Separador de milhares 12 3 5 2 2 3" xfId="26459" xr:uid="{D07D302F-2365-420E-A9F2-C1469D6DC3C1}"/>
    <cellStyle name="Separador de milhares 12 3 5 2 2 4" xfId="38254" xr:uid="{613C561E-79FE-49B7-B611-331F521B1C88}"/>
    <cellStyle name="Separador de milhares 12 3 5 2 3" xfId="17622" xr:uid="{7B98AAA3-27E7-4E05-BFE3-E7DE435DBBA8}"/>
    <cellStyle name="Separador de milhares 12 3 5 2 3 2" xfId="29416" xr:uid="{A1586E9E-0ADE-4FDF-96AC-EFBD5D88C810}"/>
    <cellStyle name="Separador de milhares 12 3 5 2 3 3" xfId="41215" xr:uid="{5EDC75DA-5BD1-4390-A217-EE14D6086602}"/>
    <cellStyle name="Separador de milhares 12 3 5 2 4" xfId="23523" xr:uid="{326438F2-0307-4858-892A-B5983775A8EC}"/>
    <cellStyle name="Separador de milhares 12 3 5 2 5" xfId="35318" xr:uid="{B31FD2F7-3163-403E-A777-B757A11F90F0}"/>
    <cellStyle name="Separador de milhares 12 3 5 3" xfId="13239" xr:uid="{00000000-0005-0000-0000-0000C3120000}"/>
    <cellStyle name="Separador de milhares 12 3 5 3 2" xfId="19170" xr:uid="{9D070EC1-7307-4FBD-B03B-0E9C0E1E3611}"/>
    <cellStyle name="Separador de milhares 12 3 5 3 2 2" xfId="30964" xr:uid="{8EB87E81-C12A-46DD-9C0A-E866B78EDDFB}"/>
    <cellStyle name="Separador de milhares 12 3 5 3 2 3" xfId="42763" xr:uid="{D7A4F8B3-1361-4073-B8F7-996E2F09FE23}"/>
    <cellStyle name="Separador de milhares 12 3 5 3 3" xfId="25071" xr:uid="{6CF625B9-BF38-4E11-BBDD-E5B12333DDB1}"/>
    <cellStyle name="Separador de milhares 12 3 5 3 4" xfId="36866" xr:uid="{14577DFA-4AD4-4E69-8AE0-1DB9941B8E2F}"/>
    <cellStyle name="Separador de milhares 12 3 5 4" xfId="16230" xr:uid="{7B89E475-9BB1-4469-A007-876FD383F058}"/>
    <cellStyle name="Separador de milhares 12 3 5 4 2" xfId="28024" xr:uid="{2F2E6E79-9752-4EF3-B0D1-476A388B409B}"/>
    <cellStyle name="Separador de milhares 12 3 5 4 3" xfId="39823" xr:uid="{06D5B832-9C1B-4B3E-8E96-2B50B1299192}"/>
    <cellStyle name="Separador de milhares 12 3 5 5" xfId="22134" xr:uid="{47ED864D-5975-40BD-950D-F14F21F8D707}"/>
    <cellStyle name="Separador de milhares 12 3 5 6" xfId="33930" xr:uid="{BE4D4000-A352-4D9A-B347-260E61C4537A}"/>
    <cellStyle name="Separador de milhares 12 3 6" xfId="11680" xr:uid="{00000000-0005-0000-0000-0000C4120000}"/>
    <cellStyle name="Separador de milhares 12 3 6 2" xfId="14621" xr:uid="{00000000-0005-0000-0000-0000C5120000}"/>
    <cellStyle name="Separador de milhares 12 3 6 2 2" xfId="20552" xr:uid="{E2E2CD20-B95B-49DA-A5E1-5D5C86EAE204}"/>
    <cellStyle name="Separador de milhares 12 3 6 2 2 2" xfId="32346" xr:uid="{2D1179E8-73AF-4E8A-A66F-B7AD8B9A92C5}"/>
    <cellStyle name="Separador de milhares 12 3 6 2 2 3" xfId="44145" xr:uid="{45CA3699-5529-4E80-BAE4-FCC8A46B19FA}"/>
    <cellStyle name="Separador de milhares 12 3 6 2 3" xfId="26453" xr:uid="{7EFFA1A8-8EBA-4CFD-B9F8-EDD9EDC6D2DF}"/>
    <cellStyle name="Separador de milhares 12 3 6 2 4" xfId="38248" xr:uid="{B71DE0F7-75B6-4D11-ACD7-7164B6523DC0}"/>
    <cellStyle name="Separador de milhares 12 3 6 3" xfId="17616" xr:uid="{BCC70D83-0A54-4BCE-B104-70ADDB7C347C}"/>
    <cellStyle name="Separador de milhares 12 3 6 3 2" xfId="29410" xr:uid="{40A719DC-9830-4AFE-9844-A7DB4701B307}"/>
    <cellStyle name="Separador de milhares 12 3 6 3 3" xfId="41209" xr:uid="{0E835592-90E3-4367-8C8B-D43D57CD96A5}"/>
    <cellStyle name="Separador de milhares 12 3 6 4" xfId="23517" xr:uid="{7E0F0196-7E7A-438A-8EF0-B352C8A6427E}"/>
    <cellStyle name="Separador de milhares 12 3 6 5" xfId="35312" xr:uid="{FC3254DA-F345-4D5D-B8F4-0D0DA93220FE}"/>
    <cellStyle name="Separador de milhares 12 3 7" xfId="13233" xr:uid="{00000000-0005-0000-0000-0000C6120000}"/>
    <cellStyle name="Separador de milhares 12 3 7 2" xfId="19164" xr:uid="{577C70E9-5836-4491-AE25-817055BBAA05}"/>
    <cellStyle name="Separador de milhares 12 3 7 2 2" xfId="30958" xr:uid="{3D2AF5EB-E175-48B1-9965-DF9C830E93C6}"/>
    <cellStyle name="Separador de milhares 12 3 7 2 3" xfId="42757" xr:uid="{B76946A4-B391-4D87-962E-21D5035403C8}"/>
    <cellStyle name="Separador de milhares 12 3 7 3" xfId="25065" xr:uid="{2AF58B9D-4ED5-40CF-84AC-AADAD7714F76}"/>
    <cellStyle name="Separador de milhares 12 3 7 4" xfId="36860" xr:uid="{48BE1D2C-A2D4-4753-B59B-1BB211EEBD80}"/>
    <cellStyle name="Separador de milhares 12 3 8" xfId="16224" xr:uid="{C983EBE1-8DC8-4DF3-B65A-2100EB357B76}"/>
    <cellStyle name="Separador de milhares 12 3 8 2" xfId="28018" xr:uid="{1DA4C8E0-D1AA-43C1-8E55-DADA79E011B5}"/>
    <cellStyle name="Separador de milhares 12 3 8 3" xfId="39817" xr:uid="{49C36430-5B24-44DC-BCA8-78E42F3710A0}"/>
    <cellStyle name="Separador de milhares 12 3 9" xfId="22128" xr:uid="{57D9F85C-BC12-4F4E-97C7-E9C2D4B7226A}"/>
    <cellStyle name="Separador de milhares 12 4" xfId="3728" xr:uid="{00000000-0005-0000-0000-0000C7120000}"/>
    <cellStyle name="Separador de milhares 12 4 10" xfId="33931" xr:uid="{D8C76034-AEF1-4ABB-BE65-7F8427E93737}"/>
    <cellStyle name="Separador de milhares 12 4 2" xfId="3729" xr:uid="{00000000-0005-0000-0000-0000C8120000}"/>
    <cellStyle name="Separador de milhares 12 4 2 2" xfId="3730" xr:uid="{00000000-0005-0000-0000-0000C9120000}"/>
    <cellStyle name="Separador de milhares 12 4 2 2 2" xfId="11689" xr:uid="{00000000-0005-0000-0000-0000CA120000}"/>
    <cellStyle name="Separador de milhares 12 4 2 2 2 2" xfId="14630" xr:uid="{00000000-0005-0000-0000-0000CB120000}"/>
    <cellStyle name="Separador de milhares 12 4 2 2 2 2 2" xfId="20561" xr:uid="{792715B0-E00D-42C0-AB79-C0F4271B3D8F}"/>
    <cellStyle name="Separador de milhares 12 4 2 2 2 2 2 2" xfId="32355" xr:uid="{D45FBA1B-4395-4A93-B2FF-CBFFA8F5B2A2}"/>
    <cellStyle name="Separador de milhares 12 4 2 2 2 2 2 3" xfId="44154" xr:uid="{0DC906CB-463A-4E2F-ABAC-58391D04E2FA}"/>
    <cellStyle name="Separador de milhares 12 4 2 2 2 2 3" xfId="26462" xr:uid="{0E1EBE45-9424-4BF7-8552-1A3773396A5E}"/>
    <cellStyle name="Separador de milhares 12 4 2 2 2 2 4" xfId="38257" xr:uid="{2F349995-DB27-4D65-9C72-E74EC501B1C1}"/>
    <cellStyle name="Separador de milhares 12 4 2 2 2 3" xfId="17625" xr:uid="{EECEBB1D-C627-4057-90E3-F5C8FFDF48F5}"/>
    <cellStyle name="Separador de milhares 12 4 2 2 2 3 2" xfId="29419" xr:uid="{21C6D179-5931-4ED1-AC80-13436DF8965D}"/>
    <cellStyle name="Separador de milhares 12 4 2 2 2 3 3" xfId="41218" xr:uid="{E9BFE91F-1DBE-49E6-881F-64BBBC215201}"/>
    <cellStyle name="Separador de milhares 12 4 2 2 2 4" xfId="23526" xr:uid="{C96EC5D8-FD17-4E7E-AB51-D66DB56FA8FD}"/>
    <cellStyle name="Separador de milhares 12 4 2 2 2 5" xfId="35321" xr:uid="{C7F47192-8E98-47C0-A304-EE4C4E8FF118}"/>
    <cellStyle name="Separador de milhares 12 4 2 2 3" xfId="13242" xr:uid="{00000000-0005-0000-0000-0000CC120000}"/>
    <cellStyle name="Separador de milhares 12 4 2 2 3 2" xfId="19173" xr:uid="{CA68DA37-CDDE-48E5-A1A6-A66439E37AAE}"/>
    <cellStyle name="Separador de milhares 12 4 2 2 3 2 2" xfId="30967" xr:uid="{8810DE13-0110-442B-B3CF-46BF7DFCD6A1}"/>
    <cellStyle name="Separador de milhares 12 4 2 2 3 2 3" xfId="42766" xr:uid="{25213F15-8F24-491C-B828-4F9E9E582071}"/>
    <cellStyle name="Separador de milhares 12 4 2 2 3 3" xfId="25074" xr:uid="{B601287E-5A89-4D81-ABFA-BB7874AAAB0E}"/>
    <cellStyle name="Separador de milhares 12 4 2 2 3 4" xfId="36869" xr:uid="{68AC4447-EA0E-4FFB-84BB-AD1FD02F8940}"/>
    <cellStyle name="Separador de milhares 12 4 2 2 4" xfId="16233" xr:uid="{9DE5A96C-07FF-4C3F-A0E1-361121904744}"/>
    <cellStyle name="Separador de milhares 12 4 2 2 4 2" xfId="28027" xr:uid="{9BC20EC6-651B-41CB-A604-9E99283D7B4E}"/>
    <cellStyle name="Separador de milhares 12 4 2 2 4 3" xfId="39826" xr:uid="{E7F22C4D-EB38-4B36-838D-F478CCA83E0E}"/>
    <cellStyle name="Separador de milhares 12 4 2 2 5" xfId="22137" xr:uid="{59A9A3C9-703B-41F7-BEE2-EC01621AF6C5}"/>
    <cellStyle name="Separador de milhares 12 4 2 2 6" xfId="33933" xr:uid="{1025BF99-9FFF-4F1D-B532-E057B9CF092F}"/>
    <cellStyle name="Separador de milhares 12 4 2 3" xfId="3731" xr:uid="{00000000-0005-0000-0000-0000CD120000}"/>
    <cellStyle name="Separador de milhares 12 4 2 3 2" xfId="11690" xr:uid="{00000000-0005-0000-0000-0000CE120000}"/>
    <cellStyle name="Separador de milhares 12 4 2 3 2 2" xfId="14631" xr:uid="{00000000-0005-0000-0000-0000CF120000}"/>
    <cellStyle name="Separador de milhares 12 4 2 3 2 2 2" xfId="20562" xr:uid="{FDDFA6D6-AA66-47F5-AA35-8B02BB86C575}"/>
    <cellStyle name="Separador de milhares 12 4 2 3 2 2 2 2" xfId="32356" xr:uid="{C27D5A47-B981-4E1D-AC5C-21B1F4110A5E}"/>
    <cellStyle name="Separador de milhares 12 4 2 3 2 2 2 3" xfId="44155" xr:uid="{C7013E9F-01D9-4DBA-B84E-ADDBA92B8BE1}"/>
    <cellStyle name="Separador de milhares 12 4 2 3 2 2 3" xfId="26463" xr:uid="{8A3A79B2-225D-44BD-AE48-AAD48C41FA7A}"/>
    <cellStyle name="Separador de milhares 12 4 2 3 2 2 4" xfId="38258" xr:uid="{76C8313E-87D1-4E6A-A87E-6A927A9D621C}"/>
    <cellStyle name="Separador de milhares 12 4 2 3 2 3" xfId="17626" xr:uid="{08E303F3-AC53-41A8-A1A1-06E653EFF29E}"/>
    <cellStyle name="Separador de milhares 12 4 2 3 2 3 2" xfId="29420" xr:uid="{330BF18F-E793-4BFA-A738-C01A37ABF17A}"/>
    <cellStyle name="Separador de milhares 12 4 2 3 2 3 3" xfId="41219" xr:uid="{AB0712F0-DD10-4653-AE05-B84F4064F54A}"/>
    <cellStyle name="Separador de milhares 12 4 2 3 2 4" xfId="23527" xr:uid="{E6DA028A-AB8D-40D6-8B86-7E9982BB326B}"/>
    <cellStyle name="Separador de milhares 12 4 2 3 2 5" xfId="35322" xr:uid="{F35DF7E8-E8DA-48D1-8489-E8C7987916EA}"/>
    <cellStyle name="Separador de milhares 12 4 2 3 3" xfId="13243" xr:uid="{00000000-0005-0000-0000-0000D0120000}"/>
    <cellStyle name="Separador de milhares 12 4 2 3 3 2" xfId="19174" xr:uid="{69A1AE72-9F8B-43D4-9901-A9F86A300129}"/>
    <cellStyle name="Separador de milhares 12 4 2 3 3 2 2" xfId="30968" xr:uid="{D9A02106-B113-4A9E-BEF1-14787120B525}"/>
    <cellStyle name="Separador de milhares 12 4 2 3 3 2 3" xfId="42767" xr:uid="{34B08B81-42D0-4F44-BC80-AD1905CFCBC0}"/>
    <cellStyle name="Separador de milhares 12 4 2 3 3 3" xfId="25075" xr:uid="{29370706-3C2D-4FB8-830D-7A70F1C1DB7D}"/>
    <cellStyle name="Separador de milhares 12 4 2 3 3 4" xfId="36870" xr:uid="{040C9238-8479-46A7-A15F-EDFF96B740E8}"/>
    <cellStyle name="Separador de milhares 12 4 2 3 4" xfId="16234" xr:uid="{6625C4DF-5584-419B-8AF3-6FB1D423CAB1}"/>
    <cellStyle name="Separador de milhares 12 4 2 3 4 2" xfId="28028" xr:uid="{071C5597-ECAA-4283-AF4D-8FCD0083A428}"/>
    <cellStyle name="Separador de milhares 12 4 2 3 4 3" xfId="39827" xr:uid="{BA01D0A0-BC48-4BCA-B3E6-16E7B5056207}"/>
    <cellStyle name="Separador de milhares 12 4 2 3 5" xfId="22138" xr:uid="{91D61A9A-223C-4C8B-87E3-0DE5A874EF6C}"/>
    <cellStyle name="Separador de milhares 12 4 2 3 6" xfId="33934" xr:uid="{BF5A8B9C-AA20-4369-912E-D744FEBE9147}"/>
    <cellStyle name="Separador de milhares 12 4 2 4" xfId="11688" xr:uid="{00000000-0005-0000-0000-0000D1120000}"/>
    <cellStyle name="Separador de milhares 12 4 2 4 2" xfId="14629" xr:uid="{00000000-0005-0000-0000-0000D2120000}"/>
    <cellStyle name="Separador de milhares 12 4 2 4 2 2" xfId="20560" xr:uid="{7A6B93C0-81FF-4E96-99E4-DBDAF8E43E1A}"/>
    <cellStyle name="Separador de milhares 12 4 2 4 2 2 2" xfId="32354" xr:uid="{DD3846A1-B0A7-4BF2-AEB9-9D8E65533F08}"/>
    <cellStyle name="Separador de milhares 12 4 2 4 2 2 3" xfId="44153" xr:uid="{796B1C78-A070-4414-9745-B1E58A9CB100}"/>
    <cellStyle name="Separador de milhares 12 4 2 4 2 3" xfId="26461" xr:uid="{FFA32340-A9B6-417C-B352-88D4FCBB6767}"/>
    <cellStyle name="Separador de milhares 12 4 2 4 2 4" xfId="38256" xr:uid="{8FBF5D70-92DC-46DF-98EE-6E8D4EF39F22}"/>
    <cellStyle name="Separador de milhares 12 4 2 4 3" xfId="17624" xr:uid="{56AEE528-7EFF-4DC7-8348-427649299C31}"/>
    <cellStyle name="Separador de milhares 12 4 2 4 3 2" xfId="29418" xr:uid="{9C6FC9BA-0BFD-4F83-B15A-3FDD47C185BB}"/>
    <cellStyle name="Separador de milhares 12 4 2 4 3 3" xfId="41217" xr:uid="{C9D22342-6224-415C-9E35-AE96F1255816}"/>
    <cellStyle name="Separador de milhares 12 4 2 4 4" xfId="23525" xr:uid="{37FC4F7A-8D13-416F-96DD-56220E37DE73}"/>
    <cellStyle name="Separador de milhares 12 4 2 4 5" xfId="35320" xr:uid="{C6107487-0F29-4D49-B5CC-A569EE4B3137}"/>
    <cellStyle name="Separador de milhares 12 4 2 5" xfId="13241" xr:uid="{00000000-0005-0000-0000-0000D3120000}"/>
    <cellStyle name="Separador de milhares 12 4 2 5 2" xfId="19172" xr:uid="{4158BE3F-1328-487D-AE5F-8753BE581F9B}"/>
    <cellStyle name="Separador de milhares 12 4 2 5 2 2" xfId="30966" xr:uid="{4DD8F034-76D9-4A5B-8CE8-F34E8581F21B}"/>
    <cellStyle name="Separador de milhares 12 4 2 5 2 3" xfId="42765" xr:uid="{5907B58E-FB97-485B-911E-927F9B985D2B}"/>
    <cellStyle name="Separador de milhares 12 4 2 5 3" xfId="25073" xr:uid="{E2A062F7-0DBB-47B8-9700-571777A00C99}"/>
    <cellStyle name="Separador de milhares 12 4 2 5 4" xfId="36868" xr:uid="{DAB7F54F-B46F-40AA-8F1E-3D3049BC081F}"/>
    <cellStyle name="Separador de milhares 12 4 2 6" xfId="16232" xr:uid="{76EFC2B0-E4C8-4C58-8666-635B8B9301A6}"/>
    <cellStyle name="Separador de milhares 12 4 2 6 2" xfId="28026" xr:uid="{C4B280C2-9DCC-41E1-A626-F848871DEC1F}"/>
    <cellStyle name="Separador de milhares 12 4 2 6 3" xfId="39825" xr:uid="{4F88A7BF-7C16-4D4E-A814-7328797D7C3B}"/>
    <cellStyle name="Separador de milhares 12 4 2 7" xfId="22136" xr:uid="{13BDEBB7-2CC8-4A72-BAF2-4E2D4492996C}"/>
    <cellStyle name="Separador de milhares 12 4 2 8" xfId="33932" xr:uid="{C31CB8A0-2C96-49ED-BC31-7563B1086608}"/>
    <cellStyle name="Separador de milhares 12 4 3" xfId="3732" xr:uid="{00000000-0005-0000-0000-0000D4120000}"/>
    <cellStyle name="Separador de milhares 12 4 3 2" xfId="11691" xr:uid="{00000000-0005-0000-0000-0000D5120000}"/>
    <cellStyle name="Separador de milhares 12 4 3 2 2" xfId="14632" xr:uid="{00000000-0005-0000-0000-0000D6120000}"/>
    <cellStyle name="Separador de milhares 12 4 3 2 2 2" xfId="20563" xr:uid="{8402EE95-A7E1-4AAC-B4E4-133FA24D663F}"/>
    <cellStyle name="Separador de milhares 12 4 3 2 2 2 2" xfId="32357" xr:uid="{7A074456-4073-444E-8BE5-48B32951C168}"/>
    <cellStyle name="Separador de milhares 12 4 3 2 2 2 3" xfId="44156" xr:uid="{34F2F61C-376D-4A67-A061-596A968F832C}"/>
    <cellStyle name="Separador de milhares 12 4 3 2 2 3" xfId="26464" xr:uid="{779AC200-03A3-4F78-955C-BAC8A7D8A38D}"/>
    <cellStyle name="Separador de milhares 12 4 3 2 2 4" xfId="38259" xr:uid="{E525C8BD-AFFA-4B6F-9733-5B1360565125}"/>
    <cellStyle name="Separador de milhares 12 4 3 2 3" xfId="17627" xr:uid="{74CB72C2-2264-4D12-8146-F1A5E00B2BBE}"/>
    <cellStyle name="Separador de milhares 12 4 3 2 3 2" xfId="29421" xr:uid="{3C0CD3C9-10B6-4576-BB61-52B62AC12380}"/>
    <cellStyle name="Separador de milhares 12 4 3 2 3 3" xfId="41220" xr:uid="{CDCD4395-FD93-48F5-91FF-A00B52D7D917}"/>
    <cellStyle name="Separador de milhares 12 4 3 2 4" xfId="23528" xr:uid="{4F225B83-9653-4705-BAB1-9791DD093915}"/>
    <cellStyle name="Separador de milhares 12 4 3 2 5" xfId="35323" xr:uid="{A9711ED1-2AB5-42E2-9D0B-4F3EF9332AC5}"/>
    <cellStyle name="Separador de milhares 12 4 3 3" xfId="13244" xr:uid="{00000000-0005-0000-0000-0000D7120000}"/>
    <cellStyle name="Separador de milhares 12 4 3 3 2" xfId="19175" xr:uid="{67DD970D-315C-4324-87D4-34BC538AF38B}"/>
    <cellStyle name="Separador de milhares 12 4 3 3 2 2" xfId="30969" xr:uid="{E2C13B92-B168-4A70-8B16-99108F0220A9}"/>
    <cellStyle name="Separador de milhares 12 4 3 3 2 3" xfId="42768" xr:uid="{991D3FCB-D1A0-4060-A8B8-478EACAA6E77}"/>
    <cellStyle name="Separador de milhares 12 4 3 3 3" xfId="25076" xr:uid="{C4E41F95-5729-44AE-BBA2-90B4BDFE625B}"/>
    <cellStyle name="Separador de milhares 12 4 3 3 4" xfId="36871" xr:uid="{2E41ED75-899C-4A39-81EB-3F3A66B716E4}"/>
    <cellStyle name="Separador de milhares 12 4 3 4" xfId="16235" xr:uid="{06584A75-5856-4BA9-8DEC-3C3E2DB5C4DF}"/>
    <cellStyle name="Separador de milhares 12 4 3 4 2" xfId="28029" xr:uid="{9C3330F8-1745-4568-B26D-61F21E9A29E4}"/>
    <cellStyle name="Separador de milhares 12 4 3 4 3" xfId="39828" xr:uid="{90034584-3442-4644-97C0-835ECF297230}"/>
    <cellStyle name="Separador de milhares 12 4 3 5" xfId="22139" xr:uid="{D745DA0A-0ED7-400E-98F9-86E073BC304C}"/>
    <cellStyle name="Separador de milhares 12 4 3 6" xfId="33935" xr:uid="{5B3A41A1-997F-4549-B6AA-158CC24AE109}"/>
    <cellStyle name="Separador de milhares 12 4 4" xfId="3733" xr:uid="{00000000-0005-0000-0000-0000D8120000}"/>
    <cellStyle name="Separador de milhares 12 4 4 2" xfId="11692" xr:uid="{00000000-0005-0000-0000-0000D9120000}"/>
    <cellStyle name="Separador de milhares 12 4 4 2 2" xfId="14633" xr:uid="{00000000-0005-0000-0000-0000DA120000}"/>
    <cellStyle name="Separador de milhares 12 4 4 2 2 2" xfId="20564" xr:uid="{6CC5417B-2D4A-45FA-960A-87C3A3B887CD}"/>
    <cellStyle name="Separador de milhares 12 4 4 2 2 2 2" xfId="32358" xr:uid="{5D9B7909-BAC8-4AAD-A24B-2FD04F60DD0F}"/>
    <cellStyle name="Separador de milhares 12 4 4 2 2 2 3" xfId="44157" xr:uid="{D8B7CB01-9299-412A-8E98-81ACDCA011C9}"/>
    <cellStyle name="Separador de milhares 12 4 4 2 2 3" xfId="26465" xr:uid="{24F90AA4-D109-4233-A65B-0D327523DE70}"/>
    <cellStyle name="Separador de milhares 12 4 4 2 2 4" xfId="38260" xr:uid="{DE84268C-57C8-4168-940B-284A6BB8362E}"/>
    <cellStyle name="Separador de milhares 12 4 4 2 3" xfId="17628" xr:uid="{0A67D294-0650-405C-912B-01F5559B4E63}"/>
    <cellStyle name="Separador de milhares 12 4 4 2 3 2" xfId="29422" xr:uid="{700B8DA6-9FC2-44B2-9B6F-22EA9254E8E7}"/>
    <cellStyle name="Separador de milhares 12 4 4 2 3 3" xfId="41221" xr:uid="{2DF4B6EB-ECAC-426A-A14D-953D79A7E4AA}"/>
    <cellStyle name="Separador de milhares 12 4 4 2 4" xfId="23529" xr:uid="{7FA6730E-5200-4A1E-8A8D-394A8FC2D3DF}"/>
    <cellStyle name="Separador de milhares 12 4 4 2 5" xfId="35324" xr:uid="{51686B1B-300A-45BA-A3C2-5403C2F10B6F}"/>
    <cellStyle name="Separador de milhares 12 4 4 3" xfId="13245" xr:uid="{00000000-0005-0000-0000-0000DB120000}"/>
    <cellStyle name="Separador de milhares 12 4 4 3 2" xfId="19176" xr:uid="{A4278B79-E357-4717-91DB-F19078481B00}"/>
    <cellStyle name="Separador de milhares 12 4 4 3 2 2" xfId="30970" xr:uid="{CC064A5F-E97C-42DA-AA90-432063609E4C}"/>
    <cellStyle name="Separador de milhares 12 4 4 3 2 3" xfId="42769" xr:uid="{8912C30A-E8BC-4C97-AC7C-3CE903EF6944}"/>
    <cellStyle name="Separador de milhares 12 4 4 3 3" xfId="25077" xr:uid="{80615A1F-4DDC-40DB-A8C4-24EEB19D862F}"/>
    <cellStyle name="Separador de milhares 12 4 4 3 4" xfId="36872" xr:uid="{BB28F5C2-F498-4EFA-91DD-63A7778D53F1}"/>
    <cellStyle name="Separador de milhares 12 4 4 4" xfId="16236" xr:uid="{86128186-9F24-45DB-8589-D077E0AA8D32}"/>
    <cellStyle name="Separador de milhares 12 4 4 4 2" xfId="28030" xr:uid="{3A6CC96A-2C6D-4EDC-80AE-45F2558B000C}"/>
    <cellStyle name="Separador de milhares 12 4 4 4 3" xfId="39829" xr:uid="{C0918222-25F8-4722-A7B3-94192F10C9FC}"/>
    <cellStyle name="Separador de milhares 12 4 4 5" xfId="22140" xr:uid="{A57096EA-742A-4BE4-B451-DFD5D72FB753}"/>
    <cellStyle name="Separador de milhares 12 4 4 6" xfId="33936" xr:uid="{0583F857-1F83-4988-B8A3-EF0FB0352A29}"/>
    <cellStyle name="Separador de milhares 12 4 5" xfId="3734" xr:uid="{00000000-0005-0000-0000-0000DC120000}"/>
    <cellStyle name="Separador de milhares 12 4 5 2" xfId="11693" xr:uid="{00000000-0005-0000-0000-0000DD120000}"/>
    <cellStyle name="Separador de milhares 12 4 5 2 2" xfId="14634" xr:uid="{00000000-0005-0000-0000-0000DE120000}"/>
    <cellStyle name="Separador de milhares 12 4 5 2 2 2" xfId="20565" xr:uid="{7F81FD7E-3C48-4D62-8992-91C0F9E08DA3}"/>
    <cellStyle name="Separador de milhares 12 4 5 2 2 2 2" xfId="32359" xr:uid="{64ABA1A1-9257-4FC9-A291-DA60AB7BE0E8}"/>
    <cellStyle name="Separador de milhares 12 4 5 2 2 2 3" xfId="44158" xr:uid="{32755019-1380-4D4E-A62F-71790B6AD00C}"/>
    <cellStyle name="Separador de milhares 12 4 5 2 2 3" xfId="26466" xr:uid="{9431CC6B-6B15-4216-8867-F93377BDC051}"/>
    <cellStyle name="Separador de milhares 12 4 5 2 2 4" xfId="38261" xr:uid="{14F95E31-62BB-4117-AFC5-0124BC78A313}"/>
    <cellStyle name="Separador de milhares 12 4 5 2 3" xfId="17629" xr:uid="{C59F9117-A71F-477A-B685-183E77529BDF}"/>
    <cellStyle name="Separador de milhares 12 4 5 2 3 2" xfId="29423" xr:uid="{37BF6505-B4A5-4027-8E05-78F7902D78FD}"/>
    <cellStyle name="Separador de milhares 12 4 5 2 3 3" xfId="41222" xr:uid="{B189F4F1-916A-4213-99EB-CA2B050EBDD8}"/>
    <cellStyle name="Separador de milhares 12 4 5 2 4" xfId="23530" xr:uid="{75D94756-2C50-48FC-B497-F22C3C68F715}"/>
    <cellStyle name="Separador de milhares 12 4 5 2 5" xfId="35325" xr:uid="{7EDD68A3-9CE6-424C-8AFD-B4371B72745F}"/>
    <cellStyle name="Separador de milhares 12 4 5 3" xfId="13246" xr:uid="{00000000-0005-0000-0000-0000DF120000}"/>
    <cellStyle name="Separador de milhares 12 4 5 3 2" xfId="19177" xr:uid="{32650CB5-FC90-4681-8286-1CFC3B92AB25}"/>
    <cellStyle name="Separador de milhares 12 4 5 3 2 2" xfId="30971" xr:uid="{F257256F-18FE-4312-A7CD-0F9662FC2A0B}"/>
    <cellStyle name="Separador de milhares 12 4 5 3 2 3" xfId="42770" xr:uid="{A75B14AD-83CA-49D1-8C6D-FDD0BFE6B2EF}"/>
    <cellStyle name="Separador de milhares 12 4 5 3 3" xfId="25078" xr:uid="{34DAC3A5-DCCC-4306-A2EF-ACA274CB8F30}"/>
    <cellStyle name="Separador de milhares 12 4 5 3 4" xfId="36873" xr:uid="{F6D319CD-0076-49A3-A4BF-B859F89415AC}"/>
    <cellStyle name="Separador de milhares 12 4 5 4" xfId="16237" xr:uid="{EB0499F2-EB66-4A11-89B9-BB09DCD22028}"/>
    <cellStyle name="Separador de milhares 12 4 5 4 2" xfId="28031" xr:uid="{57AA0AFC-5F9C-44D9-ACFC-2C95F777906C}"/>
    <cellStyle name="Separador de milhares 12 4 5 4 3" xfId="39830" xr:uid="{4983C93B-44FB-4576-9703-D766A321B1F5}"/>
    <cellStyle name="Separador de milhares 12 4 5 5" xfId="22141" xr:uid="{A3CE11ED-9B43-482E-AE8B-75E22C52E4C4}"/>
    <cellStyle name="Separador de milhares 12 4 5 6" xfId="33937" xr:uid="{A9DA6884-FC45-433A-831B-9AF3DF2C9C58}"/>
    <cellStyle name="Separador de milhares 12 4 6" xfId="11687" xr:uid="{00000000-0005-0000-0000-0000E0120000}"/>
    <cellStyle name="Separador de milhares 12 4 6 2" xfId="14628" xr:uid="{00000000-0005-0000-0000-0000E1120000}"/>
    <cellStyle name="Separador de milhares 12 4 6 2 2" xfId="20559" xr:uid="{9F2AF0BE-7D16-4BDA-B3F0-6BD827ADF4AB}"/>
    <cellStyle name="Separador de milhares 12 4 6 2 2 2" xfId="32353" xr:uid="{10E402F5-1493-433B-A988-F973BE39EF50}"/>
    <cellStyle name="Separador de milhares 12 4 6 2 2 3" xfId="44152" xr:uid="{52592D3F-4951-4818-802F-3B61EA34F85C}"/>
    <cellStyle name="Separador de milhares 12 4 6 2 3" xfId="26460" xr:uid="{E15B3C10-C255-4343-9B6A-57E33CC750F7}"/>
    <cellStyle name="Separador de milhares 12 4 6 2 4" xfId="38255" xr:uid="{14599E8D-CDBD-434D-9994-9B3363D63BBB}"/>
    <cellStyle name="Separador de milhares 12 4 6 3" xfId="17623" xr:uid="{6EE2EE0C-6B9B-49C6-BCF5-DFC0D922E218}"/>
    <cellStyle name="Separador de milhares 12 4 6 3 2" xfId="29417" xr:uid="{3B7DF37F-524F-4411-8BFD-266522DD6812}"/>
    <cellStyle name="Separador de milhares 12 4 6 3 3" xfId="41216" xr:uid="{72056AD2-03D4-4F66-A642-3C416B784D13}"/>
    <cellStyle name="Separador de milhares 12 4 6 4" xfId="23524" xr:uid="{240A3F74-AF32-4885-9ACC-D0EBD8AAFE28}"/>
    <cellStyle name="Separador de milhares 12 4 6 5" xfId="35319" xr:uid="{86AB5BCE-D0C9-4D14-A3A5-28A64BD2802C}"/>
    <cellStyle name="Separador de milhares 12 4 7" xfId="13240" xr:uid="{00000000-0005-0000-0000-0000E2120000}"/>
    <cellStyle name="Separador de milhares 12 4 7 2" xfId="19171" xr:uid="{D04CE173-AB96-4FFD-B4EC-815439B2C2BF}"/>
    <cellStyle name="Separador de milhares 12 4 7 2 2" xfId="30965" xr:uid="{A837B1CD-00A3-46D6-A4D2-0E4029CB3EBF}"/>
    <cellStyle name="Separador de milhares 12 4 7 2 3" xfId="42764" xr:uid="{49E1D43B-F80A-44FB-AFBE-C7CD264A2CA2}"/>
    <cellStyle name="Separador de milhares 12 4 7 3" xfId="25072" xr:uid="{7B2F6E16-F37E-4134-B625-7D15C2CA753A}"/>
    <cellStyle name="Separador de milhares 12 4 7 4" xfId="36867" xr:uid="{B1780BAE-046C-44FD-861A-4F61076296B8}"/>
    <cellStyle name="Separador de milhares 12 4 8" xfId="16231" xr:uid="{CF9D822F-4765-4EEF-9C0A-BA3A408C5B1B}"/>
    <cellStyle name="Separador de milhares 12 4 8 2" xfId="28025" xr:uid="{D29C97AE-CDBC-4DF1-AC10-58CC8C115414}"/>
    <cellStyle name="Separador de milhares 12 4 8 3" xfId="39824" xr:uid="{CC9DF823-E824-45D9-872C-67E59490E179}"/>
    <cellStyle name="Separador de milhares 12 4 9" xfId="22135" xr:uid="{B87DDCE2-53B7-4320-AD47-EDC7A756B112}"/>
    <cellStyle name="Separador de milhares 12 5" xfId="3735" xr:uid="{00000000-0005-0000-0000-0000E3120000}"/>
    <cellStyle name="Separador de milhares 12 5 10" xfId="33938" xr:uid="{1B654755-859C-4F43-A68B-4E09B3C666D7}"/>
    <cellStyle name="Separador de milhares 12 5 2" xfId="3736" xr:uid="{00000000-0005-0000-0000-0000E4120000}"/>
    <cellStyle name="Separador de milhares 12 5 2 2" xfId="3737" xr:uid="{00000000-0005-0000-0000-0000E5120000}"/>
    <cellStyle name="Separador de milhares 12 5 2 2 2" xfId="11696" xr:uid="{00000000-0005-0000-0000-0000E6120000}"/>
    <cellStyle name="Separador de milhares 12 5 2 2 2 2" xfId="14637" xr:uid="{00000000-0005-0000-0000-0000E7120000}"/>
    <cellStyle name="Separador de milhares 12 5 2 2 2 2 2" xfId="20568" xr:uid="{27084011-9575-4385-87A2-D33F8B4267C9}"/>
    <cellStyle name="Separador de milhares 12 5 2 2 2 2 2 2" xfId="32362" xr:uid="{4CB3D63A-F629-4364-99F7-698C19B0EABD}"/>
    <cellStyle name="Separador de milhares 12 5 2 2 2 2 2 3" xfId="44161" xr:uid="{DAF41D1D-C843-4D99-8857-2EC520F7C728}"/>
    <cellStyle name="Separador de milhares 12 5 2 2 2 2 3" xfId="26469" xr:uid="{8F13233D-0E94-41A8-9601-E0251D07570B}"/>
    <cellStyle name="Separador de milhares 12 5 2 2 2 2 4" xfId="38264" xr:uid="{5A375DE7-FEDF-44CC-8290-5E95FF077F8E}"/>
    <cellStyle name="Separador de milhares 12 5 2 2 2 3" xfId="17632" xr:uid="{32B7B28E-DBE2-437F-A203-F6A2717D714D}"/>
    <cellStyle name="Separador de milhares 12 5 2 2 2 3 2" xfId="29426" xr:uid="{B210F2B7-BE57-471F-A8BF-8820E1F7E730}"/>
    <cellStyle name="Separador de milhares 12 5 2 2 2 3 3" xfId="41225" xr:uid="{AA6CF5C6-AF4D-4144-BB0E-017BD223E671}"/>
    <cellStyle name="Separador de milhares 12 5 2 2 2 4" xfId="23533" xr:uid="{DE3F2DCF-D9D1-48D5-9BD8-10708D55875E}"/>
    <cellStyle name="Separador de milhares 12 5 2 2 2 5" xfId="35328" xr:uid="{DC6A3457-8A67-4178-AAA7-F882BD01AFA8}"/>
    <cellStyle name="Separador de milhares 12 5 2 2 3" xfId="13249" xr:uid="{00000000-0005-0000-0000-0000E8120000}"/>
    <cellStyle name="Separador de milhares 12 5 2 2 3 2" xfId="19180" xr:uid="{CCA6073D-65D7-4DF9-AB56-7F620119AA9A}"/>
    <cellStyle name="Separador de milhares 12 5 2 2 3 2 2" xfId="30974" xr:uid="{3B129041-6A34-4340-AB96-7EFA587F9551}"/>
    <cellStyle name="Separador de milhares 12 5 2 2 3 2 3" xfId="42773" xr:uid="{B78D2F5D-88D3-4755-941A-E242475D5837}"/>
    <cellStyle name="Separador de milhares 12 5 2 2 3 3" xfId="25081" xr:uid="{39D732DC-9669-4EA3-B7C3-4B4398DD67C7}"/>
    <cellStyle name="Separador de milhares 12 5 2 2 3 4" xfId="36876" xr:uid="{C6F5F96E-E0D2-48BD-8A34-A7EACE740166}"/>
    <cellStyle name="Separador de milhares 12 5 2 2 4" xfId="16240" xr:uid="{AC979E99-D07E-4319-B492-F9FAA6C9F899}"/>
    <cellStyle name="Separador de milhares 12 5 2 2 4 2" xfId="28034" xr:uid="{6F0C3F8C-2397-4043-ACA9-E658C38AEC4B}"/>
    <cellStyle name="Separador de milhares 12 5 2 2 4 3" xfId="39833" xr:uid="{9898B0BC-861A-4884-9AC5-83697A244D9E}"/>
    <cellStyle name="Separador de milhares 12 5 2 2 5" xfId="22144" xr:uid="{68CAAE0C-1E0F-4A33-8933-98B7A7CEA143}"/>
    <cellStyle name="Separador de milhares 12 5 2 2 6" xfId="33940" xr:uid="{94FC5CC5-DEFD-4E58-97D9-F30AF3E5033C}"/>
    <cellStyle name="Separador de milhares 12 5 2 3" xfId="3738" xr:uid="{00000000-0005-0000-0000-0000E9120000}"/>
    <cellStyle name="Separador de milhares 12 5 2 3 2" xfId="11697" xr:uid="{00000000-0005-0000-0000-0000EA120000}"/>
    <cellStyle name="Separador de milhares 12 5 2 3 2 2" xfId="14638" xr:uid="{00000000-0005-0000-0000-0000EB120000}"/>
    <cellStyle name="Separador de milhares 12 5 2 3 2 2 2" xfId="20569" xr:uid="{CEBC1EB7-E43C-4EA9-BAC3-47772D965477}"/>
    <cellStyle name="Separador de milhares 12 5 2 3 2 2 2 2" xfId="32363" xr:uid="{B6B6D011-9E7D-4F74-952F-D212729931E6}"/>
    <cellStyle name="Separador de milhares 12 5 2 3 2 2 2 3" xfId="44162" xr:uid="{375414DB-427B-4771-B571-D76D9C0789E5}"/>
    <cellStyle name="Separador de milhares 12 5 2 3 2 2 3" xfId="26470" xr:uid="{FCFAD1C2-5FE4-43FC-8EDB-2A84870F9E8C}"/>
    <cellStyle name="Separador de milhares 12 5 2 3 2 2 4" xfId="38265" xr:uid="{2DB2F749-834E-4F2F-8735-D853163F8427}"/>
    <cellStyle name="Separador de milhares 12 5 2 3 2 3" xfId="17633" xr:uid="{A34EAFC9-CEFC-49C5-AB09-D12E9E3EBCD4}"/>
    <cellStyle name="Separador de milhares 12 5 2 3 2 3 2" xfId="29427" xr:uid="{EA90735D-01C0-4DB4-A15D-BCD88247A744}"/>
    <cellStyle name="Separador de milhares 12 5 2 3 2 3 3" xfId="41226" xr:uid="{8697C158-C7D2-4370-AB61-7EBD6FE8416A}"/>
    <cellStyle name="Separador de milhares 12 5 2 3 2 4" xfId="23534" xr:uid="{1501E967-453A-4BDA-8B03-D1D629612750}"/>
    <cellStyle name="Separador de milhares 12 5 2 3 2 5" xfId="35329" xr:uid="{B0DB4B65-3866-465C-8FF6-6E72863BAFCC}"/>
    <cellStyle name="Separador de milhares 12 5 2 3 3" xfId="13250" xr:uid="{00000000-0005-0000-0000-0000EC120000}"/>
    <cellStyle name="Separador de milhares 12 5 2 3 3 2" xfId="19181" xr:uid="{4AE22272-7E18-48CC-A8FB-744F475B6E64}"/>
    <cellStyle name="Separador de milhares 12 5 2 3 3 2 2" xfId="30975" xr:uid="{6BB98BCE-D0E0-424F-8561-5F5CBB1CB1E8}"/>
    <cellStyle name="Separador de milhares 12 5 2 3 3 2 3" xfId="42774" xr:uid="{E508EFA4-06A7-40F5-A97B-4073461AA730}"/>
    <cellStyle name="Separador de milhares 12 5 2 3 3 3" xfId="25082" xr:uid="{097AAB1D-DE36-49A4-9A9A-A22C2447C67A}"/>
    <cellStyle name="Separador de milhares 12 5 2 3 3 4" xfId="36877" xr:uid="{37E80149-6F66-40BC-B455-EE09EB69DB4A}"/>
    <cellStyle name="Separador de milhares 12 5 2 3 4" xfId="16241" xr:uid="{C13C4DC4-6308-43C3-AF74-7130B027585E}"/>
    <cellStyle name="Separador de milhares 12 5 2 3 4 2" xfId="28035" xr:uid="{52583844-D153-49BF-9E72-6FDD7F7088E0}"/>
    <cellStyle name="Separador de milhares 12 5 2 3 4 3" xfId="39834" xr:uid="{9A8B4A5F-770B-4D0F-8759-CDADD78447EA}"/>
    <cellStyle name="Separador de milhares 12 5 2 3 5" xfId="22145" xr:uid="{B3CC6D67-4F89-4AAC-BD08-80E794CCFDE6}"/>
    <cellStyle name="Separador de milhares 12 5 2 3 6" xfId="33941" xr:uid="{61CE1BC8-BE30-40C3-BB11-0AD1AE05A3C3}"/>
    <cellStyle name="Separador de milhares 12 5 2 4" xfId="11695" xr:uid="{00000000-0005-0000-0000-0000ED120000}"/>
    <cellStyle name="Separador de milhares 12 5 2 4 2" xfId="14636" xr:uid="{00000000-0005-0000-0000-0000EE120000}"/>
    <cellStyle name="Separador de milhares 12 5 2 4 2 2" xfId="20567" xr:uid="{835D556B-BB0C-41BA-A84A-4E15268904E8}"/>
    <cellStyle name="Separador de milhares 12 5 2 4 2 2 2" xfId="32361" xr:uid="{C75A89A6-404C-4791-BF06-DD7FD144657F}"/>
    <cellStyle name="Separador de milhares 12 5 2 4 2 2 3" xfId="44160" xr:uid="{27197D53-836F-4F02-B066-2244B2A6CE7C}"/>
    <cellStyle name="Separador de milhares 12 5 2 4 2 3" xfId="26468" xr:uid="{4F443DBB-8D53-4327-AB0B-52047106583D}"/>
    <cellStyle name="Separador de milhares 12 5 2 4 2 4" xfId="38263" xr:uid="{95D429B4-FBBF-487D-80EC-3371ECD0D90E}"/>
    <cellStyle name="Separador de milhares 12 5 2 4 3" xfId="17631" xr:uid="{F4F04DC5-BF9C-4DA3-921D-E3C85E2DC2CA}"/>
    <cellStyle name="Separador de milhares 12 5 2 4 3 2" xfId="29425" xr:uid="{3406B409-195E-4998-9E13-852DCD6C9B67}"/>
    <cellStyle name="Separador de milhares 12 5 2 4 3 3" xfId="41224" xr:uid="{6B51BE93-7603-4E8C-B0E7-AFF094470008}"/>
    <cellStyle name="Separador de milhares 12 5 2 4 4" xfId="23532" xr:uid="{5220E143-4C3B-467F-B891-9E1EC3672579}"/>
    <cellStyle name="Separador de milhares 12 5 2 4 5" xfId="35327" xr:uid="{545C93C9-021D-435A-9A29-65808262E98C}"/>
    <cellStyle name="Separador de milhares 12 5 2 5" xfId="13248" xr:uid="{00000000-0005-0000-0000-0000EF120000}"/>
    <cellStyle name="Separador de milhares 12 5 2 5 2" xfId="19179" xr:uid="{49BE4745-93AA-48B1-BC6B-EA3B256CF71C}"/>
    <cellStyle name="Separador de milhares 12 5 2 5 2 2" xfId="30973" xr:uid="{06F87D22-B82F-4308-B6AD-05A42D3391CD}"/>
    <cellStyle name="Separador de milhares 12 5 2 5 2 3" xfId="42772" xr:uid="{5B40B63D-AC79-4D6D-9773-50BDF9DC608B}"/>
    <cellStyle name="Separador de milhares 12 5 2 5 3" xfId="25080" xr:uid="{779B656A-2645-4EF7-B917-589A9B396BF5}"/>
    <cellStyle name="Separador de milhares 12 5 2 5 4" xfId="36875" xr:uid="{4BEBBEC1-CB8C-46B4-B316-BD350105E914}"/>
    <cellStyle name="Separador de milhares 12 5 2 6" xfId="16239" xr:uid="{6E43B8CC-49B6-4E76-9390-3728E849DCD5}"/>
    <cellStyle name="Separador de milhares 12 5 2 6 2" xfId="28033" xr:uid="{700ECE97-B91F-40AD-9822-109BC92F300F}"/>
    <cellStyle name="Separador de milhares 12 5 2 6 3" xfId="39832" xr:uid="{CA2F7214-AD03-4AC8-AE1B-47E0A1C13C04}"/>
    <cellStyle name="Separador de milhares 12 5 2 7" xfId="22143" xr:uid="{A8E3C2DC-CC01-4E6D-BAB3-69CEFEAD8138}"/>
    <cellStyle name="Separador de milhares 12 5 2 8" xfId="33939" xr:uid="{7B5F496B-9AFE-4308-952C-E088B64404FB}"/>
    <cellStyle name="Separador de milhares 12 5 3" xfId="3739" xr:uid="{00000000-0005-0000-0000-0000F0120000}"/>
    <cellStyle name="Separador de milhares 12 5 3 2" xfId="11698" xr:uid="{00000000-0005-0000-0000-0000F1120000}"/>
    <cellStyle name="Separador de milhares 12 5 3 2 2" xfId="14639" xr:uid="{00000000-0005-0000-0000-0000F2120000}"/>
    <cellStyle name="Separador de milhares 12 5 3 2 2 2" xfId="20570" xr:uid="{71A5EEA4-AB6A-47BF-B54D-C0D8D1EAD147}"/>
    <cellStyle name="Separador de milhares 12 5 3 2 2 2 2" xfId="32364" xr:uid="{5DBBAA40-DEC3-4268-835C-45C3BB03D56C}"/>
    <cellStyle name="Separador de milhares 12 5 3 2 2 2 3" xfId="44163" xr:uid="{C52FF69F-7E0F-4FB3-977A-F865DEBBFBAF}"/>
    <cellStyle name="Separador de milhares 12 5 3 2 2 3" xfId="26471" xr:uid="{B5CEA752-A593-4917-A083-99E7B5DF3984}"/>
    <cellStyle name="Separador de milhares 12 5 3 2 2 4" xfId="38266" xr:uid="{7975055F-6FFE-4C20-A30A-7F0630A837B6}"/>
    <cellStyle name="Separador de milhares 12 5 3 2 3" xfId="17634" xr:uid="{7AA984AF-1E17-400B-BBE2-49BA39EF66A1}"/>
    <cellStyle name="Separador de milhares 12 5 3 2 3 2" xfId="29428" xr:uid="{EE742A83-8052-45A5-B336-947C3CD19B26}"/>
    <cellStyle name="Separador de milhares 12 5 3 2 3 3" xfId="41227" xr:uid="{01B95A6F-09EC-42B4-8366-8FDC0A721E72}"/>
    <cellStyle name="Separador de milhares 12 5 3 2 4" xfId="23535" xr:uid="{A9FC407B-F7E7-4F35-A8F1-89EF5657E98A}"/>
    <cellStyle name="Separador de milhares 12 5 3 2 5" xfId="35330" xr:uid="{D3E71859-DAB8-4352-8F27-23FC94510F53}"/>
    <cellStyle name="Separador de milhares 12 5 3 3" xfId="13251" xr:uid="{00000000-0005-0000-0000-0000F3120000}"/>
    <cellStyle name="Separador de milhares 12 5 3 3 2" xfId="19182" xr:uid="{C3FD7C1B-B6BB-4DCC-99B9-822070A8962D}"/>
    <cellStyle name="Separador de milhares 12 5 3 3 2 2" xfId="30976" xr:uid="{04B0633E-BFE6-4353-B65C-81BC75B7102A}"/>
    <cellStyle name="Separador de milhares 12 5 3 3 2 3" xfId="42775" xr:uid="{914F9DD8-6A21-447F-9B33-9EEE629A9725}"/>
    <cellStyle name="Separador de milhares 12 5 3 3 3" xfId="25083" xr:uid="{A979FC88-4128-4ABB-96C1-19E38C9DF762}"/>
    <cellStyle name="Separador de milhares 12 5 3 3 4" xfId="36878" xr:uid="{AAC8249C-D31D-47B0-B1CA-03AF175A31CC}"/>
    <cellStyle name="Separador de milhares 12 5 3 4" xfId="16242" xr:uid="{17AB0433-84A4-41DC-8F35-14C8F3746014}"/>
    <cellStyle name="Separador de milhares 12 5 3 4 2" xfId="28036" xr:uid="{7A05D84F-FD68-4E6B-A096-95DC93BBB5C4}"/>
    <cellStyle name="Separador de milhares 12 5 3 4 3" xfId="39835" xr:uid="{83DFEF32-D807-4560-83E8-EEAB48702D1D}"/>
    <cellStyle name="Separador de milhares 12 5 3 5" xfId="22146" xr:uid="{D21F2EA3-3C8A-4E28-B90E-5561F6CF00F5}"/>
    <cellStyle name="Separador de milhares 12 5 3 6" xfId="33942" xr:uid="{043B5D27-8310-42A3-90C1-40F028AFD2F0}"/>
    <cellStyle name="Separador de milhares 12 5 4" xfId="3740" xr:uid="{00000000-0005-0000-0000-0000F4120000}"/>
    <cellStyle name="Separador de milhares 12 5 4 2" xfId="11699" xr:uid="{00000000-0005-0000-0000-0000F5120000}"/>
    <cellStyle name="Separador de milhares 12 5 4 2 2" xfId="14640" xr:uid="{00000000-0005-0000-0000-0000F6120000}"/>
    <cellStyle name="Separador de milhares 12 5 4 2 2 2" xfId="20571" xr:uid="{A04DDA6D-7E61-4880-AD0A-9FDADB1E8049}"/>
    <cellStyle name="Separador de milhares 12 5 4 2 2 2 2" xfId="32365" xr:uid="{87CA5710-BD0A-418F-8EB5-EE1E4CF626E2}"/>
    <cellStyle name="Separador de milhares 12 5 4 2 2 2 3" xfId="44164" xr:uid="{DA559A8B-AA92-45B1-8D1E-D73172ED9AD5}"/>
    <cellStyle name="Separador de milhares 12 5 4 2 2 3" xfId="26472" xr:uid="{253EDCCE-B95D-487C-8AFA-EBA1172615C3}"/>
    <cellStyle name="Separador de milhares 12 5 4 2 2 4" xfId="38267" xr:uid="{436623D5-F2DD-4694-956A-1039BF9D9325}"/>
    <cellStyle name="Separador de milhares 12 5 4 2 3" xfId="17635" xr:uid="{4F41209E-7556-4864-99E9-CC5905B07614}"/>
    <cellStyle name="Separador de milhares 12 5 4 2 3 2" xfId="29429" xr:uid="{419B41BA-36F1-4ECD-BD8F-0D7D5FB22BC8}"/>
    <cellStyle name="Separador de milhares 12 5 4 2 3 3" xfId="41228" xr:uid="{A1F9EA18-0266-46F7-AEDB-81990C7FF568}"/>
    <cellStyle name="Separador de milhares 12 5 4 2 4" xfId="23536" xr:uid="{3B1891D6-D1D0-4E38-9E11-ADE79695AB65}"/>
    <cellStyle name="Separador de milhares 12 5 4 2 5" xfId="35331" xr:uid="{E6A32F90-EAEF-4865-BA83-5327BA83F106}"/>
    <cellStyle name="Separador de milhares 12 5 4 3" xfId="13252" xr:uid="{00000000-0005-0000-0000-0000F7120000}"/>
    <cellStyle name="Separador de milhares 12 5 4 3 2" xfId="19183" xr:uid="{0C3267A0-C1D1-471E-9A6A-CE756DA29220}"/>
    <cellStyle name="Separador de milhares 12 5 4 3 2 2" xfId="30977" xr:uid="{D5CB3A95-E480-40A8-B3A4-1641CFD8D02F}"/>
    <cellStyle name="Separador de milhares 12 5 4 3 2 3" xfId="42776" xr:uid="{2F608668-C737-4BA0-BCC5-1211120D71E2}"/>
    <cellStyle name="Separador de milhares 12 5 4 3 3" xfId="25084" xr:uid="{6B1CFF9D-2C8D-4C2A-B76B-05B74494FF57}"/>
    <cellStyle name="Separador de milhares 12 5 4 3 4" xfId="36879" xr:uid="{DB646F44-AD06-4DE9-A1D7-13A4F8436B7E}"/>
    <cellStyle name="Separador de milhares 12 5 4 4" xfId="16243" xr:uid="{9E5B15BF-995E-437D-8416-D169EA5513FA}"/>
    <cellStyle name="Separador de milhares 12 5 4 4 2" xfId="28037" xr:uid="{BFCC1FEE-ECBC-4646-A92C-58F401396614}"/>
    <cellStyle name="Separador de milhares 12 5 4 4 3" xfId="39836" xr:uid="{18EC90A4-12B6-4CDD-BE22-2307D04ECAF8}"/>
    <cellStyle name="Separador de milhares 12 5 4 5" xfId="22147" xr:uid="{0519DBD5-CAD3-47B4-8C12-EE7089B6DF35}"/>
    <cellStyle name="Separador de milhares 12 5 4 6" xfId="33943" xr:uid="{59EE5361-CC35-4D08-AE52-A44310ACFA9E}"/>
    <cellStyle name="Separador de milhares 12 5 5" xfId="3741" xr:uid="{00000000-0005-0000-0000-0000F8120000}"/>
    <cellStyle name="Separador de milhares 12 5 5 2" xfId="11700" xr:uid="{00000000-0005-0000-0000-0000F9120000}"/>
    <cellStyle name="Separador de milhares 12 5 5 2 2" xfId="14641" xr:uid="{00000000-0005-0000-0000-0000FA120000}"/>
    <cellStyle name="Separador de milhares 12 5 5 2 2 2" xfId="20572" xr:uid="{C0BC6DB7-8D4A-4430-99D8-1A9BE4A75EF1}"/>
    <cellStyle name="Separador de milhares 12 5 5 2 2 2 2" xfId="32366" xr:uid="{8B701732-35D4-41D6-9434-2C207782799C}"/>
    <cellStyle name="Separador de milhares 12 5 5 2 2 2 3" xfId="44165" xr:uid="{A3588782-0079-49DF-8A05-610CD7F949B0}"/>
    <cellStyle name="Separador de milhares 12 5 5 2 2 3" xfId="26473" xr:uid="{E81F8723-1C03-48D2-92EE-14DDD2AC8FB0}"/>
    <cellStyle name="Separador de milhares 12 5 5 2 2 4" xfId="38268" xr:uid="{951A1829-668C-4EB2-8C6D-4A9252644464}"/>
    <cellStyle name="Separador de milhares 12 5 5 2 3" xfId="17636" xr:uid="{3D839A8F-D2BA-48B9-AD26-2B6194C0B9DD}"/>
    <cellStyle name="Separador de milhares 12 5 5 2 3 2" xfId="29430" xr:uid="{EDC705D5-143F-42C5-96E1-B51144CFEA03}"/>
    <cellStyle name="Separador de milhares 12 5 5 2 3 3" xfId="41229" xr:uid="{A2F1B1FF-8430-40C4-9A10-C92DE422858A}"/>
    <cellStyle name="Separador de milhares 12 5 5 2 4" xfId="23537" xr:uid="{F9B7A25B-2900-4E61-99DA-CB9D9A419186}"/>
    <cellStyle name="Separador de milhares 12 5 5 2 5" xfId="35332" xr:uid="{FD3DF8E2-32EB-49FD-BB34-69FCCEC4EA0D}"/>
    <cellStyle name="Separador de milhares 12 5 5 3" xfId="13253" xr:uid="{00000000-0005-0000-0000-0000FB120000}"/>
    <cellStyle name="Separador de milhares 12 5 5 3 2" xfId="19184" xr:uid="{72217BD6-427C-408A-822D-92FB122C636A}"/>
    <cellStyle name="Separador de milhares 12 5 5 3 2 2" xfId="30978" xr:uid="{1ACABE0A-92EE-4595-99F8-05E601042DE7}"/>
    <cellStyle name="Separador de milhares 12 5 5 3 2 3" xfId="42777" xr:uid="{949AC28F-7DD2-42E1-9ECB-4EFBEF9E406B}"/>
    <cellStyle name="Separador de milhares 12 5 5 3 3" xfId="25085" xr:uid="{40ABAB37-F984-4127-BBF5-279FA53B4DBB}"/>
    <cellStyle name="Separador de milhares 12 5 5 3 4" xfId="36880" xr:uid="{AA6AB79D-ED2B-4A59-B6F9-D55081E4E86F}"/>
    <cellStyle name="Separador de milhares 12 5 5 4" xfId="16244" xr:uid="{331A917C-199E-45CB-BEBD-CF1C4A05BDC1}"/>
    <cellStyle name="Separador de milhares 12 5 5 4 2" xfId="28038" xr:uid="{1669CBBE-A715-43A2-B087-67F2EAB7113F}"/>
    <cellStyle name="Separador de milhares 12 5 5 4 3" xfId="39837" xr:uid="{A30A0E8D-1AF2-4364-8E25-D4BF865D2189}"/>
    <cellStyle name="Separador de milhares 12 5 5 5" xfId="22148" xr:uid="{1E829268-0BA7-4159-9C45-9AD688E7BA53}"/>
    <cellStyle name="Separador de milhares 12 5 5 6" xfId="33944" xr:uid="{063924BC-422E-4574-BCCB-46FC62F174F5}"/>
    <cellStyle name="Separador de milhares 12 5 6" xfId="11694" xr:uid="{00000000-0005-0000-0000-0000FC120000}"/>
    <cellStyle name="Separador de milhares 12 5 6 2" xfId="14635" xr:uid="{00000000-0005-0000-0000-0000FD120000}"/>
    <cellStyle name="Separador de milhares 12 5 6 2 2" xfId="20566" xr:uid="{9A2B0EC5-1227-490C-8E4E-F272D0F9EAC5}"/>
    <cellStyle name="Separador de milhares 12 5 6 2 2 2" xfId="32360" xr:uid="{4E9103F6-242D-4A5D-87E0-169448321775}"/>
    <cellStyle name="Separador de milhares 12 5 6 2 2 3" xfId="44159" xr:uid="{52E9CAA8-C9EA-4A89-9BEE-4E65724BC952}"/>
    <cellStyle name="Separador de milhares 12 5 6 2 3" xfId="26467" xr:uid="{DBC816A5-0E5F-4232-AF8B-22F5CF2EFD03}"/>
    <cellStyle name="Separador de milhares 12 5 6 2 4" xfId="38262" xr:uid="{26EC8317-C611-4BF0-A800-90DE545A7042}"/>
    <cellStyle name="Separador de milhares 12 5 6 3" xfId="17630" xr:uid="{CDF687B3-2796-4FF2-AC9F-72B2A2B2BECB}"/>
    <cellStyle name="Separador de milhares 12 5 6 3 2" xfId="29424" xr:uid="{140D8757-F071-46D0-AF15-604428EB8000}"/>
    <cellStyle name="Separador de milhares 12 5 6 3 3" xfId="41223" xr:uid="{58C5CCF8-9C4C-4B9D-8559-11868136868E}"/>
    <cellStyle name="Separador de milhares 12 5 6 4" xfId="23531" xr:uid="{49562CFC-8C71-4394-BED3-975566C33C1A}"/>
    <cellStyle name="Separador de milhares 12 5 6 5" xfId="35326" xr:uid="{E8316B0A-424C-4C6E-BDA9-F2EC242BC78D}"/>
    <cellStyle name="Separador de milhares 12 5 7" xfId="13247" xr:uid="{00000000-0005-0000-0000-0000FE120000}"/>
    <cellStyle name="Separador de milhares 12 5 7 2" xfId="19178" xr:uid="{E045E2FF-497F-42D1-84FE-8EA48CF4E70C}"/>
    <cellStyle name="Separador de milhares 12 5 7 2 2" xfId="30972" xr:uid="{307C6C31-F0FF-44A8-A47B-972C4DD3E0F0}"/>
    <cellStyle name="Separador de milhares 12 5 7 2 3" xfId="42771" xr:uid="{1EFEDAEB-0E8A-4947-B088-C171F6EC8A74}"/>
    <cellStyle name="Separador de milhares 12 5 7 3" xfId="25079" xr:uid="{7D65EEE6-3005-43EA-A32E-746EEEF81BAF}"/>
    <cellStyle name="Separador de milhares 12 5 7 4" xfId="36874" xr:uid="{6D152E6D-6F1B-4B10-937C-76E3B3B6C06C}"/>
    <cellStyle name="Separador de milhares 12 5 8" xfId="16238" xr:uid="{177C2551-4BF8-4937-9135-48239C0063C1}"/>
    <cellStyle name="Separador de milhares 12 5 8 2" xfId="28032" xr:uid="{8AF2B1BC-18CB-4E52-8601-6B2A4479913D}"/>
    <cellStyle name="Separador de milhares 12 5 8 3" xfId="39831" xr:uid="{6B1CD64F-DA14-4A2C-A235-8B2156F37177}"/>
    <cellStyle name="Separador de milhares 12 5 9" xfId="22142" xr:uid="{C1CBA9AC-54BE-4D77-A10F-A8C91363FF6D}"/>
    <cellStyle name="Separador de milhares 12 6" xfId="3742" xr:uid="{00000000-0005-0000-0000-0000FF120000}"/>
    <cellStyle name="Separador de milhares 12 6 2" xfId="3743" xr:uid="{00000000-0005-0000-0000-000000130000}"/>
    <cellStyle name="Separador de milhares 12 6 2 2" xfId="11702" xr:uid="{00000000-0005-0000-0000-000001130000}"/>
    <cellStyle name="Separador de milhares 12 6 2 2 2" xfId="14643" xr:uid="{00000000-0005-0000-0000-000002130000}"/>
    <cellStyle name="Separador de milhares 12 6 2 2 2 2" xfId="20574" xr:uid="{A67D84A9-0E99-4CF7-8204-FBCB5DB7B650}"/>
    <cellStyle name="Separador de milhares 12 6 2 2 2 2 2" xfId="32368" xr:uid="{375DB375-4D2C-484B-BA8A-F7368EF88E8F}"/>
    <cellStyle name="Separador de milhares 12 6 2 2 2 2 3" xfId="44167" xr:uid="{8028119E-126D-42AF-B362-7094474733D4}"/>
    <cellStyle name="Separador de milhares 12 6 2 2 2 3" xfId="26475" xr:uid="{F18D0828-F25F-4818-B799-C4D6A50CA950}"/>
    <cellStyle name="Separador de milhares 12 6 2 2 2 4" xfId="38270" xr:uid="{2F743EAE-3D5C-491D-B0E4-B0652A782768}"/>
    <cellStyle name="Separador de milhares 12 6 2 2 3" xfId="17638" xr:uid="{596A5BBD-A237-4A8E-924E-7A091EA23DE5}"/>
    <cellStyle name="Separador de milhares 12 6 2 2 3 2" xfId="29432" xr:uid="{141B5AED-1DAB-43EC-99C4-F10E00C47425}"/>
    <cellStyle name="Separador de milhares 12 6 2 2 3 3" xfId="41231" xr:uid="{B014D9EB-0A2B-467E-93F7-9FA8A3C4D25F}"/>
    <cellStyle name="Separador de milhares 12 6 2 2 4" xfId="23539" xr:uid="{BD2AFFC9-FC2B-4FCF-B0AE-89143914B240}"/>
    <cellStyle name="Separador de milhares 12 6 2 2 5" xfId="35334" xr:uid="{A43D8528-0ACA-44C9-8B6D-129386F2FC3B}"/>
    <cellStyle name="Separador de milhares 12 6 2 3" xfId="13255" xr:uid="{00000000-0005-0000-0000-000003130000}"/>
    <cellStyle name="Separador de milhares 12 6 2 3 2" xfId="19186" xr:uid="{9051EA82-B7B7-4122-84E3-D8BF4B7A3E10}"/>
    <cellStyle name="Separador de milhares 12 6 2 3 2 2" xfId="30980" xr:uid="{70F6ACE9-3D54-42BC-BD6C-D07EF10B6954}"/>
    <cellStyle name="Separador de milhares 12 6 2 3 2 3" xfId="42779" xr:uid="{27FD7A40-F5B2-40D0-959C-F12C7587703B}"/>
    <cellStyle name="Separador de milhares 12 6 2 3 3" xfId="25087" xr:uid="{80ACEF55-6A29-4EDA-8CC6-E77BA847533C}"/>
    <cellStyle name="Separador de milhares 12 6 2 3 4" xfId="36882" xr:uid="{07A5D7E6-AC1C-48CE-9CD4-99FE758D934B}"/>
    <cellStyle name="Separador de milhares 12 6 2 4" xfId="16246" xr:uid="{F1A3B706-C349-497E-BE5E-A3F4635E40AD}"/>
    <cellStyle name="Separador de milhares 12 6 2 4 2" xfId="28040" xr:uid="{286CE649-CF0F-48E9-86B1-3A7379A2CF52}"/>
    <cellStyle name="Separador de milhares 12 6 2 4 3" xfId="39839" xr:uid="{E0CD6737-65FB-48F6-9F76-9891D85F6355}"/>
    <cellStyle name="Separador de milhares 12 6 2 5" xfId="22150" xr:uid="{B7170490-FAC9-4377-8AA5-28C4480F61AA}"/>
    <cellStyle name="Separador de milhares 12 6 2 6" xfId="33946" xr:uid="{E6142851-E156-4857-857B-F157603CDEF4}"/>
    <cellStyle name="Separador de milhares 12 6 3" xfId="3744" xr:uid="{00000000-0005-0000-0000-000004130000}"/>
    <cellStyle name="Separador de milhares 12 6 3 2" xfId="11703" xr:uid="{00000000-0005-0000-0000-000005130000}"/>
    <cellStyle name="Separador de milhares 12 6 3 2 2" xfId="14644" xr:uid="{00000000-0005-0000-0000-000006130000}"/>
    <cellStyle name="Separador de milhares 12 6 3 2 2 2" xfId="20575" xr:uid="{A02B7D7A-B2D7-4327-AB18-2BC7D6FC3910}"/>
    <cellStyle name="Separador de milhares 12 6 3 2 2 2 2" xfId="32369" xr:uid="{2E18B753-0387-431F-83BC-274A2E58880D}"/>
    <cellStyle name="Separador de milhares 12 6 3 2 2 2 3" xfId="44168" xr:uid="{D6A52CCA-F50E-4F24-96E3-0E94DB91FBF8}"/>
    <cellStyle name="Separador de milhares 12 6 3 2 2 3" xfId="26476" xr:uid="{1AC8A2B4-0AE9-485D-BD78-8A39E44BC0A8}"/>
    <cellStyle name="Separador de milhares 12 6 3 2 2 4" xfId="38271" xr:uid="{792681EA-2A03-4C30-93A0-E35BC696948A}"/>
    <cellStyle name="Separador de milhares 12 6 3 2 3" xfId="17639" xr:uid="{03EC12AC-4301-48A8-A12E-AD70F91238A3}"/>
    <cellStyle name="Separador de milhares 12 6 3 2 3 2" xfId="29433" xr:uid="{263840EC-DF61-4682-A89B-169E2A69722A}"/>
    <cellStyle name="Separador de milhares 12 6 3 2 3 3" xfId="41232" xr:uid="{44B66DB9-40BB-48F2-A69C-52F38821B1C5}"/>
    <cellStyle name="Separador de milhares 12 6 3 2 4" xfId="23540" xr:uid="{3CD51D54-0E42-443D-B9D9-D42C08AB1B8B}"/>
    <cellStyle name="Separador de milhares 12 6 3 2 5" xfId="35335" xr:uid="{A9A0602D-7E89-466E-A008-3B832473DBB1}"/>
    <cellStyle name="Separador de milhares 12 6 3 3" xfId="13256" xr:uid="{00000000-0005-0000-0000-000007130000}"/>
    <cellStyle name="Separador de milhares 12 6 3 3 2" xfId="19187" xr:uid="{68E5426F-9F2F-43BD-9FD0-F3BFDAF2157C}"/>
    <cellStyle name="Separador de milhares 12 6 3 3 2 2" xfId="30981" xr:uid="{C7B8DFD8-164B-4ACF-BD77-168C6761C28E}"/>
    <cellStyle name="Separador de milhares 12 6 3 3 2 3" xfId="42780" xr:uid="{AD4662E9-FE35-4EF5-9A2A-18DCEBD9BCBC}"/>
    <cellStyle name="Separador de milhares 12 6 3 3 3" xfId="25088" xr:uid="{A56988F1-FAA0-48BB-AA71-4A629EC05A19}"/>
    <cellStyle name="Separador de milhares 12 6 3 3 4" xfId="36883" xr:uid="{7DCCFACF-8514-4BF5-B9C6-477FF9166126}"/>
    <cellStyle name="Separador de milhares 12 6 3 4" xfId="16247" xr:uid="{B7203D0D-2FC4-469F-95A9-6F5826BD7500}"/>
    <cellStyle name="Separador de milhares 12 6 3 4 2" xfId="28041" xr:uid="{8F04AE69-8625-4C39-945F-820DCF965A43}"/>
    <cellStyle name="Separador de milhares 12 6 3 4 3" xfId="39840" xr:uid="{0F7D0AD3-D537-476B-93A8-C647B9EEC6AC}"/>
    <cellStyle name="Separador de milhares 12 6 3 5" xfId="22151" xr:uid="{00D98D38-17B9-42AC-BAD4-CDE569506E29}"/>
    <cellStyle name="Separador de milhares 12 6 3 6" xfId="33947" xr:uid="{1B16CC56-C64F-4665-A2BA-F101968E74DF}"/>
    <cellStyle name="Separador de milhares 12 6 4" xfId="11701" xr:uid="{00000000-0005-0000-0000-000008130000}"/>
    <cellStyle name="Separador de milhares 12 6 4 2" xfId="14642" xr:uid="{00000000-0005-0000-0000-000009130000}"/>
    <cellStyle name="Separador de milhares 12 6 4 2 2" xfId="20573" xr:uid="{9A2D7D0E-2977-4C92-AAAB-D693FA50584F}"/>
    <cellStyle name="Separador de milhares 12 6 4 2 2 2" xfId="32367" xr:uid="{2F54A190-59AE-48B6-8FCB-1DC2B65688E7}"/>
    <cellStyle name="Separador de milhares 12 6 4 2 2 3" xfId="44166" xr:uid="{7CF42419-C5B3-43E7-92D0-87AD2AA5B36A}"/>
    <cellStyle name="Separador de milhares 12 6 4 2 3" xfId="26474" xr:uid="{04AC9E60-9065-4B9E-86F3-F6E6897E42B1}"/>
    <cellStyle name="Separador de milhares 12 6 4 2 4" xfId="38269" xr:uid="{D3C82B87-1302-469E-975E-A9D6BA7294E9}"/>
    <cellStyle name="Separador de milhares 12 6 4 3" xfId="17637" xr:uid="{1960CD97-E470-4F9D-BCED-8CFCA69193F2}"/>
    <cellStyle name="Separador de milhares 12 6 4 3 2" xfId="29431" xr:uid="{8DD0303C-81A0-4FA0-BAB7-BDFF15D1A552}"/>
    <cellStyle name="Separador de milhares 12 6 4 3 3" xfId="41230" xr:uid="{0470B481-0F25-4EAC-953B-174A30C9E619}"/>
    <cellStyle name="Separador de milhares 12 6 4 4" xfId="23538" xr:uid="{0D71AEB8-EA36-44A9-AC70-4903DA793137}"/>
    <cellStyle name="Separador de milhares 12 6 4 5" xfId="35333" xr:uid="{D5EBB006-5F62-46EF-8D61-4882A845C34A}"/>
    <cellStyle name="Separador de milhares 12 6 5" xfId="13254" xr:uid="{00000000-0005-0000-0000-00000A130000}"/>
    <cellStyle name="Separador de milhares 12 6 5 2" xfId="19185" xr:uid="{CA71A4D2-CF9A-429E-AC91-523E3CBE0479}"/>
    <cellStyle name="Separador de milhares 12 6 5 2 2" xfId="30979" xr:uid="{90863F49-FD0B-459F-A2AF-63DA0E4BFD67}"/>
    <cellStyle name="Separador de milhares 12 6 5 2 3" xfId="42778" xr:uid="{A610F9C1-8EBA-43A1-8822-F3F95A161456}"/>
    <cellStyle name="Separador de milhares 12 6 5 3" xfId="25086" xr:uid="{4464B23A-2FA1-4552-8A2B-08C0D407A34D}"/>
    <cellStyle name="Separador de milhares 12 6 5 4" xfId="36881" xr:uid="{C686C72A-F1B1-4D45-A207-225B618441E7}"/>
    <cellStyle name="Separador de milhares 12 6 6" xfId="16245" xr:uid="{392423A4-FF10-48F3-9E5D-7A34B1813DE0}"/>
    <cellStyle name="Separador de milhares 12 6 6 2" xfId="28039" xr:uid="{C39D77B9-AEE2-4F92-9BDE-19C154DEC00C}"/>
    <cellStyle name="Separador de milhares 12 6 6 3" xfId="39838" xr:uid="{0E7CFDFA-9EDB-461F-B0A5-D359CEA4BFA1}"/>
    <cellStyle name="Separador de milhares 12 6 7" xfId="22149" xr:uid="{B90FEAF1-94B9-428F-B504-9D21E6D46BE2}"/>
    <cellStyle name="Separador de milhares 12 6 8" xfId="33945" xr:uid="{A070EC23-A96F-4B9A-BB4B-B6A3EC162870}"/>
    <cellStyle name="Separador de milhares 12 7" xfId="3745" xr:uid="{00000000-0005-0000-0000-00000B130000}"/>
    <cellStyle name="Separador de milhares 12 7 2" xfId="11704" xr:uid="{00000000-0005-0000-0000-00000C130000}"/>
    <cellStyle name="Separador de milhares 12 7 2 2" xfId="14645" xr:uid="{00000000-0005-0000-0000-00000D130000}"/>
    <cellStyle name="Separador de milhares 12 7 2 2 2" xfId="20576" xr:uid="{CA48B087-41DC-42DD-ACF1-C2112CA45929}"/>
    <cellStyle name="Separador de milhares 12 7 2 2 2 2" xfId="32370" xr:uid="{2A7BF596-E2D2-481E-B1FE-4A09E535403A}"/>
    <cellStyle name="Separador de milhares 12 7 2 2 2 3" xfId="44169" xr:uid="{8198452D-1EF5-4358-819E-E72C79298BAA}"/>
    <cellStyle name="Separador de milhares 12 7 2 2 3" xfId="26477" xr:uid="{BACC24C4-6202-4A01-9E2A-04470F2D3AD4}"/>
    <cellStyle name="Separador de milhares 12 7 2 2 4" xfId="38272" xr:uid="{C540CF37-5AEF-4D8C-B768-1DED1E384160}"/>
    <cellStyle name="Separador de milhares 12 7 2 3" xfId="17640" xr:uid="{DD556366-0D3A-408B-A61A-126EB3CF09ED}"/>
    <cellStyle name="Separador de milhares 12 7 2 3 2" xfId="29434" xr:uid="{A708FEFA-7E8F-4D47-AA82-05E09C10F07A}"/>
    <cellStyle name="Separador de milhares 12 7 2 3 3" xfId="41233" xr:uid="{1F775CD5-BA9D-4EDC-AD01-2412831993B3}"/>
    <cellStyle name="Separador de milhares 12 7 2 4" xfId="23541" xr:uid="{AFAF8FF3-3509-470F-BDBA-92B1E9327583}"/>
    <cellStyle name="Separador de milhares 12 7 2 5" xfId="35336" xr:uid="{A4916D39-85F2-4AE7-B5BB-7112474C85EF}"/>
    <cellStyle name="Separador de milhares 12 7 3" xfId="13257" xr:uid="{00000000-0005-0000-0000-00000E130000}"/>
    <cellStyle name="Separador de milhares 12 7 3 2" xfId="19188" xr:uid="{AB14922E-3859-44DB-9CF8-8FB93A048232}"/>
    <cellStyle name="Separador de milhares 12 7 3 2 2" xfId="30982" xr:uid="{66863E9C-4780-40FC-AE6E-C9E75E1CD0DC}"/>
    <cellStyle name="Separador de milhares 12 7 3 2 3" xfId="42781" xr:uid="{AAA06D32-FA8F-4D52-80A4-F44B587F0AC0}"/>
    <cellStyle name="Separador de milhares 12 7 3 3" xfId="25089" xr:uid="{FE1FF475-4ED1-4406-AD71-92368ABDFD3C}"/>
    <cellStyle name="Separador de milhares 12 7 3 4" xfId="36884" xr:uid="{C4573D63-4CF5-4CD7-8A41-E780EFEA43A5}"/>
    <cellStyle name="Separador de milhares 12 7 4" xfId="16248" xr:uid="{014D16BF-67AE-44D6-9EE0-A3A57CDBA730}"/>
    <cellStyle name="Separador de milhares 12 7 4 2" xfId="28042" xr:uid="{B09A68F5-9B6D-40D9-938E-D78C6C6DB382}"/>
    <cellStyle name="Separador de milhares 12 7 4 3" xfId="39841" xr:uid="{E375C9D8-7F86-4F1A-A95E-C3C02C695D89}"/>
    <cellStyle name="Separador de milhares 12 7 5" xfId="22152" xr:uid="{AF5D7412-CB0C-4E7D-A4AE-96A9D5960233}"/>
    <cellStyle name="Separador de milhares 12 7 6" xfId="33948" xr:uid="{25289AB1-F3DE-4B73-9C00-FE79906E7A03}"/>
    <cellStyle name="Separador de milhares 12 8" xfId="3746" xr:uid="{00000000-0005-0000-0000-00000F130000}"/>
    <cellStyle name="Separador de milhares 12 8 2" xfId="11705" xr:uid="{00000000-0005-0000-0000-000010130000}"/>
    <cellStyle name="Separador de milhares 12 8 2 2" xfId="14646" xr:uid="{00000000-0005-0000-0000-000011130000}"/>
    <cellStyle name="Separador de milhares 12 8 2 2 2" xfId="20577" xr:uid="{0F9C3C4C-C381-4B94-A932-9A131767C9A1}"/>
    <cellStyle name="Separador de milhares 12 8 2 2 2 2" xfId="32371" xr:uid="{EA7A7346-CD3C-4B1E-9F76-C174C6BBD6EB}"/>
    <cellStyle name="Separador de milhares 12 8 2 2 2 3" xfId="44170" xr:uid="{3ACCBFCB-4439-49F9-B451-4CC1CE57A279}"/>
    <cellStyle name="Separador de milhares 12 8 2 2 3" xfId="26478" xr:uid="{0E43B6E5-90FB-456A-9D8F-3A5522FD0533}"/>
    <cellStyle name="Separador de milhares 12 8 2 2 4" xfId="38273" xr:uid="{F3E49F25-1C12-4D5A-98CF-DF9FD49FD6D7}"/>
    <cellStyle name="Separador de milhares 12 8 2 3" xfId="17641" xr:uid="{4AEAFA35-A0A3-4292-AAE8-AE3D36310355}"/>
    <cellStyle name="Separador de milhares 12 8 2 3 2" xfId="29435" xr:uid="{8385E83E-7E94-4184-9281-A265A4F27806}"/>
    <cellStyle name="Separador de milhares 12 8 2 3 3" xfId="41234" xr:uid="{15C50CDA-0631-4209-A936-404E3AC26391}"/>
    <cellStyle name="Separador de milhares 12 8 2 4" xfId="23542" xr:uid="{41D090F6-BA04-4A2D-966E-C6F2F264FBD9}"/>
    <cellStyle name="Separador de milhares 12 8 2 5" xfId="35337" xr:uid="{0FC4EEF0-DC24-4495-A9B3-0396CEC60200}"/>
    <cellStyle name="Separador de milhares 12 8 3" xfId="13258" xr:uid="{00000000-0005-0000-0000-000012130000}"/>
    <cellStyle name="Separador de milhares 12 8 3 2" xfId="19189" xr:uid="{6B34741D-170E-4C3C-9C92-6424B7244C9D}"/>
    <cellStyle name="Separador de milhares 12 8 3 2 2" xfId="30983" xr:uid="{45762F92-BB7D-4C40-99E0-C56922D753BF}"/>
    <cellStyle name="Separador de milhares 12 8 3 2 3" xfId="42782" xr:uid="{F8CF4168-4008-455C-BFC5-D406F37668B1}"/>
    <cellStyle name="Separador de milhares 12 8 3 3" xfId="25090" xr:uid="{2C502B39-5A75-46C7-A3C8-619B6A2DE590}"/>
    <cellStyle name="Separador de milhares 12 8 3 4" xfId="36885" xr:uid="{F68EB70D-54C3-45BE-8B0B-D2AAB4EE2C14}"/>
    <cellStyle name="Separador de milhares 12 8 4" xfId="16249" xr:uid="{26C17643-4342-4151-A86D-7169F6F3DF4A}"/>
    <cellStyle name="Separador de milhares 12 8 4 2" xfId="28043" xr:uid="{415CDC91-1F11-41E8-88AE-EFFBD9F6F6A2}"/>
    <cellStyle name="Separador de milhares 12 8 4 3" xfId="39842" xr:uid="{590AAEE9-CB6C-43F2-A1E8-C712E62BF303}"/>
    <cellStyle name="Separador de milhares 12 8 5" xfId="22153" xr:uid="{B44BE44B-F8BC-4DE4-9CCF-957151301564}"/>
    <cellStyle name="Separador de milhares 12 8 6" xfId="33949" xr:uid="{770C3D92-67A5-49D8-8253-12ADA5752F07}"/>
    <cellStyle name="Separador de milhares 12 9" xfId="3747" xr:uid="{00000000-0005-0000-0000-000013130000}"/>
    <cellStyle name="Separador de milhares 12 9 2" xfId="11706" xr:uid="{00000000-0005-0000-0000-000014130000}"/>
    <cellStyle name="Separador de milhares 12 9 2 2" xfId="14647" xr:uid="{00000000-0005-0000-0000-000015130000}"/>
    <cellStyle name="Separador de milhares 12 9 2 2 2" xfId="20578" xr:uid="{684C7F54-779F-4417-AA40-8BB87A989B98}"/>
    <cellStyle name="Separador de milhares 12 9 2 2 2 2" xfId="32372" xr:uid="{ADA8CA09-3E5D-4439-8FD5-9DBB3F386D61}"/>
    <cellStyle name="Separador de milhares 12 9 2 2 2 3" xfId="44171" xr:uid="{F4AEC263-B468-48B8-9FE3-E21343E72F74}"/>
    <cellStyle name="Separador de milhares 12 9 2 2 3" xfId="26479" xr:uid="{4E4E502A-D730-4BC1-ACB6-2CE7A7CBD3AD}"/>
    <cellStyle name="Separador de milhares 12 9 2 2 4" xfId="38274" xr:uid="{1E384FDE-212F-443D-985C-D3123D45481C}"/>
    <cellStyle name="Separador de milhares 12 9 2 3" xfId="17642" xr:uid="{885B483E-0ED7-4D0D-811D-EDBD868E6CD3}"/>
    <cellStyle name="Separador de milhares 12 9 2 3 2" xfId="29436" xr:uid="{B214E6C7-23B9-414A-B3D9-6741E353931F}"/>
    <cellStyle name="Separador de milhares 12 9 2 3 3" xfId="41235" xr:uid="{77F38FED-1607-492B-8C38-3585C95F3A14}"/>
    <cellStyle name="Separador de milhares 12 9 2 4" xfId="23543" xr:uid="{A0776F5B-A4C8-4886-93C8-2656492F2E97}"/>
    <cellStyle name="Separador de milhares 12 9 2 5" xfId="35338" xr:uid="{428B4FCA-7641-4915-868C-B6BE0893E471}"/>
    <cellStyle name="Separador de milhares 12 9 3" xfId="13259" xr:uid="{00000000-0005-0000-0000-000016130000}"/>
    <cellStyle name="Separador de milhares 12 9 3 2" xfId="19190" xr:uid="{04DF79FE-FA80-46B3-ADDC-E2C86A4AA253}"/>
    <cellStyle name="Separador de milhares 12 9 3 2 2" xfId="30984" xr:uid="{D176A94E-DD5A-4C97-A69D-57305E176383}"/>
    <cellStyle name="Separador de milhares 12 9 3 2 3" xfId="42783" xr:uid="{42AA0462-7BAD-4E40-8C73-97964DCEB243}"/>
    <cellStyle name="Separador de milhares 12 9 3 3" xfId="25091" xr:uid="{FF91921E-10C9-4620-A5CF-82CA3B46C2B6}"/>
    <cellStyle name="Separador de milhares 12 9 3 4" xfId="36886" xr:uid="{72A1223C-0739-46CC-B384-A9A129B82F43}"/>
    <cellStyle name="Separador de milhares 12 9 4" xfId="16250" xr:uid="{B15FF0A3-8AF3-40F0-9602-E7230A68B642}"/>
    <cellStyle name="Separador de milhares 12 9 4 2" xfId="28044" xr:uid="{040497CF-836F-4F91-A3A6-8FB0F16566EE}"/>
    <cellStyle name="Separador de milhares 12 9 4 3" xfId="39843" xr:uid="{725132E3-2910-42D2-8FB7-97560751E2FA}"/>
    <cellStyle name="Separador de milhares 12 9 5" xfId="22154" xr:uid="{C4A9A2BA-C5B0-49BB-A074-01ACED1A28CB}"/>
    <cellStyle name="Separador de milhares 12 9 6" xfId="33950" xr:uid="{E4520706-BD8F-401C-B4B6-4E918E8CA2E9}"/>
    <cellStyle name="Separador de milhares 13" xfId="3748" xr:uid="{00000000-0005-0000-0000-000017130000}"/>
    <cellStyle name="Separador de milhares 13 10" xfId="11707" xr:uid="{00000000-0005-0000-0000-000018130000}"/>
    <cellStyle name="Separador de milhares 13 10 2" xfId="14648" xr:uid="{00000000-0005-0000-0000-000019130000}"/>
    <cellStyle name="Separador de milhares 13 10 2 2" xfId="20579" xr:uid="{E0C653D0-796D-4044-A1CF-8C818446D6BF}"/>
    <cellStyle name="Separador de milhares 13 10 2 2 2" xfId="32373" xr:uid="{AC7B94FD-B102-4D57-BD82-AF7C89BCB0FD}"/>
    <cellStyle name="Separador de milhares 13 10 2 2 3" xfId="44172" xr:uid="{639BBB1F-912C-4430-B10B-2D95E4421FD5}"/>
    <cellStyle name="Separador de milhares 13 10 2 3" xfId="26480" xr:uid="{E32160B6-0D61-49C4-9559-321D927686FC}"/>
    <cellStyle name="Separador de milhares 13 10 2 4" xfId="38275" xr:uid="{D714935E-4FC5-4E24-ABAC-4B2AFF16C50E}"/>
    <cellStyle name="Separador de milhares 13 10 3" xfId="17643" xr:uid="{1E528D8C-4FA8-4339-8C4A-1D212B84FB87}"/>
    <cellStyle name="Separador de milhares 13 10 3 2" xfId="29437" xr:uid="{6F184B41-61BC-4C11-AC76-33D26B35BE1D}"/>
    <cellStyle name="Separador de milhares 13 10 3 3" xfId="41236" xr:uid="{11724041-1186-4D6E-A96D-380CF77C5F38}"/>
    <cellStyle name="Separador de milhares 13 10 4" xfId="23544" xr:uid="{380F8090-8E61-4F5E-9A17-D5C7EE5CF11E}"/>
    <cellStyle name="Separador de milhares 13 10 5" xfId="35339" xr:uid="{49FF240C-AC72-4EE6-AEA5-EDFCA098F302}"/>
    <cellStyle name="Separador de milhares 13 11" xfId="13260" xr:uid="{00000000-0005-0000-0000-00001A130000}"/>
    <cellStyle name="Separador de milhares 13 11 2" xfId="19191" xr:uid="{5D324DD0-3303-42BB-AE6E-7CE0C0C6014E}"/>
    <cellStyle name="Separador de milhares 13 11 2 2" xfId="30985" xr:uid="{253F0E9C-3EB7-4567-A347-006EC0EC8D3E}"/>
    <cellStyle name="Separador de milhares 13 11 2 3" xfId="42784" xr:uid="{15584D8A-763E-41AE-BB61-9A138A482D90}"/>
    <cellStyle name="Separador de milhares 13 11 3" xfId="25092" xr:uid="{B69ADA11-1CC8-4046-AFEC-F66290407EE6}"/>
    <cellStyle name="Separador de milhares 13 11 4" xfId="36887" xr:uid="{A90A7C2B-4329-488C-A66B-D7FFE941927A}"/>
    <cellStyle name="Separador de milhares 13 12" xfId="16251" xr:uid="{F6FF1FDB-6073-49D0-AA40-A3EFEC5DE46C}"/>
    <cellStyle name="Separador de milhares 13 12 2" xfId="28045" xr:uid="{229D4A49-8367-4E9C-A3BC-6A5655028E7C}"/>
    <cellStyle name="Separador de milhares 13 12 3" xfId="39844" xr:uid="{2E6BA00F-8F7F-4B1B-8551-B6FAE72C3957}"/>
    <cellStyle name="Separador de milhares 13 13" xfId="22155" xr:uid="{8D65EEA3-D76C-44A3-B0A5-362BAC3862DD}"/>
    <cellStyle name="Separador de milhares 13 14" xfId="33951" xr:uid="{4DA13483-9C8B-498D-A091-48B85B85F2C5}"/>
    <cellStyle name="Separador de milhares 13 2" xfId="3749" xr:uid="{00000000-0005-0000-0000-00001B130000}"/>
    <cellStyle name="Separador de milhares 13 2 10" xfId="13261" xr:uid="{00000000-0005-0000-0000-00001C130000}"/>
    <cellStyle name="Separador de milhares 13 2 10 2" xfId="19192" xr:uid="{A377FEEC-B395-4EF4-AB69-401396515F84}"/>
    <cellStyle name="Separador de milhares 13 2 10 2 2" xfId="30986" xr:uid="{14C7CD4A-C0A0-4FAF-AF55-FF7FD753B00D}"/>
    <cellStyle name="Separador de milhares 13 2 10 2 3" xfId="42785" xr:uid="{80ABBB3F-4153-4F40-B554-51738838DEB3}"/>
    <cellStyle name="Separador de milhares 13 2 10 3" xfId="25093" xr:uid="{848FD40A-A8F4-457C-BE7E-93D86A938487}"/>
    <cellStyle name="Separador de milhares 13 2 10 4" xfId="36888" xr:uid="{05CA6C03-3C15-41E9-AE6E-D1B535D78719}"/>
    <cellStyle name="Separador de milhares 13 2 11" xfId="16252" xr:uid="{23EA6C32-7582-4DC8-9B72-D1ACAEAA37EF}"/>
    <cellStyle name="Separador de milhares 13 2 11 2" xfId="28046" xr:uid="{0B23D9FC-6BC6-4BE7-AFB5-DE3859D84CA2}"/>
    <cellStyle name="Separador de milhares 13 2 11 3" xfId="39845" xr:uid="{5E32D171-F596-4C6B-8DA3-BEC61A467C81}"/>
    <cellStyle name="Separador de milhares 13 2 12" xfId="22156" xr:uid="{98BFDB1A-CE9A-45F6-BA8A-AE475F0E7E9E}"/>
    <cellStyle name="Separador de milhares 13 2 13" xfId="33952" xr:uid="{8FF41038-4396-42B3-AFF8-1010B3C3B1A2}"/>
    <cellStyle name="Separador de milhares 13 2 2" xfId="3750" xr:uid="{00000000-0005-0000-0000-00001D130000}"/>
    <cellStyle name="Separador de milhares 13 2 2 10" xfId="33953" xr:uid="{205B54A0-F741-4DE6-AED2-A470C8C68E1E}"/>
    <cellStyle name="Separador de milhares 13 2 2 2" xfId="3751" xr:uid="{00000000-0005-0000-0000-00001E130000}"/>
    <cellStyle name="Separador de milhares 13 2 2 2 2" xfId="3752" xr:uid="{00000000-0005-0000-0000-00001F130000}"/>
    <cellStyle name="Separador de milhares 13 2 2 2 2 2" xfId="11711" xr:uid="{00000000-0005-0000-0000-000020130000}"/>
    <cellStyle name="Separador de milhares 13 2 2 2 2 2 2" xfId="14652" xr:uid="{00000000-0005-0000-0000-000021130000}"/>
    <cellStyle name="Separador de milhares 13 2 2 2 2 2 2 2" xfId="20583" xr:uid="{0190B039-4344-4359-AC61-68C3A0435FEF}"/>
    <cellStyle name="Separador de milhares 13 2 2 2 2 2 2 2 2" xfId="32377" xr:uid="{6BAB85B5-624C-4BC4-9E85-8AC319712692}"/>
    <cellStyle name="Separador de milhares 13 2 2 2 2 2 2 2 3" xfId="44176" xr:uid="{D27275E6-85EA-4F58-BE7E-67CFF3B10EF6}"/>
    <cellStyle name="Separador de milhares 13 2 2 2 2 2 2 3" xfId="26484" xr:uid="{616AF3ED-86AE-497A-89F1-487D8D09AE9F}"/>
    <cellStyle name="Separador de milhares 13 2 2 2 2 2 2 4" xfId="38279" xr:uid="{20F9815A-B24E-45C6-9EC3-3D4A3E7CE64F}"/>
    <cellStyle name="Separador de milhares 13 2 2 2 2 2 3" xfId="17647" xr:uid="{6FBC6517-97CD-492C-85D5-E450082BC276}"/>
    <cellStyle name="Separador de milhares 13 2 2 2 2 2 3 2" xfId="29441" xr:uid="{C245D67B-9A3C-4807-906F-69ABF8F93D69}"/>
    <cellStyle name="Separador de milhares 13 2 2 2 2 2 3 3" xfId="41240" xr:uid="{9E28D8D0-2161-4437-9180-25D9AAC76ADB}"/>
    <cellStyle name="Separador de milhares 13 2 2 2 2 2 4" xfId="23548" xr:uid="{75751970-F3B2-4B89-A34B-849AD93F4635}"/>
    <cellStyle name="Separador de milhares 13 2 2 2 2 2 5" xfId="35343" xr:uid="{EE1E62F0-C534-4F8B-998F-8E4072D2C211}"/>
    <cellStyle name="Separador de milhares 13 2 2 2 2 3" xfId="13264" xr:uid="{00000000-0005-0000-0000-000022130000}"/>
    <cellStyle name="Separador de milhares 13 2 2 2 2 3 2" xfId="19195" xr:uid="{BE18B4BC-F880-4684-88E2-E29E3E97D865}"/>
    <cellStyle name="Separador de milhares 13 2 2 2 2 3 2 2" xfId="30989" xr:uid="{6CD2DEE0-E34C-427D-A130-A06C2483FC9F}"/>
    <cellStyle name="Separador de milhares 13 2 2 2 2 3 2 3" xfId="42788" xr:uid="{8A357D01-CA97-4106-9049-096DC952823E}"/>
    <cellStyle name="Separador de milhares 13 2 2 2 2 3 3" xfId="25096" xr:uid="{B238AF1C-E259-4984-B4F7-9ED1CE0CDFC4}"/>
    <cellStyle name="Separador de milhares 13 2 2 2 2 3 4" xfId="36891" xr:uid="{034408E9-3028-444F-B0DF-708FFCA573CA}"/>
    <cellStyle name="Separador de milhares 13 2 2 2 2 4" xfId="16255" xr:uid="{BAC3CB42-948C-481E-8478-DE5EED3B99E8}"/>
    <cellStyle name="Separador de milhares 13 2 2 2 2 4 2" xfId="28049" xr:uid="{0739DFBD-5098-4D7A-B365-93258436912A}"/>
    <cellStyle name="Separador de milhares 13 2 2 2 2 4 3" xfId="39848" xr:uid="{7CB0978B-E35D-43E7-A066-0D59F66A4097}"/>
    <cellStyle name="Separador de milhares 13 2 2 2 2 5" xfId="22159" xr:uid="{66CC36CC-0A56-4605-9A27-EC44CB42299C}"/>
    <cellStyle name="Separador de milhares 13 2 2 2 2 6" xfId="33955" xr:uid="{B0C92C78-1A9F-46B2-BA5D-FF85EE99DA76}"/>
    <cellStyle name="Separador de milhares 13 2 2 2 3" xfId="3753" xr:uid="{00000000-0005-0000-0000-000023130000}"/>
    <cellStyle name="Separador de milhares 13 2 2 2 3 2" xfId="11712" xr:uid="{00000000-0005-0000-0000-000024130000}"/>
    <cellStyle name="Separador de milhares 13 2 2 2 3 2 2" xfId="14653" xr:uid="{00000000-0005-0000-0000-000025130000}"/>
    <cellStyle name="Separador de milhares 13 2 2 2 3 2 2 2" xfId="20584" xr:uid="{FA2AA26C-AEF5-48BB-B432-27A15CB4B508}"/>
    <cellStyle name="Separador de milhares 13 2 2 2 3 2 2 2 2" xfId="32378" xr:uid="{ED55F88D-0995-4899-87BD-C7E393B8A782}"/>
    <cellStyle name="Separador de milhares 13 2 2 2 3 2 2 2 3" xfId="44177" xr:uid="{CE752350-1FFB-4923-B6C9-8650811F4E3B}"/>
    <cellStyle name="Separador de milhares 13 2 2 2 3 2 2 3" xfId="26485" xr:uid="{80F9BCC0-8111-4B1D-ACEE-B8808D6081BE}"/>
    <cellStyle name="Separador de milhares 13 2 2 2 3 2 2 4" xfId="38280" xr:uid="{254FB8DD-0606-49B8-A4BC-F381192B9A1F}"/>
    <cellStyle name="Separador de milhares 13 2 2 2 3 2 3" xfId="17648" xr:uid="{2F975094-D045-4FB5-BCF0-00A8B72A6CE9}"/>
    <cellStyle name="Separador de milhares 13 2 2 2 3 2 3 2" xfId="29442" xr:uid="{09663EF2-9B40-49AD-A855-4A179FB5ECC6}"/>
    <cellStyle name="Separador de milhares 13 2 2 2 3 2 3 3" xfId="41241" xr:uid="{5EF4C796-6572-4650-A01A-1643E8A90BFA}"/>
    <cellStyle name="Separador de milhares 13 2 2 2 3 2 4" xfId="23549" xr:uid="{93EA5AB2-25A1-4F51-A63A-5ABC3AA8182E}"/>
    <cellStyle name="Separador de milhares 13 2 2 2 3 2 5" xfId="35344" xr:uid="{A1FEF610-F341-4572-8078-1325DEB67C08}"/>
    <cellStyle name="Separador de milhares 13 2 2 2 3 3" xfId="13265" xr:uid="{00000000-0005-0000-0000-000026130000}"/>
    <cellStyle name="Separador de milhares 13 2 2 2 3 3 2" xfId="19196" xr:uid="{BE99B725-41CB-4100-894A-3B750BB2E200}"/>
    <cellStyle name="Separador de milhares 13 2 2 2 3 3 2 2" xfId="30990" xr:uid="{8211AF1E-6368-4C5D-8460-CEAF251D1A90}"/>
    <cellStyle name="Separador de milhares 13 2 2 2 3 3 2 3" xfId="42789" xr:uid="{CD0340B8-7229-4A84-AAD0-6F2C322D06E2}"/>
    <cellStyle name="Separador de milhares 13 2 2 2 3 3 3" xfId="25097" xr:uid="{30D841D2-5349-4709-AC58-615182DAA65E}"/>
    <cellStyle name="Separador de milhares 13 2 2 2 3 3 4" xfId="36892" xr:uid="{DFD3E5F9-04A2-4E34-9530-1CE6BE6CA345}"/>
    <cellStyle name="Separador de milhares 13 2 2 2 3 4" xfId="16256" xr:uid="{DA90BD6C-1145-4ABD-92E0-A68ABEA7B093}"/>
    <cellStyle name="Separador de milhares 13 2 2 2 3 4 2" xfId="28050" xr:uid="{C202D951-5BDA-4C43-95F2-4A9383399732}"/>
    <cellStyle name="Separador de milhares 13 2 2 2 3 4 3" xfId="39849" xr:uid="{208367BD-7655-4AA1-9577-5AF2661B06CE}"/>
    <cellStyle name="Separador de milhares 13 2 2 2 3 5" xfId="22160" xr:uid="{849786B4-39CB-4F86-97FA-DE052DCF44B9}"/>
    <cellStyle name="Separador de milhares 13 2 2 2 3 6" xfId="33956" xr:uid="{9D49732C-0FE7-43D1-A910-EADAAADEB225}"/>
    <cellStyle name="Separador de milhares 13 2 2 2 4" xfId="11710" xr:uid="{00000000-0005-0000-0000-000027130000}"/>
    <cellStyle name="Separador de milhares 13 2 2 2 4 2" xfId="14651" xr:uid="{00000000-0005-0000-0000-000028130000}"/>
    <cellStyle name="Separador de milhares 13 2 2 2 4 2 2" xfId="20582" xr:uid="{9DC582C0-010D-4603-AF08-01C7A7948DF3}"/>
    <cellStyle name="Separador de milhares 13 2 2 2 4 2 2 2" xfId="32376" xr:uid="{1AE25687-CE1D-46FF-849C-090030FE7AC0}"/>
    <cellStyle name="Separador de milhares 13 2 2 2 4 2 2 3" xfId="44175" xr:uid="{BFADF99D-7A53-4960-8459-FAC5D1F4AFB6}"/>
    <cellStyle name="Separador de milhares 13 2 2 2 4 2 3" xfId="26483" xr:uid="{08B49C15-E35D-449D-9D78-4B98CA1F355B}"/>
    <cellStyle name="Separador de milhares 13 2 2 2 4 2 4" xfId="38278" xr:uid="{E4591552-39FB-46E9-8E94-D8ACA7170927}"/>
    <cellStyle name="Separador de milhares 13 2 2 2 4 3" xfId="17646" xr:uid="{44E77861-F424-4342-B8A5-D186B5DC8E40}"/>
    <cellStyle name="Separador de milhares 13 2 2 2 4 3 2" xfId="29440" xr:uid="{60C3A50F-9FA2-461E-AEDF-7172494C1483}"/>
    <cellStyle name="Separador de milhares 13 2 2 2 4 3 3" xfId="41239" xr:uid="{209A5F7A-8FEA-4007-AE4A-5AAEC4E134AF}"/>
    <cellStyle name="Separador de milhares 13 2 2 2 4 4" xfId="23547" xr:uid="{C14E798F-BF5E-4EBB-97A7-C058CAA81617}"/>
    <cellStyle name="Separador de milhares 13 2 2 2 4 5" xfId="35342" xr:uid="{816EDF6D-800B-4421-8322-8AC63A14EBCE}"/>
    <cellStyle name="Separador de milhares 13 2 2 2 5" xfId="13263" xr:uid="{00000000-0005-0000-0000-000029130000}"/>
    <cellStyle name="Separador de milhares 13 2 2 2 5 2" xfId="19194" xr:uid="{68091E32-159A-4DAD-96A3-F2B8586E7F67}"/>
    <cellStyle name="Separador de milhares 13 2 2 2 5 2 2" xfId="30988" xr:uid="{2064553E-3482-451C-B3DB-AFE837E46B96}"/>
    <cellStyle name="Separador de milhares 13 2 2 2 5 2 3" xfId="42787" xr:uid="{9E9B22A8-35B1-4D86-B71E-002D05AFAB30}"/>
    <cellStyle name="Separador de milhares 13 2 2 2 5 3" xfId="25095" xr:uid="{5F01FA09-7A76-4C50-9B4B-70CB9A727832}"/>
    <cellStyle name="Separador de milhares 13 2 2 2 5 4" xfId="36890" xr:uid="{9D8588B3-DC0C-4720-B1C7-EB4ABD99258E}"/>
    <cellStyle name="Separador de milhares 13 2 2 2 6" xfId="16254" xr:uid="{C338DFE8-73BB-4957-B6F5-639B2157FB92}"/>
    <cellStyle name="Separador de milhares 13 2 2 2 6 2" xfId="28048" xr:uid="{D867132D-82CA-4233-BFEE-E3C6690B914C}"/>
    <cellStyle name="Separador de milhares 13 2 2 2 6 3" xfId="39847" xr:uid="{F0EF6345-6688-4B69-A08C-17CBC4607A2F}"/>
    <cellStyle name="Separador de milhares 13 2 2 2 7" xfId="22158" xr:uid="{3A193E5D-71D8-435F-A7FA-F3CE9C6BE7A6}"/>
    <cellStyle name="Separador de milhares 13 2 2 2 8" xfId="33954" xr:uid="{E0381765-074A-4389-B8F5-9DBF5851DF87}"/>
    <cellStyle name="Separador de milhares 13 2 2 3" xfId="3754" xr:uid="{00000000-0005-0000-0000-00002A130000}"/>
    <cellStyle name="Separador de milhares 13 2 2 3 2" xfId="11713" xr:uid="{00000000-0005-0000-0000-00002B130000}"/>
    <cellStyle name="Separador de milhares 13 2 2 3 2 2" xfId="14654" xr:uid="{00000000-0005-0000-0000-00002C130000}"/>
    <cellStyle name="Separador de milhares 13 2 2 3 2 2 2" xfId="20585" xr:uid="{D16543E4-0D88-471C-8B7C-7DEE42D7F3CC}"/>
    <cellStyle name="Separador de milhares 13 2 2 3 2 2 2 2" xfId="32379" xr:uid="{B75DBD60-DC2B-49E2-BA67-61D9BA17605D}"/>
    <cellStyle name="Separador de milhares 13 2 2 3 2 2 2 3" xfId="44178" xr:uid="{18526570-340B-4E59-BD52-BF37D7548E32}"/>
    <cellStyle name="Separador de milhares 13 2 2 3 2 2 3" xfId="26486" xr:uid="{05F010A8-29C5-4D88-B036-C461B38F5EC9}"/>
    <cellStyle name="Separador de milhares 13 2 2 3 2 2 4" xfId="38281" xr:uid="{DF0946EF-7114-44A8-9485-B5A0057B6937}"/>
    <cellStyle name="Separador de milhares 13 2 2 3 2 3" xfId="17649" xr:uid="{82B3FD6E-4C70-41BF-8703-C07C0EA8C135}"/>
    <cellStyle name="Separador de milhares 13 2 2 3 2 3 2" xfId="29443" xr:uid="{679E181B-422B-4A9E-BE7E-A489503F9571}"/>
    <cellStyle name="Separador de milhares 13 2 2 3 2 3 3" xfId="41242" xr:uid="{084E0E91-D25C-4F14-980B-30F19047CCB3}"/>
    <cellStyle name="Separador de milhares 13 2 2 3 2 4" xfId="23550" xr:uid="{5A66A9CA-AE33-45BA-A2E9-17ACA27E4330}"/>
    <cellStyle name="Separador de milhares 13 2 2 3 2 5" xfId="35345" xr:uid="{F8222788-2A89-4C51-BAB3-31EDBD4230A7}"/>
    <cellStyle name="Separador de milhares 13 2 2 3 3" xfId="13266" xr:uid="{00000000-0005-0000-0000-00002D130000}"/>
    <cellStyle name="Separador de milhares 13 2 2 3 3 2" xfId="19197" xr:uid="{356DF61F-505E-47C6-8488-97C57723A294}"/>
    <cellStyle name="Separador de milhares 13 2 2 3 3 2 2" xfId="30991" xr:uid="{BEA89094-7C43-45C9-B410-6F890DE83E36}"/>
    <cellStyle name="Separador de milhares 13 2 2 3 3 2 3" xfId="42790" xr:uid="{A786807A-C15B-4ECA-93FB-1FDF5543A666}"/>
    <cellStyle name="Separador de milhares 13 2 2 3 3 3" xfId="25098" xr:uid="{6B289BC7-9201-4438-BE2F-B7EE2F0416E5}"/>
    <cellStyle name="Separador de milhares 13 2 2 3 3 4" xfId="36893" xr:uid="{6B07FDF0-7198-4CB1-A530-9E3654A9B0E7}"/>
    <cellStyle name="Separador de milhares 13 2 2 3 4" xfId="16257" xr:uid="{A2AFA4BC-12BB-4EC9-9F76-366D9F01746A}"/>
    <cellStyle name="Separador de milhares 13 2 2 3 4 2" xfId="28051" xr:uid="{396C976C-C696-469E-8C56-865E48A47116}"/>
    <cellStyle name="Separador de milhares 13 2 2 3 4 3" xfId="39850" xr:uid="{84802256-2969-410E-8D5E-1F54BEBF4376}"/>
    <cellStyle name="Separador de milhares 13 2 2 3 5" xfId="22161" xr:uid="{B08453FC-CA69-42D5-9115-1A14442CFBB2}"/>
    <cellStyle name="Separador de milhares 13 2 2 3 6" xfId="33957" xr:uid="{E3E2D22B-2787-47AF-B188-E19DC82E7EB0}"/>
    <cellStyle name="Separador de milhares 13 2 2 4" xfId="3755" xr:uid="{00000000-0005-0000-0000-00002E130000}"/>
    <cellStyle name="Separador de milhares 13 2 2 4 2" xfId="11714" xr:uid="{00000000-0005-0000-0000-00002F130000}"/>
    <cellStyle name="Separador de milhares 13 2 2 4 2 2" xfId="14655" xr:uid="{00000000-0005-0000-0000-000030130000}"/>
    <cellStyle name="Separador de milhares 13 2 2 4 2 2 2" xfId="20586" xr:uid="{51D3C012-97E6-46EA-B3FC-CAAB56B3C24F}"/>
    <cellStyle name="Separador de milhares 13 2 2 4 2 2 2 2" xfId="32380" xr:uid="{284746B3-03AC-4AD5-89A8-26C654B647AE}"/>
    <cellStyle name="Separador de milhares 13 2 2 4 2 2 2 3" xfId="44179" xr:uid="{E60FAEBF-0CF1-428B-9B6A-8080C7184017}"/>
    <cellStyle name="Separador de milhares 13 2 2 4 2 2 3" xfId="26487" xr:uid="{98F17708-4D3A-40EA-850D-518DFB46E4BC}"/>
    <cellStyle name="Separador de milhares 13 2 2 4 2 2 4" xfId="38282" xr:uid="{30B920E3-A4B7-4E11-8674-CE2402676C6D}"/>
    <cellStyle name="Separador de milhares 13 2 2 4 2 3" xfId="17650" xr:uid="{62E12E28-895A-48E0-B403-586708429A3E}"/>
    <cellStyle name="Separador de milhares 13 2 2 4 2 3 2" xfId="29444" xr:uid="{6CFC6E78-D905-413A-8FBE-D639D04BA0BC}"/>
    <cellStyle name="Separador de milhares 13 2 2 4 2 3 3" xfId="41243" xr:uid="{703FB9A6-BED9-4C85-8ABE-29D8F498429E}"/>
    <cellStyle name="Separador de milhares 13 2 2 4 2 4" xfId="23551" xr:uid="{EAD7C0FC-2FCC-4038-900B-CFF7781F0111}"/>
    <cellStyle name="Separador de milhares 13 2 2 4 2 5" xfId="35346" xr:uid="{B8B0F3F2-22F5-4C78-A7E1-EAF3FAF63934}"/>
    <cellStyle name="Separador de milhares 13 2 2 4 3" xfId="13267" xr:uid="{00000000-0005-0000-0000-000031130000}"/>
    <cellStyle name="Separador de milhares 13 2 2 4 3 2" xfId="19198" xr:uid="{6610105C-EF51-4F21-8D6B-352E5CA09C3F}"/>
    <cellStyle name="Separador de milhares 13 2 2 4 3 2 2" xfId="30992" xr:uid="{2A9C7D4A-632D-4E7E-8596-CCDA0276FDA5}"/>
    <cellStyle name="Separador de milhares 13 2 2 4 3 2 3" xfId="42791" xr:uid="{31C322D2-1767-4086-BFF8-AC59EF01BB11}"/>
    <cellStyle name="Separador de milhares 13 2 2 4 3 3" xfId="25099" xr:uid="{75176B30-2892-4C64-97A3-8652418AEFC6}"/>
    <cellStyle name="Separador de milhares 13 2 2 4 3 4" xfId="36894" xr:uid="{E86ECC83-AE5A-455B-BED8-F17303B9F1E2}"/>
    <cellStyle name="Separador de milhares 13 2 2 4 4" xfId="16258" xr:uid="{DE1669F6-B85C-4326-8D02-CC26CC42794E}"/>
    <cellStyle name="Separador de milhares 13 2 2 4 4 2" xfId="28052" xr:uid="{525CC41A-4BA7-44BD-9FBA-7747EA88D696}"/>
    <cellStyle name="Separador de milhares 13 2 2 4 4 3" xfId="39851" xr:uid="{3AAA410F-C746-40BA-8556-E1B0188128D4}"/>
    <cellStyle name="Separador de milhares 13 2 2 4 5" xfId="22162" xr:uid="{45BDF202-E5ED-4B27-B8DF-FC809D08E382}"/>
    <cellStyle name="Separador de milhares 13 2 2 4 6" xfId="33958" xr:uid="{CDDF9238-9DDF-4AA9-9974-6FAB9F0E7AF5}"/>
    <cellStyle name="Separador de milhares 13 2 2 5" xfId="3756" xr:uid="{00000000-0005-0000-0000-000032130000}"/>
    <cellStyle name="Separador de milhares 13 2 2 5 2" xfId="11715" xr:uid="{00000000-0005-0000-0000-000033130000}"/>
    <cellStyle name="Separador de milhares 13 2 2 5 2 2" xfId="14656" xr:uid="{00000000-0005-0000-0000-000034130000}"/>
    <cellStyle name="Separador de milhares 13 2 2 5 2 2 2" xfId="20587" xr:uid="{0AE02F57-406A-47C1-984C-A7349FE94279}"/>
    <cellStyle name="Separador de milhares 13 2 2 5 2 2 2 2" xfId="32381" xr:uid="{E27E7E75-45A8-4D26-BE2E-A9A67A005486}"/>
    <cellStyle name="Separador de milhares 13 2 2 5 2 2 2 3" xfId="44180" xr:uid="{8AD94A23-E472-4157-9463-C4187752962A}"/>
    <cellStyle name="Separador de milhares 13 2 2 5 2 2 3" xfId="26488" xr:uid="{F5A6FC7A-6EC7-4F8D-ABDB-30E15D5451D2}"/>
    <cellStyle name="Separador de milhares 13 2 2 5 2 2 4" xfId="38283" xr:uid="{F6A83A64-4D5A-4E30-BFE4-EB86351E9FD1}"/>
    <cellStyle name="Separador de milhares 13 2 2 5 2 3" xfId="17651" xr:uid="{4F4DEE20-6481-4A9A-9AF4-58B082FCA914}"/>
    <cellStyle name="Separador de milhares 13 2 2 5 2 3 2" xfId="29445" xr:uid="{E7C45104-EF84-4C92-82C5-AA4F290D27FF}"/>
    <cellStyle name="Separador de milhares 13 2 2 5 2 3 3" xfId="41244" xr:uid="{EA024B75-8E62-42D4-B0DF-871E83FA7375}"/>
    <cellStyle name="Separador de milhares 13 2 2 5 2 4" xfId="23552" xr:uid="{726778CD-BCCA-46EA-A381-6C5CECB519E2}"/>
    <cellStyle name="Separador de milhares 13 2 2 5 2 5" xfId="35347" xr:uid="{BC8FAEB9-DF7C-4C16-9D3B-182AF78E66C6}"/>
    <cellStyle name="Separador de milhares 13 2 2 5 3" xfId="13268" xr:uid="{00000000-0005-0000-0000-000035130000}"/>
    <cellStyle name="Separador de milhares 13 2 2 5 3 2" xfId="19199" xr:uid="{CC156C97-6EF7-4C13-9E60-534A2A9943B2}"/>
    <cellStyle name="Separador de milhares 13 2 2 5 3 2 2" xfId="30993" xr:uid="{DEEB0196-F4C4-4A09-A862-684066A42CFA}"/>
    <cellStyle name="Separador de milhares 13 2 2 5 3 2 3" xfId="42792" xr:uid="{41C2CC6E-3771-4718-94D3-25149157D6F9}"/>
    <cellStyle name="Separador de milhares 13 2 2 5 3 3" xfId="25100" xr:uid="{91105BB2-5BDC-42FE-B5F5-5B1381AE969C}"/>
    <cellStyle name="Separador de milhares 13 2 2 5 3 4" xfId="36895" xr:uid="{AE8557FF-94BD-4A5A-824C-977B324B99B8}"/>
    <cellStyle name="Separador de milhares 13 2 2 5 4" xfId="16259" xr:uid="{1C8E914D-2ED5-473A-BCBB-C2B20682DA81}"/>
    <cellStyle name="Separador de milhares 13 2 2 5 4 2" xfId="28053" xr:uid="{1609367D-15F3-48D2-A8BF-6BE8EC93043B}"/>
    <cellStyle name="Separador de milhares 13 2 2 5 4 3" xfId="39852" xr:uid="{5450C2C4-7E1E-44CD-BC1B-2B66E9564483}"/>
    <cellStyle name="Separador de milhares 13 2 2 5 5" xfId="22163" xr:uid="{0A1A4C82-258C-45D2-AAAD-E58AD4CA75FC}"/>
    <cellStyle name="Separador de milhares 13 2 2 5 6" xfId="33959" xr:uid="{9EE178F6-6CC2-485F-BA3E-D667BA363C52}"/>
    <cellStyle name="Separador de milhares 13 2 2 6" xfId="11709" xr:uid="{00000000-0005-0000-0000-000036130000}"/>
    <cellStyle name="Separador de milhares 13 2 2 6 2" xfId="14650" xr:uid="{00000000-0005-0000-0000-000037130000}"/>
    <cellStyle name="Separador de milhares 13 2 2 6 2 2" xfId="20581" xr:uid="{0C36945B-71AD-4AB6-8A1F-8756ABF5A444}"/>
    <cellStyle name="Separador de milhares 13 2 2 6 2 2 2" xfId="32375" xr:uid="{1878692D-5F6D-4D27-8C14-2E301EB12F4B}"/>
    <cellStyle name="Separador de milhares 13 2 2 6 2 2 3" xfId="44174" xr:uid="{985314BE-2D22-498F-BD47-B0BD0668BBC3}"/>
    <cellStyle name="Separador de milhares 13 2 2 6 2 3" xfId="26482" xr:uid="{51617258-CDC0-48B8-AA88-0D87B8242C2F}"/>
    <cellStyle name="Separador de milhares 13 2 2 6 2 4" xfId="38277" xr:uid="{4E617E2C-67B7-459D-A2B1-2B5CB0B41A14}"/>
    <cellStyle name="Separador de milhares 13 2 2 6 3" xfId="17645" xr:uid="{DE94DCD0-9F0E-4D0F-8266-619830F02326}"/>
    <cellStyle name="Separador de milhares 13 2 2 6 3 2" xfId="29439" xr:uid="{40C00226-99C0-49B5-A090-A3D256B36971}"/>
    <cellStyle name="Separador de milhares 13 2 2 6 3 3" xfId="41238" xr:uid="{232C6142-96D4-4F21-8236-E7D0999E58A8}"/>
    <cellStyle name="Separador de milhares 13 2 2 6 4" xfId="23546" xr:uid="{DB479956-F5B2-4251-9E9A-0D2A1A9EDD40}"/>
    <cellStyle name="Separador de milhares 13 2 2 6 5" xfId="35341" xr:uid="{04832A9A-0C0E-4F1F-90C5-565E8704ADB7}"/>
    <cellStyle name="Separador de milhares 13 2 2 7" xfId="13262" xr:uid="{00000000-0005-0000-0000-000038130000}"/>
    <cellStyle name="Separador de milhares 13 2 2 7 2" xfId="19193" xr:uid="{9D816442-02B8-4592-892A-CF129BC1F6B0}"/>
    <cellStyle name="Separador de milhares 13 2 2 7 2 2" xfId="30987" xr:uid="{76969A2E-4BF6-4E72-9C66-7CE65AA53101}"/>
    <cellStyle name="Separador de milhares 13 2 2 7 2 3" xfId="42786" xr:uid="{9A676951-0DF1-48B1-87FD-D2BF6BB7CE50}"/>
    <cellStyle name="Separador de milhares 13 2 2 7 3" xfId="25094" xr:uid="{48A90841-932B-4832-BA96-E23149A3933D}"/>
    <cellStyle name="Separador de milhares 13 2 2 7 4" xfId="36889" xr:uid="{29CA9B37-FDD8-41F7-AB0E-1DDAE629A9E8}"/>
    <cellStyle name="Separador de milhares 13 2 2 8" xfId="16253" xr:uid="{7B4402FD-6992-42E6-99CB-1476227E090D}"/>
    <cellStyle name="Separador de milhares 13 2 2 8 2" xfId="28047" xr:uid="{225F1C73-9245-4840-9F25-18F773B7DB4A}"/>
    <cellStyle name="Separador de milhares 13 2 2 8 3" xfId="39846" xr:uid="{6DBDD49B-8F54-4E98-9CF1-0C3099F47411}"/>
    <cellStyle name="Separador de milhares 13 2 2 9" xfId="22157" xr:uid="{BA91F929-EC16-44CD-A0D4-5F06E4D5DBB9}"/>
    <cellStyle name="Separador de milhares 13 2 3" xfId="3757" xr:uid="{00000000-0005-0000-0000-000039130000}"/>
    <cellStyle name="Separador de milhares 13 2 3 10" xfId="33960" xr:uid="{BE493E69-E4FC-4348-8C9A-F107807688B0}"/>
    <cellStyle name="Separador de milhares 13 2 3 2" xfId="3758" xr:uid="{00000000-0005-0000-0000-00003A130000}"/>
    <cellStyle name="Separador de milhares 13 2 3 2 2" xfId="3759" xr:uid="{00000000-0005-0000-0000-00003B130000}"/>
    <cellStyle name="Separador de milhares 13 2 3 2 2 2" xfId="11718" xr:uid="{00000000-0005-0000-0000-00003C130000}"/>
    <cellStyle name="Separador de milhares 13 2 3 2 2 2 2" xfId="14659" xr:uid="{00000000-0005-0000-0000-00003D130000}"/>
    <cellStyle name="Separador de milhares 13 2 3 2 2 2 2 2" xfId="20590" xr:uid="{656D44E3-D2F9-48F0-9DC4-DEDD7790DB9F}"/>
    <cellStyle name="Separador de milhares 13 2 3 2 2 2 2 2 2" xfId="32384" xr:uid="{9317622F-0687-4729-BB2D-87B45A7A6CDE}"/>
    <cellStyle name="Separador de milhares 13 2 3 2 2 2 2 2 3" xfId="44183" xr:uid="{1C3C025B-0C83-495A-AEDA-6209F04BB81D}"/>
    <cellStyle name="Separador de milhares 13 2 3 2 2 2 2 3" xfId="26491" xr:uid="{1D30C798-2570-4E15-AF29-9F02E1EE429F}"/>
    <cellStyle name="Separador de milhares 13 2 3 2 2 2 2 4" xfId="38286" xr:uid="{05A718E2-2A23-4272-99D6-62FC7D4D1717}"/>
    <cellStyle name="Separador de milhares 13 2 3 2 2 2 3" xfId="17654" xr:uid="{2B5F2B56-AF9C-4574-B343-D92FAED84ED6}"/>
    <cellStyle name="Separador de milhares 13 2 3 2 2 2 3 2" xfId="29448" xr:uid="{C0D75864-3714-4E49-A614-160EF467A36A}"/>
    <cellStyle name="Separador de milhares 13 2 3 2 2 2 3 3" xfId="41247" xr:uid="{5BED6514-D974-4B81-97EF-21ADF6DEB076}"/>
    <cellStyle name="Separador de milhares 13 2 3 2 2 2 4" xfId="23555" xr:uid="{F72DFE13-4C2F-4F5A-B789-3B7FBD09DB4C}"/>
    <cellStyle name="Separador de milhares 13 2 3 2 2 2 5" xfId="35350" xr:uid="{339DBE07-55E1-4499-843C-E5FBBD472746}"/>
    <cellStyle name="Separador de milhares 13 2 3 2 2 3" xfId="13271" xr:uid="{00000000-0005-0000-0000-00003E130000}"/>
    <cellStyle name="Separador de milhares 13 2 3 2 2 3 2" xfId="19202" xr:uid="{F7560A76-8077-4CF4-B6BA-5709AE4C89E0}"/>
    <cellStyle name="Separador de milhares 13 2 3 2 2 3 2 2" xfId="30996" xr:uid="{6FE8B0D1-5F12-4ED9-B3C6-A36A38E36679}"/>
    <cellStyle name="Separador de milhares 13 2 3 2 2 3 2 3" xfId="42795" xr:uid="{7032FD60-EEE8-4EAF-8071-8D618D1BCE88}"/>
    <cellStyle name="Separador de milhares 13 2 3 2 2 3 3" xfId="25103" xr:uid="{9AFCFEA5-C1DE-412C-864C-56147C0AB0E0}"/>
    <cellStyle name="Separador de milhares 13 2 3 2 2 3 4" xfId="36898" xr:uid="{B0A87320-19EF-469A-A1EF-741E0DE94641}"/>
    <cellStyle name="Separador de milhares 13 2 3 2 2 4" xfId="16262" xr:uid="{98EC171F-5BE2-468C-8DB5-7443E51788A1}"/>
    <cellStyle name="Separador de milhares 13 2 3 2 2 4 2" xfId="28056" xr:uid="{C31E4F68-908C-4F06-BEAF-7B61DD4E148B}"/>
    <cellStyle name="Separador de milhares 13 2 3 2 2 4 3" xfId="39855" xr:uid="{54F5903D-2DB8-4E1F-8CD4-DA94C3991B40}"/>
    <cellStyle name="Separador de milhares 13 2 3 2 2 5" xfId="22166" xr:uid="{D5D30D8C-D931-45BE-AFB8-B101FBC16DBA}"/>
    <cellStyle name="Separador de milhares 13 2 3 2 2 6" xfId="33962" xr:uid="{467BDD24-BBB6-44EC-A6BC-E816B33CFC36}"/>
    <cellStyle name="Separador de milhares 13 2 3 2 3" xfId="3760" xr:uid="{00000000-0005-0000-0000-00003F130000}"/>
    <cellStyle name="Separador de milhares 13 2 3 2 3 2" xfId="11719" xr:uid="{00000000-0005-0000-0000-000040130000}"/>
    <cellStyle name="Separador de milhares 13 2 3 2 3 2 2" xfId="14660" xr:uid="{00000000-0005-0000-0000-000041130000}"/>
    <cellStyle name="Separador de milhares 13 2 3 2 3 2 2 2" xfId="20591" xr:uid="{2689C391-AA53-4F1F-9069-51F926A65839}"/>
    <cellStyle name="Separador de milhares 13 2 3 2 3 2 2 2 2" xfId="32385" xr:uid="{2206A0D1-6251-4D36-A6FD-3E6510A68EA9}"/>
    <cellStyle name="Separador de milhares 13 2 3 2 3 2 2 2 3" xfId="44184" xr:uid="{028F2C08-CE77-4340-B12F-52B16554372E}"/>
    <cellStyle name="Separador de milhares 13 2 3 2 3 2 2 3" xfId="26492" xr:uid="{FD4CA7A5-9CB9-412A-8CFD-37E3EC9E91D7}"/>
    <cellStyle name="Separador de milhares 13 2 3 2 3 2 2 4" xfId="38287" xr:uid="{6BB767CF-522A-475E-B8F2-9AAA5408C317}"/>
    <cellStyle name="Separador de milhares 13 2 3 2 3 2 3" xfId="17655" xr:uid="{1968084B-8214-4352-B52B-70C112146A07}"/>
    <cellStyle name="Separador de milhares 13 2 3 2 3 2 3 2" xfId="29449" xr:uid="{492CC106-F9AF-4386-B452-0EFFA0AB37F6}"/>
    <cellStyle name="Separador de milhares 13 2 3 2 3 2 3 3" xfId="41248" xr:uid="{8D3B6901-B4D2-4AAF-9997-3AA3065E7D28}"/>
    <cellStyle name="Separador de milhares 13 2 3 2 3 2 4" xfId="23556" xr:uid="{BED43DD9-56D5-46B4-BC5B-642EDDED72D3}"/>
    <cellStyle name="Separador de milhares 13 2 3 2 3 2 5" xfId="35351" xr:uid="{182EBD91-D8CF-4CCC-B76E-53BA6E95B5AA}"/>
    <cellStyle name="Separador de milhares 13 2 3 2 3 3" xfId="13272" xr:uid="{00000000-0005-0000-0000-000042130000}"/>
    <cellStyle name="Separador de milhares 13 2 3 2 3 3 2" xfId="19203" xr:uid="{B2BA3DF6-D0D5-4E9F-9E96-3DF5DA74EA9A}"/>
    <cellStyle name="Separador de milhares 13 2 3 2 3 3 2 2" xfId="30997" xr:uid="{C962F784-1768-4598-A6B1-2337CC6064B8}"/>
    <cellStyle name="Separador de milhares 13 2 3 2 3 3 2 3" xfId="42796" xr:uid="{5AE12657-5B85-4624-ABEA-FE217BE308AB}"/>
    <cellStyle name="Separador de milhares 13 2 3 2 3 3 3" xfId="25104" xr:uid="{141CC209-A286-4E23-AE2D-100FE2797EF8}"/>
    <cellStyle name="Separador de milhares 13 2 3 2 3 3 4" xfId="36899" xr:uid="{67CF7741-FFCA-430A-8A94-7A347A467774}"/>
    <cellStyle name="Separador de milhares 13 2 3 2 3 4" xfId="16263" xr:uid="{3CCE4E91-A010-45E3-88FA-3F0EF612447B}"/>
    <cellStyle name="Separador de milhares 13 2 3 2 3 4 2" xfId="28057" xr:uid="{4F3D3574-D30D-4128-921F-3A13FC1F3CEF}"/>
    <cellStyle name="Separador de milhares 13 2 3 2 3 4 3" xfId="39856" xr:uid="{D24DBE94-5D3E-40CE-B38B-E342959958C4}"/>
    <cellStyle name="Separador de milhares 13 2 3 2 3 5" xfId="22167" xr:uid="{45DEFE96-D4AF-428E-84DF-C415EE08F8BB}"/>
    <cellStyle name="Separador de milhares 13 2 3 2 3 6" xfId="33963" xr:uid="{1B0AFC3D-54D4-46AA-B796-613CFBE8CCF2}"/>
    <cellStyle name="Separador de milhares 13 2 3 2 4" xfId="11717" xr:uid="{00000000-0005-0000-0000-000043130000}"/>
    <cellStyle name="Separador de milhares 13 2 3 2 4 2" xfId="14658" xr:uid="{00000000-0005-0000-0000-000044130000}"/>
    <cellStyle name="Separador de milhares 13 2 3 2 4 2 2" xfId="20589" xr:uid="{635D428E-FAE1-4152-969E-8873F68A862B}"/>
    <cellStyle name="Separador de milhares 13 2 3 2 4 2 2 2" xfId="32383" xr:uid="{29D06648-CE30-42D1-BF42-8823C189CB57}"/>
    <cellStyle name="Separador de milhares 13 2 3 2 4 2 2 3" xfId="44182" xr:uid="{86A70C5A-8024-4708-9018-52DA8586C304}"/>
    <cellStyle name="Separador de milhares 13 2 3 2 4 2 3" xfId="26490" xr:uid="{D5B320D9-4B3E-4A4C-95DC-1216398E4FC7}"/>
    <cellStyle name="Separador de milhares 13 2 3 2 4 2 4" xfId="38285" xr:uid="{7AFEC9A5-1C56-425B-83EC-568019F8425F}"/>
    <cellStyle name="Separador de milhares 13 2 3 2 4 3" xfId="17653" xr:uid="{385CF510-3921-4DD2-B3B9-967390731EF3}"/>
    <cellStyle name="Separador de milhares 13 2 3 2 4 3 2" xfId="29447" xr:uid="{9C6BE0D5-E74E-4796-B083-A5D63C0FE650}"/>
    <cellStyle name="Separador de milhares 13 2 3 2 4 3 3" xfId="41246" xr:uid="{62F479DF-9F52-42E0-BC54-B61D6197721D}"/>
    <cellStyle name="Separador de milhares 13 2 3 2 4 4" xfId="23554" xr:uid="{9BDF9BD6-727B-4958-A3A6-791049FFD532}"/>
    <cellStyle name="Separador de milhares 13 2 3 2 4 5" xfId="35349" xr:uid="{082E4842-DCB0-4FF4-B4B6-F835C2AC1463}"/>
    <cellStyle name="Separador de milhares 13 2 3 2 5" xfId="13270" xr:uid="{00000000-0005-0000-0000-000045130000}"/>
    <cellStyle name="Separador de milhares 13 2 3 2 5 2" xfId="19201" xr:uid="{6892B545-550A-4EFF-82A1-BD9B9118424D}"/>
    <cellStyle name="Separador de milhares 13 2 3 2 5 2 2" xfId="30995" xr:uid="{7BEC067C-CD47-4E81-83FF-F50616B00894}"/>
    <cellStyle name="Separador de milhares 13 2 3 2 5 2 3" xfId="42794" xr:uid="{B984CE3D-6783-4755-BF1E-8B24A4C461D4}"/>
    <cellStyle name="Separador de milhares 13 2 3 2 5 3" xfId="25102" xr:uid="{DA2B31F4-17CF-4E72-87E8-45C89164195D}"/>
    <cellStyle name="Separador de milhares 13 2 3 2 5 4" xfId="36897" xr:uid="{5002E694-EF27-4FFE-9F1D-09B85452DFAE}"/>
    <cellStyle name="Separador de milhares 13 2 3 2 6" xfId="16261" xr:uid="{1E6E852C-BE2B-4145-8C2B-9E25F2E93594}"/>
    <cellStyle name="Separador de milhares 13 2 3 2 6 2" xfId="28055" xr:uid="{17D99F2E-F6B2-4128-8B36-A99082B3282D}"/>
    <cellStyle name="Separador de milhares 13 2 3 2 6 3" xfId="39854" xr:uid="{9DC12EB0-6059-4FCD-BEB8-F77CA3FCA354}"/>
    <cellStyle name="Separador de milhares 13 2 3 2 7" xfId="22165" xr:uid="{B4E4AB8A-74F0-4595-A0D2-000402F9E3D1}"/>
    <cellStyle name="Separador de milhares 13 2 3 2 8" xfId="33961" xr:uid="{09B5B53D-C733-487E-8CE1-097471F49345}"/>
    <cellStyle name="Separador de milhares 13 2 3 3" xfId="3761" xr:uid="{00000000-0005-0000-0000-000046130000}"/>
    <cellStyle name="Separador de milhares 13 2 3 3 2" xfId="11720" xr:uid="{00000000-0005-0000-0000-000047130000}"/>
    <cellStyle name="Separador de milhares 13 2 3 3 2 2" xfId="14661" xr:uid="{00000000-0005-0000-0000-000048130000}"/>
    <cellStyle name="Separador de milhares 13 2 3 3 2 2 2" xfId="20592" xr:uid="{C00B7091-9755-42DA-8198-419C81F6BB96}"/>
    <cellStyle name="Separador de milhares 13 2 3 3 2 2 2 2" xfId="32386" xr:uid="{241EF7F6-3C70-45E7-8377-12B926219B5D}"/>
    <cellStyle name="Separador de milhares 13 2 3 3 2 2 2 3" xfId="44185" xr:uid="{A38AA04A-D138-4EB0-9952-88968D976233}"/>
    <cellStyle name="Separador de milhares 13 2 3 3 2 2 3" xfId="26493" xr:uid="{FDFBDCE2-43F1-47DC-8747-2EBF8DC8A3A2}"/>
    <cellStyle name="Separador de milhares 13 2 3 3 2 2 4" xfId="38288" xr:uid="{B652778B-264D-4F07-8CFF-981B5269F00D}"/>
    <cellStyle name="Separador de milhares 13 2 3 3 2 3" xfId="17656" xr:uid="{A05FC6C5-A9E6-4C3C-A3B4-BD42828499AE}"/>
    <cellStyle name="Separador de milhares 13 2 3 3 2 3 2" xfId="29450" xr:uid="{356242CD-C358-4A1B-AB1E-71FF5EDAB254}"/>
    <cellStyle name="Separador de milhares 13 2 3 3 2 3 3" xfId="41249" xr:uid="{5F09CC04-6F81-48B0-BF6D-E1D43BAC0156}"/>
    <cellStyle name="Separador de milhares 13 2 3 3 2 4" xfId="23557" xr:uid="{E8A3E704-D508-48E5-B06C-84B613FA383F}"/>
    <cellStyle name="Separador de milhares 13 2 3 3 2 5" xfId="35352" xr:uid="{798E6F55-D7CB-4F55-9B42-A425D9644E66}"/>
    <cellStyle name="Separador de milhares 13 2 3 3 3" xfId="13273" xr:uid="{00000000-0005-0000-0000-000049130000}"/>
    <cellStyle name="Separador de milhares 13 2 3 3 3 2" xfId="19204" xr:uid="{7A50C4D6-9839-4307-B506-F699BACFFB92}"/>
    <cellStyle name="Separador de milhares 13 2 3 3 3 2 2" xfId="30998" xr:uid="{330A5360-DBC4-42C9-80F0-9C79C7B8EBB6}"/>
    <cellStyle name="Separador de milhares 13 2 3 3 3 2 3" xfId="42797" xr:uid="{C0FFD627-D158-4806-8C0B-BE558F41E2EB}"/>
    <cellStyle name="Separador de milhares 13 2 3 3 3 3" xfId="25105" xr:uid="{5BD3332E-67D2-4FB2-9D1E-3A460BB07BF8}"/>
    <cellStyle name="Separador de milhares 13 2 3 3 3 4" xfId="36900" xr:uid="{81673D95-F35A-41C3-AF88-11EF95C2FA7D}"/>
    <cellStyle name="Separador de milhares 13 2 3 3 4" xfId="16264" xr:uid="{D767FF97-4330-40A1-9FA3-32D5D5B9DB5E}"/>
    <cellStyle name="Separador de milhares 13 2 3 3 4 2" xfId="28058" xr:uid="{38EF54C3-7430-46B8-BDF7-B8A9D5618D41}"/>
    <cellStyle name="Separador de milhares 13 2 3 3 4 3" xfId="39857" xr:uid="{14CD2751-EF4D-4681-8955-A94B84461FBA}"/>
    <cellStyle name="Separador de milhares 13 2 3 3 5" xfId="22168" xr:uid="{7BCE824A-F689-46C6-8C7C-1C959EA140B9}"/>
    <cellStyle name="Separador de milhares 13 2 3 3 6" xfId="33964" xr:uid="{69EB6F6B-AB71-466A-9A3B-71CBD92F19D8}"/>
    <cellStyle name="Separador de milhares 13 2 3 4" xfId="3762" xr:uid="{00000000-0005-0000-0000-00004A130000}"/>
    <cellStyle name="Separador de milhares 13 2 3 4 2" xfId="11721" xr:uid="{00000000-0005-0000-0000-00004B130000}"/>
    <cellStyle name="Separador de milhares 13 2 3 4 2 2" xfId="14662" xr:uid="{00000000-0005-0000-0000-00004C130000}"/>
    <cellStyle name="Separador de milhares 13 2 3 4 2 2 2" xfId="20593" xr:uid="{29E59735-D863-47E1-96FD-264ED7D3A156}"/>
    <cellStyle name="Separador de milhares 13 2 3 4 2 2 2 2" xfId="32387" xr:uid="{E5E76A49-2AC8-40D1-97AD-E2636A5F1F1F}"/>
    <cellStyle name="Separador de milhares 13 2 3 4 2 2 2 3" xfId="44186" xr:uid="{F38DB843-A5D8-49F1-89EE-29B517438D2D}"/>
    <cellStyle name="Separador de milhares 13 2 3 4 2 2 3" xfId="26494" xr:uid="{67AF5234-113C-42B0-A7D7-F76098C2F14D}"/>
    <cellStyle name="Separador de milhares 13 2 3 4 2 2 4" xfId="38289" xr:uid="{705258F1-C37F-442F-B1BF-5DEA8E2DB724}"/>
    <cellStyle name="Separador de milhares 13 2 3 4 2 3" xfId="17657" xr:uid="{E837A754-89F7-4718-BB08-DC8E929870C6}"/>
    <cellStyle name="Separador de milhares 13 2 3 4 2 3 2" xfId="29451" xr:uid="{11995B14-4C0E-41C5-BFF3-89300EC6E7FD}"/>
    <cellStyle name="Separador de milhares 13 2 3 4 2 3 3" xfId="41250" xr:uid="{53617845-ADED-4F9F-9304-206300B01B96}"/>
    <cellStyle name="Separador de milhares 13 2 3 4 2 4" xfId="23558" xr:uid="{8C354AB5-D187-40C0-8154-7FC0FCF92A10}"/>
    <cellStyle name="Separador de milhares 13 2 3 4 2 5" xfId="35353" xr:uid="{DB8A17AA-E8F8-47C8-8C74-9F52D374ADB7}"/>
    <cellStyle name="Separador de milhares 13 2 3 4 3" xfId="13274" xr:uid="{00000000-0005-0000-0000-00004D130000}"/>
    <cellStyle name="Separador de milhares 13 2 3 4 3 2" xfId="19205" xr:uid="{ECB23D64-8365-41E7-946C-606E25C2E33C}"/>
    <cellStyle name="Separador de milhares 13 2 3 4 3 2 2" xfId="30999" xr:uid="{22495150-7E92-479F-964B-964EE194A7B0}"/>
    <cellStyle name="Separador de milhares 13 2 3 4 3 2 3" xfId="42798" xr:uid="{B7735924-349C-4953-8B1F-6D7C31CF96DE}"/>
    <cellStyle name="Separador de milhares 13 2 3 4 3 3" xfId="25106" xr:uid="{30ECEDCA-EA1F-4DEC-BF9C-52C8A9A6C80D}"/>
    <cellStyle name="Separador de milhares 13 2 3 4 3 4" xfId="36901" xr:uid="{AAC50088-CF9E-44AA-9CEF-70CA462C73A5}"/>
    <cellStyle name="Separador de milhares 13 2 3 4 4" xfId="16265" xr:uid="{861303F6-544F-48E3-99EA-B3B73734747C}"/>
    <cellStyle name="Separador de milhares 13 2 3 4 4 2" xfId="28059" xr:uid="{BECAD897-F076-47FA-8BA9-1EC2F3C00AA2}"/>
    <cellStyle name="Separador de milhares 13 2 3 4 4 3" xfId="39858" xr:uid="{166A20AF-40B5-452F-8F72-3B392E220B13}"/>
    <cellStyle name="Separador de milhares 13 2 3 4 5" xfId="22169" xr:uid="{F806BE3F-7963-4E9B-AAE7-0D0C527929B9}"/>
    <cellStyle name="Separador de milhares 13 2 3 4 6" xfId="33965" xr:uid="{8AA35646-BB86-4D52-87D9-B2D868F8DD49}"/>
    <cellStyle name="Separador de milhares 13 2 3 5" xfId="3763" xr:uid="{00000000-0005-0000-0000-00004E130000}"/>
    <cellStyle name="Separador de milhares 13 2 3 5 2" xfId="11722" xr:uid="{00000000-0005-0000-0000-00004F130000}"/>
    <cellStyle name="Separador de milhares 13 2 3 5 2 2" xfId="14663" xr:uid="{00000000-0005-0000-0000-000050130000}"/>
    <cellStyle name="Separador de milhares 13 2 3 5 2 2 2" xfId="20594" xr:uid="{E8E1E9BC-F691-4E73-BD51-755C08CFDCC9}"/>
    <cellStyle name="Separador de milhares 13 2 3 5 2 2 2 2" xfId="32388" xr:uid="{206F01E1-3744-4B4F-AA0B-1EBBEFE2BFF9}"/>
    <cellStyle name="Separador de milhares 13 2 3 5 2 2 2 3" xfId="44187" xr:uid="{93DAF3B1-8D68-45DD-BA9C-6B6D0874F43F}"/>
    <cellStyle name="Separador de milhares 13 2 3 5 2 2 3" xfId="26495" xr:uid="{9B805E2F-7EFF-4D89-870D-7C2FA8587ACE}"/>
    <cellStyle name="Separador de milhares 13 2 3 5 2 2 4" xfId="38290" xr:uid="{2EF005F8-F5AC-4E8D-869F-B8914D258D8B}"/>
    <cellStyle name="Separador de milhares 13 2 3 5 2 3" xfId="17658" xr:uid="{9437EBD3-1CBF-4DD2-9499-25FE29792A9F}"/>
    <cellStyle name="Separador de milhares 13 2 3 5 2 3 2" xfId="29452" xr:uid="{E826798B-5207-439D-BC82-084C05EB7182}"/>
    <cellStyle name="Separador de milhares 13 2 3 5 2 3 3" xfId="41251" xr:uid="{D63C3827-D9D1-41EF-9509-480D4E0D8A4E}"/>
    <cellStyle name="Separador de milhares 13 2 3 5 2 4" xfId="23559" xr:uid="{838F83AC-4B06-45D4-BB6A-8F9897C71890}"/>
    <cellStyle name="Separador de milhares 13 2 3 5 2 5" xfId="35354" xr:uid="{2F728634-AB51-4008-96D4-589C97EC03B5}"/>
    <cellStyle name="Separador de milhares 13 2 3 5 3" xfId="13275" xr:uid="{00000000-0005-0000-0000-000051130000}"/>
    <cellStyle name="Separador de milhares 13 2 3 5 3 2" xfId="19206" xr:uid="{9CE747FF-D0D1-4947-A4A3-1D2EC7B16349}"/>
    <cellStyle name="Separador de milhares 13 2 3 5 3 2 2" xfId="31000" xr:uid="{8F8E36CC-7450-4BBA-807F-C6CE01877247}"/>
    <cellStyle name="Separador de milhares 13 2 3 5 3 2 3" xfId="42799" xr:uid="{AED8857B-F4A5-4345-914A-6BE5668127EF}"/>
    <cellStyle name="Separador de milhares 13 2 3 5 3 3" xfId="25107" xr:uid="{586A5A92-AEE6-4E70-B0E6-82EB4074677D}"/>
    <cellStyle name="Separador de milhares 13 2 3 5 3 4" xfId="36902" xr:uid="{C19F5641-FE4C-4EED-B449-BF3ABE0F41C6}"/>
    <cellStyle name="Separador de milhares 13 2 3 5 4" xfId="16266" xr:uid="{5306A4C8-37BE-4B48-AD7B-06A6F6DCA976}"/>
    <cellStyle name="Separador de milhares 13 2 3 5 4 2" xfId="28060" xr:uid="{30862C4C-5833-46C0-9EF8-9895A93F26D7}"/>
    <cellStyle name="Separador de milhares 13 2 3 5 4 3" xfId="39859" xr:uid="{A1B62657-2FC9-4AA2-9122-0208B3E7478D}"/>
    <cellStyle name="Separador de milhares 13 2 3 5 5" xfId="22170" xr:uid="{B1431B9B-10A7-418B-8169-1900C76EE94A}"/>
    <cellStyle name="Separador de milhares 13 2 3 5 6" xfId="33966" xr:uid="{246406D7-CCAC-4396-A5CE-28AE36155328}"/>
    <cellStyle name="Separador de milhares 13 2 3 6" xfId="11716" xr:uid="{00000000-0005-0000-0000-000052130000}"/>
    <cellStyle name="Separador de milhares 13 2 3 6 2" xfId="14657" xr:uid="{00000000-0005-0000-0000-000053130000}"/>
    <cellStyle name="Separador de milhares 13 2 3 6 2 2" xfId="20588" xr:uid="{CFAB8446-3E22-407C-A284-9BFB71B4D040}"/>
    <cellStyle name="Separador de milhares 13 2 3 6 2 2 2" xfId="32382" xr:uid="{0CD2B00A-9C09-49DD-B3A6-C241D8EA51EA}"/>
    <cellStyle name="Separador de milhares 13 2 3 6 2 2 3" xfId="44181" xr:uid="{B9B07BC8-43C7-4BFE-A3D6-C114C797B89E}"/>
    <cellStyle name="Separador de milhares 13 2 3 6 2 3" xfId="26489" xr:uid="{E26D63C0-F450-4C86-95BE-C7515B517847}"/>
    <cellStyle name="Separador de milhares 13 2 3 6 2 4" xfId="38284" xr:uid="{AE81391B-E7E8-4FB4-877F-E76155FF6A39}"/>
    <cellStyle name="Separador de milhares 13 2 3 6 3" xfId="17652" xr:uid="{3644B9FF-A905-4F9A-8884-0FE57F5A608F}"/>
    <cellStyle name="Separador de milhares 13 2 3 6 3 2" xfId="29446" xr:uid="{B98E5082-7762-4E3A-B1BF-91A1D62C961E}"/>
    <cellStyle name="Separador de milhares 13 2 3 6 3 3" xfId="41245" xr:uid="{3800AD3F-6DB1-4A3D-9CBB-F5FB9806F3B6}"/>
    <cellStyle name="Separador de milhares 13 2 3 6 4" xfId="23553" xr:uid="{09FEBD3E-0FF4-4A91-B3CA-04B6839AB806}"/>
    <cellStyle name="Separador de milhares 13 2 3 6 5" xfId="35348" xr:uid="{7CD0BFAB-1DB0-4071-B70F-AF3AA2AF97B5}"/>
    <cellStyle name="Separador de milhares 13 2 3 7" xfId="13269" xr:uid="{00000000-0005-0000-0000-000054130000}"/>
    <cellStyle name="Separador de milhares 13 2 3 7 2" xfId="19200" xr:uid="{9D5CFB89-7DE6-4967-BF8B-545994DF6718}"/>
    <cellStyle name="Separador de milhares 13 2 3 7 2 2" xfId="30994" xr:uid="{937F4E49-30F4-44D6-85E2-AAF3E9743747}"/>
    <cellStyle name="Separador de milhares 13 2 3 7 2 3" xfId="42793" xr:uid="{53ED87CA-81C2-4FD1-91F2-1B9E4CDC14D8}"/>
    <cellStyle name="Separador de milhares 13 2 3 7 3" xfId="25101" xr:uid="{B71219C9-D2B8-43A7-81D5-C0DBCEF213D9}"/>
    <cellStyle name="Separador de milhares 13 2 3 7 4" xfId="36896" xr:uid="{124E0355-4997-45C4-8388-25640CB49255}"/>
    <cellStyle name="Separador de milhares 13 2 3 8" xfId="16260" xr:uid="{8CD047E9-554A-4AE5-A7A9-3E07093C6EC8}"/>
    <cellStyle name="Separador de milhares 13 2 3 8 2" xfId="28054" xr:uid="{A10978E7-42D1-4846-BD68-B8F96E7EBECB}"/>
    <cellStyle name="Separador de milhares 13 2 3 8 3" xfId="39853" xr:uid="{E4338687-64DB-4CA5-B5B3-7FC768BB63F3}"/>
    <cellStyle name="Separador de milhares 13 2 3 9" xfId="22164" xr:uid="{4D778383-1478-40E1-A165-1F16ADC45BA1}"/>
    <cellStyle name="Separador de milhares 13 2 4" xfId="3764" xr:uid="{00000000-0005-0000-0000-000055130000}"/>
    <cellStyle name="Separador de milhares 13 2 4 10" xfId="33967" xr:uid="{CB79845C-11BA-4BE3-BC9F-9CCDABD6F7AB}"/>
    <cellStyle name="Separador de milhares 13 2 4 2" xfId="3765" xr:uid="{00000000-0005-0000-0000-000056130000}"/>
    <cellStyle name="Separador de milhares 13 2 4 2 2" xfId="3766" xr:uid="{00000000-0005-0000-0000-000057130000}"/>
    <cellStyle name="Separador de milhares 13 2 4 2 2 2" xfId="11725" xr:uid="{00000000-0005-0000-0000-000058130000}"/>
    <cellStyle name="Separador de milhares 13 2 4 2 2 2 2" xfId="14666" xr:uid="{00000000-0005-0000-0000-000059130000}"/>
    <cellStyle name="Separador de milhares 13 2 4 2 2 2 2 2" xfId="20597" xr:uid="{8237A00A-8DC3-4A09-A963-C7C6780C96A9}"/>
    <cellStyle name="Separador de milhares 13 2 4 2 2 2 2 2 2" xfId="32391" xr:uid="{C1B80F15-0BF3-4DAF-AF0E-B92A466E9F3F}"/>
    <cellStyle name="Separador de milhares 13 2 4 2 2 2 2 2 3" xfId="44190" xr:uid="{83C2EE5D-80BE-4CC6-A444-E8CBCBF56F97}"/>
    <cellStyle name="Separador de milhares 13 2 4 2 2 2 2 3" xfId="26498" xr:uid="{022155A4-277E-476D-A664-0BDABBD71073}"/>
    <cellStyle name="Separador de milhares 13 2 4 2 2 2 2 4" xfId="38293" xr:uid="{C2F2F687-9D15-412D-8E89-B17ACD8A0B8A}"/>
    <cellStyle name="Separador de milhares 13 2 4 2 2 2 3" xfId="17661" xr:uid="{86BB71B7-A855-462B-B7F6-A55986FC66D7}"/>
    <cellStyle name="Separador de milhares 13 2 4 2 2 2 3 2" xfId="29455" xr:uid="{BC93173D-B376-4AE6-9AC0-4A53990E8051}"/>
    <cellStyle name="Separador de milhares 13 2 4 2 2 2 3 3" xfId="41254" xr:uid="{65BBFD45-2A13-4435-947C-31CD1EF87D4F}"/>
    <cellStyle name="Separador de milhares 13 2 4 2 2 2 4" xfId="23562" xr:uid="{DC9FEBE1-8CF4-4CE2-AD31-F07B098CA5FD}"/>
    <cellStyle name="Separador de milhares 13 2 4 2 2 2 5" xfId="35357" xr:uid="{3C39D108-AEAD-419F-9CD8-743E2CF7724D}"/>
    <cellStyle name="Separador de milhares 13 2 4 2 2 3" xfId="13278" xr:uid="{00000000-0005-0000-0000-00005A130000}"/>
    <cellStyle name="Separador de milhares 13 2 4 2 2 3 2" xfId="19209" xr:uid="{3F11A3D1-07E6-4E9B-A2C5-364E59B5FD4C}"/>
    <cellStyle name="Separador de milhares 13 2 4 2 2 3 2 2" xfId="31003" xr:uid="{BCBF5461-ADA5-423A-90FE-49AF47885145}"/>
    <cellStyle name="Separador de milhares 13 2 4 2 2 3 2 3" xfId="42802" xr:uid="{3A5080DD-23EE-4FD5-8CCB-290FF767385C}"/>
    <cellStyle name="Separador de milhares 13 2 4 2 2 3 3" xfId="25110" xr:uid="{10B613C4-27EA-41B5-858D-1B2DD2F1D3BC}"/>
    <cellStyle name="Separador de milhares 13 2 4 2 2 3 4" xfId="36905" xr:uid="{7A2B4AFE-CB66-4D4F-AE7D-BE899BD846F7}"/>
    <cellStyle name="Separador de milhares 13 2 4 2 2 4" xfId="16269" xr:uid="{72152C36-CE99-4BAC-85E5-36F32D442D9A}"/>
    <cellStyle name="Separador de milhares 13 2 4 2 2 4 2" xfId="28063" xr:uid="{A7972C20-EA2E-4315-ABFD-B446D205EB8E}"/>
    <cellStyle name="Separador de milhares 13 2 4 2 2 4 3" xfId="39862" xr:uid="{AC46EFC0-5122-4FB0-9FEA-E8BBB754CEAD}"/>
    <cellStyle name="Separador de milhares 13 2 4 2 2 5" xfId="22173" xr:uid="{20857348-F2C4-477E-90A8-A72864431178}"/>
    <cellStyle name="Separador de milhares 13 2 4 2 2 6" xfId="33969" xr:uid="{5ACD3B17-3CF3-434D-A13E-5FE6716882AC}"/>
    <cellStyle name="Separador de milhares 13 2 4 2 3" xfId="3767" xr:uid="{00000000-0005-0000-0000-00005B130000}"/>
    <cellStyle name="Separador de milhares 13 2 4 2 3 2" xfId="11726" xr:uid="{00000000-0005-0000-0000-00005C130000}"/>
    <cellStyle name="Separador de milhares 13 2 4 2 3 2 2" xfId="14667" xr:uid="{00000000-0005-0000-0000-00005D130000}"/>
    <cellStyle name="Separador de milhares 13 2 4 2 3 2 2 2" xfId="20598" xr:uid="{7FEF7AEA-4546-4B83-B17B-41B8485CD92F}"/>
    <cellStyle name="Separador de milhares 13 2 4 2 3 2 2 2 2" xfId="32392" xr:uid="{C7C2096D-3A5C-4C1F-9C75-66DC8F7CAE31}"/>
    <cellStyle name="Separador de milhares 13 2 4 2 3 2 2 2 3" xfId="44191" xr:uid="{AB9AC7FB-EC3A-41FF-83D8-71225AE30A6C}"/>
    <cellStyle name="Separador de milhares 13 2 4 2 3 2 2 3" xfId="26499" xr:uid="{EEA5201E-1994-42E1-8AC0-5C8AAC7022EB}"/>
    <cellStyle name="Separador de milhares 13 2 4 2 3 2 2 4" xfId="38294" xr:uid="{7EBBBF7E-96F7-46C5-976B-0D72C6E4B1DE}"/>
    <cellStyle name="Separador de milhares 13 2 4 2 3 2 3" xfId="17662" xr:uid="{FC6E0C47-2B5A-47F1-A80C-60884702F7C9}"/>
    <cellStyle name="Separador de milhares 13 2 4 2 3 2 3 2" xfId="29456" xr:uid="{A6143767-F391-4A9F-A7A4-B4064715B91F}"/>
    <cellStyle name="Separador de milhares 13 2 4 2 3 2 3 3" xfId="41255" xr:uid="{31DB92EB-68CD-4B85-9936-BCA0FD3FA7B1}"/>
    <cellStyle name="Separador de milhares 13 2 4 2 3 2 4" xfId="23563" xr:uid="{F872C604-1F58-46BB-A5CA-B0B091BCA9F1}"/>
    <cellStyle name="Separador de milhares 13 2 4 2 3 2 5" xfId="35358" xr:uid="{4E8CB739-5943-4AAA-9852-BC666F9FD79B}"/>
    <cellStyle name="Separador de milhares 13 2 4 2 3 3" xfId="13279" xr:uid="{00000000-0005-0000-0000-00005E130000}"/>
    <cellStyle name="Separador de milhares 13 2 4 2 3 3 2" xfId="19210" xr:uid="{6A5E7D6F-F93A-4ED9-A0F1-E633589BC324}"/>
    <cellStyle name="Separador de milhares 13 2 4 2 3 3 2 2" xfId="31004" xr:uid="{644E60E4-7D24-4080-BBD2-0196361D0BC0}"/>
    <cellStyle name="Separador de milhares 13 2 4 2 3 3 2 3" xfId="42803" xr:uid="{91704CEF-C8BD-46D2-992C-93E2E947079F}"/>
    <cellStyle name="Separador de milhares 13 2 4 2 3 3 3" xfId="25111" xr:uid="{34AD753D-05F7-4979-A479-D17A23017877}"/>
    <cellStyle name="Separador de milhares 13 2 4 2 3 3 4" xfId="36906" xr:uid="{03E1FE13-FCB3-44A4-9D91-6C6D1323BF3C}"/>
    <cellStyle name="Separador de milhares 13 2 4 2 3 4" xfId="16270" xr:uid="{0C7E7DA6-A39C-4258-B5D3-33FED4C423F3}"/>
    <cellStyle name="Separador de milhares 13 2 4 2 3 4 2" xfId="28064" xr:uid="{41897018-65BE-4409-8D17-DD48249949D6}"/>
    <cellStyle name="Separador de milhares 13 2 4 2 3 4 3" xfId="39863" xr:uid="{3626E1FC-3EE7-440A-AE05-5A9CDB43EEF3}"/>
    <cellStyle name="Separador de milhares 13 2 4 2 3 5" xfId="22174" xr:uid="{44C8B147-8976-4E40-9625-35B2265B5402}"/>
    <cellStyle name="Separador de milhares 13 2 4 2 3 6" xfId="33970" xr:uid="{997D6A6A-47D1-4527-8BB2-A45A6EB19A71}"/>
    <cellStyle name="Separador de milhares 13 2 4 2 4" xfId="11724" xr:uid="{00000000-0005-0000-0000-00005F130000}"/>
    <cellStyle name="Separador de milhares 13 2 4 2 4 2" xfId="14665" xr:uid="{00000000-0005-0000-0000-000060130000}"/>
    <cellStyle name="Separador de milhares 13 2 4 2 4 2 2" xfId="20596" xr:uid="{3B09C4CE-E6D5-4766-924D-7AD6A1096F73}"/>
    <cellStyle name="Separador de milhares 13 2 4 2 4 2 2 2" xfId="32390" xr:uid="{D22E9E9D-9ED5-497D-883C-5D48DB4E17CA}"/>
    <cellStyle name="Separador de milhares 13 2 4 2 4 2 2 3" xfId="44189" xr:uid="{6A97A099-7CAD-488E-AD23-F9BBE6C332BD}"/>
    <cellStyle name="Separador de milhares 13 2 4 2 4 2 3" xfId="26497" xr:uid="{8A45144A-DB40-481C-AB3F-6163DF55F85C}"/>
    <cellStyle name="Separador de milhares 13 2 4 2 4 2 4" xfId="38292" xr:uid="{C2F80C56-097D-455D-8D72-DDD577CB13AD}"/>
    <cellStyle name="Separador de milhares 13 2 4 2 4 3" xfId="17660" xr:uid="{892290A8-7F4B-4E1F-9845-C4413B7ED912}"/>
    <cellStyle name="Separador de milhares 13 2 4 2 4 3 2" xfId="29454" xr:uid="{220D1AD1-A3B1-4B91-AF66-EC297E062717}"/>
    <cellStyle name="Separador de milhares 13 2 4 2 4 3 3" xfId="41253" xr:uid="{AB131D0F-01E7-436C-98FE-95532FBDBCBA}"/>
    <cellStyle name="Separador de milhares 13 2 4 2 4 4" xfId="23561" xr:uid="{9969041F-2329-48DD-88D0-401FDC03C693}"/>
    <cellStyle name="Separador de milhares 13 2 4 2 4 5" xfId="35356" xr:uid="{6124EDAB-44EE-4F89-891C-C5F97E4ABE6E}"/>
    <cellStyle name="Separador de milhares 13 2 4 2 5" xfId="13277" xr:uid="{00000000-0005-0000-0000-000061130000}"/>
    <cellStyle name="Separador de milhares 13 2 4 2 5 2" xfId="19208" xr:uid="{4FA157CD-B0BB-4454-8ABE-B9401EC3B802}"/>
    <cellStyle name="Separador de milhares 13 2 4 2 5 2 2" xfId="31002" xr:uid="{6FADE642-B8DE-4663-9A5A-A8E5BF200DA5}"/>
    <cellStyle name="Separador de milhares 13 2 4 2 5 2 3" xfId="42801" xr:uid="{AA00F3B5-3DB1-4EA6-B50A-6D220E709682}"/>
    <cellStyle name="Separador de milhares 13 2 4 2 5 3" xfId="25109" xr:uid="{52AFA71A-EE34-47B2-81E7-072B6DE43C71}"/>
    <cellStyle name="Separador de milhares 13 2 4 2 5 4" xfId="36904" xr:uid="{FE84CA77-E59E-4ADB-9683-C3528FC14421}"/>
    <cellStyle name="Separador de milhares 13 2 4 2 6" xfId="16268" xr:uid="{7191DD85-8043-4D43-B527-02570DF81DC4}"/>
    <cellStyle name="Separador de milhares 13 2 4 2 6 2" xfId="28062" xr:uid="{E771A680-D9CF-4567-95F2-186D2614BC24}"/>
    <cellStyle name="Separador de milhares 13 2 4 2 6 3" xfId="39861" xr:uid="{DD72682B-936D-49BA-B2E6-BC4F0011CBB5}"/>
    <cellStyle name="Separador de milhares 13 2 4 2 7" xfId="22172" xr:uid="{D4D80F5E-9A6F-4BA4-8BD9-8DB6F05BC4B9}"/>
    <cellStyle name="Separador de milhares 13 2 4 2 8" xfId="33968" xr:uid="{89BA47E9-E0A6-4990-B755-D49828B767EA}"/>
    <cellStyle name="Separador de milhares 13 2 4 3" xfId="3768" xr:uid="{00000000-0005-0000-0000-000062130000}"/>
    <cellStyle name="Separador de milhares 13 2 4 3 2" xfId="11727" xr:uid="{00000000-0005-0000-0000-000063130000}"/>
    <cellStyle name="Separador de milhares 13 2 4 3 2 2" xfId="14668" xr:uid="{00000000-0005-0000-0000-000064130000}"/>
    <cellStyle name="Separador de milhares 13 2 4 3 2 2 2" xfId="20599" xr:uid="{644E796F-BC78-4C79-9257-81F0ADD3DB76}"/>
    <cellStyle name="Separador de milhares 13 2 4 3 2 2 2 2" xfId="32393" xr:uid="{1E331505-7163-40E1-B987-5692ACAF1864}"/>
    <cellStyle name="Separador de milhares 13 2 4 3 2 2 2 3" xfId="44192" xr:uid="{1903AC50-B0F9-4C63-A04E-A5C694B448C1}"/>
    <cellStyle name="Separador de milhares 13 2 4 3 2 2 3" xfId="26500" xr:uid="{06D40641-BD10-4DAB-9F93-162494ABF1A1}"/>
    <cellStyle name="Separador de milhares 13 2 4 3 2 2 4" xfId="38295" xr:uid="{BEFECF4F-FA7F-4190-BDDD-5E8BD24D47B6}"/>
    <cellStyle name="Separador de milhares 13 2 4 3 2 3" xfId="17663" xr:uid="{3C3229E0-AB20-4E43-80EF-FC8F2BA75CAE}"/>
    <cellStyle name="Separador de milhares 13 2 4 3 2 3 2" xfId="29457" xr:uid="{B831D920-680E-4E61-ACE5-9408030095FF}"/>
    <cellStyle name="Separador de milhares 13 2 4 3 2 3 3" xfId="41256" xr:uid="{B9AC7AFD-768E-40AC-A429-782F9C9165EE}"/>
    <cellStyle name="Separador de milhares 13 2 4 3 2 4" xfId="23564" xr:uid="{B9FE1200-DBA3-4A9A-B99A-095D76B173CB}"/>
    <cellStyle name="Separador de milhares 13 2 4 3 2 5" xfId="35359" xr:uid="{50A5ED2F-13C1-4B1B-AE1E-E7F6888E1151}"/>
    <cellStyle name="Separador de milhares 13 2 4 3 3" xfId="13280" xr:uid="{00000000-0005-0000-0000-000065130000}"/>
    <cellStyle name="Separador de milhares 13 2 4 3 3 2" xfId="19211" xr:uid="{C247A6AA-C324-41F3-8B8B-222633A2E348}"/>
    <cellStyle name="Separador de milhares 13 2 4 3 3 2 2" xfId="31005" xr:uid="{159D4A6A-56C6-49A0-9B98-BAA842E1B62C}"/>
    <cellStyle name="Separador de milhares 13 2 4 3 3 2 3" xfId="42804" xr:uid="{791C2640-EE6F-4431-A3B3-1C195E70900E}"/>
    <cellStyle name="Separador de milhares 13 2 4 3 3 3" xfId="25112" xr:uid="{2721287A-BABC-42CE-8289-83C99AA32A54}"/>
    <cellStyle name="Separador de milhares 13 2 4 3 3 4" xfId="36907" xr:uid="{9A1C2654-0C2D-48BC-919A-DB5048D5AB1B}"/>
    <cellStyle name="Separador de milhares 13 2 4 3 4" xfId="16271" xr:uid="{C0EC4276-9828-4DC7-800D-B3AF5B0E0643}"/>
    <cellStyle name="Separador de milhares 13 2 4 3 4 2" xfId="28065" xr:uid="{83B5C48C-296C-4C1B-A9C9-8F7D500FBE49}"/>
    <cellStyle name="Separador de milhares 13 2 4 3 4 3" xfId="39864" xr:uid="{688A5556-76C4-4B9E-B90B-99F45C838B6B}"/>
    <cellStyle name="Separador de milhares 13 2 4 3 5" xfId="22175" xr:uid="{DE1B150B-0DC3-4D8A-842B-16E1B568D8E4}"/>
    <cellStyle name="Separador de milhares 13 2 4 3 6" xfId="33971" xr:uid="{E94510D1-BA4B-4605-B4B5-E89226D2B6FA}"/>
    <cellStyle name="Separador de milhares 13 2 4 4" xfId="3769" xr:uid="{00000000-0005-0000-0000-000066130000}"/>
    <cellStyle name="Separador de milhares 13 2 4 4 2" xfId="11728" xr:uid="{00000000-0005-0000-0000-000067130000}"/>
    <cellStyle name="Separador de milhares 13 2 4 4 2 2" xfId="14669" xr:uid="{00000000-0005-0000-0000-000068130000}"/>
    <cellStyle name="Separador de milhares 13 2 4 4 2 2 2" xfId="20600" xr:uid="{221409A7-7C5A-4E57-BC62-8D0FB1936345}"/>
    <cellStyle name="Separador de milhares 13 2 4 4 2 2 2 2" xfId="32394" xr:uid="{942B240A-3688-4398-9055-D3B4D481C2DC}"/>
    <cellStyle name="Separador de milhares 13 2 4 4 2 2 2 3" xfId="44193" xr:uid="{BC6F4DCD-F34F-4A2B-B691-6CDAAF0CB392}"/>
    <cellStyle name="Separador de milhares 13 2 4 4 2 2 3" xfId="26501" xr:uid="{DF8EDC6F-B909-47B8-9CF8-296D781A32CF}"/>
    <cellStyle name="Separador de milhares 13 2 4 4 2 2 4" xfId="38296" xr:uid="{34D16057-D7BB-4CF2-A404-08C34D2731CD}"/>
    <cellStyle name="Separador de milhares 13 2 4 4 2 3" xfId="17664" xr:uid="{C30BDFCC-8281-409A-90BF-5C32BBFBB646}"/>
    <cellStyle name="Separador de milhares 13 2 4 4 2 3 2" xfId="29458" xr:uid="{3556644E-4A82-464C-921D-B4AF26B6BB6A}"/>
    <cellStyle name="Separador de milhares 13 2 4 4 2 3 3" xfId="41257" xr:uid="{2882DF96-591D-4878-9D79-BA2EE7E99992}"/>
    <cellStyle name="Separador de milhares 13 2 4 4 2 4" xfId="23565" xr:uid="{20FB7568-6BB9-4DE6-8BC5-23073ECDA6A2}"/>
    <cellStyle name="Separador de milhares 13 2 4 4 2 5" xfId="35360" xr:uid="{E7DE5D39-40B7-4C2E-B3DA-7640B44DFAF1}"/>
    <cellStyle name="Separador de milhares 13 2 4 4 3" xfId="13281" xr:uid="{00000000-0005-0000-0000-000069130000}"/>
    <cellStyle name="Separador de milhares 13 2 4 4 3 2" xfId="19212" xr:uid="{4233979A-DDF7-497A-A52D-B08B6B02DE04}"/>
    <cellStyle name="Separador de milhares 13 2 4 4 3 2 2" xfId="31006" xr:uid="{9BE48CA3-71AA-4A27-88B5-C08412F3DFC7}"/>
    <cellStyle name="Separador de milhares 13 2 4 4 3 2 3" xfId="42805" xr:uid="{0FC2A7AB-ADF3-4776-B13B-8FE6E497ED66}"/>
    <cellStyle name="Separador de milhares 13 2 4 4 3 3" xfId="25113" xr:uid="{167CD81E-3C76-414A-A225-5D2449C6A8EE}"/>
    <cellStyle name="Separador de milhares 13 2 4 4 3 4" xfId="36908" xr:uid="{96B422C2-8729-4F60-9B58-C3CF717D9C11}"/>
    <cellStyle name="Separador de milhares 13 2 4 4 4" xfId="16272" xr:uid="{F80D924D-53DB-4EFE-859B-2656D8542C1F}"/>
    <cellStyle name="Separador de milhares 13 2 4 4 4 2" xfId="28066" xr:uid="{BC673C09-499E-4B11-82E5-8EC13B991784}"/>
    <cellStyle name="Separador de milhares 13 2 4 4 4 3" xfId="39865" xr:uid="{EFAD2EDA-66DE-4F09-8232-D53A483E5F62}"/>
    <cellStyle name="Separador de milhares 13 2 4 4 5" xfId="22176" xr:uid="{907BC360-6ABB-49BA-B50E-399F7FC59ECF}"/>
    <cellStyle name="Separador de milhares 13 2 4 4 6" xfId="33972" xr:uid="{52CC3D3A-816B-4671-9340-09D16F2A4A66}"/>
    <cellStyle name="Separador de milhares 13 2 4 5" xfId="3770" xr:uid="{00000000-0005-0000-0000-00006A130000}"/>
    <cellStyle name="Separador de milhares 13 2 4 5 2" xfId="11729" xr:uid="{00000000-0005-0000-0000-00006B130000}"/>
    <cellStyle name="Separador de milhares 13 2 4 5 2 2" xfId="14670" xr:uid="{00000000-0005-0000-0000-00006C130000}"/>
    <cellStyle name="Separador de milhares 13 2 4 5 2 2 2" xfId="20601" xr:uid="{EAF3ECF1-D42F-4084-BD42-78D8451E8323}"/>
    <cellStyle name="Separador de milhares 13 2 4 5 2 2 2 2" xfId="32395" xr:uid="{E8971728-305B-4AF6-BEE2-E8B3CFD7CAF4}"/>
    <cellStyle name="Separador de milhares 13 2 4 5 2 2 2 3" xfId="44194" xr:uid="{A7AC9699-B700-4CF3-B67D-4DB07BB6EDB3}"/>
    <cellStyle name="Separador de milhares 13 2 4 5 2 2 3" xfId="26502" xr:uid="{9F3059A4-C911-4710-8A87-96B9AA4D9C5D}"/>
    <cellStyle name="Separador de milhares 13 2 4 5 2 2 4" xfId="38297" xr:uid="{653E45B9-4934-47F9-BC29-B8A1D03D76A1}"/>
    <cellStyle name="Separador de milhares 13 2 4 5 2 3" xfId="17665" xr:uid="{64BD820A-5172-4A32-A5BD-8723FE992423}"/>
    <cellStyle name="Separador de milhares 13 2 4 5 2 3 2" xfId="29459" xr:uid="{9335B748-9A0F-4C4D-92DA-C52E20850AD3}"/>
    <cellStyle name="Separador de milhares 13 2 4 5 2 3 3" xfId="41258" xr:uid="{A6DE70DE-2F29-440E-958F-7EFAF868D9A0}"/>
    <cellStyle name="Separador de milhares 13 2 4 5 2 4" xfId="23566" xr:uid="{E997EF3F-5743-49BC-85E9-8BFA30332765}"/>
    <cellStyle name="Separador de milhares 13 2 4 5 2 5" xfId="35361" xr:uid="{83BB4178-C4D5-45DD-A72D-E502EDD287EF}"/>
    <cellStyle name="Separador de milhares 13 2 4 5 3" xfId="13282" xr:uid="{00000000-0005-0000-0000-00006D130000}"/>
    <cellStyle name="Separador de milhares 13 2 4 5 3 2" xfId="19213" xr:uid="{EAAB0D5A-B567-4872-AD37-47FC94548111}"/>
    <cellStyle name="Separador de milhares 13 2 4 5 3 2 2" xfId="31007" xr:uid="{075AAEFF-9CDD-45D9-85C1-929A046370CB}"/>
    <cellStyle name="Separador de milhares 13 2 4 5 3 2 3" xfId="42806" xr:uid="{72E0E20F-0BFB-4F04-95D5-10F98130F95F}"/>
    <cellStyle name="Separador de milhares 13 2 4 5 3 3" xfId="25114" xr:uid="{12656BCB-C10A-471A-ABAC-A5B6373D084D}"/>
    <cellStyle name="Separador de milhares 13 2 4 5 3 4" xfId="36909" xr:uid="{9A78217D-E5FF-4201-9677-BD7CB8037666}"/>
    <cellStyle name="Separador de milhares 13 2 4 5 4" xfId="16273" xr:uid="{E513C157-173B-4F7E-B597-969B6FEB8BA1}"/>
    <cellStyle name="Separador de milhares 13 2 4 5 4 2" xfId="28067" xr:uid="{81C0DC21-9B30-4732-9C73-97CC33B9A260}"/>
    <cellStyle name="Separador de milhares 13 2 4 5 4 3" xfId="39866" xr:uid="{B4E82F99-E5F8-4203-A865-235553C2A760}"/>
    <cellStyle name="Separador de milhares 13 2 4 5 5" xfId="22177" xr:uid="{E23ED661-7532-41E7-969F-8A1C56F30D51}"/>
    <cellStyle name="Separador de milhares 13 2 4 5 6" xfId="33973" xr:uid="{C94022DA-F0D3-4F7F-B34D-12D372805468}"/>
    <cellStyle name="Separador de milhares 13 2 4 6" xfId="11723" xr:uid="{00000000-0005-0000-0000-00006E130000}"/>
    <cellStyle name="Separador de milhares 13 2 4 6 2" xfId="14664" xr:uid="{00000000-0005-0000-0000-00006F130000}"/>
    <cellStyle name="Separador de milhares 13 2 4 6 2 2" xfId="20595" xr:uid="{90841D95-D2EC-4D92-99BF-886808DBAB07}"/>
    <cellStyle name="Separador de milhares 13 2 4 6 2 2 2" xfId="32389" xr:uid="{51AA8D99-F152-4F39-BC65-EDA5A7DDB3B9}"/>
    <cellStyle name="Separador de milhares 13 2 4 6 2 2 3" xfId="44188" xr:uid="{4D0D44A9-3D96-492A-A8FB-F21FC1D2BE2C}"/>
    <cellStyle name="Separador de milhares 13 2 4 6 2 3" xfId="26496" xr:uid="{0C118502-151D-4BF8-A24D-2B217E769C19}"/>
    <cellStyle name="Separador de milhares 13 2 4 6 2 4" xfId="38291" xr:uid="{8ED43DC8-8C98-4652-B0E3-68CC10E8914F}"/>
    <cellStyle name="Separador de milhares 13 2 4 6 3" xfId="17659" xr:uid="{0872D363-2B77-4A06-90CA-9002C3108765}"/>
    <cellStyle name="Separador de milhares 13 2 4 6 3 2" xfId="29453" xr:uid="{DB0FC6D5-FEFD-472E-B061-EF03EC02A456}"/>
    <cellStyle name="Separador de milhares 13 2 4 6 3 3" xfId="41252" xr:uid="{C29D90BD-D4A5-43F4-BD49-793E8CDB007B}"/>
    <cellStyle name="Separador de milhares 13 2 4 6 4" xfId="23560" xr:uid="{4EA5DF2D-081A-44DD-A0DF-D5A9F3C4B1C3}"/>
    <cellStyle name="Separador de milhares 13 2 4 6 5" xfId="35355" xr:uid="{8B1A2B22-10E4-438E-909F-AC002FE3935D}"/>
    <cellStyle name="Separador de milhares 13 2 4 7" xfId="13276" xr:uid="{00000000-0005-0000-0000-000070130000}"/>
    <cellStyle name="Separador de milhares 13 2 4 7 2" xfId="19207" xr:uid="{45ED2B6B-4FD5-4D97-AEC3-EC345C234EFF}"/>
    <cellStyle name="Separador de milhares 13 2 4 7 2 2" xfId="31001" xr:uid="{A162C449-0EB3-4530-A380-6177301EC6F2}"/>
    <cellStyle name="Separador de milhares 13 2 4 7 2 3" xfId="42800" xr:uid="{B1238A83-F774-43E5-9659-C62FE8CCCAD0}"/>
    <cellStyle name="Separador de milhares 13 2 4 7 3" xfId="25108" xr:uid="{148C24D3-BC17-475D-9864-1FAC0534D92F}"/>
    <cellStyle name="Separador de milhares 13 2 4 7 4" xfId="36903" xr:uid="{85449BA6-BF48-4796-AA88-B9A107256C21}"/>
    <cellStyle name="Separador de milhares 13 2 4 8" xfId="16267" xr:uid="{B5007A86-967F-4CAA-89C5-DDDE6F9E8949}"/>
    <cellStyle name="Separador de milhares 13 2 4 8 2" xfId="28061" xr:uid="{0BD022A2-6E27-4273-A686-801830676D52}"/>
    <cellStyle name="Separador de milhares 13 2 4 8 3" xfId="39860" xr:uid="{903D539D-BAC6-4E19-8B33-0F4AEF3FDB17}"/>
    <cellStyle name="Separador de milhares 13 2 4 9" xfId="22171" xr:uid="{B4677138-DF18-44E8-8B81-88D3B5AADA8D}"/>
    <cellStyle name="Separador de milhares 13 2 5" xfId="3771" xr:uid="{00000000-0005-0000-0000-000071130000}"/>
    <cellStyle name="Separador de milhares 13 2 5 2" xfId="3772" xr:uid="{00000000-0005-0000-0000-000072130000}"/>
    <cellStyle name="Separador de milhares 13 2 5 2 2" xfId="11731" xr:uid="{00000000-0005-0000-0000-000073130000}"/>
    <cellStyle name="Separador de milhares 13 2 5 2 2 2" xfId="14672" xr:uid="{00000000-0005-0000-0000-000074130000}"/>
    <cellStyle name="Separador de milhares 13 2 5 2 2 2 2" xfId="20603" xr:uid="{095B9519-0990-4192-BDA5-C68612A5B6C5}"/>
    <cellStyle name="Separador de milhares 13 2 5 2 2 2 2 2" xfId="32397" xr:uid="{005E12C3-EDD6-43E0-AE99-AFD6389E0873}"/>
    <cellStyle name="Separador de milhares 13 2 5 2 2 2 2 3" xfId="44196" xr:uid="{29E2EB88-9037-4916-A1B1-E1D4287BC604}"/>
    <cellStyle name="Separador de milhares 13 2 5 2 2 2 3" xfId="26504" xr:uid="{DADE457F-155B-4CA2-ACF6-68FB54EAF77D}"/>
    <cellStyle name="Separador de milhares 13 2 5 2 2 2 4" xfId="38299" xr:uid="{2D184ADE-92C8-423C-AA64-48E1292600B1}"/>
    <cellStyle name="Separador de milhares 13 2 5 2 2 3" xfId="17667" xr:uid="{C615681E-9E36-487E-978D-FBE05B86ACC3}"/>
    <cellStyle name="Separador de milhares 13 2 5 2 2 3 2" xfId="29461" xr:uid="{05CB6473-368A-40A8-A270-6E3B510BAEB6}"/>
    <cellStyle name="Separador de milhares 13 2 5 2 2 3 3" xfId="41260" xr:uid="{F38B9281-6E88-43DE-8379-E834AA071F31}"/>
    <cellStyle name="Separador de milhares 13 2 5 2 2 4" xfId="23568" xr:uid="{5A5FCEDA-30DD-4BD0-8129-65B942E058AB}"/>
    <cellStyle name="Separador de milhares 13 2 5 2 2 5" xfId="35363" xr:uid="{297A4BFF-DE8A-403C-8308-C4D35B0E7DCB}"/>
    <cellStyle name="Separador de milhares 13 2 5 2 3" xfId="13284" xr:uid="{00000000-0005-0000-0000-000075130000}"/>
    <cellStyle name="Separador de milhares 13 2 5 2 3 2" xfId="19215" xr:uid="{288CA6B7-A6DE-496D-9FE5-EC36BA38C926}"/>
    <cellStyle name="Separador de milhares 13 2 5 2 3 2 2" xfId="31009" xr:uid="{E6B0055C-9FE4-494E-A461-A4D4D0DCDD74}"/>
    <cellStyle name="Separador de milhares 13 2 5 2 3 2 3" xfId="42808" xr:uid="{B1FB9090-FDBD-45EE-AEFC-F43E1EB41A50}"/>
    <cellStyle name="Separador de milhares 13 2 5 2 3 3" xfId="25116" xr:uid="{1ED5E971-5F39-4B4C-B1E9-1F5757D94ADB}"/>
    <cellStyle name="Separador de milhares 13 2 5 2 3 4" xfId="36911" xr:uid="{68755AD8-47A2-42E7-B3E7-82407727642D}"/>
    <cellStyle name="Separador de milhares 13 2 5 2 4" xfId="16275" xr:uid="{20CF875B-237B-4C24-A442-92D3ED9147E3}"/>
    <cellStyle name="Separador de milhares 13 2 5 2 4 2" xfId="28069" xr:uid="{E1A64953-CDFD-413E-9C6E-09A58E32235B}"/>
    <cellStyle name="Separador de milhares 13 2 5 2 4 3" xfId="39868" xr:uid="{584134EB-3D65-4BE7-B83E-D5293BB8E1B7}"/>
    <cellStyle name="Separador de milhares 13 2 5 2 5" xfId="22179" xr:uid="{0811ECE4-74F8-4307-BB05-AD8AFCC49564}"/>
    <cellStyle name="Separador de milhares 13 2 5 2 6" xfId="33975" xr:uid="{D55E0E17-344E-4BEF-A011-D0D369FB396E}"/>
    <cellStyle name="Separador de milhares 13 2 5 3" xfId="3773" xr:uid="{00000000-0005-0000-0000-000076130000}"/>
    <cellStyle name="Separador de milhares 13 2 5 3 2" xfId="11732" xr:uid="{00000000-0005-0000-0000-000077130000}"/>
    <cellStyle name="Separador de milhares 13 2 5 3 2 2" xfId="14673" xr:uid="{00000000-0005-0000-0000-000078130000}"/>
    <cellStyle name="Separador de milhares 13 2 5 3 2 2 2" xfId="20604" xr:uid="{0E316F63-1CAF-4CE2-AF13-ECA98DB7B2A2}"/>
    <cellStyle name="Separador de milhares 13 2 5 3 2 2 2 2" xfId="32398" xr:uid="{D397F3A9-B8EB-48B1-AEB5-C11F0735BAD4}"/>
    <cellStyle name="Separador de milhares 13 2 5 3 2 2 2 3" xfId="44197" xr:uid="{23D5B552-E68F-48DA-91D5-069FFE1C43FA}"/>
    <cellStyle name="Separador de milhares 13 2 5 3 2 2 3" xfId="26505" xr:uid="{B2458780-7305-44AC-A634-6C8684B87221}"/>
    <cellStyle name="Separador de milhares 13 2 5 3 2 2 4" xfId="38300" xr:uid="{702B59A6-D8DC-4045-AC96-BF1F62FB3EE5}"/>
    <cellStyle name="Separador de milhares 13 2 5 3 2 3" xfId="17668" xr:uid="{C723D26B-910F-4AE1-B446-6523129C15B3}"/>
    <cellStyle name="Separador de milhares 13 2 5 3 2 3 2" xfId="29462" xr:uid="{62318A8D-18A2-4800-8C3F-AE83662FF6C1}"/>
    <cellStyle name="Separador de milhares 13 2 5 3 2 3 3" xfId="41261" xr:uid="{98C0DC64-9A0B-45ED-8263-86F7406313FD}"/>
    <cellStyle name="Separador de milhares 13 2 5 3 2 4" xfId="23569" xr:uid="{123183A3-BB66-4A73-A201-E42D898ED34C}"/>
    <cellStyle name="Separador de milhares 13 2 5 3 2 5" xfId="35364" xr:uid="{3351BBC3-3528-42A1-BA80-1FCAC5D5A6E1}"/>
    <cellStyle name="Separador de milhares 13 2 5 3 3" xfId="13285" xr:uid="{00000000-0005-0000-0000-000079130000}"/>
    <cellStyle name="Separador de milhares 13 2 5 3 3 2" xfId="19216" xr:uid="{4910A9AA-BCA6-4C6D-A66A-A27DD7C4DB5F}"/>
    <cellStyle name="Separador de milhares 13 2 5 3 3 2 2" xfId="31010" xr:uid="{4E5C38F2-F908-4DF0-8F96-5E260DF42963}"/>
    <cellStyle name="Separador de milhares 13 2 5 3 3 2 3" xfId="42809" xr:uid="{9C927873-1BF3-4E15-B4DC-B15B905D037E}"/>
    <cellStyle name="Separador de milhares 13 2 5 3 3 3" xfId="25117" xr:uid="{2FCED5F2-A815-42EE-8C86-694C0CE6D902}"/>
    <cellStyle name="Separador de milhares 13 2 5 3 3 4" xfId="36912" xr:uid="{CFA5C1BB-CC30-4435-BD4B-64CC8B359914}"/>
    <cellStyle name="Separador de milhares 13 2 5 3 4" xfId="16276" xr:uid="{CD6D9E63-206B-485F-883E-534B205B29CE}"/>
    <cellStyle name="Separador de milhares 13 2 5 3 4 2" xfId="28070" xr:uid="{A3D8FABF-DCA2-434B-938C-D13538B5BADF}"/>
    <cellStyle name="Separador de milhares 13 2 5 3 4 3" xfId="39869" xr:uid="{15225D69-5D0F-4549-8447-14C1DAFE0991}"/>
    <cellStyle name="Separador de milhares 13 2 5 3 5" xfId="22180" xr:uid="{2C428516-6A46-45C8-97BD-4B7BD61750C2}"/>
    <cellStyle name="Separador de milhares 13 2 5 3 6" xfId="33976" xr:uid="{BCDA3001-8BF0-4D71-AA69-04C804D709F1}"/>
    <cellStyle name="Separador de milhares 13 2 5 4" xfId="11730" xr:uid="{00000000-0005-0000-0000-00007A130000}"/>
    <cellStyle name="Separador de milhares 13 2 5 4 2" xfId="14671" xr:uid="{00000000-0005-0000-0000-00007B130000}"/>
    <cellStyle name="Separador de milhares 13 2 5 4 2 2" xfId="20602" xr:uid="{7E85CC23-2445-4DEA-AE63-F0CC52378055}"/>
    <cellStyle name="Separador de milhares 13 2 5 4 2 2 2" xfId="32396" xr:uid="{285F1428-12AA-463F-B245-AE31DA7B02EF}"/>
    <cellStyle name="Separador de milhares 13 2 5 4 2 2 3" xfId="44195" xr:uid="{98FFB03F-5425-4F7A-9CC7-B5C2DA2B38B1}"/>
    <cellStyle name="Separador de milhares 13 2 5 4 2 3" xfId="26503" xr:uid="{9092B318-FDB5-4184-87F0-08B6D56A4968}"/>
    <cellStyle name="Separador de milhares 13 2 5 4 2 4" xfId="38298" xr:uid="{825F0329-D91F-490E-8236-F4B735FDD299}"/>
    <cellStyle name="Separador de milhares 13 2 5 4 3" xfId="17666" xr:uid="{48B75072-7DC2-4760-8E52-D399174E6234}"/>
    <cellStyle name="Separador de milhares 13 2 5 4 3 2" xfId="29460" xr:uid="{E7829053-E268-44D4-AC38-B1C33E15E968}"/>
    <cellStyle name="Separador de milhares 13 2 5 4 3 3" xfId="41259" xr:uid="{E71A4A48-5807-4E50-A893-C1247279B61D}"/>
    <cellStyle name="Separador de milhares 13 2 5 4 4" xfId="23567" xr:uid="{38AD2D28-FE7F-4BE5-A430-B78D46ACFD35}"/>
    <cellStyle name="Separador de milhares 13 2 5 4 5" xfId="35362" xr:uid="{3EFF5640-0957-405F-9546-F39395FB5A5C}"/>
    <cellStyle name="Separador de milhares 13 2 5 5" xfId="13283" xr:uid="{00000000-0005-0000-0000-00007C130000}"/>
    <cellStyle name="Separador de milhares 13 2 5 5 2" xfId="19214" xr:uid="{BF5D959D-FDE4-4718-B9F3-E966AA7DDD0D}"/>
    <cellStyle name="Separador de milhares 13 2 5 5 2 2" xfId="31008" xr:uid="{3C54541C-28D3-48C0-961A-1520D58E4913}"/>
    <cellStyle name="Separador de milhares 13 2 5 5 2 3" xfId="42807" xr:uid="{09564A3E-023E-43D5-846A-C79EEF5D8870}"/>
    <cellStyle name="Separador de milhares 13 2 5 5 3" xfId="25115" xr:uid="{758105EC-2AB0-43DE-8A76-1A9FCC494E63}"/>
    <cellStyle name="Separador de milhares 13 2 5 5 4" xfId="36910" xr:uid="{5D2A0F42-FB7F-44DD-81FC-13D0A0EF1502}"/>
    <cellStyle name="Separador de milhares 13 2 5 6" xfId="16274" xr:uid="{EEE5A9B1-37CD-413A-A8E4-711E5913E4C1}"/>
    <cellStyle name="Separador de milhares 13 2 5 6 2" xfId="28068" xr:uid="{146E0CA5-5D86-4AE8-99E4-F836DDE1B612}"/>
    <cellStyle name="Separador de milhares 13 2 5 6 3" xfId="39867" xr:uid="{CF3957B8-244F-4855-8C75-344797B5D7C7}"/>
    <cellStyle name="Separador de milhares 13 2 5 7" xfId="22178" xr:uid="{D8AFD766-40F7-4747-90AD-BFC5BCD3EEED}"/>
    <cellStyle name="Separador de milhares 13 2 5 8" xfId="33974" xr:uid="{1D17D789-2078-4D6E-B989-82358DAF5519}"/>
    <cellStyle name="Separador de milhares 13 2 6" xfId="3774" xr:uid="{00000000-0005-0000-0000-00007D130000}"/>
    <cellStyle name="Separador de milhares 13 2 6 2" xfId="11733" xr:uid="{00000000-0005-0000-0000-00007E130000}"/>
    <cellStyle name="Separador de milhares 13 2 6 2 2" xfId="14674" xr:uid="{00000000-0005-0000-0000-00007F130000}"/>
    <cellStyle name="Separador de milhares 13 2 6 2 2 2" xfId="20605" xr:uid="{5DAC0B23-B886-4BDB-9C5D-D4B0863C3AD5}"/>
    <cellStyle name="Separador de milhares 13 2 6 2 2 2 2" xfId="32399" xr:uid="{C9F8A43B-FC17-47C8-9181-B1783B1257F4}"/>
    <cellStyle name="Separador de milhares 13 2 6 2 2 2 3" xfId="44198" xr:uid="{6EA5D9B4-6227-4411-8CC2-D0FB8AA629C5}"/>
    <cellStyle name="Separador de milhares 13 2 6 2 2 3" xfId="26506" xr:uid="{452DAE1B-8BFB-4915-A37B-154762B50926}"/>
    <cellStyle name="Separador de milhares 13 2 6 2 2 4" xfId="38301" xr:uid="{EC20E733-26B4-448D-BE7C-164AE31D2148}"/>
    <cellStyle name="Separador de milhares 13 2 6 2 3" xfId="17669" xr:uid="{8753F1F6-8C61-44C9-AD09-94F69530CD9C}"/>
    <cellStyle name="Separador de milhares 13 2 6 2 3 2" xfId="29463" xr:uid="{1B26885F-70F4-4F82-83DA-82D2CE3D7FF2}"/>
    <cellStyle name="Separador de milhares 13 2 6 2 3 3" xfId="41262" xr:uid="{F335750A-2D32-4A31-82E2-1B2D4B9A6321}"/>
    <cellStyle name="Separador de milhares 13 2 6 2 4" xfId="23570" xr:uid="{791FB795-8D6D-489F-A596-7736DC3C7640}"/>
    <cellStyle name="Separador de milhares 13 2 6 2 5" xfId="35365" xr:uid="{4CDB7457-164E-4E0C-8662-CB2AB7922B89}"/>
    <cellStyle name="Separador de milhares 13 2 6 3" xfId="13286" xr:uid="{00000000-0005-0000-0000-000080130000}"/>
    <cellStyle name="Separador de milhares 13 2 6 3 2" xfId="19217" xr:uid="{E6C6D8F0-00F6-4D6F-B086-D4AAEBCFEABF}"/>
    <cellStyle name="Separador de milhares 13 2 6 3 2 2" xfId="31011" xr:uid="{613A1AC9-2980-4475-8C70-42DC8AFB3DEB}"/>
    <cellStyle name="Separador de milhares 13 2 6 3 2 3" xfId="42810" xr:uid="{38661A07-3158-410D-BC05-15D78998E5CA}"/>
    <cellStyle name="Separador de milhares 13 2 6 3 3" xfId="25118" xr:uid="{92A738E6-C22C-4CEF-B57F-04E0EF7FB845}"/>
    <cellStyle name="Separador de milhares 13 2 6 3 4" xfId="36913" xr:uid="{DC3DA446-995B-4AA8-8C16-553E95179686}"/>
    <cellStyle name="Separador de milhares 13 2 6 4" xfId="16277" xr:uid="{97CA004E-85A7-4AE6-B960-B820877F7693}"/>
    <cellStyle name="Separador de milhares 13 2 6 4 2" xfId="28071" xr:uid="{B017E42C-596F-4B63-8BAA-3CEB0C29EF33}"/>
    <cellStyle name="Separador de milhares 13 2 6 4 3" xfId="39870" xr:uid="{D0D8E2F8-5C48-4678-BA1B-21BDD2FC48E3}"/>
    <cellStyle name="Separador de milhares 13 2 6 5" xfId="22181" xr:uid="{B3CF85FA-C842-45E4-81A3-F3970E5847FB}"/>
    <cellStyle name="Separador de milhares 13 2 6 6" xfId="33977" xr:uid="{C6FDA41D-73D2-4B6C-B757-47B5579EE571}"/>
    <cellStyle name="Separador de milhares 13 2 7" xfId="3775" xr:uid="{00000000-0005-0000-0000-000081130000}"/>
    <cellStyle name="Separador de milhares 13 2 7 2" xfId="11734" xr:uid="{00000000-0005-0000-0000-000082130000}"/>
    <cellStyle name="Separador de milhares 13 2 7 2 2" xfId="14675" xr:uid="{00000000-0005-0000-0000-000083130000}"/>
    <cellStyle name="Separador de milhares 13 2 7 2 2 2" xfId="20606" xr:uid="{52242A35-A224-4B51-A496-E04F4442DCCB}"/>
    <cellStyle name="Separador de milhares 13 2 7 2 2 2 2" xfId="32400" xr:uid="{3BDDF42A-EF86-4EBD-B767-0C5D927D6A7A}"/>
    <cellStyle name="Separador de milhares 13 2 7 2 2 2 3" xfId="44199" xr:uid="{FC1C9915-CF01-488A-9265-9F0C317846B0}"/>
    <cellStyle name="Separador de milhares 13 2 7 2 2 3" xfId="26507" xr:uid="{DF96B0C7-C8B0-4901-93D4-54F4EB1C932B}"/>
    <cellStyle name="Separador de milhares 13 2 7 2 2 4" xfId="38302" xr:uid="{1B5313C3-E981-4670-8C1B-1D92CC8CC233}"/>
    <cellStyle name="Separador de milhares 13 2 7 2 3" xfId="17670" xr:uid="{E9225EBB-FBAC-4E6C-B8EE-064482F15C56}"/>
    <cellStyle name="Separador de milhares 13 2 7 2 3 2" xfId="29464" xr:uid="{7F40FDA4-5874-443A-A108-EE1C3B3EFE48}"/>
    <cellStyle name="Separador de milhares 13 2 7 2 3 3" xfId="41263" xr:uid="{D44564FD-23EF-40A6-B7AD-B1A806B57E3D}"/>
    <cellStyle name="Separador de milhares 13 2 7 2 4" xfId="23571" xr:uid="{55C8CDA9-3AA8-40DA-B249-7972367BE294}"/>
    <cellStyle name="Separador de milhares 13 2 7 2 5" xfId="35366" xr:uid="{94D37012-D9FA-4C14-A973-471285503EC9}"/>
    <cellStyle name="Separador de milhares 13 2 7 3" xfId="13287" xr:uid="{00000000-0005-0000-0000-000084130000}"/>
    <cellStyle name="Separador de milhares 13 2 7 3 2" xfId="19218" xr:uid="{39701DD9-AB52-460F-8460-E46C3ED1EEA8}"/>
    <cellStyle name="Separador de milhares 13 2 7 3 2 2" xfId="31012" xr:uid="{89DFB86F-6277-4944-97D7-D5F30790403D}"/>
    <cellStyle name="Separador de milhares 13 2 7 3 2 3" xfId="42811" xr:uid="{EBF98363-3020-49CB-8DF8-C7DFB0A4F17F}"/>
    <cellStyle name="Separador de milhares 13 2 7 3 3" xfId="25119" xr:uid="{99E6D023-7A9D-4532-B0A4-B126A341E7D0}"/>
    <cellStyle name="Separador de milhares 13 2 7 3 4" xfId="36914" xr:uid="{4E4E9C73-1B41-4A17-8D83-1BFA0360FCFD}"/>
    <cellStyle name="Separador de milhares 13 2 7 4" xfId="16278" xr:uid="{8873E3F8-FF86-4E9E-85EB-1708BD457985}"/>
    <cellStyle name="Separador de milhares 13 2 7 4 2" xfId="28072" xr:uid="{86F51435-3DAD-47A3-8600-68828EE64A2D}"/>
    <cellStyle name="Separador de milhares 13 2 7 4 3" xfId="39871" xr:uid="{89F8BB3A-7B46-4D7C-AB83-394244468AB6}"/>
    <cellStyle name="Separador de milhares 13 2 7 5" xfId="22182" xr:uid="{FAAF07B8-75DA-4455-9DC1-3334C9ECDDA6}"/>
    <cellStyle name="Separador de milhares 13 2 7 6" xfId="33978" xr:uid="{BC6E6928-6CAF-4873-BD64-24EC681D5EB7}"/>
    <cellStyle name="Separador de milhares 13 2 8" xfId="3776" xr:uid="{00000000-0005-0000-0000-000085130000}"/>
    <cellStyle name="Separador de milhares 13 2 8 2" xfId="11735" xr:uid="{00000000-0005-0000-0000-000086130000}"/>
    <cellStyle name="Separador de milhares 13 2 8 2 2" xfId="14676" xr:uid="{00000000-0005-0000-0000-000087130000}"/>
    <cellStyle name="Separador de milhares 13 2 8 2 2 2" xfId="20607" xr:uid="{0DB76A8A-9021-4C65-8A31-3DDE2C5E3BEE}"/>
    <cellStyle name="Separador de milhares 13 2 8 2 2 2 2" xfId="32401" xr:uid="{F48004F8-BC32-4AB2-9A74-C36A0D03ACC6}"/>
    <cellStyle name="Separador de milhares 13 2 8 2 2 2 3" xfId="44200" xr:uid="{1929B688-FF98-4984-8140-A61F169E9F48}"/>
    <cellStyle name="Separador de milhares 13 2 8 2 2 3" xfId="26508" xr:uid="{9824E824-CE73-4826-A32D-C54EFEA0182A}"/>
    <cellStyle name="Separador de milhares 13 2 8 2 2 4" xfId="38303" xr:uid="{780EBB93-1868-40F4-B6B8-F23F9A3D7121}"/>
    <cellStyle name="Separador de milhares 13 2 8 2 3" xfId="17671" xr:uid="{C3925B7B-A17F-4CE9-BC20-6F94564D50F6}"/>
    <cellStyle name="Separador de milhares 13 2 8 2 3 2" xfId="29465" xr:uid="{E1A0E43A-4870-4DE6-9154-4E03739984A3}"/>
    <cellStyle name="Separador de milhares 13 2 8 2 3 3" xfId="41264" xr:uid="{CCF88BD0-CE42-4EFA-8C4D-544CE559D9F5}"/>
    <cellStyle name="Separador de milhares 13 2 8 2 4" xfId="23572" xr:uid="{CBB5664F-32CA-4AA0-A18D-FA3F55F5A2F7}"/>
    <cellStyle name="Separador de milhares 13 2 8 2 5" xfId="35367" xr:uid="{16D64F2A-9894-4CFE-8DA9-BD2230A8B395}"/>
    <cellStyle name="Separador de milhares 13 2 8 3" xfId="13288" xr:uid="{00000000-0005-0000-0000-000088130000}"/>
    <cellStyle name="Separador de milhares 13 2 8 3 2" xfId="19219" xr:uid="{ACC25D6F-0277-4FB6-804C-A5F648273953}"/>
    <cellStyle name="Separador de milhares 13 2 8 3 2 2" xfId="31013" xr:uid="{68FCD420-1496-4072-A5A9-0841D694772C}"/>
    <cellStyle name="Separador de milhares 13 2 8 3 2 3" xfId="42812" xr:uid="{8CA61058-F5CD-48FC-B19B-DA898E20FD58}"/>
    <cellStyle name="Separador de milhares 13 2 8 3 3" xfId="25120" xr:uid="{1EE00521-67C7-4305-80F5-8D8E2C5754D6}"/>
    <cellStyle name="Separador de milhares 13 2 8 3 4" xfId="36915" xr:uid="{A015CFEE-9C91-4438-B9E5-483156D4D682}"/>
    <cellStyle name="Separador de milhares 13 2 8 4" xfId="16279" xr:uid="{A5A23EFD-9F02-4F5A-92EB-388F46AAC2FE}"/>
    <cellStyle name="Separador de milhares 13 2 8 4 2" xfId="28073" xr:uid="{68E0F9D5-B3EA-4FFE-A9D5-660B0AF5BA29}"/>
    <cellStyle name="Separador de milhares 13 2 8 4 3" xfId="39872" xr:uid="{2C9AE6C6-E951-4AD6-AE61-B689C5C7A8B5}"/>
    <cellStyle name="Separador de milhares 13 2 8 5" xfId="22183" xr:uid="{435C7205-16C2-41B4-B427-54141B732DC7}"/>
    <cellStyle name="Separador de milhares 13 2 8 6" xfId="33979" xr:uid="{FB9CF574-3C29-4CA0-B6BE-130C76512CBF}"/>
    <cellStyle name="Separador de milhares 13 2 9" xfId="11708" xr:uid="{00000000-0005-0000-0000-000089130000}"/>
    <cellStyle name="Separador de milhares 13 2 9 2" xfId="14649" xr:uid="{00000000-0005-0000-0000-00008A130000}"/>
    <cellStyle name="Separador de milhares 13 2 9 2 2" xfId="20580" xr:uid="{88E5F4E5-6ED3-4C03-ABA2-7E900649A390}"/>
    <cellStyle name="Separador de milhares 13 2 9 2 2 2" xfId="32374" xr:uid="{8B3F9DE8-3ADC-4205-BC10-1C0F624CC2FC}"/>
    <cellStyle name="Separador de milhares 13 2 9 2 2 3" xfId="44173" xr:uid="{307EE0C8-C132-4A0F-8F8C-CF876083ABA9}"/>
    <cellStyle name="Separador de milhares 13 2 9 2 3" xfId="26481" xr:uid="{69A7EAC2-8FE0-494C-A5DB-0E8518B20F92}"/>
    <cellStyle name="Separador de milhares 13 2 9 2 4" xfId="38276" xr:uid="{AAAF4022-4D9F-4FB5-B8EF-054F7A22B0A8}"/>
    <cellStyle name="Separador de milhares 13 2 9 3" xfId="17644" xr:uid="{93D6A12C-1B84-43C3-A781-75F1D42D3819}"/>
    <cellStyle name="Separador de milhares 13 2 9 3 2" xfId="29438" xr:uid="{5ECB281A-BB1F-4A34-A4A1-85A2A5D02AA6}"/>
    <cellStyle name="Separador de milhares 13 2 9 3 3" xfId="41237" xr:uid="{57E61EF4-ACC8-413C-B2E6-4BAF7A002CAF}"/>
    <cellStyle name="Separador de milhares 13 2 9 4" xfId="23545" xr:uid="{0D4DC6D9-B478-4B4F-9316-A70A261013C6}"/>
    <cellStyle name="Separador de milhares 13 2 9 5" xfId="35340" xr:uid="{BEB45418-D948-4ACF-9E5B-332516F9B3F9}"/>
    <cellStyle name="Separador de milhares 13 3" xfId="3777" xr:uid="{00000000-0005-0000-0000-00008B130000}"/>
    <cellStyle name="Separador de milhares 13 3 10" xfId="22184" xr:uid="{22689899-EB14-4A9F-8370-2EEE827FBE10}"/>
    <cellStyle name="Separador de milhares 13 3 11" xfId="33980" xr:uid="{5842D709-3F5F-4BEC-AFF7-DAE1FA78F8FE}"/>
    <cellStyle name="Separador de milhares 13 3 2" xfId="3778" xr:uid="{00000000-0005-0000-0000-00008C130000}"/>
    <cellStyle name="Separador de milhares 13 3 3" xfId="3779" xr:uid="{00000000-0005-0000-0000-00008D130000}"/>
    <cellStyle name="Separador de milhares 13 3 3 2" xfId="3780" xr:uid="{00000000-0005-0000-0000-00008E130000}"/>
    <cellStyle name="Separador de milhares 13 3 3 2 2" xfId="11738" xr:uid="{00000000-0005-0000-0000-00008F130000}"/>
    <cellStyle name="Separador de milhares 13 3 3 2 2 2" xfId="14679" xr:uid="{00000000-0005-0000-0000-000090130000}"/>
    <cellStyle name="Separador de milhares 13 3 3 2 2 2 2" xfId="20610" xr:uid="{848508F0-2324-4A4A-A0A2-3A5E3FDB92D1}"/>
    <cellStyle name="Separador de milhares 13 3 3 2 2 2 2 2" xfId="32404" xr:uid="{85489AE8-0521-437B-893B-A912A7A427DC}"/>
    <cellStyle name="Separador de milhares 13 3 3 2 2 2 2 3" xfId="44203" xr:uid="{FDB875AE-14F0-4D40-BAE9-CD8A7B074870}"/>
    <cellStyle name="Separador de milhares 13 3 3 2 2 2 3" xfId="26511" xr:uid="{5E5BD544-2DF2-43B2-8847-507CEDD1D150}"/>
    <cellStyle name="Separador de milhares 13 3 3 2 2 2 4" xfId="38306" xr:uid="{8670A56C-5980-42CB-B17F-F9245924F74F}"/>
    <cellStyle name="Separador de milhares 13 3 3 2 2 3" xfId="17674" xr:uid="{A39C58E5-BDA9-4675-936F-E59D85703EF8}"/>
    <cellStyle name="Separador de milhares 13 3 3 2 2 3 2" xfId="29468" xr:uid="{7CD050E7-9BD1-4885-9154-18295B41E2F3}"/>
    <cellStyle name="Separador de milhares 13 3 3 2 2 3 3" xfId="41267" xr:uid="{A5DE38E4-AE1E-404E-AE75-40CF7AD172B7}"/>
    <cellStyle name="Separador de milhares 13 3 3 2 2 4" xfId="23575" xr:uid="{7CA604EB-67B9-4971-ACA8-B265FE232EDB}"/>
    <cellStyle name="Separador de milhares 13 3 3 2 2 5" xfId="35370" xr:uid="{2814F1F6-B749-45F2-BE74-42268CFAE255}"/>
    <cellStyle name="Separador de milhares 13 3 3 2 3" xfId="13291" xr:uid="{00000000-0005-0000-0000-000091130000}"/>
    <cellStyle name="Separador de milhares 13 3 3 2 3 2" xfId="19222" xr:uid="{7BF5CE1D-EB67-4B26-BDF1-8355B992ADE1}"/>
    <cellStyle name="Separador de milhares 13 3 3 2 3 2 2" xfId="31016" xr:uid="{1B64710F-DC96-4DCD-A66B-E3215CE389A2}"/>
    <cellStyle name="Separador de milhares 13 3 3 2 3 2 3" xfId="42815" xr:uid="{B8AE097C-693C-493A-844D-1DC8004F097E}"/>
    <cellStyle name="Separador de milhares 13 3 3 2 3 3" xfId="25123" xr:uid="{D40BE133-BB1F-40FB-9F84-70609FF08D23}"/>
    <cellStyle name="Separador de milhares 13 3 3 2 3 4" xfId="36918" xr:uid="{7A03F774-4285-4FB4-AF75-19751A8F4F67}"/>
    <cellStyle name="Separador de milhares 13 3 3 2 4" xfId="16282" xr:uid="{5F7A22D5-05BA-421E-BDC6-8F05F68E314D}"/>
    <cellStyle name="Separador de milhares 13 3 3 2 4 2" xfId="28076" xr:uid="{3DD88096-AB85-4FDE-8BD9-68AFD4E61BC8}"/>
    <cellStyle name="Separador de milhares 13 3 3 2 4 3" xfId="39875" xr:uid="{8E8C2DBB-3D41-481B-9DE6-DE489E0F5E5C}"/>
    <cellStyle name="Separador de milhares 13 3 3 2 5" xfId="22186" xr:uid="{B61BA424-4E3E-4BDE-B39A-688085DF217B}"/>
    <cellStyle name="Separador de milhares 13 3 3 2 6" xfId="33982" xr:uid="{87FAECD3-240E-40F1-A727-0D0935AC5AD7}"/>
    <cellStyle name="Separador de milhares 13 3 3 3" xfId="3781" xr:uid="{00000000-0005-0000-0000-000092130000}"/>
    <cellStyle name="Separador de milhares 13 3 3 3 2" xfId="11739" xr:uid="{00000000-0005-0000-0000-000093130000}"/>
    <cellStyle name="Separador de milhares 13 3 3 3 2 2" xfId="14680" xr:uid="{00000000-0005-0000-0000-000094130000}"/>
    <cellStyle name="Separador de milhares 13 3 3 3 2 2 2" xfId="20611" xr:uid="{EFB5DC9E-70F1-4A8A-A913-922E1840D5CA}"/>
    <cellStyle name="Separador de milhares 13 3 3 3 2 2 2 2" xfId="32405" xr:uid="{B6C69664-A2FA-430A-8BEE-C458A7B67F6C}"/>
    <cellStyle name="Separador de milhares 13 3 3 3 2 2 2 3" xfId="44204" xr:uid="{34F6052C-C4EC-4E90-BB14-9EBCAFF8DC10}"/>
    <cellStyle name="Separador de milhares 13 3 3 3 2 2 3" xfId="26512" xr:uid="{47C27059-AF37-4AC9-81E3-27BFB211D7E8}"/>
    <cellStyle name="Separador de milhares 13 3 3 3 2 2 4" xfId="38307" xr:uid="{A9BBF1BE-2D78-4DB2-8459-716FB9FB0521}"/>
    <cellStyle name="Separador de milhares 13 3 3 3 2 3" xfId="17675" xr:uid="{6C93C0A3-A28D-4077-85F9-B0F59EDF824E}"/>
    <cellStyle name="Separador de milhares 13 3 3 3 2 3 2" xfId="29469" xr:uid="{48F1DC3D-2019-41B2-AABF-10552B3D1FAD}"/>
    <cellStyle name="Separador de milhares 13 3 3 3 2 3 3" xfId="41268" xr:uid="{C7261D0C-7D1B-4D83-87EB-E6AB399695FD}"/>
    <cellStyle name="Separador de milhares 13 3 3 3 2 4" xfId="23576" xr:uid="{4CE287A1-99B4-4E1D-95B4-0A9DA568E9A8}"/>
    <cellStyle name="Separador de milhares 13 3 3 3 2 5" xfId="35371" xr:uid="{8084D60A-7112-476B-A3F0-59DFD9EDC476}"/>
    <cellStyle name="Separador de milhares 13 3 3 3 3" xfId="13292" xr:uid="{00000000-0005-0000-0000-000095130000}"/>
    <cellStyle name="Separador de milhares 13 3 3 3 3 2" xfId="19223" xr:uid="{BD3A1878-593E-49F7-AE0B-597FA8A7A890}"/>
    <cellStyle name="Separador de milhares 13 3 3 3 3 2 2" xfId="31017" xr:uid="{138C0A3F-681C-457E-8AD9-0A011A7D7F0D}"/>
    <cellStyle name="Separador de milhares 13 3 3 3 3 2 3" xfId="42816" xr:uid="{CC868E0E-50CE-488F-A76D-42E10B113DF1}"/>
    <cellStyle name="Separador de milhares 13 3 3 3 3 3" xfId="25124" xr:uid="{440C0F5E-BAAA-44B1-BB7A-8472D59895FC}"/>
    <cellStyle name="Separador de milhares 13 3 3 3 3 4" xfId="36919" xr:uid="{60E56DAB-2506-4E06-AAF0-7033DBAA9A12}"/>
    <cellStyle name="Separador de milhares 13 3 3 3 4" xfId="16283" xr:uid="{855B6D32-55F2-4D7B-9FCB-424A1BEE114D}"/>
    <cellStyle name="Separador de milhares 13 3 3 3 4 2" xfId="28077" xr:uid="{917BE149-00EE-404E-AAEF-578813CFCA4F}"/>
    <cellStyle name="Separador de milhares 13 3 3 3 4 3" xfId="39876" xr:uid="{415BD938-41D8-49C4-8315-1D12883F125F}"/>
    <cellStyle name="Separador de milhares 13 3 3 3 5" xfId="22187" xr:uid="{693932CF-D840-4E41-BE9A-1A7930BCC22D}"/>
    <cellStyle name="Separador de milhares 13 3 3 3 6" xfId="33983" xr:uid="{904647E0-DB1D-4138-B67E-167C92187BD4}"/>
    <cellStyle name="Separador de milhares 13 3 3 4" xfId="11737" xr:uid="{00000000-0005-0000-0000-000096130000}"/>
    <cellStyle name="Separador de milhares 13 3 3 4 2" xfId="14678" xr:uid="{00000000-0005-0000-0000-000097130000}"/>
    <cellStyle name="Separador de milhares 13 3 3 4 2 2" xfId="20609" xr:uid="{E806300C-9D09-4A1E-ACE3-E0CEBE91166F}"/>
    <cellStyle name="Separador de milhares 13 3 3 4 2 2 2" xfId="32403" xr:uid="{A909BBDD-0A78-4BBD-B721-DDBD94C360B9}"/>
    <cellStyle name="Separador de milhares 13 3 3 4 2 2 3" xfId="44202" xr:uid="{08AC1A33-1F71-4E48-9B40-EE62554605B3}"/>
    <cellStyle name="Separador de milhares 13 3 3 4 2 3" xfId="26510" xr:uid="{B363DBB8-6471-40A3-B869-C521C92B3695}"/>
    <cellStyle name="Separador de milhares 13 3 3 4 2 4" xfId="38305" xr:uid="{0F729039-89CB-4CA8-BBD4-A1B624891313}"/>
    <cellStyle name="Separador de milhares 13 3 3 4 3" xfId="17673" xr:uid="{5E34808D-9ADE-4F94-A9A6-55CC7A01BE87}"/>
    <cellStyle name="Separador de milhares 13 3 3 4 3 2" xfId="29467" xr:uid="{A211F2D8-C116-4478-B244-8D9EBD30DA5A}"/>
    <cellStyle name="Separador de milhares 13 3 3 4 3 3" xfId="41266" xr:uid="{EBB19D76-111A-44BE-B098-C8B2392C9707}"/>
    <cellStyle name="Separador de milhares 13 3 3 4 4" xfId="23574" xr:uid="{81B12823-4367-4147-887D-3EB447B82808}"/>
    <cellStyle name="Separador de milhares 13 3 3 4 5" xfId="35369" xr:uid="{8F9CDAE3-65C3-4B13-B26C-A634085CA5BF}"/>
    <cellStyle name="Separador de milhares 13 3 3 5" xfId="13290" xr:uid="{00000000-0005-0000-0000-000098130000}"/>
    <cellStyle name="Separador de milhares 13 3 3 5 2" xfId="19221" xr:uid="{ECF8F395-57BF-4A2B-A475-5E2386382295}"/>
    <cellStyle name="Separador de milhares 13 3 3 5 2 2" xfId="31015" xr:uid="{15A041BE-ABF4-437B-91ED-D9DE8C541E5F}"/>
    <cellStyle name="Separador de milhares 13 3 3 5 2 3" xfId="42814" xr:uid="{5C922113-F1EF-4651-A0A1-C9EBA17002F6}"/>
    <cellStyle name="Separador de milhares 13 3 3 5 3" xfId="25122" xr:uid="{F9FAD3B6-3383-4F0D-BB2A-2312DD9CF081}"/>
    <cellStyle name="Separador de milhares 13 3 3 5 4" xfId="36917" xr:uid="{ADAA50DB-50AB-4A73-BBC0-9FE98BF34F06}"/>
    <cellStyle name="Separador de milhares 13 3 3 6" xfId="16281" xr:uid="{F7120943-497C-4055-9FED-2E3C71BE6A25}"/>
    <cellStyle name="Separador de milhares 13 3 3 6 2" xfId="28075" xr:uid="{A8EAC4D3-ABBF-41AC-9D5D-9B97B735B825}"/>
    <cellStyle name="Separador de milhares 13 3 3 6 3" xfId="39874" xr:uid="{735D5CFF-2C5E-4423-AB17-08B1F00B9DBB}"/>
    <cellStyle name="Separador de milhares 13 3 3 7" xfId="22185" xr:uid="{82888518-FAE4-4BBF-ABD3-88E35EA54B38}"/>
    <cellStyle name="Separador de milhares 13 3 3 8" xfId="33981" xr:uid="{BD7FE41B-8FC6-4D9D-80CA-03A5A3D70AB9}"/>
    <cellStyle name="Separador de milhares 13 3 4" xfId="3782" xr:uid="{00000000-0005-0000-0000-000099130000}"/>
    <cellStyle name="Separador de milhares 13 3 4 2" xfId="11740" xr:uid="{00000000-0005-0000-0000-00009A130000}"/>
    <cellStyle name="Separador de milhares 13 3 4 2 2" xfId="14681" xr:uid="{00000000-0005-0000-0000-00009B130000}"/>
    <cellStyle name="Separador de milhares 13 3 4 2 2 2" xfId="20612" xr:uid="{531BFC6C-209B-4266-BD6E-DDB5D6CA640D}"/>
    <cellStyle name="Separador de milhares 13 3 4 2 2 2 2" xfId="32406" xr:uid="{B572C674-909D-4B8F-88BA-7FBB3A63B5B0}"/>
    <cellStyle name="Separador de milhares 13 3 4 2 2 2 3" xfId="44205" xr:uid="{FD039794-7F92-4011-B32F-143EB2E41510}"/>
    <cellStyle name="Separador de milhares 13 3 4 2 2 3" xfId="26513" xr:uid="{0200E2DB-C3FF-4359-9957-D68F9167D2C5}"/>
    <cellStyle name="Separador de milhares 13 3 4 2 2 4" xfId="38308" xr:uid="{88557DCB-B499-4ECE-A173-371138F51591}"/>
    <cellStyle name="Separador de milhares 13 3 4 2 3" xfId="17676" xr:uid="{1F94EB7C-C7D0-40B3-B84E-F7B9D6851657}"/>
    <cellStyle name="Separador de milhares 13 3 4 2 3 2" xfId="29470" xr:uid="{6CE99FE2-E407-4D9D-A3A3-3BD544E8C1FE}"/>
    <cellStyle name="Separador de milhares 13 3 4 2 3 3" xfId="41269" xr:uid="{18750298-7187-4350-98A4-B590C1D46BB8}"/>
    <cellStyle name="Separador de milhares 13 3 4 2 4" xfId="23577" xr:uid="{5343D9A9-C996-463A-96BD-87EB74515CA3}"/>
    <cellStyle name="Separador de milhares 13 3 4 2 5" xfId="35372" xr:uid="{701DC0A0-10F6-4043-8CFF-0D9F4FDE280B}"/>
    <cellStyle name="Separador de milhares 13 3 4 3" xfId="13293" xr:uid="{00000000-0005-0000-0000-00009C130000}"/>
    <cellStyle name="Separador de milhares 13 3 4 3 2" xfId="19224" xr:uid="{0E4170CC-0787-4646-A4F8-7343003FF1C1}"/>
    <cellStyle name="Separador de milhares 13 3 4 3 2 2" xfId="31018" xr:uid="{CBD6BE8A-87EE-4849-9409-C86D7B7349A7}"/>
    <cellStyle name="Separador de milhares 13 3 4 3 2 3" xfId="42817" xr:uid="{00555031-C3FB-4A64-BA01-E503A14E079E}"/>
    <cellStyle name="Separador de milhares 13 3 4 3 3" xfId="25125" xr:uid="{E50BB628-EE78-461A-BD22-06EE1BA1FB06}"/>
    <cellStyle name="Separador de milhares 13 3 4 3 4" xfId="36920" xr:uid="{E7BBC8E8-BC17-4432-8FFA-0F42B3AD89CB}"/>
    <cellStyle name="Separador de milhares 13 3 4 4" xfId="16284" xr:uid="{6F2C38BD-F402-4354-B9E5-3C60BB8DB1D5}"/>
    <cellStyle name="Separador de milhares 13 3 4 4 2" xfId="28078" xr:uid="{3F20DF22-EDFD-4EEA-A5F5-52A776254EE1}"/>
    <cellStyle name="Separador de milhares 13 3 4 4 3" xfId="39877" xr:uid="{13D504B9-A9F2-4ECB-8DCB-3D006C383AA3}"/>
    <cellStyle name="Separador de milhares 13 3 4 5" xfId="22188" xr:uid="{0EC9BD63-0FC8-4A9C-BC93-5A95B1FF484F}"/>
    <cellStyle name="Separador de milhares 13 3 4 6" xfId="33984" xr:uid="{5BD120B2-1C73-4DE8-BBD5-BDC790C0BD33}"/>
    <cellStyle name="Separador de milhares 13 3 5" xfId="3783" xr:uid="{00000000-0005-0000-0000-00009D130000}"/>
    <cellStyle name="Separador de milhares 13 3 5 2" xfId="11741" xr:uid="{00000000-0005-0000-0000-00009E130000}"/>
    <cellStyle name="Separador de milhares 13 3 5 2 2" xfId="14682" xr:uid="{00000000-0005-0000-0000-00009F130000}"/>
    <cellStyle name="Separador de milhares 13 3 5 2 2 2" xfId="20613" xr:uid="{1A3967F2-8797-4D04-BFEA-FFFBE7FC7AC5}"/>
    <cellStyle name="Separador de milhares 13 3 5 2 2 2 2" xfId="32407" xr:uid="{7A742B91-529C-4C1F-8BE2-E6F2DF73C8EE}"/>
    <cellStyle name="Separador de milhares 13 3 5 2 2 2 3" xfId="44206" xr:uid="{9FBF2064-3123-42E5-ACF8-E53E04AA5460}"/>
    <cellStyle name="Separador de milhares 13 3 5 2 2 3" xfId="26514" xr:uid="{8FBEC210-FB5A-4793-8AC7-3541F2E341C0}"/>
    <cellStyle name="Separador de milhares 13 3 5 2 2 4" xfId="38309" xr:uid="{C49D63B8-0744-45F3-815A-A1ECE473D71A}"/>
    <cellStyle name="Separador de milhares 13 3 5 2 3" xfId="17677" xr:uid="{96C420D1-F924-4FAD-8705-7892D2568DB9}"/>
    <cellStyle name="Separador de milhares 13 3 5 2 3 2" xfId="29471" xr:uid="{5509E610-441D-4855-9582-375DEA844362}"/>
    <cellStyle name="Separador de milhares 13 3 5 2 3 3" xfId="41270" xr:uid="{BBCE7395-E50B-47B3-A28E-4B5C793C451E}"/>
    <cellStyle name="Separador de milhares 13 3 5 2 4" xfId="23578" xr:uid="{9EAD026D-3718-4CAA-9847-EB110C48C877}"/>
    <cellStyle name="Separador de milhares 13 3 5 2 5" xfId="35373" xr:uid="{F4100BEA-77D5-49C4-8243-5BA91C27188C}"/>
    <cellStyle name="Separador de milhares 13 3 5 3" xfId="13294" xr:uid="{00000000-0005-0000-0000-0000A0130000}"/>
    <cellStyle name="Separador de milhares 13 3 5 3 2" xfId="19225" xr:uid="{46946A71-9CB2-43B7-90AA-737E007D55FF}"/>
    <cellStyle name="Separador de milhares 13 3 5 3 2 2" xfId="31019" xr:uid="{909271B8-403D-46DE-B7F5-32063F3C5BBD}"/>
    <cellStyle name="Separador de milhares 13 3 5 3 2 3" xfId="42818" xr:uid="{300B76C0-5EE2-4248-8DE5-DAE31E0FEEC4}"/>
    <cellStyle name="Separador de milhares 13 3 5 3 3" xfId="25126" xr:uid="{B11D5E8D-23B3-48CB-8FE5-CEC86F0B382E}"/>
    <cellStyle name="Separador de milhares 13 3 5 3 4" xfId="36921" xr:uid="{CBB8C15F-9ABD-4BBF-9FA6-7081ADCF356A}"/>
    <cellStyle name="Separador de milhares 13 3 5 4" xfId="16285" xr:uid="{F8811EC2-09DD-4D04-B8C3-9BB985B5FEAC}"/>
    <cellStyle name="Separador de milhares 13 3 5 4 2" xfId="28079" xr:uid="{91629982-D6BB-45DF-A3F3-2C8EB8575144}"/>
    <cellStyle name="Separador de milhares 13 3 5 4 3" xfId="39878" xr:uid="{4F60BEDE-AD3C-4FA4-B2F0-C2F40C39D7EF}"/>
    <cellStyle name="Separador de milhares 13 3 5 5" xfId="22189" xr:uid="{D7C1D290-E28D-4D59-8DB6-165536D75678}"/>
    <cellStyle name="Separador de milhares 13 3 5 6" xfId="33985" xr:uid="{E6EAE5B3-D753-41DB-9CAF-14B9472BCC0D}"/>
    <cellStyle name="Separador de milhares 13 3 6" xfId="3784" xr:uid="{00000000-0005-0000-0000-0000A1130000}"/>
    <cellStyle name="Separador de milhares 13 3 6 2" xfId="11742" xr:uid="{00000000-0005-0000-0000-0000A2130000}"/>
    <cellStyle name="Separador de milhares 13 3 6 2 2" xfId="14683" xr:uid="{00000000-0005-0000-0000-0000A3130000}"/>
    <cellStyle name="Separador de milhares 13 3 6 2 2 2" xfId="20614" xr:uid="{581AFF72-6F93-471E-B48C-53A03E3F0968}"/>
    <cellStyle name="Separador de milhares 13 3 6 2 2 2 2" xfId="32408" xr:uid="{FB5ACAA8-C3EE-4BD3-9E72-EFEAA1478606}"/>
    <cellStyle name="Separador de milhares 13 3 6 2 2 2 3" xfId="44207" xr:uid="{976C158E-FBEE-49FE-A12F-AB89F80EA6CA}"/>
    <cellStyle name="Separador de milhares 13 3 6 2 2 3" xfId="26515" xr:uid="{8607FDE0-D852-48A5-A484-42BF07A5E355}"/>
    <cellStyle name="Separador de milhares 13 3 6 2 2 4" xfId="38310" xr:uid="{2951A5BC-BDE2-4016-B220-5ACE2AF00122}"/>
    <cellStyle name="Separador de milhares 13 3 6 2 3" xfId="17678" xr:uid="{464C1F1F-FC48-4A26-AE0C-9EA57E33D487}"/>
    <cellStyle name="Separador de milhares 13 3 6 2 3 2" xfId="29472" xr:uid="{DE986037-F616-4311-9E67-F661D227CD38}"/>
    <cellStyle name="Separador de milhares 13 3 6 2 3 3" xfId="41271" xr:uid="{09C34754-1C24-42BB-BF79-D4ECE9CBA3CE}"/>
    <cellStyle name="Separador de milhares 13 3 6 2 4" xfId="23579" xr:uid="{1140A2A5-BE82-481A-9E96-215E32CB2A45}"/>
    <cellStyle name="Separador de milhares 13 3 6 2 5" xfId="35374" xr:uid="{BFEB2A02-9007-4942-8A21-ECF1100B0095}"/>
    <cellStyle name="Separador de milhares 13 3 6 3" xfId="13295" xr:uid="{00000000-0005-0000-0000-0000A4130000}"/>
    <cellStyle name="Separador de milhares 13 3 6 3 2" xfId="19226" xr:uid="{78101202-D9D5-4A30-BB6A-5AA7E7CD7964}"/>
    <cellStyle name="Separador de milhares 13 3 6 3 2 2" xfId="31020" xr:uid="{0933F027-80D0-4A66-97F6-13CF8D08A9F8}"/>
    <cellStyle name="Separador de milhares 13 3 6 3 2 3" xfId="42819" xr:uid="{978A10B2-C914-4445-9582-E9AB85EF36D3}"/>
    <cellStyle name="Separador de milhares 13 3 6 3 3" xfId="25127" xr:uid="{DAEA5CEA-73CB-47C9-9910-0EC6EDAE5808}"/>
    <cellStyle name="Separador de milhares 13 3 6 3 4" xfId="36922" xr:uid="{777C77C0-E686-41B5-9BE8-6FE012A36327}"/>
    <cellStyle name="Separador de milhares 13 3 6 4" xfId="16286" xr:uid="{485EE91B-8841-4AEB-BBB0-D7772C0C011B}"/>
    <cellStyle name="Separador de milhares 13 3 6 4 2" xfId="28080" xr:uid="{F6F9D097-85DA-468B-B501-8B16A84C48D3}"/>
    <cellStyle name="Separador de milhares 13 3 6 4 3" xfId="39879" xr:uid="{F1AC3BF7-D39B-48EB-87B1-A1DC92AD2DAB}"/>
    <cellStyle name="Separador de milhares 13 3 6 5" xfId="22190" xr:uid="{F84B3F86-F1B8-4CCF-92BC-D0B1D40BDD1A}"/>
    <cellStyle name="Separador de milhares 13 3 6 6" xfId="33986" xr:uid="{B88859D6-AAD4-4B12-AA4A-092E809F4FD7}"/>
    <cellStyle name="Separador de milhares 13 3 7" xfId="11736" xr:uid="{00000000-0005-0000-0000-0000A5130000}"/>
    <cellStyle name="Separador de milhares 13 3 7 2" xfId="14677" xr:uid="{00000000-0005-0000-0000-0000A6130000}"/>
    <cellStyle name="Separador de milhares 13 3 7 2 2" xfId="20608" xr:uid="{31391870-08F0-4B11-84A1-8A79C59940F2}"/>
    <cellStyle name="Separador de milhares 13 3 7 2 2 2" xfId="32402" xr:uid="{0C18BC1F-9D2E-4CDC-9819-83C5D3BC0F38}"/>
    <cellStyle name="Separador de milhares 13 3 7 2 2 3" xfId="44201" xr:uid="{61848232-6932-4988-86F1-DE7D4ABD0147}"/>
    <cellStyle name="Separador de milhares 13 3 7 2 3" xfId="26509" xr:uid="{F7396446-0D07-4D84-898D-C18AAB15B45D}"/>
    <cellStyle name="Separador de milhares 13 3 7 2 4" xfId="38304" xr:uid="{4A2F1C89-8E55-4037-AA82-7B760519B393}"/>
    <cellStyle name="Separador de milhares 13 3 7 3" xfId="17672" xr:uid="{688AC576-A540-4C4A-8F04-045F5C370E19}"/>
    <cellStyle name="Separador de milhares 13 3 7 3 2" xfId="29466" xr:uid="{E4B636E8-A2E3-480E-9855-C7C2956AE55E}"/>
    <cellStyle name="Separador de milhares 13 3 7 3 3" xfId="41265" xr:uid="{079479C0-00B9-4A17-A731-1D7CFB09E717}"/>
    <cellStyle name="Separador de milhares 13 3 7 4" xfId="23573" xr:uid="{C8198508-8D87-4E58-8648-D74AED1E5C89}"/>
    <cellStyle name="Separador de milhares 13 3 7 5" xfId="35368" xr:uid="{C603067B-9CF2-4F5A-B82B-1411BD410542}"/>
    <cellStyle name="Separador de milhares 13 3 8" xfId="13289" xr:uid="{00000000-0005-0000-0000-0000A7130000}"/>
    <cellStyle name="Separador de milhares 13 3 8 2" xfId="19220" xr:uid="{DBEEE4C3-4A7B-428D-A187-224B9CA66110}"/>
    <cellStyle name="Separador de milhares 13 3 8 2 2" xfId="31014" xr:uid="{5972DE53-C541-4261-8AC7-A7373028075C}"/>
    <cellStyle name="Separador de milhares 13 3 8 2 3" xfId="42813" xr:uid="{EB49BD56-BB9B-4C4B-9E2F-5FB38FAC7A60}"/>
    <cellStyle name="Separador de milhares 13 3 8 3" xfId="25121" xr:uid="{B7694780-3128-4B8D-ADF0-164BD532B73B}"/>
    <cellStyle name="Separador de milhares 13 3 8 4" xfId="36916" xr:uid="{069F7EA0-F02C-42D0-87B9-E31249829006}"/>
    <cellStyle name="Separador de milhares 13 3 9" xfId="16280" xr:uid="{10785BC5-C04B-4A03-86CB-80A816A5E5AD}"/>
    <cellStyle name="Separador de milhares 13 3 9 2" xfId="28074" xr:uid="{3B1C87F7-8096-4CC8-A14F-0019E132CE48}"/>
    <cellStyle name="Separador de milhares 13 3 9 3" xfId="39873" xr:uid="{1DA2F798-1D41-49E8-A01C-8EFECB2427E9}"/>
    <cellStyle name="Separador de milhares 13 4" xfId="3785" xr:uid="{00000000-0005-0000-0000-0000A8130000}"/>
    <cellStyle name="Separador de milhares 13 4 10" xfId="33987" xr:uid="{D3A742DF-61B8-4747-9603-D84E4E3D63EE}"/>
    <cellStyle name="Separador de milhares 13 4 2" xfId="3786" xr:uid="{00000000-0005-0000-0000-0000A9130000}"/>
    <cellStyle name="Separador de milhares 13 4 2 2" xfId="3787" xr:uid="{00000000-0005-0000-0000-0000AA130000}"/>
    <cellStyle name="Separador de milhares 13 4 2 2 2" xfId="11745" xr:uid="{00000000-0005-0000-0000-0000AB130000}"/>
    <cellStyle name="Separador de milhares 13 4 2 2 2 2" xfId="14686" xr:uid="{00000000-0005-0000-0000-0000AC130000}"/>
    <cellStyle name="Separador de milhares 13 4 2 2 2 2 2" xfId="20617" xr:uid="{BEFD13A0-23D5-4890-BEC3-BE3111A2C09B}"/>
    <cellStyle name="Separador de milhares 13 4 2 2 2 2 2 2" xfId="32411" xr:uid="{ADBEB176-ADA0-4F64-AD56-6225756A013A}"/>
    <cellStyle name="Separador de milhares 13 4 2 2 2 2 2 3" xfId="44210" xr:uid="{CFB1C53A-3CEB-4B8C-A2FB-049D3C982A16}"/>
    <cellStyle name="Separador de milhares 13 4 2 2 2 2 3" xfId="26518" xr:uid="{0AE068EA-FACF-4438-98C7-9ABE11F85DFB}"/>
    <cellStyle name="Separador de milhares 13 4 2 2 2 2 4" xfId="38313" xr:uid="{92A85C0F-004D-4B79-AFC5-20DF38D6D495}"/>
    <cellStyle name="Separador de milhares 13 4 2 2 2 3" xfId="17681" xr:uid="{67AB5772-E5D6-4261-B96D-B2284BC90C8A}"/>
    <cellStyle name="Separador de milhares 13 4 2 2 2 3 2" xfId="29475" xr:uid="{80E47887-E48A-405B-8F9E-88B5D353947E}"/>
    <cellStyle name="Separador de milhares 13 4 2 2 2 3 3" xfId="41274" xr:uid="{2F223263-515D-4D74-B394-7B6446C098F2}"/>
    <cellStyle name="Separador de milhares 13 4 2 2 2 4" xfId="23582" xr:uid="{BEEA6032-3F9B-47FE-9802-4CEE7738E692}"/>
    <cellStyle name="Separador de milhares 13 4 2 2 2 5" xfId="35377" xr:uid="{05C94272-F7B9-49B5-9D67-6E468AE1BBEE}"/>
    <cellStyle name="Separador de milhares 13 4 2 2 3" xfId="13298" xr:uid="{00000000-0005-0000-0000-0000AD130000}"/>
    <cellStyle name="Separador de milhares 13 4 2 2 3 2" xfId="19229" xr:uid="{53B909C3-B0C5-4B7B-BCEE-DC5C3A7F9C70}"/>
    <cellStyle name="Separador de milhares 13 4 2 2 3 2 2" xfId="31023" xr:uid="{790A774C-6730-44E3-9B2F-AAE349597104}"/>
    <cellStyle name="Separador de milhares 13 4 2 2 3 2 3" xfId="42822" xr:uid="{02E1E82D-7CC3-4BAE-8B35-5A0F7064233B}"/>
    <cellStyle name="Separador de milhares 13 4 2 2 3 3" xfId="25130" xr:uid="{1BEBE482-ECBB-4D6D-9FB2-B97F372F1F41}"/>
    <cellStyle name="Separador de milhares 13 4 2 2 3 4" xfId="36925" xr:uid="{C8CEF24B-D3C1-4233-9E6D-30EEA2D4750C}"/>
    <cellStyle name="Separador de milhares 13 4 2 2 4" xfId="16289" xr:uid="{1C60A5BB-C529-4A6C-8A61-69FA026267D7}"/>
    <cellStyle name="Separador de milhares 13 4 2 2 4 2" xfId="28083" xr:uid="{5C3B0F3A-28F6-48D5-BA25-CA18599E862A}"/>
    <cellStyle name="Separador de milhares 13 4 2 2 4 3" xfId="39882" xr:uid="{DBDC0F5C-CFB8-4E6D-9F85-9EBD1712451B}"/>
    <cellStyle name="Separador de milhares 13 4 2 2 5" xfId="22193" xr:uid="{EB8E68F5-40C1-4858-8E00-A7D0E1E0DFDC}"/>
    <cellStyle name="Separador de milhares 13 4 2 2 6" xfId="33989" xr:uid="{C4A8CE8C-7C7A-44BF-AB5E-DF0E1F61D315}"/>
    <cellStyle name="Separador de milhares 13 4 2 3" xfId="3788" xr:uid="{00000000-0005-0000-0000-0000AE130000}"/>
    <cellStyle name="Separador de milhares 13 4 2 3 2" xfId="11746" xr:uid="{00000000-0005-0000-0000-0000AF130000}"/>
    <cellStyle name="Separador de milhares 13 4 2 3 2 2" xfId="14687" xr:uid="{00000000-0005-0000-0000-0000B0130000}"/>
    <cellStyle name="Separador de milhares 13 4 2 3 2 2 2" xfId="20618" xr:uid="{16F86494-B600-4EB7-864C-9B5D46C89AE3}"/>
    <cellStyle name="Separador de milhares 13 4 2 3 2 2 2 2" xfId="32412" xr:uid="{240AB81A-0D46-4A65-9572-E0DA7B50AD80}"/>
    <cellStyle name="Separador de milhares 13 4 2 3 2 2 2 3" xfId="44211" xr:uid="{19D3C81E-0782-4049-A693-2A332A7C4793}"/>
    <cellStyle name="Separador de milhares 13 4 2 3 2 2 3" xfId="26519" xr:uid="{310E53F9-CA3E-4751-8FAA-E51DF155E288}"/>
    <cellStyle name="Separador de milhares 13 4 2 3 2 2 4" xfId="38314" xr:uid="{B640A251-C15F-45E7-AFC6-FCE95E5708B8}"/>
    <cellStyle name="Separador de milhares 13 4 2 3 2 3" xfId="17682" xr:uid="{C09007BF-EA16-4444-8FCC-C59B93CC4240}"/>
    <cellStyle name="Separador de milhares 13 4 2 3 2 3 2" xfId="29476" xr:uid="{29961783-052D-4392-BCC2-CA7A9BBA11D7}"/>
    <cellStyle name="Separador de milhares 13 4 2 3 2 3 3" xfId="41275" xr:uid="{434A9C62-7106-49A2-B8CF-2E534F06F963}"/>
    <cellStyle name="Separador de milhares 13 4 2 3 2 4" xfId="23583" xr:uid="{9E6FD5F9-1FA3-44B5-8289-D851706F000D}"/>
    <cellStyle name="Separador de milhares 13 4 2 3 2 5" xfId="35378" xr:uid="{AFABFC4E-3C54-4A0E-858A-AC67A26F9B85}"/>
    <cellStyle name="Separador de milhares 13 4 2 3 3" xfId="13299" xr:uid="{00000000-0005-0000-0000-0000B1130000}"/>
    <cellStyle name="Separador de milhares 13 4 2 3 3 2" xfId="19230" xr:uid="{0B6F97BA-9B45-4788-957A-4FE9D654506D}"/>
    <cellStyle name="Separador de milhares 13 4 2 3 3 2 2" xfId="31024" xr:uid="{58998820-7D19-4D0D-83DC-D180911E35D9}"/>
    <cellStyle name="Separador de milhares 13 4 2 3 3 2 3" xfId="42823" xr:uid="{1D3A8BE8-45EA-4A64-BC10-9CEACB4343A0}"/>
    <cellStyle name="Separador de milhares 13 4 2 3 3 3" xfId="25131" xr:uid="{0E3DB849-EFC4-4053-AB94-CB492D39181E}"/>
    <cellStyle name="Separador de milhares 13 4 2 3 3 4" xfId="36926" xr:uid="{0018527D-9216-4753-87ED-03F9F635194F}"/>
    <cellStyle name="Separador de milhares 13 4 2 3 4" xfId="16290" xr:uid="{A467FD55-0F39-4746-BA97-535B39376ED9}"/>
    <cellStyle name="Separador de milhares 13 4 2 3 4 2" xfId="28084" xr:uid="{34125FD7-8787-4189-B98B-7A8D8D4E7817}"/>
    <cellStyle name="Separador de milhares 13 4 2 3 4 3" xfId="39883" xr:uid="{E04419D8-D869-46BD-B647-F53FF4C880AC}"/>
    <cellStyle name="Separador de milhares 13 4 2 3 5" xfId="22194" xr:uid="{11B9E4F0-1125-4C3F-8B03-1835F85A4A4A}"/>
    <cellStyle name="Separador de milhares 13 4 2 3 6" xfId="33990" xr:uid="{EE9E69AD-D6FF-4C22-8BD0-CC8176475C0D}"/>
    <cellStyle name="Separador de milhares 13 4 2 4" xfId="11744" xr:uid="{00000000-0005-0000-0000-0000B2130000}"/>
    <cellStyle name="Separador de milhares 13 4 2 4 2" xfId="14685" xr:uid="{00000000-0005-0000-0000-0000B3130000}"/>
    <cellStyle name="Separador de milhares 13 4 2 4 2 2" xfId="20616" xr:uid="{3D2CF921-AE72-489A-9CF1-DC71C33A3480}"/>
    <cellStyle name="Separador de milhares 13 4 2 4 2 2 2" xfId="32410" xr:uid="{AB227320-58DB-4B59-8CD2-792EF93873CC}"/>
    <cellStyle name="Separador de milhares 13 4 2 4 2 2 3" xfId="44209" xr:uid="{581A3466-D842-476A-A661-EAC9BA9E6DCE}"/>
    <cellStyle name="Separador de milhares 13 4 2 4 2 3" xfId="26517" xr:uid="{DE82C4C7-9A70-43C7-9A0C-A1B8B3F121BA}"/>
    <cellStyle name="Separador de milhares 13 4 2 4 2 4" xfId="38312" xr:uid="{6A82055D-51FC-4E0A-BB4E-7A1E93C448FC}"/>
    <cellStyle name="Separador de milhares 13 4 2 4 3" xfId="17680" xr:uid="{3B176283-4151-44EC-86CD-47D9932A08F2}"/>
    <cellStyle name="Separador de milhares 13 4 2 4 3 2" xfId="29474" xr:uid="{27C17975-2E1D-4AEA-87B9-D27DC7E4EE71}"/>
    <cellStyle name="Separador de milhares 13 4 2 4 3 3" xfId="41273" xr:uid="{BF6035E2-70E0-4D55-93DA-5E81CB96CA97}"/>
    <cellStyle name="Separador de milhares 13 4 2 4 4" xfId="23581" xr:uid="{163541E3-DA74-40E3-B1F0-57D2FCCCA6A0}"/>
    <cellStyle name="Separador de milhares 13 4 2 4 5" xfId="35376" xr:uid="{74574515-3AFF-4AC5-A71B-6999405E822F}"/>
    <cellStyle name="Separador de milhares 13 4 2 5" xfId="13297" xr:uid="{00000000-0005-0000-0000-0000B4130000}"/>
    <cellStyle name="Separador de milhares 13 4 2 5 2" xfId="19228" xr:uid="{F1DEFFE5-1BD9-4EF2-81AA-DA3393C55FC1}"/>
    <cellStyle name="Separador de milhares 13 4 2 5 2 2" xfId="31022" xr:uid="{648824D0-DE79-4BEB-BBEA-E8B2DB9BC49F}"/>
    <cellStyle name="Separador de milhares 13 4 2 5 2 3" xfId="42821" xr:uid="{1DD950E0-ADF0-4CEC-8718-74DFCE3C0E08}"/>
    <cellStyle name="Separador de milhares 13 4 2 5 3" xfId="25129" xr:uid="{1A204079-59F2-4A90-AF77-638DD5A8B86D}"/>
    <cellStyle name="Separador de milhares 13 4 2 5 4" xfId="36924" xr:uid="{8CE7DEDA-779A-4EFC-B52B-B7DE30D31B14}"/>
    <cellStyle name="Separador de milhares 13 4 2 6" xfId="16288" xr:uid="{774EA838-071F-48B3-B399-738720E32F07}"/>
    <cellStyle name="Separador de milhares 13 4 2 6 2" xfId="28082" xr:uid="{07238A2C-CA06-4ABA-86E0-055BC64F89C2}"/>
    <cellStyle name="Separador de milhares 13 4 2 6 3" xfId="39881" xr:uid="{BD58DC94-DAFF-40F3-9784-7D74FD89DAD1}"/>
    <cellStyle name="Separador de milhares 13 4 2 7" xfId="22192" xr:uid="{7451A65F-97C0-4399-9EC9-96E78A6AA33D}"/>
    <cellStyle name="Separador de milhares 13 4 2 8" xfId="33988" xr:uid="{3DE2E0F8-6F4A-4F3C-AFD9-1626FECA62DD}"/>
    <cellStyle name="Separador de milhares 13 4 3" xfId="3789" xr:uid="{00000000-0005-0000-0000-0000B5130000}"/>
    <cellStyle name="Separador de milhares 13 4 3 2" xfId="11747" xr:uid="{00000000-0005-0000-0000-0000B6130000}"/>
    <cellStyle name="Separador de milhares 13 4 3 2 2" xfId="14688" xr:uid="{00000000-0005-0000-0000-0000B7130000}"/>
    <cellStyle name="Separador de milhares 13 4 3 2 2 2" xfId="20619" xr:uid="{4CABF8FD-F0F7-407C-A391-1385960D1732}"/>
    <cellStyle name="Separador de milhares 13 4 3 2 2 2 2" xfId="32413" xr:uid="{4FF15017-2B50-43F4-A90E-73FCE3D0A1EE}"/>
    <cellStyle name="Separador de milhares 13 4 3 2 2 2 3" xfId="44212" xr:uid="{CDB614FF-B8CF-4CF8-B6FE-D04D2867C6A3}"/>
    <cellStyle name="Separador de milhares 13 4 3 2 2 3" xfId="26520" xr:uid="{0ED64FB8-6B0D-4B56-874E-590ACBEF8509}"/>
    <cellStyle name="Separador de milhares 13 4 3 2 2 4" xfId="38315" xr:uid="{76FB074F-6664-4C40-BB94-5F5561FBA862}"/>
    <cellStyle name="Separador de milhares 13 4 3 2 3" xfId="17683" xr:uid="{4883BB69-5F3A-4EDA-A396-19D17F6C0B51}"/>
    <cellStyle name="Separador de milhares 13 4 3 2 3 2" xfId="29477" xr:uid="{2139934C-1D47-46DF-B939-A29323682840}"/>
    <cellStyle name="Separador de milhares 13 4 3 2 3 3" xfId="41276" xr:uid="{D744705A-02D2-4B93-BD39-927A8B3FF451}"/>
    <cellStyle name="Separador de milhares 13 4 3 2 4" xfId="23584" xr:uid="{5DF22705-CE9F-4BD6-B1DA-FF732F2B5139}"/>
    <cellStyle name="Separador de milhares 13 4 3 2 5" xfId="35379" xr:uid="{1E755A62-4478-4EAC-9598-782BFBE4C37A}"/>
    <cellStyle name="Separador de milhares 13 4 3 3" xfId="13300" xr:uid="{00000000-0005-0000-0000-0000B8130000}"/>
    <cellStyle name="Separador de milhares 13 4 3 3 2" xfId="19231" xr:uid="{9DE325A2-677D-448E-A03F-A5C23E0CB1AD}"/>
    <cellStyle name="Separador de milhares 13 4 3 3 2 2" xfId="31025" xr:uid="{D82E6BF0-BF4C-49E5-A0AF-8DF5AFF76C91}"/>
    <cellStyle name="Separador de milhares 13 4 3 3 2 3" xfId="42824" xr:uid="{22772C7B-E1B3-42F1-9A2F-F77B6C175D18}"/>
    <cellStyle name="Separador de milhares 13 4 3 3 3" xfId="25132" xr:uid="{251D8DD6-21F1-43ED-A1E0-BD220880F8EB}"/>
    <cellStyle name="Separador de milhares 13 4 3 3 4" xfId="36927" xr:uid="{55B0A1BF-0A99-4D13-A50B-50F4AFD0A2B9}"/>
    <cellStyle name="Separador de milhares 13 4 3 4" xfId="16291" xr:uid="{F0317727-F494-480F-AB62-A7CAA456A356}"/>
    <cellStyle name="Separador de milhares 13 4 3 4 2" xfId="28085" xr:uid="{33128F9B-6DB8-450A-9634-973B456D1B83}"/>
    <cellStyle name="Separador de milhares 13 4 3 4 3" xfId="39884" xr:uid="{77D132CF-5E53-4F06-B51B-2D09860875D5}"/>
    <cellStyle name="Separador de milhares 13 4 3 5" xfId="22195" xr:uid="{DCF36F12-D9DB-4CBD-AD53-C57BC7544A23}"/>
    <cellStyle name="Separador de milhares 13 4 3 6" xfId="33991" xr:uid="{D611C28D-5AB3-4BB3-B3A2-171FDD4327E5}"/>
    <cellStyle name="Separador de milhares 13 4 4" xfId="3790" xr:uid="{00000000-0005-0000-0000-0000B9130000}"/>
    <cellStyle name="Separador de milhares 13 4 4 2" xfId="11748" xr:uid="{00000000-0005-0000-0000-0000BA130000}"/>
    <cellStyle name="Separador de milhares 13 4 4 2 2" xfId="14689" xr:uid="{00000000-0005-0000-0000-0000BB130000}"/>
    <cellStyle name="Separador de milhares 13 4 4 2 2 2" xfId="20620" xr:uid="{C89A4E7D-03AF-4A4A-96D2-7E18153FD7F9}"/>
    <cellStyle name="Separador de milhares 13 4 4 2 2 2 2" xfId="32414" xr:uid="{201B6A9E-2F5A-46CF-8846-90D56F1811B0}"/>
    <cellStyle name="Separador de milhares 13 4 4 2 2 2 3" xfId="44213" xr:uid="{D530D95E-177F-4D25-84F2-FD6DE47BCD4D}"/>
    <cellStyle name="Separador de milhares 13 4 4 2 2 3" xfId="26521" xr:uid="{2C36C8D0-7877-4A5D-BA30-47E9C3A011C5}"/>
    <cellStyle name="Separador de milhares 13 4 4 2 2 4" xfId="38316" xr:uid="{04A8B25F-33DF-418E-B470-5EDC20A41885}"/>
    <cellStyle name="Separador de milhares 13 4 4 2 3" xfId="17684" xr:uid="{287E2E4E-D907-407C-8583-BE3A0D5E87CF}"/>
    <cellStyle name="Separador de milhares 13 4 4 2 3 2" xfId="29478" xr:uid="{77D4796C-8EB6-4746-A68E-A427FE868D3E}"/>
    <cellStyle name="Separador de milhares 13 4 4 2 3 3" xfId="41277" xr:uid="{57FBC738-CA81-49E9-8BF8-6B1D2534D39F}"/>
    <cellStyle name="Separador de milhares 13 4 4 2 4" xfId="23585" xr:uid="{47F6412B-C388-4BC8-896F-0EA1E0828150}"/>
    <cellStyle name="Separador de milhares 13 4 4 2 5" xfId="35380" xr:uid="{F1243BC4-FAF3-42A4-99D2-E9E62D5E575C}"/>
    <cellStyle name="Separador de milhares 13 4 4 3" xfId="13301" xr:uid="{00000000-0005-0000-0000-0000BC130000}"/>
    <cellStyle name="Separador de milhares 13 4 4 3 2" xfId="19232" xr:uid="{6B61D747-3C38-4245-93FA-37909B45D50E}"/>
    <cellStyle name="Separador de milhares 13 4 4 3 2 2" xfId="31026" xr:uid="{D36EBFAE-D5F4-44C6-A3FD-86B94CE9134E}"/>
    <cellStyle name="Separador de milhares 13 4 4 3 2 3" xfId="42825" xr:uid="{7EAC84FB-72AD-4B41-92CC-4B518607FE61}"/>
    <cellStyle name="Separador de milhares 13 4 4 3 3" xfId="25133" xr:uid="{4FBA2F50-8149-4C84-A0D6-13B20DBEE809}"/>
    <cellStyle name="Separador de milhares 13 4 4 3 4" xfId="36928" xr:uid="{E0D98A29-DE16-47AE-B729-2354E594F189}"/>
    <cellStyle name="Separador de milhares 13 4 4 4" xfId="16292" xr:uid="{FC9CDFA3-A70D-4581-A39C-4E9A2B49EBB1}"/>
    <cellStyle name="Separador de milhares 13 4 4 4 2" xfId="28086" xr:uid="{E3B14EAA-2F02-4F53-9814-E566E1CFCA09}"/>
    <cellStyle name="Separador de milhares 13 4 4 4 3" xfId="39885" xr:uid="{F61C1A05-E15D-49D4-B565-F02E6658BEC5}"/>
    <cellStyle name="Separador de milhares 13 4 4 5" xfId="22196" xr:uid="{5A94E09F-5F18-4ED4-8202-E5A47141E967}"/>
    <cellStyle name="Separador de milhares 13 4 4 6" xfId="33992" xr:uid="{E6DC6B15-175E-4E92-8058-EE66503D1AA7}"/>
    <cellStyle name="Separador de milhares 13 4 5" xfId="3791" xr:uid="{00000000-0005-0000-0000-0000BD130000}"/>
    <cellStyle name="Separador de milhares 13 4 5 2" xfId="11749" xr:uid="{00000000-0005-0000-0000-0000BE130000}"/>
    <cellStyle name="Separador de milhares 13 4 5 2 2" xfId="14690" xr:uid="{00000000-0005-0000-0000-0000BF130000}"/>
    <cellStyle name="Separador de milhares 13 4 5 2 2 2" xfId="20621" xr:uid="{02ABEAB1-8B1D-49BD-83A8-765B24E0148F}"/>
    <cellStyle name="Separador de milhares 13 4 5 2 2 2 2" xfId="32415" xr:uid="{33413934-EF95-4438-BCBC-34E8F957C344}"/>
    <cellStyle name="Separador de milhares 13 4 5 2 2 2 3" xfId="44214" xr:uid="{DC8F2C39-E1ED-4310-BDE3-995FCD758971}"/>
    <cellStyle name="Separador de milhares 13 4 5 2 2 3" xfId="26522" xr:uid="{E8729ED3-F73A-42BE-A91D-E9077787E891}"/>
    <cellStyle name="Separador de milhares 13 4 5 2 2 4" xfId="38317" xr:uid="{27B403AB-D755-4958-ACB1-15C98D0D6C18}"/>
    <cellStyle name="Separador de milhares 13 4 5 2 3" xfId="17685" xr:uid="{1BA563FA-CB7F-4521-AC23-1AF4F1C1E965}"/>
    <cellStyle name="Separador de milhares 13 4 5 2 3 2" xfId="29479" xr:uid="{736DE1EB-E509-4739-92F6-12389DF5CE3E}"/>
    <cellStyle name="Separador de milhares 13 4 5 2 3 3" xfId="41278" xr:uid="{517008A2-67A5-48EC-A631-E97DA6A3F40D}"/>
    <cellStyle name="Separador de milhares 13 4 5 2 4" xfId="23586" xr:uid="{5E4DB6DA-4B8E-464F-8764-FCC06CF393E7}"/>
    <cellStyle name="Separador de milhares 13 4 5 2 5" xfId="35381" xr:uid="{5747AF6A-22FA-47EA-852E-38DCA667D808}"/>
    <cellStyle name="Separador de milhares 13 4 5 3" xfId="13302" xr:uid="{00000000-0005-0000-0000-0000C0130000}"/>
    <cellStyle name="Separador de milhares 13 4 5 3 2" xfId="19233" xr:uid="{D2D4C3EA-ACC4-4F1E-9BD5-2AE6FA8BA9B2}"/>
    <cellStyle name="Separador de milhares 13 4 5 3 2 2" xfId="31027" xr:uid="{1C203772-0B01-46DB-B9DF-EE7BE985AC05}"/>
    <cellStyle name="Separador de milhares 13 4 5 3 2 3" xfId="42826" xr:uid="{E4D46D73-B5E0-46B0-BD5E-60C9946E1E22}"/>
    <cellStyle name="Separador de milhares 13 4 5 3 3" xfId="25134" xr:uid="{C2023499-8C41-4953-90C3-7E86703336E5}"/>
    <cellStyle name="Separador de milhares 13 4 5 3 4" xfId="36929" xr:uid="{6971B624-6DDF-4EAE-A31E-8FD3964B332A}"/>
    <cellStyle name="Separador de milhares 13 4 5 4" xfId="16293" xr:uid="{885401F9-B27F-4ADF-855C-5C7BA3BE53DB}"/>
    <cellStyle name="Separador de milhares 13 4 5 4 2" xfId="28087" xr:uid="{AA3FA46E-D23F-4363-8E77-A4C3CCC93667}"/>
    <cellStyle name="Separador de milhares 13 4 5 4 3" xfId="39886" xr:uid="{467565C9-5CF1-46C6-B4DB-79EE66A0CB01}"/>
    <cellStyle name="Separador de milhares 13 4 5 5" xfId="22197" xr:uid="{AF9B7265-4D71-46CD-AC51-9724BCA82FFD}"/>
    <cellStyle name="Separador de milhares 13 4 5 6" xfId="33993" xr:uid="{09200D06-DA07-4991-937C-F23133A8BEF0}"/>
    <cellStyle name="Separador de milhares 13 4 6" xfId="11743" xr:uid="{00000000-0005-0000-0000-0000C1130000}"/>
    <cellStyle name="Separador de milhares 13 4 6 2" xfId="14684" xr:uid="{00000000-0005-0000-0000-0000C2130000}"/>
    <cellStyle name="Separador de milhares 13 4 6 2 2" xfId="20615" xr:uid="{7DA6A25D-94E2-4C39-AAE5-516E0E44A9ED}"/>
    <cellStyle name="Separador de milhares 13 4 6 2 2 2" xfId="32409" xr:uid="{388B9087-5E5C-471A-AFE6-F0E52551DD3B}"/>
    <cellStyle name="Separador de milhares 13 4 6 2 2 3" xfId="44208" xr:uid="{746FB82F-5633-4900-BA27-637C03FECD9B}"/>
    <cellStyle name="Separador de milhares 13 4 6 2 3" xfId="26516" xr:uid="{8E3D25FC-48D4-4E62-9900-4A9A215BC671}"/>
    <cellStyle name="Separador de milhares 13 4 6 2 4" xfId="38311" xr:uid="{EDC3E67D-87D5-4CBF-B240-D155102765E4}"/>
    <cellStyle name="Separador de milhares 13 4 6 3" xfId="17679" xr:uid="{7CB2C64D-ECDA-4E88-8521-BC3FBE3B072F}"/>
    <cellStyle name="Separador de milhares 13 4 6 3 2" xfId="29473" xr:uid="{4EB8585A-E5D0-46CD-AE3E-A39684A5995E}"/>
    <cellStyle name="Separador de milhares 13 4 6 3 3" xfId="41272" xr:uid="{FF52BD17-4314-46AA-AA64-8F086A1674DD}"/>
    <cellStyle name="Separador de milhares 13 4 6 4" xfId="23580" xr:uid="{14D09B94-BF8A-4EE5-B468-730174CB5F4A}"/>
    <cellStyle name="Separador de milhares 13 4 6 5" xfId="35375" xr:uid="{405725F7-288B-4479-AC77-5EA06B04CD0E}"/>
    <cellStyle name="Separador de milhares 13 4 7" xfId="13296" xr:uid="{00000000-0005-0000-0000-0000C3130000}"/>
    <cellStyle name="Separador de milhares 13 4 7 2" xfId="19227" xr:uid="{84F57C06-42B0-4250-A9C4-9F43E3E3B1E2}"/>
    <cellStyle name="Separador de milhares 13 4 7 2 2" xfId="31021" xr:uid="{84A3FD85-D6FD-437A-A127-057DCE29192F}"/>
    <cellStyle name="Separador de milhares 13 4 7 2 3" xfId="42820" xr:uid="{A8EE22D7-1737-4757-B376-C3AC44B398F3}"/>
    <cellStyle name="Separador de milhares 13 4 7 3" xfId="25128" xr:uid="{D93E0460-60BF-4F3A-A555-AEA5BC2B2A33}"/>
    <cellStyle name="Separador de milhares 13 4 7 4" xfId="36923" xr:uid="{887DF4CA-ED42-43E5-870F-076106FAE6C3}"/>
    <cellStyle name="Separador de milhares 13 4 8" xfId="16287" xr:uid="{D1ED5E22-B306-4F1B-9505-2153B7B27CF8}"/>
    <cellStyle name="Separador de milhares 13 4 8 2" xfId="28081" xr:uid="{FBB6C305-B4E1-4AA0-86CB-EB20A4E08A31}"/>
    <cellStyle name="Separador de milhares 13 4 8 3" xfId="39880" xr:uid="{A0FAF8BA-F5C2-4AAA-8BBF-E195F1C73EF3}"/>
    <cellStyle name="Separador de milhares 13 4 9" xfId="22191" xr:uid="{4869E0FD-69F7-4FE4-8B83-98594E8E2F4D}"/>
    <cellStyle name="Separador de milhares 13 5" xfId="3792" xr:uid="{00000000-0005-0000-0000-0000C4130000}"/>
    <cellStyle name="Separador de milhares 13 5 10" xfId="33994" xr:uid="{77EF565A-EA86-4D74-801B-C71C7231B7A9}"/>
    <cellStyle name="Separador de milhares 13 5 2" xfId="3793" xr:uid="{00000000-0005-0000-0000-0000C5130000}"/>
    <cellStyle name="Separador de milhares 13 5 2 2" xfId="3794" xr:uid="{00000000-0005-0000-0000-0000C6130000}"/>
    <cellStyle name="Separador de milhares 13 5 2 2 2" xfId="11752" xr:uid="{00000000-0005-0000-0000-0000C7130000}"/>
    <cellStyle name="Separador de milhares 13 5 2 2 2 2" xfId="14693" xr:uid="{00000000-0005-0000-0000-0000C8130000}"/>
    <cellStyle name="Separador de milhares 13 5 2 2 2 2 2" xfId="20624" xr:uid="{3E05DCCC-B327-44E7-8351-2CEC7F737607}"/>
    <cellStyle name="Separador de milhares 13 5 2 2 2 2 2 2" xfId="32418" xr:uid="{F894F4E6-7CD1-4E79-ABD8-2E56FAEC82C7}"/>
    <cellStyle name="Separador de milhares 13 5 2 2 2 2 2 3" xfId="44217" xr:uid="{E9D5A687-A16C-4EBB-8DDC-856C88A1B716}"/>
    <cellStyle name="Separador de milhares 13 5 2 2 2 2 3" xfId="26525" xr:uid="{51DA37C0-2016-469B-8D13-35290B684393}"/>
    <cellStyle name="Separador de milhares 13 5 2 2 2 2 4" xfId="38320" xr:uid="{D7373141-2224-410A-B0B8-C9DBC43B03D8}"/>
    <cellStyle name="Separador de milhares 13 5 2 2 2 3" xfId="17688" xr:uid="{83E5D628-B772-48E3-8BBA-C1CC5E78A975}"/>
    <cellStyle name="Separador de milhares 13 5 2 2 2 3 2" xfId="29482" xr:uid="{3B98BEE3-C3A9-4AD3-8C70-0C1E127AD748}"/>
    <cellStyle name="Separador de milhares 13 5 2 2 2 3 3" xfId="41281" xr:uid="{F7BE344E-547F-4147-B14A-2C1DE74085B7}"/>
    <cellStyle name="Separador de milhares 13 5 2 2 2 4" xfId="23589" xr:uid="{FE9C08A5-800D-4E72-9C84-018444F84239}"/>
    <cellStyle name="Separador de milhares 13 5 2 2 2 5" xfId="35384" xr:uid="{FF54059D-BE05-44BB-9A94-A6B4FF0C5D68}"/>
    <cellStyle name="Separador de milhares 13 5 2 2 3" xfId="13305" xr:uid="{00000000-0005-0000-0000-0000C9130000}"/>
    <cellStyle name="Separador de milhares 13 5 2 2 3 2" xfId="19236" xr:uid="{656B075B-932D-41D8-B947-D7DF7702589A}"/>
    <cellStyle name="Separador de milhares 13 5 2 2 3 2 2" xfId="31030" xr:uid="{B06171A5-BC4C-490F-9900-1E134C4DCB2E}"/>
    <cellStyle name="Separador de milhares 13 5 2 2 3 2 3" xfId="42829" xr:uid="{E596AB6C-933A-43F5-A54C-7F1A2BC1946B}"/>
    <cellStyle name="Separador de milhares 13 5 2 2 3 3" xfId="25137" xr:uid="{F5FE62B2-40C1-480E-B059-D6B30503DF8E}"/>
    <cellStyle name="Separador de milhares 13 5 2 2 3 4" xfId="36932" xr:uid="{260620F9-85D2-4F0B-A584-A4A1501F9BA5}"/>
    <cellStyle name="Separador de milhares 13 5 2 2 4" xfId="16296" xr:uid="{136A2831-F28D-4B8A-9D48-347DC5CB511B}"/>
    <cellStyle name="Separador de milhares 13 5 2 2 4 2" xfId="28090" xr:uid="{9945BB4E-1B6C-463B-9102-05DC31CD72F9}"/>
    <cellStyle name="Separador de milhares 13 5 2 2 4 3" xfId="39889" xr:uid="{02CDEA11-DE29-4D10-A1E4-5AFC1890E6A9}"/>
    <cellStyle name="Separador de milhares 13 5 2 2 5" xfId="22200" xr:uid="{09DC41FA-25F2-491A-9919-2C5714FDD05B}"/>
    <cellStyle name="Separador de milhares 13 5 2 2 6" xfId="33996" xr:uid="{979FAD87-28E1-4FB9-B498-DD8615029577}"/>
    <cellStyle name="Separador de milhares 13 5 2 3" xfId="3795" xr:uid="{00000000-0005-0000-0000-0000CA130000}"/>
    <cellStyle name="Separador de milhares 13 5 2 3 2" xfId="11753" xr:uid="{00000000-0005-0000-0000-0000CB130000}"/>
    <cellStyle name="Separador de milhares 13 5 2 3 2 2" xfId="14694" xr:uid="{00000000-0005-0000-0000-0000CC130000}"/>
    <cellStyle name="Separador de milhares 13 5 2 3 2 2 2" xfId="20625" xr:uid="{DD003767-FC4F-4D1A-8036-3127E0601682}"/>
    <cellStyle name="Separador de milhares 13 5 2 3 2 2 2 2" xfId="32419" xr:uid="{5D917913-00E2-4E63-A89C-C069E4929BD6}"/>
    <cellStyle name="Separador de milhares 13 5 2 3 2 2 2 3" xfId="44218" xr:uid="{64A250D5-538F-4BE0-9E8C-188046CAF3CC}"/>
    <cellStyle name="Separador de milhares 13 5 2 3 2 2 3" xfId="26526" xr:uid="{A91B6886-7810-4774-923A-80BB369F1576}"/>
    <cellStyle name="Separador de milhares 13 5 2 3 2 2 4" xfId="38321" xr:uid="{11811142-673C-4A4E-93F0-9B40FBDDD6AD}"/>
    <cellStyle name="Separador de milhares 13 5 2 3 2 3" xfId="17689" xr:uid="{72A9D361-19CE-4B20-AEFA-648B7FD76225}"/>
    <cellStyle name="Separador de milhares 13 5 2 3 2 3 2" xfId="29483" xr:uid="{CE8E7B7B-2A05-48B6-8679-68589220250E}"/>
    <cellStyle name="Separador de milhares 13 5 2 3 2 3 3" xfId="41282" xr:uid="{855AEEE2-9CDF-4D83-9192-0F50F6B6E936}"/>
    <cellStyle name="Separador de milhares 13 5 2 3 2 4" xfId="23590" xr:uid="{12288432-16BE-4891-934A-2884757AA2A8}"/>
    <cellStyle name="Separador de milhares 13 5 2 3 2 5" xfId="35385" xr:uid="{9A589280-743E-48B0-9FE2-F9DE9CBF1417}"/>
    <cellStyle name="Separador de milhares 13 5 2 3 3" xfId="13306" xr:uid="{00000000-0005-0000-0000-0000CD130000}"/>
    <cellStyle name="Separador de milhares 13 5 2 3 3 2" xfId="19237" xr:uid="{73D0FE29-70FB-4DFB-9E7A-12BF1DC91CEA}"/>
    <cellStyle name="Separador de milhares 13 5 2 3 3 2 2" xfId="31031" xr:uid="{AD163792-2AFC-42E3-836B-B151D2D2CA4A}"/>
    <cellStyle name="Separador de milhares 13 5 2 3 3 2 3" xfId="42830" xr:uid="{43066D0B-1BC7-4E13-94FF-2BD6D464049F}"/>
    <cellStyle name="Separador de milhares 13 5 2 3 3 3" xfId="25138" xr:uid="{6A2BD275-65B1-46E0-BABF-D844E1D20B51}"/>
    <cellStyle name="Separador de milhares 13 5 2 3 3 4" xfId="36933" xr:uid="{2951A830-DF65-45C7-B156-59B4CF0974EE}"/>
    <cellStyle name="Separador de milhares 13 5 2 3 4" xfId="16297" xr:uid="{FF9D1E16-0FE9-463A-B2EF-8552546C571B}"/>
    <cellStyle name="Separador de milhares 13 5 2 3 4 2" xfId="28091" xr:uid="{C07CA59A-9FEA-413C-B5DE-7EB2B67BEBB9}"/>
    <cellStyle name="Separador de milhares 13 5 2 3 4 3" xfId="39890" xr:uid="{7B6F9B8A-DD2D-4B52-9449-833D036ADBA3}"/>
    <cellStyle name="Separador de milhares 13 5 2 3 5" xfId="22201" xr:uid="{B2A2221F-C6E0-4DEB-9351-31BF3D846A71}"/>
    <cellStyle name="Separador de milhares 13 5 2 3 6" xfId="33997" xr:uid="{72663A7E-1D62-43D2-A6C3-CABBE7340A3A}"/>
    <cellStyle name="Separador de milhares 13 5 2 4" xfId="11751" xr:uid="{00000000-0005-0000-0000-0000CE130000}"/>
    <cellStyle name="Separador de milhares 13 5 2 4 2" xfId="14692" xr:uid="{00000000-0005-0000-0000-0000CF130000}"/>
    <cellStyle name="Separador de milhares 13 5 2 4 2 2" xfId="20623" xr:uid="{23CC29BD-524D-4262-B031-90D772E62C55}"/>
    <cellStyle name="Separador de milhares 13 5 2 4 2 2 2" xfId="32417" xr:uid="{481A8C99-F7ED-4FF2-9E9E-BAACFC11BD6A}"/>
    <cellStyle name="Separador de milhares 13 5 2 4 2 2 3" xfId="44216" xr:uid="{F5EC6E85-2E9B-4425-B78A-6DD351D3757F}"/>
    <cellStyle name="Separador de milhares 13 5 2 4 2 3" xfId="26524" xr:uid="{765DFB86-2C38-44E1-8980-B86087B1C26E}"/>
    <cellStyle name="Separador de milhares 13 5 2 4 2 4" xfId="38319" xr:uid="{0ADE5EB5-BE41-4B0F-A3A6-37E4E8695267}"/>
    <cellStyle name="Separador de milhares 13 5 2 4 3" xfId="17687" xr:uid="{BF3A9C1A-BA17-4000-82A6-101104196012}"/>
    <cellStyle name="Separador de milhares 13 5 2 4 3 2" xfId="29481" xr:uid="{C2C3486A-C8BF-48AE-A376-8D9E45CBEC72}"/>
    <cellStyle name="Separador de milhares 13 5 2 4 3 3" xfId="41280" xr:uid="{37186609-BB68-445B-851F-A6443F3A6562}"/>
    <cellStyle name="Separador de milhares 13 5 2 4 4" xfId="23588" xr:uid="{1B899E7B-2BB4-48FA-99AB-C22605C18E08}"/>
    <cellStyle name="Separador de milhares 13 5 2 4 5" xfId="35383" xr:uid="{97B9E5ED-D91B-40ED-B413-BBCD1BF25715}"/>
    <cellStyle name="Separador de milhares 13 5 2 5" xfId="13304" xr:uid="{00000000-0005-0000-0000-0000D0130000}"/>
    <cellStyle name="Separador de milhares 13 5 2 5 2" xfId="19235" xr:uid="{282BBA9C-AD58-4131-8530-C1765B51044F}"/>
    <cellStyle name="Separador de milhares 13 5 2 5 2 2" xfId="31029" xr:uid="{A6C416C8-83A7-48CB-951F-41C08F84A5FB}"/>
    <cellStyle name="Separador de milhares 13 5 2 5 2 3" xfId="42828" xr:uid="{D57D95D1-B098-4C85-BD80-F2F5A8DD7973}"/>
    <cellStyle name="Separador de milhares 13 5 2 5 3" xfId="25136" xr:uid="{9ACD284E-D43D-459B-A790-1EEBDEAFEA85}"/>
    <cellStyle name="Separador de milhares 13 5 2 5 4" xfId="36931" xr:uid="{896A0753-D6B0-4D24-9FCE-5C58630244F5}"/>
    <cellStyle name="Separador de milhares 13 5 2 6" xfId="16295" xr:uid="{C8A3EDB8-901C-4060-BF35-940DF53FA801}"/>
    <cellStyle name="Separador de milhares 13 5 2 6 2" xfId="28089" xr:uid="{7A1FCBF0-F9B1-4269-AD08-5FD852A97225}"/>
    <cellStyle name="Separador de milhares 13 5 2 6 3" xfId="39888" xr:uid="{41483173-D868-42DA-93CE-DD4A5E2D56F0}"/>
    <cellStyle name="Separador de milhares 13 5 2 7" xfId="22199" xr:uid="{23EA7388-6DF5-4542-9C5A-DFE7356F975A}"/>
    <cellStyle name="Separador de milhares 13 5 2 8" xfId="33995" xr:uid="{57312721-5B00-4466-BE6A-0088741BC8D3}"/>
    <cellStyle name="Separador de milhares 13 5 3" xfId="3796" xr:uid="{00000000-0005-0000-0000-0000D1130000}"/>
    <cellStyle name="Separador de milhares 13 5 3 2" xfId="11754" xr:uid="{00000000-0005-0000-0000-0000D2130000}"/>
    <cellStyle name="Separador de milhares 13 5 3 2 2" xfId="14695" xr:uid="{00000000-0005-0000-0000-0000D3130000}"/>
    <cellStyle name="Separador de milhares 13 5 3 2 2 2" xfId="20626" xr:uid="{6ECCFD80-BB0A-43FB-87CF-6169DF4E883E}"/>
    <cellStyle name="Separador de milhares 13 5 3 2 2 2 2" xfId="32420" xr:uid="{C2453030-2BAA-4B66-9E2A-C2F5648493DC}"/>
    <cellStyle name="Separador de milhares 13 5 3 2 2 2 3" xfId="44219" xr:uid="{5221CDDE-7049-44C4-B71B-692D9F100CAC}"/>
    <cellStyle name="Separador de milhares 13 5 3 2 2 3" xfId="26527" xr:uid="{CB9232C9-AF8F-4020-99FF-E1B2C498C28A}"/>
    <cellStyle name="Separador de milhares 13 5 3 2 2 4" xfId="38322" xr:uid="{C4181510-C3E0-48B7-B86D-298F0A05B69F}"/>
    <cellStyle name="Separador de milhares 13 5 3 2 3" xfId="17690" xr:uid="{A3EFBA9D-0C8E-4648-A4F1-205AC0E2F727}"/>
    <cellStyle name="Separador de milhares 13 5 3 2 3 2" xfId="29484" xr:uid="{ED7EC707-6A38-4450-A875-034506B4F933}"/>
    <cellStyle name="Separador de milhares 13 5 3 2 3 3" xfId="41283" xr:uid="{E97522A2-16D7-44FF-8DA5-9F95FB3CB3CA}"/>
    <cellStyle name="Separador de milhares 13 5 3 2 4" xfId="23591" xr:uid="{C35B3260-93F7-43B2-92FA-6B999BD9E5A4}"/>
    <cellStyle name="Separador de milhares 13 5 3 2 5" xfId="35386" xr:uid="{B947F48B-336A-48AD-8958-188EB2E056EC}"/>
    <cellStyle name="Separador de milhares 13 5 3 3" xfId="13307" xr:uid="{00000000-0005-0000-0000-0000D4130000}"/>
    <cellStyle name="Separador de milhares 13 5 3 3 2" xfId="19238" xr:uid="{3CBCBB56-1058-449E-8588-01B21DD2D925}"/>
    <cellStyle name="Separador de milhares 13 5 3 3 2 2" xfId="31032" xr:uid="{34BCBD47-4670-463D-931E-1560434FD6E8}"/>
    <cellStyle name="Separador de milhares 13 5 3 3 2 3" xfId="42831" xr:uid="{EDFDEA52-7F33-41D3-AF76-F6D435E52748}"/>
    <cellStyle name="Separador de milhares 13 5 3 3 3" xfId="25139" xr:uid="{563DB00B-5334-41CC-9261-39D62F8C6737}"/>
    <cellStyle name="Separador de milhares 13 5 3 3 4" xfId="36934" xr:uid="{442A3B48-2C4E-43D0-97E9-74CA1C07F5BB}"/>
    <cellStyle name="Separador de milhares 13 5 3 4" xfId="16298" xr:uid="{688E1C9F-0BD2-485D-8503-465766FE05EF}"/>
    <cellStyle name="Separador de milhares 13 5 3 4 2" xfId="28092" xr:uid="{17770DCE-88CB-47AD-BF73-E0B8DD475FDC}"/>
    <cellStyle name="Separador de milhares 13 5 3 4 3" xfId="39891" xr:uid="{8A7FD79F-553B-4609-BECB-9D51ECC681DD}"/>
    <cellStyle name="Separador de milhares 13 5 3 5" xfId="22202" xr:uid="{4FFCDF95-7641-4D5F-94E7-C6863B063991}"/>
    <cellStyle name="Separador de milhares 13 5 3 6" xfId="33998" xr:uid="{82C949DF-7431-48A5-BE54-BDEAE7CA9B2C}"/>
    <cellStyle name="Separador de milhares 13 5 4" xfId="3797" xr:uid="{00000000-0005-0000-0000-0000D5130000}"/>
    <cellStyle name="Separador de milhares 13 5 4 2" xfId="11755" xr:uid="{00000000-0005-0000-0000-0000D6130000}"/>
    <cellStyle name="Separador de milhares 13 5 4 2 2" xfId="14696" xr:uid="{00000000-0005-0000-0000-0000D7130000}"/>
    <cellStyle name="Separador de milhares 13 5 4 2 2 2" xfId="20627" xr:uid="{355DD3AC-950B-4D5B-96C1-5FE3F13E7C5B}"/>
    <cellStyle name="Separador de milhares 13 5 4 2 2 2 2" xfId="32421" xr:uid="{1199BD25-110F-4B5E-9256-ACC5FB5AA450}"/>
    <cellStyle name="Separador de milhares 13 5 4 2 2 2 3" xfId="44220" xr:uid="{33A64DE7-D657-4D5D-9A06-59B8EA361BA8}"/>
    <cellStyle name="Separador de milhares 13 5 4 2 2 3" xfId="26528" xr:uid="{BB110BEC-9ACA-423C-89FF-80E03BB13B9D}"/>
    <cellStyle name="Separador de milhares 13 5 4 2 2 4" xfId="38323" xr:uid="{A364FB5C-AD28-42D4-A994-51505E99C35D}"/>
    <cellStyle name="Separador de milhares 13 5 4 2 3" xfId="17691" xr:uid="{842CD9A1-E3FE-40E3-B6AF-B5DC94A53F3C}"/>
    <cellStyle name="Separador de milhares 13 5 4 2 3 2" xfId="29485" xr:uid="{6B00A094-5CB4-4CA4-B4BE-5151661787A4}"/>
    <cellStyle name="Separador de milhares 13 5 4 2 3 3" xfId="41284" xr:uid="{7DC5B3CD-B685-4981-880E-1FFF0FBA283A}"/>
    <cellStyle name="Separador de milhares 13 5 4 2 4" xfId="23592" xr:uid="{A54F3858-E731-4842-9A58-A99E18EC8035}"/>
    <cellStyle name="Separador de milhares 13 5 4 2 5" xfId="35387" xr:uid="{025CBAB0-3765-426B-9EBD-7722F664B361}"/>
    <cellStyle name="Separador de milhares 13 5 4 3" xfId="13308" xr:uid="{00000000-0005-0000-0000-0000D8130000}"/>
    <cellStyle name="Separador de milhares 13 5 4 3 2" xfId="19239" xr:uid="{3037F4E2-F41A-44E3-B073-9B17729F8A80}"/>
    <cellStyle name="Separador de milhares 13 5 4 3 2 2" xfId="31033" xr:uid="{23EFEE60-0140-49BB-B65D-1671F8937698}"/>
    <cellStyle name="Separador de milhares 13 5 4 3 2 3" xfId="42832" xr:uid="{0F8046D1-B563-4B15-975C-319626FB4A87}"/>
    <cellStyle name="Separador de milhares 13 5 4 3 3" xfId="25140" xr:uid="{A2FDE3A4-686D-4C93-B8E6-7034FA6EF618}"/>
    <cellStyle name="Separador de milhares 13 5 4 3 4" xfId="36935" xr:uid="{356C0AD3-A691-4C4E-BD51-509142F8BFAA}"/>
    <cellStyle name="Separador de milhares 13 5 4 4" xfId="16299" xr:uid="{CB87C8AF-7E2E-496D-A0AC-991B4A871308}"/>
    <cellStyle name="Separador de milhares 13 5 4 4 2" xfId="28093" xr:uid="{AD2484F9-7F52-4E88-9EAF-8AAAEDC7C6D9}"/>
    <cellStyle name="Separador de milhares 13 5 4 4 3" xfId="39892" xr:uid="{0905D02B-34A0-4646-87E6-CCA8A60613D0}"/>
    <cellStyle name="Separador de milhares 13 5 4 5" xfId="22203" xr:uid="{B0751217-E449-4185-A168-78D93194F9BD}"/>
    <cellStyle name="Separador de milhares 13 5 4 6" xfId="33999" xr:uid="{2056A1BB-3650-4458-B948-8A0D72C200E2}"/>
    <cellStyle name="Separador de milhares 13 5 5" xfId="3798" xr:uid="{00000000-0005-0000-0000-0000D9130000}"/>
    <cellStyle name="Separador de milhares 13 5 5 2" xfId="11756" xr:uid="{00000000-0005-0000-0000-0000DA130000}"/>
    <cellStyle name="Separador de milhares 13 5 5 2 2" xfId="14697" xr:uid="{00000000-0005-0000-0000-0000DB130000}"/>
    <cellStyle name="Separador de milhares 13 5 5 2 2 2" xfId="20628" xr:uid="{7EADBF50-C3B4-4C4B-8B8B-5E4FC291579D}"/>
    <cellStyle name="Separador de milhares 13 5 5 2 2 2 2" xfId="32422" xr:uid="{60B6355E-EA33-42C4-A4AA-592F1958726D}"/>
    <cellStyle name="Separador de milhares 13 5 5 2 2 2 3" xfId="44221" xr:uid="{1F7143AB-E06A-4C9E-86B8-143DBF02C1EB}"/>
    <cellStyle name="Separador de milhares 13 5 5 2 2 3" xfId="26529" xr:uid="{F2BB16EF-DA53-401E-BADD-97AF2DC7ED3A}"/>
    <cellStyle name="Separador de milhares 13 5 5 2 2 4" xfId="38324" xr:uid="{01BA8141-7449-4D8F-BA51-E96044F8735B}"/>
    <cellStyle name="Separador de milhares 13 5 5 2 3" xfId="17692" xr:uid="{BAFCD8F9-2698-45A9-B95F-EF3FB4197104}"/>
    <cellStyle name="Separador de milhares 13 5 5 2 3 2" xfId="29486" xr:uid="{C27237EC-DE5D-45EC-9F49-7BCB001185A0}"/>
    <cellStyle name="Separador de milhares 13 5 5 2 3 3" xfId="41285" xr:uid="{9045973B-D132-4F0C-BB17-71DE0F36A132}"/>
    <cellStyle name="Separador de milhares 13 5 5 2 4" xfId="23593" xr:uid="{2D4010C8-2B96-477E-946E-D79DE1E26FC4}"/>
    <cellStyle name="Separador de milhares 13 5 5 2 5" xfId="35388" xr:uid="{7D06635C-8E94-41B2-A5A6-BAD1D5BAF281}"/>
    <cellStyle name="Separador de milhares 13 5 5 3" xfId="13309" xr:uid="{00000000-0005-0000-0000-0000DC130000}"/>
    <cellStyle name="Separador de milhares 13 5 5 3 2" xfId="19240" xr:uid="{837FB52A-E068-4B4A-A1EB-832CC4671ADA}"/>
    <cellStyle name="Separador de milhares 13 5 5 3 2 2" xfId="31034" xr:uid="{A8A651BA-6895-4D71-82C1-23AA6CAA6764}"/>
    <cellStyle name="Separador de milhares 13 5 5 3 2 3" xfId="42833" xr:uid="{688BB0C5-6ED6-4EDF-853D-5C2E9387B223}"/>
    <cellStyle name="Separador de milhares 13 5 5 3 3" xfId="25141" xr:uid="{8E24FFF9-3167-4BEC-9456-F40B21843F00}"/>
    <cellStyle name="Separador de milhares 13 5 5 3 4" xfId="36936" xr:uid="{535DD52E-DE73-4EF0-B34D-0FC8D16626A7}"/>
    <cellStyle name="Separador de milhares 13 5 5 4" xfId="16300" xr:uid="{CE67CEF9-6FB3-422C-A648-8BE7AD2A34F2}"/>
    <cellStyle name="Separador de milhares 13 5 5 4 2" xfId="28094" xr:uid="{70913619-0C83-44D7-AF49-F7E779FEAEFF}"/>
    <cellStyle name="Separador de milhares 13 5 5 4 3" xfId="39893" xr:uid="{F94D6DA5-4AC2-4AE6-9C48-20FF588AFF0B}"/>
    <cellStyle name="Separador de milhares 13 5 5 5" xfId="22204" xr:uid="{E86A6121-F9EE-4280-AE22-14A6D750F765}"/>
    <cellStyle name="Separador de milhares 13 5 5 6" xfId="34000" xr:uid="{A5E0196B-254A-4CD9-85A1-757CBEEE676D}"/>
    <cellStyle name="Separador de milhares 13 5 6" xfId="11750" xr:uid="{00000000-0005-0000-0000-0000DD130000}"/>
    <cellStyle name="Separador de milhares 13 5 6 2" xfId="14691" xr:uid="{00000000-0005-0000-0000-0000DE130000}"/>
    <cellStyle name="Separador de milhares 13 5 6 2 2" xfId="20622" xr:uid="{092ACFE0-E777-4950-8CD3-E511FB62FFA2}"/>
    <cellStyle name="Separador de milhares 13 5 6 2 2 2" xfId="32416" xr:uid="{728A9E25-FDEB-4628-A53C-C55221ABE56B}"/>
    <cellStyle name="Separador de milhares 13 5 6 2 2 3" xfId="44215" xr:uid="{FA482309-16D2-4C59-BC9C-7A77905A88E3}"/>
    <cellStyle name="Separador de milhares 13 5 6 2 3" xfId="26523" xr:uid="{FD6196C1-5DB9-451B-9A40-D3D8EC60AEA6}"/>
    <cellStyle name="Separador de milhares 13 5 6 2 4" xfId="38318" xr:uid="{811A4E7C-673E-4CCC-99B7-424A03F6069D}"/>
    <cellStyle name="Separador de milhares 13 5 6 3" xfId="17686" xr:uid="{E43FE7FF-A0B6-4CEF-8331-7E4FBB88584D}"/>
    <cellStyle name="Separador de milhares 13 5 6 3 2" xfId="29480" xr:uid="{355C485A-87D1-4C04-8E13-FDC41A022FEC}"/>
    <cellStyle name="Separador de milhares 13 5 6 3 3" xfId="41279" xr:uid="{71A42F71-86F2-4B7C-A83A-A6D039A9F2B8}"/>
    <cellStyle name="Separador de milhares 13 5 6 4" xfId="23587" xr:uid="{22D3D3F8-2221-402D-A591-A3E4139A3203}"/>
    <cellStyle name="Separador de milhares 13 5 6 5" xfId="35382" xr:uid="{3BA76F1D-3A21-487E-8B7B-C853CE524CCC}"/>
    <cellStyle name="Separador de milhares 13 5 7" xfId="13303" xr:uid="{00000000-0005-0000-0000-0000DF130000}"/>
    <cellStyle name="Separador de milhares 13 5 7 2" xfId="19234" xr:uid="{AC9E4BC6-3D4D-4818-96A1-AD0AF8B584AB}"/>
    <cellStyle name="Separador de milhares 13 5 7 2 2" xfId="31028" xr:uid="{E08FBA3C-07B9-436E-BFB7-9A8FFC2BB9FE}"/>
    <cellStyle name="Separador de milhares 13 5 7 2 3" xfId="42827" xr:uid="{DA2F92ED-2925-4672-9EAB-CAA4CD20909E}"/>
    <cellStyle name="Separador de milhares 13 5 7 3" xfId="25135" xr:uid="{77842E87-5503-4F0A-8A58-C4C6E94508C6}"/>
    <cellStyle name="Separador de milhares 13 5 7 4" xfId="36930" xr:uid="{E86C9123-0E28-40C4-A100-7389BE4BEFB1}"/>
    <cellStyle name="Separador de milhares 13 5 8" xfId="16294" xr:uid="{AE99E43D-74DC-4F47-BC3E-2855B89F12B4}"/>
    <cellStyle name="Separador de milhares 13 5 8 2" xfId="28088" xr:uid="{63417A75-0405-4793-9484-EAAD20D35EB0}"/>
    <cellStyle name="Separador de milhares 13 5 8 3" xfId="39887" xr:uid="{797C7B79-15E7-4B73-A200-71DFB5603981}"/>
    <cellStyle name="Separador de milhares 13 5 9" xfId="22198" xr:uid="{2E71B803-C408-447E-8B2F-DF402A1A16F6}"/>
    <cellStyle name="Separador de milhares 13 6" xfId="3799" xr:uid="{00000000-0005-0000-0000-0000E0130000}"/>
    <cellStyle name="Separador de milhares 13 6 2" xfId="3800" xr:uid="{00000000-0005-0000-0000-0000E1130000}"/>
    <cellStyle name="Separador de milhares 13 6 2 2" xfId="11758" xr:uid="{00000000-0005-0000-0000-0000E2130000}"/>
    <cellStyle name="Separador de milhares 13 6 2 2 2" xfId="14699" xr:uid="{00000000-0005-0000-0000-0000E3130000}"/>
    <cellStyle name="Separador de milhares 13 6 2 2 2 2" xfId="20630" xr:uid="{B31F2205-ADA1-4902-90B5-8A75C96CC631}"/>
    <cellStyle name="Separador de milhares 13 6 2 2 2 2 2" xfId="32424" xr:uid="{482C71E4-C624-4127-BE28-05D38D07E60E}"/>
    <cellStyle name="Separador de milhares 13 6 2 2 2 2 3" xfId="44223" xr:uid="{27C5F921-F894-4C65-89BB-A7ADC2E7E504}"/>
    <cellStyle name="Separador de milhares 13 6 2 2 2 3" xfId="26531" xr:uid="{0685E068-B9A5-4247-B941-1C7B170134A5}"/>
    <cellStyle name="Separador de milhares 13 6 2 2 2 4" xfId="38326" xr:uid="{678DF88D-0766-405D-B46A-27EEBA227BF5}"/>
    <cellStyle name="Separador de milhares 13 6 2 2 3" xfId="17694" xr:uid="{4672B123-EDBA-44FD-9BC2-0FB6EDE3BF04}"/>
    <cellStyle name="Separador de milhares 13 6 2 2 3 2" xfId="29488" xr:uid="{A8785499-B3AA-4D08-A8B4-3697F6627168}"/>
    <cellStyle name="Separador de milhares 13 6 2 2 3 3" xfId="41287" xr:uid="{54EDDF53-AAC1-42B3-BF65-46A12505A1C7}"/>
    <cellStyle name="Separador de milhares 13 6 2 2 4" xfId="23595" xr:uid="{F7B5991B-E78A-490F-9A16-89E340205C3C}"/>
    <cellStyle name="Separador de milhares 13 6 2 2 5" xfId="35390" xr:uid="{4329EEF2-6476-4F17-9CA8-25F2420BE023}"/>
    <cellStyle name="Separador de milhares 13 6 2 3" xfId="13311" xr:uid="{00000000-0005-0000-0000-0000E4130000}"/>
    <cellStyle name="Separador de milhares 13 6 2 3 2" xfId="19242" xr:uid="{61C57DA6-6736-4876-BE70-C9AE4009B0C3}"/>
    <cellStyle name="Separador de milhares 13 6 2 3 2 2" xfId="31036" xr:uid="{4B36C74E-2C13-486D-B7C2-86B6737EBC64}"/>
    <cellStyle name="Separador de milhares 13 6 2 3 2 3" xfId="42835" xr:uid="{867501A9-76A3-400F-9EEC-0DE7E4690C99}"/>
    <cellStyle name="Separador de milhares 13 6 2 3 3" xfId="25143" xr:uid="{DEC7F9C4-F664-4737-A172-531DA18746AA}"/>
    <cellStyle name="Separador de milhares 13 6 2 3 4" xfId="36938" xr:uid="{D1E90FF7-6C3D-4F59-9806-9266DF373BA6}"/>
    <cellStyle name="Separador de milhares 13 6 2 4" xfId="16302" xr:uid="{9EBE1E3C-537E-4C16-8119-EB04281BA04B}"/>
    <cellStyle name="Separador de milhares 13 6 2 4 2" xfId="28096" xr:uid="{A41298B3-7A9E-41A0-A424-1CA2CC380F9D}"/>
    <cellStyle name="Separador de milhares 13 6 2 4 3" xfId="39895" xr:uid="{B6D8E076-10E1-4869-8894-C67323FDAD5A}"/>
    <cellStyle name="Separador de milhares 13 6 2 5" xfId="22206" xr:uid="{76FCAA8C-531F-4CC3-986D-64F51305F8A3}"/>
    <cellStyle name="Separador de milhares 13 6 2 6" xfId="34002" xr:uid="{44D0CF66-8C9C-461B-8138-F1254857AB4D}"/>
    <cellStyle name="Separador de milhares 13 6 3" xfId="3801" xr:uid="{00000000-0005-0000-0000-0000E5130000}"/>
    <cellStyle name="Separador de milhares 13 6 3 2" xfId="11759" xr:uid="{00000000-0005-0000-0000-0000E6130000}"/>
    <cellStyle name="Separador de milhares 13 6 3 2 2" xfId="14700" xr:uid="{00000000-0005-0000-0000-0000E7130000}"/>
    <cellStyle name="Separador de milhares 13 6 3 2 2 2" xfId="20631" xr:uid="{F775060D-03C8-41A6-B972-4B919B317C3A}"/>
    <cellStyle name="Separador de milhares 13 6 3 2 2 2 2" xfId="32425" xr:uid="{7B675CB3-F85B-4D61-930E-167440CCA56D}"/>
    <cellStyle name="Separador de milhares 13 6 3 2 2 2 3" xfId="44224" xr:uid="{CE93AC92-7D06-4FAD-BD2F-641F409BE32F}"/>
    <cellStyle name="Separador de milhares 13 6 3 2 2 3" xfId="26532" xr:uid="{C7B125DC-8852-4501-9B40-76A47F10E7A7}"/>
    <cellStyle name="Separador de milhares 13 6 3 2 2 4" xfId="38327" xr:uid="{F98AD45B-E14A-40A7-A99F-D7C18243E101}"/>
    <cellStyle name="Separador de milhares 13 6 3 2 3" xfId="17695" xr:uid="{0C89D08D-B789-4E9D-9960-B99291754AD7}"/>
    <cellStyle name="Separador de milhares 13 6 3 2 3 2" xfId="29489" xr:uid="{0304A190-E440-4341-95F8-2B87B234778A}"/>
    <cellStyle name="Separador de milhares 13 6 3 2 3 3" xfId="41288" xr:uid="{5EC843DB-2115-44F9-A6F0-CB9A3DF6B4FB}"/>
    <cellStyle name="Separador de milhares 13 6 3 2 4" xfId="23596" xr:uid="{162B6F0A-0E44-4F38-BD30-1F5E2FED0945}"/>
    <cellStyle name="Separador de milhares 13 6 3 2 5" xfId="35391" xr:uid="{52F9A1ED-9632-41EF-B680-A81AD939AC63}"/>
    <cellStyle name="Separador de milhares 13 6 3 3" xfId="13312" xr:uid="{00000000-0005-0000-0000-0000E8130000}"/>
    <cellStyle name="Separador de milhares 13 6 3 3 2" xfId="19243" xr:uid="{3E23E4D0-93FB-437E-B5CF-E6FF68D3934B}"/>
    <cellStyle name="Separador de milhares 13 6 3 3 2 2" xfId="31037" xr:uid="{75F08C58-6A51-4DFC-B38F-C49FE284E7E7}"/>
    <cellStyle name="Separador de milhares 13 6 3 3 2 3" xfId="42836" xr:uid="{9DC06561-664C-46D2-8923-D8AA89C457BC}"/>
    <cellStyle name="Separador de milhares 13 6 3 3 3" xfId="25144" xr:uid="{F2D2EF22-89F2-4188-83EA-80B0B73491EA}"/>
    <cellStyle name="Separador de milhares 13 6 3 3 4" xfId="36939" xr:uid="{75B50321-6994-49D3-AB1B-4572FE619ABB}"/>
    <cellStyle name="Separador de milhares 13 6 3 4" xfId="16303" xr:uid="{DE20FB6E-DBE0-41EF-9AC2-9976C5DA3F85}"/>
    <cellStyle name="Separador de milhares 13 6 3 4 2" xfId="28097" xr:uid="{3963B604-4A18-4CD7-A429-9D6DD75BF3C7}"/>
    <cellStyle name="Separador de milhares 13 6 3 4 3" xfId="39896" xr:uid="{E576930C-5B65-4DDF-998A-528E8FF07CF8}"/>
    <cellStyle name="Separador de milhares 13 6 3 5" xfId="22207" xr:uid="{73E1E78E-84FC-40FF-85F2-34659D012D1F}"/>
    <cellStyle name="Separador de milhares 13 6 3 6" xfId="34003" xr:uid="{E1AE6D70-6252-4F78-9A83-8C1486A448F5}"/>
    <cellStyle name="Separador de milhares 13 6 4" xfId="11757" xr:uid="{00000000-0005-0000-0000-0000E9130000}"/>
    <cellStyle name="Separador de milhares 13 6 4 2" xfId="14698" xr:uid="{00000000-0005-0000-0000-0000EA130000}"/>
    <cellStyle name="Separador de milhares 13 6 4 2 2" xfId="20629" xr:uid="{0349439B-E3C6-4296-B546-8B302FFF090A}"/>
    <cellStyle name="Separador de milhares 13 6 4 2 2 2" xfId="32423" xr:uid="{C46B0946-49FD-4EAD-A813-0B3F575D7FFA}"/>
    <cellStyle name="Separador de milhares 13 6 4 2 2 3" xfId="44222" xr:uid="{DEEDBA3D-D5F5-42DA-8249-55E84837DEFF}"/>
    <cellStyle name="Separador de milhares 13 6 4 2 3" xfId="26530" xr:uid="{3B8AFE20-0636-41F0-9CF3-70FDC472D23F}"/>
    <cellStyle name="Separador de milhares 13 6 4 2 4" xfId="38325" xr:uid="{982F97BB-8272-4D66-89CE-CA6F7B949972}"/>
    <cellStyle name="Separador de milhares 13 6 4 3" xfId="17693" xr:uid="{800644AA-E9C6-448F-BD04-DCD23AF31947}"/>
    <cellStyle name="Separador de milhares 13 6 4 3 2" xfId="29487" xr:uid="{EC7A20BD-DABB-4768-AC00-AD25B310112F}"/>
    <cellStyle name="Separador de milhares 13 6 4 3 3" xfId="41286" xr:uid="{BCFB302C-3DBC-419E-9E1E-617B6F1D9AFD}"/>
    <cellStyle name="Separador de milhares 13 6 4 4" xfId="23594" xr:uid="{99487AE1-1AA6-4D72-871F-B39077ABFE01}"/>
    <cellStyle name="Separador de milhares 13 6 4 5" xfId="35389" xr:uid="{9697E061-6957-46FF-9B5B-E90F76C666B8}"/>
    <cellStyle name="Separador de milhares 13 6 5" xfId="13310" xr:uid="{00000000-0005-0000-0000-0000EB130000}"/>
    <cellStyle name="Separador de milhares 13 6 5 2" xfId="19241" xr:uid="{074DCF05-2573-47F2-92AC-9473FCC31E37}"/>
    <cellStyle name="Separador de milhares 13 6 5 2 2" xfId="31035" xr:uid="{D2EE1D1B-60B8-4BDC-916C-4A7FC1EF2EFD}"/>
    <cellStyle name="Separador de milhares 13 6 5 2 3" xfId="42834" xr:uid="{9AA7089B-EE74-462B-BCA2-B89147F40FF1}"/>
    <cellStyle name="Separador de milhares 13 6 5 3" xfId="25142" xr:uid="{FAEE606F-2740-4AB7-98BD-0BFD149DB049}"/>
    <cellStyle name="Separador de milhares 13 6 5 4" xfId="36937" xr:uid="{F2F4518F-7FC1-4409-9760-E224C051884C}"/>
    <cellStyle name="Separador de milhares 13 6 6" xfId="16301" xr:uid="{45CF8634-3F30-45A9-A4C4-0963F7F964F9}"/>
    <cellStyle name="Separador de milhares 13 6 6 2" xfId="28095" xr:uid="{772ECB6E-D5B2-4D10-BBB1-1752D005951C}"/>
    <cellStyle name="Separador de milhares 13 6 6 3" xfId="39894" xr:uid="{E9760E34-4DF7-4C54-987E-A3AD63223113}"/>
    <cellStyle name="Separador de milhares 13 6 7" xfId="22205" xr:uid="{E1F213BA-67A6-46C6-B36C-629550E29DBC}"/>
    <cellStyle name="Separador de milhares 13 6 8" xfId="34001" xr:uid="{FB3FA240-F762-4612-A86D-43FE1FC9C61E}"/>
    <cellStyle name="Separador de milhares 13 7" xfId="3802" xr:uid="{00000000-0005-0000-0000-0000EC130000}"/>
    <cellStyle name="Separador de milhares 13 7 2" xfId="11760" xr:uid="{00000000-0005-0000-0000-0000ED130000}"/>
    <cellStyle name="Separador de milhares 13 7 2 2" xfId="14701" xr:uid="{00000000-0005-0000-0000-0000EE130000}"/>
    <cellStyle name="Separador de milhares 13 7 2 2 2" xfId="20632" xr:uid="{0E561C13-B88D-4C64-B073-691B11327A64}"/>
    <cellStyle name="Separador de milhares 13 7 2 2 2 2" xfId="32426" xr:uid="{89E8D8D8-F879-4AF8-AB53-FB0D5C2C935D}"/>
    <cellStyle name="Separador de milhares 13 7 2 2 2 3" xfId="44225" xr:uid="{8FB12B2D-50E1-4AFE-8B49-59D3C8779189}"/>
    <cellStyle name="Separador de milhares 13 7 2 2 3" xfId="26533" xr:uid="{E0A4B750-F2DC-43DE-AB54-803D9526C701}"/>
    <cellStyle name="Separador de milhares 13 7 2 2 4" xfId="38328" xr:uid="{25AF9A8B-C464-44C8-8A15-851EE0B7D168}"/>
    <cellStyle name="Separador de milhares 13 7 2 3" xfId="17696" xr:uid="{C7330246-7EEE-4DB6-A2C3-D3E20F3A6ABE}"/>
    <cellStyle name="Separador de milhares 13 7 2 3 2" xfId="29490" xr:uid="{CB449891-7961-44DF-BEA1-F116267CB15B}"/>
    <cellStyle name="Separador de milhares 13 7 2 3 3" xfId="41289" xr:uid="{7FD8C2A0-36EE-4D32-BB1C-F9D10BE4000E}"/>
    <cellStyle name="Separador de milhares 13 7 2 4" xfId="23597" xr:uid="{C6E36FB9-D2DB-4C46-A3E4-7CA838C520C2}"/>
    <cellStyle name="Separador de milhares 13 7 2 5" xfId="35392" xr:uid="{52D2E46C-5F5B-4041-A511-3FB4663CFFCB}"/>
    <cellStyle name="Separador de milhares 13 7 3" xfId="13313" xr:uid="{00000000-0005-0000-0000-0000EF130000}"/>
    <cellStyle name="Separador de milhares 13 7 3 2" xfId="19244" xr:uid="{421219DD-CCD8-42D8-9557-88445536C648}"/>
    <cellStyle name="Separador de milhares 13 7 3 2 2" xfId="31038" xr:uid="{DBFBF659-0102-43AD-B0CE-5A2624B7EBDA}"/>
    <cellStyle name="Separador de milhares 13 7 3 2 3" xfId="42837" xr:uid="{7C14F834-5676-44AE-A004-BA49FB775BCD}"/>
    <cellStyle name="Separador de milhares 13 7 3 3" xfId="25145" xr:uid="{3E8D1E0A-3DAA-4122-87EC-2B6D5BD44BD4}"/>
    <cellStyle name="Separador de milhares 13 7 3 4" xfId="36940" xr:uid="{C0DAE6B4-C32B-4927-81AD-10D1F28CC0DF}"/>
    <cellStyle name="Separador de milhares 13 7 4" xfId="16304" xr:uid="{501D33E1-6872-481C-B06F-28ABED650833}"/>
    <cellStyle name="Separador de milhares 13 7 4 2" xfId="28098" xr:uid="{D2213EBD-7E53-437F-A183-4AC95AE32FBA}"/>
    <cellStyle name="Separador de milhares 13 7 4 3" xfId="39897" xr:uid="{898F3E3A-30CF-43A6-9A53-C2DD7B34F798}"/>
    <cellStyle name="Separador de milhares 13 7 5" xfId="22208" xr:uid="{8B427FAF-3B3C-4DE8-807C-2A483FE23CBA}"/>
    <cellStyle name="Separador de milhares 13 7 6" xfId="34004" xr:uid="{E244D780-0913-4B7D-B905-3E35ED87B834}"/>
    <cellStyle name="Separador de milhares 13 8" xfId="3803" xr:uid="{00000000-0005-0000-0000-0000F0130000}"/>
    <cellStyle name="Separador de milhares 13 8 2" xfId="11761" xr:uid="{00000000-0005-0000-0000-0000F1130000}"/>
    <cellStyle name="Separador de milhares 13 8 2 2" xfId="14702" xr:uid="{00000000-0005-0000-0000-0000F2130000}"/>
    <cellStyle name="Separador de milhares 13 8 2 2 2" xfId="20633" xr:uid="{06BB05DB-FA04-451D-9FC2-E626B4163EE6}"/>
    <cellStyle name="Separador de milhares 13 8 2 2 2 2" xfId="32427" xr:uid="{D66E21CC-EB6D-4AF5-B1ED-6F09A64968C6}"/>
    <cellStyle name="Separador de milhares 13 8 2 2 2 3" xfId="44226" xr:uid="{EC2F899E-25BF-4CE3-BECA-B076C2F786D9}"/>
    <cellStyle name="Separador de milhares 13 8 2 2 3" xfId="26534" xr:uid="{6C1EAE99-63EC-4095-87E8-0C1D2C1D467B}"/>
    <cellStyle name="Separador de milhares 13 8 2 2 4" xfId="38329" xr:uid="{BDAD057C-A5DC-4657-9AF8-4BBBDCE8ACEC}"/>
    <cellStyle name="Separador de milhares 13 8 2 3" xfId="17697" xr:uid="{E09DC6B5-A053-4F89-A2D6-B042DD135B11}"/>
    <cellStyle name="Separador de milhares 13 8 2 3 2" xfId="29491" xr:uid="{0C660D0C-C214-40D2-B8C6-7A1F083A69BB}"/>
    <cellStyle name="Separador de milhares 13 8 2 3 3" xfId="41290" xr:uid="{89A5F290-D355-427A-B999-282BDBEED610}"/>
    <cellStyle name="Separador de milhares 13 8 2 4" xfId="23598" xr:uid="{25731AAD-A7E5-4562-B6A3-BE6C5E1455B3}"/>
    <cellStyle name="Separador de milhares 13 8 2 5" xfId="35393" xr:uid="{DF57DB53-EC20-4522-92A6-28663232EB8A}"/>
    <cellStyle name="Separador de milhares 13 8 3" xfId="13314" xr:uid="{00000000-0005-0000-0000-0000F3130000}"/>
    <cellStyle name="Separador de milhares 13 8 3 2" xfId="19245" xr:uid="{9552E50D-ED56-470C-9D4E-FA89351C523C}"/>
    <cellStyle name="Separador de milhares 13 8 3 2 2" xfId="31039" xr:uid="{4D5AAB2C-BFA6-4675-AF75-4CD9BA576049}"/>
    <cellStyle name="Separador de milhares 13 8 3 2 3" xfId="42838" xr:uid="{7B76C77D-759F-4C66-89B1-9B4F9BCE929F}"/>
    <cellStyle name="Separador de milhares 13 8 3 3" xfId="25146" xr:uid="{6A36853D-926D-4C91-BE63-ADCC0B10D8B2}"/>
    <cellStyle name="Separador de milhares 13 8 3 4" xfId="36941" xr:uid="{C58CFBE2-0088-496E-9064-7C8FC0C5497F}"/>
    <cellStyle name="Separador de milhares 13 8 4" xfId="16305" xr:uid="{7BBAFC1A-C26E-4DC0-AC37-5668F2BA677B}"/>
    <cellStyle name="Separador de milhares 13 8 4 2" xfId="28099" xr:uid="{B6CE8F01-D096-4CA0-BE36-FFF5D7F9C59F}"/>
    <cellStyle name="Separador de milhares 13 8 4 3" xfId="39898" xr:uid="{A0F9BA6E-2BED-4554-B845-29BABBC3C524}"/>
    <cellStyle name="Separador de milhares 13 8 5" xfId="22209" xr:uid="{E6A32998-2178-41DD-BE9D-7DE60D8ADE5A}"/>
    <cellStyle name="Separador de milhares 13 8 6" xfId="34005" xr:uid="{06FBC42B-F192-4262-BA65-33ACB3E825D9}"/>
    <cellStyle name="Separador de milhares 13 9" xfId="3804" xr:uid="{00000000-0005-0000-0000-0000F4130000}"/>
    <cellStyle name="Separador de milhares 13 9 2" xfId="11762" xr:uid="{00000000-0005-0000-0000-0000F5130000}"/>
    <cellStyle name="Separador de milhares 13 9 2 2" xfId="14703" xr:uid="{00000000-0005-0000-0000-0000F6130000}"/>
    <cellStyle name="Separador de milhares 13 9 2 2 2" xfId="20634" xr:uid="{1B85D283-DE96-44EC-8BE8-408F88C1C04D}"/>
    <cellStyle name="Separador de milhares 13 9 2 2 2 2" xfId="32428" xr:uid="{053345AE-9D09-4DC7-921D-9E0331CD008A}"/>
    <cellStyle name="Separador de milhares 13 9 2 2 2 3" xfId="44227" xr:uid="{31EEA34B-C08D-4C17-A30F-4A7E072CD78F}"/>
    <cellStyle name="Separador de milhares 13 9 2 2 3" xfId="26535" xr:uid="{FC13C8AC-D3DB-49DA-8DF0-2D1B36A2E481}"/>
    <cellStyle name="Separador de milhares 13 9 2 2 4" xfId="38330" xr:uid="{87746B39-9D2A-4EE2-A27B-4E1830908CBC}"/>
    <cellStyle name="Separador de milhares 13 9 2 3" xfId="17698" xr:uid="{05FDB76D-1F9B-47EA-B615-0E2779B9BD16}"/>
    <cellStyle name="Separador de milhares 13 9 2 3 2" xfId="29492" xr:uid="{8842E03A-5E1C-465D-999B-1FC5B8700A53}"/>
    <cellStyle name="Separador de milhares 13 9 2 3 3" xfId="41291" xr:uid="{7F12BD28-F27A-475D-A322-9844A237979A}"/>
    <cellStyle name="Separador de milhares 13 9 2 4" xfId="23599" xr:uid="{F166A37F-9C42-4D05-8347-99A071963E7A}"/>
    <cellStyle name="Separador de milhares 13 9 2 5" xfId="35394" xr:uid="{134AE9B8-FC4E-4992-B13C-3DCE27C3AD4F}"/>
    <cellStyle name="Separador de milhares 13 9 3" xfId="13315" xr:uid="{00000000-0005-0000-0000-0000F7130000}"/>
    <cellStyle name="Separador de milhares 13 9 3 2" xfId="19246" xr:uid="{9A119E64-31AC-4F41-8A04-6C487F1AFF81}"/>
    <cellStyle name="Separador de milhares 13 9 3 2 2" xfId="31040" xr:uid="{C13D7A5D-FC73-4FE9-8AFF-C1B048304FE3}"/>
    <cellStyle name="Separador de milhares 13 9 3 2 3" xfId="42839" xr:uid="{5A7DDCA3-F855-41E2-9677-9985DFA94CB1}"/>
    <cellStyle name="Separador de milhares 13 9 3 3" xfId="25147" xr:uid="{315537DA-1048-4F0C-965F-B4976FE092EE}"/>
    <cellStyle name="Separador de milhares 13 9 3 4" xfId="36942" xr:uid="{55476516-20D1-4972-A795-13D1581475CA}"/>
    <cellStyle name="Separador de milhares 13 9 4" xfId="16306" xr:uid="{C30983F2-D030-4917-894B-0BF28F6CEF42}"/>
    <cellStyle name="Separador de milhares 13 9 4 2" xfId="28100" xr:uid="{6D0F4D72-B6DB-4557-85A3-E9E6E48BF992}"/>
    <cellStyle name="Separador de milhares 13 9 4 3" xfId="39899" xr:uid="{0684D112-A617-4C14-99C0-CA8EF6913CAE}"/>
    <cellStyle name="Separador de milhares 13 9 5" xfId="22210" xr:uid="{94F1368F-8E06-4290-8B09-B5A0ED3D6342}"/>
    <cellStyle name="Separador de milhares 13 9 6" xfId="34006" xr:uid="{E335D398-0EC5-4BDE-AC6C-6F8D17B937AE}"/>
    <cellStyle name="Separador de milhares 13_Previsto Acum x Real até_Ges_CF" xfId="3805" xr:uid="{00000000-0005-0000-0000-0000F8130000}"/>
    <cellStyle name="Separador de milhares 14" xfId="3806" xr:uid="{00000000-0005-0000-0000-0000F9130000}"/>
    <cellStyle name="Separador de milhares 14 10" xfId="11763" xr:uid="{00000000-0005-0000-0000-0000FA130000}"/>
    <cellStyle name="Separador de milhares 14 10 2" xfId="14704" xr:uid="{00000000-0005-0000-0000-0000FB130000}"/>
    <cellStyle name="Separador de milhares 14 10 2 2" xfId="20635" xr:uid="{D85B29C8-33F8-4A6F-9050-6C11672C1FA9}"/>
    <cellStyle name="Separador de milhares 14 10 2 2 2" xfId="32429" xr:uid="{3A5F2FD5-AD84-4B95-8195-81DF64F431FA}"/>
    <cellStyle name="Separador de milhares 14 10 2 2 3" xfId="44228" xr:uid="{BAC860C2-EB2A-4CF0-B059-89F74CAB2688}"/>
    <cellStyle name="Separador de milhares 14 10 2 3" xfId="26536" xr:uid="{6912CA86-1C66-412C-AE23-7E0771C627D0}"/>
    <cellStyle name="Separador de milhares 14 10 2 4" xfId="38331" xr:uid="{03618935-6F63-47C5-A531-5FF796DBC0CC}"/>
    <cellStyle name="Separador de milhares 14 10 3" xfId="17699" xr:uid="{973CC427-D549-49DE-8E8A-4C135CFB8E6F}"/>
    <cellStyle name="Separador de milhares 14 10 3 2" xfId="29493" xr:uid="{5609EEC0-1325-4ECC-9207-4A9F3E7E2082}"/>
    <cellStyle name="Separador de milhares 14 10 3 3" xfId="41292" xr:uid="{1C485965-C563-4D81-8878-3EF55F28CF44}"/>
    <cellStyle name="Separador de milhares 14 10 4" xfId="23600" xr:uid="{480D5E67-6951-4F2A-94D7-0D575186D668}"/>
    <cellStyle name="Separador de milhares 14 10 5" xfId="35395" xr:uid="{CF118036-24B1-4E76-93E2-045FB8CF014A}"/>
    <cellStyle name="Separador de milhares 14 11" xfId="13316" xr:uid="{00000000-0005-0000-0000-0000FC130000}"/>
    <cellStyle name="Separador de milhares 14 11 2" xfId="19247" xr:uid="{9B618014-CBB7-46D9-9FFB-955ED3E56456}"/>
    <cellStyle name="Separador de milhares 14 11 2 2" xfId="31041" xr:uid="{D7BFBD77-FF05-444E-B247-D694BAA12ED5}"/>
    <cellStyle name="Separador de milhares 14 11 2 3" xfId="42840" xr:uid="{7DB4832C-0B65-4FE0-9DF9-1F43E970E1B0}"/>
    <cellStyle name="Separador de milhares 14 11 3" xfId="25148" xr:uid="{91EF8162-887C-4E64-803D-2C26C734A707}"/>
    <cellStyle name="Separador de milhares 14 11 4" xfId="36943" xr:uid="{5AD696BA-E232-4960-8CC2-EC7961F98C5E}"/>
    <cellStyle name="Separador de milhares 14 12" xfId="16307" xr:uid="{D9C00466-28B8-4FEF-ABA0-2C9506108C00}"/>
    <cellStyle name="Separador de milhares 14 12 2" xfId="28101" xr:uid="{205A6411-9BBB-4CF5-A2AE-E0E51BA1F94E}"/>
    <cellStyle name="Separador de milhares 14 12 3" xfId="39900" xr:uid="{1EB5313E-9498-4388-9E85-C1DC138699E4}"/>
    <cellStyle name="Separador de milhares 14 13" xfId="22211" xr:uid="{D8F09F38-1C73-4CEC-9823-20B67A0E69BA}"/>
    <cellStyle name="Separador de milhares 14 14" xfId="34007" xr:uid="{90B80858-8AAF-4096-A215-203BDF98E2D7}"/>
    <cellStyle name="Separador de milhares 14 2" xfId="3807" xr:uid="{00000000-0005-0000-0000-0000FD130000}"/>
    <cellStyle name="Separador de milhares 14 2 10" xfId="13317" xr:uid="{00000000-0005-0000-0000-0000FE130000}"/>
    <cellStyle name="Separador de milhares 14 2 10 2" xfId="19248" xr:uid="{CC18DE9F-96DF-4F97-A1E4-9B83F0B59D60}"/>
    <cellStyle name="Separador de milhares 14 2 10 2 2" xfId="31042" xr:uid="{665B19C9-D1EB-424C-9571-C21E3B824F66}"/>
    <cellStyle name="Separador de milhares 14 2 10 2 3" xfId="42841" xr:uid="{61C07B17-3182-4AF7-ACAB-22315A18C5C7}"/>
    <cellStyle name="Separador de milhares 14 2 10 3" xfId="25149" xr:uid="{5EF1E0FC-CCF1-463D-A7CE-4CA754B56826}"/>
    <cellStyle name="Separador de milhares 14 2 10 4" xfId="36944" xr:uid="{DE2B8362-9BE0-4893-A96D-9F4B974B1270}"/>
    <cellStyle name="Separador de milhares 14 2 11" xfId="16308" xr:uid="{792F3EF9-8537-40A6-BE12-7E7F1A542B3F}"/>
    <cellStyle name="Separador de milhares 14 2 11 2" xfId="28102" xr:uid="{F45AF75E-E757-4C13-B07A-DCFAEB0D257B}"/>
    <cellStyle name="Separador de milhares 14 2 11 3" xfId="39901" xr:uid="{C212FFEC-F3AC-4939-BB0C-D7BA3A729FBE}"/>
    <cellStyle name="Separador de milhares 14 2 12" xfId="22212" xr:uid="{59DC52D6-6BFA-4BB3-9773-D8A9DE168FCA}"/>
    <cellStyle name="Separador de milhares 14 2 13" xfId="34008" xr:uid="{690D007A-39D8-4AD5-94C6-0E185ED3DD36}"/>
    <cellStyle name="Separador de milhares 14 2 2" xfId="3808" xr:uid="{00000000-0005-0000-0000-0000FF130000}"/>
    <cellStyle name="Separador de milhares 14 2 2 10" xfId="34009" xr:uid="{9191A42F-03A0-42A1-8254-755F2C02BA24}"/>
    <cellStyle name="Separador de milhares 14 2 2 2" xfId="3809" xr:uid="{00000000-0005-0000-0000-000000140000}"/>
    <cellStyle name="Separador de milhares 14 2 2 2 2" xfId="3810" xr:uid="{00000000-0005-0000-0000-000001140000}"/>
    <cellStyle name="Separador de milhares 14 2 2 2 2 2" xfId="11767" xr:uid="{00000000-0005-0000-0000-000002140000}"/>
    <cellStyle name="Separador de milhares 14 2 2 2 2 2 2" xfId="14708" xr:uid="{00000000-0005-0000-0000-000003140000}"/>
    <cellStyle name="Separador de milhares 14 2 2 2 2 2 2 2" xfId="20639" xr:uid="{51418E31-5C81-49BA-ABF8-D0EFE9D73AFD}"/>
    <cellStyle name="Separador de milhares 14 2 2 2 2 2 2 2 2" xfId="32433" xr:uid="{280FFEA5-B208-44D5-814B-AC1E47EF17C5}"/>
    <cellStyle name="Separador de milhares 14 2 2 2 2 2 2 2 3" xfId="44232" xr:uid="{ADC4AE01-9AC6-4DC9-A7DA-F21F9D2C5CF8}"/>
    <cellStyle name="Separador de milhares 14 2 2 2 2 2 2 3" xfId="26540" xr:uid="{60A6C433-9FC7-4B72-85ED-2616F3F9D280}"/>
    <cellStyle name="Separador de milhares 14 2 2 2 2 2 2 4" xfId="38335" xr:uid="{966409E7-7D95-4824-BB7E-38832311C4F0}"/>
    <cellStyle name="Separador de milhares 14 2 2 2 2 2 3" xfId="17703" xr:uid="{CC95EE3A-8D50-481B-AE42-896506FD2CA8}"/>
    <cellStyle name="Separador de milhares 14 2 2 2 2 2 3 2" xfId="29497" xr:uid="{0F414FF3-B451-4BE9-BDB0-BE4BAC852CAC}"/>
    <cellStyle name="Separador de milhares 14 2 2 2 2 2 3 3" xfId="41296" xr:uid="{29B9AEAE-DFDA-4BC9-A35F-0767341E7C37}"/>
    <cellStyle name="Separador de milhares 14 2 2 2 2 2 4" xfId="23604" xr:uid="{5C88D27B-018D-4E38-9E12-32B96B5FADD0}"/>
    <cellStyle name="Separador de milhares 14 2 2 2 2 2 5" xfId="35399" xr:uid="{D67F74FE-58A8-49E5-AF57-0677DF211DC4}"/>
    <cellStyle name="Separador de milhares 14 2 2 2 2 3" xfId="13320" xr:uid="{00000000-0005-0000-0000-000004140000}"/>
    <cellStyle name="Separador de milhares 14 2 2 2 2 3 2" xfId="19251" xr:uid="{B9C186FA-AADA-406B-9457-776E60A9C6EB}"/>
    <cellStyle name="Separador de milhares 14 2 2 2 2 3 2 2" xfId="31045" xr:uid="{83756CA8-B960-4CB7-9665-919ED9AAAD75}"/>
    <cellStyle name="Separador de milhares 14 2 2 2 2 3 2 3" xfId="42844" xr:uid="{BDA713E2-0C98-4150-BAB3-4F91B30A2D84}"/>
    <cellStyle name="Separador de milhares 14 2 2 2 2 3 3" xfId="25152" xr:uid="{68805CB1-5016-40BA-8601-5B37AD5B1B73}"/>
    <cellStyle name="Separador de milhares 14 2 2 2 2 3 4" xfId="36947" xr:uid="{FC2F90BE-3C76-4518-932B-67C627BF40EB}"/>
    <cellStyle name="Separador de milhares 14 2 2 2 2 4" xfId="16311" xr:uid="{AD95BD88-33AB-4F11-A7C0-ED755430F64A}"/>
    <cellStyle name="Separador de milhares 14 2 2 2 2 4 2" xfId="28105" xr:uid="{B6D822E9-FCEA-4DD4-A077-BF75D4462756}"/>
    <cellStyle name="Separador de milhares 14 2 2 2 2 4 3" xfId="39904" xr:uid="{6806F663-8B3D-4854-8C1D-5A68E1D302D7}"/>
    <cellStyle name="Separador de milhares 14 2 2 2 2 5" xfId="22215" xr:uid="{43A2B758-7155-49CE-9469-43CCF9494D12}"/>
    <cellStyle name="Separador de milhares 14 2 2 2 2 6" xfId="34011" xr:uid="{061E6B19-548C-4A25-847D-33A579C7FD43}"/>
    <cellStyle name="Separador de milhares 14 2 2 2 3" xfId="3811" xr:uid="{00000000-0005-0000-0000-000005140000}"/>
    <cellStyle name="Separador de milhares 14 2 2 2 3 2" xfId="11768" xr:uid="{00000000-0005-0000-0000-000006140000}"/>
    <cellStyle name="Separador de milhares 14 2 2 2 3 2 2" xfId="14709" xr:uid="{00000000-0005-0000-0000-000007140000}"/>
    <cellStyle name="Separador de milhares 14 2 2 2 3 2 2 2" xfId="20640" xr:uid="{2667141B-7378-4C15-A00D-F9DB12255D89}"/>
    <cellStyle name="Separador de milhares 14 2 2 2 3 2 2 2 2" xfId="32434" xr:uid="{BDBE6AFE-135D-4CA3-B304-F62A1C725822}"/>
    <cellStyle name="Separador de milhares 14 2 2 2 3 2 2 2 3" xfId="44233" xr:uid="{33841375-635A-4869-A13B-4F658BAFD972}"/>
    <cellStyle name="Separador de milhares 14 2 2 2 3 2 2 3" xfId="26541" xr:uid="{074C87D6-A510-43C0-B6BA-B0754AF4C862}"/>
    <cellStyle name="Separador de milhares 14 2 2 2 3 2 2 4" xfId="38336" xr:uid="{BCB06BCD-E251-4A35-8CA9-11623A9FE5F9}"/>
    <cellStyle name="Separador de milhares 14 2 2 2 3 2 3" xfId="17704" xr:uid="{AFBAE18F-58C8-4D90-BE37-A89B2CE4D98F}"/>
    <cellStyle name="Separador de milhares 14 2 2 2 3 2 3 2" xfId="29498" xr:uid="{BB005DA7-2829-4DFA-8FCA-FE260A3B38AA}"/>
    <cellStyle name="Separador de milhares 14 2 2 2 3 2 3 3" xfId="41297" xr:uid="{78E9B452-A0FD-40E9-A9BE-C0BC7E284484}"/>
    <cellStyle name="Separador de milhares 14 2 2 2 3 2 4" xfId="23605" xr:uid="{8F2C4534-0459-4920-A266-5A1A1FE91C0D}"/>
    <cellStyle name="Separador de milhares 14 2 2 2 3 2 5" xfId="35400" xr:uid="{43F5C146-F582-492F-A9C9-186DF1E8BC6B}"/>
    <cellStyle name="Separador de milhares 14 2 2 2 3 3" xfId="13321" xr:uid="{00000000-0005-0000-0000-000008140000}"/>
    <cellStyle name="Separador de milhares 14 2 2 2 3 3 2" xfId="19252" xr:uid="{3FE6453D-0CD1-4B8D-8E4D-194827E3E8E1}"/>
    <cellStyle name="Separador de milhares 14 2 2 2 3 3 2 2" xfId="31046" xr:uid="{315260A8-1D8B-4EA0-9CA7-21DF94E3AB3F}"/>
    <cellStyle name="Separador de milhares 14 2 2 2 3 3 2 3" xfId="42845" xr:uid="{EEEF5A82-36BC-4C11-9D1A-DADDEC6675B2}"/>
    <cellStyle name="Separador de milhares 14 2 2 2 3 3 3" xfId="25153" xr:uid="{E6D19ED2-8AB3-406F-B71F-CD9BDAD13055}"/>
    <cellStyle name="Separador de milhares 14 2 2 2 3 3 4" xfId="36948" xr:uid="{F680C855-105F-438F-93D8-2CF9A5D20C27}"/>
    <cellStyle name="Separador de milhares 14 2 2 2 3 4" xfId="16312" xr:uid="{D84620C9-60E7-4E74-9742-F05AA95A486E}"/>
    <cellStyle name="Separador de milhares 14 2 2 2 3 4 2" xfId="28106" xr:uid="{FE0572D0-DEF6-42A1-B1CB-4A73F530FEE9}"/>
    <cellStyle name="Separador de milhares 14 2 2 2 3 4 3" xfId="39905" xr:uid="{CD4821AF-CE48-435E-828D-1BFC5BCE5147}"/>
    <cellStyle name="Separador de milhares 14 2 2 2 3 5" xfId="22216" xr:uid="{2B97DEBB-FCAE-44A5-A90B-60F6B21FA80F}"/>
    <cellStyle name="Separador de milhares 14 2 2 2 3 6" xfId="34012" xr:uid="{B021F4AD-F387-46F0-9E4C-FB4195CC920C}"/>
    <cellStyle name="Separador de milhares 14 2 2 2 4" xfId="11766" xr:uid="{00000000-0005-0000-0000-000009140000}"/>
    <cellStyle name="Separador de milhares 14 2 2 2 4 2" xfId="14707" xr:uid="{00000000-0005-0000-0000-00000A140000}"/>
    <cellStyle name="Separador de milhares 14 2 2 2 4 2 2" xfId="20638" xr:uid="{8EE0351C-1EE7-42C4-889E-9017371F0A19}"/>
    <cellStyle name="Separador de milhares 14 2 2 2 4 2 2 2" xfId="32432" xr:uid="{89CA0408-ADFF-490C-A2AE-1695C04464DD}"/>
    <cellStyle name="Separador de milhares 14 2 2 2 4 2 2 3" xfId="44231" xr:uid="{3A7EB7B3-829A-49C4-BDD2-BD85F51F9277}"/>
    <cellStyle name="Separador de milhares 14 2 2 2 4 2 3" xfId="26539" xr:uid="{65A8C071-9FC5-427C-A586-B713C12202F2}"/>
    <cellStyle name="Separador de milhares 14 2 2 2 4 2 4" xfId="38334" xr:uid="{0F1B8F54-AEAE-457E-BF99-45E1BD09E7AE}"/>
    <cellStyle name="Separador de milhares 14 2 2 2 4 3" xfId="17702" xr:uid="{72682FD1-372E-4958-85BE-5C339E74735D}"/>
    <cellStyle name="Separador de milhares 14 2 2 2 4 3 2" xfId="29496" xr:uid="{663185C7-AB53-4E50-8E8A-98B71DFF8149}"/>
    <cellStyle name="Separador de milhares 14 2 2 2 4 3 3" xfId="41295" xr:uid="{59CCB2BC-DFF2-4C25-AA8B-E36A16784DEC}"/>
    <cellStyle name="Separador de milhares 14 2 2 2 4 4" xfId="23603" xr:uid="{E662DFF7-53C2-46FC-892A-BA817621B085}"/>
    <cellStyle name="Separador de milhares 14 2 2 2 4 5" xfId="35398" xr:uid="{AA00761D-3D6C-467A-B895-E566F844CCE9}"/>
    <cellStyle name="Separador de milhares 14 2 2 2 5" xfId="13319" xr:uid="{00000000-0005-0000-0000-00000B140000}"/>
    <cellStyle name="Separador de milhares 14 2 2 2 5 2" xfId="19250" xr:uid="{818F39CC-CE3E-4F9B-9E65-A1DA9A68F078}"/>
    <cellStyle name="Separador de milhares 14 2 2 2 5 2 2" xfId="31044" xr:uid="{8AD0BE95-77B2-411D-9404-2AC4B2238C48}"/>
    <cellStyle name="Separador de milhares 14 2 2 2 5 2 3" xfId="42843" xr:uid="{764C9054-6964-4AF5-9192-9913FE84A643}"/>
    <cellStyle name="Separador de milhares 14 2 2 2 5 3" xfId="25151" xr:uid="{F5AC0345-A627-41C9-BEB6-0CA294E39B7E}"/>
    <cellStyle name="Separador de milhares 14 2 2 2 5 4" xfId="36946" xr:uid="{2C1BE838-7DE9-4235-A5A2-B8B5531E9536}"/>
    <cellStyle name="Separador de milhares 14 2 2 2 6" xfId="16310" xr:uid="{E468F103-C1C9-44D6-B96C-4D85967663F0}"/>
    <cellStyle name="Separador de milhares 14 2 2 2 6 2" xfId="28104" xr:uid="{DB9C4999-F9D4-4A20-9363-3EDBB13059E8}"/>
    <cellStyle name="Separador de milhares 14 2 2 2 6 3" xfId="39903" xr:uid="{800C608C-F6A7-413B-A0F7-3886FB4BBED7}"/>
    <cellStyle name="Separador de milhares 14 2 2 2 7" xfId="22214" xr:uid="{7DB32065-EA3F-4E1A-9F7E-6CCCAC426779}"/>
    <cellStyle name="Separador de milhares 14 2 2 2 8" xfId="34010" xr:uid="{EB8F9D74-1DB6-4414-AA0D-4B4E47454EC4}"/>
    <cellStyle name="Separador de milhares 14 2 2 3" xfId="3812" xr:uid="{00000000-0005-0000-0000-00000C140000}"/>
    <cellStyle name="Separador de milhares 14 2 2 3 2" xfId="11769" xr:uid="{00000000-0005-0000-0000-00000D140000}"/>
    <cellStyle name="Separador de milhares 14 2 2 3 2 2" xfId="14710" xr:uid="{00000000-0005-0000-0000-00000E140000}"/>
    <cellStyle name="Separador de milhares 14 2 2 3 2 2 2" xfId="20641" xr:uid="{C0913366-3813-4CFD-AA27-38A7D549CD82}"/>
    <cellStyle name="Separador de milhares 14 2 2 3 2 2 2 2" xfId="32435" xr:uid="{EB8C3C3E-734B-4DF8-B1F8-57B4DC5467ED}"/>
    <cellStyle name="Separador de milhares 14 2 2 3 2 2 2 3" xfId="44234" xr:uid="{A9C0870A-1168-4612-A194-1EEA8A6651E1}"/>
    <cellStyle name="Separador de milhares 14 2 2 3 2 2 3" xfId="26542" xr:uid="{7417361A-3B38-4CE0-A334-1B3DD6A02C7E}"/>
    <cellStyle name="Separador de milhares 14 2 2 3 2 2 4" xfId="38337" xr:uid="{ABD57FA8-2C91-44D0-A5A5-F1AC432C3A22}"/>
    <cellStyle name="Separador de milhares 14 2 2 3 2 3" xfId="17705" xr:uid="{2406F31A-3EF8-4B9F-A3D5-348A989D225D}"/>
    <cellStyle name="Separador de milhares 14 2 2 3 2 3 2" xfId="29499" xr:uid="{079C27DB-5D7E-4BBA-ACCD-E2ED98C1FD4C}"/>
    <cellStyle name="Separador de milhares 14 2 2 3 2 3 3" xfId="41298" xr:uid="{7CF9B902-E6D3-4561-932E-FD064C7AAB50}"/>
    <cellStyle name="Separador de milhares 14 2 2 3 2 4" xfId="23606" xr:uid="{3D9788C5-1B66-487A-897A-8CFF63263FB0}"/>
    <cellStyle name="Separador de milhares 14 2 2 3 2 5" xfId="35401" xr:uid="{49DDE97B-3D0F-4193-A517-024BA2EFCB04}"/>
    <cellStyle name="Separador de milhares 14 2 2 3 3" xfId="13322" xr:uid="{00000000-0005-0000-0000-00000F140000}"/>
    <cellStyle name="Separador de milhares 14 2 2 3 3 2" xfId="19253" xr:uid="{529B2550-87AB-4F53-BE31-DBE75AFAE962}"/>
    <cellStyle name="Separador de milhares 14 2 2 3 3 2 2" xfId="31047" xr:uid="{1EC4B699-929C-4A50-AA53-E5280960A01E}"/>
    <cellStyle name="Separador de milhares 14 2 2 3 3 2 3" xfId="42846" xr:uid="{1EE0C7DB-EE0A-4E6B-BCFB-9341E4A2E0DB}"/>
    <cellStyle name="Separador de milhares 14 2 2 3 3 3" xfId="25154" xr:uid="{ED512EFF-D3B8-4AD6-9F56-BFEB0DD9D4DC}"/>
    <cellStyle name="Separador de milhares 14 2 2 3 3 4" xfId="36949" xr:uid="{6B3DC396-DC48-4EF6-BCEB-3BD8ED2446DA}"/>
    <cellStyle name="Separador de milhares 14 2 2 3 4" xfId="16313" xr:uid="{F22B5430-E739-43A9-9F60-D53CD2B616F5}"/>
    <cellStyle name="Separador de milhares 14 2 2 3 4 2" xfId="28107" xr:uid="{AFC098FF-5AA1-4A44-81D2-06650B8AEE8F}"/>
    <cellStyle name="Separador de milhares 14 2 2 3 4 3" xfId="39906" xr:uid="{E2FD0A16-1142-4839-A26A-52034315F43B}"/>
    <cellStyle name="Separador de milhares 14 2 2 3 5" xfId="22217" xr:uid="{79282BE5-14A3-4391-A8D2-B545610D97A2}"/>
    <cellStyle name="Separador de milhares 14 2 2 3 6" xfId="34013" xr:uid="{015C7B5C-80E0-4577-9BE0-2FE657949593}"/>
    <cellStyle name="Separador de milhares 14 2 2 4" xfId="3813" xr:uid="{00000000-0005-0000-0000-000010140000}"/>
    <cellStyle name="Separador de milhares 14 2 2 4 2" xfId="11770" xr:uid="{00000000-0005-0000-0000-000011140000}"/>
    <cellStyle name="Separador de milhares 14 2 2 4 2 2" xfId="14711" xr:uid="{00000000-0005-0000-0000-000012140000}"/>
    <cellStyle name="Separador de milhares 14 2 2 4 2 2 2" xfId="20642" xr:uid="{352DC43B-9BDC-461F-9C5D-B53C3D44C7A7}"/>
    <cellStyle name="Separador de milhares 14 2 2 4 2 2 2 2" xfId="32436" xr:uid="{C884C1E2-23A5-4DD9-84E0-9FADBB3C0EC0}"/>
    <cellStyle name="Separador de milhares 14 2 2 4 2 2 2 3" xfId="44235" xr:uid="{5D6FA459-FB07-4550-B8C3-16C255EE211D}"/>
    <cellStyle name="Separador de milhares 14 2 2 4 2 2 3" xfId="26543" xr:uid="{A0F47622-D006-4C5E-A124-BF6B22349F38}"/>
    <cellStyle name="Separador de milhares 14 2 2 4 2 2 4" xfId="38338" xr:uid="{06AC94AA-8C80-453E-AF3E-B66448045A25}"/>
    <cellStyle name="Separador de milhares 14 2 2 4 2 3" xfId="17706" xr:uid="{61FAC5BE-2103-4BE0-A1DC-D7906C751164}"/>
    <cellStyle name="Separador de milhares 14 2 2 4 2 3 2" xfId="29500" xr:uid="{357245A2-B697-456B-BEDD-FBD88A984A3D}"/>
    <cellStyle name="Separador de milhares 14 2 2 4 2 3 3" xfId="41299" xr:uid="{BBE04CAC-665B-4882-B3D7-028B4DC3E94A}"/>
    <cellStyle name="Separador de milhares 14 2 2 4 2 4" xfId="23607" xr:uid="{E8AD3F2C-4235-4D36-9119-F96E67DDC46A}"/>
    <cellStyle name="Separador de milhares 14 2 2 4 2 5" xfId="35402" xr:uid="{54DDB95B-6E3D-43F7-887C-511C972CA649}"/>
    <cellStyle name="Separador de milhares 14 2 2 4 3" xfId="13323" xr:uid="{00000000-0005-0000-0000-000013140000}"/>
    <cellStyle name="Separador de milhares 14 2 2 4 3 2" xfId="19254" xr:uid="{C6769B70-CD77-4E86-A12F-F481A84A8923}"/>
    <cellStyle name="Separador de milhares 14 2 2 4 3 2 2" xfId="31048" xr:uid="{65F1BAEB-E1DA-48D5-997B-6C0BFC1472FC}"/>
    <cellStyle name="Separador de milhares 14 2 2 4 3 2 3" xfId="42847" xr:uid="{F1ECDEE3-1BB7-46C9-A0B2-EDD3C9E7C891}"/>
    <cellStyle name="Separador de milhares 14 2 2 4 3 3" xfId="25155" xr:uid="{6871F012-666E-471C-A1EF-9C41030375D5}"/>
    <cellStyle name="Separador de milhares 14 2 2 4 3 4" xfId="36950" xr:uid="{B2763931-56F2-4BBB-B795-109A0244A4A9}"/>
    <cellStyle name="Separador de milhares 14 2 2 4 4" xfId="16314" xr:uid="{368644C8-621B-4430-9423-74FF74A6AB8C}"/>
    <cellStyle name="Separador de milhares 14 2 2 4 4 2" xfId="28108" xr:uid="{2D30FBB2-FFD1-4AB2-A6D5-ED1C68191450}"/>
    <cellStyle name="Separador de milhares 14 2 2 4 4 3" xfId="39907" xr:uid="{804BAA1B-A599-44A7-A901-16124039A7F1}"/>
    <cellStyle name="Separador de milhares 14 2 2 4 5" xfId="22218" xr:uid="{4F7297AA-5B29-49E6-8474-BB8AFA8CC75A}"/>
    <cellStyle name="Separador de milhares 14 2 2 4 6" xfId="34014" xr:uid="{7AA22F3B-DD1C-408D-842D-783FB0F28438}"/>
    <cellStyle name="Separador de milhares 14 2 2 5" xfId="3814" xr:uid="{00000000-0005-0000-0000-000014140000}"/>
    <cellStyle name="Separador de milhares 14 2 2 5 2" xfId="11771" xr:uid="{00000000-0005-0000-0000-000015140000}"/>
    <cellStyle name="Separador de milhares 14 2 2 5 2 2" xfId="14712" xr:uid="{00000000-0005-0000-0000-000016140000}"/>
    <cellStyle name="Separador de milhares 14 2 2 5 2 2 2" xfId="20643" xr:uid="{9AC60255-6141-4949-85B3-90C384FA8015}"/>
    <cellStyle name="Separador de milhares 14 2 2 5 2 2 2 2" xfId="32437" xr:uid="{029C9F8C-3291-4180-BE29-F83CE3454357}"/>
    <cellStyle name="Separador de milhares 14 2 2 5 2 2 2 3" xfId="44236" xr:uid="{9E362192-CA38-4B56-B6FE-E30885F56833}"/>
    <cellStyle name="Separador de milhares 14 2 2 5 2 2 3" xfId="26544" xr:uid="{578B9ABA-5FF4-4606-B441-0934EFD34CDD}"/>
    <cellStyle name="Separador de milhares 14 2 2 5 2 2 4" xfId="38339" xr:uid="{2936B296-A95C-4680-B9A7-86A8BA85B6EB}"/>
    <cellStyle name="Separador de milhares 14 2 2 5 2 3" xfId="17707" xr:uid="{2910436A-5DEF-4D3C-90BC-2E812E7B19E0}"/>
    <cellStyle name="Separador de milhares 14 2 2 5 2 3 2" xfId="29501" xr:uid="{8FE2ED0E-EEB0-4971-AFAB-8E8A9F5A8E32}"/>
    <cellStyle name="Separador de milhares 14 2 2 5 2 3 3" xfId="41300" xr:uid="{817533CF-0EF6-4938-BE94-15314B35CA2C}"/>
    <cellStyle name="Separador de milhares 14 2 2 5 2 4" xfId="23608" xr:uid="{A465CDAC-1273-4884-B1F3-9CBB09AC6F1B}"/>
    <cellStyle name="Separador de milhares 14 2 2 5 2 5" xfId="35403" xr:uid="{5BC115C3-886D-453F-90B6-F29F4E254FE6}"/>
    <cellStyle name="Separador de milhares 14 2 2 5 3" xfId="13324" xr:uid="{00000000-0005-0000-0000-000017140000}"/>
    <cellStyle name="Separador de milhares 14 2 2 5 3 2" xfId="19255" xr:uid="{0AB667F0-3E56-4AF7-AF61-3E153D4A0939}"/>
    <cellStyle name="Separador de milhares 14 2 2 5 3 2 2" xfId="31049" xr:uid="{5078C868-AC37-48ED-B99D-39FFA06B7E5D}"/>
    <cellStyle name="Separador de milhares 14 2 2 5 3 2 3" xfId="42848" xr:uid="{A340445B-180B-401C-8137-3C1BB50DEEF2}"/>
    <cellStyle name="Separador de milhares 14 2 2 5 3 3" xfId="25156" xr:uid="{423F25A3-9B25-4FC7-BCD5-4A67F9AEECBE}"/>
    <cellStyle name="Separador de milhares 14 2 2 5 3 4" xfId="36951" xr:uid="{449E3B4F-0C3C-486D-86E9-7419B999D7B8}"/>
    <cellStyle name="Separador de milhares 14 2 2 5 4" xfId="16315" xr:uid="{BE25B80B-6495-4F01-86A9-9CA81ECB1BEB}"/>
    <cellStyle name="Separador de milhares 14 2 2 5 4 2" xfId="28109" xr:uid="{C2B4F02B-DB16-4BCE-9418-3665F265EAE2}"/>
    <cellStyle name="Separador de milhares 14 2 2 5 4 3" xfId="39908" xr:uid="{E1766E8A-B455-4AC9-9EE4-A701BB917A8D}"/>
    <cellStyle name="Separador de milhares 14 2 2 5 5" xfId="22219" xr:uid="{20656E93-83EB-4F06-A5C6-C312B581493A}"/>
    <cellStyle name="Separador de milhares 14 2 2 5 6" xfId="34015" xr:uid="{7D41FDF5-9BBF-4656-9BC0-9029524E52BD}"/>
    <cellStyle name="Separador de milhares 14 2 2 6" xfId="11765" xr:uid="{00000000-0005-0000-0000-000018140000}"/>
    <cellStyle name="Separador de milhares 14 2 2 6 2" xfId="14706" xr:uid="{00000000-0005-0000-0000-000019140000}"/>
    <cellStyle name="Separador de milhares 14 2 2 6 2 2" xfId="20637" xr:uid="{863B4C7C-CAE0-4AFD-9DAA-D93499997053}"/>
    <cellStyle name="Separador de milhares 14 2 2 6 2 2 2" xfId="32431" xr:uid="{4480FBE7-4D04-40B8-A8FD-C728A270B61D}"/>
    <cellStyle name="Separador de milhares 14 2 2 6 2 2 3" xfId="44230" xr:uid="{466214DC-64E4-4CC9-B47D-53D09599DBF7}"/>
    <cellStyle name="Separador de milhares 14 2 2 6 2 3" xfId="26538" xr:uid="{EC9289AA-9A64-48F5-9170-8F720AD44124}"/>
    <cellStyle name="Separador de milhares 14 2 2 6 2 4" xfId="38333" xr:uid="{C1794198-9927-4AAF-A83B-829BBD406759}"/>
    <cellStyle name="Separador de milhares 14 2 2 6 3" xfId="17701" xr:uid="{AA8B2ED4-594C-4BBE-91A1-2FC0D7456029}"/>
    <cellStyle name="Separador de milhares 14 2 2 6 3 2" xfId="29495" xr:uid="{30EE503D-48F5-47FE-AD4E-C8BCE4EEDA10}"/>
    <cellStyle name="Separador de milhares 14 2 2 6 3 3" xfId="41294" xr:uid="{D35140FF-80CD-4F4C-9DF6-654E639DDC5C}"/>
    <cellStyle name="Separador de milhares 14 2 2 6 4" xfId="23602" xr:uid="{6F888828-5885-4093-AC82-CD22D41D48C3}"/>
    <cellStyle name="Separador de milhares 14 2 2 6 5" xfId="35397" xr:uid="{B79A7E5E-DF81-441A-9E69-92B3F765639D}"/>
    <cellStyle name="Separador de milhares 14 2 2 7" xfId="13318" xr:uid="{00000000-0005-0000-0000-00001A140000}"/>
    <cellStyle name="Separador de milhares 14 2 2 7 2" xfId="19249" xr:uid="{FE219941-EAE7-43EE-8BE8-44F1327E3A3F}"/>
    <cellStyle name="Separador de milhares 14 2 2 7 2 2" xfId="31043" xr:uid="{3D3E053F-3D19-428A-A23D-EAEA96FE9F93}"/>
    <cellStyle name="Separador de milhares 14 2 2 7 2 3" xfId="42842" xr:uid="{9A512520-A891-42E7-823C-9E3EDA584006}"/>
    <cellStyle name="Separador de milhares 14 2 2 7 3" xfId="25150" xr:uid="{8469C2A6-F26F-4F54-9CF0-BB8F1DBA5465}"/>
    <cellStyle name="Separador de milhares 14 2 2 7 4" xfId="36945" xr:uid="{2536F348-E60A-474F-8403-420D1BFE0A57}"/>
    <cellStyle name="Separador de milhares 14 2 2 8" xfId="16309" xr:uid="{A6CF704C-378F-4F9A-A9CA-344D0F832CEB}"/>
    <cellStyle name="Separador de milhares 14 2 2 8 2" xfId="28103" xr:uid="{8ADD6E76-C09A-41E3-8623-2D55C334F203}"/>
    <cellStyle name="Separador de milhares 14 2 2 8 3" xfId="39902" xr:uid="{11413F25-B967-40DB-B1BC-0AD207386585}"/>
    <cellStyle name="Separador de milhares 14 2 2 9" xfId="22213" xr:uid="{658A2B21-993E-4303-8D97-7385C4CA847A}"/>
    <cellStyle name="Separador de milhares 14 2 3" xfId="3815" xr:uid="{00000000-0005-0000-0000-00001B140000}"/>
    <cellStyle name="Separador de milhares 14 2 3 10" xfId="34016" xr:uid="{59D87564-05DB-499F-B1F9-63CEAC9BFC8B}"/>
    <cellStyle name="Separador de milhares 14 2 3 2" xfId="3816" xr:uid="{00000000-0005-0000-0000-00001C140000}"/>
    <cellStyle name="Separador de milhares 14 2 3 2 2" xfId="3817" xr:uid="{00000000-0005-0000-0000-00001D140000}"/>
    <cellStyle name="Separador de milhares 14 2 3 2 2 2" xfId="11774" xr:uid="{00000000-0005-0000-0000-00001E140000}"/>
    <cellStyle name="Separador de milhares 14 2 3 2 2 2 2" xfId="14715" xr:uid="{00000000-0005-0000-0000-00001F140000}"/>
    <cellStyle name="Separador de milhares 14 2 3 2 2 2 2 2" xfId="20646" xr:uid="{EC9BA43D-E5B0-404B-9D03-C504B44F8B21}"/>
    <cellStyle name="Separador de milhares 14 2 3 2 2 2 2 2 2" xfId="32440" xr:uid="{6C7F2E54-56BF-4658-A906-081154CB2EAB}"/>
    <cellStyle name="Separador de milhares 14 2 3 2 2 2 2 2 3" xfId="44239" xr:uid="{9C2775A4-9B82-4845-B996-FFCFC7842E1D}"/>
    <cellStyle name="Separador de milhares 14 2 3 2 2 2 2 3" xfId="26547" xr:uid="{4AA340AE-9E17-42A3-A256-B9D8F01761E4}"/>
    <cellStyle name="Separador de milhares 14 2 3 2 2 2 2 4" xfId="38342" xr:uid="{5E806C8A-C304-4329-AAED-B037B3573F08}"/>
    <cellStyle name="Separador de milhares 14 2 3 2 2 2 3" xfId="17710" xr:uid="{CC424C60-7142-40A4-B4FD-7F08F0531893}"/>
    <cellStyle name="Separador de milhares 14 2 3 2 2 2 3 2" xfId="29504" xr:uid="{EE2C9B43-233A-4C95-8993-367712C67BFA}"/>
    <cellStyle name="Separador de milhares 14 2 3 2 2 2 3 3" xfId="41303" xr:uid="{DB763DD4-E973-43F7-B6BA-969A89E7C55C}"/>
    <cellStyle name="Separador de milhares 14 2 3 2 2 2 4" xfId="23611" xr:uid="{5995FF7A-E6E6-424A-9336-AA4C9DAA7D33}"/>
    <cellStyle name="Separador de milhares 14 2 3 2 2 2 5" xfId="35406" xr:uid="{848DCA25-9B12-4CF9-B49F-0BB7D9AF884E}"/>
    <cellStyle name="Separador de milhares 14 2 3 2 2 3" xfId="13327" xr:uid="{00000000-0005-0000-0000-000020140000}"/>
    <cellStyle name="Separador de milhares 14 2 3 2 2 3 2" xfId="19258" xr:uid="{4F28FEF9-549D-4A5A-80A5-C3ABEF6E5C2B}"/>
    <cellStyle name="Separador de milhares 14 2 3 2 2 3 2 2" xfId="31052" xr:uid="{B58C3DC4-DF43-44F7-A1FF-1E9FC2883783}"/>
    <cellStyle name="Separador de milhares 14 2 3 2 2 3 2 3" xfId="42851" xr:uid="{89619D99-4BAB-432E-A1FB-A99E5AC5DA54}"/>
    <cellStyle name="Separador de milhares 14 2 3 2 2 3 3" xfId="25159" xr:uid="{5D8F81E5-5712-43B0-91FE-DCF638CBABA0}"/>
    <cellStyle name="Separador de milhares 14 2 3 2 2 3 4" xfId="36954" xr:uid="{E44E224D-4C43-49FB-A089-5971F157927E}"/>
    <cellStyle name="Separador de milhares 14 2 3 2 2 4" xfId="16318" xr:uid="{80FED5D5-319A-4DD2-8677-CE40744FDFF8}"/>
    <cellStyle name="Separador de milhares 14 2 3 2 2 4 2" xfId="28112" xr:uid="{6286F1E5-3EFC-4197-B2B4-9FC1DA5393D3}"/>
    <cellStyle name="Separador de milhares 14 2 3 2 2 4 3" xfId="39911" xr:uid="{5D2D1CAB-8050-4602-8494-131304339762}"/>
    <cellStyle name="Separador de milhares 14 2 3 2 2 5" xfId="22222" xr:uid="{6185C290-68FE-498C-A96D-5EE493DA927E}"/>
    <cellStyle name="Separador de milhares 14 2 3 2 2 6" xfId="34018" xr:uid="{3CFF7879-060C-43D1-A31F-0BA8D3AD2BB9}"/>
    <cellStyle name="Separador de milhares 14 2 3 2 3" xfId="3818" xr:uid="{00000000-0005-0000-0000-000021140000}"/>
    <cellStyle name="Separador de milhares 14 2 3 2 3 2" xfId="11775" xr:uid="{00000000-0005-0000-0000-000022140000}"/>
    <cellStyle name="Separador de milhares 14 2 3 2 3 2 2" xfId="14716" xr:uid="{00000000-0005-0000-0000-000023140000}"/>
    <cellStyle name="Separador de milhares 14 2 3 2 3 2 2 2" xfId="20647" xr:uid="{9091D545-6D64-4206-A19F-C35BB391F5FD}"/>
    <cellStyle name="Separador de milhares 14 2 3 2 3 2 2 2 2" xfId="32441" xr:uid="{3AFF722C-9343-46EB-A05A-7A6238826463}"/>
    <cellStyle name="Separador de milhares 14 2 3 2 3 2 2 2 3" xfId="44240" xr:uid="{37C99721-E7A4-4AAC-AA23-65732F39E5BB}"/>
    <cellStyle name="Separador de milhares 14 2 3 2 3 2 2 3" xfId="26548" xr:uid="{C9E90725-B0A8-4E44-A670-8822165626C9}"/>
    <cellStyle name="Separador de milhares 14 2 3 2 3 2 2 4" xfId="38343" xr:uid="{1282FF48-4C25-4BE1-92FB-65779778B7F5}"/>
    <cellStyle name="Separador de milhares 14 2 3 2 3 2 3" xfId="17711" xr:uid="{B3605701-04FD-4EFD-B39F-3427CD4FA325}"/>
    <cellStyle name="Separador de milhares 14 2 3 2 3 2 3 2" xfId="29505" xr:uid="{A235EE72-D941-4C01-984E-37585BA2C3CD}"/>
    <cellStyle name="Separador de milhares 14 2 3 2 3 2 3 3" xfId="41304" xr:uid="{0BFA40CE-2827-4DC3-AD2D-EC4805916431}"/>
    <cellStyle name="Separador de milhares 14 2 3 2 3 2 4" xfId="23612" xr:uid="{2AD7817D-DD06-4190-AF91-CF713A2AAAC2}"/>
    <cellStyle name="Separador de milhares 14 2 3 2 3 2 5" xfId="35407" xr:uid="{3F81E26A-DCC4-4EB0-9C73-C07E55C28ED3}"/>
    <cellStyle name="Separador de milhares 14 2 3 2 3 3" xfId="13328" xr:uid="{00000000-0005-0000-0000-000024140000}"/>
    <cellStyle name="Separador de milhares 14 2 3 2 3 3 2" xfId="19259" xr:uid="{66E5E74B-5BF6-427E-8B85-CE089C099E0C}"/>
    <cellStyle name="Separador de milhares 14 2 3 2 3 3 2 2" xfId="31053" xr:uid="{62E9C3D6-4FB6-4C87-8981-BC54B53530B6}"/>
    <cellStyle name="Separador de milhares 14 2 3 2 3 3 2 3" xfId="42852" xr:uid="{38BFEAD1-5393-4A7C-A653-8B8909229644}"/>
    <cellStyle name="Separador de milhares 14 2 3 2 3 3 3" xfId="25160" xr:uid="{FF35853F-9C4B-43BD-80CF-177E2328AF3B}"/>
    <cellStyle name="Separador de milhares 14 2 3 2 3 3 4" xfId="36955" xr:uid="{F358BCDF-076F-44AC-8D2A-2AC5C39F090C}"/>
    <cellStyle name="Separador de milhares 14 2 3 2 3 4" xfId="16319" xr:uid="{0B4D1344-4F4C-4872-90EE-C02021EBD096}"/>
    <cellStyle name="Separador de milhares 14 2 3 2 3 4 2" xfId="28113" xr:uid="{21D94985-4456-414C-8DA2-0ED49561615F}"/>
    <cellStyle name="Separador de milhares 14 2 3 2 3 4 3" xfId="39912" xr:uid="{62713AA1-1129-4892-9211-CF2D74953F73}"/>
    <cellStyle name="Separador de milhares 14 2 3 2 3 5" xfId="22223" xr:uid="{009F0D5B-CAC4-407B-9EB5-B6F3B8DF36AB}"/>
    <cellStyle name="Separador de milhares 14 2 3 2 3 6" xfId="34019" xr:uid="{61DE25F3-4C72-48E4-BEF3-6AA9895B714F}"/>
    <cellStyle name="Separador de milhares 14 2 3 2 4" xfId="11773" xr:uid="{00000000-0005-0000-0000-000025140000}"/>
    <cellStyle name="Separador de milhares 14 2 3 2 4 2" xfId="14714" xr:uid="{00000000-0005-0000-0000-000026140000}"/>
    <cellStyle name="Separador de milhares 14 2 3 2 4 2 2" xfId="20645" xr:uid="{B6838463-6707-4658-A9F8-8C74C7445C43}"/>
    <cellStyle name="Separador de milhares 14 2 3 2 4 2 2 2" xfId="32439" xr:uid="{1FC49205-56B5-49DF-95CE-0774942ED034}"/>
    <cellStyle name="Separador de milhares 14 2 3 2 4 2 2 3" xfId="44238" xr:uid="{D8102219-3033-4C21-9056-8F4E7D039D1A}"/>
    <cellStyle name="Separador de milhares 14 2 3 2 4 2 3" xfId="26546" xr:uid="{BB07CDFB-D2EB-49DA-A479-6DA9D1408D30}"/>
    <cellStyle name="Separador de milhares 14 2 3 2 4 2 4" xfId="38341" xr:uid="{66DDBED9-019C-4722-9BDD-E78E4FE20C06}"/>
    <cellStyle name="Separador de milhares 14 2 3 2 4 3" xfId="17709" xr:uid="{E019D034-FDD8-438E-BCD6-D933414164C9}"/>
    <cellStyle name="Separador de milhares 14 2 3 2 4 3 2" xfId="29503" xr:uid="{DB8F7BA5-4025-4670-8255-3D6D4B70DB90}"/>
    <cellStyle name="Separador de milhares 14 2 3 2 4 3 3" xfId="41302" xr:uid="{CB639F45-3A22-4C47-8A96-37823229C57A}"/>
    <cellStyle name="Separador de milhares 14 2 3 2 4 4" xfId="23610" xr:uid="{DDA6EF24-599B-4193-86DA-9A1E50B17EFD}"/>
    <cellStyle name="Separador de milhares 14 2 3 2 4 5" xfId="35405" xr:uid="{E22C1679-38F5-4A7E-8F9C-135756DFDD18}"/>
    <cellStyle name="Separador de milhares 14 2 3 2 5" xfId="13326" xr:uid="{00000000-0005-0000-0000-000027140000}"/>
    <cellStyle name="Separador de milhares 14 2 3 2 5 2" xfId="19257" xr:uid="{B5575302-955B-4BE5-976E-7A38461F1BCE}"/>
    <cellStyle name="Separador de milhares 14 2 3 2 5 2 2" xfId="31051" xr:uid="{9E66CD9F-6F1A-452D-940A-24EC8B32C32D}"/>
    <cellStyle name="Separador de milhares 14 2 3 2 5 2 3" xfId="42850" xr:uid="{9D8DF9BE-B2CF-44B5-A188-750F966E62BB}"/>
    <cellStyle name="Separador de milhares 14 2 3 2 5 3" xfId="25158" xr:uid="{F95FE9FE-AF7A-49AF-9197-EFD982935FBD}"/>
    <cellStyle name="Separador de milhares 14 2 3 2 5 4" xfId="36953" xr:uid="{ECA40DF3-AB80-42AE-914A-38E36DBB5B2E}"/>
    <cellStyle name="Separador de milhares 14 2 3 2 6" xfId="16317" xr:uid="{15CE1D36-8CA6-4829-BB9E-0526B7CD1F07}"/>
    <cellStyle name="Separador de milhares 14 2 3 2 6 2" xfId="28111" xr:uid="{E80A693C-CD37-48B4-B653-0F1549FA86EA}"/>
    <cellStyle name="Separador de milhares 14 2 3 2 6 3" xfId="39910" xr:uid="{DF67AC03-392A-4392-93A8-D4FB82C23C43}"/>
    <cellStyle name="Separador de milhares 14 2 3 2 7" xfId="22221" xr:uid="{25C58C6A-9F7D-4CE7-82B9-4E34FA86DA2C}"/>
    <cellStyle name="Separador de milhares 14 2 3 2 8" xfId="34017" xr:uid="{B2A8320E-2F81-40F5-BFDB-EA146C27C716}"/>
    <cellStyle name="Separador de milhares 14 2 3 3" xfId="3819" xr:uid="{00000000-0005-0000-0000-000028140000}"/>
    <cellStyle name="Separador de milhares 14 2 3 3 2" xfId="11776" xr:uid="{00000000-0005-0000-0000-000029140000}"/>
    <cellStyle name="Separador de milhares 14 2 3 3 2 2" xfId="14717" xr:uid="{00000000-0005-0000-0000-00002A140000}"/>
    <cellStyle name="Separador de milhares 14 2 3 3 2 2 2" xfId="20648" xr:uid="{B521C110-13CE-4716-B7BC-F2F8E2F37956}"/>
    <cellStyle name="Separador de milhares 14 2 3 3 2 2 2 2" xfId="32442" xr:uid="{B4DCE99E-455D-4CC5-9574-B68DB9DFF621}"/>
    <cellStyle name="Separador de milhares 14 2 3 3 2 2 2 3" xfId="44241" xr:uid="{2E72456E-61CE-43A7-8036-08C5AE16FF6E}"/>
    <cellStyle name="Separador de milhares 14 2 3 3 2 2 3" xfId="26549" xr:uid="{36D7D820-930F-4EDF-B1D6-E2149818417E}"/>
    <cellStyle name="Separador de milhares 14 2 3 3 2 2 4" xfId="38344" xr:uid="{3C14BBFF-7847-4CE9-B2D3-34224E62E804}"/>
    <cellStyle name="Separador de milhares 14 2 3 3 2 3" xfId="17712" xr:uid="{27B02E4F-E4ED-4DEE-AF39-D10AB7DF810B}"/>
    <cellStyle name="Separador de milhares 14 2 3 3 2 3 2" xfId="29506" xr:uid="{5682E6FF-CDAD-4C3B-90E4-806324CD3168}"/>
    <cellStyle name="Separador de milhares 14 2 3 3 2 3 3" xfId="41305" xr:uid="{AC99CC25-5E62-4C40-9993-0C9F753160A2}"/>
    <cellStyle name="Separador de milhares 14 2 3 3 2 4" xfId="23613" xr:uid="{2F932F5E-276D-4B7F-BCB1-31653AB9E067}"/>
    <cellStyle name="Separador de milhares 14 2 3 3 2 5" xfId="35408" xr:uid="{D4EE6D19-5975-4295-8133-9228945B1263}"/>
    <cellStyle name="Separador de milhares 14 2 3 3 3" xfId="13329" xr:uid="{00000000-0005-0000-0000-00002B140000}"/>
    <cellStyle name="Separador de milhares 14 2 3 3 3 2" xfId="19260" xr:uid="{A58CCE04-03FC-4609-B4E4-2C08419DE2D0}"/>
    <cellStyle name="Separador de milhares 14 2 3 3 3 2 2" xfId="31054" xr:uid="{43F99D53-2E10-48BD-87D2-662DDE1C0F30}"/>
    <cellStyle name="Separador de milhares 14 2 3 3 3 2 3" xfId="42853" xr:uid="{2484DF3B-D279-4851-918A-941CC0FABBAF}"/>
    <cellStyle name="Separador de milhares 14 2 3 3 3 3" xfId="25161" xr:uid="{230E6FB9-C102-4472-822B-85E99FB96605}"/>
    <cellStyle name="Separador de milhares 14 2 3 3 3 4" xfId="36956" xr:uid="{26C4B525-9E98-40E6-8EEB-D672AB2FAF90}"/>
    <cellStyle name="Separador de milhares 14 2 3 3 4" xfId="16320" xr:uid="{D85375B6-7E92-48BE-A8FF-E669C575FF47}"/>
    <cellStyle name="Separador de milhares 14 2 3 3 4 2" xfId="28114" xr:uid="{85267A2F-1434-48D5-9B04-626399B583DC}"/>
    <cellStyle name="Separador de milhares 14 2 3 3 4 3" xfId="39913" xr:uid="{81CBE56A-8C0F-4E2B-8E0A-7E23AC0A91E1}"/>
    <cellStyle name="Separador de milhares 14 2 3 3 5" xfId="22224" xr:uid="{30ACF73B-3666-4266-A73D-64D798298CB2}"/>
    <cellStyle name="Separador de milhares 14 2 3 3 6" xfId="34020" xr:uid="{7475C9D0-6407-485B-99CF-6B3E76BDB8A0}"/>
    <cellStyle name="Separador de milhares 14 2 3 4" xfId="3820" xr:uid="{00000000-0005-0000-0000-00002C140000}"/>
    <cellStyle name="Separador de milhares 14 2 3 4 2" xfId="11777" xr:uid="{00000000-0005-0000-0000-00002D140000}"/>
    <cellStyle name="Separador de milhares 14 2 3 4 2 2" xfId="14718" xr:uid="{00000000-0005-0000-0000-00002E140000}"/>
    <cellStyle name="Separador de milhares 14 2 3 4 2 2 2" xfId="20649" xr:uid="{10656AA2-800E-40C8-AF76-85B96F651255}"/>
    <cellStyle name="Separador de milhares 14 2 3 4 2 2 2 2" xfId="32443" xr:uid="{81E7A42C-539F-4242-83C7-32037188565C}"/>
    <cellStyle name="Separador de milhares 14 2 3 4 2 2 2 3" xfId="44242" xr:uid="{DAD2845B-2ABC-4592-9CEB-0E2702919C0B}"/>
    <cellStyle name="Separador de milhares 14 2 3 4 2 2 3" xfId="26550" xr:uid="{AA3AED46-E950-4636-9950-A98C451453B1}"/>
    <cellStyle name="Separador de milhares 14 2 3 4 2 2 4" xfId="38345" xr:uid="{97E39C0B-C0E9-425F-955F-8C497B662BD7}"/>
    <cellStyle name="Separador de milhares 14 2 3 4 2 3" xfId="17713" xr:uid="{5E1D376F-0095-4FB8-AD0C-4156450EBE3E}"/>
    <cellStyle name="Separador de milhares 14 2 3 4 2 3 2" xfId="29507" xr:uid="{E15CB08C-97FB-4468-96FC-F98484C8C5AC}"/>
    <cellStyle name="Separador de milhares 14 2 3 4 2 3 3" xfId="41306" xr:uid="{565C7801-5FFC-4C11-BFA8-B9CB6DC5BA19}"/>
    <cellStyle name="Separador de milhares 14 2 3 4 2 4" xfId="23614" xr:uid="{B2F8367E-6C74-4F27-9BE4-6867973D7669}"/>
    <cellStyle name="Separador de milhares 14 2 3 4 2 5" xfId="35409" xr:uid="{80B1483F-7FB2-4626-923F-645A6D00AF0B}"/>
    <cellStyle name="Separador de milhares 14 2 3 4 3" xfId="13330" xr:uid="{00000000-0005-0000-0000-00002F140000}"/>
    <cellStyle name="Separador de milhares 14 2 3 4 3 2" xfId="19261" xr:uid="{FD6CDF55-E72E-48B8-ABA9-194C43B22756}"/>
    <cellStyle name="Separador de milhares 14 2 3 4 3 2 2" xfId="31055" xr:uid="{6E292BBE-A02A-4E12-A0D2-17069EBB7A0E}"/>
    <cellStyle name="Separador de milhares 14 2 3 4 3 2 3" xfId="42854" xr:uid="{63CE4F7D-3592-481B-9E39-4CCD960D6B66}"/>
    <cellStyle name="Separador de milhares 14 2 3 4 3 3" xfId="25162" xr:uid="{6BF338F2-54D8-429B-BC46-E95BF0B8D848}"/>
    <cellStyle name="Separador de milhares 14 2 3 4 3 4" xfId="36957" xr:uid="{BD743D3A-3B5E-4470-A685-6F242C47A101}"/>
    <cellStyle name="Separador de milhares 14 2 3 4 4" xfId="16321" xr:uid="{BF73850A-EEA7-4213-B8C7-1F64654028B7}"/>
    <cellStyle name="Separador de milhares 14 2 3 4 4 2" xfId="28115" xr:uid="{ADE8790C-68A9-4C02-88BA-6C9E82DA529D}"/>
    <cellStyle name="Separador de milhares 14 2 3 4 4 3" xfId="39914" xr:uid="{4DA0D516-56C3-41B1-B8BA-528E87A2597F}"/>
    <cellStyle name="Separador de milhares 14 2 3 4 5" xfId="22225" xr:uid="{D7B3365F-5DA8-4AD4-9296-AB1A05A0DBF2}"/>
    <cellStyle name="Separador de milhares 14 2 3 4 6" xfId="34021" xr:uid="{2FB52594-2759-4060-BA58-856ECDADCB75}"/>
    <cellStyle name="Separador de milhares 14 2 3 5" xfId="3821" xr:uid="{00000000-0005-0000-0000-000030140000}"/>
    <cellStyle name="Separador de milhares 14 2 3 5 2" xfId="11778" xr:uid="{00000000-0005-0000-0000-000031140000}"/>
    <cellStyle name="Separador de milhares 14 2 3 5 2 2" xfId="14719" xr:uid="{00000000-0005-0000-0000-000032140000}"/>
    <cellStyle name="Separador de milhares 14 2 3 5 2 2 2" xfId="20650" xr:uid="{4F247229-020B-48BC-9C77-15DE4ED0C9FF}"/>
    <cellStyle name="Separador de milhares 14 2 3 5 2 2 2 2" xfId="32444" xr:uid="{8F1F5023-A9D5-48C6-9D04-4A4143A89C51}"/>
    <cellStyle name="Separador de milhares 14 2 3 5 2 2 2 3" xfId="44243" xr:uid="{EC63260D-EB53-4DE4-AC0C-A62CDF6739E0}"/>
    <cellStyle name="Separador de milhares 14 2 3 5 2 2 3" xfId="26551" xr:uid="{7B1ADB5D-E96B-414C-8213-1F256BCCFC2D}"/>
    <cellStyle name="Separador de milhares 14 2 3 5 2 2 4" xfId="38346" xr:uid="{F8EEC09C-3C37-4547-B583-EC623F3C9F82}"/>
    <cellStyle name="Separador de milhares 14 2 3 5 2 3" xfId="17714" xr:uid="{2CBE1A43-5309-4A7C-A319-95FE4943CA77}"/>
    <cellStyle name="Separador de milhares 14 2 3 5 2 3 2" xfId="29508" xr:uid="{9CA8ED3E-7394-43B0-B18B-E93E820F8F9B}"/>
    <cellStyle name="Separador de milhares 14 2 3 5 2 3 3" xfId="41307" xr:uid="{D783F0F8-6695-4810-A2ED-39476789C4B2}"/>
    <cellStyle name="Separador de milhares 14 2 3 5 2 4" xfId="23615" xr:uid="{B7407C76-20D5-4B95-BB4D-3B152F6C5C18}"/>
    <cellStyle name="Separador de milhares 14 2 3 5 2 5" xfId="35410" xr:uid="{7EC95E3B-FCC7-4E19-98D2-51E6191B9618}"/>
    <cellStyle name="Separador de milhares 14 2 3 5 3" xfId="13331" xr:uid="{00000000-0005-0000-0000-000033140000}"/>
    <cellStyle name="Separador de milhares 14 2 3 5 3 2" xfId="19262" xr:uid="{51B9148D-9DBE-444D-B959-DF686FFECB00}"/>
    <cellStyle name="Separador de milhares 14 2 3 5 3 2 2" xfId="31056" xr:uid="{06422B4C-857D-455F-ACE4-19CD4ADFAAEE}"/>
    <cellStyle name="Separador de milhares 14 2 3 5 3 2 3" xfId="42855" xr:uid="{313687A5-EF9F-4C1A-9279-D1A0C9051625}"/>
    <cellStyle name="Separador de milhares 14 2 3 5 3 3" xfId="25163" xr:uid="{58FEC611-D26C-4EF6-A1ED-0F5F113F5B9A}"/>
    <cellStyle name="Separador de milhares 14 2 3 5 3 4" xfId="36958" xr:uid="{83B25C21-1CCA-4B7E-A013-4A5451A4A5EC}"/>
    <cellStyle name="Separador de milhares 14 2 3 5 4" xfId="16322" xr:uid="{E8F37D19-9FF1-4C27-AF24-035D5DFB856A}"/>
    <cellStyle name="Separador de milhares 14 2 3 5 4 2" xfId="28116" xr:uid="{B5ACD38F-FD7B-49B7-892C-468137E19F3B}"/>
    <cellStyle name="Separador de milhares 14 2 3 5 4 3" xfId="39915" xr:uid="{90F5A404-2FBC-4FD2-8DD3-5A7CABBD3CB9}"/>
    <cellStyle name="Separador de milhares 14 2 3 5 5" xfId="22226" xr:uid="{236900D0-0189-46BC-87C9-4258D0C124BE}"/>
    <cellStyle name="Separador de milhares 14 2 3 5 6" xfId="34022" xr:uid="{6808C2CD-1A2B-4A25-BDAD-CA3B13AA609B}"/>
    <cellStyle name="Separador de milhares 14 2 3 6" xfId="11772" xr:uid="{00000000-0005-0000-0000-000034140000}"/>
    <cellStyle name="Separador de milhares 14 2 3 6 2" xfId="14713" xr:uid="{00000000-0005-0000-0000-000035140000}"/>
    <cellStyle name="Separador de milhares 14 2 3 6 2 2" xfId="20644" xr:uid="{7FD937CA-C744-40A7-9E6F-CDADDD5E5834}"/>
    <cellStyle name="Separador de milhares 14 2 3 6 2 2 2" xfId="32438" xr:uid="{9F2DF4B9-CEB1-434F-B309-B7CFDA828636}"/>
    <cellStyle name="Separador de milhares 14 2 3 6 2 2 3" xfId="44237" xr:uid="{01083231-2D1B-463E-A627-2F02E26CAAA7}"/>
    <cellStyle name="Separador de milhares 14 2 3 6 2 3" xfId="26545" xr:uid="{0C1EEC4F-BA58-491A-990F-4E1BA0E613CB}"/>
    <cellStyle name="Separador de milhares 14 2 3 6 2 4" xfId="38340" xr:uid="{24F830DE-ECFE-4865-A5BB-7C6D0A4C990B}"/>
    <cellStyle name="Separador de milhares 14 2 3 6 3" xfId="17708" xr:uid="{A0E05B10-5883-4667-A314-ECF5F576C65E}"/>
    <cellStyle name="Separador de milhares 14 2 3 6 3 2" xfId="29502" xr:uid="{032E6BA1-28FF-4250-8D21-48D9489F9CE8}"/>
    <cellStyle name="Separador de milhares 14 2 3 6 3 3" xfId="41301" xr:uid="{04F3B3B4-1E4D-4A98-B76E-47329F9EBB71}"/>
    <cellStyle name="Separador de milhares 14 2 3 6 4" xfId="23609" xr:uid="{7889B624-80E0-45A7-8204-63E22E525F71}"/>
    <cellStyle name="Separador de milhares 14 2 3 6 5" xfId="35404" xr:uid="{AFFC02C1-07EA-4A30-AB46-2CAD22E9BCB6}"/>
    <cellStyle name="Separador de milhares 14 2 3 7" xfId="13325" xr:uid="{00000000-0005-0000-0000-000036140000}"/>
    <cellStyle name="Separador de milhares 14 2 3 7 2" xfId="19256" xr:uid="{4C15E30E-308E-4957-B62C-575DE036A350}"/>
    <cellStyle name="Separador de milhares 14 2 3 7 2 2" xfId="31050" xr:uid="{627A103F-22A2-4DBC-82BB-688B229296AB}"/>
    <cellStyle name="Separador de milhares 14 2 3 7 2 3" xfId="42849" xr:uid="{96852449-127A-4B62-AA89-CBA2BA3B36BA}"/>
    <cellStyle name="Separador de milhares 14 2 3 7 3" xfId="25157" xr:uid="{320CAFDA-6471-4E1D-9410-438AFC47E5B5}"/>
    <cellStyle name="Separador de milhares 14 2 3 7 4" xfId="36952" xr:uid="{9ADD8CBC-698C-4331-9C8A-A4FF17B998A5}"/>
    <cellStyle name="Separador de milhares 14 2 3 8" xfId="16316" xr:uid="{D7950C80-86AD-43B3-B983-584600A0B508}"/>
    <cellStyle name="Separador de milhares 14 2 3 8 2" xfId="28110" xr:uid="{CB002B2A-9161-4865-985A-AA66074B2697}"/>
    <cellStyle name="Separador de milhares 14 2 3 8 3" xfId="39909" xr:uid="{938B0393-E679-4F47-830A-B806E4832694}"/>
    <cellStyle name="Separador de milhares 14 2 3 9" xfId="22220" xr:uid="{3241CF3C-A1CE-4F45-8291-15CBC32D72CD}"/>
    <cellStyle name="Separador de milhares 14 2 4" xfId="3822" xr:uid="{00000000-0005-0000-0000-000037140000}"/>
    <cellStyle name="Separador de milhares 14 2 4 10" xfId="34023" xr:uid="{E88969A6-A4A3-4E34-A998-A041C729E617}"/>
    <cellStyle name="Separador de milhares 14 2 4 2" xfId="3823" xr:uid="{00000000-0005-0000-0000-000038140000}"/>
    <cellStyle name="Separador de milhares 14 2 4 2 2" xfId="3824" xr:uid="{00000000-0005-0000-0000-000039140000}"/>
    <cellStyle name="Separador de milhares 14 2 4 2 2 2" xfId="11781" xr:uid="{00000000-0005-0000-0000-00003A140000}"/>
    <cellStyle name="Separador de milhares 14 2 4 2 2 2 2" xfId="14722" xr:uid="{00000000-0005-0000-0000-00003B140000}"/>
    <cellStyle name="Separador de milhares 14 2 4 2 2 2 2 2" xfId="20653" xr:uid="{E18A67E4-C5F1-4AA5-8477-2761CB4C06A8}"/>
    <cellStyle name="Separador de milhares 14 2 4 2 2 2 2 2 2" xfId="32447" xr:uid="{0D4CB784-36FB-4862-95E0-AE579EC392DD}"/>
    <cellStyle name="Separador de milhares 14 2 4 2 2 2 2 2 3" xfId="44246" xr:uid="{8867B998-2D8D-41A7-8991-565ABBC32282}"/>
    <cellStyle name="Separador de milhares 14 2 4 2 2 2 2 3" xfId="26554" xr:uid="{DF7CD90F-AD39-418E-B1CB-DE29BDE6719C}"/>
    <cellStyle name="Separador de milhares 14 2 4 2 2 2 2 4" xfId="38349" xr:uid="{3B278471-D0FF-4649-A7A4-A72A254783E0}"/>
    <cellStyle name="Separador de milhares 14 2 4 2 2 2 3" xfId="17717" xr:uid="{517F91A9-6103-4B0B-9DBD-42A3EE40B48E}"/>
    <cellStyle name="Separador de milhares 14 2 4 2 2 2 3 2" xfId="29511" xr:uid="{2C016A5B-7B1B-403C-AD55-CA3ABF318B95}"/>
    <cellStyle name="Separador de milhares 14 2 4 2 2 2 3 3" xfId="41310" xr:uid="{FF28594D-4548-46B6-8D13-4AC5ED0C5596}"/>
    <cellStyle name="Separador de milhares 14 2 4 2 2 2 4" xfId="23618" xr:uid="{DCD83CAF-B84B-49AD-8F1F-86EB144B0BCC}"/>
    <cellStyle name="Separador de milhares 14 2 4 2 2 2 5" xfId="35413" xr:uid="{B8D937D1-F627-4971-A933-EB0E44A88377}"/>
    <cellStyle name="Separador de milhares 14 2 4 2 2 3" xfId="13334" xr:uid="{00000000-0005-0000-0000-00003C140000}"/>
    <cellStyle name="Separador de milhares 14 2 4 2 2 3 2" xfId="19265" xr:uid="{49A39730-F57B-42D7-A9BE-04E240FFE8C9}"/>
    <cellStyle name="Separador de milhares 14 2 4 2 2 3 2 2" xfId="31059" xr:uid="{029FE82F-354D-4B24-9489-D43DE9693B0E}"/>
    <cellStyle name="Separador de milhares 14 2 4 2 2 3 2 3" xfId="42858" xr:uid="{C40042E9-BFEF-4784-9A3B-FF77C9B5296D}"/>
    <cellStyle name="Separador de milhares 14 2 4 2 2 3 3" xfId="25166" xr:uid="{4268A425-8F15-4D9A-8281-37AA0C1B674A}"/>
    <cellStyle name="Separador de milhares 14 2 4 2 2 3 4" xfId="36961" xr:uid="{8AA0E5B7-0363-4C21-80C6-0FE3210B1472}"/>
    <cellStyle name="Separador de milhares 14 2 4 2 2 4" xfId="16325" xr:uid="{3B7634C9-0C2F-4129-8165-67A2A600A051}"/>
    <cellStyle name="Separador de milhares 14 2 4 2 2 4 2" xfId="28119" xr:uid="{B87937AB-EA34-458B-AC92-D7742B288D6C}"/>
    <cellStyle name="Separador de milhares 14 2 4 2 2 4 3" xfId="39918" xr:uid="{C67C7C3A-1754-40D7-B802-4FE680FB1D0A}"/>
    <cellStyle name="Separador de milhares 14 2 4 2 2 5" xfId="22229" xr:uid="{E71CC148-2360-4315-8027-705447519B35}"/>
    <cellStyle name="Separador de milhares 14 2 4 2 2 6" xfId="34025" xr:uid="{1418D332-0CCE-4B1E-8B40-77DB224C64CD}"/>
    <cellStyle name="Separador de milhares 14 2 4 2 3" xfId="3825" xr:uid="{00000000-0005-0000-0000-00003D140000}"/>
    <cellStyle name="Separador de milhares 14 2 4 2 3 2" xfId="11782" xr:uid="{00000000-0005-0000-0000-00003E140000}"/>
    <cellStyle name="Separador de milhares 14 2 4 2 3 2 2" xfId="14723" xr:uid="{00000000-0005-0000-0000-00003F140000}"/>
    <cellStyle name="Separador de milhares 14 2 4 2 3 2 2 2" xfId="20654" xr:uid="{FD4B9630-D86C-413D-94A1-24D61A9DA4F3}"/>
    <cellStyle name="Separador de milhares 14 2 4 2 3 2 2 2 2" xfId="32448" xr:uid="{77A476BF-8E4E-4BEE-BFF1-E85C210D2769}"/>
    <cellStyle name="Separador de milhares 14 2 4 2 3 2 2 2 3" xfId="44247" xr:uid="{1D435659-D710-43B8-B78B-585EA7D040A5}"/>
    <cellStyle name="Separador de milhares 14 2 4 2 3 2 2 3" xfId="26555" xr:uid="{100DBDA5-7CE2-4732-89EA-DD537726D7E0}"/>
    <cellStyle name="Separador de milhares 14 2 4 2 3 2 2 4" xfId="38350" xr:uid="{38F52874-D504-4773-AF2D-53FA00171A31}"/>
    <cellStyle name="Separador de milhares 14 2 4 2 3 2 3" xfId="17718" xr:uid="{16FECB56-AC71-47B8-B812-6F4021DFED87}"/>
    <cellStyle name="Separador de milhares 14 2 4 2 3 2 3 2" xfId="29512" xr:uid="{7D424BE9-07AC-43A9-A446-53BEEEB40E91}"/>
    <cellStyle name="Separador de milhares 14 2 4 2 3 2 3 3" xfId="41311" xr:uid="{D18A8FE1-90E9-43E6-A0B1-97131AFB9694}"/>
    <cellStyle name="Separador de milhares 14 2 4 2 3 2 4" xfId="23619" xr:uid="{6CB86469-189D-4C8D-B0D7-FB706183F831}"/>
    <cellStyle name="Separador de milhares 14 2 4 2 3 2 5" xfId="35414" xr:uid="{9B7E60A7-36E3-4886-A668-7D48BE24CFA9}"/>
    <cellStyle name="Separador de milhares 14 2 4 2 3 3" xfId="13335" xr:uid="{00000000-0005-0000-0000-000040140000}"/>
    <cellStyle name="Separador de milhares 14 2 4 2 3 3 2" xfId="19266" xr:uid="{44A7E978-BA01-462D-B1B6-F4C2CB453B5D}"/>
    <cellStyle name="Separador de milhares 14 2 4 2 3 3 2 2" xfId="31060" xr:uid="{9FE3FE25-EB77-4A0D-84C4-2410A85309DD}"/>
    <cellStyle name="Separador de milhares 14 2 4 2 3 3 2 3" xfId="42859" xr:uid="{AD4B458B-A6C8-477A-B340-A7EA15B351ED}"/>
    <cellStyle name="Separador de milhares 14 2 4 2 3 3 3" xfId="25167" xr:uid="{F8A9761A-16C1-4509-BF13-2F25D4D7AC31}"/>
    <cellStyle name="Separador de milhares 14 2 4 2 3 3 4" xfId="36962" xr:uid="{B0837147-8EA4-4832-B89F-0B0853CD7EF8}"/>
    <cellStyle name="Separador de milhares 14 2 4 2 3 4" xfId="16326" xr:uid="{A13CD9F3-C0A9-4EDE-A9BE-C0D4EA625020}"/>
    <cellStyle name="Separador de milhares 14 2 4 2 3 4 2" xfId="28120" xr:uid="{72EB467F-3CA0-41D7-88F0-6FBBE1D30D39}"/>
    <cellStyle name="Separador de milhares 14 2 4 2 3 4 3" xfId="39919" xr:uid="{A1B68347-3F15-4D2B-8A47-7AD2AB459B94}"/>
    <cellStyle name="Separador de milhares 14 2 4 2 3 5" xfId="22230" xr:uid="{7711F2D4-ED78-4C6C-A382-D1511DC1DAB4}"/>
    <cellStyle name="Separador de milhares 14 2 4 2 3 6" xfId="34026" xr:uid="{E135A205-3C21-4848-9F71-AAE826C807B4}"/>
    <cellStyle name="Separador de milhares 14 2 4 2 4" xfId="11780" xr:uid="{00000000-0005-0000-0000-000041140000}"/>
    <cellStyle name="Separador de milhares 14 2 4 2 4 2" xfId="14721" xr:uid="{00000000-0005-0000-0000-000042140000}"/>
    <cellStyle name="Separador de milhares 14 2 4 2 4 2 2" xfId="20652" xr:uid="{C5040E15-AE01-4182-851C-BD4D24E85B43}"/>
    <cellStyle name="Separador de milhares 14 2 4 2 4 2 2 2" xfId="32446" xr:uid="{E43B6B7E-9F9D-4B73-A5C2-20656E7155ED}"/>
    <cellStyle name="Separador de milhares 14 2 4 2 4 2 2 3" xfId="44245" xr:uid="{3603C0A2-E2DC-4DA9-9B51-F753D76BCBF8}"/>
    <cellStyle name="Separador de milhares 14 2 4 2 4 2 3" xfId="26553" xr:uid="{10615F89-D635-46A0-8116-36EF1F254276}"/>
    <cellStyle name="Separador de milhares 14 2 4 2 4 2 4" xfId="38348" xr:uid="{FD73A8A0-AA30-421F-8435-F536D64057CE}"/>
    <cellStyle name="Separador de milhares 14 2 4 2 4 3" xfId="17716" xr:uid="{B2B0666E-2B91-4A96-ACC0-4B964A3C099B}"/>
    <cellStyle name="Separador de milhares 14 2 4 2 4 3 2" xfId="29510" xr:uid="{A8A36035-A0D4-46F1-86EB-85FAE331BA53}"/>
    <cellStyle name="Separador de milhares 14 2 4 2 4 3 3" xfId="41309" xr:uid="{19645B9D-A26B-435D-BD92-B4202D426281}"/>
    <cellStyle name="Separador de milhares 14 2 4 2 4 4" xfId="23617" xr:uid="{ACE8BDE5-C7EC-40D7-A1F3-8CE184FD3BDF}"/>
    <cellStyle name="Separador de milhares 14 2 4 2 4 5" xfId="35412" xr:uid="{32C3AD77-470B-4B2D-BF1E-BF51C17E6784}"/>
    <cellStyle name="Separador de milhares 14 2 4 2 5" xfId="13333" xr:uid="{00000000-0005-0000-0000-000043140000}"/>
    <cellStyle name="Separador de milhares 14 2 4 2 5 2" xfId="19264" xr:uid="{21CB5EBF-002E-421E-9A57-101DC5C6AEFE}"/>
    <cellStyle name="Separador de milhares 14 2 4 2 5 2 2" xfId="31058" xr:uid="{1FD90D38-AD9E-41F6-B1BB-DEA8E3666C31}"/>
    <cellStyle name="Separador de milhares 14 2 4 2 5 2 3" xfId="42857" xr:uid="{08AB9287-3566-4936-8D6B-0E86348B7F3B}"/>
    <cellStyle name="Separador de milhares 14 2 4 2 5 3" xfId="25165" xr:uid="{68A87467-DE16-41E9-9BCB-745CED0E76EC}"/>
    <cellStyle name="Separador de milhares 14 2 4 2 5 4" xfId="36960" xr:uid="{963A3842-5996-4CE2-938F-171CC62BEC71}"/>
    <cellStyle name="Separador de milhares 14 2 4 2 6" xfId="16324" xr:uid="{9A2503D5-E1FF-4C32-A0D7-6C36EBD7CF90}"/>
    <cellStyle name="Separador de milhares 14 2 4 2 6 2" xfId="28118" xr:uid="{2EAD9F6A-08CA-4D89-B7A0-5DB311BAFEA7}"/>
    <cellStyle name="Separador de milhares 14 2 4 2 6 3" xfId="39917" xr:uid="{BBC7F453-4ED1-4AFA-A147-47870D62CFEA}"/>
    <cellStyle name="Separador de milhares 14 2 4 2 7" xfId="22228" xr:uid="{C072EABC-13A9-41CC-8568-7D8B4719C1F3}"/>
    <cellStyle name="Separador de milhares 14 2 4 2 8" xfId="34024" xr:uid="{349F5AAF-396A-4435-BD99-AE1EE6D68AF5}"/>
    <cellStyle name="Separador de milhares 14 2 4 3" xfId="3826" xr:uid="{00000000-0005-0000-0000-000044140000}"/>
    <cellStyle name="Separador de milhares 14 2 4 3 2" xfId="11783" xr:uid="{00000000-0005-0000-0000-000045140000}"/>
    <cellStyle name="Separador de milhares 14 2 4 3 2 2" xfId="14724" xr:uid="{00000000-0005-0000-0000-000046140000}"/>
    <cellStyle name="Separador de milhares 14 2 4 3 2 2 2" xfId="20655" xr:uid="{945CFBBB-CAF4-4297-84EE-0F9C68DF9456}"/>
    <cellStyle name="Separador de milhares 14 2 4 3 2 2 2 2" xfId="32449" xr:uid="{293380D6-623D-485D-B35B-BA06C0B04143}"/>
    <cellStyle name="Separador de milhares 14 2 4 3 2 2 2 3" xfId="44248" xr:uid="{08B69EA4-CA89-4D92-AE92-5A9951A35731}"/>
    <cellStyle name="Separador de milhares 14 2 4 3 2 2 3" xfId="26556" xr:uid="{58A9B523-7063-44CF-A4C0-5F79ACC97CEF}"/>
    <cellStyle name="Separador de milhares 14 2 4 3 2 2 4" xfId="38351" xr:uid="{4ECC91A8-E3E4-44A7-9A3E-AA79CA6BE721}"/>
    <cellStyle name="Separador de milhares 14 2 4 3 2 3" xfId="17719" xr:uid="{B4C3ADF9-550D-40F7-A2C0-4FB0463EF994}"/>
    <cellStyle name="Separador de milhares 14 2 4 3 2 3 2" xfId="29513" xr:uid="{AC3E7671-31AF-423F-8F18-CFC6296203A3}"/>
    <cellStyle name="Separador de milhares 14 2 4 3 2 3 3" xfId="41312" xr:uid="{63BA727C-71F7-4562-9CB8-0B774FE773E2}"/>
    <cellStyle name="Separador de milhares 14 2 4 3 2 4" xfId="23620" xr:uid="{BDF32B42-19A2-4EB0-91DB-5E198E124A0A}"/>
    <cellStyle name="Separador de milhares 14 2 4 3 2 5" xfId="35415" xr:uid="{4B474453-381A-45E4-8B7F-534AF525DAEA}"/>
    <cellStyle name="Separador de milhares 14 2 4 3 3" xfId="13336" xr:uid="{00000000-0005-0000-0000-000047140000}"/>
    <cellStyle name="Separador de milhares 14 2 4 3 3 2" xfId="19267" xr:uid="{FF2D4A1A-0EE0-45AE-9A1D-140B6F3593B9}"/>
    <cellStyle name="Separador de milhares 14 2 4 3 3 2 2" xfId="31061" xr:uid="{23A36A57-F708-4A26-A9D0-A2E603D75925}"/>
    <cellStyle name="Separador de milhares 14 2 4 3 3 2 3" xfId="42860" xr:uid="{556BC487-BBF1-4CE9-BC55-DF210C0C075B}"/>
    <cellStyle name="Separador de milhares 14 2 4 3 3 3" xfId="25168" xr:uid="{2C6D7978-368D-4C16-8F00-3019C4B99A31}"/>
    <cellStyle name="Separador de milhares 14 2 4 3 3 4" xfId="36963" xr:uid="{E2297C00-1C52-4D2E-8E39-E506FAAD951D}"/>
    <cellStyle name="Separador de milhares 14 2 4 3 4" xfId="16327" xr:uid="{D5307E44-F587-4520-BF2F-8615605BD7F5}"/>
    <cellStyle name="Separador de milhares 14 2 4 3 4 2" xfId="28121" xr:uid="{EAA17DA6-21FE-44E7-885A-1DE222F558B7}"/>
    <cellStyle name="Separador de milhares 14 2 4 3 4 3" xfId="39920" xr:uid="{791F573B-EE6B-460A-A258-95285633CD6E}"/>
    <cellStyle name="Separador de milhares 14 2 4 3 5" xfId="22231" xr:uid="{267EBC79-92E1-4409-8CD7-9614E7806F48}"/>
    <cellStyle name="Separador de milhares 14 2 4 3 6" xfId="34027" xr:uid="{FBE62EF4-C1CE-4684-9BCF-7AED325ECCF1}"/>
    <cellStyle name="Separador de milhares 14 2 4 4" xfId="3827" xr:uid="{00000000-0005-0000-0000-000048140000}"/>
    <cellStyle name="Separador de milhares 14 2 4 4 2" xfId="11784" xr:uid="{00000000-0005-0000-0000-000049140000}"/>
    <cellStyle name="Separador de milhares 14 2 4 4 2 2" xfId="14725" xr:uid="{00000000-0005-0000-0000-00004A140000}"/>
    <cellStyle name="Separador de milhares 14 2 4 4 2 2 2" xfId="20656" xr:uid="{C0D34B68-7C5C-4A3D-AB1D-9BF58B0F552A}"/>
    <cellStyle name="Separador de milhares 14 2 4 4 2 2 2 2" xfId="32450" xr:uid="{BA8B1487-03B1-4194-AF4A-410FBFE95201}"/>
    <cellStyle name="Separador de milhares 14 2 4 4 2 2 2 3" xfId="44249" xr:uid="{C17B5348-6782-436D-BF5A-3BED0860D98B}"/>
    <cellStyle name="Separador de milhares 14 2 4 4 2 2 3" xfId="26557" xr:uid="{34011EA8-6438-4629-A6BD-DB0BF905A248}"/>
    <cellStyle name="Separador de milhares 14 2 4 4 2 2 4" xfId="38352" xr:uid="{13829DC7-741B-4BE4-BB1E-0B2BA2BF0CC8}"/>
    <cellStyle name="Separador de milhares 14 2 4 4 2 3" xfId="17720" xr:uid="{B144C8CC-F299-4BFB-BF0F-9D2DAC7592E9}"/>
    <cellStyle name="Separador de milhares 14 2 4 4 2 3 2" xfId="29514" xr:uid="{708EF500-AEE0-40D0-B3A7-EADE7B4BDC60}"/>
    <cellStyle name="Separador de milhares 14 2 4 4 2 3 3" xfId="41313" xr:uid="{80969AFD-026C-492C-89B0-C784D646A7F7}"/>
    <cellStyle name="Separador de milhares 14 2 4 4 2 4" xfId="23621" xr:uid="{2C62E511-85C0-4F74-AEC3-B4560D8F58F9}"/>
    <cellStyle name="Separador de milhares 14 2 4 4 2 5" xfId="35416" xr:uid="{D34DD28C-560E-4DC6-A84E-70CA6C50045F}"/>
    <cellStyle name="Separador de milhares 14 2 4 4 3" xfId="13337" xr:uid="{00000000-0005-0000-0000-00004B140000}"/>
    <cellStyle name="Separador de milhares 14 2 4 4 3 2" xfId="19268" xr:uid="{81E300D9-8588-4D5D-B87E-599250A5A69E}"/>
    <cellStyle name="Separador de milhares 14 2 4 4 3 2 2" xfId="31062" xr:uid="{B3F543A4-EC3F-4C0A-8858-649F391E29C0}"/>
    <cellStyle name="Separador de milhares 14 2 4 4 3 2 3" xfId="42861" xr:uid="{0D6FEBD3-97C5-4866-B77F-F353F54CE2A6}"/>
    <cellStyle name="Separador de milhares 14 2 4 4 3 3" xfId="25169" xr:uid="{B6B2774E-365F-4AA0-8C1C-D41C6921D03E}"/>
    <cellStyle name="Separador de milhares 14 2 4 4 3 4" xfId="36964" xr:uid="{2A9FB55A-AEC2-4195-A6EB-449E38F17D3E}"/>
    <cellStyle name="Separador de milhares 14 2 4 4 4" xfId="16328" xr:uid="{7606EB31-7E79-453D-9E53-1DAB876AC9AC}"/>
    <cellStyle name="Separador de milhares 14 2 4 4 4 2" xfId="28122" xr:uid="{3B4A3BA6-F768-4B60-B9C8-4058ACA00885}"/>
    <cellStyle name="Separador de milhares 14 2 4 4 4 3" xfId="39921" xr:uid="{99131363-BE36-412F-B795-4ECD2EE4D599}"/>
    <cellStyle name="Separador de milhares 14 2 4 4 5" xfId="22232" xr:uid="{A545BEC4-0B54-48E8-91AB-7E1AA6AA6E9B}"/>
    <cellStyle name="Separador de milhares 14 2 4 4 6" xfId="34028" xr:uid="{E79D6A9E-EA5A-4480-94A8-BE7E1C8AE297}"/>
    <cellStyle name="Separador de milhares 14 2 4 5" xfId="3828" xr:uid="{00000000-0005-0000-0000-00004C140000}"/>
    <cellStyle name="Separador de milhares 14 2 4 5 2" xfId="11785" xr:uid="{00000000-0005-0000-0000-00004D140000}"/>
    <cellStyle name="Separador de milhares 14 2 4 5 2 2" xfId="14726" xr:uid="{00000000-0005-0000-0000-00004E140000}"/>
    <cellStyle name="Separador de milhares 14 2 4 5 2 2 2" xfId="20657" xr:uid="{94F840F7-DCE1-41BB-9C05-F82E867FFF02}"/>
    <cellStyle name="Separador de milhares 14 2 4 5 2 2 2 2" xfId="32451" xr:uid="{AB45087A-931E-4685-959D-B69080B7E2BA}"/>
    <cellStyle name="Separador de milhares 14 2 4 5 2 2 2 3" xfId="44250" xr:uid="{5EFA9B5E-4475-4DC1-8CB4-8696C3AB1272}"/>
    <cellStyle name="Separador de milhares 14 2 4 5 2 2 3" xfId="26558" xr:uid="{990B4FEB-456F-4B38-94E5-61991C4B678A}"/>
    <cellStyle name="Separador de milhares 14 2 4 5 2 2 4" xfId="38353" xr:uid="{274BF11D-D1BC-4ED0-9DD6-3534F8A609D4}"/>
    <cellStyle name="Separador de milhares 14 2 4 5 2 3" xfId="17721" xr:uid="{8CC27D1F-D1DC-4008-8BA9-07E7DA606372}"/>
    <cellStyle name="Separador de milhares 14 2 4 5 2 3 2" xfId="29515" xr:uid="{9C0BCB2F-5F48-4395-9991-2936CCC32AC2}"/>
    <cellStyle name="Separador de milhares 14 2 4 5 2 3 3" xfId="41314" xr:uid="{5945A309-BAEF-4B7D-B02C-A2F06C19828F}"/>
    <cellStyle name="Separador de milhares 14 2 4 5 2 4" xfId="23622" xr:uid="{2F010A2B-69BC-4B0A-AF82-659AB9FBB8F3}"/>
    <cellStyle name="Separador de milhares 14 2 4 5 2 5" xfId="35417" xr:uid="{514818FA-FDCC-4B3B-95BD-EB5DC6F18FDB}"/>
    <cellStyle name="Separador de milhares 14 2 4 5 3" xfId="13338" xr:uid="{00000000-0005-0000-0000-00004F140000}"/>
    <cellStyle name="Separador de milhares 14 2 4 5 3 2" xfId="19269" xr:uid="{079FD56D-D5AA-43EB-A0D9-912A5A1DF951}"/>
    <cellStyle name="Separador de milhares 14 2 4 5 3 2 2" xfId="31063" xr:uid="{F4B31DC3-0282-495E-B6E0-81F7A5211319}"/>
    <cellStyle name="Separador de milhares 14 2 4 5 3 2 3" xfId="42862" xr:uid="{0A66907A-ED58-437D-B4DD-8AADA510FCF8}"/>
    <cellStyle name="Separador de milhares 14 2 4 5 3 3" xfId="25170" xr:uid="{A8600022-7BA3-4000-9282-4C1361F1457D}"/>
    <cellStyle name="Separador de milhares 14 2 4 5 3 4" xfId="36965" xr:uid="{BA97B010-047F-42F1-955C-D65FAD582599}"/>
    <cellStyle name="Separador de milhares 14 2 4 5 4" xfId="16329" xr:uid="{17B765ED-A888-45FD-8CC9-8AB600D0257A}"/>
    <cellStyle name="Separador de milhares 14 2 4 5 4 2" xfId="28123" xr:uid="{21AFF3B5-690D-44A1-B7AF-193EA05D7111}"/>
    <cellStyle name="Separador de milhares 14 2 4 5 4 3" xfId="39922" xr:uid="{F79C179E-F3A4-4A7E-968C-1ED621AA24A8}"/>
    <cellStyle name="Separador de milhares 14 2 4 5 5" xfId="22233" xr:uid="{D662A119-F9A5-4284-8DCC-61E1EAB9FFDC}"/>
    <cellStyle name="Separador de milhares 14 2 4 5 6" xfId="34029" xr:uid="{7D71A078-3EEB-479D-959A-D1568809DDC1}"/>
    <cellStyle name="Separador de milhares 14 2 4 6" xfId="11779" xr:uid="{00000000-0005-0000-0000-000050140000}"/>
    <cellStyle name="Separador de milhares 14 2 4 6 2" xfId="14720" xr:uid="{00000000-0005-0000-0000-000051140000}"/>
    <cellStyle name="Separador de milhares 14 2 4 6 2 2" xfId="20651" xr:uid="{62E3D153-A58C-4EBE-8A98-C424882152AB}"/>
    <cellStyle name="Separador de milhares 14 2 4 6 2 2 2" xfId="32445" xr:uid="{A77BF799-5E1A-4E1D-BCC7-47D6B645A311}"/>
    <cellStyle name="Separador de milhares 14 2 4 6 2 2 3" xfId="44244" xr:uid="{D2F00D3F-6484-4F9B-B410-2BC5F90001D1}"/>
    <cellStyle name="Separador de milhares 14 2 4 6 2 3" xfId="26552" xr:uid="{B42955CE-3054-4D83-AED4-D9544533C105}"/>
    <cellStyle name="Separador de milhares 14 2 4 6 2 4" xfId="38347" xr:uid="{9D2884CE-77F8-4B10-B9D9-480BAA388C2A}"/>
    <cellStyle name="Separador de milhares 14 2 4 6 3" xfId="17715" xr:uid="{33C623B4-A72A-42DC-9301-84D3603E1CE5}"/>
    <cellStyle name="Separador de milhares 14 2 4 6 3 2" xfId="29509" xr:uid="{F4516D27-0EAB-40E2-A67F-B7392274D242}"/>
    <cellStyle name="Separador de milhares 14 2 4 6 3 3" xfId="41308" xr:uid="{2CB17506-4157-43E5-9E44-338640B59677}"/>
    <cellStyle name="Separador de milhares 14 2 4 6 4" xfId="23616" xr:uid="{FEF26897-300D-43A4-A336-AE574AA4FEE8}"/>
    <cellStyle name="Separador de milhares 14 2 4 6 5" xfId="35411" xr:uid="{DF1CE0F6-E6F3-4E3C-8571-B9E4A73E0540}"/>
    <cellStyle name="Separador de milhares 14 2 4 7" xfId="13332" xr:uid="{00000000-0005-0000-0000-000052140000}"/>
    <cellStyle name="Separador de milhares 14 2 4 7 2" xfId="19263" xr:uid="{79B7276E-7FBD-4626-B4CE-5A6DB91393CE}"/>
    <cellStyle name="Separador de milhares 14 2 4 7 2 2" xfId="31057" xr:uid="{86DA03D7-ED63-4D30-869A-423EB1FCFC05}"/>
    <cellStyle name="Separador de milhares 14 2 4 7 2 3" xfId="42856" xr:uid="{D6B78E8E-E808-4DCF-9CF0-4AF1DD9BF214}"/>
    <cellStyle name="Separador de milhares 14 2 4 7 3" xfId="25164" xr:uid="{542F0492-BE2C-4217-A266-FEFC7E5FE0D9}"/>
    <cellStyle name="Separador de milhares 14 2 4 7 4" xfId="36959" xr:uid="{CF80EC62-BDEB-4B18-9F65-7969314624B5}"/>
    <cellStyle name="Separador de milhares 14 2 4 8" xfId="16323" xr:uid="{68AF950B-4915-4EAB-A21C-776ADEF0914C}"/>
    <cellStyle name="Separador de milhares 14 2 4 8 2" xfId="28117" xr:uid="{23E075D4-4E26-40B5-91FE-F5B6A45DE03D}"/>
    <cellStyle name="Separador de milhares 14 2 4 8 3" xfId="39916" xr:uid="{CB665260-EE62-4732-9CF6-5C2E248A3EE9}"/>
    <cellStyle name="Separador de milhares 14 2 4 9" xfId="22227" xr:uid="{BD807831-B310-411A-BC68-E45F6FC2A4D7}"/>
    <cellStyle name="Separador de milhares 14 2 5" xfId="3829" xr:uid="{00000000-0005-0000-0000-000053140000}"/>
    <cellStyle name="Separador de milhares 14 2 5 2" xfId="3830" xr:uid="{00000000-0005-0000-0000-000054140000}"/>
    <cellStyle name="Separador de milhares 14 2 5 2 2" xfId="11787" xr:uid="{00000000-0005-0000-0000-000055140000}"/>
    <cellStyle name="Separador de milhares 14 2 5 2 2 2" xfId="14728" xr:uid="{00000000-0005-0000-0000-000056140000}"/>
    <cellStyle name="Separador de milhares 14 2 5 2 2 2 2" xfId="20659" xr:uid="{03E7C2C8-D330-40F0-84C8-0F350D1E49AE}"/>
    <cellStyle name="Separador de milhares 14 2 5 2 2 2 2 2" xfId="32453" xr:uid="{0067FE28-5BE7-4A0E-839B-BE7B245D6138}"/>
    <cellStyle name="Separador de milhares 14 2 5 2 2 2 2 3" xfId="44252" xr:uid="{3571E7D6-A4BA-4F65-B0A8-6A1136F0E6C3}"/>
    <cellStyle name="Separador de milhares 14 2 5 2 2 2 3" xfId="26560" xr:uid="{2A4BA361-AF5C-462C-A78C-E17C9C29D3A5}"/>
    <cellStyle name="Separador de milhares 14 2 5 2 2 2 4" xfId="38355" xr:uid="{39DE3332-CC60-4080-9E84-0884112B2535}"/>
    <cellStyle name="Separador de milhares 14 2 5 2 2 3" xfId="17723" xr:uid="{84391588-E351-445B-8984-B70AA48EFB64}"/>
    <cellStyle name="Separador de milhares 14 2 5 2 2 3 2" xfId="29517" xr:uid="{17922EF2-38D5-4D96-BFEE-0ECEB822387B}"/>
    <cellStyle name="Separador de milhares 14 2 5 2 2 3 3" xfId="41316" xr:uid="{7C99E68C-8ECB-4ED8-83F9-EE657AD52BC5}"/>
    <cellStyle name="Separador de milhares 14 2 5 2 2 4" xfId="23624" xr:uid="{65334290-EC9E-419E-8A76-BE4B3C002776}"/>
    <cellStyle name="Separador de milhares 14 2 5 2 2 5" xfId="35419" xr:uid="{D9A5A3EC-28D3-4AED-926A-A7797348EB68}"/>
    <cellStyle name="Separador de milhares 14 2 5 2 3" xfId="13340" xr:uid="{00000000-0005-0000-0000-000057140000}"/>
    <cellStyle name="Separador de milhares 14 2 5 2 3 2" xfId="19271" xr:uid="{37CE8F8B-1AC2-4007-AF45-28FD403B4793}"/>
    <cellStyle name="Separador de milhares 14 2 5 2 3 2 2" xfId="31065" xr:uid="{14EA9029-F3DC-4948-8EE6-DC0415534B48}"/>
    <cellStyle name="Separador de milhares 14 2 5 2 3 2 3" xfId="42864" xr:uid="{7EA6C3E7-EA3A-41AE-A3FF-F57D2A76CCCF}"/>
    <cellStyle name="Separador de milhares 14 2 5 2 3 3" xfId="25172" xr:uid="{B1AFA699-FC2C-428F-A09B-FFF0589AE45A}"/>
    <cellStyle name="Separador de milhares 14 2 5 2 3 4" xfId="36967" xr:uid="{CEB4F4F8-D98D-4B4E-9E00-1A07E0A42CE6}"/>
    <cellStyle name="Separador de milhares 14 2 5 2 4" xfId="16331" xr:uid="{B76322FE-FA12-45EF-B9C9-EB047D2F4D2C}"/>
    <cellStyle name="Separador de milhares 14 2 5 2 4 2" xfId="28125" xr:uid="{EF1EB3CC-9BE6-4CB0-9D3D-EFA0F78CED7F}"/>
    <cellStyle name="Separador de milhares 14 2 5 2 4 3" xfId="39924" xr:uid="{E5FA601A-A1C0-404C-9B27-18127B9359E7}"/>
    <cellStyle name="Separador de milhares 14 2 5 2 5" xfId="22235" xr:uid="{10A75BF7-AA0A-4B8D-A830-56825568CAA8}"/>
    <cellStyle name="Separador de milhares 14 2 5 2 6" xfId="34031" xr:uid="{251A04DA-5631-4DBD-822B-910B20394D0D}"/>
    <cellStyle name="Separador de milhares 14 2 5 3" xfId="3831" xr:uid="{00000000-0005-0000-0000-000058140000}"/>
    <cellStyle name="Separador de milhares 14 2 5 3 2" xfId="11788" xr:uid="{00000000-0005-0000-0000-000059140000}"/>
    <cellStyle name="Separador de milhares 14 2 5 3 2 2" xfId="14729" xr:uid="{00000000-0005-0000-0000-00005A140000}"/>
    <cellStyle name="Separador de milhares 14 2 5 3 2 2 2" xfId="20660" xr:uid="{9329AEA7-07ED-4152-8F07-21E32D1BC3EB}"/>
    <cellStyle name="Separador de milhares 14 2 5 3 2 2 2 2" xfId="32454" xr:uid="{0CC21F34-065D-47EB-AC45-4E28D69E4D22}"/>
    <cellStyle name="Separador de milhares 14 2 5 3 2 2 2 3" xfId="44253" xr:uid="{CF726AB8-C925-4C25-B0DF-E23828F0CFF8}"/>
    <cellStyle name="Separador de milhares 14 2 5 3 2 2 3" xfId="26561" xr:uid="{9F9FD816-DD34-483B-9DEB-7C448A52E053}"/>
    <cellStyle name="Separador de milhares 14 2 5 3 2 2 4" xfId="38356" xr:uid="{8F9950AD-A485-4B09-BFC1-35DAA77B467C}"/>
    <cellStyle name="Separador de milhares 14 2 5 3 2 3" xfId="17724" xr:uid="{3234DE2C-10A6-4D8D-AF66-05B5D84BBC7D}"/>
    <cellStyle name="Separador de milhares 14 2 5 3 2 3 2" xfId="29518" xr:uid="{C511CE94-0BA4-4ECF-9D6D-EB24781F21C2}"/>
    <cellStyle name="Separador de milhares 14 2 5 3 2 3 3" xfId="41317" xr:uid="{428FB1BF-67C7-494E-9C0D-2B6E83EF23CB}"/>
    <cellStyle name="Separador de milhares 14 2 5 3 2 4" xfId="23625" xr:uid="{F085ABA0-5F08-4306-9633-67AEE50B0CF7}"/>
    <cellStyle name="Separador de milhares 14 2 5 3 2 5" xfId="35420" xr:uid="{83C2CFB5-7E8E-487D-A64E-4ECD74FCF787}"/>
    <cellStyle name="Separador de milhares 14 2 5 3 3" xfId="13341" xr:uid="{00000000-0005-0000-0000-00005B140000}"/>
    <cellStyle name="Separador de milhares 14 2 5 3 3 2" xfId="19272" xr:uid="{80F08DD0-176A-4563-8497-5AC74796CC86}"/>
    <cellStyle name="Separador de milhares 14 2 5 3 3 2 2" xfId="31066" xr:uid="{E0705353-0EAD-4E9C-AE15-4E23897F588C}"/>
    <cellStyle name="Separador de milhares 14 2 5 3 3 2 3" xfId="42865" xr:uid="{E8B2B1F6-98D1-46D0-A47E-DCD08C344D12}"/>
    <cellStyle name="Separador de milhares 14 2 5 3 3 3" xfId="25173" xr:uid="{F43A2677-F233-42F1-A50D-4330BB513BAF}"/>
    <cellStyle name="Separador de milhares 14 2 5 3 3 4" xfId="36968" xr:uid="{152BFE84-1E1E-4CDB-A88A-1E4C8CEA2D0C}"/>
    <cellStyle name="Separador de milhares 14 2 5 3 4" xfId="16332" xr:uid="{70450BEF-0A53-4092-B231-9224C368B628}"/>
    <cellStyle name="Separador de milhares 14 2 5 3 4 2" xfId="28126" xr:uid="{D0905C16-2829-473C-BDF7-8A38E1F74270}"/>
    <cellStyle name="Separador de milhares 14 2 5 3 4 3" xfId="39925" xr:uid="{6214C1A8-CB51-450B-A7F5-1238F1280FD3}"/>
    <cellStyle name="Separador de milhares 14 2 5 3 5" xfId="22236" xr:uid="{5DA0B54E-68CA-4C87-AA09-D086303D1758}"/>
    <cellStyle name="Separador de milhares 14 2 5 3 6" xfId="34032" xr:uid="{7F9D611F-52F5-4E8E-A44C-E48B574C4087}"/>
    <cellStyle name="Separador de milhares 14 2 5 4" xfId="11786" xr:uid="{00000000-0005-0000-0000-00005C140000}"/>
    <cellStyle name="Separador de milhares 14 2 5 4 2" xfId="14727" xr:uid="{00000000-0005-0000-0000-00005D140000}"/>
    <cellStyle name="Separador de milhares 14 2 5 4 2 2" xfId="20658" xr:uid="{5D6371E9-D210-4513-BB7A-7B16237C84B7}"/>
    <cellStyle name="Separador de milhares 14 2 5 4 2 2 2" xfId="32452" xr:uid="{D5749A60-A018-476F-B19D-77E3BB1BE240}"/>
    <cellStyle name="Separador de milhares 14 2 5 4 2 2 3" xfId="44251" xr:uid="{B3A8876F-4999-4436-BCF6-3B68ADE5D168}"/>
    <cellStyle name="Separador de milhares 14 2 5 4 2 3" xfId="26559" xr:uid="{C99551B0-2F0B-4B52-AC43-56528796E3E5}"/>
    <cellStyle name="Separador de milhares 14 2 5 4 2 4" xfId="38354" xr:uid="{519E4340-E473-48F0-9026-0912DE7EB846}"/>
    <cellStyle name="Separador de milhares 14 2 5 4 3" xfId="17722" xr:uid="{2AC0839D-DBB9-439E-84A7-79A54CC79F6E}"/>
    <cellStyle name="Separador de milhares 14 2 5 4 3 2" xfId="29516" xr:uid="{ACB9AC9D-3965-439C-9BC1-881F3560DE4F}"/>
    <cellStyle name="Separador de milhares 14 2 5 4 3 3" xfId="41315" xr:uid="{A2F16B42-0CC9-49A7-A78D-D3195A3EB8EA}"/>
    <cellStyle name="Separador de milhares 14 2 5 4 4" xfId="23623" xr:uid="{1DA2F70F-A4BC-49BF-A7DA-38FB3F49C60D}"/>
    <cellStyle name="Separador de milhares 14 2 5 4 5" xfId="35418" xr:uid="{D2DC653D-7465-4136-9DE6-3494F5C34E6E}"/>
    <cellStyle name="Separador de milhares 14 2 5 5" xfId="13339" xr:uid="{00000000-0005-0000-0000-00005E140000}"/>
    <cellStyle name="Separador de milhares 14 2 5 5 2" xfId="19270" xr:uid="{D5682EE5-47B1-4848-BE82-8F44CB3D7994}"/>
    <cellStyle name="Separador de milhares 14 2 5 5 2 2" xfId="31064" xr:uid="{76830AF1-7F44-4AE9-A9C8-CBF79B8531AA}"/>
    <cellStyle name="Separador de milhares 14 2 5 5 2 3" xfId="42863" xr:uid="{612C1169-D8C1-44E1-995A-F82337E945FE}"/>
    <cellStyle name="Separador de milhares 14 2 5 5 3" xfId="25171" xr:uid="{DEB85E2D-31D8-4F10-91C4-564DC595B625}"/>
    <cellStyle name="Separador de milhares 14 2 5 5 4" xfId="36966" xr:uid="{795D03D0-9CC5-486F-B256-D848F376E854}"/>
    <cellStyle name="Separador de milhares 14 2 5 6" xfId="16330" xr:uid="{090C7312-B6A0-45B8-B411-A8FDCC05A60A}"/>
    <cellStyle name="Separador de milhares 14 2 5 6 2" xfId="28124" xr:uid="{455D0ED8-19F4-4D5B-A8AD-A622B74567D4}"/>
    <cellStyle name="Separador de milhares 14 2 5 6 3" xfId="39923" xr:uid="{447E38BE-A3C4-433B-93F0-0A79659FF053}"/>
    <cellStyle name="Separador de milhares 14 2 5 7" xfId="22234" xr:uid="{9B331272-EC4D-45DD-822F-C72DA223DA2D}"/>
    <cellStyle name="Separador de milhares 14 2 5 8" xfId="34030" xr:uid="{D4AF5643-B78B-4D9E-8942-553A7CA7B557}"/>
    <cellStyle name="Separador de milhares 14 2 6" xfId="3832" xr:uid="{00000000-0005-0000-0000-00005F140000}"/>
    <cellStyle name="Separador de milhares 14 2 6 2" xfId="11789" xr:uid="{00000000-0005-0000-0000-000060140000}"/>
    <cellStyle name="Separador de milhares 14 2 6 2 2" xfId="14730" xr:uid="{00000000-0005-0000-0000-000061140000}"/>
    <cellStyle name="Separador de milhares 14 2 6 2 2 2" xfId="20661" xr:uid="{F2617880-51E8-4B4F-B7E3-7F107C41FF9D}"/>
    <cellStyle name="Separador de milhares 14 2 6 2 2 2 2" xfId="32455" xr:uid="{63EA659F-05D6-4495-BBB6-F350FF133640}"/>
    <cellStyle name="Separador de milhares 14 2 6 2 2 2 3" xfId="44254" xr:uid="{E181AA49-6BFF-4F21-AB5E-F2F805BFCCD8}"/>
    <cellStyle name="Separador de milhares 14 2 6 2 2 3" xfId="26562" xr:uid="{0107E22F-27E4-4514-AAA7-41F97DFB438C}"/>
    <cellStyle name="Separador de milhares 14 2 6 2 2 4" xfId="38357" xr:uid="{2162F3C2-BC6C-453B-AF6E-6EB46BE17078}"/>
    <cellStyle name="Separador de milhares 14 2 6 2 3" xfId="17725" xr:uid="{F666BC18-5F33-4617-9691-2F69C6C21762}"/>
    <cellStyle name="Separador de milhares 14 2 6 2 3 2" xfId="29519" xr:uid="{5853AC53-78D0-4236-9BAA-98A8CADE15F7}"/>
    <cellStyle name="Separador de milhares 14 2 6 2 3 3" xfId="41318" xr:uid="{DFDAAD7A-C518-41DB-AFCA-406B9CE7D769}"/>
    <cellStyle name="Separador de milhares 14 2 6 2 4" xfId="23626" xr:uid="{5C420142-5BA2-43DD-BEC4-60DAD4E8883F}"/>
    <cellStyle name="Separador de milhares 14 2 6 2 5" xfId="35421" xr:uid="{324E0F02-B1D3-404B-B806-20F1A8E42839}"/>
    <cellStyle name="Separador de milhares 14 2 6 3" xfId="13342" xr:uid="{00000000-0005-0000-0000-000062140000}"/>
    <cellStyle name="Separador de milhares 14 2 6 3 2" xfId="19273" xr:uid="{59841C83-9556-4489-A79A-BBEA66A3C22E}"/>
    <cellStyle name="Separador de milhares 14 2 6 3 2 2" xfId="31067" xr:uid="{66E99B1D-44D3-4D73-8CFD-1572DFCC0B81}"/>
    <cellStyle name="Separador de milhares 14 2 6 3 2 3" xfId="42866" xr:uid="{03FFD0ED-A5C4-48ED-BD0E-029FA26B553C}"/>
    <cellStyle name="Separador de milhares 14 2 6 3 3" xfId="25174" xr:uid="{5A3AB145-17B8-4DC9-B565-DCDC11594710}"/>
    <cellStyle name="Separador de milhares 14 2 6 3 4" xfId="36969" xr:uid="{25DB01A2-6ECF-495B-9246-8A13DAD74A82}"/>
    <cellStyle name="Separador de milhares 14 2 6 4" xfId="16333" xr:uid="{AEC7CF09-C899-425C-9626-372E03F98D43}"/>
    <cellStyle name="Separador de milhares 14 2 6 4 2" xfId="28127" xr:uid="{A239716F-0428-4B41-BF24-B7D15708C50E}"/>
    <cellStyle name="Separador de milhares 14 2 6 4 3" xfId="39926" xr:uid="{B07CE51E-91A5-468A-A4B6-82A523F6A1D8}"/>
    <cellStyle name="Separador de milhares 14 2 6 5" xfId="22237" xr:uid="{0CEF928E-446C-445D-9F52-92B03EA6DB1D}"/>
    <cellStyle name="Separador de milhares 14 2 6 6" xfId="34033" xr:uid="{557C4E05-F801-4F4C-9E46-41A81371C104}"/>
    <cellStyle name="Separador de milhares 14 2 7" xfId="3833" xr:uid="{00000000-0005-0000-0000-000063140000}"/>
    <cellStyle name="Separador de milhares 14 2 7 2" xfId="11790" xr:uid="{00000000-0005-0000-0000-000064140000}"/>
    <cellStyle name="Separador de milhares 14 2 7 2 2" xfId="14731" xr:uid="{00000000-0005-0000-0000-000065140000}"/>
    <cellStyle name="Separador de milhares 14 2 7 2 2 2" xfId="20662" xr:uid="{26ECBB34-4E62-4A81-A614-E178090FE709}"/>
    <cellStyle name="Separador de milhares 14 2 7 2 2 2 2" xfId="32456" xr:uid="{6981A651-41FF-46D7-B26F-DE1169E16F20}"/>
    <cellStyle name="Separador de milhares 14 2 7 2 2 2 3" xfId="44255" xr:uid="{FA386063-DCCF-444E-A555-412847334C7E}"/>
    <cellStyle name="Separador de milhares 14 2 7 2 2 3" xfId="26563" xr:uid="{6688F342-1D28-4B96-A763-91963218A6CF}"/>
    <cellStyle name="Separador de milhares 14 2 7 2 2 4" xfId="38358" xr:uid="{07DE9348-F707-4980-BEE5-FA742BBC01ED}"/>
    <cellStyle name="Separador de milhares 14 2 7 2 3" xfId="17726" xr:uid="{3737B5D2-8D29-4CA8-8940-A94D97C3BFA9}"/>
    <cellStyle name="Separador de milhares 14 2 7 2 3 2" xfId="29520" xr:uid="{05F9BE74-9D7F-4694-9795-01239D7B9B49}"/>
    <cellStyle name="Separador de milhares 14 2 7 2 3 3" xfId="41319" xr:uid="{843E7EAB-C085-404E-BF6D-013EE80A9E04}"/>
    <cellStyle name="Separador de milhares 14 2 7 2 4" xfId="23627" xr:uid="{B230CD25-A1D7-452D-966F-B0186CBD436E}"/>
    <cellStyle name="Separador de milhares 14 2 7 2 5" xfId="35422" xr:uid="{A315AEFA-B65D-43FE-B98E-64BEC4D4AB48}"/>
    <cellStyle name="Separador de milhares 14 2 7 3" xfId="13343" xr:uid="{00000000-0005-0000-0000-000066140000}"/>
    <cellStyle name="Separador de milhares 14 2 7 3 2" xfId="19274" xr:uid="{545144FF-F9E0-488E-A4B4-D81E012A2BDE}"/>
    <cellStyle name="Separador de milhares 14 2 7 3 2 2" xfId="31068" xr:uid="{FF863D9E-B628-4070-BE82-B14CB0384549}"/>
    <cellStyle name="Separador de milhares 14 2 7 3 2 3" xfId="42867" xr:uid="{2B0F75CA-0A9B-45D8-940B-0295228EF1C4}"/>
    <cellStyle name="Separador de milhares 14 2 7 3 3" xfId="25175" xr:uid="{0C6FC114-82D2-4E0D-9C49-BC0B2C9E5717}"/>
    <cellStyle name="Separador de milhares 14 2 7 3 4" xfId="36970" xr:uid="{042F1B89-9312-4DBB-9F14-8FC765255723}"/>
    <cellStyle name="Separador de milhares 14 2 7 4" xfId="16334" xr:uid="{55D55349-202A-4FAF-A42F-D5E5CEA49D03}"/>
    <cellStyle name="Separador de milhares 14 2 7 4 2" xfId="28128" xr:uid="{B8E550FA-B60E-4F4F-8A20-80A763504CD1}"/>
    <cellStyle name="Separador de milhares 14 2 7 4 3" xfId="39927" xr:uid="{18D974E3-B8DD-4B34-B13A-7F2C893B6E15}"/>
    <cellStyle name="Separador de milhares 14 2 7 5" xfId="22238" xr:uid="{E0AF261C-ECC0-4AD9-A02A-A5209DFA689F}"/>
    <cellStyle name="Separador de milhares 14 2 7 6" xfId="34034" xr:uid="{B3BE028A-492E-45BD-A575-21A441927F0E}"/>
    <cellStyle name="Separador de milhares 14 2 8" xfId="3834" xr:uid="{00000000-0005-0000-0000-000067140000}"/>
    <cellStyle name="Separador de milhares 14 2 8 2" xfId="11791" xr:uid="{00000000-0005-0000-0000-000068140000}"/>
    <cellStyle name="Separador de milhares 14 2 8 2 2" xfId="14732" xr:uid="{00000000-0005-0000-0000-000069140000}"/>
    <cellStyle name="Separador de milhares 14 2 8 2 2 2" xfId="20663" xr:uid="{CA92B66D-5B7F-4241-8755-309A3A7C4470}"/>
    <cellStyle name="Separador de milhares 14 2 8 2 2 2 2" xfId="32457" xr:uid="{46174DB6-7549-428A-A5EE-28C796578C89}"/>
    <cellStyle name="Separador de milhares 14 2 8 2 2 2 3" xfId="44256" xr:uid="{6B975C6F-1286-4BEC-A3ED-305356E95FB3}"/>
    <cellStyle name="Separador de milhares 14 2 8 2 2 3" xfId="26564" xr:uid="{AEA069CE-5863-44AD-BF61-FDAF28697967}"/>
    <cellStyle name="Separador de milhares 14 2 8 2 2 4" xfId="38359" xr:uid="{024AB864-5B01-42A6-98F3-F76EEC36BFB7}"/>
    <cellStyle name="Separador de milhares 14 2 8 2 3" xfId="17727" xr:uid="{F9B9E6A2-2DBA-4D66-8FF4-083B05DF0F9D}"/>
    <cellStyle name="Separador de milhares 14 2 8 2 3 2" xfId="29521" xr:uid="{6FEA4679-B2DD-46F1-A0CD-E2BAAC4A62FC}"/>
    <cellStyle name="Separador de milhares 14 2 8 2 3 3" xfId="41320" xr:uid="{B9F6F8B0-58DF-49E0-812E-50847B4CDAAA}"/>
    <cellStyle name="Separador de milhares 14 2 8 2 4" xfId="23628" xr:uid="{F6D207E7-1B26-4E34-8A20-5D838F112C05}"/>
    <cellStyle name="Separador de milhares 14 2 8 2 5" xfId="35423" xr:uid="{AF7D556F-6425-425E-A02A-6EE79F894608}"/>
    <cellStyle name="Separador de milhares 14 2 8 3" xfId="13344" xr:uid="{00000000-0005-0000-0000-00006A140000}"/>
    <cellStyle name="Separador de milhares 14 2 8 3 2" xfId="19275" xr:uid="{57312E4D-2D85-449B-9E47-0096BAE999B9}"/>
    <cellStyle name="Separador de milhares 14 2 8 3 2 2" xfId="31069" xr:uid="{672CF0AE-1A37-4A37-8914-9B568857FD36}"/>
    <cellStyle name="Separador de milhares 14 2 8 3 2 3" xfId="42868" xr:uid="{590112B6-CCFE-4E6E-B635-FBFD8FD29E4B}"/>
    <cellStyle name="Separador de milhares 14 2 8 3 3" xfId="25176" xr:uid="{6904C7B9-8EA5-474B-AE96-F9C69578D4E8}"/>
    <cellStyle name="Separador de milhares 14 2 8 3 4" xfId="36971" xr:uid="{55B355EF-A283-450A-AB97-5C5B223C2936}"/>
    <cellStyle name="Separador de milhares 14 2 8 4" xfId="16335" xr:uid="{3DFC0A2A-26EC-4903-9C14-4A8A9779A120}"/>
    <cellStyle name="Separador de milhares 14 2 8 4 2" xfId="28129" xr:uid="{283FFC73-AF97-49EA-B4A3-3647E4D20E34}"/>
    <cellStyle name="Separador de milhares 14 2 8 4 3" xfId="39928" xr:uid="{C8823C35-B66F-43A5-B6BF-1F4888CB3D2B}"/>
    <cellStyle name="Separador de milhares 14 2 8 5" xfId="22239" xr:uid="{BB98097D-1139-46AD-B0C2-94D86BA646EF}"/>
    <cellStyle name="Separador de milhares 14 2 8 6" xfId="34035" xr:uid="{58BD8123-9413-429E-8F66-7C4D40E06336}"/>
    <cellStyle name="Separador de milhares 14 2 9" xfId="11764" xr:uid="{00000000-0005-0000-0000-00006B140000}"/>
    <cellStyle name="Separador de milhares 14 2 9 2" xfId="14705" xr:uid="{00000000-0005-0000-0000-00006C140000}"/>
    <cellStyle name="Separador de milhares 14 2 9 2 2" xfId="20636" xr:uid="{228EC9CE-6EE1-4F53-AF35-E69A1FB562A4}"/>
    <cellStyle name="Separador de milhares 14 2 9 2 2 2" xfId="32430" xr:uid="{541C6F1C-F467-47FD-92CD-F03B3CCA512C}"/>
    <cellStyle name="Separador de milhares 14 2 9 2 2 3" xfId="44229" xr:uid="{B57296D5-AF48-4B4B-83A8-BB8F80724F56}"/>
    <cellStyle name="Separador de milhares 14 2 9 2 3" xfId="26537" xr:uid="{4CD29D75-82BC-43B9-82B4-E2F5A6264AD8}"/>
    <cellStyle name="Separador de milhares 14 2 9 2 4" xfId="38332" xr:uid="{2770C554-58B4-488F-A438-E7E5103E7514}"/>
    <cellStyle name="Separador de milhares 14 2 9 3" xfId="17700" xr:uid="{E13F05B6-CB1F-42F0-BBD4-6074FD6E9748}"/>
    <cellStyle name="Separador de milhares 14 2 9 3 2" xfId="29494" xr:uid="{39EB8098-9AD4-4209-BDB2-C1E6A90A6787}"/>
    <cellStyle name="Separador de milhares 14 2 9 3 3" xfId="41293" xr:uid="{2A779041-A2BC-46CA-AA5D-09C9958645E3}"/>
    <cellStyle name="Separador de milhares 14 2 9 4" xfId="23601" xr:uid="{21CA5477-2F65-4D44-852F-07F33C2EE98E}"/>
    <cellStyle name="Separador de milhares 14 2 9 5" xfId="35396" xr:uid="{CC4A71F1-C056-4028-8FDB-0311401F84F8}"/>
    <cellStyle name="Separador de milhares 14 3" xfId="3835" xr:uid="{00000000-0005-0000-0000-00006D140000}"/>
    <cellStyle name="Separador de milhares 14 3 10" xfId="34036" xr:uid="{6CFF79FB-32A5-4868-A2F9-FEAE30A84CA4}"/>
    <cellStyle name="Separador de milhares 14 3 2" xfId="3836" xr:uid="{00000000-0005-0000-0000-00006E140000}"/>
    <cellStyle name="Separador de milhares 14 3 2 2" xfId="3837" xr:uid="{00000000-0005-0000-0000-00006F140000}"/>
    <cellStyle name="Separador de milhares 14 3 2 2 2" xfId="11794" xr:uid="{00000000-0005-0000-0000-000070140000}"/>
    <cellStyle name="Separador de milhares 14 3 2 2 2 2" xfId="14735" xr:uid="{00000000-0005-0000-0000-000071140000}"/>
    <cellStyle name="Separador de milhares 14 3 2 2 2 2 2" xfId="20666" xr:uid="{74B0FDC8-AC97-47CB-ACB4-531CF413A9AB}"/>
    <cellStyle name="Separador de milhares 14 3 2 2 2 2 2 2" xfId="32460" xr:uid="{41BE3532-90C5-430D-84E7-F3CE26C061B3}"/>
    <cellStyle name="Separador de milhares 14 3 2 2 2 2 2 3" xfId="44259" xr:uid="{82028BC2-1804-4328-BCDD-AE67A31A055F}"/>
    <cellStyle name="Separador de milhares 14 3 2 2 2 2 3" xfId="26567" xr:uid="{8FFB11CB-2868-435E-B1DA-70C27FEFC623}"/>
    <cellStyle name="Separador de milhares 14 3 2 2 2 2 4" xfId="38362" xr:uid="{C3F40424-89D2-4650-87F8-59A8924418C3}"/>
    <cellStyle name="Separador de milhares 14 3 2 2 2 3" xfId="17730" xr:uid="{83FFF8CD-6AEF-4D4C-9FC7-8593A1A258E4}"/>
    <cellStyle name="Separador de milhares 14 3 2 2 2 3 2" xfId="29524" xr:uid="{3A9BA376-15E7-4B35-9196-A462F41D3027}"/>
    <cellStyle name="Separador de milhares 14 3 2 2 2 3 3" xfId="41323" xr:uid="{7351CCE1-B2A1-4FF5-ADA0-1D0C0A9B0CCE}"/>
    <cellStyle name="Separador de milhares 14 3 2 2 2 4" xfId="23631" xr:uid="{4791BA0D-FBEE-4C5A-B515-A3DBA055F86D}"/>
    <cellStyle name="Separador de milhares 14 3 2 2 2 5" xfId="35426" xr:uid="{D59ECE39-750A-44E7-84BA-D0314A8F3E35}"/>
    <cellStyle name="Separador de milhares 14 3 2 2 3" xfId="13347" xr:uid="{00000000-0005-0000-0000-000072140000}"/>
    <cellStyle name="Separador de milhares 14 3 2 2 3 2" xfId="19278" xr:uid="{3C43157F-DA59-4866-8D6C-1D2DA504CA6A}"/>
    <cellStyle name="Separador de milhares 14 3 2 2 3 2 2" xfId="31072" xr:uid="{7427E47F-FD56-4A44-B852-96FF4510FBAE}"/>
    <cellStyle name="Separador de milhares 14 3 2 2 3 2 3" xfId="42871" xr:uid="{BD850B51-EE48-4955-BE1D-AA57E09FA43A}"/>
    <cellStyle name="Separador de milhares 14 3 2 2 3 3" xfId="25179" xr:uid="{8690D908-00FB-4645-B452-6335DC7B1936}"/>
    <cellStyle name="Separador de milhares 14 3 2 2 3 4" xfId="36974" xr:uid="{1CD5EF90-42C5-4B45-B69E-845935DCDB9E}"/>
    <cellStyle name="Separador de milhares 14 3 2 2 4" xfId="16338" xr:uid="{CFB4EE4A-CEAA-4632-86A4-91A7AF8F17E3}"/>
    <cellStyle name="Separador de milhares 14 3 2 2 4 2" xfId="28132" xr:uid="{BE8922C2-E1FD-46E4-8F7F-3BB40E1ACD2B}"/>
    <cellStyle name="Separador de milhares 14 3 2 2 4 3" xfId="39931" xr:uid="{FFB825B5-3824-4B7A-9591-B905AFC4F92D}"/>
    <cellStyle name="Separador de milhares 14 3 2 2 5" xfId="22242" xr:uid="{044F3F4C-2695-4FF0-BD9B-05D52A566606}"/>
    <cellStyle name="Separador de milhares 14 3 2 2 6" xfId="34038" xr:uid="{88B968FF-A260-498B-8683-FE9FD705C68F}"/>
    <cellStyle name="Separador de milhares 14 3 2 3" xfId="3838" xr:uid="{00000000-0005-0000-0000-000073140000}"/>
    <cellStyle name="Separador de milhares 14 3 2 3 2" xfId="11795" xr:uid="{00000000-0005-0000-0000-000074140000}"/>
    <cellStyle name="Separador de milhares 14 3 2 3 2 2" xfId="14736" xr:uid="{00000000-0005-0000-0000-000075140000}"/>
    <cellStyle name="Separador de milhares 14 3 2 3 2 2 2" xfId="20667" xr:uid="{24513200-C829-417F-A48D-FFA72DF414D4}"/>
    <cellStyle name="Separador de milhares 14 3 2 3 2 2 2 2" xfId="32461" xr:uid="{294EFAED-A18F-42D3-ADAF-9090F1342D62}"/>
    <cellStyle name="Separador de milhares 14 3 2 3 2 2 2 3" xfId="44260" xr:uid="{D071032C-AA3A-42AD-A16B-4937A5DA0067}"/>
    <cellStyle name="Separador de milhares 14 3 2 3 2 2 3" xfId="26568" xr:uid="{78B5C349-3C97-4847-806D-62E59306AC9C}"/>
    <cellStyle name="Separador de milhares 14 3 2 3 2 2 4" xfId="38363" xr:uid="{55EBD572-6510-4390-A8EA-58ADA95C59ED}"/>
    <cellStyle name="Separador de milhares 14 3 2 3 2 3" xfId="17731" xr:uid="{6F443BC5-4D46-4759-8806-80DF261D6C38}"/>
    <cellStyle name="Separador de milhares 14 3 2 3 2 3 2" xfId="29525" xr:uid="{95231E0A-B4CD-49FF-8A2B-73DF3B21FAE6}"/>
    <cellStyle name="Separador de milhares 14 3 2 3 2 3 3" xfId="41324" xr:uid="{D4C13BDD-74D6-4D82-ACE0-1A7B9F548B9E}"/>
    <cellStyle name="Separador de milhares 14 3 2 3 2 4" xfId="23632" xr:uid="{4158F0E3-807E-48BE-B17E-F682E38CA96C}"/>
    <cellStyle name="Separador de milhares 14 3 2 3 2 5" xfId="35427" xr:uid="{5AF4499F-1FA7-4C79-8C21-B2048E359C64}"/>
    <cellStyle name="Separador de milhares 14 3 2 3 3" xfId="13348" xr:uid="{00000000-0005-0000-0000-000076140000}"/>
    <cellStyle name="Separador de milhares 14 3 2 3 3 2" xfId="19279" xr:uid="{F83F80AD-530D-434A-8D78-3065BF61C1C4}"/>
    <cellStyle name="Separador de milhares 14 3 2 3 3 2 2" xfId="31073" xr:uid="{AA91D099-8E66-4105-85A2-2F39B97BEDC7}"/>
    <cellStyle name="Separador de milhares 14 3 2 3 3 2 3" xfId="42872" xr:uid="{B57E66DA-014C-4247-BFAA-503EC9BBCC69}"/>
    <cellStyle name="Separador de milhares 14 3 2 3 3 3" xfId="25180" xr:uid="{5DD20C77-326F-4F73-BC46-C1AAD442C12D}"/>
    <cellStyle name="Separador de milhares 14 3 2 3 3 4" xfId="36975" xr:uid="{8CD84A27-7581-400E-BEA0-51E2B3D314B2}"/>
    <cellStyle name="Separador de milhares 14 3 2 3 4" xfId="16339" xr:uid="{8046B5C1-A4AD-4D54-B7EC-7ADE011481E3}"/>
    <cellStyle name="Separador de milhares 14 3 2 3 4 2" xfId="28133" xr:uid="{C81BA0B1-3BE8-4722-AD2A-343003DA6E15}"/>
    <cellStyle name="Separador de milhares 14 3 2 3 4 3" xfId="39932" xr:uid="{A8570553-3B5C-49FC-BA11-9CB4EE914786}"/>
    <cellStyle name="Separador de milhares 14 3 2 3 5" xfId="22243" xr:uid="{4CAAD27B-FB78-4BAF-AC28-9D5E0844EC06}"/>
    <cellStyle name="Separador de milhares 14 3 2 3 6" xfId="34039" xr:uid="{8720DE5E-302B-4324-AD3C-4D4F4A22F25A}"/>
    <cellStyle name="Separador de milhares 14 3 2 4" xfId="11793" xr:uid="{00000000-0005-0000-0000-000077140000}"/>
    <cellStyle name="Separador de milhares 14 3 2 4 2" xfId="14734" xr:uid="{00000000-0005-0000-0000-000078140000}"/>
    <cellStyle name="Separador de milhares 14 3 2 4 2 2" xfId="20665" xr:uid="{B8308C17-A920-4677-A4F2-02FDA49AED80}"/>
    <cellStyle name="Separador de milhares 14 3 2 4 2 2 2" xfId="32459" xr:uid="{7DF7CDF6-4545-469A-9E4F-9A4B7A130774}"/>
    <cellStyle name="Separador de milhares 14 3 2 4 2 2 3" xfId="44258" xr:uid="{7A4B183F-8F45-409D-902E-BC0FF7BD332E}"/>
    <cellStyle name="Separador de milhares 14 3 2 4 2 3" xfId="26566" xr:uid="{0053B501-790D-403B-AFFC-58ECD5DA2915}"/>
    <cellStyle name="Separador de milhares 14 3 2 4 2 4" xfId="38361" xr:uid="{F30546D2-4921-4FFA-8D44-C1E14C0EFA62}"/>
    <cellStyle name="Separador de milhares 14 3 2 4 3" xfId="17729" xr:uid="{7A571C44-C56D-4C66-AF3D-DAED011980A7}"/>
    <cellStyle name="Separador de milhares 14 3 2 4 3 2" xfId="29523" xr:uid="{D586A3EC-6D22-461A-9544-905D44B32168}"/>
    <cellStyle name="Separador de milhares 14 3 2 4 3 3" xfId="41322" xr:uid="{D0DEB19F-6709-41B0-B371-62C6C28AEEE1}"/>
    <cellStyle name="Separador de milhares 14 3 2 4 4" xfId="23630" xr:uid="{1B2FAC2A-D428-4280-877A-E8DB2161EDE8}"/>
    <cellStyle name="Separador de milhares 14 3 2 4 5" xfId="35425" xr:uid="{25AA52CE-513B-4829-A332-2E800495886A}"/>
    <cellStyle name="Separador de milhares 14 3 2 5" xfId="13346" xr:uid="{00000000-0005-0000-0000-000079140000}"/>
    <cellStyle name="Separador de milhares 14 3 2 5 2" xfId="19277" xr:uid="{0408FCEC-9D25-4D3A-B823-6C48906E52A2}"/>
    <cellStyle name="Separador de milhares 14 3 2 5 2 2" xfId="31071" xr:uid="{404DE42A-C3D4-4613-8FA4-44DDFDBBD09B}"/>
    <cellStyle name="Separador de milhares 14 3 2 5 2 3" xfId="42870" xr:uid="{91D1F0A5-A26D-41B4-AA9A-1F8F59FFA795}"/>
    <cellStyle name="Separador de milhares 14 3 2 5 3" xfId="25178" xr:uid="{D09A570B-F47C-43E1-B727-B4BE8853B2F8}"/>
    <cellStyle name="Separador de milhares 14 3 2 5 4" xfId="36973" xr:uid="{8FEAE9C8-7995-4DBC-AF04-51FDAA4DAEAA}"/>
    <cellStyle name="Separador de milhares 14 3 2 6" xfId="16337" xr:uid="{C384465D-F72C-4E9F-9DE9-CEAA19EE8ACD}"/>
    <cellStyle name="Separador de milhares 14 3 2 6 2" xfId="28131" xr:uid="{868728E9-4A14-401F-B766-9A2BDCDD80BE}"/>
    <cellStyle name="Separador de milhares 14 3 2 6 3" xfId="39930" xr:uid="{4837BB3F-43E0-450B-B645-A982D386629A}"/>
    <cellStyle name="Separador de milhares 14 3 2 7" xfId="22241" xr:uid="{E3D9AC2A-9164-4E5D-B417-5123DA8CF2B2}"/>
    <cellStyle name="Separador de milhares 14 3 2 8" xfId="34037" xr:uid="{71DF7FF8-072D-405E-A2C7-E4269D3638BA}"/>
    <cellStyle name="Separador de milhares 14 3 3" xfId="3839" xr:uid="{00000000-0005-0000-0000-00007A140000}"/>
    <cellStyle name="Separador de milhares 14 3 3 2" xfId="11796" xr:uid="{00000000-0005-0000-0000-00007B140000}"/>
    <cellStyle name="Separador de milhares 14 3 3 2 2" xfId="14737" xr:uid="{00000000-0005-0000-0000-00007C140000}"/>
    <cellStyle name="Separador de milhares 14 3 3 2 2 2" xfId="20668" xr:uid="{5F0F29C9-C0C2-4D46-85E5-743F1E3D7702}"/>
    <cellStyle name="Separador de milhares 14 3 3 2 2 2 2" xfId="32462" xr:uid="{0802BD02-C600-47C5-90E6-1C8192A75DB2}"/>
    <cellStyle name="Separador de milhares 14 3 3 2 2 2 3" xfId="44261" xr:uid="{3E0519CF-9604-4931-9528-1CC7C2A2AE63}"/>
    <cellStyle name="Separador de milhares 14 3 3 2 2 3" xfId="26569" xr:uid="{EC8CCDAC-589D-44DC-9C84-481941AC2D34}"/>
    <cellStyle name="Separador de milhares 14 3 3 2 2 4" xfId="38364" xr:uid="{06F1FCB1-F557-4C00-BE88-BFBDA23D5F18}"/>
    <cellStyle name="Separador de milhares 14 3 3 2 3" xfId="17732" xr:uid="{E0AC303F-96F1-4AE7-90B0-4986D8A0D639}"/>
    <cellStyle name="Separador de milhares 14 3 3 2 3 2" xfId="29526" xr:uid="{2BA29E4E-7484-4317-8D18-8C5822C118C0}"/>
    <cellStyle name="Separador de milhares 14 3 3 2 3 3" xfId="41325" xr:uid="{71C7F25B-5E21-4A67-82AC-74C37202DFBF}"/>
    <cellStyle name="Separador de milhares 14 3 3 2 4" xfId="23633" xr:uid="{FF4E9B00-BB23-456D-A945-E936A41E0F8B}"/>
    <cellStyle name="Separador de milhares 14 3 3 2 5" xfId="35428" xr:uid="{2E07EAC7-33C6-47AA-B4AA-2276AE896B62}"/>
    <cellStyle name="Separador de milhares 14 3 3 3" xfId="13349" xr:uid="{00000000-0005-0000-0000-00007D140000}"/>
    <cellStyle name="Separador de milhares 14 3 3 3 2" xfId="19280" xr:uid="{7BD49433-FC98-4FB8-8115-2CB92FD06ABD}"/>
    <cellStyle name="Separador de milhares 14 3 3 3 2 2" xfId="31074" xr:uid="{DEAFEF3F-283C-43C7-A53D-83F4891E456A}"/>
    <cellStyle name="Separador de milhares 14 3 3 3 2 3" xfId="42873" xr:uid="{516B709F-4601-4052-944A-916B74493C53}"/>
    <cellStyle name="Separador de milhares 14 3 3 3 3" xfId="25181" xr:uid="{B78AB416-ABB3-4DEF-9B7A-612097CA9486}"/>
    <cellStyle name="Separador de milhares 14 3 3 3 4" xfId="36976" xr:uid="{148E9AF7-7420-4E6F-99D7-5122B3833EC7}"/>
    <cellStyle name="Separador de milhares 14 3 3 4" xfId="16340" xr:uid="{3A50A61B-5C06-443D-A2D6-82ADC7AE1751}"/>
    <cellStyle name="Separador de milhares 14 3 3 4 2" xfId="28134" xr:uid="{7F9D733E-ECDD-40F3-8A2C-3C0388128674}"/>
    <cellStyle name="Separador de milhares 14 3 3 4 3" xfId="39933" xr:uid="{2C228CDE-9C20-4B82-B67E-82F950C53954}"/>
    <cellStyle name="Separador de milhares 14 3 3 5" xfId="22244" xr:uid="{39CBBE20-4549-4D8E-8FFD-5C10954E2D1A}"/>
    <cellStyle name="Separador de milhares 14 3 3 6" xfId="34040" xr:uid="{AB36B8CF-8A07-4A9E-B8CB-AA64560670F9}"/>
    <cellStyle name="Separador de milhares 14 3 4" xfId="3840" xr:uid="{00000000-0005-0000-0000-00007E140000}"/>
    <cellStyle name="Separador de milhares 14 3 4 2" xfId="11797" xr:uid="{00000000-0005-0000-0000-00007F140000}"/>
    <cellStyle name="Separador de milhares 14 3 4 2 2" xfId="14738" xr:uid="{00000000-0005-0000-0000-000080140000}"/>
    <cellStyle name="Separador de milhares 14 3 4 2 2 2" xfId="20669" xr:uid="{D67E686E-4DD7-4529-9762-F818A657CD8C}"/>
    <cellStyle name="Separador de milhares 14 3 4 2 2 2 2" xfId="32463" xr:uid="{C0E4686A-0A56-43B9-B53D-13CF9E3D3956}"/>
    <cellStyle name="Separador de milhares 14 3 4 2 2 2 3" xfId="44262" xr:uid="{9A4A7933-DAAE-4B8D-A619-9AB1234388BA}"/>
    <cellStyle name="Separador de milhares 14 3 4 2 2 3" xfId="26570" xr:uid="{0ECCDE72-5B1E-4A76-8F63-9F98EF8F6501}"/>
    <cellStyle name="Separador de milhares 14 3 4 2 2 4" xfId="38365" xr:uid="{5E7648DB-99FD-4AEB-BD5B-9E157D0A617F}"/>
    <cellStyle name="Separador de milhares 14 3 4 2 3" xfId="17733" xr:uid="{1E5DA434-BCFD-476D-9E21-440E8613F9FB}"/>
    <cellStyle name="Separador de milhares 14 3 4 2 3 2" xfId="29527" xr:uid="{2743D456-2827-4BA1-A900-39AA77EDFAF1}"/>
    <cellStyle name="Separador de milhares 14 3 4 2 3 3" xfId="41326" xr:uid="{D901EEA0-BD34-4CF4-9982-ABDBF18E7CC4}"/>
    <cellStyle name="Separador de milhares 14 3 4 2 4" xfId="23634" xr:uid="{40396E4E-FF65-4261-B50E-EDBAAE2D6897}"/>
    <cellStyle name="Separador de milhares 14 3 4 2 5" xfId="35429" xr:uid="{118CDD7E-1EFC-4E2C-9621-C77D53BB3498}"/>
    <cellStyle name="Separador de milhares 14 3 4 3" xfId="13350" xr:uid="{00000000-0005-0000-0000-000081140000}"/>
    <cellStyle name="Separador de milhares 14 3 4 3 2" xfId="19281" xr:uid="{A5E3F95A-62C2-4134-BD54-E6652085D874}"/>
    <cellStyle name="Separador de milhares 14 3 4 3 2 2" xfId="31075" xr:uid="{11BDD9F0-1A34-4CCE-B524-22774AAA0DF7}"/>
    <cellStyle name="Separador de milhares 14 3 4 3 2 3" xfId="42874" xr:uid="{4E4A8AD0-6EB7-408A-8173-833331CC38E6}"/>
    <cellStyle name="Separador de milhares 14 3 4 3 3" xfId="25182" xr:uid="{B9D420DB-E7D5-47E9-BA81-0B029390112A}"/>
    <cellStyle name="Separador de milhares 14 3 4 3 4" xfId="36977" xr:uid="{2B9165C1-D687-4C3E-8EBB-03A195378EBE}"/>
    <cellStyle name="Separador de milhares 14 3 4 4" xfId="16341" xr:uid="{43A055F5-FCA0-4D54-BC35-DE0AA4112F3A}"/>
    <cellStyle name="Separador de milhares 14 3 4 4 2" xfId="28135" xr:uid="{EC6971EE-D545-4BC5-A803-D209D2E6DF77}"/>
    <cellStyle name="Separador de milhares 14 3 4 4 3" xfId="39934" xr:uid="{CC747C02-3CF0-4F7B-8070-1E924A706DBD}"/>
    <cellStyle name="Separador de milhares 14 3 4 5" xfId="22245" xr:uid="{F3827058-7D37-4330-B9A7-C54C1EF291BC}"/>
    <cellStyle name="Separador de milhares 14 3 4 6" xfId="34041" xr:uid="{BCFEDFF0-0189-4CBA-AC9C-C891BA7CE5EC}"/>
    <cellStyle name="Separador de milhares 14 3 5" xfId="3841" xr:uid="{00000000-0005-0000-0000-000082140000}"/>
    <cellStyle name="Separador de milhares 14 3 5 2" xfId="11798" xr:uid="{00000000-0005-0000-0000-000083140000}"/>
    <cellStyle name="Separador de milhares 14 3 5 2 2" xfId="14739" xr:uid="{00000000-0005-0000-0000-000084140000}"/>
    <cellStyle name="Separador de milhares 14 3 5 2 2 2" xfId="20670" xr:uid="{F0B26A2D-D4F0-4F4A-A152-6F3147449A08}"/>
    <cellStyle name="Separador de milhares 14 3 5 2 2 2 2" xfId="32464" xr:uid="{99F33EA9-12CF-4977-A2C9-760DF0C42188}"/>
    <cellStyle name="Separador de milhares 14 3 5 2 2 2 3" xfId="44263" xr:uid="{1E1A17D6-1A11-4BE8-ABA4-7C15F28F701D}"/>
    <cellStyle name="Separador de milhares 14 3 5 2 2 3" xfId="26571" xr:uid="{CC38D612-05C5-48FB-A267-EEB81F3D3312}"/>
    <cellStyle name="Separador de milhares 14 3 5 2 2 4" xfId="38366" xr:uid="{B08ACA4E-951D-43C6-A590-6ACCD03601CE}"/>
    <cellStyle name="Separador de milhares 14 3 5 2 3" xfId="17734" xr:uid="{61865B0D-1E2F-4360-8CB2-E8C147AAC78F}"/>
    <cellStyle name="Separador de milhares 14 3 5 2 3 2" xfId="29528" xr:uid="{47D20910-4BFF-47C3-8F86-4B2CAFF6D5EE}"/>
    <cellStyle name="Separador de milhares 14 3 5 2 3 3" xfId="41327" xr:uid="{DF218701-12A4-4128-A83B-98F094FA0E8F}"/>
    <cellStyle name="Separador de milhares 14 3 5 2 4" xfId="23635" xr:uid="{D795F363-7E5C-4B45-A14E-A697EFE0B771}"/>
    <cellStyle name="Separador de milhares 14 3 5 2 5" xfId="35430" xr:uid="{328E74DC-6C98-48A0-B46F-8EE6C8CEFCC7}"/>
    <cellStyle name="Separador de milhares 14 3 5 3" xfId="13351" xr:uid="{00000000-0005-0000-0000-000085140000}"/>
    <cellStyle name="Separador de milhares 14 3 5 3 2" xfId="19282" xr:uid="{A1C2B193-15EB-47F2-97E7-E28067A858A6}"/>
    <cellStyle name="Separador de milhares 14 3 5 3 2 2" xfId="31076" xr:uid="{2A27C99B-5BA8-43C0-8D7B-75F8B69872EC}"/>
    <cellStyle name="Separador de milhares 14 3 5 3 2 3" xfId="42875" xr:uid="{6826E282-E619-4937-9768-31307C296D40}"/>
    <cellStyle name="Separador de milhares 14 3 5 3 3" xfId="25183" xr:uid="{1805709A-5587-4C32-9FB5-214DCF3EE815}"/>
    <cellStyle name="Separador de milhares 14 3 5 3 4" xfId="36978" xr:uid="{6A5B4EA6-4723-4CE4-A149-4516A63B862E}"/>
    <cellStyle name="Separador de milhares 14 3 5 4" xfId="16342" xr:uid="{7800BE10-703F-426B-8360-1C99F637EF99}"/>
    <cellStyle name="Separador de milhares 14 3 5 4 2" xfId="28136" xr:uid="{A60FA136-FBE1-4F30-BE48-63075BD8F54A}"/>
    <cellStyle name="Separador de milhares 14 3 5 4 3" xfId="39935" xr:uid="{37E091FF-4E62-4C4E-81C5-3B6A5CDE51A2}"/>
    <cellStyle name="Separador de milhares 14 3 5 5" xfId="22246" xr:uid="{09AD0DA9-60C1-471E-B2AF-392316AF64FA}"/>
    <cellStyle name="Separador de milhares 14 3 5 6" xfId="34042" xr:uid="{6C68F774-A34B-45BF-986C-96A17B85BD10}"/>
    <cellStyle name="Separador de milhares 14 3 6" xfId="11792" xr:uid="{00000000-0005-0000-0000-000086140000}"/>
    <cellStyle name="Separador de milhares 14 3 6 2" xfId="14733" xr:uid="{00000000-0005-0000-0000-000087140000}"/>
    <cellStyle name="Separador de milhares 14 3 6 2 2" xfId="20664" xr:uid="{73054D88-2F0D-44C6-AC16-6E5D47EF6023}"/>
    <cellStyle name="Separador de milhares 14 3 6 2 2 2" xfId="32458" xr:uid="{C8A30A35-EADD-44B4-AF55-1C9212370A5B}"/>
    <cellStyle name="Separador de milhares 14 3 6 2 2 3" xfId="44257" xr:uid="{7D7888AE-0A0C-4D4A-9D8C-5927C2F3D85F}"/>
    <cellStyle name="Separador de milhares 14 3 6 2 3" xfId="26565" xr:uid="{C2BEB5A3-9D5A-45B1-A535-1331EF0EE206}"/>
    <cellStyle name="Separador de milhares 14 3 6 2 4" xfId="38360" xr:uid="{64D715D0-9653-400A-AE58-E7429681BBCB}"/>
    <cellStyle name="Separador de milhares 14 3 6 3" xfId="17728" xr:uid="{F7D1EE18-4AF5-4977-84EC-AEABBD2CE2A9}"/>
    <cellStyle name="Separador de milhares 14 3 6 3 2" xfId="29522" xr:uid="{20148A26-1EDF-45DF-96A2-3439BF0BB601}"/>
    <cellStyle name="Separador de milhares 14 3 6 3 3" xfId="41321" xr:uid="{CBED0F8D-6318-412E-9873-CCDE389C9038}"/>
    <cellStyle name="Separador de milhares 14 3 6 4" xfId="23629" xr:uid="{0A10BECE-AEA6-4211-9EB1-DCF936998DC5}"/>
    <cellStyle name="Separador de milhares 14 3 6 5" xfId="35424" xr:uid="{9B66B637-F9F9-459E-B8C7-7CBB0608C1E9}"/>
    <cellStyle name="Separador de milhares 14 3 7" xfId="13345" xr:uid="{00000000-0005-0000-0000-000088140000}"/>
    <cellStyle name="Separador de milhares 14 3 7 2" xfId="19276" xr:uid="{54D50EF5-BB5E-445C-9D48-CF2C61DE23B1}"/>
    <cellStyle name="Separador de milhares 14 3 7 2 2" xfId="31070" xr:uid="{96E54814-7752-47CD-BFFE-BB0CDF561B56}"/>
    <cellStyle name="Separador de milhares 14 3 7 2 3" xfId="42869" xr:uid="{5388FFB2-2DFD-4604-86F5-D809FE4528B4}"/>
    <cellStyle name="Separador de milhares 14 3 7 3" xfId="25177" xr:uid="{07A35DA6-87B1-496B-A6A0-6F7C212EA492}"/>
    <cellStyle name="Separador de milhares 14 3 7 4" xfId="36972" xr:uid="{FCF9F44B-1C9F-47FA-B7E9-2ACBAC3C791B}"/>
    <cellStyle name="Separador de milhares 14 3 8" xfId="16336" xr:uid="{66605BC0-447B-4F91-B434-593EB319FD40}"/>
    <cellStyle name="Separador de milhares 14 3 8 2" xfId="28130" xr:uid="{1E933423-05C2-4C26-ABBA-212C39DC155D}"/>
    <cellStyle name="Separador de milhares 14 3 8 3" xfId="39929" xr:uid="{EA94E1F6-A8B3-46F2-9260-AE41D0F54C6F}"/>
    <cellStyle name="Separador de milhares 14 3 9" xfId="22240" xr:uid="{874CA6CF-B7CE-4FD2-B705-C6CFEA5E544F}"/>
    <cellStyle name="Separador de milhares 14 4" xfId="3842" xr:uid="{00000000-0005-0000-0000-000089140000}"/>
    <cellStyle name="Separador de milhares 14 4 10" xfId="34043" xr:uid="{2C777185-2E59-4180-9923-237224165D04}"/>
    <cellStyle name="Separador de milhares 14 4 2" xfId="3843" xr:uid="{00000000-0005-0000-0000-00008A140000}"/>
    <cellStyle name="Separador de milhares 14 4 2 2" xfId="3844" xr:uid="{00000000-0005-0000-0000-00008B140000}"/>
    <cellStyle name="Separador de milhares 14 4 2 2 2" xfId="11801" xr:uid="{00000000-0005-0000-0000-00008C140000}"/>
    <cellStyle name="Separador de milhares 14 4 2 2 2 2" xfId="14742" xr:uid="{00000000-0005-0000-0000-00008D140000}"/>
    <cellStyle name="Separador de milhares 14 4 2 2 2 2 2" xfId="20673" xr:uid="{89F4F4DB-BD09-4203-A35F-F48BBF58F039}"/>
    <cellStyle name="Separador de milhares 14 4 2 2 2 2 2 2" xfId="32467" xr:uid="{43BEA913-3D57-4D5C-B3BA-25874C3EB3A3}"/>
    <cellStyle name="Separador de milhares 14 4 2 2 2 2 2 3" xfId="44266" xr:uid="{DDB63BFA-D48F-4D00-BF77-FAC743D1DECC}"/>
    <cellStyle name="Separador de milhares 14 4 2 2 2 2 3" xfId="26574" xr:uid="{34ACE3E4-ED59-488D-861F-9D49549B68D3}"/>
    <cellStyle name="Separador de milhares 14 4 2 2 2 2 4" xfId="38369" xr:uid="{D1FA964B-BBF6-40D6-9280-06C076FCE1AB}"/>
    <cellStyle name="Separador de milhares 14 4 2 2 2 3" xfId="17737" xr:uid="{E2EDB289-2905-45C7-84A7-5DF962260FD2}"/>
    <cellStyle name="Separador de milhares 14 4 2 2 2 3 2" xfId="29531" xr:uid="{4657DF39-E6C7-4A24-8DCA-4970C7DDF7AF}"/>
    <cellStyle name="Separador de milhares 14 4 2 2 2 3 3" xfId="41330" xr:uid="{0DCF2D64-8BE0-4DFD-8E74-89FF3AFE9402}"/>
    <cellStyle name="Separador de milhares 14 4 2 2 2 4" xfId="23638" xr:uid="{876FB407-08D5-46B3-B0B2-95CD37330134}"/>
    <cellStyle name="Separador de milhares 14 4 2 2 2 5" xfId="35433" xr:uid="{61BB66DC-5C43-435E-8481-CB56945B7E79}"/>
    <cellStyle name="Separador de milhares 14 4 2 2 3" xfId="13354" xr:uid="{00000000-0005-0000-0000-00008E140000}"/>
    <cellStyle name="Separador de milhares 14 4 2 2 3 2" xfId="19285" xr:uid="{499B19AE-4BDE-41B7-908F-6DC4F5DEB8A4}"/>
    <cellStyle name="Separador de milhares 14 4 2 2 3 2 2" xfId="31079" xr:uid="{9F5EE89E-543B-4FEC-B6CE-DEECF0270F5E}"/>
    <cellStyle name="Separador de milhares 14 4 2 2 3 2 3" xfId="42878" xr:uid="{5DE41B86-636C-4B66-A193-08AB286BF630}"/>
    <cellStyle name="Separador de milhares 14 4 2 2 3 3" xfId="25186" xr:uid="{1510AAF4-4B60-4226-887B-D56856E0D15D}"/>
    <cellStyle name="Separador de milhares 14 4 2 2 3 4" xfId="36981" xr:uid="{B853F000-6EEB-4345-8A05-3FA4002BF97F}"/>
    <cellStyle name="Separador de milhares 14 4 2 2 4" xfId="16345" xr:uid="{E99606C6-72D4-4EE3-A7F7-80B7D9369CA9}"/>
    <cellStyle name="Separador de milhares 14 4 2 2 4 2" xfId="28139" xr:uid="{43E37670-631D-4A9C-B59D-C0066138A3E2}"/>
    <cellStyle name="Separador de milhares 14 4 2 2 4 3" xfId="39938" xr:uid="{A36169D5-90B4-4EE6-B153-F06027739FF3}"/>
    <cellStyle name="Separador de milhares 14 4 2 2 5" xfId="22249" xr:uid="{47B21B57-F957-4EE2-A426-DC07ECE063A2}"/>
    <cellStyle name="Separador de milhares 14 4 2 2 6" xfId="34045" xr:uid="{FF40CC82-A4FA-4C38-A5EA-E66861711846}"/>
    <cellStyle name="Separador de milhares 14 4 2 3" xfId="3845" xr:uid="{00000000-0005-0000-0000-00008F140000}"/>
    <cellStyle name="Separador de milhares 14 4 2 3 2" xfId="11802" xr:uid="{00000000-0005-0000-0000-000090140000}"/>
    <cellStyle name="Separador de milhares 14 4 2 3 2 2" xfId="14743" xr:uid="{00000000-0005-0000-0000-000091140000}"/>
    <cellStyle name="Separador de milhares 14 4 2 3 2 2 2" xfId="20674" xr:uid="{901BE56A-7608-44E2-8750-2F7FB6AE5653}"/>
    <cellStyle name="Separador de milhares 14 4 2 3 2 2 2 2" xfId="32468" xr:uid="{BE9D4B25-B9C9-41B2-ABFE-610EFFEEE0F6}"/>
    <cellStyle name="Separador de milhares 14 4 2 3 2 2 2 3" xfId="44267" xr:uid="{1AB94F3F-5484-4C60-B3C5-D899366B6CD5}"/>
    <cellStyle name="Separador de milhares 14 4 2 3 2 2 3" xfId="26575" xr:uid="{00519576-D6CB-4F88-98EF-91CF498C8DAB}"/>
    <cellStyle name="Separador de milhares 14 4 2 3 2 2 4" xfId="38370" xr:uid="{D3FD1C75-CC6A-49E4-B479-81B99F16ACC7}"/>
    <cellStyle name="Separador de milhares 14 4 2 3 2 3" xfId="17738" xr:uid="{CBB93107-B652-48B7-9106-7D13DA9CF60A}"/>
    <cellStyle name="Separador de milhares 14 4 2 3 2 3 2" xfId="29532" xr:uid="{B459612F-2151-4BC0-BF5B-2BDB41C0D835}"/>
    <cellStyle name="Separador de milhares 14 4 2 3 2 3 3" xfId="41331" xr:uid="{379EE300-4F6F-40DA-AD13-4395C89BEB1D}"/>
    <cellStyle name="Separador de milhares 14 4 2 3 2 4" xfId="23639" xr:uid="{104B1EFD-5654-4CBA-9BBA-A6E99EF9DB89}"/>
    <cellStyle name="Separador de milhares 14 4 2 3 2 5" xfId="35434" xr:uid="{502C2CB3-E859-4D50-82BC-68D1E05055F5}"/>
    <cellStyle name="Separador de milhares 14 4 2 3 3" xfId="13355" xr:uid="{00000000-0005-0000-0000-000092140000}"/>
    <cellStyle name="Separador de milhares 14 4 2 3 3 2" xfId="19286" xr:uid="{F8DA7646-32C8-4BF4-80D2-86E05D827E0B}"/>
    <cellStyle name="Separador de milhares 14 4 2 3 3 2 2" xfId="31080" xr:uid="{B4210648-2B10-4A76-BC6D-6F6D888EB21F}"/>
    <cellStyle name="Separador de milhares 14 4 2 3 3 2 3" xfId="42879" xr:uid="{92610A25-3A40-4BB0-B827-05593BF00537}"/>
    <cellStyle name="Separador de milhares 14 4 2 3 3 3" xfId="25187" xr:uid="{516DB17A-C130-4B7A-B8CD-761F244F6C75}"/>
    <cellStyle name="Separador de milhares 14 4 2 3 3 4" xfId="36982" xr:uid="{D4CB1670-28D2-40EC-B546-4BB5FF2A3491}"/>
    <cellStyle name="Separador de milhares 14 4 2 3 4" xfId="16346" xr:uid="{B07D2903-FB9D-455F-9480-A67244F1F17E}"/>
    <cellStyle name="Separador de milhares 14 4 2 3 4 2" xfId="28140" xr:uid="{E72D0848-89BB-46E7-88A4-33E29FBEF998}"/>
    <cellStyle name="Separador de milhares 14 4 2 3 4 3" xfId="39939" xr:uid="{FB689C23-8D27-4860-974B-37E182BA4679}"/>
    <cellStyle name="Separador de milhares 14 4 2 3 5" xfId="22250" xr:uid="{BDA0C992-ACB6-4F7D-8578-377A2A06D981}"/>
    <cellStyle name="Separador de milhares 14 4 2 3 6" xfId="34046" xr:uid="{A9CA7AC0-D724-4A3B-A356-77CC27A050FD}"/>
    <cellStyle name="Separador de milhares 14 4 2 4" xfId="11800" xr:uid="{00000000-0005-0000-0000-000093140000}"/>
    <cellStyle name="Separador de milhares 14 4 2 4 2" xfId="14741" xr:uid="{00000000-0005-0000-0000-000094140000}"/>
    <cellStyle name="Separador de milhares 14 4 2 4 2 2" xfId="20672" xr:uid="{D22655CE-F3BA-4A19-8620-21CC72B6636E}"/>
    <cellStyle name="Separador de milhares 14 4 2 4 2 2 2" xfId="32466" xr:uid="{771E2B1D-74D0-4D29-9B90-D1318B6AE32E}"/>
    <cellStyle name="Separador de milhares 14 4 2 4 2 2 3" xfId="44265" xr:uid="{282DC710-88F0-4F2F-8F1E-A3B353A5CC92}"/>
    <cellStyle name="Separador de milhares 14 4 2 4 2 3" xfId="26573" xr:uid="{6065BE26-07C8-44FF-B548-8408298A201A}"/>
    <cellStyle name="Separador de milhares 14 4 2 4 2 4" xfId="38368" xr:uid="{27D1E7C5-D0C2-41C8-910E-02322CC74A88}"/>
    <cellStyle name="Separador de milhares 14 4 2 4 3" xfId="17736" xr:uid="{37ED54E7-3543-44EA-9078-12992884E3B3}"/>
    <cellStyle name="Separador de milhares 14 4 2 4 3 2" xfId="29530" xr:uid="{5B721B85-BE7B-4E8E-885C-F40B7D2B8DF3}"/>
    <cellStyle name="Separador de milhares 14 4 2 4 3 3" xfId="41329" xr:uid="{DBAE7AF9-FCF7-425C-A937-0A811AC06B8A}"/>
    <cellStyle name="Separador de milhares 14 4 2 4 4" xfId="23637" xr:uid="{5CFEBC03-B617-4461-AB2F-73434D69A7CF}"/>
    <cellStyle name="Separador de milhares 14 4 2 4 5" xfId="35432" xr:uid="{56237EF2-276E-4057-A188-2AC8366E7FA2}"/>
    <cellStyle name="Separador de milhares 14 4 2 5" xfId="13353" xr:uid="{00000000-0005-0000-0000-000095140000}"/>
    <cellStyle name="Separador de milhares 14 4 2 5 2" xfId="19284" xr:uid="{83B74340-6685-4474-87E7-405F37843B7A}"/>
    <cellStyle name="Separador de milhares 14 4 2 5 2 2" xfId="31078" xr:uid="{4CA4B963-8A53-4F90-8B54-FCEE1BED6C65}"/>
    <cellStyle name="Separador de milhares 14 4 2 5 2 3" xfId="42877" xr:uid="{691EAA12-E2EB-4847-9267-84B9A80E0A44}"/>
    <cellStyle name="Separador de milhares 14 4 2 5 3" xfId="25185" xr:uid="{788F21FF-2E81-4894-BA2C-DCFA4E1BF80B}"/>
    <cellStyle name="Separador de milhares 14 4 2 5 4" xfId="36980" xr:uid="{6F120E74-A695-4B41-B31C-76FD390F5415}"/>
    <cellStyle name="Separador de milhares 14 4 2 6" xfId="16344" xr:uid="{24DDD3D3-13EC-4E2D-80AA-67F516547FFD}"/>
    <cellStyle name="Separador de milhares 14 4 2 6 2" xfId="28138" xr:uid="{DEC071BD-F734-45BE-A47E-AEC844DF82F3}"/>
    <cellStyle name="Separador de milhares 14 4 2 6 3" xfId="39937" xr:uid="{A690F39C-7928-4B1F-A41F-1A2F3FE7A0FA}"/>
    <cellStyle name="Separador de milhares 14 4 2 7" xfId="22248" xr:uid="{616A622C-8918-4747-9286-7440D0BF87CD}"/>
    <cellStyle name="Separador de milhares 14 4 2 8" xfId="34044" xr:uid="{43E7B403-3AAC-4FFC-B0B3-8FB50C139DCD}"/>
    <cellStyle name="Separador de milhares 14 4 3" xfId="3846" xr:uid="{00000000-0005-0000-0000-000096140000}"/>
    <cellStyle name="Separador de milhares 14 4 3 2" xfId="11803" xr:uid="{00000000-0005-0000-0000-000097140000}"/>
    <cellStyle name="Separador de milhares 14 4 3 2 2" xfId="14744" xr:uid="{00000000-0005-0000-0000-000098140000}"/>
    <cellStyle name="Separador de milhares 14 4 3 2 2 2" xfId="20675" xr:uid="{39BEE124-4154-4E8F-9DC7-ECE548AF17FF}"/>
    <cellStyle name="Separador de milhares 14 4 3 2 2 2 2" xfId="32469" xr:uid="{732142B3-850F-48E2-B41F-44ADD215BB79}"/>
    <cellStyle name="Separador de milhares 14 4 3 2 2 2 3" xfId="44268" xr:uid="{07E54296-444A-4300-B672-9BDFA1FEC4E5}"/>
    <cellStyle name="Separador de milhares 14 4 3 2 2 3" xfId="26576" xr:uid="{92BCC447-D9C4-41D5-A6F1-08F891499E5A}"/>
    <cellStyle name="Separador de milhares 14 4 3 2 2 4" xfId="38371" xr:uid="{C0C73DFE-3546-4E66-A8DA-EC7E3127B76C}"/>
    <cellStyle name="Separador de milhares 14 4 3 2 3" xfId="17739" xr:uid="{E23187C0-41A0-40F5-8996-014655C0B1D6}"/>
    <cellStyle name="Separador de milhares 14 4 3 2 3 2" xfId="29533" xr:uid="{3EDEB34F-07AB-451A-B45B-37E345515074}"/>
    <cellStyle name="Separador de milhares 14 4 3 2 3 3" xfId="41332" xr:uid="{95EBF881-F0AB-4020-A134-C105EEFC4D66}"/>
    <cellStyle name="Separador de milhares 14 4 3 2 4" xfId="23640" xr:uid="{35000D5D-70AE-4A40-A16A-30E7F0996EAE}"/>
    <cellStyle name="Separador de milhares 14 4 3 2 5" xfId="35435" xr:uid="{DFCE01CC-5CDB-475C-855B-377B9571C56F}"/>
    <cellStyle name="Separador de milhares 14 4 3 3" xfId="13356" xr:uid="{00000000-0005-0000-0000-000099140000}"/>
    <cellStyle name="Separador de milhares 14 4 3 3 2" xfId="19287" xr:uid="{3C7614C5-97BB-46B7-8F50-B570FA11663C}"/>
    <cellStyle name="Separador de milhares 14 4 3 3 2 2" xfId="31081" xr:uid="{C374E8BF-12F7-4EFE-9A92-FADDF6B03EE3}"/>
    <cellStyle name="Separador de milhares 14 4 3 3 2 3" xfId="42880" xr:uid="{75063D2C-6133-4D54-B7B6-4DD1FCAA654B}"/>
    <cellStyle name="Separador de milhares 14 4 3 3 3" xfId="25188" xr:uid="{E71B2587-EFF8-4B5E-BB20-F9E83EE6DEC4}"/>
    <cellStyle name="Separador de milhares 14 4 3 3 4" xfId="36983" xr:uid="{0F772585-8DED-4648-8FF7-D71448B7E3B7}"/>
    <cellStyle name="Separador de milhares 14 4 3 4" xfId="16347" xr:uid="{4069A1A2-810B-4E8C-8D12-70C47DFC9FCA}"/>
    <cellStyle name="Separador de milhares 14 4 3 4 2" xfId="28141" xr:uid="{84669F52-6687-4C4E-927B-9A1AC9C798EB}"/>
    <cellStyle name="Separador de milhares 14 4 3 4 3" xfId="39940" xr:uid="{134B6817-2387-4E8F-98E6-C21980C0788C}"/>
    <cellStyle name="Separador de milhares 14 4 3 5" xfId="22251" xr:uid="{D17BD511-04BB-4174-AC97-4BBF91C7C9C5}"/>
    <cellStyle name="Separador de milhares 14 4 3 6" xfId="34047" xr:uid="{395BA71B-534F-48F7-B628-C402A0E7EEF4}"/>
    <cellStyle name="Separador de milhares 14 4 4" xfId="3847" xr:uid="{00000000-0005-0000-0000-00009A140000}"/>
    <cellStyle name="Separador de milhares 14 4 4 2" xfId="11804" xr:uid="{00000000-0005-0000-0000-00009B140000}"/>
    <cellStyle name="Separador de milhares 14 4 4 2 2" xfId="14745" xr:uid="{00000000-0005-0000-0000-00009C140000}"/>
    <cellStyle name="Separador de milhares 14 4 4 2 2 2" xfId="20676" xr:uid="{421FB860-ECBE-4DF6-AFC0-A86562154607}"/>
    <cellStyle name="Separador de milhares 14 4 4 2 2 2 2" xfId="32470" xr:uid="{C25E47E3-519C-4DCA-8FA2-EC511A1CB285}"/>
    <cellStyle name="Separador de milhares 14 4 4 2 2 2 3" xfId="44269" xr:uid="{B60E70AA-0601-4342-997C-64D442BE6D31}"/>
    <cellStyle name="Separador de milhares 14 4 4 2 2 3" xfId="26577" xr:uid="{13B552AF-2267-4864-A71B-C1C0A3751604}"/>
    <cellStyle name="Separador de milhares 14 4 4 2 2 4" xfId="38372" xr:uid="{718CBE42-8B03-406F-99E4-67580E685477}"/>
    <cellStyle name="Separador de milhares 14 4 4 2 3" xfId="17740" xr:uid="{11C3F810-4ACF-4592-B8D0-9C858186C04E}"/>
    <cellStyle name="Separador de milhares 14 4 4 2 3 2" xfId="29534" xr:uid="{B47EA3FB-8F21-46C1-9024-7320CC57B188}"/>
    <cellStyle name="Separador de milhares 14 4 4 2 3 3" xfId="41333" xr:uid="{83399CC4-6236-43C3-83A1-82BC33C43DE0}"/>
    <cellStyle name="Separador de milhares 14 4 4 2 4" xfId="23641" xr:uid="{3883E101-B0F1-4CB8-B6C2-5D09B9FBCA3E}"/>
    <cellStyle name="Separador de milhares 14 4 4 2 5" xfId="35436" xr:uid="{40D82780-2470-410F-A1CB-35FA453C39A4}"/>
    <cellStyle name="Separador de milhares 14 4 4 3" xfId="13357" xr:uid="{00000000-0005-0000-0000-00009D140000}"/>
    <cellStyle name="Separador de milhares 14 4 4 3 2" xfId="19288" xr:uid="{A10A3B57-9E7C-4BEB-9727-D848F3A9C64C}"/>
    <cellStyle name="Separador de milhares 14 4 4 3 2 2" xfId="31082" xr:uid="{6E054BE9-9047-4640-8C8F-1D1648FAA8BA}"/>
    <cellStyle name="Separador de milhares 14 4 4 3 2 3" xfId="42881" xr:uid="{3C7F9123-D316-48CC-AC27-8C0B334CBEA0}"/>
    <cellStyle name="Separador de milhares 14 4 4 3 3" xfId="25189" xr:uid="{3D018747-798C-4AA7-823C-F77722A1FB9B}"/>
    <cellStyle name="Separador de milhares 14 4 4 3 4" xfId="36984" xr:uid="{04D211B2-D447-4143-A0B0-36BF61250BB7}"/>
    <cellStyle name="Separador de milhares 14 4 4 4" xfId="16348" xr:uid="{87A230C7-BD28-470D-8027-7040A8BDD34C}"/>
    <cellStyle name="Separador de milhares 14 4 4 4 2" xfId="28142" xr:uid="{A6483DE8-B724-4981-A194-C18AB6FB60EE}"/>
    <cellStyle name="Separador de milhares 14 4 4 4 3" xfId="39941" xr:uid="{A6845BCA-C07B-4EF6-BD81-A9CEDBF95F4C}"/>
    <cellStyle name="Separador de milhares 14 4 4 5" xfId="22252" xr:uid="{B7B8E962-7211-4AAD-9D03-EF0A80D7C0F2}"/>
    <cellStyle name="Separador de milhares 14 4 4 6" xfId="34048" xr:uid="{AA063EAA-642F-4C76-8B61-ABBBFC0CECBC}"/>
    <cellStyle name="Separador de milhares 14 4 5" xfId="3848" xr:uid="{00000000-0005-0000-0000-00009E140000}"/>
    <cellStyle name="Separador de milhares 14 4 5 2" xfId="11805" xr:uid="{00000000-0005-0000-0000-00009F140000}"/>
    <cellStyle name="Separador de milhares 14 4 5 2 2" xfId="14746" xr:uid="{00000000-0005-0000-0000-0000A0140000}"/>
    <cellStyle name="Separador de milhares 14 4 5 2 2 2" xfId="20677" xr:uid="{13FC71F8-5461-43BC-94F1-D707BE42EBF7}"/>
    <cellStyle name="Separador de milhares 14 4 5 2 2 2 2" xfId="32471" xr:uid="{8BFB51FC-C565-4672-941E-631833536C92}"/>
    <cellStyle name="Separador de milhares 14 4 5 2 2 2 3" xfId="44270" xr:uid="{AD31BA3C-F7BD-41F6-AC95-E3E2212288B3}"/>
    <cellStyle name="Separador de milhares 14 4 5 2 2 3" xfId="26578" xr:uid="{6D281F77-C222-47DC-A129-70200FD33A13}"/>
    <cellStyle name="Separador de milhares 14 4 5 2 2 4" xfId="38373" xr:uid="{022B9653-11AA-43C0-8FB3-6958BD39F571}"/>
    <cellStyle name="Separador de milhares 14 4 5 2 3" xfId="17741" xr:uid="{BDFBE2A6-E64E-4731-BF08-DD08E95EED16}"/>
    <cellStyle name="Separador de milhares 14 4 5 2 3 2" xfId="29535" xr:uid="{AF209549-019A-4834-8B86-8F228AAC0C9E}"/>
    <cellStyle name="Separador de milhares 14 4 5 2 3 3" xfId="41334" xr:uid="{C82C7D6B-B97E-42F1-8F41-0B87DECBF7B5}"/>
    <cellStyle name="Separador de milhares 14 4 5 2 4" xfId="23642" xr:uid="{1E027BF0-4E76-42D9-83A3-0A6436194DD5}"/>
    <cellStyle name="Separador de milhares 14 4 5 2 5" xfId="35437" xr:uid="{F885B2EA-B47F-4815-BFA1-0621F53A0138}"/>
    <cellStyle name="Separador de milhares 14 4 5 3" xfId="13358" xr:uid="{00000000-0005-0000-0000-0000A1140000}"/>
    <cellStyle name="Separador de milhares 14 4 5 3 2" xfId="19289" xr:uid="{A974F02B-1AD7-4A1F-8894-B294DF1CEAE1}"/>
    <cellStyle name="Separador de milhares 14 4 5 3 2 2" xfId="31083" xr:uid="{FA80BEFE-2485-4934-B0E8-7F2EDB25B846}"/>
    <cellStyle name="Separador de milhares 14 4 5 3 2 3" xfId="42882" xr:uid="{4777BADA-6088-45D7-959B-327AD4258EA2}"/>
    <cellStyle name="Separador de milhares 14 4 5 3 3" xfId="25190" xr:uid="{DE4801AA-42D7-49FE-8241-19B86FE7CA6E}"/>
    <cellStyle name="Separador de milhares 14 4 5 3 4" xfId="36985" xr:uid="{3C574CCB-4077-41EF-AAEE-E0372F0FAC18}"/>
    <cellStyle name="Separador de milhares 14 4 5 4" xfId="16349" xr:uid="{6C56FAF4-CC66-4717-A919-4FFA91D11E0E}"/>
    <cellStyle name="Separador de milhares 14 4 5 4 2" xfId="28143" xr:uid="{AB38FD13-1C52-49B9-BC1A-3F3EFF72BE07}"/>
    <cellStyle name="Separador de milhares 14 4 5 4 3" xfId="39942" xr:uid="{C45CDBE3-6857-4F6E-A337-C32BCA0A9FC2}"/>
    <cellStyle name="Separador de milhares 14 4 5 5" xfId="22253" xr:uid="{19C8E534-C7E4-4D86-96C9-BB01356053E4}"/>
    <cellStyle name="Separador de milhares 14 4 5 6" xfId="34049" xr:uid="{46113C33-8B73-4579-BB55-2DBF721D40E3}"/>
    <cellStyle name="Separador de milhares 14 4 6" xfId="11799" xr:uid="{00000000-0005-0000-0000-0000A2140000}"/>
    <cellStyle name="Separador de milhares 14 4 6 2" xfId="14740" xr:uid="{00000000-0005-0000-0000-0000A3140000}"/>
    <cellStyle name="Separador de milhares 14 4 6 2 2" xfId="20671" xr:uid="{C6AE27DD-4613-4024-8ACF-468D320FDD4B}"/>
    <cellStyle name="Separador de milhares 14 4 6 2 2 2" xfId="32465" xr:uid="{38DBCFBF-678C-46CC-8F64-6775C6473A62}"/>
    <cellStyle name="Separador de milhares 14 4 6 2 2 3" xfId="44264" xr:uid="{9D56CAFC-514A-4FC2-9430-7C11734501EA}"/>
    <cellStyle name="Separador de milhares 14 4 6 2 3" xfId="26572" xr:uid="{7AEDD789-066D-4752-A390-3A6FB70E74CC}"/>
    <cellStyle name="Separador de milhares 14 4 6 2 4" xfId="38367" xr:uid="{BB6B6F8C-4A45-49FF-9231-987C366BF108}"/>
    <cellStyle name="Separador de milhares 14 4 6 3" xfId="17735" xr:uid="{2CFE97D7-7D32-489C-A7FF-B5F17F13B18F}"/>
    <cellStyle name="Separador de milhares 14 4 6 3 2" xfId="29529" xr:uid="{CE45A85E-0EFE-47A1-BCC5-83BA918161C1}"/>
    <cellStyle name="Separador de milhares 14 4 6 3 3" xfId="41328" xr:uid="{C18C79CF-4BD4-4EB8-BE80-887CB27B4E99}"/>
    <cellStyle name="Separador de milhares 14 4 6 4" xfId="23636" xr:uid="{69C73602-CDC5-49C1-BA50-4F8EB8C444D6}"/>
    <cellStyle name="Separador de milhares 14 4 6 5" xfId="35431" xr:uid="{6F578D6B-D162-4D78-8645-B4618EAA3805}"/>
    <cellStyle name="Separador de milhares 14 4 7" xfId="13352" xr:uid="{00000000-0005-0000-0000-0000A4140000}"/>
    <cellStyle name="Separador de milhares 14 4 7 2" xfId="19283" xr:uid="{92A7D2F9-8567-4CE7-A4E0-C368521CB4F1}"/>
    <cellStyle name="Separador de milhares 14 4 7 2 2" xfId="31077" xr:uid="{01A19F3B-8834-4B4A-AB77-CEDC74F845E8}"/>
    <cellStyle name="Separador de milhares 14 4 7 2 3" xfId="42876" xr:uid="{CFA426C8-2B6D-44C7-995E-018BF5DE50E9}"/>
    <cellStyle name="Separador de milhares 14 4 7 3" xfId="25184" xr:uid="{39200620-6711-45E8-B904-CFD0BBF49588}"/>
    <cellStyle name="Separador de milhares 14 4 7 4" xfId="36979" xr:uid="{F8AB1D07-73CE-4432-879B-1E39CF589912}"/>
    <cellStyle name="Separador de milhares 14 4 8" xfId="16343" xr:uid="{888B3439-334E-483E-88C3-E6FEECE35AB5}"/>
    <cellStyle name="Separador de milhares 14 4 8 2" xfId="28137" xr:uid="{5E80348C-8E87-43BE-BB57-ECA4A310ACE0}"/>
    <cellStyle name="Separador de milhares 14 4 8 3" xfId="39936" xr:uid="{74C4258F-C74E-4D18-9B1B-02DFE5111771}"/>
    <cellStyle name="Separador de milhares 14 4 9" xfId="22247" xr:uid="{4A3D62B2-F908-4B66-A2F8-B5E78A64A111}"/>
    <cellStyle name="Separador de milhares 14 5" xfId="3849" xr:uid="{00000000-0005-0000-0000-0000A5140000}"/>
    <cellStyle name="Separador de milhares 14 5 10" xfId="34050" xr:uid="{F928E73F-F3BF-4BCE-AC4A-131110258F40}"/>
    <cellStyle name="Separador de milhares 14 5 2" xfId="3850" xr:uid="{00000000-0005-0000-0000-0000A6140000}"/>
    <cellStyle name="Separador de milhares 14 5 2 2" xfId="3851" xr:uid="{00000000-0005-0000-0000-0000A7140000}"/>
    <cellStyle name="Separador de milhares 14 5 2 2 2" xfId="11808" xr:uid="{00000000-0005-0000-0000-0000A8140000}"/>
    <cellStyle name="Separador de milhares 14 5 2 2 2 2" xfId="14749" xr:uid="{00000000-0005-0000-0000-0000A9140000}"/>
    <cellStyle name="Separador de milhares 14 5 2 2 2 2 2" xfId="20680" xr:uid="{BBD57A7B-F882-4FE9-AC40-76B3BF03535C}"/>
    <cellStyle name="Separador de milhares 14 5 2 2 2 2 2 2" xfId="32474" xr:uid="{143EA419-FA94-4E8C-889C-3B52B7AEB86C}"/>
    <cellStyle name="Separador de milhares 14 5 2 2 2 2 2 3" xfId="44273" xr:uid="{66280A89-2B21-4169-938E-DF289486C945}"/>
    <cellStyle name="Separador de milhares 14 5 2 2 2 2 3" xfId="26581" xr:uid="{ACCF9329-C255-41A2-AFFD-51F954B3604C}"/>
    <cellStyle name="Separador de milhares 14 5 2 2 2 2 4" xfId="38376" xr:uid="{50BF8A23-44DC-4CF5-8E8E-81B94FB2F107}"/>
    <cellStyle name="Separador de milhares 14 5 2 2 2 3" xfId="17744" xr:uid="{6DE13486-EC67-411C-BCE1-9E258240E5B6}"/>
    <cellStyle name="Separador de milhares 14 5 2 2 2 3 2" xfId="29538" xr:uid="{9404E3C8-EE6C-4560-8990-2838D332708A}"/>
    <cellStyle name="Separador de milhares 14 5 2 2 2 3 3" xfId="41337" xr:uid="{43709A96-219D-4FB1-8612-62228BF1705B}"/>
    <cellStyle name="Separador de milhares 14 5 2 2 2 4" xfId="23645" xr:uid="{C6E91060-96C6-4D49-95CE-6F18463F4F8A}"/>
    <cellStyle name="Separador de milhares 14 5 2 2 2 5" xfId="35440" xr:uid="{59B454B0-8CBE-40E5-BB10-072051536FBB}"/>
    <cellStyle name="Separador de milhares 14 5 2 2 3" xfId="13361" xr:uid="{00000000-0005-0000-0000-0000AA140000}"/>
    <cellStyle name="Separador de milhares 14 5 2 2 3 2" xfId="19292" xr:uid="{BD4D8266-1F98-4159-A8D8-599706EF974D}"/>
    <cellStyle name="Separador de milhares 14 5 2 2 3 2 2" xfId="31086" xr:uid="{D2F7517F-6100-4E85-B286-E82F06FB62C5}"/>
    <cellStyle name="Separador de milhares 14 5 2 2 3 2 3" xfId="42885" xr:uid="{0798BBD2-576A-4A97-BD7C-D99DCF706039}"/>
    <cellStyle name="Separador de milhares 14 5 2 2 3 3" xfId="25193" xr:uid="{FAC03E0F-20D9-41FF-B5DB-C13E22DBBF7B}"/>
    <cellStyle name="Separador de milhares 14 5 2 2 3 4" xfId="36988" xr:uid="{870B7310-BBFE-4AF5-89E7-2A1DD6E7AE09}"/>
    <cellStyle name="Separador de milhares 14 5 2 2 4" xfId="16352" xr:uid="{30365824-0586-4657-9830-617594768399}"/>
    <cellStyle name="Separador de milhares 14 5 2 2 4 2" xfId="28146" xr:uid="{8EC39FA6-90CF-41B6-A72D-46C03E04588F}"/>
    <cellStyle name="Separador de milhares 14 5 2 2 4 3" xfId="39945" xr:uid="{66D7EC94-F8FE-433A-B561-6DD21408E8D8}"/>
    <cellStyle name="Separador de milhares 14 5 2 2 5" xfId="22256" xr:uid="{FCBDD8D9-A2C9-4E3D-8718-F61ED23DD01B}"/>
    <cellStyle name="Separador de milhares 14 5 2 2 6" xfId="34052" xr:uid="{33C7C41A-85F6-4949-8B8F-C4CB84727270}"/>
    <cellStyle name="Separador de milhares 14 5 2 3" xfId="3852" xr:uid="{00000000-0005-0000-0000-0000AB140000}"/>
    <cellStyle name="Separador de milhares 14 5 2 3 2" xfId="11809" xr:uid="{00000000-0005-0000-0000-0000AC140000}"/>
    <cellStyle name="Separador de milhares 14 5 2 3 2 2" xfId="14750" xr:uid="{00000000-0005-0000-0000-0000AD140000}"/>
    <cellStyle name="Separador de milhares 14 5 2 3 2 2 2" xfId="20681" xr:uid="{C507400E-DFDC-4C5F-93F8-A5398E743835}"/>
    <cellStyle name="Separador de milhares 14 5 2 3 2 2 2 2" xfId="32475" xr:uid="{C45BBDBA-CEA9-4DE9-A014-E078A05946C4}"/>
    <cellStyle name="Separador de milhares 14 5 2 3 2 2 2 3" xfId="44274" xr:uid="{DEE12319-5D72-4C49-A6AE-253343993676}"/>
    <cellStyle name="Separador de milhares 14 5 2 3 2 2 3" xfId="26582" xr:uid="{2EBB2C13-20C2-43A2-815E-8EA75F65721D}"/>
    <cellStyle name="Separador de milhares 14 5 2 3 2 2 4" xfId="38377" xr:uid="{9D0CD778-D7CF-4EE1-8E10-AB740D72F416}"/>
    <cellStyle name="Separador de milhares 14 5 2 3 2 3" xfId="17745" xr:uid="{A2EAC245-53A4-4B5D-B83A-09CB214E2A77}"/>
    <cellStyle name="Separador de milhares 14 5 2 3 2 3 2" xfId="29539" xr:uid="{4A89E335-D8EE-4CDC-AB05-3C94B380CF99}"/>
    <cellStyle name="Separador de milhares 14 5 2 3 2 3 3" xfId="41338" xr:uid="{DBADF320-370F-4FEB-9C77-7E5F51ACE471}"/>
    <cellStyle name="Separador de milhares 14 5 2 3 2 4" xfId="23646" xr:uid="{E4F4375F-106D-43DA-B84A-26CB4463BBE9}"/>
    <cellStyle name="Separador de milhares 14 5 2 3 2 5" xfId="35441" xr:uid="{5239CDB9-A799-49DC-A27A-6A8C70813E8B}"/>
    <cellStyle name="Separador de milhares 14 5 2 3 3" xfId="13362" xr:uid="{00000000-0005-0000-0000-0000AE140000}"/>
    <cellStyle name="Separador de milhares 14 5 2 3 3 2" xfId="19293" xr:uid="{D12C7887-760D-4A3C-A0B5-37A9AAC7AE9C}"/>
    <cellStyle name="Separador de milhares 14 5 2 3 3 2 2" xfId="31087" xr:uid="{211AB54E-0274-499F-962A-9BB14824E1CC}"/>
    <cellStyle name="Separador de milhares 14 5 2 3 3 2 3" xfId="42886" xr:uid="{83236269-67D8-4392-837B-3A2FA0EAAB57}"/>
    <cellStyle name="Separador de milhares 14 5 2 3 3 3" xfId="25194" xr:uid="{9BCF8EB3-5ED0-4989-A4C2-0F52337A47DD}"/>
    <cellStyle name="Separador de milhares 14 5 2 3 3 4" xfId="36989" xr:uid="{5E0199D7-B2A7-4210-92D4-6EE2EEEE2D1C}"/>
    <cellStyle name="Separador de milhares 14 5 2 3 4" xfId="16353" xr:uid="{A8E33CE7-E595-403B-96A2-ACC9532049B5}"/>
    <cellStyle name="Separador de milhares 14 5 2 3 4 2" xfId="28147" xr:uid="{119FE463-F6AB-47DC-959C-CC4B503E9433}"/>
    <cellStyle name="Separador de milhares 14 5 2 3 4 3" xfId="39946" xr:uid="{7E1B1148-DF7B-48F0-A073-4E3C8C2A59D2}"/>
    <cellStyle name="Separador de milhares 14 5 2 3 5" xfId="22257" xr:uid="{D0FA3F40-2F89-412A-BBE4-B3E44ECA5395}"/>
    <cellStyle name="Separador de milhares 14 5 2 3 6" xfId="34053" xr:uid="{70DACE32-9D05-4745-995A-3850EFAF39DA}"/>
    <cellStyle name="Separador de milhares 14 5 2 4" xfId="11807" xr:uid="{00000000-0005-0000-0000-0000AF140000}"/>
    <cellStyle name="Separador de milhares 14 5 2 4 2" xfId="14748" xr:uid="{00000000-0005-0000-0000-0000B0140000}"/>
    <cellStyle name="Separador de milhares 14 5 2 4 2 2" xfId="20679" xr:uid="{7886859E-A21B-48F5-A0BA-65E333F422F6}"/>
    <cellStyle name="Separador de milhares 14 5 2 4 2 2 2" xfId="32473" xr:uid="{6AEB772B-27D9-4D71-A1A6-29958320210C}"/>
    <cellStyle name="Separador de milhares 14 5 2 4 2 2 3" xfId="44272" xr:uid="{ED8E4AA8-9EDF-4207-8925-01D6AFD468B6}"/>
    <cellStyle name="Separador de milhares 14 5 2 4 2 3" xfId="26580" xr:uid="{2B02148F-C1BE-466B-88E1-DA6E44DF114E}"/>
    <cellStyle name="Separador de milhares 14 5 2 4 2 4" xfId="38375" xr:uid="{28904FFE-7D5C-43C4-96AC-AED846E4A760}"/>
    <cellStyle name="Separador de milhares 14 5 2 4 3" xfId="17743" xr:uid="{E601F214-46F1-4E2F-9FF8-34DE8ED2FFE2}"/>
    <cellStyle name="Separador de milhares 14 5 2 4 3 2" xfId="29537" xr:uid="{9A49A0D3-B8D6-4FE9-A23D-AAB7BC20CDCA}"/>
    <cellStyle name="Separador de milhares 14 5 2 4 3 3" xfId="41336" xr:uid="{382D1E71-1BAA-4815-B146-E3F02F2C3964}"/>
    <cellStyle name="Separador de milhares 14 5 2 4 4" xfId="23644" xr:uid="{D0566F7B-C247-4B1B-BD70-C1BC81EE6EC1}"/>
    <cellStyle name="Separador de milhares 14 5 2 4 5" xfId="35439" xr:uid="{CD16D791-FDC6-4844-BD92-A8DE06B8D198}"/>
    <cellStyle name="Separador de milhares 14 5 2 5" xfId="13360" xr:uid="{00000000-0005-0000-0000-0000B1140000}"/>
    <cellStyle name="Separador de milhares 14 5 2 5 2" xfId="19291" xr:uid="{0A30E0FA-4E53-45A7-898C-6056D7230B86}"/>
    <cellStyle name="Separador de milhares 14 5 2 5 2 2" xfId="31085" xr:uid="{E098937C-85DB-4230-9664-6022FBC67D03}"/>
    <cellStyle name="Separador de milhares 14 5 2 5 2 3" xfId="42884" xr:uid="{39FD572D-74FC-43A9-BBF4-B9D08AE3337D}"/>
    <cellStyle name="Separador de milhares 14 5 2 5 3" xfId="25192" xr:uid="{F8EFB9AD-4254-480B-BAE5-106C89BA7DDF}"/>
    <cellStyle name="Separador de milhares 14 5 2 5 4" xfId="36987" xr:uid="{44532583-5A41-42CC-B5D2-DCFAF5BAC967}"/>
    <cellStyle name="Separador de milhares 14 5 2 6" xfId="16351" xr:uid="{BF55AA1D-A045-45B5-B648-F0070F19A189}"/>
    <cellStyle name="Separador de milhares 14 5 2 6 2" xfId="28145" xr:uid="{45ED6BFF-F1D4-447C-A3F9-168B46C39A78}"/>
    <cellStyle name="Separador de milhares 14 5 2 6 3" xfId="39944" xr:uid="{501E75B3-D905-4658-B017-DD1BE3CF00B8}"/>
    <cellStyle name="Separador de milhares 14 5 2 7" xfId="22255" xr:uid="{9A0C9A5D-13B4-494E-A2A0-AFD73E8C577D}"/>
    <cellStyle name="Separador de milhares 14 5 2 8" xfId="34051" xr:uid="{BDA5F6BA-B4A1-4F25-9C47-A66577B69222}"/>
    <cellStyle name="Separador de milhares 14 5 3" xfId="3853" xr:uid="{00000000-0005-0000-0000-0000B2140000}"/>
    <cellStyle name="Separador de milhares 14 5 3 2" xfId="11810" xr:uid="{00000000-0005-0000-0000-0000B3140000}"/>
    <cellStyle name="Separador de milhares 14 5 3 2 2" xfId="14751" xr:uid="{00000000-0005-0000-0000-0000B4140000}"/>
    <cellStyle name="Separador de milhares 14 5 3 2 2 2" xfId="20682" xr:uid="{4108F68A-3C04-408B-AC49-7751870EC241}"/>
    <cellStyle name="Separador de milhares 14 5 3 2 2 2 2" xfId="32476" xr:uid="{35C05ECC-EFDC-4CDB-A77E-94DEAE447DDC}"/>
    <cellStyle name="Separador de milhares 14 5 3 2 2 2 3" xfId="44275" xr:uid="{36127F32-DB98-4562-97C8-A8322D5AD173}"/>
    <cellStyle name="Separador de milhares 14 5 3 2 2 3" xfId="26583" xr:uid="{33E1501F-BE5F-404F-8E60-F2736662F446}"/>
    <cellStyle name="Separador de milhares 14 5 3 2 2 4" xfId="38378" xr:uid="{C68E2F86-0963-4291-881C-995C9BF6A524}"/>
    <cellStyle name="Separador de milhares 14 5 3 2 3" xfId="17746" xr:uid="{E03E1D44-A17E-4588-BD01-31F524E3A1CC}"/>
    <cellStyle name="Separador de milhares 14 5 3 2 3 2" xfId="29540" xr:uid="{38E048B0-0B05-41A6-93BF-2BE1E058EECD}"/>
    <cellStyle name="Separador de milhares 14 5 3 2 3 3" xfId="41339" xr:uid="{9174C28D-E833-42E9-B08A-B65601029FB5}"/>
    <cellStyle name="Separador de milhares 14 5 3 2 4" xfId="23647" xr:uid="{F189230F-BF84-4A98-8946-CCFE9B2DEE11}"/>
    <cellStyle name="Separador de milhares 14 5 3 2 5" xfId="35442" xr:uid="{2C224C7B-997B-46BA-A089-7CBD5C963CB2}"/>
    <cellStyle name="Separador de milhares 14 5 3 3" xfId="13363" xr:uid="{00000000-0005-0000-0000-0000B5140000}"/>
    <cellStyle name="Separador de milhares 14 5 3 3 2" xfId="19294" xr:uid="{6B2DB2AA-D746-4DC6-A694-7B7C17726C6D}"/>
    <cellStyle name="Separador de milhares 14 5 3 3 2 2" xfId="31088" xr:uid="{3BE6562F-2EA6-484A-A444-CC78B0F4698B}"/>
    <cellStyle name="Separador de milhares 14 5 3 3 2 3" xfId="42887" xr:uid="{C10AFDF4-D695-4927-813F-5CAF11E8E57E}"/>
    <cellStyle name="Separador de milhares 14 5 3 3 3" xfId="25195" xr:uid="{E12B74F4-D9BB-4333-9ED1-6FD8979EF506}"/>
    <cellStyle name="Separador de milhares 14 5 3 3 4" xfId="36990" xr:uid="{CF658494-F663-4A09-90D8-C61BF98F35FC}"/>
    <cellStyle name="Separador de milhares 14 5 3 4" xfId="16354" xr:uid="{E75599E6-44CD-4B55-B8F0-D5E75CEF21B4}"/>
    <cellStyle name="Separador de milhares 14 5 3 4 2" xfId="28148" xr:uid="{42A4713C-50E1-49CB-BAE4-40C2BAD28D73}"/>
    <cellStyle name="Separador de milhares 14 5 3 4 3" xfId="39947" xr:uid="{E97B789D-E8DD-44D6-8DE5-C87883B13B2D}"/>
    <cellStyle name="Separador de milhares 14 5 3 5" xfId="22258" xr:uid="{F04F4C39-ECE7-4193-8333-9D316E9AC692}"/>
    <cellStyle name="Separador de milhares 14 5 3 6" xfId="34054" xr:uid="{5396D7C4-E5B3-4B89-B9E5-B2680DA86FCB}"/>
    <cellStyle name="Separador de milhares 14 5 4" xfId="3854" xr:uid="{00000000-0005-0000-0000-0000B6140000}"/>
    <cellStyle name="Separador de milhares 14 5 4 2" xfId="11811" xr:uid="{00000000-0005-0000-0000-0000B7140000}"/>
    <cellStyle name="Separador de milhares 14 5 4 2 2" xfId="14752" xr:uid="{00000000-0005-0000-0000-0000B8140000}"/>
    <cellStyle name="Separador de milhares 14 5 4 2 2 2" xfId="20683" xr:uid="{6868C4F2-4539-4231-AF3C-A2245569B150}"/>
    <cellStyle name="Separador de milhares 14 5 4 2 2 2 2" xfId="32477" xr:uid="{FE781EBC-A20C-4B79-B847-DE8D867AFE6F}"/>
    <cellStyle name="Separador de milhares 14 5 4 2 2 2 3" xfId="44276" xr:uid="{582D3919-CF08-495C-9551-9D5841836370}"/>
    <cellStyle name="Separador de milhares 14 5 4 2 2 3" xfId="26584" xr:uid="{8EAD053F-B2C0-4B34-AAA5-E06A3B921C3F}"/>
    <cellStyle name="Separador de milhares 14 5 4 2 2 4" xfId="38379" xr:uid="{1DFE6F8D-A0E2-4931-966A-3F3C4288DFA2}"/>
    <cellStyle name="Separador de milhares 14 5 4 2 3" xfId="17747" xr:uid="{70B8E600-4B73-4B3A-A728-E3B76BD0167B}"/>
    <cellStyle name="Separador de milhares 14 5 4 2 3 2" xfId="29541" xr:uid="{E2CA78CF-0054-48D7-BB85-B8F463D6AC38}"/>
    <cellStyle name="Separador de milhares 14 5 4 2 3 3" xfId="41340" xr:uid="{219162DF-8EA8-4C7F-A96E-6DC3B4D50A3D}"/>
    <cellStyle name="Separador de milhares 14 5 4 2 4" xfId="23648" xr:uid="{0677C632-EBBC-424E-BF34-D6E616CA64C0}"/>
    <cellStyle name="Separador de milhares 14 5 4 2 5" xfId="35443" xr:uid="{EEAD7497-67DA-4134-B01C-8161FCC2B7BB}"/>
    <cellStyle name="Separador de milhares 14 5 4 3" xfId="13364" xr:uid="{00000000-0005-0000-0000-0000B9140000}"/>
    <cellStyle name="Separador de milhares 14 5 4 3 2" xfId="19295" xr:uid="{6609511B-7B25-49B0-83E8-0CC6DE042966}"/>
    <cellStyle name="Separador de milhares 14 5 4 3 2 2" xfId="31089" xr:uid="{EF3BF3C2-17D5-4AD1-8834-E6F3BA1A3A3D}"/>
    <cellStyle name="Separador de milhares 14 5 4 3 2 3" xfId="42888" xr:uid="{FD1A818A-FAB6-42C0-AF16-26A21577B3BA}"/>
    <cellStyle name="Separador de milhares 14 5 4 3 3" xfId="25196" xr:uid="{D2039B70-E8F1-4798-9A85-035E238D3380}"/>
    <cellStyle name="Separador de milhares 14 5 4 3 4" xfId="36991" xr:uid="{EB2C24C5-0720-4BD1-849A-1405606BFFB9}"/>
    <cellStyle name="Separador de milhares 14 5 4 4" xfId="16355" xr:uid="{4C83C7A2-D041-42ED-937D-E4457156705B}"/>
    <cellStyle name="Separador de milhares 14 5 4 4 2" xfId="28149" xr:uid="{FD5CBE39-2E51-4297-91D7-7F505E3544BD}"/>
    <cellStyle name="Separador de milhares 14 5 4 4 3" xfId="39948" xr:uid="{AA328F44-CD7D-48E7-9D94-0717291CB501}"/>
    <cellStyle name="Separador de milhares 14 5 4 5" xfId="22259" xr:uid="{BE3D76F7-5A3D-4761-8472-ED2D29490578}"/>
    <cellStyle name="Separador de milhares 14 5 4 6" xfId="34055" xr:uid="{BF9E155F-584C-4D38-9517-E2D601A78CD5}"/>
    <cellStyle name="Separador de milhares 14 5 5" xfId="3855" xr:uid="{00000000-0005-0000-0000-0000BA140000}"/>
    <cellStyle name="Separador de milhares 14 5 5 2" xfId="11812" xr:uid="{00000000-0005-0000-0000-0000BB140000}"/>
    <cellStyle name="Separador de milhares 14 5 5 2 2" xfId="14753" xr:uid="{00000000-0005-0000-0000-0000BC140000}"/>
    <cellStyle name="Separador de milhares 14 5 5 2 2 2" xfId="20684" xr:uid="{E2A02022-A8CD-4CDE-83A6-AF09FF1526B8}"/>
    <cellStyle name="Separador de milhares 14 5 5 2 2 2 2" xfId="32478" xr:uid="{6A6B1C04-9BC7-4E0D-BC1D-380698726D34}"/>
    <cellStyle name="Separador de milhares 14 5 5 2 2 2 3" xfId="44277" xr:uid="{1CD1F3D1-7EFD-45F3-85A6-85AA0B37C8BE}"/>
    <cellStyle name="Separador de milhares 14 5 5 2 2 3" xfId="26585" xr:uid="{1DE8791D-6DFB-4AF7-800D-8F405E45D4C4}"/>
    <cellStyle name="Separador de milhares 14 5 5 2 2 4" xfId="38380" xr:uid="{86019806-9160-4E32-928A-8169F9864044}"/>
    <cellStyle name="Separador de milhares 14 5 5 2 3" xfId="17748" xr:uid="{E7225AD8-89C0-468C-AFD9-5C4ACC2E3AE1}"/>
    <cellStyle name="Separador de milhares 14 5 5 2 3 2" xfId="29542" xr:uid="{C80C0C11-EE09-4190-ACAC-D888F4F6BFEC}"/>
    <cellStyle name="Separador de milhares 14 5 5 2 3 3" xfId="41341" xr:uid="{F2431BD3-2F49-463E-851C-A7B7C35E4FC7}"/>
    <cellStyle name="Separador de milhares 14 5 5 2 4" xfId="23649" xr:uid="{7775C1E4-4DD7-4050-85EA-17F5F4BC7463}"/>
    <cellStyle name="Separador de milhares 14 5 5 2 5" xfId="35444" xr:uid="{8053F805-7204-4DA3-AE76-0A108C3143E8}"/>
    <cellStyle name="Separador de milhares 14 5 5 3" xfId="13365" xr:uid="{00000000-0005-0000-0000-0000BD140000}"/>
    <cellStyle name="Separador de milhares 14 5 5 3 2" xfId="19296" xr:uid="{EA264F92-8F36-4FA0-B593-5269BA2262A9}"/>
    <cellStyle name="Separador de milhares 14 5 5 3 2 2" xfId="31090" xr:uid="{5681B31D-6342-4753-AB14-B361E01FD0E4}"/>
    <cellStyle name="Separador de milhares 14 5 5 3 2 3" xfId="42889" xr:uid="{28FDC658-63BD-474C-BA2B-A17445F56A1C}"/>
    <cellStyle name="Separador de milhares 14 5 5 3 3" xfId="25197" xr:uid="{D4997AB8-3A29-4440-8E66-39DFB14FD563}"/>
    <cellStyle name="Separador de milhares 14 5 5 3 4" xfId="36992" xr:uid="{735C158D-EEE6-4DDC-AF92-601D2EE07821}"/>
    <cellStyle name="Separador de milhares 14 5 5 4" xfId="16356" xr:uid="{B4D86054-6524-4937-9C40-D3EF0E6AB778}"/>
    <cellStyle name="Separador de milhares 14 5 5 4 2" xfId="28150" xr:uid="{22370F14-E772-4B0C-8E56-36284752B2D7}"/>
    <cellStyle name="Separador de milhares 14 5 5 4 3" xfId="39949" xr:uid="{455EE2A5-BD8E-4053-A013-6D5C233C05DB}"/>
    <cellStyle name="Separador de milhares 14 5 5 5" xfId="22260" xr:uid="{6866E08D-D5DE-48BF-93C7-57A1F37F799D}"/>
    <cellStyle name="Separador de milhares 14 5 5 6" xfId="34056" xr:uid="{34F4A0F1-BAD8-44F8-A3A4-342311CDAC1D}"/>
    <cellStyle name="Separador de milhares 14 5 6" xfId="11806" xr:uid="{00000000-0005-0000-0000-0000BE140000}"/>
    <cellStyle name="Separador de milhares 14 5 6 2" xfId="14747" xr:uid="{00000000-0005-0000-0000-0000BF140000}"/>
    <cellStyle name="Separador de milhares 14 5 6 2 2" xfId="20678" xr:uid="{F30D50B8-4A02-413D-A602-0AF48E11ADDF}"/>
    <cellStyle name="Separador de milhares 14 5 6 2 2 2" xfId="32472" xr:uid="{20475CAB-B0EB-4324-9C90-25D5F94ED1AF}"/>
    <cellStyle name="Separador de milhares 14 5 6 2 2 3" xfId="44271" xr:uid="{C431836B-1EE0-43F2-B72D-6D0B4E531861}"/>
    <cellStyle name="Separador de milhares 14 5 6 2 3" xfId="26579" xr:uid="{EA4DE1E2-0060-4158-A2B0-AA6B2ACB75A0}"/>
    <cellStyle name="Separador de milhares 14 5 6 2 4" xfId="38374" xr:uid="{DEA84749-D852-4FC6-9843-13C65BF3FF49}"/>
    <cellStyle name="Separador de milhares 14 5 6 3" xfId="17742" xr:uid="{D60E2276-8941-4CD6-98CA-538F46D73720}"/>
    <cellStyle name="Separador de milhares 14 5 6 3 2" xfId="29536" xr:uid="{9CD3B496-BA43-4C2E-9C6A-C0F22D82A1C8}"/>
    <cellStyle name="Separador de milhares 14 5 6 3 3" xfId="41335" xr:uid="{AAB078EA-C474-42E0-9CD8-39AE166534EB}"/>
    <cellStyle name="Separador de milhares 14 5 6 4" xfId="23643" xr:uid="{285C71CD-55A1-45F3-8AEF-CBC11C44F92E}"/>
    <cellStyle name="Separador de milhares 14 5 6 5" xfId="35438" xr:uid="{5F367CAE-1EFC-4584-8986-1B4E1858AE6C}"/>
    <cellStyle name="Separador de milhares 14 5 7" xfId="13359" xr:uid="{00000000-0005-0000-0000-0000C0140000}"/>
    <cellStyle name="Separador de milhares 14 5 7 2" xfId="19290" xr:uid="{9DA82558-D6F2-472C-AA0C-F09F151A9410}"/>
    <cellStyle name="Separador de milhares 14 5 7 2 2" xfId="31084" xr:uid="{4AB0452B-62D9-4874-91AD-BDFC28662CCE}"/>
    <cellStyle name="Separador de milhares 14 5 7 2 3" xfId="42883" xr:uid="{3E478F5A-6F92-4903-8E39-59F79493B7A2}"/>
    <cellStyle name="Separador de milhares 14 5 7 3" xfId="25191" xr:uid="{4D955987-7C36-45BB-BD9B-B82F1FBF9FEF}"/>
    <cellStyle name="Separador de milhares 14 5 7 4" xfId="36986" xr:uid="{556C5C56-A227-4D35-BDAC-82AC584CDE44}"/>
    <cellStyle name="Separador de milhares 14 5 8" xfId="16350" xr:uid="{2B3EE09C-F41B-419C-B399-185AF7BB0E53}"/>
    <cellStyle name="Separador de milhares 14 5 8 2" xfId="28144" xr:uid="{98BCD216-B40C-424E-AC47-34423A968F69}"/>
    <cellStyle name="Separador de milhares 14 5 8 3" xfId="39943" xr:uid="{C40A32E3-28DE-4E72-8982-17BC3DD85046}"/>
    <cellStyle name="Separador de milhares 14 5 9" xfId="22254" xr:uid="{57C8145B-6FC0-4AB4-9FC3-C1626B5024F2}"/>
    <cellStyle name="Separador de milhares 14 6" xfId="3856" xr:uid="{00000000-0005-0000-0000-0000C1140000}"/>
    <cellStyle name="Separador de milhares 14 6 2" xfId="3857" xr:uid="{00000000-0005-0000-0000-0000C2140000}"/>
    <cellStyle name="Separador de milhares 14 6 2 2" xfId="11814" xr:uid="{00000000-0005-0000-0000-0000C3140000}"/>
    <cellStyle name="Separador de milhares 14 6 2 2 2" xfId="14755" xr:uid="{00000000-0005-0000-0000-0000C4140000}"/>
    <cellStyle name="Separador de milhares 14 6 2 2 2 2" xfId="20686" xr:uid="{EBBE86A5-BAE8-4FCA-B1E4-F4066F09CFC8}"/>
    <cellStyle name="Separador de milhares 14 6 2 2 2 2 2" xfId="32480" xr:uid="{CB7CC215-0C8E-4DDD-8994-E0A3C07C57FF}"/>
    <cellStyle name="Separador de milhares 14 6 2 2 2 2 3" xfId="44279" xr:uid="{F4D51E94-A27E-4BD2-A86D-223FEF79D158}"/>
    <cellStyle name="Separador de milhares 14 6 2 2 2 3" xfId="26587" xr:uid="{4841A001-62D8-444E-8371-7C8BE8E12AB5}"/>
    <cellStyle name="Separador de milhares 14 6 2 2 2 4" xfId="38382" xr:uid="{3B7F8A95-5067-4DD9-855A-18D911A5BB87}"/>
    <cellStyle name="Separador de milhares 14 6 2 2 3" xfId="17750" xr:uid="{DDC6DFA2-1288-40DC-A8E3-2494E21E78BF}"/>
    <cellStyle name="Separador de milhares 14 6 2 2 3 2" xfId="29544" xr:uid="{8001B140-EA71-4F31-A662-7C2B923D79A9}"/>
    <cellStyle name="Separador de milhares 14 6 2 2 3 3" xfId="41343" xr:uid="{44055853-C7DA-4D56-938E-0168EFA2D3D9}"/>
    <cellStyle name="Separador de milhares 14 6 2 2 4" xfId="23651" xr:uid="{24EFFA0B-E6C6-4B91-B3FD-8B6A675461F8}"/>
    <cellStyle name="Separador de milhares 14 6 2 2 5" xfId="35446" xr:uid="{B93DE0B0-FF40-4FC5-884B-A7453B497840}"/>
    <cellStyle name="Separador de milhares 14 6 2 3" xfId="13367" xr:uid="{00000000-0005-0000-0000-0000C5140000}"/>
    <cellStyle name="Separador de milhares 14 6 2 3 2" xfId="19298" xr:uid="{2AFD69D5-E496-4837-B388-7796A080ACF9}"/>
    <cellStyle name="Separador de milhares 14 6 2 3 2 2" xfId="31092" xr:uid="{269B6902-559B-4E26-8043-3CD403FF4D29}"/>
    <cellStyle name="Separador de milhares 14 6 2 3 2 3" xfId="42891" xr:uid="{AC5D9C22-AB65-4EE9-83B2-40BE1603782F}"/>
    <cellStyle name="Separador de milhares 14 6 2 3 3" xfId="25199" xr:uid="{130F05EF-3240-4C57-86E1-303152EEBCBD}"/>
    <cellStyle name="Separador de milhares 14 6 2 3 4" xfId="36994" xr:uid="{AA21F6DE-F6E1-4DD8-AA84-F8DC51ACE5A7}"/>
    <cellStyle name="Separador de milhares 14 6 2 4" xfId="16358" xr:uid="{BF70FF88-0D07-418A-9DA8-07EBE7B90BBF}"/>
    <cellStyle name="Separador de milhares 14 6 2 4 2" xfId="28152" xr:uid="{A86E238A-236E-4E56-900B-168428760EE7}"/>
    <cellStyle name="Separador de milhares 14 6 2 4 3" xfId="39951" xr:uid="{3F29139A-6147-4BC1-BC5E-1BCFD95726CE}"/>
    <cellStyle name="Separador de milhares 14 6 2 5" xfId="22262" xr:uid="{2667115C-FF42-4A5C-8BB8-5B1FE78853DB}"/>
    <cellStyle name="Separador de milhares 14 6 2 6" xfId="34058" xr:uid="{50020F66-F34D-4B67-BD8A-44A1C17B3317}"/>
    <cellStyle name="Separador de milhares 14 6 3" xfId="3858" xr:uid="{00000000-0005-0000-0000-0000C6140000}"/>
    <cellStyle name="Separador de milhares 14 6 3 2" xfId="11815" xr:uid="{00000000-0005-0000-0000-0000C7140000}"/>
    <cellStyle name="Separador de milhares 14 6 3 2 2" xfId="14756" xr:uid="{00000000-0005-0000-0000-0000C8140000}"/>
    <cellStyle name="Separador de milhares 14 6 3 2 2 2" xfId="20687" xr:uid="{AE04F4B3-14E0-4506-AA3A-4A1CBCF4D60F}"/>
    <cellStyle name="Separador de milhares 14 6 3 2 2 2 2" xfId="32481" xr:uid="{21CDD2EF-75FC-49AF-8DB4-670B13B7661A}"/>
    <cellStyle name="Separador de milhares 14 6 3 2 2 2 3" xfId="44280" xr:uid="{2AA4DD14-A535-46CA-96BB-7BF4144320A3}"/>
    <cellStyle name="Separador de milhares 14 6 3 2 2 3" xfId="26588" xr:uid="{9D618D8A-253B-4794-B7FE-F1648619479B}"/>
    <cellStyle name="Separador de milhares 14 6 3 2 2 4" xfId="38383" xr:uid="{DC146DA0-7709-4695-B0EE-B7F39583D8F4}"/>
    <cellStyle name="Separador de milhares 14 6 3 2 3" xfId="17751" xr:uid="{1C62D267-8BB5-4CD8-9581-90B7E14707CC}"/>
    <cellStyle name="Separador de milhares 14 6 3 2 3 2" xfId="29545" xr:uid="{BD83BD9F-D370-495F-9EB4-E0BA2E2A0FBC}"/>
    <cellStyle name="Separador de milhares 14 6 3 2 3 3" xfId="41344" xr:uid="{456CA33C-3DEF-4932-9978-82742DC4C760}"/>
    <cellStyle name="Separador de milhares 14 6 3 2 4" xfId="23652" xr:uid="{1FDFCB7D-F41D-4E54-92A6-E9F1297951F5}"/>
    <cellStyle name="Separador de milhares 14 6 3 2 5" xfId="35447" xr:uid="{7CF5826C-EEEE-4DDD-8C7A-284D7D6EB4DF}"/>
    <cellStyle name="Separador de milhares 14 6 3 3" xfId="13368" xr:uid="{00000000-0005-0000-0000-0000C9140000}"/>
    <cellStyle name="Separador de milhares 14 6 3 3 2" xfId="19299" xr:uid="{25714CA0-03B9-4BEC-96B1-4733BEF7B137}"/>
    <cellStyle name="Separador de milhares 14 6 3 3 2 2" xfId="31093" xr:uid="{D5DC1B98-B72E-49CA-909C-C5E3C470A346}"/>
    <cellStyle name="Separador de milhares 14 6 3 3 2 3" xfId="42892" xr:uid="{3FE9A0F2-40F0-4889-9A16-35EE7EE18ACD}"/>
    <cellStyle name="Separador de milhares 14 6 3 3 3" xfId="25200" xr:uid="{D074A021-444D-4B4C-8684-487868D5DEC4}"/>
    <cellStyle name="Separador de milhares 14 6 3 3 4" xfId="36995" xr:uid="{9A3D57A3-7BA8-4765-8F84-DD7A2D93F253}"/>
    <cellStyle name="Separador de milhares 14 6 3 4" xfId="16359" xr:uid="{B7D4FB45-4B07-4EA2-BC7C-3B04AE76869B}"/>
    <cellStyle name="Separador de milhares 14 6 3 4 2" xfId="28153" xr:uid="{8E9399C8-BE8A-48A1-B720-862E821C1B09}"/>
    <cellStyle name="Separador de milhares 14 6 3 4 3" xfId="39952" xr:uid="{910F4751-297A-4AF7-87D6-FF5060DF96A9}"/>
    <cellStyle name="Separador de milhares 14 6 3 5" xfId="22263" xr:uid="{14FE889B-E3D9-491D-B282-D73DBC800672}"/>
    <cellStyle name="Separador de milhares 14 6 3 6" xfId="34059" xr:uid="{7DAC3201-719F-433C-969C-3D9BCF6538D7}"/>
    <cellStyle name="Separador de milhares 14 6 4" xfId="11813" xr:uid="{00000000-0005-0000-0000-0000CA140000}"/>
    <cellStyle name="Separador de milhares 14 6 4 2" xfId="14754" xr:uid="{00000000-0005-0000-0000-0000CB140000}"/>
    <cellStyle name="Separador de milhares 14 6 4 2 2" xfId="20685" xr:uid="{C81A4B38-598B-42F0-8E80-14CA2AA89065}"/>
    <cellStyle name="Separador de milhares 14 6 4 2 2 2" xfId="32479" xr:uid="{9B3AE28F-3ED7-4429-952D-841FE6DF96DD}"/>
    <cellStyle name="Separador de milhares 14 6 4 2 2 3" xfId="44278" xr:uid="{30940FE6-8D99-451F-A19F-7AA300418DCE}"/>
    <cellStyle name="Separador de milhares 14 6 4 2 3" xfId="26586" xr:uid="{6DBA12E3-89D4-443A-9BB9-626F7A2D4CFA}"/>
    <cellStyle name="Separador de milhares 14 6 4 2 4" xfId="38381" xr:uid="{F1002E31-D58D-469E-AA19-62C95C6BA0AF}"/>
    <cellStyle name="Separador de milhares 14 6 4 3" xfId="17749" xr:uid="{C7A2DD67-7B0B-40D0-81B1-0B98F54977AE}"/>
    <cellStyle name="Separador de milhares 14 6 4 3 2" xfId="29543" xr:uid="{0BDC58DA-292E-42DB-8DA7-D5B6A0C18E5B}"/>
    <cellStyle name="Separador de milhares 14 6 4 3 3" xfId="41342" xr:uid="{DBF71FFB-B832-4A3B-B4A4-C12C2E7CE5BC}"/>
    <cellStyle name="Separador de milhares 14 6 4 4" xfId="23650" xr:uid="{80A58A62-571F-4D5D-9790-3F769FCF448F}"/>
    <cellStyle name="Separador de milhares 14 6 4 5" xfId="35445" xr:uid="{A5E11FA2-3C26-43E2-999E-621E31995326}"/>
    <cellStyle name="Separador de milhares 14 6 5" xfId="13366" xr:uid="{00000000-0005-0000-0000-0000CC140000}"/>
    <cellStyle name="Separador de milhares 14 6 5 2" xfId="19297" xr:uid="{E8476F5B-E8C2-42D6-B844-7A814F48E51C}"/>
    <cellStyle name="Separador de milhares 14 6 5 2 2" xfId="31091" xr:uid="{387748CC-6B99-4DCE-9B9D-5A39782ED2E7}"/>
    <cellStyle name="Separador de milhares 14 6 5 2 3" xfId="42890" xr:uid="{9292DED5-D704-42D4-8223-6BDCEBA2F19C}"/>
    <cellStyle name="Separador de milhares 14 6 5 3" xfId="25198" xr:uid="{1D80050A-32DE-4903-95A0-E6286C9717D8}"/>
    <cellStyle name="Separador de milhares 14 6 5 4" xfId="36993" xr:uid="{24E72BC1-8CB7-4DBD-8B40-3FF018D30DB2}"/>
    <cellStyle name="Separador de milhares 14 6 6" xfId="16357" xr:uid="{DC176623-EF62-4D5E-973A-8B352A8C1368}"/>
    <cellStyle name="Separador de milhares 14 6 6 2" xfId="28151" xr:uid="{48834CB0-AB94-4DD5-8356-12EB45770FFE}"/>
    <cellStyle name="Separador de milhares 14 6 6 3" xfId="39950" xr:uid="{7BEE1DEF-B366-4146-922F-B0A235C02660}"/>
    <cellStyle name="Separador de milhares 14 6 7" xfId="22261" xr:uid="{3AE78669-7D31-4540-A054-346CF9BAF9CA}"/>
    <cellStyle name="Separador de milhares 14 6 8" xfId="34057" xr:uid="{0FD57DA5-D1A3-471F-869D-6366D0C33999}"/>
    <cellStyle name="Separador de milhares 14 7" xfId="3859" xr:uid="{00000000-0005-0000-0000-0000CD140000}"/>
    <cellStyle name="Separador de milhares 14 7 2" xfId="11816" xr:uid="{00000000-0005-0000-0000-0000CE140000}"/>
    <cellStyle name="Separador de milhares 14 7 2 2" xfId="14757" xr:uid="{00000000-0005-0000-0000-0000CF140000}"/>
    <cellStyle name="Separador de milhares 14 7 2 2 2" xfId="20688" xr:uid="{AC12BCFF-C6DF-435D-8468-FBC41F1C4753}"/>
    <cellStyle name="Separador de milhares 14 7 2 2 2 2" xfId="32482" xr:uid="{C75A1B6D-A4E6-4790-B9DD-53902D2A9180}"/>
    <cellStyle name="Separador de milhares 14 7 2 2 2 3" xfId="44281" xr:uid="{DAE6B5BC-8C77-4056-8656-8BD8BF79221F}"/>
    <cellStyle name="Separador de milhares 14 7 2 2 3" xfId="26589" xr:uid="{A07FAA27-994A-4757-98D1-F1FBB8AEDDE7}"/>
    <cellStyle name="Separador de milhares 14 7 2 2 4" xfId="38384" xr:uid="{40711055-EA94-4D4D-8C97-4459B4383E30}"/>
    <cellStyle name="Separador de milhares 14 7 2 3" xfId="17752" xr:uid="{59E4922E-D547-4AD2-BAD4-8DA8276105B2}"/>
    <cellStyle name="Separador de milhares 14 7 2 3 2" xfId="29546" xr:uid="{A68F98DD-0054-4DC7-A008-DBA26AA6BBDF}"/>
    <cellStyle name="Separador de milhares 14 7 2 3 3" xfId="41345" xr:uid="{00D31D71-1CDA-48D4-B0A5-BBD150B627BC}"/>
    <cellStyle name="Separador de milhares 14 7 2 4" xfId="23653" xr:uid="{12B99E50-A487-4BA5-8F1C-07E8F6A73689}"/>
    <cellStyle name="Separador de milhares 14 7 2 5" xfId="35448" xr:uid="{F7EB7F1B-B505-4E0E-A5FD-949152B55E94}"/>
    <cellStyle name="Separador de milhares 14 7 3" xfId="13369" xr:uid="{00000000-0005-0000-0000-0000D0140000}"/>
    <cellStyle name="Separador de milhares 14 7 3 2" xfId="19300" xr:uid="{E6F9D916-3C4B-423A-A787-959A53AD06BF}"/>
    <cellStyle name="Separador de milhares 14 7 3 2 2" xfId="31094" xr:uid="{54A1BC93-93D2-4D08-BF75-BDDD8E1CB39C}"/>
    <cellStyle name="Separador de milhares 14 7 3 2 3" xfId="42893" xr:uid="{CB67F6FB-E05E-4DAA-ACBF-AA6B0C57BCD4}"/>
    <cellStyle name="Separador de milhares 14 7 3 3" xfId="25201" xr:uid="{D2E4B36F-AAC5-444A-8EE8-4D4FEEB5E843}"/>
    <cellStyle name="Separador de milhares 14 7 3 4" xfId="36996" xr:uid="{C5BD2018-B7DF-4B30-A57B-987244AC2C9A}"/>
    <cellStyle name="Separador de milhares 14 7 4" xfId="16360" xr:uid="{E2D9649B-B741-4B34-9716-E3851CF81187}"/>
    <cellStyle name="Separador de milhares 14 7 4 2" xfId="28154" xr:uid="{9675F8E5-7279-41E8-98D2-21662BD2560F}"/>
    <cellStyle name="Separador de milhares 14 7 4 3" xfId="39953" xr:uid="{2BC569DC-3EEC-451E-BAB6-8B2131B28FC0}"/>
    <cellStyle name="Separador de milhares 14 7 5" xfId="22264" xr:uid="{84D41B3E-F921-4F22-A9DB-5D12223F2B02}"/>
    <cellStyle name="Separador de milhares 14 7 6" xfId="34060" xr:uid="{2D2D0614-45A0-4BAB-8B57-999792AE5E30}"/>
    <cellStyle name="Separador de milhares 14 8" xfId="3860" xr:uid="{00000000-0005-0000-0000-0000D1140000}"/>
    <cellStyle name="Separador de milhares 14 8 2" xfId="11817" xr:uid="{00000000-0005-0000-0000-0000D2140000}"/>
    <cellStyle name="Separador de milhares 14 8 2 2" xfId="14758" xr:uid="{00000000-0005-0000-0000-0000D3140000}"/>
    <cellStyle name="Separador de milhares 14 8 2 2 2" xfId="20689" xr:uid="{B78E00CD-6312-441F-9B6A-F8AEAFCB67EC}"/>
    <cellStyle name="Separador de milhares 14 8 2 2 2 2" xfId="32483" xr:uid="{27D955B5-BA66-4EE8-AC08-1D8A0CAE166A}"/>
    <cellStyle name="Separador de milhares 14 8 2 2 2 3" xfId="44282" xr:uid="{C53CDFEC-838B-4D5C-8B25-D25B7281A96A}"/>
    <cellStyle name="Separador de milhares 14 8 2 2 3" xfId="26590" xr:uid="{C8C8DF2A-2827-4C5C-B9D0-F9CF866F7B14}"/>
    <cellStyle name="Separador de milhares 14 8 2 2 4" xfId="38385" xr:uid="{6E3785AB-7AA2-42BE-84FC-CC0634DF0346}"/>
    <cellStyle name="Separador de milhares 14 8 2 3" xfId="17753" xr:uid="{56A983EB-4D5E-4D2E-9E33-150ED5B39BC0}"/>
    <cellStyle name="Separador de milhares 14 8 2 3 2" xfId="29547" xr:uid="{20DFF164-2DCA-4B95-A557-CE52D9E95B38}"/>
    <cellStyle name="Separador de milhares 14 8 2 3 3" xfId="41346" xr:uid="{99AE90C3-0FB3-459B-876C-A9E427AE6DE2}"/>
    <cellStyle name="Separador de milhares 14 8 2 4" xfId="23654" xr:uid="{5AA0E07F-87E5-4889-BF93-DAA71BCB26D4}"/>
    <cellStyle name="Separador de milhares 14 8 2 5" xfId="35449" xr:uid="{EC6F2E13-E0C2-437A-A251-AAAD10019722}"/>
    <cellStyle name="Separador de milhares 14 8 3" xfId="13370" xr:uid="{00000000-0005-0000-0000-0000D4140000}"/>
    <cellStyle name="Separador de milhares 14 8 3 2" xfId="19301" xr:uid="{39933468-E511-4581-8388-879C0C52D77D}"/>
    <cellStyle name="Separador de milhares 14 8 3 2 2" xfId="31095" xr:uid="{584041D6-1842-441F-85FC-FBABB9B267C3}"/>
    <cellStyle name="Separador de milhares 14 8 3 2 3" xfId="42894" xr:uid="{0C3290C1-8E81-401E-A66E-2EF44F57B6E7}"/>
    <cellStyle name="Separador de milhares 14 8 3 3" xfId="25202" xr:uid="{3F851FBD-2872-40A7-9C71-F368EE5C067C}"/>
    <cellStyle name="Separador de milhares 14 8 3 4" xfId="36997" xr:uid="{E6600B91-8276-462E-A0D6-D7DD7EA28A53}"/>
    <cellStyle name="Separador de milhares 14 8 4" xfId="16361" xr:uid="{26399F3D-10CD-40E6-BF69-760A712F36C0}"/>
    <cellStyle name="Separador de milhares 14 8 4 2" xfId="28155" xr:uid="{F51C7296-9009-46CD-9526-B8D491C89298}"/>
    <cellStyle name="Separador de milhares 14 8 4 3" xfId="39954" xr:uid="{F650AE89-BFFE-4F29-BE00-2E8D67C64FB8}"/>
    <cellStyle name="Separador de milhares 14 8 5" xfId="22265" xr:uid="{5B61A5D1-64EC-459A-A4FF-4B9046357D03}"/>
    <cellStyle name="Separador de milhares 14 8 6" xfId="34061" xr:uid="{0AEC3DDA-6198-4D32-A1A3-6D94F424E82B}"/>
    <cellStyle name="Separador de milhares 14 9" xfId="3861" xr:uid="{00000000-0005-0000-0000-0000D5140000}"/>
    <cellStyle name="Separador de milhares 14 9 2" xfId="11818" xr:uid="{00000000-0005-0000-0000-0000D6140000}"/>
    <cellStyle name="Separador de milhares 14 9 2 2" xfId="14759" xr:uid="{00000000-0005-0000-0000-0000D7140000}"/>
    <cellStyle name="Separador de milhares 14 9 2 2 2" xfId="20690" xr:uid="{E13199F7-2045-44CB-8EB3-41AA31B54DB5}"/>
    <cellStyle name="Separador de milhares 14 9 2 2 2 2" xfId="32484" xr:uid="{D2FCB09A-F4B2-45B5-A204-02293DAE974B}"/>
    <cellStyle name="Separador de milhares 14 9 2 2 2 3" xfId="44283" xr:uid="{9EDF8873-134F-468C-BBE7-1345616B383B}"/>
    <cellStyle name="Separador de milhares 14 9 2 2 3" xfId="26591" xr:uid="{453A7AD0-2059-4D28-9A84-F5413615A6FF}"/>
    <cellStyle name="Separador de milhares 14 9 2 2 4" xfId="38386" xr:uid="{292A50F2-8B87-4EDD-83AC-B23C6835EB67}"/>
    <cellStyle name="Separador de milhares 14 9 2 3" xfId="17754" xr:uid="{2C5CB82E-C3B1-453C-9782-41B8C2EFEA01}"/>
    <cellStyle name="Separador de milhares 14 9 2 3 2" xfId="29548" xr:uid="{3CD60681-284F-44FE-BF06-83C6638BDAF7}"/>
    <cellStyle name="Separador de milhares 14 9 2 3 3" xfId="41347" xr:uid="{7A74466B-0116-48FC-BDE8-3C6332C3ECD8}"/>
    <cellStyle name="Separador de milhares 14 9 2 4" xfId="23655" xr:uid="{05B5D727-4042-489D-A055-1E92E32F0AE6}"/>
    <cellStyle name="Separador de milhares 14 9 2 5" xfId="35450" xr:uid="{867D8906-C5B9-41DF-AE56-DD90EE5D17E8}"/>
    <cellStyle name="Separador de milhares 14 9 3" xfId="13371" xr:uid="{00000000-0005-0000-0000-0000D8140000}"/>
    <cellStyle name="Separador de milhares 14 9 3 2" xfId="19302" xr:uid="{B6172D54-E40E-4EE4-8727-2E7307AC7FD8}"/>
    <cellStyle name="Separador de milhares 14 9 3 2 2" xfId="31096" xr:uid="{90B1C76A-043F-4513-816E-FBFB03132A44}"/>
    <cellStyle name="Separador de milhares 14 9 3 2 3" xfId="42895" xr:uid="{E5748C95-354D-47A9-BC11-782BDAA52282}"/>
    <cellStyle name="Separador de milhares 14 9 3 3" xfId="25203" xr:uid="{C8DBCA10-4521-4958-9810-880F616D86A0}"/>
    <cellStyle name="Separador de milhares 14 9 3 4" xfId="36998" xr:uid="{FF5B862B-B963-4D39-8BD2-AD2BF2B88C56}"/>
    <cellStyle name="Separador de milhares 14 9 4" xfId="16362" xr:uid="{7358A863-98D2-4E64-83FA-A106FE3BBE5D}"/>
    <cellStyle name="Separador de milhares 14 9 4 2" xfId="28156" xr:uid="{1BDABCE5-25D0-4E79-BB63-63088C7FE134}"/>
    <cellStyle name="Separador de milhares 14 9 4 3" xfId="39955" xr:uid="{CF9161C8-46A6-4A94-B43A-F3C556073F28}"/>
    <cellStyle name="Separador de milhares 14 9 5" xfId="22266" xr:uid="{3E357855-6B0B-4CF5-98DD-D4A097A5C4B1}"/>
    <cellStyle name="Separador de milhares 14 9 6" xfId="34062" xr:uid="{0F070CDA-DA99-4760-9611-B8CBF7AA937A}"/>
    <cellStyle name="Separador de milhares 15" xfId="3862" xr:uid="{00000000-0005-0000-0000-0000D9140000}"/>
    <cellStyle name="Separador de milhares 15 10" xfId="13372" xr:uid="{00000000-0005-0000-0000-0000DA140000}"/>
    <cellStyle name="Separador de milhares 15 10 2" xfId="19303" xr:uid="{943469D9-97E0-4088-B4EA-C2CF013C9ADF}"/>
    <cellStyle name="Separador de milhares 15 10 2 2" xfId="31097" xr:uid="{B4E7140C-FA12-4B0A-8C30-A0AE191B14AA}"/>
    <cellStyle name="Separador de milhares 15 10 2 3" xfId="42896" xr:uid="{6CF2C561-4737-4ED3-8250-93F9D4C61213}"/>
    <cellStyle name="Separador de milhares 15 10 3" xfId="25204" xr:uid="{6C696397-4DA3-40F6-BC05-92A24ECC2D32}"/>
    <cellStyle name="Separador de milhares 15 10 4" xfId="36999" xr:uid="{8AB23691-8F0B-4E82-9A5D-BC3CB711EE81}"/>
    <cellStyle name="Separador de milhares 15 11" xfId="16363" xr:uid="{5F5006FD-A906-4864-A5F5-E3F799624C11}"/>
    <cellStyle name="Separador de milhares 15 11 2" xfId="28157" xr:uid="{2EAD0795-4AA7-42A1-ABD9-5431BD8F571A}"/>
    <cellStyle name="Separador de milhares 15 11 3" xfId="39956" xr:uid="{00422A7B-0388-4208-9388-9B47006C10D0}"/>
    <cellStyle name="Separador de milhares 15 12" xfId="22267" xr:uid="{5A42BD5B-5434-403F-8C4A-5C3699F9B0AD}"/>
    <cellStyle name="Separador de milhares 15 13" xfId="34063" xr:uid="{2A7EE8B6-8640-4133-806A-DE43EBB247C8}"/>
    <cellStyle name="Separador de milhares 15 2" xfId="3863" xr:uid="{00000000-0005-0000-0000-0000DB140000}"/>
    <cellStyle name="Separador de milhares 15 2 10" xfId="22268" xr:uid="{41808989-C2A4-4104-B055-72BD2B5FD6FD}"/>
    <cellStyle name="Separador de milhares 15 2 11" xfId="34064" xr:uid="{ABE417CC-32C6-4CBB-9573-04B1F6CB7FED}"/>
    <cellStyle name="Separador de milhares 15 2 2" xfId="3864" xr:uid="{00000000-0005-0000-0000-0000DC140000}"/>
    <cellStyle name="Separador de milhares 15 2 2 2" xfId="3865" xr:uid="{00000000-0005-0000-0000-0000DD140000}"/>
    <cellStyle name="Separador de milhares 15 2 2 2 2" xfId="3866" xr:uid="{00000000-0005-0000-0000-0000DE140000}"/>
    <cellStyle name="Separador de milhares 15 2 2 2 2 2" xfId="11822" xr:uid="{00000000-0005-0000-0000-0000DF140000}"/>
    <cellStyle name="Separador de milhares 15 2 2 2 2 2 2" xfId="14763" xr:uid="{00000000-0005-0000-0000-0000E0140000}"/>
    <cellStyle name="Separador de milhares 15 2 2 2 2 2 2 2" xfId="20694" xr:uid="{D506D604-A475-4A78-B421-836B8DBF69A2}"/>
    <cellStyle name="Separador de milhares 15 2 2 2 2 2 2 2 2" xfId="32488" xr:uid="{092F8177-D6AE-4EF1-8817-AFA0F7F140CA}"/>
    <cellStyle name="Separador de milhares 15 2 2 2 2 2 2 2 3" xfId="44287" xr:uid="{A013141A-A6E5-45ED-9D68-8E17D2123DD5}"/>
    <cellStyle name="Separador de milhares 15 2 2 2 2 2 2 3" xfId="26595" xr:uid="{C071D9D1-0770-4B1E-9A2A-8048F61C3E56}"/>
    <cellStyle name="Separador de milhares 15 2 2 2 2 2 2 4" xfId="38390" xr:uid="{2C8A299E-29BF-491C-8D80-D3F4B9CFD3F2}"/>
    <cellStyle name="Separador de milhares 15 2 2 2 2 2 3" xfId="17758" xr:uid="{661B2F27-CD25-4107-9EB6-0C3DB7068786}"/>
    <cellStyle name="Separador de milhares 15 2 2 2 2 2 3 2" xfId="29552" xr:uid="{0BF5F091-235E-4272-878C-9BA00D8B6FF5}"/>
    <cellStyle name="Separador de milhares 15 2 2 2 2 2 3 3" xfId="41351" xr:uid="{36924516-11FE-4CEC-B829-E02CBBC545E2}"/>
    <cellStyle name="Separador de milhares 15 2 2 2 2 2 4" xfId="23659" xr:uid="{69A82F5C-B302-4364-806C-31976891D7DC}"/>
    <cellStyle name="Separador de milhares 15 2 2 2 2 2 5" xfId="35454" xr:uid="{83C822BF-3635-44A6-9DFA-9F2FAC949286}"/>
    <cellStyle name="Separador de milhares 15 2 2 2 2 3" xfId="13375" xr:uid="{00000000-0005-0000-0000-0000E1140000}"/>
    <cellStyle name="Separador de milhares 15 2 2 2 2 3 2" xfId="19306" xr:uid="{41734DAB-18EF-44E5-8665-D859D4EEB959}"/>
    <cellStyle name="Separador de milhares 15 2 2 2 2 3 2 2" xfId="31100" xr:uid="{A6D8BD75-F981-41F4-A45A-960A4B4855E1}"/>
    <cellStyle name="Separador de milhares 15 2 2 2 2 3 2 3" xfId="42899" xr:uid="{91A3389E-4E1D-4DD4-AFA4-272D3574B5CF}"/>
    <cellStyle name="Separador de milhares 15 2 2 2 2 3 3" xfId="25207" xr:uid="{5511BC04-3FF3-4457-8AD3-CB60146B5093}"/>
    <cellStyle name="Separador de milhares 15 2 2 2 2 3 4" xfId="37002" xr:uid="{0544E392-76FB-4E48-AB02-858B9D73F2F3}"/>
    <cellStyle name="Separador de milhares 15 2 2 2 2 4" xfId="16366" xr:uid="{2525B232-CE8F-4019-A5A1-958B30E467B1}"/>
    <cellStyle name="Separador de milhares 15 2 2 2 2 4 2" xfId="28160" xr:uid="{B243E273-1F61-4CBA-AD21-DFCE4A467FCD}"/>
    <cellStyle name="Separador de milhares 15 2 2 2 2 4 3" xfId="39959" xr:uid="{1F09E916-D744-46DA-B234-A9E30C061E3C}"/>
    <cellStyle name="Separador de milhares 15 2 2 2 2 5" xfId="22270" xr:uid="{24E289F5-CB47-478E-9768-FC1871F84ED6}"/>
    <cellStyle name="Separador de milhares 15 2 2 2 2 6" xfId="34066" xr:uid="{07BBEC31-068B-4C03-AE78-60158920CBF7}"/>
    <cellStyle name="Separador de milhares 15 2 2 2 3" xfId="3867" xr:uid="{00000000-0005-0000-0000-0000E2140000}"/>
    <cellStyle name="Separador de milhares 15 2 2 2 3 2" xfId="11823" xr:uid="{00000000-0005-0000-0000-0000E3140000}"/>
    <cellStyle name="Separador de milhares 15 2 2 2 3 2 2" xfId="14764" xr:uid="{00000000-0005-0000-0000-0000E4140000}"/>
    <cellStyle name="Separador de milhares 15 2 2 2 3 2 2 2" xfId="20695" xr:uid="{DC8F5DC0-1E21-4EFC-9ABB-F5C9CBB81363}"/>
    <cellStyle name="Separador de milhares 15 2 2 2 3 2 2 2 2" xfId="32489" xr:uid="{2B1D1960-8A80-4F5D-892A-2FA7101B43B0}"/>
    <cellStyle name="Separador de milhares 15 2 2 2 3 2 2 2 3" xfId="44288" xr:uid="{191B2C9C-47A8-427E-AA0B-F79E6613F4AE}"/>
    <cellStyle name="Separador de milhares 15 2 2 2 3 2 2 3" xfId="26596" xr:uid="{1F118296-45D2-4D0B-9EE4-DAF4865B74C4}"/>
    <cellStyle name="Separador de milhares 15 2 2 2 3 2 2 4" xfId="38391" xr:uid="{E703BEFB-297B-4B8C-BDE5-47ED77E25F40}"/>
    <cellStyle name="Separador de milhares 15 2 2 2 3 2 3" xfId="17759" xr:uid="{B55228EF-70D1-44CB-977C-E8B6808B6E97}"/>
    <cellStyle name="Separador de milhares 15 2 2 2 3 2 3 2" xfId="29553" xr:uid="{6FE97CC6-CCF0-4693-BE63-36E8C7912731}"/>
    <cellStyle name="Separador de milhares 15 2 2 2 3 2 3 3" xfId="41352" xr:uid="{F60F01E4-C7BF-4F3E-ADE8-2B8E65A81569}"/>
    <cellStyle name="Separador de milhares 15 2 2 2 3 2 4" xfId="23660" xr:uid="{E2CD1440-067C-439B-97CC-AEDC941F4FD7}"/>
    <cellStyle name="Separador de milhares 15 2 2 2 3 2 5" xfId="35455" xr:uid="{76E5803D-6543-4A09-8A4A-20F37411CDF6}"/>
    <cellStyle name="Separador de milhares 15 2 2 2 3 3" xfId="13376" xr:uid="{00000000-0005-0000-0000-0000E5140000}"/>
    <cellStyle name="Separador de milhares 15 2 2 2 3 3 2" xfId="19307" xr:uid="{5A8A4B2F-FE7C-440E-8176-C9A499059CB6}"/>
    <cellStyle name="Separador de milhares 15 2 2 2 3 3 2 2" xfId="31101" xr:uid="{A6EB4F10-700E-422A-88EC-7064C69E2BB4}"/>
    <cellStyle name="Separador de milhares 15 2 2 2 3 3 2 3" xfId="42900" xr:uid="{C5B6E5D9-0FB9-430C-A081-40A14310404A}"/>
    <cellStyle name="Separador de milhares 15 2 2 2 3 3 3" xfId="25208" xr:uid="{7100AA00-0FB7-443A-9BC7-6A849EE3C6A6}"/>
    <cellStyle name="Separador de milhares 15 2 2 2 3 3 4" xfId="37003" xr:uid="{6EEF24C8-7C3A-4070-A89A-69EB1BA730F5}"/>
    <cellStyle name="Separador de milhares 15 2 2 2 3 4" xfId="16367" xr:uid="{B1214F78-764F-4969-8EB0-A31D62D4AB0C}"/>
    <cellStyle name="Separador de milhares 15 2 2 2 3 4 2" xfId="28161" xr:uid="{834903F0-0E0A-4F52-A8BA-16EF75572C8C}"/>
    <cellStyle name="Separador de milhares 15 2 2 2 3 4 3" xfId="39960" xr:uid="{65BD1A1C-3CA2-432F-9A10-A7071B6425CD}"/>
    <cellStyle name="Separador de milhares 15 2 2 2 3 5" xfId="22271" xr:uid="{F5D42C81-D618-4A88-AE1C-0036A22BD616}"/>
    <cellStyle name="Separador de milhares 15 2 2 2 3 6" xfId="34067" xr:uid="{9FF5001D-8684-4B14-AB19-0F31E6B4974F}"/>
    <cellStyle name="Separador de milhares 15 2 2 2 4" xfId="11821" xr:uid="{00000000-0005-0000-0000-0000E6140000}"/>
    <cellStyle name="Separador de milhares 15 2 2 2 4 2" xfId="14762" xr:uid="{00000000-0005-0000-0000-0000E7140000}"/>
    <cellStyle name="Separador de milhares 15 2 2 2 4 2 2" xfId="20693" xr:uid="{DDBB5AD0-A080-4AF5-A487-851BD542BB6D}"/>
    <cellStyle name="Separador de milhares 15 2 2 2 4 2 2 2" xfId="32487" xr:uid="{13AFA069-4FF8-4ADE-A3B0-5A706ACE560C}"/>
    <cellStyle name="Separador de milhares 15 2 2 2 4 2 2 3" xfId="44286" xr:uid="{AA2087BF-A513-4B3B-B51C-2910BFF89543}"/>
    <cellStyle name="Separador de milhares 15 2 2 2 4 2 3" xfId="26594" xr:uid="{93794741-BD1A-4D5B-9D56-082AD18CB4FD}"/>
    <cellStyle name="Separador de milhares 15 2 2 2 4 2 4" xfId="38389" xr:uid="{A7463325-59E0-4A40-869C-9855D4E8A07C}"/>
    <cellStyle name="Separador de milhares 15 2 2 2 4 3" xfId="17757" xr:uid="{01926282-E8D3-46A4-8F03-4C6AFABDB7FE}"/>
    <cellStyle name="Separador de milhares 15 2 2 2 4 3 2" xfId="29551" xr:uid="{D7272A5F-DEA5-431F-ABB7-94A8DF9B7B62}"/>
    <cellStyle name="Separador de milhares 15 2 2 2 4 3 3" xfId="41350" xr:uid="{D014C1A4-DC1D-48D6-9BE2-E5A9EE75BB1E}"/>
    <cellStyle name="Separador de milhares 15 2 2 2 4 4" xfId="23658" xr:uid="{9EB9317B-D63E-4784-8D33-9AF12A66FAF9}"/>
    <cellStyle name="Separador de milhares 15 2 2 2 4 5" xfId="35453" xr:uid="{433834B0-4B1B-470C-ADAC-226384A16F99}"/>
    <cellStyle name="Separador de milhares 15 2 2 2 5" xfId="13374" xr:uid="{00000000-0005-0000-0000-0000E8140000}"/>
    <cellStyle name="Separador de milhares 15 2 2 2 5 2" xfId="19305" xr:uid="{84251A98-C9C3-4038-8826-82BA570E83A3}"/>
    <cellStyle name="Separador de milhares 15 2 2 2 5 2 2" xfId="31099" xr:uid="{B2B1BCEF-922A-46D2-93FB-85EF991E2953}"/>
    <cellStyle name="Separador de milhares 15 2 2 2 5 2 3" xfId="42898" xr:uid="{E05D8FA0-401E-49E9-88AE-266E7AA88563}"/>
    <cellStyle name="Separador de milhares 15 2 2 2 5 3" xfId="25206" xr:uid="{6770774B-66C8-41A5-9442-EB49DE344BFC}"/>
    <cellStyle name="Separador de milhares 15 2 2 2 5 4" xfId="37001" xr:uid="{3AD6E898-DD61-4791-8DBB-2AB354F5DAC6}"/>
    <cellStyle name="Separador de milhares 15 2 2 2 6" xfId="16365" xr:uid="{0AC656E1-83B5-45BA-BC9A-DBA8E8930145}"/>
    <cellStyle name="Separador de milhares 15 2 2 2 6 2" xfId="28159" xr:uid="{E1085505-B9D8-481D-8108-81D9D6A40D91}"/>
    <cellStyle name="Separador de milhares 15 2 2 2 6 3" xfId="39958" xr:uid="{42530899-DC69-44E0-ADE1-FCA11EC41B62}"/>
    <cellStyle name="Separador de milhares 15 2 2 2 7" xfId="22269" xr:uid="{7CA302C4-F857-4ACA-B467-DAF9CA272C11}"/>
    <cellStyle name="Separador de milhares 15 2 2 2 8" xfId="34065" xr:uid="{2641E482-2308-4332-A2EA-520425DF76F8}"/>
    <cellStyle name="Separador de milhares 15 2 3" xfId="3868" xr:uid="{00000000-0005-0000-0000-0000E9140000}"/>
    <cellStyle name="Separador de milhares 15 2 3 2" xfId="3869" xr:uid="{00000000-0005-0000-0000-0000EA140000}"/>
    <cellStyle name="Separador de milhares 15 2 3 2 2" xfId="11825" xr:uid="{00000000-0005-0000-0000-0000EB140000}"/>
    <cellStyle name="Separador de milhares 15 2 3 2 2 2" xfId="14766" xr:uid="{00000000-0005-0000-0000-0000EC140000}"/>
    <cellStyle name="Separador de milhares 15 2 3 2 2 2 2" xfId="20697" xr:uid="{B6BF87FF-07F6-4B6E-BDED-7E93FC6C56AA}"/>
    <cellStyle name="Separador de milhares 15 2 3 2 2 2 2 2" xfId="32491" xr:uid="{A18B1848-CA33-4B1A-8E4B-6C4AFB53CDC5}"/>
    <cellStyle name="Separador de milhares 15 2 3 2 2 2 2 3" xfId="44290" xr:uid="{FA397DBD-4DF7-4C76-B386-C97DEC60EFA8}"/>
    <cellStyle name="Separador de milhares 15 2 3 2 2 2 3" xfId="26598" xr:uid="{4F64A5F3-E522-442F-97EC-4B03833AE2B0}"/>
    <cellStyle name="Separador de milhares 15 2 3 2 2 2 4" xfId="38393" xr:uid="{DC6EBDD6-CE27-4CF2-9D38-FAE4CF778673}"/>
    <cellStyle name="Separador de milhares 15 2 3 2 2 3" xfId="17761" xr:uid="{4C2E857A-82C5-4578-8C5B-AB06D2C12BE0}"/>
    <cellStyle name="Separador de milhares 15 2 3 2 2 3 2" xfId="29555" xr:uid="{3C24C171-9D69-4828-9CD0-7861846421CB}"/>
    <cellStyle name="Separador de milhares 15 2 3 2 2 3 3" xfId="41354" xr:uid="{A2995E8D-158C-41B4-A3B9-D8B54FD9689F}"/>
    <cellStyle name="Separador de milhares 15 2 3 2 2 4" xfId="23662" xr:uid="{3371CCA0-B4C6-41CC-BA90-6BCB6A033526}"/>
    <cellStyle name="Separador de milhares 15 2 3 2 2 5" xfId="35457" xr:uid="{7ED9AEF2-8A5C-4913-936E-49CAC90BADFD}"/>
    <cellStyle name="Separador de milhares 15 2 3 2 3" xfId="13378" xr:uid="{00000000-0005-0000-0000-0000ED140000}"/>
    <cellStyle name="Separador de milhares 15 2 3 2 3 2" xfId="19309" xr:uid="{56FB2421-F189-471F-A558-16BF7051BF0E}"/>
    <cellStyle name="Separador de milhares 15 2 3 2 3 2 2" xfId="31103" xr:uid="{361ABAF1-0CC1-45B8-88E0-AB49774E4591}"/>
    <cellStyle name="Separador de milhares 15 2 3 2 3 2 3" xfId="42902" xr:uid="{79340556-DC8A-46E6-BF77-2A49719C75E6}"/>
    <cellStyle name="Separador de milhares 15 2 3 2 3 3" xfId="25210" xr:uid="{633C68C1-1158-40ED-AE30-634F9C2E80C2}"/>
    <cellStyle name="Separador de milhares 15 2 3 2 3 4" xfId="37005" xr:uid="{EB607202-FBF1-4492-94D6-EFD181C88980}"/>
    <cellStyle name="Separador de milhares 15 2 3 2 4" xfId="16369" xr:uid="{510FEF5B-65CB-45A1-A676-6EF3D0640A17}"/>
    <cellStyle name="Separador de milhares 15 2 3 2 4 2" xfId="28163" xr:uid="{F58507FA-3A26-4479-AC73-667585F5A405}"/>
    <cellStyle name="Separador de milhares 15 2 3 2 4 3" xfId="39962" xr:uid="{27B9940D-C2EC-4EF4-B10A-EC047D8F4B97}"/>
    <cellStyle name="Separador de milhares 15 2 3 2 5" xfId="22273" xr:uid="{DF98B817-E4A8-40C0-B950-99501B2B9E27}"/>
    <cellStyle name="Separador de milhares 15 2 3 2 6" xfId="34069" xr:uid="{1E6A0514-6E92-4C29-9324-85A3F71A723B}"/>
    <cellStyle name="Separador de milhares 15 2 3 3" xfId="3870" xr:uid="{00000000-0005-0000-0000-0000EE140000}"/>
    <cellStyle name="Separador de milhares 15 2 3 3 2" xfId="11826" xr:uid="{00000000-0005-0000-0000-0000EF140000}"/>
    <cellStyle name="Separador de milhares 15 2 3 3 2 2" xfId="14767" xr:uid="{00000000-0005-0000-0000-0000F0140000}"/>
    <cellStyle name="Separador de milhares 15 2 3 3 2 2 2" xfId="20698" xr:uid="{33378E7A-8194-4B91-99D5-6DF014C0FBBA}"/>
    <cellStyle name="Separador de milhares 15 2 3 3 2 2 2 2" xfId="32492" xr:uid="{33CAA49B-13BB-4F0B-940A-B55E81A35F45}"/>
    <cellStyle name="Separador de milhares 15 2 3 3 2 2 2 3" xfId="44291" xr:uid="{06337489-4249-4D2B-AD29-7CCC9E71117F}"/>
    <cellStyle name="Separador de milhares 15 2 3 3 2 2 3" xfId="26599" xr:uid="{36278288-EE40-4B93-A2CF-E73506D6C448}"/>
    <cellStyle name="Separador de milhares 15 2 3 3 2 2 4" xfId="38394" xr:uid="{6A32F2BE-03A1-4BED-A6D4-7F622BB8A9FD}"/>
    <cellStyle name="Separador de milhares 15 2 3 3 2 3" xfId="17762" xr:uid="{A8B83867-4168-4FF6-89AA-88A778D8DCE0}"/>
    <cellStyle name="Separador de milhares 15 2 3 3 2 3 2" xfId="29556" xr:uid="{12A46FC4-D436-4916-B197-0CC28095FA30}"/>
    <cellStyle name="Separador de milhares 15 2 3 3 2 3 3" xfId="41355" xr:uid="{3A44844F-6F78-4AA1-9D5F-72FFBAB03CFB}"/>
    <cellStyle name="Separador de milhares 15 2 3 3 2 4" xfId="23663" xr:uid="{F6180067-72AC-4ADF-9593-67F4256EE1D1}"/>
    <cellStyle name="Separador de milhares 15 2 3 3 2 5" xfId="35458" xr:uid="{29E313FE-920D-4E36-A3CF-64BA77AE6FA8}"/>
    <cellStyle name="Separador de milhares 15 2 3 3 3" xfId="13379" xr:uid="{00000000-0005-0000-0000-0000F1140000}"/>
    <cellStyle name="Separador de milhares 15 2 3 3 3 2" xfId="19310" xr:uid="{E57C145B-D7D6-4BCF-AD27-09663A426657}"/>
    <cellStyle name="Separador de milhares 15 2 3 3 3 2 2" xfId="31104" xr:uid="{7BF4B353-2B44-4BBB-9F25-850E476F5522}"/>
    <cellStyle name="Separador de milhares 15 2 3 3 3 2 3" xfId="42903" xr:uid="{09EDED95-69B8-4E12-95B7-223ED681BAD9}"/>
    <cellStyle name="Separador de milhares 15 2 3 3 3 3" xfId="25211" xr:uid="{2FAE3095-760E-4164-A3CE-F7C4E681B456}"/>
    <cellStyle name="Separador de milhares 15 2 3 3 3 4" xfId="37006" xr:uid="{E61A3439-2A29-4E5D-AAF9-536CA46F6478}"/>
    <cellStyle name="Separador de milhares 15 2 3 3 4" xfId="16370" xr:uid="{F55B863D-D9D0-4B77-817B-9138D16868C4}"/>
    <cellStyle name="Separador de milhares 15 2 3 3 4 2" xfId="28164" xr:uid="{3246CEC1-B3C7-40BE-8744-7F14FE305592}"/>
    <cellStyle name="Separador de milhares 15 2 3 3 4 3" xfId="39963" xr:uid="{0CB52B08-6129-43F8-8E82-E039296955C3}"/>
    <cellStyle name="Separador de milhares 15 2 3 3 5" xfId="22274" xr:uid="{CAB138EF-808F-4345-B61F-0EFBB1E69614}"/>
    <cellStyle name="Separador de milhares 15 2 3 3 6" xfId="34070" xr:uid="{C3D484D6-52BD-4A33-AABA-E8CC15BF22F6}"/>
    <cellStyle name="Separador de milhares 15 2 3 4" xfId="11824" xr:uid="{00000000-0005-0000-0000-0000F2140000}"/>
    <cellStyle name="Separador de milhares 15 2 3 4 2" xfId="14765" xr:uid="{00000000-0005-0000-0000-0000F3140000}"/>
    <cellStyle name="Separador de milhares 15 2 3 4 2 2" xfId="20696" xr:uid="{52F35C1F-234E-459D-8BF9-A5D66E2CA1DC}"/>
    <cellStyle name="Separador de milhares 15 2 3 4 2 2 2" xfId="32490" xr:uid="{0DC2822E-D90E-44FF-B077-716945356082}"/>
    <cellStyle name="Separador de milhares 15 2 3 4 2 2 3" xfId="44289" xr:uid="{71E732A7-6400-4BF0-921D-431B7C591AE5}"/>
    <cellStyle name="Separador de milhares 15 2 3 4 2 3" xfId="26597" xr:uid="{EA7C14B3-3DCB-4740-B3D1-D86DFC972700}"/>
    <cellStyle name="Separador de milhares 15 2 3 4 2 4" xfId="38392" xr:uid="{9DB14D24-6C72-4C54-B948-5DF0B554C7F7}"/>
    <cellStyle name="Separador de milhares 15 2 3 4 3" xfId="17760" xr:uid="{9E792693-6E60-4405-953B-FF7ACA77F496}"/>
    <cellStyle name="Separador de milhares 15 2 3 4 3 2" xfId="29554" xr:uid="{D42504C4-1E3C-4E59-B890-4F1DD954DD69}"/>
    <cellStyle name="Separador de milhares 15 2 3 4 3 3" xfId="41353" xr:uid="{2C96EDB8-C950-41D2-AC71-ADF363AB2BF8}"/>
    <cellStyle name="Separador de milhares 15 2 3 4 4" xfId="23661" xr:uid="{419A9972-CD21-4193-9FBA-AAF5F96B1863}"/>
    <cellStyle name="Separador de milhares 15 2 3 4 5" xfId="35456" xr:uid="{C7D2FAA4-CF71-4445-A705-91BA6F9706CA}"/>
    <cellStyle name="Separador de milhares 15 2 3 5" xfId="13377" xr:uid="{00000000-0005-0000-0000-0000F4140000}"/>
    <cellStyle name="Separador de milhares 15 2 3 5 2" xfId="19308" xr:uid="{F598990B-A64B-47EF-97F5-156DAF9F553D}"/>
    <cellStyle name="Separador de milhares 15 2 3 5 2 2" xfId="31102" xr:uid="{9D645E78-3920-464D-B1B8-2056268725D8}"/>
    <cellStyle name="Separador de milhares 15 2 3 5 2 3" xfId="42901" xr:uid="{A6574DA1-22F9-4312-AC4B-951344408AEA}"/>
    <cellStyle name="Separador de milhares 15 2 3 5 3" xfId="25209" xr:uid="{589384E3-6B47-416B-BC23-66E466337DB7}"/>
    <cellStyle name="Separador de milhares 15 2 3 5 4" xfId="37004" xr:uid="{5F9DAD35-7D0C-4CF8-B579-59BE467D0983}"/>
    <cellStyle name="Separador de milhares 15 2 3 6" xfId="16368" xr:uid="{8078ECA2-2220-4B4A-A6E9-3488630504EA}"/>
    <cellStyle name="Separador de milhares 15 2 3 6 2" xfId="28162" xr:uid="{A84BF6FD-5903-4782-ABAA-100DA01C058D}"/>
    <cellStyle name="Separador de milhares 15 2 3 6 3" xfId="39961" xr:uid="{A5A3FC93-4395-4149-9F7F-82142770749C}"/>
    <cellStyle name="Separador de milhares 15 2 3 7" xfId="22272" xr:uid="{CDD4367E-809D-4995-A24D-832628140617}"/>
    <cellStyle name="Separador de milhares 15 2 3 8" xfId="34068" xr:uid="{8569235F-16FC-47A7-BFD6-CCED5FD15BF9}"/>
    <cellStyle name="Separador de milhares 15 2 4" xfId="3871" xr:uid="{00000000-0005-0000-0000-0000F5140000}"/>
    <cellStyle name="Separador de milhares 15 2 4 2" xfId="11827" xr:uid="{00000000-0005-0000-0000-0000F6140000}"/>
    <cellStyle name="Separador de milhares 15 2 4 2 2" xfId="14768" xr:uid="{00000000-0005-0000-0000-0000F7140000}"/>
    <cellStyle name="Separador de milhares 15 2 4 2 2 2" xfId="20699" xr:uid="{55063CE4-41CB-48B3-8850-36F1C55583D6}"/>
    <cellStyle name="Separador de milhares 15 2 4 2 2 2 2" xfId="32493" xr:uid="{FF326DE4-8B51-4964-83A1-AB1F2C19FB61}"/>
    <cellStyle name="Separador de milhares 15 2 4 2 2 2 3" xfId="44292" xr:uid="{435F03B6-6305-4C76-8437-0DA5F9EEF638}"/>
    <cellStyle name="Separador de milhares 15 2 4 2 2 3" xfId="26600" xr:uid="{F21DC9C2-5F4A-4F62-92FD-D0146372DB03}"/>
    <cellStyle name="Separador de milhares 15 2 4 2 2 4" xfId="38395" xr:uid="{427E7D65-49AA-49EB-85B4-9ED04B291955}"/>
    <cellStyle name="Separador de milhares 15 2 4 2 3" xfId="17763" xr:uid="{1D44BE5D-CF15-4354-830A-3250CEA8C494}"/>
    <cellStyle name="Separador de milhares 15 2 4 2 3 2" xfId="29557" xr:uid="{13EDB4BB-0AE4-4681-8B27-501C4466B070}"/>
    <cellStyle name="Separador de milhares 15 2 4 2 3 3" xfId="41356" xr:uid="{48CF0045-671E-447D-8FD5-5C541719C6D3}"/>
    <cellStyle name="Separador de milhares 15 2 4 2 4" xfId="23664" xr:uid="{DC3BD4B1-2F43-410A-B7E4-BC45CA0ACB8F}"/>
    <cellStyle name="Separador de milhares 15 2 4 2 5" xfId="35459" xr:uid="{39320C24-AF14-4198-88E6-25C6ADBBA3C0}"/>
    <cellStyle name="Separador de milhares 15 2 4 3" xfId="13380" xr:uid="{00000000-0005-0000-0000-0000F8140000}"/>
    <cellStyle name="Separador de milhares 15 2 4 3 2" xfId="19311" xr:uid="{06B49663-C879-4FB1-B897-DEE4B8AD5299}"/>
    <cellStyle name="Separador de milhares 15 2 4 3 2 2" xfId="31105" xr:uid="{2781FF6A-71AE-49E4-9AC2-B62754F85400}"/>
    <cellStyle name="Separador de milhares 15 2 4 3 2 3" xfId="42904" xr:uid="{25729077-685F-4952-9B84-7968A41A7283}"/>
    <cellStyle name="Separador de milhares 15 2 4 3 3" xfId="25212" xr:uid="{150A7A79-FEFF-43CE-91AB-937297870668}"/>
    <cellStyle name="Separador de milhares 15 2 4 3 4" xfId="37007" xr:uid="{A59A2849-FE0F-42F4-9C7C-6906D639BC3B}"/>
    <cellStyle name="Separador de milhares 15 2 4 4" xfId="16371" xr:uid="{40FD9FA2-BA76-4A9B-9129-EEAD91F8E8A9}"/>
    <cellStyle name="Separador de milhares 15 2 4 4 2" xfId="28165" xr:uid="{AE01CCDF-F92F-42A8-BB1B-4123210EBFFA}"/>
    <cellStyle name="Separador de milhares 15 2 4 4 3" xfId="39964" xr:uid="{98B587B2-E0CB-4D13-B776-0428A6AA8963}"/>
    <cellStyle name="Separador de milhares 15 2 4 5" xfId="22275" xr:uid="{6B8C08CB-5CA8-4B23-90AA-5FA542E89415}"/>
    <cellStyle name="Separador de milhares 15 2 4 6" xfId="34071" xr:uid="{F2ED372C-999B-4106-A744-F5D5049204E7}"/>
    <cellStyle name="Separador de milhares 15 2 5" xfId="3872" xr:uid="{00000000-0005-0000-0000-0000F9140000}"/>
    <cellStyle name="Separador de milhares 15 2 5 2" xfId="11828" xr:uid="{00000000-0005-0000-0000-0000FA140000}"/>
    <cellStyle name="Separador de milhares 15 2 5 2 2" xfId="14769" xr:uid="{00000000-0005-0000-0000-0000FB140000}"/>
    <cellStyle name="Separador de milhares 15 2 5 2 2 2" xfId="20700" xr:uid="{9E991E23-997A-48FB-B847-3C9AFC6E2499}"/>
    <cellStyle name="Separador de milhares 15 2 5 2 2 2 2" xfId="32494" xr:uid="{6DAA6A38-E487-4CED-A726-3818A1711A29}"/>
    <cellStyle name="Separador de milhares 15 2 5 2 2 2 3" xfId="44293" xr:uid="{CBAC7530-2F1D-42BB-AA66-66D877263C4C}"/>
    <cellStyle name="Separador de milhares 15 2 5 2 2 3" xfId="26601" xr:uid="{ECE78EFA-08AA-4A40-A780-0ABE37479BA3}"/>
    <cellStyle name="Separador de milhares 15 2 5 2 2 4" xfId="38396" xr:uid="{5F9B74F5-A169-4E6D-98FC-F649B7FA33FF}"/>
    <cellStyle name="Separador de milhares 15 2 5 2 3" xfId="17764" xr:uid="{EE28F309-48DB-431D-9B59-6935AEF9B0D6}"/>
    <cellStyle name="Separador de milhares 15 2 5 2 3 2" xfId="29558" xr:uid="{7033D615-48AE-476C-AE69-7F4AD6A81517}"/>
    <cellStyle name="Separador de milhares 15 2 5 2 3 3" xfId="41357" xr:uid="{797E2C42-411B-416A-8ED9-1939E083E9C4}"/>
    <cellStyle name="Separador de milhares 15 2 5 2 4" xfId="23665" xr:uid="{8E68BC98-D270-4B92-B44A-5D160E8F6D89}"/>
    <cellStyle name="Separador de milhares 15 2 5 2 5" xfId="35460" xr:uid="{D00DFC97-21AD-4EE6-9953-4098AAAA8454}"/>
    <cellStyle name="Separador de milhares 15 2 5 3" xfId="13381" xr:uid="{00000000-0005-0000-0000-0000FC140000}"/>
    <cellStyle name="Separador de milhares 15 2 5 3 2" xfId="19312" xr:uid="{D6690851-033F-4D3D-83E2-5DCA9D955F79}"/>
    <cellStyle name="Separador de milhares 15 2 5 3 2 2" xfId="31106" xr:uid="{83CA8F80-363E-4DFD-A2A3-496B9BB89E66}"/>
    <cellStyle name="Separador de milhares 15 2 5 3 2 3" xfId="42905" xr:uid="{52360401-BD49-4FF3-8CA1-3670C94706E8}"/>
    <cellStyle name="Separador de milhares 15 2 5 3 3" xfId="25213" xr:uid="{5D4EC340-A56C-4AB3-9B6D-CB83B99961CB}"/>
    <cellStyle name="Separador de milhares 15 2 5 3 4" xfId="37008" xr:uid="{4D0E0CC7-F059-4D36-B55E-AD73F8452BCF}"/>
    <cellStyle name="Separador de milhares 15 2 5 4" xfId="16372" xr:uid="{6AC61C4D-AD86-443E-8C6F-AE501201E7D7}"/>
    <cellStyle name="Separador de milhares 15 2 5 4 2" xfId="28166" xr:uid="{7F43DA22-4E09-4D1F-8A8F-09895C414B31}"/>
    <cellStyle name="Separador de milhares 15 2 5 4 3" xfId="39965" xr:uid="{776F9B9E-96F5-4BFC-99F8-3D3DB45CCB8F}"/>
    <cellStyle name="Separador de milhares 15 2 5 5" xfId="22276" xr:uid="{01C66FEF-3627-4EF5-8B21-F1B69926656B}"/>
    <cellStyle name="Separador de milhares 15 2 5 6" xfId="34072" xr:uid="{14208911-A01F-4EFC-BB46-758C419C89FE}"/>
    <cellStyle name="Separador de milhares 15 2 6" xfId="3873" xr:uid="{00000000-0005-0000-0000-0000FD140000}"/>
    <cellStyle name="Separador de milhares 15 2 6 2" xfId="11829" xr:uid="{00000000-0005-0000-0000-0000FE140000}"/>
    <cellStyle name="Separador de milhares 15 2 6 2 2" xfId="14770" xr:uid="{00000000-0005-0000-0000-0000FF140000}"/>
    <cellStyle name="Separador de milhares 15 2 6 2 2 2" xfId="20701" xr:uid="{84EF836D-9492-43DB-8D32-2A0007D9C959}"/>
    <cellStyle name="Separador de milhares 15 2 6 2 2 2 2" xfId="32495" xr:uid="{6AAEE2BA-BBA0-4207-B864-48F594B928DA}"/>
    <cellStyle name="Separador de milhares 15 2 6 2 2 2 3" xfId="44294" xr:uid="{5C153050-E1F7-4893-9B76-4C695252CF46}"/>
    <cellStyle name="Separador de milhares 15 2 6 2 2 3" xfId="26602" xr:uid="{F6758E61-2BDD-4631-A23F-1D0A28FEC0FA}"/>
    <cellStyle name="Separador de milhares 15 2 6 2 2 4" xfId="38397" xr:uid="{8CECC8D7-9A32-4995-B631-4A8C6015F234}"/>
    <cellStyle name="Separador de milhares 15 2 6 2 3" xfId="17765" xr:uid="{2C9DB3F1-C8AE-4FD2-B668-63B334A794FF}"/>
    <cellStyle name="Separador de milhares 15 2 6 2 3 2" xfId="29559" xr:uid="{62EDE4A7-2AA5-4B22-8FA1-1943BF6C51A3}"/>
    <cellStyle name="Separador de milhares 15 2 6 2 3 3" xfId="41358" xr:uid="{4909ABC3-D1F5-4E64-8221-AB3118A22C14}"/>
    <cellStyle name="Separador de milhares 15 2 6 2 4" xfId="23666" xr:uid="{AFA51775-DD4F-46ED-87A0-AA084C60AC1F}"/>
    <cellStyle name="Separador de milhares 15 2 6 2 5" xfId="35461" xr:uid="{8CCE3B06-77FE-49EF-BB58-9F21F34E56B4}"/>
    <cellStyle name="Separador de milhares 15 2 6 3" xfId="13382" xr:uid="{00000000-0005-0000-0000-000000150000}"/>
    <cellStyle name="Separador de milhares 15 2 6 3 2" xfId="19313" xr:uid="{F92ABEE6-571C-4343-B39F-738C96C93D5F}"/>
    <cellStyle name="Separador de milhares 15 2 6 3 2 2" xfId="31107" xr:uid="{832C6FFD-D82D-4145-A7A7-0B9A6E3F3297}"/>
    <cellStyle name="Separador de milhares 15 2 6 3 2 3" xfId="42906" xr:uid="{A9DDA282-6B1B-403C-9665-8FED755443FC}"/>
    <cellStyle name="Separador de milhares 15 2 6 3 3" xfId="25214" xr:uid="{250FBA03-1863-4DFC-9C51-0A33985EB5DA}"/>
    <cellStyle name="Separador de milhares 15 2 6 3 4" xfId="37009" xr:uid="{2BC8A595-6E75-4033-AAFD-EBC21120B9D0}"/>
    <cellStyle name="Separador de milhares 15 2 6 4" xfId="16373" xr:uid="{063E2323-B353-48DE-914F-C176C88E0912}"/>
    <cellStyle name="Separador de milhares 15 2 6 4 2" xfId="28167" xr:uid="{A46C1343-DA1C-430D-A943-CDAAC2EFE654}"/>
    <cellStyle name="Separador de milhares 15 2 6 4 3" xfId="39966" xr:uid="{3DBA0F9B-39D7-4897-9B4E-7EC140C7BA36}"/>
    <cellStyle name="Separador de milhares 15 2 6 5" xfId="22277" xr:uid="{745427DD-40BE-4CBD-A3B2-CD18B4E1684F}"/>
    <cellStyle name="Separador de milhares 15 2 6 6" xfId="34073" xr:uid="{E04ABEE1-4121-4B40-AFB0-9DD40A666488}"/>
    <cellStyle name="Separador de milhares 15 2 7" xfId="11820" xr:uid="{00000000-0005-0000-0000-000001150000}"/>
    <cellStyle name="Separador de milhares 15 2 7 2" xfId="14761" xr:uid="{00000000-0005-0000-0000-000002150000}"/>
    <cellStyle name="Separador de milhares 15 2 7 2 2" xfId="20692" xr:uid="{94935287-6E3F-49FB-8375-2289B4D1697B}"/>
    <cellStyle name="Separador de milhares 15 2 7 2 2 2" xfId="32486" xr:uid="{D304FFD8-6EAA-45B9-AD7E-90DD0B5DD834}"/>
    <cellStyle name="Separador de milhares 15 2 7 2 2 3" xfId="44285" xr:uid="{F0FE890F-FADA-40D6-8383-CB7448F3ABF0}"/>
    <cellStyle name="Separador de milhares 15 2 7 2 3" xfId="26593" xr:uid="{D25E0C27-D1DB-410D-9EEB-2292F66A09A2}"/>
    <cellStyle name="Separador de milhares 15 2 7 2 4" xfId="38388" xr:uid="{CD1968AF-B5D9-41B6-8B78-9DE8E5E9DFAC}"/>
    <cellStyle name="Separador de milhares 15 2 7 3" xfId="17756" xr:uid="{C9C27AB5-410E-4D10-B22C-703108883E8E}"/>
    <cellStyle name="Separador de milhares 15 2 7 3 2" xfId="29550" xr:uid="{0F78A3B7-99A4-40A1-8494-DFF54341F960}"/>
    <cellStyle name="Separador de milhares 15 2 7 3 3" xfId="41349" xr:uid="{A5C09787-D477-45FA-ACD9-8B9B801F6962}"/>
    <cellStyle name="Separador de milhares 15 2 7 4" xfId="23657" xr:uid="{37B5AE60-A510-4D81-933C-642A30EF0FDE}"/>
    <cellStyle name="Separador de milhares 15 2 7 5" xfId="35452" xr:uid="{54953556-475C-4921-8B06-A057BBC281E6}"/>
    <cellStyle name="Separador de milhares 15 2 8" xfId="13373" xr:uid="{00000000-0005-0000-0000-000003150000}"/>
    <cellStyle name="Separador de milhares 15 2 8 2" xfId="19304" xr:uid="{E54B3C3D-2345-4BF6-B05E-332BAAD37C49}"/>
    <cellStyle name="Separador de milhares 15 2 8 2 2" xfId="31098" xr:uid="{041A7DC9-5690-4133-88CF-75FACAD7DEA9}"/>
    <cellStyle name="Separador de milhares 15 2 8 2 3" xfId="42897" xr:uid="{1923888D-5135-40FF-8F57-1E3D45153E64}"/>
    <cellStyle name="Separador de milhares 15 2 8 3" xfId="25205" xr:uid="{DF4BFD26-5F6F-4CE5-B475-D6F630070B50}"/>
    <cellStyle name="Separador de milhares 15 2 8 4" xfId="37000" xr:uid="{0C1B925D-BA21-401B-A1B6-6F44EA59BA1D}"/>
    <cellStyle name="Separador de milhares 15 2 9" xfId="16364" xr:uid="{63823124-FC34-42C1-93FF-4E61CB0221BC}"/>
    <cellStyle name="Separador de milhares 15 2 9 2" xfId="28158" xr:uid="{42C80FFE-D9C2-489D-A31C-65997C38307B}"/>
    <cellStyle name="Separador de milhares 15 2 9 3" xfId="39957" xr:uid="{95D40549-C698-404A-B116-DAEC7C9A44E5}"/>
    <cellStyle name="Separador de milhares 15 3" xfId="3874" xr:uid="{00000000-0005-0000-0000-000004150000}"/>
    <cellStyle name="Separador de milhares 15 3 10" xfId="34074" xr:uid="{12681326-689C-43D7-8C95-D37D2C25E08D}"/>
    <cellStyle name="Separador de milhares 15 3 2" xfId="3875" xr:uid="{00000000-0005-0000-0000-000005150000}"/>
    <cellStyle name="Separador de milhares 15 3 2 2" xfId="3876" xr:uid="{00000000-0005-0000-0000-000006150000}"/>
    <cellStyle name="Separador de milhares 15 3 2 2 2" xfId="11832" xr:uid="{00000000-0005-0000-0000-000007150000}"/>
    <cellStyle name="Separador de milhares 15 3 2 2 2 2" xfId="14773" xr:uid="{00000000-0005-0000-0000-000008150000}"/>
    <cellStyle name="Separador de milhares 15 3 2 2 2 2 2" xfId="20704" xr:uid="{A7D1086B-6F8C-4C3D-A9E5-7FEA9BB87482}"/>
    <cellStyle name="Separador de milhares 15 3 2 2 2 2 2 2" xfId="32498" xr:uid="{7B38F92D-4198-465F-A81C-89EB93E7F764}"/>
    <cellStyle name="Separador de milhares 15 3 2 2 2 2 2 3" xfId="44297" xr:uid="{A0CA832C-AE2D-4298-B677-665C6114B27F}"/>
    <cellStyle name="Separador de milhares 15 3 2 2 2 2 3" xfId="26605" xr:uid="{A67D75DB-2903-447C-B64F-9187BA77E411}"/>
    <cellStyle name="Separador de milhares 15 3 2 2 2 2 4" xfId="38400" xr:uid="{BE1C436D-3D63-42EC-B386-EF118A23F9E5}"/>
    <cellStyle name="Separador de milhares 15 3 2 2 2 3" xfId="17768" xr:uid="{CB26A6E2-D985-4F67-A720-FC4A64BF81A1}"/>
    <cellStyle name="Separador de milhares 15 3 2 2 2 3 2" xfId="29562" xr:uid="{F48B512A-1C3E-4BF7-929A-DD6F26D50D7E}"/>
    <cellStyle name="Separador de milhares 15 3 2 2 2 3 3" xfId="41361" xr:uid="{865659B1-9055-4E54-8433-6365135F7E16}"/>
    <cellStyle name="Separador de milhares 15 3 2 2 2 4" xfId="23669" xr:uid="{74BAB521-0CDC-48C7-8991-F042C85C9028}"/>
    <cellStyle name="Separador de milhares 15 3 2 2 2 5" xfId="35464" xr:uid="{6462A73D-5327-4014-AF04-499EFD69D220}"/>
    <cellStyle name="Separador de milhares 15 3 2 2 3" xfId="13385" xr:uid="{00000000-0005-0000-0000-000009150000}"/>
    <cellStyle name="Separador de milhares 15 3 2 2 3 2" xfId="19316" xr:uid="{E9D29A9B-8F8B-44EE-9728-A2ED8EC3667C}"/>
    <cellStyle name="Separador de milhares 15 3 2 2 3 2 2" xfId="31110" xr:uid="{B8D61974-89A3-44C3-B093-D4F4EF7D8943}"/>
    <cellStyle name="Separador de milhares 15 3 2 2 3 2 3" xfId="42909" xr:uid="{88169062-BD25-4696-B67E-34ECDF5E6F86}"/>
    <cellStyle name="Separador de milhares 15 3 2 2 3 3" xfId="25217" xr:uid="{51637445-4714-4A8A-88B3-06D9F6E77DCA}"/>
    <cellStyle name="Separador de milhares 15 3 2 2 3 4" xfId="37012" xr:uid="{DE4340BF-FB73-4C67-9C04-55A186C1B34C}"/>
    <cellStyle name="Separador de milhares 15 3 2 2 4" xfId="16376" xr:uid="{7C04366B-6260-44FD-89E0-E8F92F5B4C2E}"/>
    <cellStyle name="Separador de milhares 15 3 2 2 4 2" xfId="28170" xr:uid="{16541213-C7E2-427B-B65D-0A55F0188FA6}"/>
    <cellStyle name="Separador de milhares 15 3 2 2 4 3" xfId="39969" xr:uid="{45194F57-115F-46EA-81D1-035A69DFB8AC}"/>
    <cellStyle name="Separador de milhares 15 3 2 2 5" xfId="22280" xr:uid="{70FA98C2-1ABF-476E-96EA-59F05969B7DD}"/>
    <cellStyle name="Separador de milhares 15 3 2 2 6" xfId="34076" xr:uid="{4FE7D743-D6D5-4AA4-B3FC-744FC5E860FE}"/>
    <cellStyle name="Separador de milhares 15 3 2 3" xfId="3877" xr:uid="{00000000-0005-0000-0000-00000A150000}"/>
    <cellStyle name="Separador de milhares 15 3 2 3 2" xfId="11833" xr:uid="{00000000-0005-0000-0000-00000B150000}"/>
    <cellStyle name="Separador de milhares 15 3 2 3 2 2" xfId="14774" xr:uid="{00000000-0005-0000-0000-00000C150000}"/>
    <cellStyle name="Separador de milhares 15 3 2 3 2 2 2" xfId="20705" xr:uid="{9E3BC96E-D5AD-44BE-8BE3-7C11B2892317}"/>
    <cellStyle name="Separador de milhares 15 3 2 3 2 2 2 2" xfId="32499" xr:uid="{D8A21F27-0287-4829-8628-E28EC0B72798}"/>
    <cellStyle name="Separador de milhares 15 3 2 3 2 2 2 3" xfId="44298" xr:uid="{324C1166-BD52-4898-907B-F17FCA045FB1}"/>
    <cellStyle name="Separador de milhares 15 3 2 3 2 2 3" xfId="26606" xr:uid="{62CBCA2C-E103-41BF-81F6-8C9736F3158C}"/>
    <cellStyle name="Separador de milhares 15 3 2 3 2 2 4" xfId="38401" xr:uid="{4C4634EA-8D56-4A0B-BE9A-D2CD793EE38F}"/>
    <cellStyle name="Separador de milhares 15 3 2 3 2 3" xfId="17769" xr:uid="{0D075D0F-7197-40DE-951D-C10618F7A9A2}"/>
    <cellStyle name="Separador de milhares 15 3 2 3 2 3 2" xfId="29563" xr:uid="{82A0E362-3159-4E1D-8D1E-98A25D7339D0}"/>
    <cellStyle name="Separador de milhares 15 3 2 3 2 3 3" xfId="41362" xr:uid="{491F5970-679D-4EB8-AFAC-81EDEC70C95A}"/>
    <cellStyle name="Separador de milhares 15 3 2 3 2 4" xfId="23670" xr:uid="{4A77EAA3-22DD-429D-983F-F81789E0E6C7}"/>
    <cellStyle name="Separador de milhares 15 3 2 3 2 5" xfId="35465" xr:uid="{463E8852-39F3-413D-A79C-2E5B24DA42BA}"/>
    <cellStyle name="Separador de milhares 15 3 2 3 3" xfId="13386" xr:uid="{00000000-0005-0000-0000-00000D150000}"/>
    <cellStyle name="Separador de milhares 15 3 2 3 3 2" xfId="19317" xr:uid="{F7397F58-81FE-4673-9D2E-93722DEFFD11}"/>
    <cellStyle name="Separador de milhares 15 3 2 3 3 2 2" xfId="31111" xr:uid="{EC7CA5D2-021E-499B-A6A3-B722302BE124}"/>
    <cellStyle name="Separador de milhares 15 3 2 3 3 2 3" xfId="42910" xr:uid="{73C18493-4EF7-4B52-98E3-B5AEF375EB5F}"/>
    <cellStyle name="Separador de milhares 15 3 2 3 3 3" xfId="25218" xr:uid="{31595CB5-76A8-49F3-B97C-8C80FD1F3E06}"/>
    <cellStyle name="Separador de milhares 15 3 2 3 3 4" xfId="37013" xr:uid="{62228A60-2802-4BD4-915C-5A639DA8C2EB}"/>
    <cellStyle name="Separador de milhares 15 3 2 3 4" xfId="16377" xr:uid="{29AE7235-8F8F-4831-8FEB-546CFB18B60A}"/>
    <cellStyle name="Separador de milhares 15 3 2 3 4 2" xfId="28171" xr:uid="{9270CDA3-0A3A-438D-BB72-38DD91FFF149}"/>
    <cellStyle name="Separador de milhares 15 3 2 3 4 3" xfId="39970" xr:uid="{A1FF9CF3-12B6-4BCB-9001-32916DCF74B2}"/>
    <cellStyle name="Separador de milhares 15 3 2 3 5" xfId="22281" xr:uid="{77A9233C-DF84-44AA-B32F-222333F799B7}"/>
    <cellStyle name="Separador de milhares 15 3 2 3 6" xfId="34077" xr:uid="{1DFD1DCA-523E-4B74-81B5-5488B4FAA8A5}"/>
    <cellStyle name="Separador de milhares 15 3 2 4" xfId="11831" xr:uid="{00000000-0005-0000-0000-00000E150000}"/>
    <cellStyle name="Separador de milhares 15 3 2 4 2" xfId="14772" xr:uid="{00000000-0005-0000-0000-00000F150000}"/>
    <cellStyle name="Separador de milhares 15 3 2 4 2 2" xfId="20703" xr:uid="{E7DE30DA-DE8C-44B0-A125-098D7C29754A}"/>
    <cellStyle name="Separador de milhares 15 3 2 4 2 2 2" xfId="32497" xr:uid="{A473B5E5-0E01-4809-8731-41CA429604C9}"/>
    <cellStyle name="Separador de milhares 15 3 2 4 2 2 3" xfId="44296" xr:uid="{FF1B8A93-771E-40F8-9D1B-AED1486C40EB}"/>
    <cellStyle name="Separador de milhares 15 3 2 4 2 3" xfId="26604" xr:uid="{E29060D2-634A-4E12-B706-64180D300D02}"/>
    <cellStyle name="Separador de milhares 15 3 2 4 2 4" xfId="38399" xr:uid="{08FFC25D-9962-4DD1-B4AD-D214CB306C62}"/>
    <cellStyle name="Separador de milhares 15 3 2 4 3" xfId="17767" xr:uid="{EF31BC4F-1E2B-4A42-B073-ABED22E44175}"/>
    <cellStyle name="Separador de milhares 15 3 2 4 3 2" xfId="29561" xr:uid="{239111B5-2A93-4194-8E05-6B07B66685DB}"/>
    <cellStyle name="Separador de milhares 15 3 2 4 3 3" xfId="41360" xr:uid="{AB6B6AD6-0B40-4C49-A470-2A42532E8687}"/>
    <cellStyle name="Separador de milhares 15 3 2 4 4" xfId="23668" xr:uid="{380A282B-4DE7-4472-B5EA-B0D0938FAD38}"/>
    <cellStyle name="Separador de milhares 15 3 2 4 5" xfId="35463" xr:uid="{2AB61448-CEC9-4611-BD29-32547F6F49DC}"/>
    <cellStyle name="Separador de milhares 15 3 2 5" xfId="13384" xr:uid="{00000000-0005-0000-0000-000010150000}"/>
    <cellStyle name="Separador de milhares 15 3 2 5 2" xfId="19315" xr:uid="{28D42E38-2D4F-4F8A-A951-B5A8F407E751}"/>
    <cellStyle name="Separador de milhares 15 3 2 5 2 2" xfId="31109" xr:uid="{538AC258-2E9F-4C48-A722-AC618ACAC787}"/>
    <cellStyle name="Separador de milhares 15 3 2 5 2 3" xfId="42908" xr:uid="{0B36E4D5-9C85-4FA2-B6E5-EB3BED039A0D}"/>
    <cellStyle name="Separador de milhares 15 3 2 5 3" xfId="25216" xr:uid="{8AD38564-339F-4909-8934-3C22EBBE3718}"/>
    <cellStyle name="Separador de milhares 15 3 2 5 4" xfId="37011" xr:uid="{41F3882D-C2BB-4A7D-B1E6-32BC7B9BD309}"/>
    <cellStyle name="Separador de milhares 15 3 2 6" xfId="16375" xr:uid="{11143C4C-65D9-4C6F-9249-DDCC6D7F683E}"/>
    <cellStyle name="Separador de milhares 15 3 2 6 2" xfId="28169" xr:uid="{40CD8DF9-2DF8-43A1-AD3D-BBF108E45B9E}"/>
    <cellStyle name="Separador de milhares 15 3 2 6 3" xfId="39968" xr:uid="{7D31DDB8-DF07-40DA-BB4C-F9B8D2F1ACE7}"/>
    <cellStyle name="Separador de milhares 15 3 2 7" xfId="22279" xr:uid="{F38A42C1-F667-49EA-B999-A8DAFF16151E}"/>
    <cellStyle name="Separador de milhares 15 3 2 8" xfId="34075" xr:uid="{7A502F5E-3677-45D8-90D7-767C491C08E0}"/>
    <cellStyle name="Separador de milhares 15 3 3" xfId="3878" xr:uid="{00000000-0005-0000-0000-000011150000}"/>
    <cellStyle name="Separador de milhares 15 3 3 2" xfId="11834" xr:uid="{00000000-0005-0000-0000-000012150000}"/>
    <cellStyle name="Separador de milhares 15 3 3 2 2" xfId="14775" xr:uid="{00000000-0005-0000-0000-000013150000}"/>
    <cellStyle name="Separador de milhares 15 3 3 2 2 2" xfId="20706" xr:uid="{2F6F94BE-3D40-4BB6-83D5-54F4BDF8129B}"/>
    <cellStyle name="Separador de milhares 15 3 3 2 2 2 2" xfId="32500" xr:uid="{54EED5B6-36C1-4348-B983-C49CBD76C1A4}"/>
    <cellStyle name="Separador de milhares 15 3 3 2 2 2 3" xfId="44299" xr:uid="{3700CD8A-0831-49E3-96E1-7A5F484EDCBB}"/>
    <cellStyle name="Separador de milhares 15 3 3 2 2 3" xfId="26607" xr:uid="{DD14B935-EEDE-4101-A93D-FD6B92283A03}"/>
    <cellStyle name="Separador de milhares 15 3 3 2 2 4" xfId="38402" xr:uid="{ABCB4D3B-6D9E-4337-988C-24CDD80B6A38}"/>
    <cellStyle name="Separador de milhares 15 3 3 2 3" xfId="17770" xr:uid="{817AF57C-A518-4C0D-B1CB-17970BDE61ED}"/>
    <cellStyle name="Separador de milhares 15 3 3 2 3 2" xfId="29564" xr:uid="{D38D97BB-FB49-43DC-A601-306231DF0585}"/>
    <cellStyle name="Separador de milhares 15 3 3 2 3 3" xfId="41363" xr:uid="{4641EA5E-6D63-42A0-BDDA-1EFEFA728DEB}"/>
    <cellStyle name="Separador de milhares 15 3 3 2 4" xfId="23671" xr:uid="{D458CD38-D232-4756-866E-7B695D5FC378}"/>
    <cellStyle name="Separador de milhares 15 3 3 2 5" xfId="35466" xr:uid="{29FC8227-064E-4100-B763-F9CABA3F73A5}"/>
    <cellStyle name="Separador de milhares 15 3 3 3" xfId="13387" xr:uid="{00000000-0005-0000-0000-000014150000}"/>
    <cellStyle name="Separador de milhares 15 3 3 3 2" xfId="19318" xr:uid="{2843FFE5-51D1-4B8E-9589-7E7554C5D34D}"/>
    <cellStyle name="Separador de milhares 15 3 3 3 2 2" xfId="31112" xr:uid="{02100260-C074-4EF0-88F8-8774364898C5}"/>
    <cellStyle name="Separador de milhares 15 3 3 3 2 3" xfId="42911" xr:uid="{A364F0E7-4C5B-45EF-ACBD-305ECD871824}"/>
    <cellStyle name="Separador de milhares 15 3 3 3 3" xfId="25219" xr:uid="{D4952CA0-E98C-47F9-B2AC-C4351346469B}"/>
    <cellStyle name="Separador de milhares 15 3 3 3 4" xfId="37014" xr:uid="{8D381280-F222-438F-902D-4CC0A4AAF3BD}"/>
    <cellStyle name="Separador de milhares 15 3 3 4" xfId="16378" xr:uid="{F372176F-BF70-4557-862F-6C019467BB48}"/>
    <cellStyle name="Separador de milhares 15 3 3 4 2" xfId="28172" xr:uid="{877FECA6-72E5-4525-AC09-0B4CCB0FDFC6}"/>
    <cellStyle name="Separador de milhares 15 3 3 4 3" xfId="39971" xr:uid="{63674ACA-009D-4A70-9FC9-AA5013203F0D}"/>
    <cellStyle name="Separador de milhares 15 3 3 5" xfId="22282" xr:uid="{2D6A2460-EE1D-4C04-AA35-0A1B3185CBA8}"/>
    <cellStyle name="Separador de milhares 15 3 3 6" xfId="34078" xr:uid="{472240EE-4B7E-4E3A-B6DA-70BA18E91BE8}"/>
    <cellStyle name="Separador de milhares 15 3 4" xfId="3879" xr:uid="{00000000-0005-0000-0000-000015150000}"/>
    <cellStyle name="Separador de milhares 15 3 4 2" xfId="11835" xr:uid="{00000000-0005-0000-0000-000016150000}"/>
    <cellStyle name="Separador de milhares 15 3 4 2 2" xfId="14776" xr:uid="{00000000-0005-0000-0000-000017150000}"/>
    <cellStyle name="Separador de milhares 15 3 4 2 2 2" xfId="20707" xr:uid="{1B7E4026-5678-4B06-A4C5-834596E90032}"/>
    <cellStyle name="Separador de milhares 15 3 4 2 2 2 2" xfId="32501" xr:uid="{7C473D10-0AB2-426E-9DE0-254545AD4368}"/>
    <cellStyle name="Separador de milhares 15 3 4 2 2 2 3" xfId="44300" xr:uid="{F408F409-5022-459D-957F-19ACB22332BB}"/>
    <cellStyle name="Separador de milhares 15 3 4 2 2 3" xfId="26608" xr:uid="{CC2E5A42-3AC3-411D-872C-62741B2FB0F5}"/>
    <cellStyle name="Separador de milhares 15 3 4 2 2 4" xfId="38403" xr:uid="{79AAD059-C225-4FF3-B64C-3CE367A45EE8}"/>
    <cellStyle name="Separador de milhares 15 3 4 2 3" xfId="17771" xr:uid="{42ACC450-8906-420E-BB7B-C82FDEA9DB15}"/>
    <cellStyle name="Separador de milhares 15 3 4 2 3 2" xfId="29565" xr:uid="{2C283E2C-009E-4155-983A-28C6FD8B2FE3}"/>
    <cellStyle name="Separador de milhares 15 3 4 2 3 3" xfId="41364" xr:uid="{D70304D6-1D65-44BE-A974-9948F903236F}"/>
    <cellStyle name="Separador de milhares 15 3 4 2 4" xfId="23672" xr:uid="{6731AC51-4ACD-4CFB-ACDE-7830E091888E}"/>
    <cellStyle name="Separador de milhares 15 3 4 2 5" xfId="35467" xr:uid="{032399DF-064B-44D1-8790-C9FFF9C7C7FC}"/>
    <cellStyle name="Separador de milhares 15 3 4 3" xfId="13388" xr:uid="{00000000-0005-0000-0000-000018150000}"/>
    <cellStyle name="Separador de milhares 15 3 4 3 2" xfId="19319" xr:uid="{5F3802EC-E9F0-4784-9429-D43690714C8B}"/>
    <cellStyle name="Separador de milhares 15 3 4 3 2 2" xfId="31113" xr:uid="{49FF52A6-0CF5-4F70-8FAA-B162876AC56A}"/>
    <cellStyle name="Separador de milhares 15 3 4 3 2 3" xfId="42912" xr:uid="{1F543556-8208-4E9B-AAD0-38EF0EFFF541}"/>
    <cellStyle name="Separador de milhares 15 3 4 3 3" xfId="25220" xr:uid="{0AFF2858-67A7-4FC5-9C6D-5C0B88442F34}"/>
    <cellStyle name="Separador de milhares 15 3 4 3 4" xfId="37015" xr:uid="{775E0E4D-FF81-44C4-BFDB-AA1514F66343}"/>
    <cellStyle name="Separador de milhares 15 3 4 4" xfId="16379" xr:uid="{05C3FA74-AD56-4E63-87C4-C3E0A9220239}"/>
    <cellStyle name="Separador de milhares 15 3 4 4 2" xfId="28173" xr:uid="{FA28F385-CC12-4E1B-962C-B7B920106E20}"/>
    <cellStyle name="Separador de milhares 15 3 4 4 3" xfId="39972" xr:uid="{09E233C7-64C4-43B8-84A6-A830239A5C89}"/>
    <cellStyle name="Separador de milhares 15 3 4 5" xfId="22283" xr:uid="{D810B355-2391-49DE-8192-D86427F374DD}"/>
    <cellStyle name="Separador de milhares 15 3 4 6" xfId="34079" xr:uid="{EA978AF5-5D08-46C9-A575-3D7DF16EDB7E}"/>
    <cellStyle name="Separador de milhares 15 3 5" xfId="3880" xr:uid="{00000000-0005-0000-0000-000019150000}"/>
    <cellStyle name="Separador de milhares 15 3 5 2" xfId="11836" xr:uid="{00000000-0005-0000-0000-00001A150000}"/>
    <cellStyle name="Separador de milhares 15 3 5 2 2" xfId="14777" xr:uid="{00000000-0005-0000-0000-00001B150000}"/>
    <cellStyle name="Separador de milhares 15 3 5 2 2 2" xfId="20708" xr:uid="{6DC0BCF3-E33E-4683-B571-6E651B3D6260}"/>
    <cellStyle name="Separador de milhares 15 3 5 2 2 2 2" xfId="32502" xr:uid="{6CC81CA7-F181-4BBF-B623-0B2686CB2867}"/>
    <cellStyle name="Separador de milhares 15 3 5 2 2 2 3" xfId="44301" xr:uid="{11E07441-6CF1-4CA3-82EA-88C244782700}"/>
    <cellStyle name="Separador de milhares 15 3 5 2 2 3" xfId="26609" xr:uid="{13D11C8A-A141-4BB6-A473-781A265B8207}"/>
    <cellStyle name="Separador de milhares 15 3 5 2 2 4" xfId="38404" xr:uid="{EA056F0B-7169-43DB-94FA-EF1EF77CF9AB}"/>
    <cellStyle name="Separador de milhares 15 3 5 2 3" xfId="17772" xr:uid="{FA44730C-C898-44D8-98B6-BB66FDED83BF}"/>
    <cellStyle name="Separador de milhares 15 3 5 2 3 2" xfId="29566" xr:uid="{A04A4013-EB99-4CFD-91B7-80E2A0E9EDBB}"/>
    <cellStyle name="Separador de milhares 15 3 5 2 3 3" xfId="41365" xr:uid="{D221D8B6-EFA3-4756-B9A8-0D3CE3D83741}"/>
    <cellStyle name="Separador de milhares 15 3 5 2 4" xfId="23673" xr:uid="{7F1AC6CA-C7EB-4095-9961-B1EA72B73F38}"/>
    <cellStyle name="Separador de milhares 15 3 5 2 5" xfId="35468" xr:uid="{5BA17469-F81D-470F-8EE1-A2E32A06642E}"/>
    <cellStyle name="Separador de milhares 15 3 5 3" xfId="13389" xr:uid="{00000000-0005-0000-0000-00001C150000}"/>
    <cellStyle name="Separador de milhares 15 3 5 3 2" xfId="19320" xr:uid="{30E36A99-F532-47B2-A5C9-2AB0BA162103}"/>
    <cellStyle name="Separador de milhares 15 3 5 3 2 2" xfId="31114" xr:uid="{DB5C339A-8405-4E40-B0F8-9CE08D2111F8}"/>
    <cellStyle name="Separador de milhares 15 3 5 3 2 3" xfId="42913" xr:uid="{2163223F-949E-4E4B-A537-40F10983065D}"/>
    <cellStyle name="Separador de milhares 15 3 5 3 3" xfId="25221" xr:uid="{004A55DB-0325-4E3C-B1A7-C544BD7CAEDA}"/>
    <cellStyle name="Separador de milhares 15 3 5 3 4" xfId="37016" xr:uid="{9F2B5F8B-3E16-4F86-8231-DC5A9CA22588}"/>
    <cellStyle name="Separador de milhares 15 3 5 4" xfId="16380" xr:uid="{51DBBD0A-797F-406A-9B5F-39BEE72F13E2}"/>
    <cellStyle name="Separador de milhares 15 3 5 4 2" xfId="28174" xr:uid="{60DD24B4-8529-4E30-A6E7-8A4463E9A0B9}"/>
    <cellStyle name="Separador de milhares 15 3 5 4 3" xfId="39973" xr:uid="{FEDD4815-CEF4-4E98-A83D-8BEA1149FC94}"/>
    <cellStyle name="Separador de milhares 15 3 5 5" xfId="22284" xr:uid="{01DB4070-8E84-4011-A76B-B81978025236}"/>
    <cellStyle name="Separador de milhares 15 3 5 6" xfId="34080" xr:uid="{DE8E46F3-BD17-4124-8F90-E9E524885234}"/>
    <cellStyle name="Separador de milhares 15 3 6" xfId="11830" xr:uid="{00000000-0005-0000-0000-00001D150000}"/>
    <cellStyle name="Separador de milhares 15 3 6 2" xfId="14771" xr:uid="{00000000-0005-0000-0000-00001E150000}"/>
    <cellStyle name="Separador de milhares 15 3 6 2 2" xfId="20702" xr:uid="{EC2E38A2-8F0B-4F3B-8AD0-7D0A03A15BC4}"/>
    <cellStyle name="Separador de milhares 15 3 6 2 2 2" xfId="32496" xr:uid="{FAEF109B-7AE0-4927-942C-801BB4AF4468}"/>
    <cellStyle name="Separador de milhares 15 3 6 2 2 3" xfId="44295" xr:uid="{22A97A3E-8CA8-4177-B313-F538E451AA4B}"/>
    <cellStyle name="Separador de milhares 15 3 6 2 3" xfId="26603" xr:uid="{4F02D0FA-FEC7-4AAE-A490-2F243B252C8C}"/>
    <cellStyle name="Separador de milhares 15 3 6 2 4" xfId="38398" xr:uid="{D4AFB545-CABD-4605-9561-0D66FE84B817}"/>
    <cellStyle name="Separador de milhares 15 3 6 3" xfId="17766" xr:uid="{4ACFB327-F4F2-44D2-9B2D-D2C565627932}"/>
    <cellStyle name="Separador de milhares 15 3 6 3 2" xfId="29560" xr:uid="{3A3D0EF9-0029-48B7-B1F3-26B0DE0CC3B5}"/>
    <cellStyle name="Separador de milhares 15 3 6 3 3" xfId="41359" xr:uid="{2A420F3A-ECD1-4318-9F4C-B915A8DC05C3}"/>
    <cellStyle name="Separador de milhares 15 3 6 4" xfId="23667" xr:uid="{32E4EB93-7F84-4AA1-9346-F95E89D3E995}"/>
    <cellStyle name="Separador de milhares 15 3 6 5" xfId="35462" xr:uid="{B181CA08-685C-4D69-B8A2-00EC32765564}"/>
    <cellStyle name="Separador de milhares 15 3 7" xfId="13383" xr:uid="{00000000-0005-0000-0000-00001F150000}"/>
    <cellStyle name="Separador de milhares 15 3 7 2" xfId="19314" xr:uid="{9961A96A-08CA-4E50-A5A3-C64F4662A530}"/>
    <cellStyle name="Separador de milhares 15 3 7 2 2" xfId="31108" xr:uid="{6B70A706-B50A-499A-859B-3244F28DDA13}"/>
    <cellStyle name="Separador de milhares 15 3 7 2 3" xfId="42907" xr:uid="{0FACCAEB-9518-4940-A38C-620155935925}"/>
    <cellStyle name="Separador de milhares 15 3 7 3" xfId="25215" xr:uid="{03644B4F-5D86-4203-AF9C-5A4825D97330}"/>
    <cellStyle name="Separador de milhares 15 3 7 4" xfId="37010" xr:uid="{1E158714-324E-41D9-BD12-2F3FEDCE856D}"/>
    <cellStyle name="Separador de milhares 15 3 8" xfId="16374" xr:uid="{21D1B622-E14E-41C6-9184-9955234B75E8}"/>
    <cellStyle name="Separador de milhares 15 3 8 2" xfId="28168" xr:uid="{A9F1B8E8-6EE1-4255-B7D5-C1B1F4112E98}"/>
    <cellStyle name="Separador de milhares 15 3 8 3" xfId="39967" xr:uid="{1F64833D-530F-4252-9139-EC39445225D4}"/>
    <cellStyle name="Separador de milhares 15 3 9" xfId="22278" xr:uid="{CAE59998-0B7D-44B7-9985-64DB28902F83}"/>
    <cellStyle name="Separador de milhares 15 4" xfId="3881" xr:uid="{00000000-0005-0000-0000-000020150000}"/>
    <cellStyle name="Separador de milhares 15 4 10" xfId="34081" xr:uid="{94D63A76-ABA4-4F9F-8C0A-FA3E0A547C39}"/>
    <cellStyle name="Separador de milhares 15 4 2" xfId="3882" xr:uid="{00000000-0005-0000-0000-000021150000}"/>
    <cellStyle name="Separador de milhares 15 4 2 2" xfId="3883" xr:uid="{00000000-0005-0000-0000-000022150000}"/>
    <cellStyle name="Separador de milhares 15 4 2 2 2" xfId="11839" xr:uid="{00000000-0005-0000-0000-000023150000}"/>
    <cellStyle name="Separador de milhares 15 4 2 2 2 2" xfId="14780" xr:uid="{00000000-0005-0000-0000-000024150000}"/>
    <cellStyle name="Separador de milhares 15 4 2 2 2 2 2" xfId="20711" xr:uid="{15833F87-2110-4828-B28A-CA719109C2AD}"/>
    <cellStyle name="Separador de milhares 15 4 2 2 2 2 2 2" xfId="32505" xr:uid="{E4291C95-108C-41B6-BA3F-35226E30C40C}"/>
    <cellStyle name="Separador de milhares 15 4 2 2 2 2 2 3" xfId="44304" xr:uid="{02EBCAE2-8A9F-4C6C-A428-9A8DABC9F07A}"/>
    <cellStyle name="Separador de milhares 15 4 2 2 2 2 3" xfId="26612" xr:uid="{3C18BB72-AE41-4BDD-8A76-A37009B575CC}"/>
    <cellStyle name="Separador de milhares 15 4 2 2 2 2 4" xfId="38407" xr:uid="{86AEA4A8-F449-45FE-8D52-820972871502}"/>
    <cellStyle name="Separador de milhares 15 4 2 2 2 3" xfId="17775" xr:uid="{2E28C905-F988-4DFD-8367-A7AC4171F6FD}"/>
    <cellStyle name="Separador de milhares 15 4 2 2 2 3 2" xfId="29569" xr:uid="{C5DF1973-E170-46B4-B74E-60A4DFDE2919}"/>
    <cellStyle name="Separador de milhares 15 4 2 2 2 3 3" xfId="41368" xr:uid="{E5CAF358-630E-49D1-8503-73957FB7DE0A}"/>
    <cellStyle name="Separador de milhares 15 4 2 2 2 4" xfId="23676" xr:uid="{1012F6E8-4B4C-498F-94B1-F9385DA6070C}"/>
    <cellStyle name="Separador de milhares 15 4 2 2 2 5" xfId="35471" xr:uid="{86B29D19-AA4F-43E4-939C-4484E0FF93A0}"/>
    <cellStyle name="Separador de milhares 15 4 2 2 3" xfId="13392" xr:uid="{00000000-0005-0000-0000-000025150000}"/>
    <cellStyle name="Separador de milhares 15 4 2 2 3 2" xfId="19323" xr:uid="{1513C7F8-1C82-4097-B8DA-677A0A808284}"/>
    <cellStyle name="Separador de milhares 15 4 2 2 3 2 2" xfId="31117" xr:uid="{882D5A0E-9B9F-423A-990D-943230CC6C33}"/>
    <cellStyle name="Separador de milhares 15 4 2 2 3 2 3" xfId="42916" xr:uid="{A94B142B-4350-4797-913F-9731291FD7BA}"/>
    <cellStyle name="Separador de milhares 15 4 2 2 3 3" xfId="25224" xr:uid="{0AD86F4A-247B-4CD7-990B-39D800A2DF3D}"/>
    <cellStyle name="Separador de milhares 15 4 2 2 3 4" xfId="37019" xr:uid="{42EC489F-E448-4591-88F3-8A2D08DE527E}"/>
    <cellStyle name="Separador de milhares 15 4 2 2 4" xfId="16383" xr:uid="{9D393256-DAD4-4FAB-83D9-B7B5751DE5A7}"/>
    <cellStyle name="Separador de milhares 15 4 2 2 4 2" xfId="28177" xr:uid="{DB9E7D45-976A-440A-ACB1-A6759AE2A1EA}"/>
    <cellStyle name="Separador de milhares 15 4 2 2 4 3" xfId="39976" xr:uid="{FD40BCCC-57B9-445A-A2DF-3E33031E0F4E}"/>
    <cellStyle name="Separador de milhares 15 4 2 2 5" xfId="22287" xr:uid="{8010A945-3D51-4345-BA3D-115BC94F331A}"/>
    <cellStyle name="Separador de milhares 15 4 2 2 6" xfId="34083" xr:uid="{C568CAE3-5448-41DA-A92C-8A134371788B}"/>
    <cellStyle name="Separador de milhares 15 4 2 3" xfId="3884" xr:uid="{00000000-0005-0000-0000-000026150000}"/>
    <cellStyle name="Separador de milhares 15 4 2 3 2" xfId="11840" xr:uid="{00000000-0005-0000-0000-000027150000}"/>
    <cellStyle name="Separador de milhares 15 4 2 3 2 2" xfId="14781" xr:uid="{00000000-0005-0000-0000-000028150000}"/>
    <cellStyle name="Separador de milhares 15 4 2 3 2 2 2" xfId="20712" xr:uid="{1158537D-C61B-4FE7-A8D9-09C4D4D26B9A}"/>
    <cellStyle name="Separador de milhares 15 4 2 3 2 2 2 2" xfId="32506" xr:uid="{869415B9-9FA6-4401-9740-7304C23E9950}"/>
    <cellStyle name="Separador de milhares 15 4 2 3 2 2 2 3" xfId="44305" xr:uid="{54BC082D-6038-4AC3-904F-5007EEACF0C5}"/>
    <cellStyle name="Separador de milhares 15 4 2 3 2 2 3" xfId="26613" xr:uid="{2724CCAC-3DFD-4108-800F-89DE40C88CD3}"/>
    <cellStyle name="Separador de milhares 15 4 2 3 2 2 4" xfId="38408" xr:uid="{042E903B-A389-4394-B625-6CCFFEF14BD1}"/>
    <cellStyle name="Separador de milhares 15 4 2 3 2 3" xfId="17776" xr:uid="{2370D1E3-0C2A-4493-9E79-9CD398DB7D59}"/>
    <cellStyle name="Separador de milhares 15 4 2 3 2 3 2" xfId="29570" xr:uid="{A4385DC1-51ED-4597-8943-772FA3E8D52E}"/>
    <cellStyle name="Separador de milhares 15 4 2 3 2 3 3" xfId="41369" xr:uid="{B4458201-CFD1-4404-9F3B-1831AEDBDF6B}"/>
    <cellStyle name="Separador de milhares 15 4 2 3 2 4" xfId="23677" xr:uid="{56FF77A2-EDCB-4F04-8904-2315C2882C49}"/>
    <cellStyle name="Separador de milhares 15 4 2 3 2 5" xfId="35472" xr:uid="{AD72CF43-CFD3-44D8-8820-AB5F56706A3C}"/>
    <cellStyle name="Separador de milhares 15 4 2 3 3" xfId="13393" xr:uid="{00000000-0005-0000-0000-000029150000}"/>
    <cellStyle name="Separador de milhares 15 4 2 3 3 2" xfId="19324" xr:uid="{8C29B4D0-D7A2-4A3A-8C9F-C7ED54CA72D9}"/>
    <cellStyle name="Separador de milhares 15 4 2 3 3 2 2" xfId="31118" xr:uid="{0CE9FEC6-5C2A-4F07-9CB8-BEFB856D9793}"/>
    <cellStyle name="Separador de milhares 15 4 2 3 3 2 3" xfId="42917" xr:uid="{B8E2B9E1-5DE8-40C5-BE59-229045CCA4F4}"/>
    <cellStyle name="Separador de milhares 15 4 2 3 3 3" xfId="25225" xr:uid="{C3983F6F-6058-472E-9E0A-CD1D11863A23}"/>
    <cellStyle name="Separador de milhares 15 4 2 3 3 4" xfId="37020" xr:uid="{B8C8849E-0954-49CF-AD0D-4710A6404A46}"/>
    <cellStyle name="Separador de milhares 15 4 2 3 4" xfId="16384" xr:uid="{84167D60-3877-4F73-AEBB-B83DAC8777B6}"/>
    <cellStyle name="Separador de milhares 15 4 2 3 4 2" xfId="28178" xr:uid="{479A7FC3-82CB-49D0-8542-F367EF9F82B8}"/>
    <cellStyle name="Separador de milhares 15 4 2 3 4 3" xfId="39977" xr:uid="{0C4AA7D2-9FA8-42BD-B8B4-ABBDE56765E4}"/>
    <cellStyle name="Separador de milhares 15 4 2 3 5" xfId="22288" xr:uid="{381DEC39-F949-4A46-AF2B-6FAAFCA9407C}"/>
    <cellStyle name="Separador de milhares 15 4 2 3 6" xfId="34084" xr:uid="{97541783-2653-45D5-A607-998D9F450869}"/>
    <cellStyle name="Separador de milhares 15 4 2 4" xfId="11838" xr:uid="{00000000-0005-0000-0000-00002A150000}"/>
    <cellStyle name="Separador de milhares 15 4 2 4 2" xfId="14779" xr:uid="{00000000-0005-0000-0000-00002B150000}"/>
    <cellStyle name="Separador de milhares 15 4 2 4 2 2" xfId="20710" xr:uid="{F686051A-DC1B-4F50-8FA0-A37FBB4207A6}"/>
    <cellStyle name="Separador de milhares 15 4 2 4 2 2 2" xfId="32504" xr:uid="{92442C52-FF86-4289-8051-63D73A094B84}"/>
    <cellStyle name="Separador de milhares 15 4 2 4 2 2 3" xfId="44303" xr:uid="{09564227-4EA7-4D80-95BE-42AF84889751}"/>
    <cellStyle name="Separador de milhares 15 4 2 4 2 3" xfId="26611" xr:uid="{AD110FE1-8738-4882-B05B-B25C36ADBFC3}"/>
    <cellStyle name="Separador de milhares 15 4 2 4 2 4" xfId="38406" xr:uid="{E64E9315-6F1A-497E-9D2B-45583868BB79}"/>
    <cellStyle name="Separador de milhares 15 4 2 4 3" xfId="17774" xr:uid="{892A077A-69BE-4420-A28E-3C20A9BCC1C4}"/>
    <cellStyle name="Separador de milhares 15 4 2 4 3 2" xfId="29568" xr:uid="{6AC45E30-C992-408B-9E42-492AF961ACF2}"/>
    <cellStyle name="Separador de milhares 15 4 2 4 3 3" xfId="41367" xr:uid="{CB3E8995-92D0-4DA3-B935-5D65C03B4BCE}"/>
    <cellStyle name="Separador de milhares 15 4 2 4 4" xfId="23675" xr:uid="{5E331A6C-362F-4FFA-B5D0-F6E0816407A1}"/>
    <cellStyle name="Separador de milhares 15 4 2 4 5" xfId="35470" xr:uid="{189BA7DB-12CF-484F-8860-3AA1571C3738}"/>
    <cellStyle name="Separador de milhares 15 4 2 5" xfId="13391" xr:uid="{00000000-0005-0000-0000-00002C150000}"/>
    <cellStyle name="Separador de milhares 15 4 2 5 2" xfId="19322" xr:uid="{90324C60-2E59-4920-901A-600950EE6493}"/>
    <cellStyle name="Separador de milhares 15 4 2 5 2 2" xfId="31116" xr:uid="{2988A1DE-A7F4-4C5C-B5BC-46F9B926FC09}"/>
    <cellStyle name="Separador de milhares 15 4 2 5 2 3" xfId="42915" xr:uid="{D5E5F865-86DF-465F-8F99-99498C66CC73}"/>
    <cellStyle name="Separador de milhares 15 4 2 5 3" xfId="25223" xr:uid="{37B70D2E-CE4A-4680-A328-5D6198E54681}"/>
    <cellStyle name="Separador de milhares 15 4 2 5 4" xfId="37018" xr:uid="{DB0FD169-1AD9-4F51-971D-D5191176FCBF}"/>
    <cellStyle name="Separador de milhares 15 4 2 6" xfId="16382" xr:uid="{79F66FE5-7E1A-4387-9353-D2E3CC09C314}"/>
    <cellStyle name="Separador de milhares 15 4 2 6 2" xfId="28176" xr:uid="{D98178A5-ECBC-4C2F-A0FF-DA90CECADC81}"/>
    <cellStyle name="Separador de milhares 15 4 2 6 3" xfId="39975" xr:uid="{44FAE7F5-4FF2-4D0D-AD82-BEDC5D265A9F}"/>
    <cellStyle name="Separador de milhares 15 4 2 7" xfId="22286" xr:uid="{1728211A-3DB0-4FAC-B488-591041D149A6}"/>
    <cellStyle name="Separador de milhares 15 4 2 8" xfId="34082" xr:uid="{0E568ED5-E618-4070-A424-915829CA124E}"/>
    <cellStyle name="Separador de milhares 15 4 3" xfId="3885" xr:uid="{00000000-0005-0000-0000-00002D150000}"/>
    <cellStyle name="Separador de milhares 15 4 3 2" xfId="11841" xr:uid="{00000000-0005-0000-0000-00002E150000}"/>
    <cellStyle name="Separador de milhares 15 4 3 2 2" xfId="14782" xr:uid="{00000000-0005-0000-0000-00002F150000}"/>
    <cellStyle name="Separador de milhares 15 4 3 2 2 2" xfId="20713" xr:uid="{378E0EA2-1D90-44C7-8627-B71C9DFF927D}"/>
    <cellStyle name="Separador de milhares 15 4 3 2 2 2 2" xfId="32507" xr:uid="{5F997234-F31C-4CD3-8E3D-1FC9628C94F3}"/>
    <cellStyle name="Separador de milhares 15 4 3 2 2 2 3" xfId="44306" xr:uid="{B59F936D-C176-49A3-9844-BBA376985A6C}"/>
    <cellStyle name="Separador de milhares 15 4 3 2 2 3" xfId="26614" xr:uid="{AD37E792-BC2C-423B-96F8-ADFEBF299FCF}"/>
    <cellStyle name="Separador de milhares 15 4 3 2 2 4" xfId="38409" xr:uid="{F464FA97-C73A-4E07-9091-4115E411C586}"/>
    <cellStyle name="Separador de milhares 15 4 3 2 3" xfId="17777" xr:uid="{6748AD79-699A-41EE-A415-D9ABF17987E6}"/>
    <cellStyle name="Separador de milhares 15 4 3 2 3 2" xfId="29571" xr:uid="{2F036C84-AB6C-435C-A698-A82DD5F573CB}"/>
    <cellStyle name="Separador de milhares 15 4 3 2 3 3" xfId="41370" xr:uid="{C9824DD6-81B3-4408-AFB4-D6F16844B1BC}"/>
    <cellStyle name="Separador de milhares 15 4 3 2 4" xfId="23678" xr:uid="{9F11DAED-CB1E-461E-A2A1-A16166FFCB2D}"/>
    <cellStyle name="Separador de milhares 15 4 3 2 5" xfId="35473" xr:uid="{04EFDBFB-B6D8-4FE6-9AEB-B5006FCF5AA2}"/>
    <cellStyle name="Separador de milhares 15 4 3 3" xfId="13394" xr:uid="{00000000-0005-0000-0000-000030150000}"/>
    <cellStyle name="Separador de milhares 15 4 3 3 2" xfId="19325" xr:uid="{BECC1CE3-A56C-48DB-90A0-710725DBFFC3}"/>
    <cellStyle name="Separador de milhares 15 4 3 3 2 2" xfId="31119" xr:uid="{E9FF5072-57F5-47AC-94EF-FC10B3DD01EE}"/>
    <cellStyle name="Separador de milhares 15 4 3 3 2 3" xfId="42918" xr:uid="{DCC00F1C-404E-4AC8-BEBB-F4856B9CD67D}"/>
    <cellStyle name="Separador de milhares 15 4 3 3 3" xfId="25226" xr:uid="{0FCC758A-9DEB-4ADE-9AAF-B58CDF16D035}"/>
    <cellStyle name="Separador de milhares 15 4 3 3 4" xfId="37021" xr:uid="{FD88A558-5593-44CE-8AA4-DD8A768055F3}"/>
    <cellStyle name="Separador de milhares 15 4 3 4" xfId="16385" xr:uid="{CD09CB57-A258-403C-AE5C-7B27ADD267F4}"/>
    <cellStyle name="Separador de milhares 15 4 3 4 2" xfId="28179" xr:uid="{75AA4B41-4FBD-4478-9979-4297AF093BE8}"/>
    <cellStyle name="Separador de milhares 15 4 3 4 3" xfId="39978" xr:uid="{0EBA7412-9222-4CB3-B745-B61A3FA4AD64}"/>
    <cellStyle name="Separador de milhares 15 4 3 5" xfId="22289" xr:uid="{287D7A30-EA56-47B1-89B7-0E7A77A6F392}"/>
    <cellStyle name="Separador de milhares 15 4 3 6" xfId="34085" xr:uid="{B3E4AD10-4C28-4089-A5D0-F0D6C2ABEA55}"/>
    <cellStyle name="Separador de milhares 15 4 4" xfId="3886" xr:uid="{00000000-0005-0000-0000-000031150000}"/>
    <cellStyle name="Separador de milhares 15 4 4 2" xfId="11842" xr:uid="{00000000-0005-0000-0000-000032150000}"/>
    <cellStyle name="Separador de milhares 15 4 4 2 2" xfId="14783" xr:uid="{00000000-0005-0000-0000-000033150000}"/>
    <cellStyle name="Separador de milhares 15 4 4 2 2 2" xfId="20714" xr:uid="{0BDAE26E-6E1B-4BB0-B32B-8E2B93AA888F}"/>
    <cellStyle name="Separador de milhares 15 4 4 2 2 2 2" xfId="32508" xr:uid="{3570287E-5390-490A-8D09-F4BC8C301CE2}"/>
    <cellStyle name="Separador de milhares 15 4 4 2 2 2 3" xfId="44307" xr:uid="{A132A12F-831A-4876-86A0-DB0387259CF8}"/>
    <cellStyle name="Separador de milhares 15 4 4 2 2 3" xfId="26615" xr:uid="{487CF1A3-FF5C-4CB6-A47A-C125B6972B2B}"/>
    <cellStyle name="Separador de milhares 15 4 4 2 2 4" xfId="38410" xr:uid="{726F5F1B-5CB0-4217-B096-2A4AD8FC41FC}"/>
    <cellStyle name="Separador de milhares 15 4 4 2 3" xfId="17778" xr:uid="{AC9FE744-83E9-41CC-BE2B-B7F613E2A10D}"/>
    <cellStyle name="Separador de milhares 15 4 4 2 3 2" xfId="29572" xr:uid="{2CD80103-CF39-4ED6-929E-BF4B8C405624}"/>
    <cellStyle name="Separador de milhares 15 4 4 2 3 3" xfId="41371" xr:uid="{FF3785B4-6D7F-4B58-A507-497D9B5E6565}"/>
    <cellStyle name="Separador de milhares 15 4 4 2 4" xfId="23679" xr:uid="{F8E71511-0ADB-459B-AB56-087A6EADC6A6}"/>
    <cellStyle name="Separador de milhares 15 4 4 2 5" xfId="35474" xr:uid="{7A44EA34-2FA9-495D-9EA9-0044B3062B48}"/>
    <cellStyle name="Separador de milhares 15 4 4 3" xfId="13395" xr:uid="{00000000-0005-0000-0000-000034150000}"/>
    <cellStyle name="Separador de milhares 15 4 4 3 2" xfId="19326" xr:uid="{4C2AD00A-B5F6-463E-8531-174F26614B73}"/>
    <cellStyle name="Separador de milhares 15 4 4 3 2 2" xfId="31120" xr:uid="{5A624227-B73B-4C29-99A1-2846958EFF19}"/>
    <cellStyle name="Separador de milhares 15 4 4 3 2 3" xfId="42919" xr:uid="{A52EFB0B-C2A8-472D-B905-F05A8D9666D2}"/>
    <cellStyle name="Separador de milhares 15 4 4 3 3" xfId="25227" xr:uid="{B3AE7BAF-DC2E-4F9C-8424-28E2EF57679B}"/>
    <cellStyle name="Separador de milhares 15 4 4 3 4" xfId="37022" xr:uid="{408566EC-1D50-4805-8C47-B24A54B37807}"/>
    <cellStyle name="Separador de milhares 15 4 4 4" xfId="16386" xr:uid="{E3EDDD87-4B77-40B2-8402-8620EEA35FF8}"/>
    <cellStyle name="Separador de milhares 15 4 4 4 2" xfId="28180" xr:uid="{758815AB-34F8-43BF-B899-232A03106570}"/>
    <cellStyle name="Separador de milhares 15 4 4 4 3" xfId="39979" xr:uid="{F9354B30-A5B1-46C4-B503-4DB2BA0AE1C7}"/>
    <cellStyle name="Separador de milhares 15 4 4 5" xfId="22290" xr:uid="{A759D8F5-EF13-40D3-BCB1-C03898CC9BFA}"/>
    <cellStyle name="Separador de milhares 15 4 4 6" xfId="34086" xr:uid="{F9A2B94C-1976-4551-8C5B-69B7F03BB6F6}"/>
    <cellStyle name="Separador de milhares 15 4 5" xfId="3887" xr:uid="{00000000-0005-0000-0000-000035150000}"/>
    <cellStyle name="Separador de milhares 15 4 5 2" xfId="11843" xr:uid="{00000000-0005-0000-0000-000036150000}"/>
    <cellStyle name="Separador de milhares 15 4 5 2 2" xfId="14784" xr:uid="{00000000-0005-0000-0000-000037150000}"/>
    <cellStyle name="Separador de milhares 15 4 5 2 2 2" xfId="20715" xr:uid="{5E7F5955-3871-491A-8E49-2FAF36DFC9B5}"/>
    <cellStyle name="Separador de milhares 15 4 5 2 2 2 2" xfId="32509" xr:uid="{E2DC41A9-4581-4096-8208-4E830DBB8121}"/>
    <cellStyle name="Separador de milhares 15 4 5 2 2 2 3" xfId="44308" xr:uid="{870806D0-205F-4DA6-8C80-F79CCCA5B649}"/>
    <cellStyle name="Separador de milhares 15 4 5 2 2 3" xfId="26616" xr:uid="{3169A093-C51F-4D69-9FF1-C3A042327440}"/>
    <cellStyle name="Separador de milhares 15 4 5 2 2 4" xfId="38411" xr:uid="{1A4CB10E-1AD6-44E7-A582-F92CCECE171B}"/>
    <cellStyle name="Separador de milhares 15 4 5 2 3" xfId="17779" xr:uid="{355FE0ED-CEDC-43F6-9204-773518B8A9E5}"/>
    <cellStyle name="Separador de milhares 15 4 5 2 3 2" xfId="29573" xr:uid="{6BC8CFFB-422B-4302-9CCD-05E0C890007D}"/>
    <cellStyle name="Separador de milhares 15 4 5 2 3 3" xfId="41372" xr:uid="{1FE698FC-DA64-4EF8-9317-E7768229F372}"/>
    <cellStyle name="Separador de milhares 15 4 5 2 4" xfId="23680" xr:uid="{FDC1A985-4692-4DD4-BE63-000F0BE2D79E}"/>
    <cellStyle name="Separador de milhares 15 4 5 2 5" xfId="35475" xr:uid="{E8B6632C-8438-4404-A9EF-BDE6C980CE5C}"/>
    <cellStyle name="Separador de milhares 15 4 5 3" xfId="13396" xr:uid="{00000000-0005-0000-0000-000038150000}"/>
    <cellStyle name="Separador de milhares 15 4 5 3 2" xfId="19327" xr:uid="{92AE06C5-957B-4098-BFD9-A24445E43B19}"/>
    <cellStyle name="Separador de milhares 15 4 5 3 2 2" xfId="31121" xr:uid="{CD70E0DF-0455-41F8-85C7-BFD8050507C8}"/>
    <cellStyle name="Separador de milhares 15 4 5 3 2 3" xfId="42920" xr:uid="{731AB6D9-60DD-4F49-A7A1-EB85CBE8AB05}"/>
    <cellStyle name="Separador de milhares 15 4 5 3 3" xfId="25228" xr:uid="{1FEBCEA9-25E6-41A5-8F9A-FE31469F494A}"/>
    <cellStyle name="Separador de milhares 15 4 5 3 4" xfId="37023" xr:uid="{6B5925F4-6B97-46CE-867D-A72FBD4F2A48}"/>
    <cellStyle name="Separador de milhares 15 4 5 4" xfId="16387" xr:uid="{FB39C051-08F6-4B38-868D-89BFF165C8B5}"/>
    <cellStyle name="Separador de milhares 15 4 5 4 2" xfId="28181" xr:uid="{06465DC0-53E5-4813-840E-845F9D551414}"/>
    <cellStyle name="Separador de milhares 15 4 5 4 3" xfId="39980" xr:uid="{6D1AFBB9-1D6D-48F1-BD1E-0D383E2A8BFE}"/>
    <cellStyle name="Separador de milhares 15 4 5 5" xfId="22291" xr:uid="{FC928516-6C52-4339-807D-96789BF44E71}"/>
    <cellStyle name="Separador de milhares 15 4 5 6" xfId="34087" xr:uid="{6466CCF8-3264-404A-A808-A49E5F64711D}"/>
    <cellStyle name="Separador de milhares 15 4 6" xfId="11837" xr:uid="{00000000-0005-0000-0000-000039150000}"/>
    <cellStyle name="Separador de milhares 15 4 6 2" xfId="14778" xr:uid="{00000000-0005-0000-0000-00003A150000}"/>
    <cellStyle name="Separador de milhares 15 4 6 2 2" xfId="20709" xr:uid="{AABABF34-75D6-4089-AB07-5D4DC3EE2346}"/>
    <cellStyle name="Separador de milhares 15 4 6 2 2 2" xfId="32503" xr:uid="{00C8E9B8-5C89-4C1F-8810-CAE720D7F675}"/>
    <cellStyle name="Separador de milhares 15 4 6 2 2 3" xfId="44302" xr:uid="{E893ADD2-E09B-4A39-BD8C-62D15694A264}"/>
    <cellStyle name="Separador de milhares 15 4 6 2 3" xfId="26610" xr:uid="{AD93D587-48D6-4554-9997-70DBDC6F144E}"/>
    <cellStyle name="Separador de milhares 15 4 6 2 4" xfId="38405" xr:uid="{B535BE91-DB0C-45EA-A93E-9A06733695C3}"/>
    <cellStyle name="Separador de milhares 15 4 6 3" xfId="17773" xr:uid="{2497D910-1A3D-4576-B90C-85C2F5871F63}"/>
    <cellStyle name="Separador de milhares 15 4 6 3 2" xfId="29567" xr:uid="{CCCEE19B-85EF-42F4-9E98-8C547A11B27A}"/>
    <cellStyle name="Separador de milhares 15 4 6 3 3" xfId="41366" xr:uid="{BDE8C1D2-C685-4069-A1FC-DEF021A934B0}"/>
    <cellStyle name="Separador de milhares 15 4 6 4" xfId="23674" xr:uid="{BB532899-7674-49D2-8268-E016D476B71B}"/>
    <cellStyle name="Separador de milhares 15 4 6 5" xfId="35469" xr:uid="{544BE779-971D-4396-92CF-B5A9F3BA93E6}"/>
    <cellStyle name="Separador de milhares 15 4 7" xfId="13390" xr:uid="{00000000-0005-0000-0000-00003B150000}"/>
    <cellStyle name="Separador de milhares 15 4 7 2" xfId="19321" xr:uid="{007A3A05-5237-4170-9C3D-971A8371D97D}"/>
    <cellStyle name="Separador de milhares 15 4 7 2 2" xfId="31115" xr:uid="{CE49F97E-F474-4AB6-AA73-B0651993099C}"/>
    <cellStyle name="Separador de milhares 15 4 7 2 3" xfId="42914" xr:uid="{B3146445-5960-4EA8-800D-E70767D8D2DD}"/>
    <cellStyle name="Separador de milhares 15 4 7 3" xfId="25222" xr:uid="{0FDCDBFF-30B4-49E0-BDF2-29E15C4FF2AD}"/>
    <cellStyle name="Separador de milhares 15 4 7 4" xfId="37017" xr:uid="{3B97B371-AA9D-4E78-B2E2-F41B52D7360D}"/>
    <cellStyle name="Separador de milhares 15 4 8" xfId="16381" xr:uid="{0B62B96F-C741-4225-A27F-2B2415C8B990}"/>
    <cellStyle name="Separador de milhares 15 4 8 2" xfId="28175" xr:uid="{88FD4704-5C04-4E7E-BA07-6FA581AC7024}"/>
    <cellStyle name="Separador de milhares 15 4 8 3" xfId="39974" xr:uid="{C1DD6027-4DF3-4563-9C02-B662DE13BBAB}"/>
    <cellStyle name="Separador de milhares 15 4 9" xfId="22285" xr:uid="{1E2C7F3D-C6ED-4545-B7E6-90D66210971B}"/>
    <cellStyle name="Separador de milhares 15 5" xfId="3888" xr:uid="{00000000-0005-0000-0000-00003C150000}"/>
    <cellStyle name="Separador de milhares 15 5 2" xfId="3889" xr:uid="{00000000-0005-0000-0000-00003D150000}"/>
    <cellStyle name="Separador de milhares 15 5 2 2" xfId="11845" xr:uid="{00000000-0005-0000-0000-00003E150000}"/>
    <cellStyle name="Separador de milhares 15 5 2 2 2" xfId="14786" xr:uid="{00000000-0005-0000-0000-00003F150000}"/>
    <cellStyle name="Separador de milhares 15 5 2 2 2 2" xfId="20717" xr:uid="{5B64E3E3-D2C0-4D6B-874C-4E746308E7B4}"/>
    <cellStyle name="Separador de milhares 15 5 2 2 2 2 2" xfId="32511" xr:uid="{366B2653-7D2E-406E-9B7D-6DFBE19BD7B8}"/>
    <cellStyle name="Separador de milhares 15 5 2 2 2 2 3" xfId="44310" xr:uid="{4352BC43-8019-4F55-B256-2D638E428387}"/>
    <cellStyle name="Separador de milhares 15 5 2 2 2 3" xfId="26618" xr:uid="{FF9242AC-FD10-460A-B0C4-60BE5A857096}"/>
    <cellStyle name="Separador de milhares 15 5 2 2 2 4" xfId="38413" xr:uid="{FD9470DD-E562-4ECE-B4E9-FB7BCB0AC6E9}"/>
    <cellStyle name="Separador de milhares 15 5 2 2 3" xfId="17781" xr:uid="{FC60032C-6863-42C1-8D02-FF5CD1572A98}"/>
    <cellStyle name="Separador de milhares 15 5 2 2 3 2" xfId="29575" xr:uid="{BC2131B6-13BB-4701-8774-DA110194363A}"/>
    <cellStyle name="Separador de milhares 15 5 2 2 3 3" xfId="41374" xr:uid="{F902B56D-B826-4505-9720-3182A58DA070}"/>
    <cellStyle name="Separador de milhares 15 5 2 2 4" xfId="23682" xr:uid="{EE706A92-8B10-4AC2-9D92-C82870EA460D}"/>
    <cellStyle name="Separador de milhares 15 5 2 2 5" xfId="35477" xr:uid="{073A6670-EDFA-45F1-9F45-C2F6CCEF5DF0}"/>
    <cellStyle name="Separador de milhares 15 5 2 3" xfId="13398" xr:uid="{00000000-0005-0000-0000-000040150000}"/>
    <cellStyle name="Separador de milhares 15 5 2 3 2" xfId="19329" xr:uid="{111D0526-890F-4DDC-B6F6-4BC087480A1F}"/>
    <cellStyle name="Separador de milhares 15 5 2 3 2 2" xfId="31123" xr:uid="{42ACBBF9-9C19-4C64-B342-9AD2C0F95174}"/>
    <cellStyle name="Separador de milhares 15 5 2 3 2 3" xfId="42922" xr:uid="{4E90B534-2F5A-412D-94E7-3EF5B0143DB1}"/>
    <cellStyle name="Separador de milhares 15 5 2 3 3" xfId="25230" xr:uid="{450144ED-975C-4A4A-BFB3-79C47DA47FFF}"/>
    <cellStyle name="Separador de milhares 15 5 2 3 4" xfId="37025" xr:uid="{9FDF1DAA-CF8D-402D-906B-24067C70FA0C}"/>
    <cellStyle name="Separador de milhares 15 5 2 4" xfId="16389" xr:uid="{7BBE77D2-BB5E-44D8-BF3E-D8DAF05E4C5E}"/>
    <cellStyle name="Separador de milhares 15 5 2 4 2" xfId="28183" xr:uid="{00F97037-9CDC-445F-A2EC-0F93712D6D99}"/>
    <cellStyle name="Separador de milhares 15 5 2 4 3" xfId="39982" xr:uid="{51F3B7AB-2187-4F86-BD50-FF8D1B2B1FBD}"/>
    <cellStyle name="Separador de milhares 15 5 2 5" xfId="22293" xr:uid="{6A247A95-833A-4D20-A890-6ED920BB8368}"/>
    <cellStyle name="Separador de milhares 15 5 2 6" xfId="34089" xr:uid="{B828A066-EFB8-405C-8A41-BE5DE0B28FC2}"/>
    <cellStyle name="Separador de milhares 15 5 3" xfId="3890" xr:uid="{00000000-0005-0000-0000-000041150000}"/>
    <cellStyle name="Separador de milhares 15 5 3 2" xfId="11846" xr:uid="{00000000-0005-0000-0000-000042150000}"/>
    <cellStyle name="Separador de milhares 15 5 3 2 2" xfId="14787" xr:uid="{00000000-0005-0000-0000-000043150000}"/>
    <cellStyle name="Separador de milhares 15 5 3 2 2 2" xfId="20718" xr:uid="{DD66A5C8-3A5E-436E-B568-BB82A8F41C43}"/>
    <cellStyle name="Separador de milhares 15 5 3 2 2 2 2" xfId="32512" xr:uid="{18AC3934-8657-4414-BFF1-EDF03BAC36D8}"/>
    <cellStyle name="Separador de milhares 15 5 3 2 2 2 3" xfId="44311" xr:uid="{A3602A26-6D44-4EA1-858C-BB08F55868CF}"/>
    <cellStyle name="Separador de milhares 15 5 3 2 2 3" xfId="26619" xr:uid="{3B0AEDF0-ECF6-4074-8128-034AFCE0CE27}"/>
    <cellStyle name="Separador de milhares 15 5 3 2 2 4" xfId="38414" xr:uid="{0D461B88-E5ED-4D89-B89B-49F0634A142E}"/>
    <cellStyle name="Separador de milhares 15 5 3 2 3" xfId="17782" xr:uid="{E1A14EB8-3171-4A2E-B3AE-546AC6E54B5B}"/>
    <cellStyle name="Separador de milhares 15 5 3 2 3 2" xfId="29576" xr:uid="{60E3D0FD-4574-4E36-855D-231286C10AB1}"/>
    <cellStyle name="Separador de milhares 15 5 3 2 3 3" xfId="41375" xr:uid="{818B4900-903D-484A-90DF-34CE90A861AF}"/>
    <cellStyle name="Separador de milhares 15 5 3 2 4" xfId="23683" xr:uid="{AEEC61F0-8A44-437A-9868-A817732B2605}"/>
    <cellStyle name="Separador de milhares 15 5 3 2 5" xfId="35478" xr:uid="{F5586DEC-3331-4BC4-A821-F635A47B37FE}"/>
    <cellStyle name="Separador de milhares 15 5 3 3" xfId="13399" xr:uid="{00000000-0005-0000-0000-000044150000}"/>
    <cellStyle name="Separador de milhares 15 5 3 3 2" xfId="19330" xr:uid="{5A02E9DC-55C9-4F68-91A0-9DA346050B14}"/>
    <cellStyle name="Separador de milhares 15 5 3 3 2 2" xfId="31124" xr:uid="{052BF852-58BE-4CED-91D8-A2184925AB92}"/>
    <cellStyle name="Separador de milhares 15 5 3 3 2 3" xfId="42923" xr:uid="{C25227CC-C129-4A92-AE40-9C7120B7D676}"/>
    <cellStyle name="Separador de milhares 15 5 3 3 3" xfId="25231" xr:uid="{C08F97E6-ACDE-4962-A771-EBBE6B46F342}"/>
    <cellStyle name="Separador de milhares 15 5 3 3 4" xfId="37026" xr:uid="{4B43E5E1-38AE-4034-B3A8-6B8463015503}"/>
    <cellStyle name="Separador de milhares 15 5 3 4" xfId="16390" xr:uid="{53F0E0E6-B739-40C9-9D66-90AF301BC3FB}"/>
    <cellStyle name="Separador de milhares 15 5 3 4 2" xfId="28184" xr:uid="{28AF5756-1581-48B9-9F6C-7B5EF57A4976}"/>
    <cellStyle name="Separador de milhares 15 5 3 4 3" xfId="39983" xr:uid="{3E43EBEC-6BA0-46C1-A939-E5ED97EC7266}"/>
    <cellStyle name="Separador de milhares 15 5 3 5" xfId="22294" xr:uid="{32EC3609-5AF0-4559-B7BF-D6B2293AC9CF}"/>
    <cellStyle name="Separador de milhares 15 5 3 6" xfId="34090" xr:uid="{0DD5AD76-8F54-4CA3-8A23-9D7EAF0E7A97}"/>
    <cellStyle name="Separador de milhares 15 5 4" xfId="11844" xr:uid="{00000000-0005-0000-0000-000045150000}"/>
    <cellStyle name="Separador de milhares 15 5 4 2" xfId="14785" xr:uid="{00000000-0005-0000-0000-000046150000}"/>
    <cellStyle name="Separador de milhares 15 5 4 2 2" xfId="20716" xr:uid="{C37D24BA-6E13-4F7F-B137-E9E27772A291}"/>
    <cellStyle name="Separador de milhares 15 5 4 2 2 2" xfId="32510" xr:uid="{EF56E63B-9B4D-4EFB-BA1F-2DA2243E90BD}"/>
    <cellStyle name="Separador de milhares 15 5 4 2 2 3" xfId="44309" xr:uid="{DB550A87-807E-4341-B546-531AFF331F01}"/>
    <cellStyle name="Separador de milhares 15 5 4 2 3" xfId="26617" xr:uid="{6C91A61A-AA92-4DCC-8C7C-38E4005B3589}"/>
    <cellStyle name="Separador de milhares 15 5 4 2 4" xfId="38412" xr:uid="{B0C43CEB-AF35-4767-9205-72D013291448}"/>
    <cellStyle name="Separador de milhares 15 5 4 3" xfId="17780" xr:uid="{D8B03DED-9D91-4506-9D50-AC1B87D89A4C}"/>
    <cellStyle name="Separador de milhares 15 5 4 3 2" xfId="29574" xr:uid="{DFE1AA12-BE29-4EEC-AD44-4ECC46A38743}"/>
    <cellStyle name="Separador de milhares 15 5 4 3 3" xfId="41373" xr:uid="{8995A7E9-E1E7-4765-B00F-A7903F2BE6D6}"/>
    <cellStyle name="Separador de milhares 15 5 4 4" xfId="23681" xr:uid="{B2E613DF-F469-4E72-BCD1-293731D920FF}"/>
    <cellStyle name="Separador de milhares 15 5 4 5" xfId="35476" xr:uid="{8FCD5575-D55D-4E1C-8477-0C8E14A6ED05}"/>
    <cellStyle name="Separador de milhares 15 5 5" xfId="13397" xr:uid="{00000000-0005-0000-0000-000047150000}"/>
    <cellStyle name="Separador de milhares 15 5 5 2" xfId="19328" xr:uid="{AB201066-4BCA-4D6A-8648-09CD33E1208B}"/>
    <cellStyle name="Separador de milhares 15 5 5 2 2" xfId="31122" xr:uid="{DBF39A9D-66C3-465F-9944-D674CFB3D4CF}"/>
    <cellStyle name="Separador de milhares 15 5 5 2 3" xfId="42921" xr:uid="{D038BADF-1BD2-4567-B1E0-5B5CCFC6F85C}"/>
    <cellStyle name="Separador de milhares 15 5 5 3" xfId="25229" xr:uid="{36BEA49B-2BE4-4E3D-96DA-FB92FDF34E7D}"/>
    <cellStyle name="Separador de milhares 15 5 5 4" xfId="37024" xr:uid="{51E2DDEE-0897-4ED8-B518-D25B551723F2}"/>
    <cellStyle name="Separador de milhares 15 5 6" xfId="16388" xr:uid="{0FB85366-74C9-440E-B400-4341415E4AF2}"/>
    <cellStyle name="Separador de milhares 15 5 6 2" xfId="28182" xr:uid="{CE9543B3-2F93-48F5-9E28-7F00EC876736}"/>
    <cellStyle name="Separador de milhares 15 5 6 3" xfId="39981" xr:uid="{86CA5FB8-D13B-4EBC-8B9D-D1DC16FAF0C5}"/>
    <cellStyle name="Separador de milhares 15 5 7" xfId="22292" xr:uid="{6DEB3DA9-F5AB-4CB1-8720-3A13F6ED89E2}"/>
    <cellStyle name="Separador de milhares 15 5 8" xfId="34088" xr:uid="{B0EE4A42-0AF5-4784-B2AE-9778DF66E6BE}"/>
    <cellStyle name="Separador de milhares 15 6" xfId="3891" xr:uid="{00000000-0005-0000-0000-000048150000}"/>
    <cellStyle name="Separador de milhares 15 6 2" xfId="11847" xr:uid="{00000000-0005-0000-0000-000049150000}"/>
    <cellStyle name="Separador de milhares 15 6 2 2" xfId="14788" xr:uid="{00000000-0005-0000-0000-00004A150000}"/>
    <cellStyle name="Separador de milhares 15 6 2 2 2" xfId="20719" xr:uid="{DDF9F919-D1FE-4C1C-9FA0-9EF8CB734187}"/>
    <cellStyle name="Separador de milhares 15 6 2 2 2 2" xfId="32513" xr:uid="{75104DA4-082A-43D0-8F7C-DD3E5941FCCB}"/>
    <cellStyle name="Separador de milhares 15 6 2 2 2 3" xfId="44312" xr:uid="{08BFB107-152C-481F-9E59-B6DC02983532}"/>
    <cellStyle name="Separador de milhares 15 6 2 2 3" xfId="26620" xr:uid="{AE6924FA-F930-4318-B13D-1A5C8356601B}"/>
    <cellStyle name="Separador de milhares 15 6 2 2 4" xfId="38415" xr:uid="{716F5745-06FF-4159-A488-568108DCB506}"/>
    <cellStyle name="Separador de milhares 15 6 2 3" xfId="17783" xr:uid="{5F3091E9-1781-4DCB-AE5A-FD7F06DC00AC}"/>
    <cellStyle name="Separador de milhares 15 6 2 3 2" xfId="29577" xr:uid="{E380FE78-5901-4B2A-9AEA-7B5BEB2BCCB2}"/>
    <cellStyle name="Separador de milhares 15 6 2 3 3" xfId="41376" xr:uid="{C5D06C13-5FA7-4407-900C-66E8D1EBD351}"/>
    <cellStyle name="Separador de milhares 15 6 2 4" xfId="23684" xr:uid="{759DDBBB-BB18-495A-8B70-891C2CFCD7E6}"/>
    <cellStyle name="Separador de milhares 15 6 2 5" xfId="35479" xr:uid="{5657031A-0EFA-4DFE-85E5-1F09777F7F5A}"/>
    <cellStyle name="Separador de milhares 15 6 3" xfId="13400" xr:uid="{00000000-0005-0000-0000-00004B150000}"/>
    <cellStyle name="Separador de milhares 15 6 3 2" xfId="19331" xr:uid="{4E0C7C01-264A-4CCE-9BCD-05B1BB6E98AF}"/>
    <cellStyle name="Separador de milhares 15 6 3 2 2" xfId="31125" xr:uid="{B50D584D-80E4-4301-91C7-1357BACA599F}"/>
    <cellStyle name="Separador de milhares 15 6 3 2 3" xfId="42924" xr:uid="{ACB6FF45-4645-492A-8772-4384463EFB63}"/>
    <cellStyle name="Separador de milhares 15 6 3 3" xfId="25232" xr:uid="{8924DF76-F9CB-4C9A-8437-F645EAF02C29}"/>
    <cellStyle name="Separador de milhares 15 6 3 4" xfId="37027" xr:uid="{069AF493-9F4A-499B-B430-74418E0DCE1E}"/>
    <cellStyle name="Separador de milhares 15 6 4" xfId="16391" xr:uid="{47436C5B-EAF2-4D94-A586-22A21A1BE087}"/>
    <cellStyle name="Separador de milhares 15 6 4 2" xfId="28185" xr:uid="{1E577770-22E8-408A-A841-448FD584B5A1}"/>
    <cellStyle name="Separador de milhares 15 6 4 3" xfId="39984" xr:uid="{01C2D5BE-994E-4A80-88D9-EC03393D36A0}"/>
    <cellStyle name="Separador de milhares 15 6 5" xfId="22295" xr:uid="{4BE98C83-4624-4979-A2F2-25CE9D9233DE}"/>
    <cellStyle name="Separador de milhares 15 6 6" xfId="34091" xr:uid="{D226ED4C-EC02-41A2-8CBE-68FB874D514D}"/>
    <cellStyle name="Separador de milhares 15 7" xfId="3892" xr:uid="{00000000-0005-0000-0000-00004C150000}"/>
    <cellStyle name="Separador de milhares 15 7 2" xfId="11848" xr:uid="{00000000-0005-0000-0000-00004D150000}"/>
    <cellStyle name="Separador de milhares 15 7 2 2" xfId="14789" xr:uid="{00000000-0005-0000-0000-00004E150000}"/>
    <cellStyle name="Separador de milhares 15 7 2 2 2" xfId="20720" xr:uid="{85B94CE9-C65D-4E5B-B391-15E4D8408668}"/>
    <cellStyle name="Separador de milhares 15 7 2 2 2 2" xfId="32514" xr:uid="{82A9E318-4297-4F90-980B-AA9B9E9A1715}"/>
    <cellStyle name="Separador de milhares 15 7 2 2 2 3" xfId="44313" xr:uid="{9D01B9A8-1D23-472D-AB6B-F70566899091}"/>
    <cellStyle name="Separador de milhares 15 7 2 2 3" xfId="26621" xr:uid="{C6B54170-0141-4FF0-9E26-69D3D1D06EDE}"/>
    <cellStyle name="Separador de milhares 15 7 2 2 4" xfId="38416" xr:uid="{D72F1AB4-4468-4049-97E5-BD5465EAD32B}"/>
    <cellStyle name="Separador de milhares 15 7 2 3" xfId="17784" xr:uid="{272441F7-08CE-4EC4-A5FB-82128E35A422}"/>
    <cellStyle name="Separador de milhares 15 7 2 3 2" xfId="29578" xr:uid="{A7462F45-5CB1-4A5E-8250-A9BB1DAE3DBC}"/>
    <cellStyle name="Separador de milhares 15 7 2 3 3" xfId="41377" xr:uid="{506C315B-02B8-4CB6-9BC9-EBCFDB6EFE14}"/>
    <cellStyle name="Separador de milhares 15 7 2 4" xfId="23685" xr:uid="{4CB0B8B7-9407-402B-A8E3-FC4762552057}"/>
    <cellStyle name="Separador de milhares 15 7 2 5" xfId="35480" xr:uid="{CE379672-086D-4841-BB23-5996EAF2B269}"/>
    <cellStyle name="Separador de milhares 15 7 3" xfId="13401" xr:uid="{00000000-0005-0000-0000-00004F150000}"/>
    <cellStyle name="Separador de milhares 15 7 3 2" xfId="19332" xr:uid="{F456F460-7C6A-484E-AA9F-D348D8979C9A}"/>
    <cellStyle name="Separador de milhares 15 7 3 2 2" xfId="31126" xr:uid="{8DEF4353-B596-4387-9CE6-2A47B41BCF07}"/>
    <cellStyle name="Separador de milhares 15 7 3 2 3" xfId="42925" xr:uid="{7CE07302-88FF-46F6-BCC4-33FFA042AA87}"/>
    <cellStyle name="Separador de milhares 15 7 3 3" xfId="25233" xr:uid="{248822C6-2088-4BA6-8398-5E3C1ED23DD5}"/>
    <cellStyle name="Separador de milhares 15 7 3 4" xfId="37028" xr:uid="{5103D5B8-4F3F-4AEF-A9D1-390F4D32FE74}"/>
    <cellStyle name="Separador de milhares 15 7 4" xfId="16392" xr:uid="{D9C62451-A501-4273-BF20-830E30330460}"/>
    <cellStyle name="Separador de milhares 15 7 4 2" xfId="28186" xr:uid="{2AF4CF42-52FA-4E42-B705-C54ABECE2E60}"/>
    <cellStyle name="Separador de milhares 15 7 4 3" xfId="39985" xr:uid="{96BCB25F-0496-4968-9CE8-834B81ECCD4C}"/>
    <cellStyle name="Separador de milhares 15 7 5" xfId="22296" xr:uid="{1CDD11A8-2FC2-4695-8BC7-35AF525D4AB8}"/>
    <cellStyle name="Separador de milhares 15 7 6" xfId="34092" xr:uid="{9A3762C2-F3CC-43A7-9975-97E4FDA1A1A9}"/>
    <cellStyle name="Separador de milhares 15 8" xfId="3893" xr:uid="{00000000-0005-0000-0000-000050150000}"/>
    <cellStyle name="Separador de milhares 15 8 2" xfId="11849" xr:uid="{00000000-0005-0000-0000-000051150000}"/>
    <cellStyle name="Separador de milhares 15 8 2 2" xfId="14790" xr:uid="{00000000-0005-0000-0000-000052150000}"/>
    <cellStyle name="Separador de milhares 15 8 2 2 2" xfId="20721" xr:uid="{B34656D7-CAF0-4C06-B4E6-C8BB2E724025}"/>
    <cellStyle name="Separador de milhares 15 8 2 2 2 2" xfId="32515" xr:uid="{049F43A1-3C64-4FB1-B9DD-933DDBA3C7E9}"/>
    <cellStyle name="Separador de milhares 15 8 2 2 2 3" xfId="44314" xr:uid="{3D5F6DD5-86BE-49AC-98F5-8FCCF5CDCD72}"/>
    <cellStyle name="Separador de milhares 15 8 2 2 3" xfId="26622" xr:uid="{4FBB24C8-1BAA-48BA-842E-BDB7BAFEEAAB}"/>
    <cellStyle name="Separador de milhares 15 8 2 2 4" xfId="38417" xr:uid="{D8C6AE21-8FB4-4D4A-A192-68D5AD589DA7}"/>
    <cellStyle name="Separador de milhares 15 8 2 3" xfId="17785" xr:uid="{D3A3F8AC-8B0A-4541-905A-BA3A3E42FC6E}"/>
    <cellStyle name="Separador de milhares 15 8 2 3 2" xfId="29579" xr:uid="{B17A17AD-15F2-4348-8ADC-9A73A2ADCA19}"/>
    <cellStyle name="Separador de milhares 15 8 2 3 3" xfId="41378" xr:uid="{0DD69758-D5D9-438A-A5EE-D2FE3CF6AF60}"/>
    <cellStyle name="Separador de milhares 15 8 2 4" xfId="23686" xr:uid="{ED8BAD54-3B28-43EC-87FE-5B9F4008C320}"/>
    <cellStyle name="Separador de milhares 15 8 2 5" xfId="35481" xr:uid="{E6ADB8D5-064C-4F32-94F6-FBBA4AA1C00B}"/>
    <cellStyle name="Separador de milhares 15 8 3" xfId="13402" xr:uid="{00000000-0005-0000-0000-000053150000}"/>
    <cellStyle name="Separador de milhares 15 8 3 2" xfId="19333" xr:uid="{C086F8D0-6D9B-4504-987D-6B421C77E931}"/>
    <cellStyle name="Separador de milhares 15 8 3 2 2" xfId="31127" xr:uid="{7148BDB7-308E-4F7B-9175-3D0D8FF3B47D}"/>
    <cellStyle name="Separador de milhares 15 8 3 2 3" xfId="42926" xr:uid="{86A0D69C-F315-49F9-9205-2D9CD6F2BDBB}"/>
    <cellStyle name="Separador de milhares 15 8 3 3" xfId="25234" xr:uid="{00C073E2-3664-4699-8F06-07B95FB042C0}"/>
    <cellStyle name="Separador de milhares 15 8 3 4" xfId="37029" xr:uid="{287CF8FA-2B43-4760-BEFE-FDBD2F3ADBE4}"/>
    <cellStyle name="Separador de milhares 15 8 4" xfId="16393" xr:uid="{E65430D5-E2A2-48E3-AF24-87C5D09368DE}"/>
    <cellStyle name="Separador de milhares 15 8 4 2" xfId="28187" xr:uid="{990DA3B5-DC3A-4DFC-9121-47A4AE304E32}"/>
    <cellStyle name="Separador de milhares 15 8 4 3" xfId="39986" xr:uid="{FC1B62B3-B130-4556-914F-419DE1CF9C49}"/>
    <cellStyle name="Separador de milhares 15 8 5" xfId="22297" xr:uid="{17E957B4-8A72-4C2C-A33C-BAB94F705C67}"/>
    <cellStyle name="Separador de milhares 15 8 6" xfId="34093" xr:uid="{EBC1F12E-672B-41F3-86FD-73E3D14FF91A}"/>
    <cellStyle name="Separador de milhares 15 9" xfId="11819" xr:uid="{00000000-0005-0000-0000-000054150000}"/>
    <cellStyle name="Separador de milhares 15 9 2" xfId="14760" xr:uid="{00000000-0005-0000-0000-000055150000}"/>
    <cellStyle name="Separador de milhares 15 9 2 2" xfId="20691" xr:uid="{31DC317E-3E28-419E-ABB8-54E82118C7CB}"/>
    <cellStyle name="Separador de milhares 15 9 2 2 2" xfId="32485" xr:uid="{C110816F-5FE6-443A-8237-E092B77B3FF2}"/>
    <cellStyle name="Separador de milhares 15 9 2 2 3" xfId="44284" xr:uid="{ADA00CDF-9E92-463D-909E-DE97C1AC13E6}"/>
    <cellStyle name="Separador de milhares 15 9 2 3" xfId="26592" xr:uid="{41AD81AA-7ABD-4CFB-A5FB-CF11F7ADC93A}"/>
    <cellStyle name="Separador de milhares 15 9 2 4" xfId="38387" xr:uid="{D63E08DA-A4BB-4517-8963-A3D822409A32}"/>
    <cellStyle name="Separador de milhares 15 9 3" xfId="17755" xr:uid="{33234923-9FB8-462B-BA02-53029BD00635}"/>
    <cellStyle name="Separador de milhares 15 9 3 2" xfId="29549" xr:uid="{5D523B84-CFFC-42EC-B21C-7066E8EC3C32}"/>
    <cellStyle name="Separador de milhares 15 9 3 3" xfId="41348" xr:uid="{D5105857-6D02-4C2B-B1AA-FD9A770FF93B}"/>
    <cellStyle name="Separador de milhares 15 9 4" xfId="23656" xr:uid="{F7843395-CE1F-4665-A8DE-9F742AA61021}"/>
    <cellStyle name="Separador de milhares 15 9 5" xfId="35451" xr:uid="{64C503CF-1959-4291-B6FD-2E563450901D}"/>
    <cellStyle name="Separador de milhares 16" xfId="3894" xr:uid="{00000000-0005-0000-0000-000056150000}"/>
    <cellStyle name="Separador de milhares 16 10" xfId="13403" xr:uid="{00000000-0005-0000-0000-000057150000}"/>
    <cellStyle name="Separador de milhares 16 10 2" xfId="19334" xr:uid="{FF926195-580F-41B3-BAD7-41BED343E7DD}"/>
    <cellStyle name="Separador de milhares 16 10 2 2" xfId="31128" xr:uid="{CBBCAC4F-D499-404B-BF01-E1FC534C1185}"/>
    <cellStyle name="Separador de milhares 16 10 2 3" xfId="42927" xr:uid="{BB1BEAF5-1890-4D25-AAA6-72358360C5B1}"/>
    <cellStyle name="Separador de milhares 16 10 3" xfId="25235" xr:uid="{B01F1687-C466-478B-B766-79CC18E36A85}"/>
    <cellStyle name="Separador de milhares 16 10 4" xfId="37030" xr:uid="{8B628792-5CCF-4904-B801-CB178576F407}"/>
    <cellStyle name="Separador de milhares 16 11" xfId="16394" xr:uid="{53125FC9-947C-45D8-9E65-48779C1D888E}"/>
    <cellStyle name="Separador de milhares 16 11 2" xfId="28188" xr:uid="{6AFE3233-777E-41A7-B0C1-A92E06F5B362}"/>
    <cellStyle name="Separador de milhares 16 11 3" xfId="39987" xr:uid="{2204F81D-F1FB-4EDE-965F-4EBFE828A62B}"/>
    <cellStyle name="Separador de milhares 16 12" xfId="22298" xr:uid="{A42F2915-7978-44D0-82CD-CDFF2FBB4F8C}"/>
    <cellStyle name="Separador de milhares 16 13" xfId="34094" xr:uid="{3FBEE4D5-D3F3-4056-82C7-C916F97BDA91}"/>
    <cellStyle name="Separador de milhares 16 2" xfId="3895" xr:uid="{00000000-0005-0000-0000-000058150000}"/>
    <cellStyle name="Separador de milhares 16 2 10" xfId="34095" xr:uid="{397E5D4C-F3CD-42E1-9DB9-F721A7D85ED0}"/>
    <cellStyle name="Separador de milhares 16 2 2" xfId="3896" xr:uid="{00000000-0005-0000-0000-000059150000}"/>
    <cellStyle name="Separador de milhares 16 2 2 2" xfId="3897" xr:uid="{00000000-0005-0000-0000-00005A150000}"/>
    <cellStyle name="Separador de milhares 16 2 2 2 2" xfId="11853" xr:uid="{00000000-0005-0000-0000-00005B150000}"/>
    <cellStyle name="Separador de milhares 16 2 2 2 2 2" xfId="14794" xr:uid="{00000000-0005-0000-0000-00005C150000}"/>
    <cellStyle name="Separador de milhares 16 2 2 2 2 2 2" xfId="20725" xr:uid="{F3EFE79D-B5E9-4088-9708-4B3A7EEF84DC}"/>
    <cellStyle name="Separador de milhares 16 2 2 2 2 2 2 2" xfId="32519" xr:uid="{CE07CC44-FD58-4C88-BE40-187222447749}"/>
    <cellStyle name="Separador de milhares 16 2 2 2 2 2 2 3" xfId="44318" xr:uid="{57BF872D-9B6F-4AAC-AE4D-6AECDCE5E910}"/>
    <cellStyle name="Separador de milhares 16 2 2 2 2 2 3" xfId="26626" xr:uid="{70785B1A-88E4-4AF0-AEC6-B41923DE6119}"/>
    <cellStyle name="Separador de milhares 16 2 2 2 2 2 4" xfId="38421" xr:uid="{742762AF-F2E2-437D-BE77-465CA52298DE}"/>
    <cellStyle name="Separador de milhares 16 2 2 2 2 3" xfId="17789" xr:uid="{334B0E81-F3C3-4A58-B5BC-D68C65A0F940}"/>
    <cellStyle name="Separador de milhares 16 2 2 2 2 3 2" xfId="29583" xr:uid="{F36815D4-9318-4897-B7D4-72B78FE1C3E7}"/>
    <cellStyle name="Separador de milhares 16 2 2 2 2 3 3" xfId="41382" xr:uid="{0F02B902-BE34-46BB-A458-7852A8203A40}"/>
    <cellStyle name="Separador de milhares 16 2 2 2 2 4" xfId="23690" xr:uid="{64ACB8AE-3B45-4A9C-95BA-D1ECA7D57FC5}"/>
    <cellStyle name="Separador de milhares 16 2 2 2 2 5" xfId="35485" xr:uid="{D250F7C5-4D0C-42B5-AA9A-7251C75164B0}"/>
    <cellStyle name="Separador de milhares 16 2 2 2 3" xfId="13406" xr:uid="{00000000-0005-0000-0000-00005D150000}"/>
    <cellStyle name="Separador de milhares 16 2 2 2 3 2" xfId="19337" xr:uid="{58E4D6F9-3C00-42D7-A4FE-74D86ABF12C2}"/>
    <cellStyle name="Separador de milhares 16 2 2 2 3 2 2" xfId="31131" xr:uid="{E6ECFF8A-BCC0-4631-9070-1FB68CB86A83}"/>
    <cellStyle name="Separador de milhares 16 2 2 2 3 2 3" xfId="42930" xr:uid="{3D585B53-6193-4687-A548-28A7CCF8915F}"/>
    <cellStyle name="Separador de milhares 16 2 2 2 3 3" xfId="25238" xr:uid="{4A9C7FAD-9BDF-48F5-89D5-2A161F2C0CFF}"/>
    <cellStyle name="Separador de milhares 16 2 2 2 3 4" xfId="37033" xr:uid="{DAC78B29-484D-4700-ABBA-AD3D81A54D75}"/>
    <cellStyle name="Separador de milhares 16 2 2 2 4" xfId="16397" xr:uid="{8B51D9F6-F60C-46F7-B8EF-45BA1AC7BD6A}"/>
    <cellStyle name="Separador de milhares 16 2 2 2 4 2" xfId="28191" xr:uid="{5C40A1CB-8D1C-4ECF-BE26-3F658F00DEA9}"/>
    <cellStyle name="Separador de milhares 16 2 2 2 4 3" xfId="39990" xr:uid="{283F21D7-864B-4788-84B1-E88F5406EA8D}"/>
    <cellStyle name="Separador de milhares 16 2 2 2 5" xfId="22301" xr:uid="{B5AE23D8-03D6-4A57-B561-32CBC25AC0AC}"/>
    <cellStyle name="Separador de milhares 16 2 2 2 6" xfId="34097" xr:uid="{C32E6D5B-5948-4F0E-9C03-3169049F9679}"/>
    <cellStyle name="Separador de milhares 16 2 2 3" xfId="3898" xr:uid="{00000000-0005-0000-0000-00005E150000}"/>
    <cellStyle name="Separador de milhares 16 2 2 3 2" xfId="11854" xr:uid="{00000000-0005-0000-0000-00005F150000}"/>
    <cellStyle name="Separador de milhares 16 2 2 3 2 2" xfId="14795" xr:uid="{00000000-0005-0000-0000-000060150000}"/>
    <cellStyle name="Separador de milhares 16 2 2 3 2 2 2" xfId="20726" xr:uid="{FDA07528-1502-4D11-AF3C-3F561818D82E}"/>
    <cellStyle name="Separador de milhares 16 2 2 3 2 2 2 2" xfId="32520" xr:uid="{F8A4CD81-9101-4D3D-A76F-11B9D3B48D5C}"/>
    <cellStyle name="Separador de milhares 16 2 2 3 2 2 2 3" xfId="44319" xr:uid="{D534F5B5-163F-4D65-B61B-137079EF238F}"/>
    <cellStyle name="Separador de milhares 16 2 2 3 2 2 3" xfId="26627" xr:uid="{0B9B65D9-1B7B-404F-B094-AF8A95CA0F36}"/>
    <cellStyle name="Separador de milhares 16 2 2 3 2 2 4" xfId="38422" xr:uid="{E624E3A7-7141-46A2-87FC-67C0742D0BE9}"/>
    <cellStyle name="Separador de milhares 16 2 2 3 2 3" xfId="17790" xr:uid="{7332BA3A-1F30-4673-ADEE-DC8C7ABEF6DC}"/>
    <cellStyle name="Separador de milhares 16 2 2 3 2 3 2" xfId="29584" xr:uid="{43B8B9C9-CF63-4677-BF23-EF6C59056735}"/>
    <cellStyle name="Separador de milhares 16 2 2 3 2 3 3" xfId="41383" xr:uid="{552FA61D-66D3-4D12-8B8A-A959ED179668}"/>
    <cellStyle name="Separador de milhares 16 2 2 3 2 4" xfId="23691" xr:uid="{F0A5DCA6-982B-4900-83CE-86DBDFAA2E25}"/>
    <cellStyle name="Separador de milhares 16 2 2 3 2 5" xfId="35486" xr:uid="{D94AE77E-E2D1-4B39-95F6-32C81A0244F0}"/>
    <cellStyle name="Separador de milhares 16 2 2 3 3" xfId="13407" xr:uid="{00000000-0005-0000-0000-000061150000}"/>
    <cellStyle name="Separador de milhares 16 2 2 3 3 2" xfId="19338" xr:uid="{9C0D30F8-1086-4B78-B2AB-61B0A637B459}"/>
    <cellStyle name="Separador de milhares 16 2 2 3 3 2 2" xfId="31132" xr:uid="{9DD9E80E-2CE3-444B-969E-8C358AF3A89D}"/>
    <cellStyle name="Separador de milhares 16 2 2 3 3 2 3" xfId="42931" xr:uid="{BB9FF26E-96A0-491F-B8A9-F636870C5714}"/>
    <cellStyle name="Separador de milhares 16 2 2 3 3 3" xfId="25239" xr:uid="{46682EF8-064A-4652-BE4F-02DE5F794299}"/>
    <cellStyle name="Separador de milhares 16 2 2 3 3 4" xfId="37034" xr:uid="{F3017CD6-E646-4661-8343-CA3E2C241364}"/>
    <cellStyle name="Separador de milhares 16 2 2 3 4" xfId="16398" xr:uid="{4C96EBF9-38DA-4C6F-AADF-EE691B36CECA}"/>
    <cellStyle name="Separador de milhares 16 2 2 3 4 2" xfId="28192" xr:uid="{748CDFBA-EF5B-4898-A723-C4B2F7564590}"/>
    <cellStyle name="Separador de milhares 16 2 2 3 4 3" xfId="39991" xr:uid="{0B5A222D-02E9-448C-B7B9-8C31DF1D42C9}"/>
    <cellStyle name="Separador de milhares 16 2 2 3 5" xfId="22302" xr:uid="{8754EA71-7279-417A-B87A-8CEF8B4C974D}"/>
    <cellStyle name="Separador de milhares 16 2 2 3 6" xfId="34098" xr:uid="{E13F3D10-6D35-483A-976D-EE7C4EE68F6B}"/>
    <cellStyle name="Separador de milhares 16 2 2 4" xfId="11852" xr:uid="{00000000-0005-0000-0000-000062150000}"/>
    <cellStyle name="Separador de milhares 16 2 2 4 2" xfId="14793" xr:uid="{00000000-0005-0000-0000-000063150000}"/>
    <cellStyle name="Separador de milhares 16 2 2 4 2 2" xfId="20724" xr:uid="{02B244AF-280F-4C90-8FDC-C24D4336C661}"/>
    <cellStyle name="Separador de milhares 16 2 2 4 2 2 2" xfId="32518" xr:uid="{5F708467-833B-4682-9F0E-529F7A869715}"/>
    <cellStyle name="Separador de milhares 16 2 2 4 2 2 3" xfId="44317" xr:uid="{BA708606-4AD4-463E-A1CF-02FB80721E03}"/>
    <cellStyle name="Separador de milhares 16 2 2 4 2 3" xfId="26625" xr:uid="{E276348E-1BC7-4D15-8BD6-1ADBB594A2E1}"/>
    <cellStyle name="Separador de milhares 16 2 2 4 2 4" xfId="38420" xr:uid="{FB01B4F3-C0A0-4E43-B441-96D895877052}"/>
    <cellStyle name="Separador de milhares 16 2 2 4 3" xfId="17788" xr:uid="{754BA8B6-A31F-4454-ADE6-22677D318775}"/>
    <cellStyle name="Separador de milhares 16 2 2 4 3 2" xfId="29582" xr:uid="{B44351AC-8FE4-485A-AD21-F065E9E9B882}"/>
    <cellStyle name="Separador de milhares 16 2 2 4 3 3" xfId="41381" xr:uid="{9A8B2AE9-2410-48FB-BDBA-6DF80CE13ED4}"/>
    <cellStyle name="Separador de milhares 16 2 2 4 4" xfId="23689" xr:uid="{9BF8D3F2-5262-4F4D-87BE-69A6D8291943}"/>
    <cellStyle name="Separador de milhares 16 2 2 4 5" xfId="35484" xr:uid="{85B361CC-13CD-494A-A029-A06E6CC0E866}"/>
    <cellStyle name="Separador de milhares 16 2 2 5" xfId="13405" xr:uid="{00000000-0005-0000-0000-000064150000}"/>
    <cellStyle name="Separador de milhares 16 2 2 5 2" xfId="19336" xr:uid="{3366E509-15F6-4B00-A35A-66066766FB06}"/>
    <cellStyle name="Separador de milhares 16 2 2 5 2 2" xfId="31130" xr:uid="{6A571127-3E97-48CD-A691-4B22976664C2}"/>
    <cellStyle name="Separador de milhares 16 2 2 5 2 3" xfId="42929" xr:uid="{A27C94EF-EE84-4E0E-9FDA-2AE62674CE1F}"/>
    <cellStyle name="Separador de milhares 16 2 2 5 3" xfId="25237" xr:uid="{D9F44A2C-4B6A-404A-9FD1-9590236DFF55}"/>
    <cellStyle name="Separador de milhares 16 2 2 5 4" xfId="37032" xr:uid="{45B07CFD-EFB3-459E-ABD1-03ED185146BB}"/>
    <cellStyle name="Separador de milhares 16 2 2 6" xfId="16396" xr:uid="{4728CA7D-ACE1-4136-850C-FE1A44E7C2D4}"/>
    <cellStyle name="Separador de milhares 16 2 2 6 2" xfId="28190" xr:uid="{08BBFAE0-6209-4C65-B7E4-50CD0B4EAAE2}"/>
    <cellStyle name="Separador de milhares 16 2 2 6 3" xfId="39989" xr:uid="{4F1BBB68-BC0C-49D0-BB20-8815BA8D8F02}"/>
    <cellStyle name="Separador de milhares 16 2 2 7" xfId="22300" xr:uid="{FDB26125-817A-4202-B05B-DB5302967356}"/>
    <cellStyle name="Separador de milhares 16 2 2 8" xfId="34096" xr:uid="{109F1DF2-DFB2-49FF-ADF0-6FB5655DAB6A}"/>
    <cellStyle name="Separador de milhares 16 2 3" xfId="3899" xr:uid="{00000000-0005-0000-0000-000065150000}"/>
    <cellStyle name="Separador de milhares 16 2 3 2" xfId="11855" xr:uid="{00000000-0005-0000-0000-000066150000}"/>
    <cellStyle name="Separador de milhares 16 2 3 2 2" xfId="14796" xr:uid="{00000000-0005-0000-0000-000067150000}"/>
    <cellStyle name="Separador de milhares 16 2 3 2 2 2" xfId="20727" xr:uid="{1ABC3094-6F1A-46BF-B023-5678BBF97125}"/>
    <cellStyle name="Separador de milhares 16 2 3 2 2 2 2" xfId="32521" xr:uid="{600B4AA7-5939-4FFD-BF9B-8FD74D714841}"/>
    <cellStyle name="Separador de milhares 16 2 3 2 2 2 3" xfId="44320" xr:uid="{5B9EEE8F-C900-49C4-BAB1-88EDFB2E164C}"/>
    <cellStyle name="Separador de milhares 16 2 3 2 2 3" xfId="26628" xr:uid="{B6F8999D-73EC-4BE8-ADD9-DD92E9445747}"/>
    <cellStyle name="Separador de milhares 16 2 3 2 2 4" xfId="38423" xr:uid="{3242A2E2-FB6E-40EF-B686-997B775E4631}"/>
    <cellStyle name="Separador de milhares 16 2 3 2 3" xfId="17791" xr:uid="{E53A63E6-89D2-43A2-9B6D-DC0926DD4F88}"/>
    <cellStyle name="Separador de milhares 16 2 3 2 3 2" xfId="29585" xr:uid="{684A29A7-5A3D-4D78-90FF-B3CE8CD16CAC}"/>
    <cellStyle name="Separador de milhares 16 2 3 2 3 3" xfId="41384" xr:uid="{D258FC6E-6C39-4DB5-B21D-BE4CA0277AE7}"/>
    <cellStyle name="Separador de milhares 16 2 3 2 4" xfId="23692" xr:uid="{54F90476-3C59-456D-9A90-A372A60E99C6}"/>
    <cellStyle name="Separador de milhares 16 2 3 2 5" xfId="35487" xr:uid="{AF5E8CF9-2C3E-48B4-8743-E1A6E142C3B1}"/>
    <cellStyle name="Separador de milhares 16 2 3 3" xfId="13408" xr:uid="{00000000-0005-0000-0000-000068150000}"/>
    <cellStyle name="Separador de milhares 16 2 3 3 2" xfId="19339" xr:uid="{63C0F610-6BC3-4DDC-8840-F254D10F4C03}"/>
    <cellStyle name="Separador de milhares 16 2 3 3 2 2" xfId="31133" xr:uid="{5CEC9173-83D1-40CA-8186-35B88D429077}"/>
    <cellStyle name="Separador de milhares 16 2 3 3 2 3" xfId="42932" xr:uid="{16304E61-814D-42DC-81A4-E7915B7022B5}"/>
    <cellStyle name="Separador de milhares 16 2 3 3 3" xfId="25240" xr:uid="{A71FD8C5-65EE-4712-BA4D-04C448B31AC4}"/>
    <cellStyle name="Separador de milhares 16 2 3 3 4" xfId="37035" xr:uid="{E15A351C-6173-47DC-9C10-A412C65C6FA4}"/>
    <cellStyle name="Separador de milhares 16 2 3 4" xfId="16399" xr:uid="{B0EFE40F-4C07-4044-BCDC-F2979F7709B3}"/>
    <cellStyle name="Separador de milhares 16 2 3 4 2" xfId="28193" xr:uid="{7DCC520F-92EA-41AC-9B4B-5C492BE3424D}"/>
    <cellStyle name="Separador de milhares 16 2 3 4 3" xfId="39992" xr:uid="{37A2AABB-2AB7-4A73-90FD-32395746D99C}"/>
    <cellStyle name="Separador de milhares 16 2 3 5" xfId="22303" xr:uid="{35F49ED8-7A0E-4C37-9C60-1100546A84AE}"/>
    <cellStyle name="Separador de milhares 16 2 3 6" xfId="34099" xr:uid="{64EF411B-A0FB-494B-9067-BB46BB832F07}"/>
    <cellStyle name="Separador de milhares 16 2 4" xfId="3900" xr:uid="{00000000-0005-0000-0000-000069150000}"/>
    <cellStyle name="Separador de milhares 16 2 4 2" xfId="11856" xr:uid="{00000000-0005-0000-0000-00006A150000}"/>
    <cellStyle name="Separador de milhares 16 2 4 2 2" xfId="14797" xr:uid="{00000000-0005-0000-0000-00006B150000}"/>
    <cellStyle name="Separador de milhares 16 2 4 2 2 2" xfId="20728" xr:uid="{4BF6D7EB-9533-45B1-AFD2-4BC9993D6282}"/>
    <cellStyle name="Separador de milhares 16 2 4 2 2 2 2" xfId="32522" xr:uid="{214268AE-1489-4105-B9FA-9726B9DD6A06}"/>
    <cellStyle name="Separador de milhares 16 2 4 2 2 2 3" xfId="44321" xr:uid="{D6A55DE2-6556-4DBF-9971-85A41673ED1A}"/>
    <cellStyle name="Separador de milhares 16 2 4 2 2 3" xfId="26629" xr:uid="{6FCA88B5-FE7F-46FB-9531-92B569CA93CE}"/>
    <cellStyle name="Separador de milhares 16 2 4 2 2 4" xfId="38424" xr:uid="{B4F69404-A9DA-4423-902B-127CE48A6DFB}"/>
    <cellStyle name="Separador de milhares 16 2 4 2 3" xfId="17792" xr:uid="{2EE0D9F9-89DC-4435-835D-BEF96556D622}"/>
    <cellStyle name="Separador de milhares 16 2 4 2 3 2" xfId="29586" xr:uid="{6834063F-5450-4355-8F94-992A750C279A}"/>
    <cellStyle name="Separador de milhares 16 2 4 2 3 3" xfId="41385" xr:uid="{1027AD21-D49C-42E3-A71C-6A9CA859F9B4}"/>
    <cellStyle name="Separador de milhares 16 2 4 2 4" xfId="23693" xr:uid="{F9EE169C-1385-45B3-B714-147126455376}"/>
    <cellStyle name="Separador de milhares 16 2 4 2 5" xfId="35488" xr:uid="{CE4A3580-BCFE-44E6-A487-444189C99B50}"/>
    <cellStyle name="Separador de milhares 16 2 4 3" xfId="13409" xr:uid="{00000000-0005-0000-0000-00006C150000}"/>
    <cellStyle name="Separador de milhares 16 2 4 3 2" xfId="19340" xr:uid="{BA8AEABC-A354-4A9E-8350-A411DA3B8C7E}"/>
    <cellStyle name="Separador de milhares 16 2 4 3 2 2" xfId="31134" xr:uid="{492B06EB-35D2-4008-9660-5F6A1000F827}"/>
    <cellStyle name="Separador de milhares 16 2 4 3 2 3" xfId="42933" xr:uid="{C0959740-41E9-42AE-B61D-D89245C01D8F}"/>
    <cellStyle name="Separador de milhares 16 2 4 3 3" xfId="25241" xr:uid="{ABE96F81-A8B6-4283-8D3A-61392644160F}"/>
    <cellStyle name="Separador de milhares 16 2 4 3 4" xfId="37036" xr:uid="{576A46B5-7D7F-4497-AC3A-3AFE62C9BE72}"/>
    <cellStyle name="Separador de milhares 16 2 4 4" xfId="16400" xr:uid="{F50062C3-ED6C-4B31-B59F-2AD3B3496478}"/>
    <cellStyle name="Separador de milhares 16 2 4 4 2" xfId="28194" xr:uid="{0A12531F-EB89-4E59-B141-D0CB4C1A2F2A}"/>
    <cellStyle name="Separador de milhares 16 2 4 4 3" xfId="39993" xr:uid="{287793AE-26BB-4ABE-8C9E-50CB6BF19B3E}"/>
    <cellStyle name="Separador de milhares 16 2 4 5" xfId="22304" xr:uid="{FFAC369E-D6D4-40CC-BDE7-E8B1BAF7950B}"/>
    <cellStyle name="Separador de milhares 16 2 4 6" xfId="34100" xr:uid="{A7C088DF-B617-4DFE-9289-7C6B827E734A}"/>
    <cellStyle name="Separador de milhares 16 2 5" xfId="3901" xr:uid="{00000000-0005-0000-0000-00006D150000}"/>
    <cellStyle name="Separador de milhares 16 2 5 2" xfId="11857" xr:uid="{00000000-0005-0000-0000-00006E150000}"/>
    <cellStyle name="Separador de milhares 16 2 5 2 2" xfId="14798" xr:uid="{00000000-0005-0000-0000-00006F150000}"/>
    <cellStyle name="Separador de milhares 16 2 5 2 2 2" xfId="20729" xr:uid="{10407683-902C-41D3-AC8F-E159EAF4165A}"/>
    <cellStyle name="Separador de milhares 16 2 5 2 2 2 2" xfId="32523" xr:uid="{C3062E4E-1AF6-4561-8D5A-0AFD231A2AE0}"/>
    <cellStyle name="Separador de milhares 16 2 5 2 2 2 3" xfId="44322" xr:uid="{61EB4377-A4B2-4D37-9569-DAD18D1298DF}"/>
    <cellStyle name="Separador de milhares 16 2 5 2 2 3" xfId="26630" xr:uid="{234FB43E-8C4A-4BFD-82B0-6611EEE06A4F}"/>
    <cellStyle name="Separador de milhares 16 2 5 2 2 4" xfId="38425" xr:uid="{B9EB6D2C-3521-4E0C-8FE4-0B93B908AADE}"/>
    <cellStyle name="Separador de milhares 16 2 5 2 3" xfId="17793" xr:uid="{50AC6D6F-859E-4EF0-9D84-29C80CCCFDB3}"/>
    <cellStyle name="Separador de milhares 16 2 5 2 3 2" xfId="29587" xr:uid="{E9210811-4616-406F-8720-BB9C8CBEB24D}"/>
    <cellStyle name="Separador de milhares 16 2 5 2 3 3" xfId="41386" xr:uid="{1F5C38D6-FD36-4752-A57D-2C80BF5634B0}"/>
    <cellStyle name="Separador de milhares 16 2 5 2 4" xfId="23694" xr:uid="{5B950F80-65F6-4426-B869-DFCC80E1AE7E}"/>
    <cellStyle name="Separador de milhares 16 2 5 2 5" xfId="35489" xr:uid="{AC756FD6-5CDD-4674-B5B8-83AC2CA6F118}"/>
    <cellStyle name="Separador de milhares 16 2 5 3" xfId="13410" xr:uid="{00000000-0005-0000-0000-000070150000}"/>
    <cellStyle name="Separador de milhares 16 2 5 3 2" xfId="19341" xr:uid="{848282FD-FEE2-4A76-8E27-D44AB54B9952}"/>
    <cellStyle name="Separador de milhares 16 2 5 3 2 2" xfId="31135" xr:uid="{217E7683-D013-4702-A9F9-1FA3F897A1A3}"/>
    <cellStyle name="Separador de milhares 16 2 5 3 2 3" xfId="42934" xr:uid="{79204340-CE8B-4B2C-923F-A946F76441AA}"/>
    <cellStyle name="Separador de milhares 16 2 5 3 3" xfId="25242" xr:uid="{FE053E63-4979-4B2A-99D7-AF29A0C8CF09}"/>
    <cellStyle name="Separador de milhares 16 2 5 3 4" xfId="37037" xr:uid="{F707A152-ECA0-42F3-8F9F-2E1A7E0EA699}"/>
    <cellStyle name="Separador de milhares 16 2 5 4" xfId="16401" xr:uid="{6280D38B-8F06-4749-9B30-F8E602410814}"/>
    <cellStyle name="Separador de milhares 16 2 5 4 2" xfId="28195" xr:uid="{DDCC287E-7A4D-408C-BFB9-09CB0EBA2006}"/>
    <cellStyle name="Separador de milhares 16 2 5 4 3" xfId="39994" xr:uid="{08628B44-B1C0-4B37-9134-2CE868A944A8}"/>
    <cellStyle name="Separador de milhares 16 2 5 5" xfId="22305" xr:uid="{F1CD15A4-F800-4AF6-B9CC-F11216C91989}"/>
    <cellStyle name="Separador de milhares 16 2 5 6" xfId="34101" xr:uid="{F7407D2B-20A2-4A6F-A4AA-CE97A89165E3}"/>
    <cellStyle name="Separador de milhares 16 2 6" xfId="11851" xr:uid="{00000000-0005-0000-0000-000071150000}"/>
    <cellStyle name="Separador de milhares 16 2 6 2" xfId="14792" xr:uid="{00000000-0005-0000-0000-000072150000}"/>
    <cellStyle name="Separador de milhares 16 2 6 2 2" xfId="20723" xr:uid="{989C19E5-7445-4A43-9798-DD0477FE21F3}"/>
    <cellStyle name="Separador de milhares 16 2 6 2 2 2" xfId="32517" xr:uid="{B9F02D6B-F95D-4181-8E89-2F4B9338E7C3}"/>
    <cellStyle name="Separador de milhares 16 2 6 2 2 3" xfId="44316" xr:uid="{C65A58D0-3088-40ED-BD97-21D382D3FBDF}"/>
    <cellStyle name="Separador de milhares 16 2 6 2 3" xfId="26624" xr:uid="{8B25444B-137C-4E67-A49F-5AAEC4404C95}"/>
    <cellStyle name="Separador de milhares 16 2 6 2 4" xfId="38419" xr:uid="{56A591AE-B11E-46C7-9930-05B6426A5A0A}"/>
    <cellStyle name="Separador de milhares 16 2 6 3" xfId="17787" xr:uid="{352B7E49-3828-4F3F-851B-D202E31E7A93}"/>
    <cellStyle name="Separador de milhares 16 2 6 3 2" xfId="29581" xr:uid="{A3DDA81A-98B6-45C9-B401-F1AA33AC6B7C}"/>
    <cellStyle name="Separador de milhares 16 2 6 3 3" xfId="41380" xr:uid="{30C8801F-E13F-4578-A4C9-1DC23ED584E1}"/>
    <cellStyle name="Separador de milhares 16 2 6 4" xfId="23688" xr:uid="{AF9EB6BA-A6B6-4CE8-B2DD-40B3F4D456C9}"/>
    <cellStyle name="Separador de milhares 16 2 6 5" xfId="35483" xr:uid="{786CC48A-4E2D-4646-A71B-918F3A5A681F}"/>
    <cellStyle name="Separador de milhares 16 2 7" xfId="13404" xr:uid="{00000000-0005-0000-0000-000073150000}"/>
    <cellStyle name="Separador de milhares 16 2 7 2" xfId="19335" xr:uid="{62FD26F8-C19D-4F05-B861-FC46D4AF1CFE}"/>
    <cellStyle name="Separador de milhares 16 2 7 2 2" xfId="31129" xr:uid="{4822639C-EA39-4903-8BFA-1380F8241DB9}"/>
    <cellStyle name="Separador de milhares 16 2 7 2 3" xfId="42928" xr:uid="{B96196AB-A8A6-4A60-8180-05947D7BEFC3}"/>
    <cellStyle name="Separador de milhares 16 2 7 3" xfId="25236" xr:uid="{AF1DEB20-628F-4539-8E1B-187CF9EF2BAF}"/>
    <cellStyle name="Separador de milhares 16 2 7 4" xfId="37031" xr:uid="{18333469-8C18-4A44-98E1-5FEE466DEEAC}"/>
    <cellStyle name="Separador de milhares 16 2 8" xfId="16395" xr:uid="{AB0F5ADD-C8E0-4435-95FB-3CA153234D52}"/>
    <cellStyle name="Separador de milhares 16 2 8 2" xfId="28189" xr:uid="{A9C69A9C-0137-441F-A91D-6A480E2126E5}"/>
    <cellStyle name="Separador de milhares 16 2 8 3" xfId="39988" xr:uid="{8CA52E93-B68D-4E33-B197-B69551778E9E}"/>
    <cellStyle name="Separador de milhares 16 2 9" xfId="22299" xr:uid="{F36E3BDE-3AF5-4A05-A821-4A0B4F4B997B}"/>
    <cellStyle name="Separador de milhares 16 3" xfId="3902" xr:uid="{00000000-0005-0000-0000-000074150000}"/>
    <cellStyle name="Separador de milhares 16 3 10" xfId="34102" xr:uid="{4A32AF56-F10F-4FCC-AA99-362903BF2790}"/>
    <cellStyle name="Separador de milhares 16 3 2" xfId="3903" xr:uid="{00000000-0005-0000-0000-000075150000}"/>
    <cellStyle name="Separador de milhares 16 3 2 2" xfId="3904" xr:uid="{00000000-0005-0000-0000-000076150000}"/>
    <cellStyle name="Separador de milhares 16 3 2 2 2" xfId="11860" xr:uid="{00000000-0005-0000-0000-000077150000}"/>
    <cellStyle name="Separador de milhares 16 3 2 2 2 2" xfId="14801" xr:uid="{00000000-0005-0000-0000-000078150000}"/>
    <cellStyle name="Separador de milhares 16 3 2 2 2 2 2" xfId="20732" xr:uid="{828F043D-AA17-4655-BA54-1CE2FBFBF893}"/>
    <cellStyle name="Separador de milhares 16 3 2 2 2 2 2 2" xfId="32526" xr:uid="{30ACB193-BAA9-43BE-85B0-574C50E571A5}"/>
    <cellStyle name="Separador de milhares 16 3 2 2 2 2 2 3" xfId="44325" xr:uid="{0871ED33-B9D6-4EF8-BC17-575A69D99C97}"/>
    <cellStyle name="Separador de milhares 16 3 2 2 2 2 3" xfId="26633" xr:uid="{F567C112-4109-45A9-BDDD-25B23CD1E86C}"/>
    <cellStyle name="Separador de milhares 16 3 2 2 2 2 4" xfId="38428" xr:uid="{B540105F-C650-43F1-8042-1D0A5EF416B7}"/>
    <cellStyle name="Separador de milhares 16 3 2 2 2 3" xfId="17796" xr:uid="{096022AF-832F-4E5D-8D2B-3724926C7202}"/>
    <cellStyle name="Separador de milhares 16 3 2 2 2 3 2" xfId="29590" xr:uid="{2365D6A4-DED0-42A0-AC7E-B692D6B124E6}"/>
    <cellStyle name="Separador de milhares 16 3 2 2 2 3 3" xfId="41389" xr:uid="{3AA74C76-59EB-4C29-B3FA-82282AA30BA4}"/>
    <cellStyle name="Separador de milhares 16 3 2 2 2 4" xfId="23697" xr:uid="{C414CD25-913A-4EC1-9CB3-F9823131873A}"/>
    <cellStyle name="Separador de milhares 16 3 2 2 2 5" xfId="35492" xr:uid="{C94D10C4-71BA-41B6-AE1B-60FD3BDFEFC9}"/>
    <cellStyle name="Separador de milhares 16 3 2 2 3" xfId="13413" xr:uid="{00000000-0005-0000-0000-000079150000}"/>
    <cellStyle name="Separador de milhares 16 3 2 2 3 2" xfId="19344" xr:uid="{6818BCB6-5AFB-4E11-A08C-E20F33A34F33}"/>
    <cellStyle name="Separador de milhares 16 3 2 2 3 2 2" xfId="31138" xr:uid="{0794C742-FAEC-41A4-BDF4-62E9937B7802}"/>
    <cellStyle name="Separador de milhares 16 3 2 2 3 2 3" xfId="42937" xr:uid="{F85DAFBA-4CAC-4DBB-8472-783C082E3420}"/>
    <cellStyle name="Separador de milhares 16 3 2 2 3 3" xfId="25245" xr:uid="{BC933DD5-B061-47D6-8A94-4966DE480E7C}"/>
    <cellStyle name="Separador de milhares 16 3 2 2 3 4" xfId="37040" xr:uid="{122FEA85-FD58-4131-803F-1714CF0ED017}"/>
    <cellStyle name="Separador de milhares 16 3 2 2 4" xfId="16404" xr:uid="{86A5ABD5-A90D-44D0-A958-CBD6950C7359}"/>
    <cellStyle name="Separador de milhares 16 3 2 2 4 2" xfId="28198" xr:uid="{B1F70C53-68CE-4DC0-9A67-0AC8C72A4818}"/>
    <cellStyle name="Separador de milhares 16 3 2 2 4 3" xfId="39997" xr:uid="{D6C8949B-FFCF-4BFE-9D1D-9B6123B74944}"/>
    <cellStyle name="Separador de milhares 16 3 2 2 5" xfId="22308" xr:uid="{B8F69C13-C3FD-4C44-B7A6-559AFE6EDF68}"/>
    <cellStyle name="Separador de milhares 16 3 2 2 6" xfId="34104" xr:uid="{A5CF90E3-4E3F-4DCE-ADCD-FA8DF46D34F9}"/>
    <cellStyle name="Separador de milhares 16 3 2 3" xfId="3905" xr:uid="{00000000-0005-0000-0000-00007A150000}"/>
    <cellStyle name="Separador de milhares 16 3 2 3 2" xfId="11861" xr:uid="{00000000-0005-0000-0000-00007B150000}"/>
    <cellStyle name="Separador de milhares 16 3 2 3 2 2" xfId="14802" xr:uid="{00000000-0005-0000-0000-00007C150000}"/>
    <cellStyle name="Separador de milhares 16 3 2 3 2 2 2" xfId="20733" xr:uid="{ABB74D73-1EED-482A-A23B-1027D375BEC5}"/>
    <cellStyle name="Separador de milhares 16 3 2 3 2 2 2 2" xfId="32527" xr:uid="{D488EE8C-B0C6-46EF-B6E9-54508C7ACC32}"/>
    <cellStyle name="Separador de milhares 16 3 2 3 2 2 2 3" xfId="44326" xr:uid="{85855C9C-5BEB-40E7-B9AF-767AB9F29C14}"/>
    <cellStyle name="Separador de milhares 16 3 2 3 2 2 3" xfId="26634" xr:uid="{4B41DE40-F251-4454-85E7-A90E02B2460D}"/>
    <cellStyle name="Separador de milhares 16 3 2 3 2 2 4" xfId="38429" xr:uid="{4CDFD1B7-E3C5-4CEC-A8BE-74763777D5E1}"/>
    <cellStyle name="Separador de milhares 16 3 2 3 2 3" xfId="17797" xr:uid="{E42DD45B-C611-4D29-BD94-3BB4111E6EFC}"/>
    <cellStyle name="Separador de milhares 16 3 2 3 2 3 2" xfId="29591" xr:uid="{F4922259-EF83-475E-8858-8DA6B9F4C79A}"/>
    <cellStyle name="Separador de milhares 16 3 2 3 2 3 3" xfId="41390" xr:uid="{362951ED-E352-4413-ABCA-F359BF0DFEC7}"/>
    <cellStyle name="Separador de milhares 16 3 2 3 2 4" xfId="23698" xr:uid="{F550C44B-30DB-4B15-AD84-C055CDDC47FC}"/>
    <cellStyle name="Separador de milhares 16 3 2 3 2 5" xfId="35493" xr:uid="{9F07ABDC-7E9B-4FD3-83E1-9291BD6CE1DF}"/>
    <cellStyle name="Separador de milhares 16 3 2 3 3" xfId="13414" xr:uid="{00000000-0005-0000-0000-00007D150000}"/>
    <cellStyle name="Separador de milhares 16 3 2 3 3 2" xfId="19345" xr:uid="{18C79211-AA92-48D0-97B9-8507D8429B60}"/>
    <cellStyle name="Separador de milhares 16 3 2 3 3 2 2" xfId="31139" xr:uid="{B015F403-16B5-4268-883E-95F6F71C04DF}"/>
    <cellStyle name="Separador de milhares 16 3 2 3 3 2 3" xfId="42938" xr:uid="{6EFD5F44-46BF-4B25-A60C-D532C8DC5AD1}"/>
    <cellStyle name="Separador de milhares 16 3 2 3 3 3" xfId="25246" xr:uid="{23818005-48ED-4135-B747-63A085EA1302}"/>
    <cellStyle name="Separador de milhares 16 3 2 3 3 4" xfId="37041" xr:uid="{CD4598BF-FA15-4C8E-B0F0-5CA341AA1EE9}"/>
    <cellStyle name="Separador de milhares 16 3 2 3 4" xfId="16405" xr:uid="{818C2814-CC54-435E-BE7D-03FD8EC9645D}"/>
    <cellStyle name="Separador de milhares 16 3 2 3 4 2" xfId="28199" xr:uid="{F723FDD3-EF7E-40F2-8FD7-EE49208243A7}"/>
    <cellStyle name="Separador de milhares 16 3 2 3 4 3" xfId="39998" xr:uid="{430B2516-4D5B-4C14-BE7F-E7703A9C4D1E}"/>
    <cellStyle name="Separador de milhares 16 3 2 3 5" xfId="22309" xr:uid="{5D8E8F57-709E-4F10-992E-F4EA4DFC22F1}"/>
    <cellStyle name="Separador de milhares 16 3 2 3 6" xfId="34105" xr:uid="{134E0CC2-DD82-45CB-B973-35258B5E75CD}"/>
    <cellStyle name="Separador de milhares 16 3 2 4" xfId="11859" xr:uid="{00000000-0005-0000-0000-00007E150000}"/>
    <cellStyle name="Separador de milhares 16 3 2 4 2" xfId="14800" xr:uid="{00000000-0005-0000-0000-00007F150000}"/>
    <cellStyle name="Separador de milhares 16 3 2 4 2 2" xfId="20731" xr:uid="{5FFE6714-D20A-4CD5-9194-95C8CD42D98F}"/>
    <cellStyle name="Separador de milhares 16 3 2 4 2 2 2" xfId="32525" xr:uid="{1A28E35F-7BC0-4CFD-8E43-09ED768A7888}"/>
    <cellStyle name="Separador de milhares 16 3 2 4 2 2 3" xfId="44324" xr:uid="{3A7E636D-12FA-4BA5-8A94-48F18CDB08FD}"/>
    <cellStyle name="Separador de milhares 16 3 2 4 2 3" xfId="26632" xr:uid="{C9EA51AE-CA4D-4103-96AA-E280AE89E75C}"/>
    <cellStyle name="Separador de milhares 16 3 2 4 2 4" xfId="38427" xr:uid="{2054B4F9-0F31-42B6-BB3D-6F0F0B30D621}"/>
    <cellStyle name="Separador de milhares 16 3 2 4 3" xfId="17795" xr:uid="{3E0596CB-1D83-45B9-B787-A835326F1E30}"/>
    <cellStyle name="Separador de milhares 16 3 2 4 3 2" xfId="29589" xr:uid="{CD5E6BF2-503D-4C38-B78A-A0CE01B78159}"/>
    <cellStyle name="Separador de milhares 16 3 2 4 3 3" xfId="41388" xr:uid="{666F6187-E295-4EDA-B5D1-BEA6A5B89524}"/>
    <cellStyle name="Separador de milhares 16 3 2 4 4" xfId="23696" xr:uid="{0BD25F25-7BB4-4684-901D-D64B706C8857}"/>
    <cellStyle name="Separador de milhares 16 3 2 4 5" xfId="35491" xr:uid="{421BDC9C-22D4-4007-9F47-FE5477284025}"/>
    <cellStyle name="Separador de milhares 16 3 2 5" xfId="13412" xr:uid="{00000000-0005-0000-0000-000080150000}"/>
    <cellStyle name="Separador de milhares 16 3 2 5 2" xfId="19343" xr:uid="{7677A044-F687-4742-A7AA-31D58C8EBAB3}"/>
    <cellStyle name="Separador de milhares 16 3 2 5 2 2" xfId="31137" xr:uid="{6489C26C-2C12-43CC-9B2B-31737AD0442F}"/>
    <cellStyle name="Separador de milhares 16 3 2 5 2 3" xfId="42936" xr:uid="{B91E72BB-57B0-419A-838D-E616B59B0818}"/>
    <cellStyle name="Separador de milhares 16 3 2 5 3" xfId="25244" xr:uid="{A8672C1E-EB27-48C5-8024-73A51BD1B133}"/>
    <cellStyle name="Separador de milhares 16 3 2 5 4" xfId="37039" xr:uid="{98D01EE4-42EF-4DA0-A2FB-DAA0FD208B0C}"/>
    <cellStyle name="Separador de milhares 16 3 2 6" xfId="16403" xr:uid="{4CB1E720-D63E-4E92-91BB-F21D8BA74A89}"/>
    <cellStyle name="Separador de milhares 16 3 2 6 2" xfId="28197" xr:uid="{3B855355-BC87-4E6B-B3A3-623A6862F317}"/>
    <cellStyle name="Separador de milhares 16 3 2 6 3" xfId="39996" xr:uid="{8FF77D06-F042-4F3B-92D9-747C56D06DCC}"/>
    <cellStyle name="Separador de milhares 16 3 2 7" xfId="22307" xr:uid="{4EC7BEB5-FEE3-4D05-8AEA-C9FBECD1C2AE}"/>
    <cellStyle name="Separador de milhares 16 3 2 8" xfId="34103" xr:uid="{35BE380B-26A0-4FF0-9ACF-1EC40EC0B778}"/>
    <cellStyle name="Separador de milhares 16 3 3" xfId="3906" xr:uid="{00000000-0005-0000-0000-000081150000}"/>
    <cellStyle name="Separador de milhares 16 3 3 2" xfId="11862" xr:uid="{00000000-0005-0000-0000-000082150000}"/>
    <cellStyle name="Separador de milhares 16 3 3 2 2" xfId="14803" xr:uid="{00000000-0005-0000-0000-000083150000}"/>
    <cellStyle name="Separador de milhares 16 3 3 2 2 2" xfId="20734" xr:uid="{E8E233CB-3E33-40BD-8B5E-E62DA55BC91B}"/>
    <cellStyle name="Separador de milhares 16 3 3 2 2 2 2" xfId="32528" xr:uid="{DAE07256-8834-4AF3-A571-3636ACD6E990}"/>
    <cellStyle name="Separador de milhares 16 3 3 2 2 2 3" xfId="44327" xr:uid="{DEE7499A-C7C1-4523-971B-B56335A35E4B}"/>
    <cellStyle name="Separador de milhares 16 3 3 2 2 3" xfId="26635" xr:uid="{6810AD72-75C3-44CF-A9FE-510799D0BFC3}"/>
    <cellStyle name="Separador de milhares 16 3 3 2 2 4" xfId="38430" xr:uid="{33EAC21C-8C20-492E-BE15-E7797203C9E7}"/>
    <cellStyle name="Separador de milhares 16 3 3 2 3" xfId="17798" xr:uid="{0A6DC17C-148B-499B-BA89-33589A8BC774}"/>
    <cellStyle name="Separador de milhares 16 3 3 2 3 2" xfId="29592" xr:uid="{D1AD9E00-4997-4D8E-84A5-02D5FF2F4787}"/>
    <cellStyle name="Separador de milhares 16 3 3 2 3 3" xfId="41391" xr:uid="{3B8F8ED4-C186-457B-9DD4-1A24E9765C34}"/>
    <cellStyle name="Separador de milhares 16 3 3 2 4" xfId="23699" xr:uid="{130B2C94-4F1A-476E-B2BF-726257E0DE03}"/>
    <cellStyle name="Separador de milhares 16 3 3 2 5" xfId="35494" xr:uid="{F734C509-EE11-4C07-A4BD-55812EA88351}"/>
    <cellStyle name="Separador de milhares 16 3 3 3" xfId="13415" xr:uid="{00000000-0005-0000-0000-000084150000}"/>
    <cellStyle name="Separador de milhares 16 3 3 3 2" xfId="19346" xr:uid="{67862847-BFB6-474D-B168-6B7D75E45037}"/>
    <cellStyle name="Separador de milhares 16 3 3 3 2 2" xfId="31140" xr:uid="{80F3C5BF-DB38-46F9-9121-865C17675274}"/>
    <cellStyle name="Separador de milhares 16 3 3 3 2 3" xfId="42939" xr:uid="{33D3D1FC-BFE7-4096-8065-06EED8E75F02}"/>
    <cellStyle name="Separador de milhares 16 3 3 3 3" xfId="25247" xr:uid="{977E1E40-8CEF-42BA-AA94-CE63F27A9855}"/>
    <cellStyle name="Separador de milhares 16 3 3 3 4" xfId="37042" xr:uid="{6F072C89-45E3-4461-917E-308C480383E8}"/>
    <cellStyle name="Separador de milhares 16 3 3 4" xfId="16406" xr:uid="{BF5BC1A3-5878-4FBE-B677-F7C83B2923EF}"/>
    <cellStyle name="Separador de milhares 16 3 3 4 2" xfId="28200" xr:uid="{51B92EDA-BC88-4B86-A19D-CEB66BB53D98}"/>
    <cellStyle name="Separador de milhares 16 3 3 4 3" xfId="39999" xr:uid="{EB890ED8-FA47-4CBD-B624-052D14AF5B50}"/>
    <cellStyle name="Separador de milhares 16 3 3 5" xfId="22310" xr:uid="{F0ECC746-EB1B-4E20-B8D0-75F8FDFC69AC}"/>
    <cellStyle name="Separador de milhares 16 3 3 6" xfId="34106" xr:uid="{9F2D0269-5B5E-43F2-90DB-923DBAEA9B3D}"/>
    <cellStyle name="Separador de milhares 16 3 4" xfId="3907" xr:uid="{00000000-0005-0000-0000-000085150000}"/>
    <cellStyle name="Separador de milhares 16 3 4 2" xfId="11863" xr:uid="{00000000-0005-0000-0000-000086150000}"/>
    <cellStyle name="Separador de milhares 16 3 4 2 2" xfId="14804" xr:uid="{00000000-0005-0000-0000-000087150000}"/>
    <cellStyle name="Separador de milhares 16 3 4 2 2 2" xfId="20735" xr:uid="{D46FA5B8-F0EA-4FC8-AE79-8DBC89F9E5F3}"/>
    <cellStyle name="Separador de milhares 16 3 4 2 2 2 2" xfId="32529" xr:uid="{44116C23-5098-4ADD-8107-31D48C372483}"/>
    <cellStyle name="Separador de milhares 16 3 4 2 2 2 3" xfId="44328" xr:uid="{35ED4E6B-BE9F-4BD3-A866-CD50851A15A4}"/>
    <cellStyle name="Separador de milhares 16 3 4 2 2 3" xfId="26636" xr:uid="{FAEA32A7-C34D-47C7-A6DB-3D0A39009EC7}"/>
    <cellStyle name="Separador de milhares 16 3 4 2 2 4" xfId="38431" xr:uid="{2E16EC63-B18A-42FA-ADE8-9CCAE56F6A0E}"/>
    <cellStyle name="Separador de milhares 16 3 4 2 3" xfId="17799" xr:uid="{E38B20AB-A784-4921-A1E0-0A03D10468CD}"/>
    <cellStyle name="Separador de milhares 16 3 4 2 3 2" xfId="29593" xr:uid="{4498DB72-1CB8-47FA-A6AC-8EBE13546AA3}"/>
    <cellStyle name="Separador de milhares 16 3 4 2 3 3" xfId="41392" xr:uid="{AFCC2998-E2B2-43C6-84F8-6D54B05186D6}"/>
    <cellStyle name="Separador de milhares 16 3 4 2 4" xfId="23700" xr:uid="{6752F228-4679-4745-8A16-281FDBB11954}"/>
    <cellStyle name="Separador de milhares 16 3 4 2 5" xfId="35495" xr:uid="{1A975D4C-3120-4272-AEB9-D3683E2BFAA3}"/>
    <cellStyle name="Separador de milhares 16 3 4 3" xfId="13416" xr:uid="{00000000-0005-0000-0000-000088150000}"/>
    <cellStyle name="Separador de milhares 16 3 4 3 2" xfId="19347" xr:uid="{85A88D5C-1A3C-4CF0-BF37-F55A5C3184EF}"/>
    <cellStyle name="Separador de milhares 16 3 4 3 2 2" xfId="31141" xr:uid="{B3DF74DD-C0D8-4308-B888-BA468E6158C1}"/>
    <cellStyle name="Separador de milhares 16 3 4 3 2 3" xfId="42940" xr:uid="{4840F87E-B107-4767-8D7E-71DFCB25D278}"/>
    <cellStyle name="Separador de milhares 16 3 4 3 3" xfId="25248" xr:uid="{6F3245D1-9F4B-4F58-B95D-75C5218C9926}"/>
    <cellStyle name="Separador de milhares 16 3 4 3 4" xfId="37043" xr:uid="{7F946CB2-56E7-4A45-8552-FDFC2B34A7FF}"/>
    <cellStyle name="Separador de milhares 16 3 4 4" xfId="16407" xr:uid="{4D59D4D5-414E-40CE-92C9-20C817AF2198}"/>
    <cellStyle name="Separador de milhares 16 3 4 4 2" xfId="28201" xr:uid="{C50A8E49-86B0-419E-852F-6B8495A6017E}"/>
    <cellStyle name="Separador de milhares 16 3 4 4 3" xfId="40000" xr:uid="{60351930-04DE-443F-AE0F-A1CE98B2A9F3}"/>
    <cellStyle name="Separador de milhares 16 3 4 5" xfId="22311" xr:uid="{427AB5B2-61DA-4C52-BC2F-6016A623DD7B}"/>
    <cellStyle name="Separador de milhares 16 3 4 6" xfId="34107" xr:uid="{C13251E5-A271-479E-9F02-74FE2EF862C7}"/>
    <cellStyle name="Separador de milhares 16 3 5" xfId="3908" xr:uid="{00000000-0005-0000-0000-000089150000}"/>
    <cellStyle name="Separador de milhares 16 3 5 2" xfId="11864" xr:uid="{00000000-0005-0000-0000-00008A150000}"/>
    <cellStyle name="Separador de milhares 16 3 5 2 2" xfId="14805" xr:uid="{00000000-0005-0000-0000-00008B150000}"/>
    <cellStyle name="Separador de milhares 16 3 5 2 2 2" xfId="20736" xr:uid="{1564A1C7-B647-479A-A84B-CE3AFB57FEEE}"/>
    <cellStyle name="Separador de milhares 16 3 5 2 2 2 2" xfId="32530" xr:uid="{F728CDEA-A607-4817-93AD-59A13B710943}"/>
    <cellStyle name="Separador de milhares 16 3 5 2 2 2 3" xfId="44329" xr:uid="{39B2F5D1-9614-4A47-A457-A43B6727154C}"/>
    <cellStyle name="Separador de milhares 16 3 5 2 2 3" xfId="26637" xr:uid="{3D8C3B26-21A6-4D0E-8557-337726183B7D}"/>
    <cellStyle name="Separador de milhares 16 3 5 2 2 4" xfId="38432" xr:uid="{30FF23C8-0D64-4FD7-81E5-162887CA0219}"/>
    <cellStyle name="Separador de milhares 16 3 5 2 3" xfId="17800" xr:uid="{E781038C-EBB2-45DC-B021-CF1D01011936}"/>
    <cellStyle name="Separador de milhares 16 3 5 2 3 2" xfId="29594" xr:uid="{01FECA4B-5C25-4FFE-B256-861F028E9F26}"/>
    <cellStyle name="Separador de milhares 16 3 5 2 3 3" xfId="41393" xr:uid="{54AC3887-D2C9-4F9A-9577-0E32FE311A53}"/>
    <cellStyle name="Separador de milhares 16 3 5 2 4" xfId="23701" xr:uid="{AAC90F4B-1795-4096-BBA5-A1B4EA16556E}"/>
    <cellStyle name="Separador de milhares 16 3 5 2 5" xfId="35496" xr:uid="{D52B90F3-6956-42E8-9E1C-C147871BADCE}"/>
    <cellStyle name="Separador de milhares 16 3 5 3" xfId="13417" xr:uid="{00000000-0005-0000-0000-00008C150000}"/>
    <cellStyle name="Separador de milhares 16 3 5 3 2" xfId="19348" xr:uid="{46614499-82C3-4F4B-B622-993E206C062C}"/>
    <cellStyle name="Separador de milhares 16 3 5 3 2 2" xfId="31142" xr:uid="{91E7118D-7F43-4285-B359-1F36D1822AE2}"/>
    <cellStyle name="Separador de milhares 16 3 5 3 2 3" xfId="42941" xr:uid="{3A1F6E1B-8D8C-4F28-8592-C7CA96D8020D}"/>
    <cellStyle name="Separador de milhares 16 3 5 3 3" xfId="25249" xr:uid="{38C8E678-8E59-44B5-A030-E3D50E9F1215}"/>
    <cellStyle name="Separador de milhares 16 3 5 3 4" xfId="37044" xr:uid="{7DC9A87B-F7CD-4D1D-B687-D018E213CECB}"/>
    <cellStyle name="Separador de milhares 16 3 5 4" xfId="16408" xr:uid="{859B7917-806C-40DD-BB9D-59669510F040}"/>
    <cellStyle name="Separador de milhares 16 3 5 4 2" xfId="28202" xr:uid="{141E9E3F-E168-46F4-9F00-0BEAAAB137E0}"/>
    <cellStyle name="Separador de milhares 16 3 5 4 3" xfId="40001" xr:uid="{2EB06C1A-359A-4B8C-A563-5A653ED85F39}"/>
    <cellStyle name="Separador de milhares 16 3 5 5" xfId="22312" xr:uid="{CEE7E3FB-EAEE-4D55-9DEC-46A72713EA39}"/>
    <cellStyle name="Separador de milhares 16 3 5 6" xfId="34108" xr:uid="{C7DEE538-4DEF-4F7E-A9FD-1E109D0E6D6C}"/>
    <cellStyle name="Separador de milhares 16 3 6" xfId="11858" xr:uid="{00000000-0005-0000-0000-00008D150000}"/>
    <cellStyle name="Separador de milhares 16 3 6 2" xfId="14799" xr:uid="{00000000-0005-0000-0000-00008E150000}"/>
    <cellStyle name="Separador de milhares 16 3 6 2 2" xfId="20730" xr:uid="{D0450DB5-BBBC-4E57-B5A1-FC80A6586380}"/>
    <cellStyle name="Separador de milhares 16 3 6 2 2 2" xfId="32524" xr:uid="{C4917EB3-FBF4-473E-9F0A-2A2BBFCC2605}"/>
    <cellStyle name="Separador de milhares 16 3 6 2 2 3" xfId="44323" xr:uid="{BA64936E-7423-40D4-ACD4-C33074EDEF83}"/>
    <cellStyle name="Separador de milhares 16 3 6 2 3" xfId="26631" xr:uid="{F2351CFE-7396-475D-AA94-3FA14B08DF56}"/>
    <cellStyle name="Separador de milhares 16 3 6 2 4" xfId="38426" xr:uid="{A054AF05-2CEF-49D5-B987-FBAF25DC9977}"/>
    <cellStyle name="Separador de milhares 16 3 6 3" xfId="17794" xr:uid="{4F8C8825-90E2-4A06-9228-241A6EAFE42F}"/>
    <cellStyle name="Separador de milhares 16 3 6 3 2" xfId="29588" xr:uid="{59C9859B-C25F-4DF1-9AC7-33441708E061}"/>
    <cellStyle name="Separador de milhares 16 3 6 3 3" xfId="41387" xr:uid="{10E92086-DDE4-4D76-95F1-B5755A90F479}"/>
    <cellStyle name="Separador de milhares 16 3 6 4" xfId="23695" xr:uid="{B72817C9-9B0E-4A46-B25D-7F38D99A26E0}"/>
    <cellStyle name="Separador de milhares 16 3 6 5" xfId="35490" xr:uid="{2E5CDE65-04AA-4AC4-AAA0-037967A38594}"/>
    <cellStyle name="Separador de milhares 16 3 7" xfId="13411" xr:uid="{00000000-0005-0000-0000-00008F150000}"/>
    <cellStyle name="Separador de milhares 16 3 7 2" xfId="19342" xr:uid="{AB85AC37-5A5C-4CF2-A665-90A4B1CA642D}"/>
    <cellStyle name="Separador de milhares 16 3 7 2 2" xfId="31136" xr:uid="{BE059B60-FA80-497D-AB98-7A9A648734F5}"/>
    <cellStyle name="Separador de milhares 16 3 7 2 3" xfId="42935" xr:uid="{68E7AE0E-AA5C-4397-9661-4707174FE8B3}"/>
    <cellStyle name="Separador de milhares 16 3 7 3" xfId="25243" xr:uid="{4E3438D6-2C72-44A0-ABAF-9C81815B147A}"/>
    <cellStyle name="Separador de milhares 16 3 7 4" xfId="37038" xr:uid="{9811A441-CA39-471F-9A7D-ADDBE988C1E2}"/>
    <cellStyle name="Separador de milhares 16 3 8" xfId="16402" xr:uid="{B09B505D-42EC-4941-8420-4485D0AD9D77}"/>
    <cellStyle name="Separador de milhares 16 3 8 2" xfId="28196" xr:uid="{C769668C-7F70-4F6A-B965-FBC3469F2838}"/>
    <cellStyle name="Separador de milhares 16 3 8 3" xfId="39995" xr:uid="{3FD904E5-9B2C-44A8-A302-06A66EF26D20}"/>
    <cellStyle name="Separador de milhares 16 3 9" xfId="22306" xr:uid="{FAEEA035-6ED6-4B41-AB14-BEF9832BD7F7}"/>
    <cellStyle name="Separador de milhares 16 4" xfId="3909" xr:uid="{00000000-0005-0000-0000-000090150000}"/>
    <cellStyle name="Separador de milhares 16 4 10" xfId="34109" xr:uid="{4AD3F973-9278-408B-994F-26921D504113}"/>
    <cellStyle name="Separador de milhares 16 4 2" xfId="3910" xr:uid="{00000000-0005-0000-0000-000091150000}"/>
    <cellStyle name="Separador de milhares 16 4 2 2" xfId="3911" xr:uid="{00000000-0005-0000-0000-000092150000}"/>
    <cellStyle name="Separador de milhares 16 4 2 2 2" xfId="11867" xr:uid="{00000000-0005-0000-0000-000093150000}"/>
    <cellStyle name="Separador de milhares 16 4 2 2 2 2" xfId="14808" xr:uid="{00000000-0005-0000-0000-000094150000}"/>
    <cellStyle name="Separador de milhares 16 4 2 2 2 2 2" xfId="20739" xr:uid="{82E013A9-5D41-4535-9FB6-F611B4D5AE4F}"/>
    <cellStyle name="Separador de milhares 16 4 2 2 2 2 2 2" xfId="32533" xr:uid="{2C76D6F9-33E7-4FA3-93E0-ECF588BE71B4}"/>
    <cellStyle name="Separador de milhares 16 4 2 2 2 2 2 3" xfId="44332" xr:uid="{57CD11BA-E673-4A70-A462-3275A2E52073}"/>
    <cellStyle name="Separador de milhares 16 4 2 2 2 2 3" xfId="26640" xr:uid="{E474CFA2-FB41-4DC1-93D3-4103922D8005}"/>
    <cellStyle name="Separador de milhares 16 4 2 2 2 2 4" xfId="38435" xr:uid="{F81CFC60-35C0-4795-9DBA-23E1D2E500CA}"/>
    <cellStyle name="Separador de milhares 16 4 2 2 2 3" xfId="17803" xr:uid="{1962A96E-2CC6-4BD4-9503-ED547608F212}"/>
    <cellStyle name="Separador de milhares 16 4 2 2 2 3 2" xfId="29597" xr:uid="{0C75395D-B303-4733-A6E0-1ABA1C71A86B}"/>
    <cellStyle name="Separador de milhares 16 4 2 2 2 3 3" xfId="41396" xr:uid="{E2802CB8-AB7F-4A3F-A400-6367BD2A6A4C}"/>
    <cellStyle name="Separador de milhares 16 4 2 2 2 4" xfId="23704" xr:uid="{998D285F-18FE-4637-B1A7-61C3BA6485A9}"/>
    <cellStyle name="Separador de milhares 16 4 2 2 2 5" xfId="35499" xr:uid="{C06A1E75-D7F4-4C30-8CDE-AF707682262E}"/>
    <cellStyle name="Separador de milhares 16 4 2 2 3" xfId="13420" xr:uid="{00000000-0005-0000-0000-000095150000}"/>
    <cellStyle name="Separador de milhares 16 4 2 2 3 2" xfId="19351" xr:uid="{84894105-2A53-40BF-A3B0-739F1C02F73A}"/>
    <cellStyle name="Separador de milhares 16 4 2 2 3 2 2" xfId="31145" xr:uid="{15DDE185-881B-495B-94AC-3D280EDBB20F}"/>
    <cellStyle name="Separador de milhares 16 4 2 2 3 2 3" xfId="42944" xr:uid="{95AFEA0C-15CB-422F-B290-0041EB30D4F7}"/>
    <cellStyle name="Separador de milhares 16 4 2 2 3 3" xfId="25252" xr:uid="{1D15C92E-AE8F-4DCF-93EB-7DEAC5390404}"/>
    <cellStyle name="Separador de milhares 16 4 2 2 3 4" xfId="37047" xr:uid="{DBB21C5D-6DDC-4438-AF36-F93DEEB2CFB3}"/>
    <cellStyle name="Separador de milhares 16 4 2 2 4" xfId="16411" xr:uid="{8BF95D94-6C4D-4865-BEEB-04C88AB6556D}"/>
    <cellStyle name="Separador de milhares 16 4 2 2 4 2" xfId="28205" xr:uid="{D205224F-C5F5-447F-9762-EAE25FC69CAA}"/>
    <cellStyle name="Separador de milhares 16 4 2 2 4 3" xfId="40004" xr:uid="{950AFDB8-9D1E-4166-850D-255E128558EC}"/>
    <cellStyle name="Separador de milhares 16 4 2 2 5" xfId="22315" xr:uid="{8FAAD45C-A4DD-4855-98A5-F9474851205F}"/>
    <cellStyle name="Separador de milhares 16 4 2 2 6" xfId="34111" xr:uid="{F97592CC-37E2-4DA8-824D-39919313577E}"/>
    <cellStyle name="Separador de milhares 16 4 2 3" xfId="3912" xr:uid="{00000000-0005-0000-0000-000096150000}"/>
    <cellStyle name="Separador de milhares 16 4 2 3 2" xfId="11868" xr:uid="{00000000-0005-0000-0000-000097150000}"/>
    <cellStyle name="Separador de milhares 16 4 2 3 2 2" xfId="14809" xr:uid="{00000000-0005-0000-0000-000098150000}"/>
    <cellStyle name="Separador de milhares 16 4 2 3 2 2 2" xfId="20740" xr:uid="{BAF37213-449E-4EF9-830D-F14492302E0A}"/>
    <cellStyle name="Separador de milhares 16 4 2 3 2 2 2 2" xfId="32534" xr:uid="{6A932F6B-73E0-47FC-BF4F-4BF3C271B9D5}"/>
    <cellStyle name="Separador de milhares 16 4 2 3 2 2 2 3" xfId="44333" xr:uid="{2EA00FFF-82A5-4655-A843-0086FBF65D3A}"/>
    <cellStyle name="Separador de milhares 16 4 2 3 2 2 3" xfId="26641" xr:uid="{EACA6523-D366-4A47-9681-A0F342710210}"/>
    <cellStyle name="Separador de milhares 16 4 2 3 2 2 4" xfId="38436" xr:uid="{614D062A-3333-4256-9900-17AC576EDF4C}"/>
    <cellStyle name="Separador de milhares 16 4 2 3 2 3" xfId="17804" xr:uid="{F7EA7BA4-133C-4994-86CE-CE7905C4F424}"/>
    <cellStyle name="Separador de milhares 16 4 2 3 2 3 2" xfId="29598" xr:uid="{3176C77F-DD0C-4208-800A-955D806BF418}"/>
    <cellStyle name="Separador de milhares 16 4 2 3 2 3 3" xfId="41397" xr:uid="{51017ECA-C402-4B54-A0A6-7B6EA37E1ACE}"/>
    <cellStyle name="Separador de milhares 16 4 2 3 2 4" xfId="23705" xr:uid="{C2F8CD61-B1A5-4B71-905F-F19327E25A4B}"/>
    <cellStyle name="Separador de milhares 16 4 2 3 2 5" xfId="35500" xr:uid="{9358D052-7A55-42F5-89F3-928FAF4E5BF9}"/>
    <cellStyle name="Separador de milhares 16 4 2 3 3" xfId="13421" xr:uid="{00000000-0005-0000-0000-000099150000}"/>
    <cellStyle name="Separador de milhares 16 4 2 3 3 2" xfId="19352" xr:uid="{584BA6AD-2E01-4BEF-9DC3-F949E2AE8B28}"/>
    <cellStyle name="Separador de milhares 16 4 2 3 3 2 2" xfId="31146" xr:uid="{0C43C5AB-B579-4FBF-A807-98A673017294}"/>
    <cellStyle name="Separador de milhares 16 4 2 3 3 2 3" xfId="42945" xr:uid="{1F0CFCB4-2BE1-421D-B287-B9654386192B}"/>
    <cellStyle name="Separador de milhares 16 4 2 3 3 3" xfId="25253" xr:uid="{8FBECC25-C23A-4DB3-8AE5-558414B7CA5C}"/>
    <cellStyle name="Separador de milhares 16 4 2 3 3 4" xfId="37048" xr:uid="{CB61A366-DD20-4925-9230-C7F912CF318C}"/>
    <cellStyle name="Separador de milhares 16 4 2 3 4" xfId="16412" xr:uid="{F9AADE6E-872F-4473-9E9F-DFA8637C9B2A}"/>
    <cellStyle name="Separador de milhares 16 4 2 3 4 2" xfId="28206" xr:uid="{4C6C8B0F-AEFB-4F2B-A4C0-09C73E539580}"/>
    <cellStyle name="Separador de milhares 16 4 2 3 4 3" xfId="40005" xr:uid="{3F76CF43-2B94-45C7-B23C-89780556F0B7}"/>
    <cellStyle name="Separador de milhares 16 4 2 3 5" xfId="22316" xr:uid="{1C8D3B4F-0B4D-4504-AC3A-B5B6720CFD43}"/>
    <cellStyle name="Separador de milhares 16 4 2 3 6" xfId="34112" xr:uid="{934EF50F-D9ED-41CB-A757-AEF955AE8269}"/>
    <cellStyle name="Separador de milhares 16 4 2 4" xfId="11866" xr:uid="{00000000-0005-0000-0000-00009A150000}"/>
    <cellStyle name="Separador de milhares 16 4 2 4 2" xfId="14807" xr:uid="{00000000-0005-0000-0000-00009B150000}"/>
    <cellStyle name="Separador de milhares 16 4 2 4 2 2" xfId="20738" xr:uid="{85069A83-F589-4818-91F6-DD4F7CD4DC1E}"/>
    <cellStyle name="Separador de milhares 16 4 2 4 2 2 2" xfId="32532" xr:uid="{2A8C28C9-075D-4B83-A420-C57C33F0590C}"/>
    <cellStyle name="Separador de milhares 16 4 2 4 2 2 3" xfId="44331" xr:uid="{89864866-24C5-41EE-844A-DDCDF0FDF74C}"/>
    <cellStyle name="Separador de milhares 16 4 2 4 2 3" xfId="26639" xr:uid="{0267B389-EE7E-4DDA-B86D-183BE422DED7}"/>
    <cellStyle name="Separador de milhares 16 4 2 4 2 4" xfId="38434" xr:uid="{478BEA71-B1CB-4B99-A26A-43821C6F3064}"/>
    <cellStyle name="Separador de milhares 16 4 2 4 3" xfId="17802" xr:uid="{87619511-C263-47A6-A544-F41FC03C2608}"/>
    <cellStyle name="Separador de milhares 16 4 2 4 3 2" xfId="29596" xr:uid="{FA488AEA-1F9A-42B5-B4F1-053A0910548C}"/>
    <cellStyle name="Separador de milhares 16 4 2 4 3 3" xfId="41395" xr:uid="{E14E42B4-F1DE-4D89-9579-A5FBC939D43C}"/>
    <cellStyle name="Separador de milhares 16 4 2 4 4" xfId="23703" xr:uid="{32830009-18F3-4342-9B41-57FF50A98AEF}"/>
    <cellStyle name="Separador de milhares 16 4 2 4 5" xfId="35498" xr:uid="{B7A5E5E4-779E-4349-BEB6-CB53C1C621E4}"/>
    <cellStyle name="Separador de milhares 16 4 2 5" xfId="13419" xr:uid="{00000000-0005-0000-0000-00009C150000}"/>
    <cellStyle name="Separador de milhares 16 4 2 5 2" xfId="19350" xr:uid="{E27BEFE1-6271-41ED-99A9-8B56D790400F}"/>
    <cellStyle name="Separador de milhares 16 4 2 5 2 2" xfId="31144" xr:uid="{94BBF089-852D-4CFC-BEB8-076C2C23BAB5}"/>
    <cellStyle name="Separador de milhares 16 4 2 5 2 3" xfId="42943" xr:uid="{4C417CE1-BC5D-451E-8395-1932155E6E70}"/>
    <cellStyle name="Separador de milhares 16 4 2 5 3" xfId="25251" xr:uid="{ED206B03-E197-46CC-B105-6E2008491845}"/>
    <cellStyle name="Separador de milhares 16 4 2 5 4" xfId="37046" xr:uid="{5400BAEB-DBC8-4B95-BB4E-D4F77F14187C}"/>
    <cellStyle name="Separador de milhares 16 4 2 6" xfId="16410" xr:uid="{E88D44DD-2321-4634-8DE9-7E542E9A46A7}"/>
    <cellStyle name="Separador de milhares 16 4 2 6 2" xfId="28204" xr:uid="{AE5A42C4-7D37-42FB-8DD4-3B23AFD7D0BE}"/>
    <cellStyle name="Separador de milhares 16 4 2 6 3" xfId="40003" xr:uid="{B0683BB0-B43D-45C2-950A-94923F640B55}"/>
    <cellStyle name="Separador de milhares 16 4 2 7" xfId="22314" xr:uid="{A0BAADB5-AB2B-4690-A0D3-DB50068FE521}"/>
    <cellStyle name="Separador de milhares 16 4 2 8" xfId="34110" xr:uid="{3AF26DED-3B31-40E2-85D9-061B4C693F14}"/>
    <cellStyle name="Separador de milhares 16 4 3" xfId="3913" xr:uid="{00000000-0005-0000-0000-00009D150000}"/>
    <cellStyle name="Separador de milhares 16 4 3 2" xfId="11869" xr:uid="{00000000-0005-0000-0000-00009E150000}"/>
    <cellStyle name="Separador de milhares 16 4 3 2 2" xfId="14810" xr:uid="{00000000-0005-0000-0000-00009F150000}"/>
    <cellStyle name="Separador de milhares 16 4 3 2 2 2" xfId="20741" xr:uid="{C2B2F77F-5A1C-460B-B8F1-AB510D3ABF37}"/>
    <cellStyle name="Separador de milhares 16 4 3 2 2 2 2" xfId="32535" xr:uid="{5C2E8C6C-5BA5-4D42-948B-1313FB3F17B2}"/>
    <cellStyle name="Separador de milhares 16 4 3 2 2 2 3" xfId="44334" xr:uid="{29AB85D9-DE06-4B5B-8CC6-E46979941F3B}"/>
    <cellStyle name="Separador de milhares 16 4 3 2 2 3" xfId="26642" xr:uid="{1DA75505-B853-48EB-85BA-06D9FFE8BA4D}"/>
    <cellStyle name="Separador de milhares 16 4 3 2 2 4" xfId="38437" xr:uid="{660170F7-CF01-48AD-8C0B-4C549E1BFFFA}"/>
    <cellStyle name="Separador de milhares 16 4 3 2 3" xfId="17805" xr:uid="{824964A3-01C3-480C-B7C8-3C00EDBF5B28}"/>
    <cellStyle name="Separador de milhares 16 4 3 2 3 2" xfId="29599" xr:uid="{43FBB039-97B2-4F8F-8131-A12FC752F0F6}"/>
    <cellStyle name="Separador de milhares 16 4 3 2 3 3" xfId="41398" xr:uid="{A43C72C6-8704-4D9E-A94D-EB699D37BAA0}"/>
    <cellStyle name="Separador de milhares 16 4 3 2 4" xfId="23706" xr:uid="{909F6466-9861-427B-898E-4BF2A922D7B1}"/>
    <cellStyle name="Separador de milhares 16 4 3 2 5" xfId="35501" xr:uid="{137E53A1-CC92-41B6-A4AE-E25C0F85257F}"/>
    <cellStyle name="Separador de milhares 16 4 3 3" xfId="13422" xr:uid="{00000000-0005-0000-0000-0000A0150000}"/>
    <cellStyle name="Separador de milhares 16 4 3 3 2" xfId="19353" xr:uid="{12089D1B-AE22-44BB-BCEC-07CBF5281150}"/>
    <cellStyle name="Separador de milhares 16 4 3 3 2 2" xfId="31147" xr:uid="{BDBAAEBF-823E-4EA8-BB29-77B83A13E244}"/>
    <cellStyle name="Separador de milhares 16 4 3 3 2 3" xfId="42946" xr:uid="{2727A2A8-3ED2-4E27-AFE3-31AEC3D767EF}"/>
    <cellStyle name="Separador de milhares 16 4 3 3 3" xfId="25254" xr:uid="{7F432CFB-B303-4C9E-A9F5-9426C53F532E}"/>
    <cellStyle name="Separador de milhares 16 4 3 3 4" xfId="37049" xr:uid="{0EB839AD-3D5C-483D-AA99-EC0E51B51331}"/>
    <cellStyle name="Separador de milhares 16 4 3 4" xfId="16413" xr:uid="{92A5C0CA-615A-427D-BCDE-D8635DAB2944}"/>
    <cellStyle name="Separador de milhares 16 4 3 4 2" xfId="28207" xr:uid="{93243DBC-75EC-49E3-87DA-E333EC7499A8}"/>
    <cellStyle name="Separador de milhares 16 4 3 4 3" xfId="40006" xr:uid="{459D3A3E-403B-4BE9-A566-9904800073EB}"/>
    <cellStyle name="Separador de milhares 16 4 3 5" xfId="22317" xr:uid="{645F097D-8C59-4568-BBC1-3758461A75DC}"/>
    <cellStyle name="Separador de milhares 16 4 3 6" xfId="34113" xr:uid="{057F6752-AE33-4EFA-A12F-184B2B88F084}"/>
    <cellStyle name="Separador de milhares 16 4 4" xfId="3914" xr:uid="{00000000-0005-0000-0000-0000A1150000}"/>
    <cellStyle name="Separador de milhares 16 4 4 2" xfId="11870" xr:uid="{00000000-0005-0000-0000-0000A2150000}"/>
    <cellStyle name="Separador de milhares 16 4 4 2 2" xfId="14811" xr:uid="{00000000-0005-0000-0000-0000A3150000}"/>
    <cellStyle name="Separador de milhares 16 4 4 2 2 2" xfId="20742" xr:uid="{0DBAD8BF-2DE3-425F-BB34-B60D102F5BE6}"/>
    <cellStyle name="Separador de milhares 16 4 4 2 2 2 2" xfId="32536" xr:uid="{A3164ACD-8E37-4A87-B0DD-66D255BF6640}"/>
    <cellStyle name="Separador de milhares 16 4 4 2 2 2 3" xfId="44335" xr:uid="{B3095CA1-8CB5-4FBF-B3E7-D0E4D2DD1594}"/>
    <cellStyle name="Separador de milhares 16 4 4 2 2 3" xfId="26643" xr:uid="{00EBA8E0-B0A7-4D36-B168-CD82CC7B4125}"/>
    <cellStyle name="Separador de milhares 16 4 4 2 2 4" xfId="38438" xr:uid="{E8FC90F9-F299-436F-BE2F-F84ED306D294}"/>
    <cellStyle name="Separador de milhares 16 4 4 2 3" xfId="17806" xr:uid="{FB5B9791-2B83-49A8-B025-1492FC6BB66B}"/>
    <cellStyle name="Separador de milhares 16 4 4 2 3 2" xfId="29600" xr:uid="{5BDCFFA0-BE76-45E1-896A-90D3DFCD652B}"/>
    <cellStyle name="Separador de milhares 16 4 4 2 3 3" xfId="41399" xr:uid="{ACDC8F1F-27CC-4CAD-A891-3FB40BA383DE}"/>
    <cellStyle name="Separador de milhares 16 4 4 2 4" xfId="23707" xr:uid="{B66C77B3-7914-43E6-9F4E-91457B161C44}"/>
    <cellStyle name="Separador de milhares 16 4 4 2 5" xfId="35502" xr:uid="{51C4789D-2600-43F3-9BCD-33A74C030BD9}"/>
    <cellStyle name="Separador de milhares 16 4 4 3" xfId="13423" xr:uid="{00000000-0005-0000-0000-0000A4150000}"/>
    <cellStyle name="Separador de milhares 16 4 4 3 2" xfId="19354" xr:uid="{CAF4DE08-2E35-4256-980B-08AD07AD180F}"/>
    <cellStyle name="Separador de milhares 16 4 4 3 2 2" xfId="31148" xr:uid="{8B415518-9639-411E-BFBF-A9668C286F8D}"/>
    <cellStyle name="Separador de milhares 16 4 4 3 2 3" xfId="42947" xr:uid="{0B0B737D-9EF0-483F-ABA3-C319AEECE75D}"/>
    <cellStyle name="Separador de milhares 16 4 4 3 3" xfId="25255" xr:uid="{463C79B1-06AF-419D-9415-C5BCF3EFB0A6}"/>
    <cellStyle name="Separador de milhares 16 4 4 3 4" xfId="37050" xr:uid="{5ED42F71-5E54-4F4E-9AA7-952D0978D388}"/>
    <cellStyle name="Separador de milhares 16 4 4 4" xfId="16414" xr:uid="{3F5D7481-DA7F-4D5C-9D0C-7D246566FDE6}"/>
    <cellStyle name="Separador de milhares 16 4 4 4 2" xfId="28208" xr:uid="{46AC0E59-9366-4B3B-AE2B-25C8D1DE6AAD}"/>
    <cellStyle name="Separador de milhares 16 4 4 4 3" xfId="40007" xr:uid="{892EAA09-FDD4-43FB-A0C5-45A429AC7CC1}"/>
    <cellStyle name="Separador de milhares 16 4 4 5" xfId="22318" xr:uid="{8C283C0A-7419-4F9A-84C1-3061AC454EA4}"/>
    <cellStyle name="Separador de milhares 16 4 4 6" xfId="34114" xr:uid="{A4EA2A26-3741-491B-AA11-44CD06002B1F}"/>
    <cellStyle name="Separador de milhares 16 4 5" xfId="3915" xr:uid="{00000000-0005-0000-0000-0000A5150000}"/>
    <cellStyle name="Separador de milhares 16 4 5 2" xfId="11871" xr:uid="{00000000-0005-0000-0000-0000A6150000}"/>
    <cellStyle name="Separador de milhares 16 4 5 2 2" xfId="14812" xr:uid="{00000000-0005-0000-0000-0000A7150000}"/>
    <cellStyle name="Separador de milhares 16 4 5 2 2 2" xfId="20743" xr:uid="{373BCDBB-673D-4B9F-89E7-2075290517F4}"/>
    <cellStyle name="Separador de milhares 16 4 5 2 2 2 2" xfId="32537" xr:uid="{453DA7FA-3D99-4C64-995B-738FC19D4071}"/>
    <cellStyle name="Separador de milhares 16 4 5 2 2 2 3" xfId="44336" xr:uid="{E798683D-8CFD-481B-86D8-27F260AD6E72}"/>
    <cellStyle name="Separador de milhares 16 4 5 2 2 3" xfId="26644" xr:uid="{D978AA31-67C6-4CDB-BA0B-9D76332EBFEF}"/>
    <cellStyle name="Separador de milhares 16 4 5 2 2 4" xfId="38439" xr:uid="{45BB3E57-51EF-420C-8FAE-0497605CE587}"/>
    <cellStyle name="Separador de milhares 16 4 5 2 3" xfId="17807" xr:uid="{4B23BFD2-6D43-42AF-A9AE-C25C36A69822}"/>
    <cellStyle name="Separador de milhares 16 4 5 2 3 2" xfId="29601" xr:uid="{F6C14131-5E07-4F60-92B5-E722207E7A45}"/>
    <cellStyle name="Separador de milhares 16 4 5 2 3 3" xfId="41400" xr:uid="{49AD2BD7-E68F-494B-AB85-55770A5D1986}"/>
    <cellStyle name="Separador de milhares 16 4 5 2 4" xfId="23708" xr:uid="{1AA184E0-D26B-498D-8A6D-BC6B77B83BAD}"/>
    <cellStyle name="Separador de milhares 16 4 5 2 5" xfId="35503" xr:uid="{5EBFE9E9-4E46-4DD6-828F-8B858C5DCDAB}"/>
    <cellStyle name="Separador de milhares 16 4 5 3" xfId="13424" xr:uid="{00000000-0005-0000-0000-0000A8150000}"/>
    <cellStyle name="Separador de milhares 16 4 5 3 2" xfId="19355" xr:uid="{2ABB3E9D-6B2A-43DA-B60B-7194EF810920}"/>
    <cellStyle name="Separador de milhares 16 4 5 3 2 2" xfId="31149" xr:uid="{B4291150-CB5D-4A70-BDEA-2223D0A9D83C}"/>
    <cellStyle name="Separador de milhares 16 4 5 3 2 3" xfId="42948" xr:uid="{49A79FD8-5C66-496F-A3BA-9CD075F9892E}"/>
    <cellStyle name="Separador de milhares 16 4 5 3 3" xfId="25256" xr:uid="{95FF0DD5-E3C7-49B0-8A6B-49F15C68B5C6}"/>
    <cellStyle name="Separador de milhares 16 4 5 3 4" xfId="37051" xr:uid="{8BE3FE3C-05EF-4899-99EC-BFDE567179A8}"/>
    <cellStyle name="Separador de milhares 16 4 5 4" xfId="16415" xr:uid="{57636B92-D716-487C-BB0F-97E190CD5AB1}"/>
    <cellStyle name="Separador de milhares 16 4 5 4 2" xfId="28209" xr:uid="{087743ED-FFBD-4818-B3D7-18A7F8FBCDAF}"/>
    <cellStyle name="Separador de milhares 16 4 5 4 3" xfId="40008" xr:uid="{09682094-1DA0-4B56-9097-5E8825026FB0}"/>
    <cellStyle name="Separador de milhares 16 4 5 5" xfId="22319" xr:uid="{BAC85246-2B01-4644-8B87-D7C3B22C972F}"/>
    <cellStyle name="Separador de milhares 16 4 5 6" xfId="34115" xr:uid="{A5B542CC-90BF-48E3-9FDE-E061DC91C1A4}"/>
    <cellStyle name="Separador de milhares 16 4 6" xfId="11865" xr:uid="{00000000-0005-0000-0000-0000A9150000}"/>
    <cellStyle name="Separador de milhares 16 4 6 2" xfId="14806" xr:uid="{00000000-0005-0000-0000-0000AA150000}"/>
    <cellStyle name="Separador de milhares 16 4 6 2 2" xfId="20737" xr:uid="{02F158F5-F030-4F5E-A866-C607A1472893}"/>
    <cellStyle name="Separador de milhares 16 4 6 2 2 2" xfId="32531" xr:uid="{D9D0E541-3A0C-4F8F-9FDB-325E386856CD}"/>
    <cellStyle name="Separador de milhares 16 4 6 2 2 3" xfId="44330" xr:uid="{6E84759B-337E-488C-9226-2174E4D0F0D2}"/>
    <cellStyle name="Separador de milhares 16 4 6 2 3" xfId="26638" xr:uid="{EC8AF047-B8B3-4FA0-8807-EFA1DAF94C60}"/>
    <cellStyle name="Separador de milhares 16 4 6 2 4" xfId="38433" xr:uid="{1BFA95E1-EF57-4DDC-AA24-EB326B16C00F}"/>
    <cellStyle name="Separador de milhares 16 4 6 3" xfId="17801" xr:uid="{353CA80B-9DDB-46C6-BD27-5DD78DDF1CE6}"/>
    <cellStyle name="Separador de milhares 16 4 6 3 2" xfId="29595" xr:uid="{AD11800A-9DD5-4FB2-A2E5-CF6E0B811F93}"/>
    <cellStyle name="Separador de milhares 16 4 6 3 3" xfId="41394" xr:uid="{8DD7E0EB-FC47-40D0-B20D-3AD148FB3E61}"/>
    <cellStyle name="Separador de milhares 16 4 6 4" xfId="23702" xr:uid="{AEAF23E3-6EA6-4C2B-A685-F2E9D9892910}"/>
    <cellStyle name="Separador de milhares 16 4 6 5" xfId="35497" xr:uid="{9A6EA413-7339-4AF7-939A-CFE41370E30B}"/>
    <cellStyle name="Separador de milhares 16 4 7" xfId="13418" xr:uid="{00000000-0005-0000-0000-0000AB150000}"/>
    <cellStyle name="Separador de milhares 16 4 7 2" xfId="19349" xr:uid="{8C94B84B-91BC-4AEC-9844-9646E8DB3391}"/>
    <cellStyle name="Separador de milhares 16 4 7 2 2" xfId="31143" xr:uid="{B9A1D774-0B3C-4CD9-A989-5B67A58221C7}"/>
    <cellStyle name="Separador de milhares 16 4 7 2 3" xfId="42942" xr:uid="{6D59CDDE-95CD-416F-A9D0-CA407EAB1CDA}"/>
    <cellStyle name="Separador de milhares 16 4 7 3" xfId="25250" xr:uid="{D043C3A4-052D-476D-A69D-4D835E78AB24}"/>
    <cellStyle name="Separador de milhares 16 4 7 4" xfId="37045" xr:uid="{ABAE52C7-C9B6-4B46-A6EA-B7EAB5785684}"/>
    <cellStyle name="Separador de milhares 16 4 8" xfId="16409" xr:uid="{B3152C2A-0890-4CD0-92A8-C8AE52B5CF11}"/>
    <cellStyle name="Separador de milhares 16 4 8 2" xfId="28203" xr:uid="{215C6F34-F68A-41A4-94D9-D2CF386AC07F}"/>
    <cellStyle name="Separador de milhares 16 4 8 3" xfId="40002" xr:uid="{1F7F06A4-5666-4100-9AA4-E9293F29B590}"/>
    <cellStyle name="Separador de milhares 16 4 9" xfId="22313" xr:uid="{A5138564-0328-40F7-B74F-D9D197B513E5}"/>
    <cellStyle name="Separador de milhares 16 5" xfId="3916" xr:uid="{00000000-0005-0000-0000-0000AC150000}"/>
    <cellStyle name="Separador de milhares 16 5 2" xfId="3917" xr:uid="{00000000-0005-0000-0000-0000AD150000}"/>
    <cellStyle name="Separador de milhares 16 5 2 2" xfId="11873" xr:uid="{00000000-0005-0000-0000-0000AE150000}"/>
    <cellStyle name="Separador de milhares 16 5 2 2 2" xfId="14814" xr:uid="{00000000-0005-0000-0000-0000AF150000}"/>
    <cellStyle name="Separador de milhares 16 5 2 2 2 2" xfId="20745" xr:uid="{79686414-35D2-4E81-9472-C54C09F4E70A}"/>
    <cellStyle name="Separador de milhares 16 5 2 2 2 2 2" xfId="32539" xr:uid="{EDE372D4-9CAD-41F2-B0D6-BDAC42E6C922}"/>
    <cellStyle name="Separador de milhares 16 5 2 2 2 2 3" xfId="44338" xr:uid="{D616D802-F095-46A5-8300-D3250C59172D}"/>
    <cellStyle name="Separador de milhares 16 5 2 2 2 3" xfId="26646" xr:uid="{4AF91F57-CD0C-467B-B0C4-C48B58231BA4}"/>
    <cellStyle name="Separador de milhares 16 5 2 2 2 4" xfId="38441" xr:uid="{D8A91E7E-1EF4-4232-B406-6BFAAC27081D}"/>
    <cellStyle name="Separador de milhares 16 5 2 2 3" xfId="17809" xr:uid="{789E7C60-9E78-46A6-B9F1-B88A09CF28BD}"/>
    <cellStyle name="Separador de milhares 16 5 2 2 3 2" xfId="29603" xr:uid="{9CBD0FE4-8DE7-4637-8B03-B92BD67C825E}"/>
    <cellStyle name="Separador de milhares 16 5 2 2 3 3" xfId="41402" xr:uid="{092F07D2-88DA-42CF-9D00-CB38CB31BFC6}"/>
    <cellStyle name="Separador de milhares 16 5 2 2 4" xfId="23710" xr:uid="{C2B96822-B117-4CB2-94E8-CC796343AEF4}"/>
    <cellStyle name="Separador de milhares 16 5 2 2 5" xfId="35505" xr:uid="{7D66E624-2B69-4232-89A0-9F4CD9542924}"/>
    <cellStyle name="Separador de milhares 16 5 2 3" xfId="13426" xr:uid="{00000000-0005-0000-0000-0000B0150000}"/>
    <cellStyle name="Separador de milhares 16 5 2 3 2" xfId="19357" xr:uid="{A3D34DF9-6C27-49BE-841F-CBDA80DE084F}"/>
    <cellStyle name="Separador de milhares 16 5 2 3 2 2" xfId="31151" xr:uid="{7B4E8155-BCF2-47F9-B167-457E50BD71E1}"/>
    <cellStyle name="Separador de milhares 16 5 2 3 2 3" xfId="42950" xr:uid="{9DECB2E2-5703-4B3B-AC41-8FDF2E56D481}"/>
    <cellStyle name="Separador de milhares 16 5 2 3 3" xfId="25258" xr:uid="{60D06B5D-CFF0-4DB4-B114-BE98A5DEE66E}"/>
    <cellStyle name="Separador de milhares 16 5 2 3 4" xfId="37053" xr:uid="{BC2489EB-C4B7-4B54-A032-86D2519E4816}"/>
    <cellStyle name="Separador de milhares 16 5 2 4" xfId="16417" xr:uid="{93290027-FF6F-4EAB-9034-3BE958273A7F}"/>
    <cellStyle name="Separador de milhares 16 5 2 4 2" xfId="28211" xr:uid="{5A365200-AE37-4F60-8AC3-3A1354251409}"/>
    <cellStyle name="Separador de milhares 16 5 2 4 3" xfId="40010" xr:uid="{0F93AD58-8954-43A4-8622-822DE9CEBE59}"/>
    <cellStyle name="Separador de milhares 16 5 2 5" xfId="22321" xr:uid="{1A236561-F53A-4542-823D-6C31FA09E1DE}"/>
    <cellStyle name="Separador de milhares 16 5 2 6" xfId="34117" xr:uid="{EF6F6427-3997-45F2-8462-4ED5241888E2}"/>
    <cellStyle name="Separador de milhares 16 5 3" xfId="3918" xr:uid="{00000000-0005-0000-0000-0000B1150000}"/>
    <cellStyle name="Separador de milhares 16 5 3 2" xfId="11874" xr:uid="{00000000-0005-0000-0000-0000B2150000}"/>
    <cellStyle name="Separador de milhares 16 5 3 2 2" xfId="14815" xr:uid="{00000000-0005-0000-0000-0000B3150000}"/>
    <cellStyle name="Separador de milhares 16 5 3 2 2 2" xfId="20746" xr:uid="{1395DEC5-3DD9-4B3F-83C2-009810E680D7}"/>
    <cellStyle name="Separador de milhares 16 5 3 2 2 2 2" xfId="32540" xr:uid="{224C3119-655F-498B-A4B1-D166094EC3D5}"/>
    <cellStyle name="Separador de milhares 16 5 3 2 2 2 3" xfId="44339" xr:uid="{2E5CD2B7-BF53-46B4-BC64-7D26C8C3E9CA}"/>
    <cellStyle name="Separador de milhares 16 5 3 2 2 3" xfId="26647" xr:uid="{187C779A-153C-44CA-AC8A-1123D5D76300}"/>
    <cellStyle name="Separador de milhares 16 5 3 2 2 4" xfId="38442" xr:uid="{32853451-8093-47AE-93D9-EC30A34C939A}"/>
    <cellStyle name="Separador de milhares 16 5 3 2 3" xfId="17810" xr:uid="{3669A19B-22E3-4820-A3E8-03FA34902216}"/>
    <cellStyle name="Separador de milhares 16 5 3 2 3 2" xfId="29604" xr:uid="{D917AEA0-6750-475F-AF70-49263B315FB5}"/>
    <cellStyle name="Separador de milhares 16 5 3 2 3 3" xfId="41403" xr:uid="{49AAC1BA-6ABE-463F-AA8B-07C6EE85AFF4}"/>
    <cellStyle name="Separador de milhares 16 5 3 2 4" xfId="23711" xr:uid="{67D7CB3C-E6C7-482B-AB0A-6D3B5C1E44BE}"/>
    <cellStyle name="Separador de milhares 16 5 3 2 5" xfId="35506" xr:uid="{150C2766-0B99-4CC8-BC13-9972D59803BA}"/>
    <cellStyle name="Separador de milhares 16 5 3 3" xfId="13427" xr:uid="{00000000-0005-0000-0000-0000B4150000}"/>
    <cellStyle name="Separador de milhares 16 5 3 3 2" xfId="19358" xr:uid="{A3F33CE3-493B-4308-98AE-1C95C2D730F6}"/>
    <cellStyle name="Separador de milhares 16 5 3 3 2 2" xfId="31152" xr:uid="{1C91BA63-2EC1-4AC6-9F3E-034B6680D799}"/>
    <cellStyle name="Separador de milhares 16 5 3 3 2 3" xfId="42951" xr:uid="{A869EE3A-8014-4799-9ECF-3DD4D3F407A5}"/>
    <cellStyle name="Separador de milhares 16 5 3 3 3" xfId="25259" xr:uid="{C33BB4B0-011A-4D7B-A982-49472464B5E8}"/>
    <cellStyle name="Separador de milhares 16 5 3 3 4" xfId="37054" xr:uid="{31FB5A72-5C2A-47B1-A393-C1790863ADEF}"/>
    <cellStyle name="Separador de milhares 16 5 3 4" xfId="16418" xr:uid="{1E2DC7A5-6A42-4B89-9870-A3FA07176E3D}"/>
    <cellStyle name="Separador de milhares 16 5 3 4 2" xfId="28212" xr:uid="{580A9312-0731-409A-A6F8-6F3C610F7D5D}"/>
    <cellStyle name="Separador de milhares 16 5 3 4 3" xfId="40011" xr:uid="{6E1689CC-9F2B-429B-956A-069158A26151}"/>
    <cellStyle name="Separador de milhares 16 5 3 5" xfId="22322" xr:uid="{FED3DC46-89A4-4894-BDC9-8D792D264878}"/>
    <cellStyle name="Separador de milhares 16 5 3 6" xfId="34118" xr:uid="{473D70DE-72F8-4245-8AD4-7CA7411E347C}"/>
    <cellStyle name="Separador de milhares 16 5 4" xfId="11872" xr:uid="{00000000-0005-0000-0000-0000B5150000}"/>
    <cellStyle name="Separador de milhares 16 5 4 2" xfId="14813" xr:uid="{00000000-0005-0000-0000-0000B6150000}"/>
    <cellStyle name="Separador de milhares 16 5 4 2 2" xfId="20744" xr:uid="{A3884618-8FAD-4437-BCC8-CD811ACA4F1C}"/>
    <cellStyle name="Separador de milhares 16 5 4 2 2 2" xfId="32538" xr:uid="{16AD0661-7FCE-49D5-8337-4A8508E91866}"/>
    <cellStyle name="Separador de milhares 16 5 4 2 2 3" xfId="44337" xr:uid="{2630E67A-E87B-4B63-A5AF-D8515B9A15DB}"/>
    <cellStyle name="Separador de milhares 16 5 4 2 3" xfId="26645" xr:uid="{A7632C4C-1948-44A9-A417-A88347980517}"/>
    <cellStyle name="Separador de milhares 16 5 4 2 4" xfId="38440" xr:uid="{49CA4E55-058B-40A9-9AFA-EAE9D33E4245}"/>
    <cellStyle name="Separador de milhares 16 5 4 3" xfId="17808" xr:uid="{4C7A38B0-48E3-4690-B7CA-140ED7C4DE0D}"/>
    <cellStyle name="Separador de milhares 16 5 4 3 2" xfId="29602" xr:uid="{FCC934B7-63FB-44B2-9719-82DE7A090424}"/>
    <cellStyle name="Separador de milhares 16 5 4 3 3" xfId="41401" xr:uid="{C36ECACB-3CAF-4F23-9BD1-097CA47E1493}"/>
    <cellStyle name="Separador de milhares 16 5 4 4" xfId="23709" xr:uid="{0B688DFD-3206-4F3F-B157-C186C9FADFC3}"/>
    <cellStyle name="Separador de milhares 16 5 4 5" xfId="35504" xr:uid="{FCFAF049-7D50-4AE6-A820-34B54ACF97E7}"/>
    <cellStyle name="Separador de milhares 16 5 5" xfId="13425" xr:uid="{00000000-0005-0000-0000-0000B7150000}"/>
    <cellStyle name="Separador de milhares 16 5 5 2" xfId="19356" xr:uid="{0B2000BE-0F49-493F-8020-3B9DC4D0F278}"/>
    <cellStyle name="Separador de milhares 16 5 5 2 2" xfId="31150" xr:uid="{F73DE342-7A89-4EF2-8532-C47898128EAF}"/>
    <cellStyle name="Separador de milhares 16 5 5 2 3" xfId="42949" xr:uid="{975179CF-93C3-42F5-829C-2BEF37D0DCCD}"/>
    <cellStyle name="Separador de milhares 16 5 5 3" xfId="25257" xr:uid="{F1F1733C-3192-4691-AA7A-428AEE1CEA51}"/>
    <cellStyle name="Separador de milhares 16 5 5 4" xfId="37052" xr:uid="{45A76C23-4F64-4D59-B8CE-7ABB7BF3C5B8}"/>
    <cellStyle name="Separador de milhares 16 5 6" xfId="16416" xr:uid="{B8BE0BF7-90F7-4F7F-810B-C42B551BDB9F}"/>
    <cellStyle name="Separador de milhares 16 5 6 2" xfId="28210" xr:uid="{8ECA8BED-2F3D-4412-AE9B-ED3A0214ADD3}"/>
    <cellStyle name="Separador de milhares 16 5 6 3" xfId="40009" xr:uid="{9A5E6417-F352-4C6E-AEFE-4F42CCE4E8C9}"/>
    <cellStyle name="Separador de milhares 16 5 7" xfId="22320" xr:uid="{48A0518A-CF9F-4F52-B89B-16B7C11767B5}"/>
    <cellStyle name="Separador de milhares 16 5 8" xfId="34116" xr:uid="{FD73DFF8-3BCD-4735-9D98-ABD2BB41E00D}"/>
    <cellStyle name="Separador de milhares 16 6" xfId="3919" xr:uid="{00000000-0005-0000-0000-0000B8150000}"/>
    <cellStyle name="Separador de milhares 16 6 2" xfId="11875" xr:uid="{00000000-0005-0000-0000-0000B9150000}"/>
    <cellStyle name="Separador de milhares 16 6 2 2" xfId="14816" xr:uid="{00000000-0005-0000-0000-0000BA150000}"/>
    <cellStyle name="Separador de milhares 16 6 2 2 2" xfId="20747" xr:uid="{9C846E94-A1F2-41ED-8446-1C24C6C30CDB}"/>
    <cellStyle name="Separador de milhares 16 6 2 2 2 2" xfId="32541" xr:uid="{081E7D8D-874E-42A6-9340-0C02C61E3AF2}"/>
    <cellStyle name="Separador de milhares 16 6 2 2 2 3" xfId="44340" xr:uid="{4DD5988B-A136-4EEC-B87F-60A307928F87}"/>
    <cellStyle name="Separador de milhares 16 6 2 2 3" xfId="26648" xr:uid="{7D14579D-54AA-49C8-B79E-D0B5C7560F86}"/>
    <cellStyle name="Separador de milhares 16 6 2 2 4" xfId="38443" xr:uid="{CBCA9297-E603-4599-A075-37480A039E12}"/>
    <cellStyle name="Separador de milhares 16 6 2 3" xfId="17811" xr:uid="{BE5EC05F-EAB2-4FB0-B2AC-EA5B75EF3FF4}"/>
    <cellStyle name="Separador de milhares 16 6 2 3 2" xfId="29605" xr:uid="{7B7E536B-185A-4442-9D81-15CF9CAFE0D0}"/>
    <cellStyle name="Separador de milhares 16 6 2 3 3" xfId="41404" xr:uid="{EC56DA1C-613B-4E67-83DD-64B5B350F1AB}"/>
    <cellStyle name="Separador de milhares 16 6 2 4" xfId="23712" xr:uid="{4A0E9435-097B-46BE-B673-79F838B02CEF}"/>
    <cellStyle name="Separador de milhares 16 6 2 5" xfId="35507" xr:uid="{1A78F88A-0397-4DDB-AAE4-BA42529485B0}"/>
    <cellStyle name="Separador de milhares 16 6 3" xfId="13428" xr:uid="{00000000-0005-0000-0000-0000BB150000}"/>
    <cellStyle name="Separador de milhares 16 6 3 2" xfId="19359" xr:uid="{E8EC4AE5-A29D-4752-9236-21B62A8022EE}"/>
    <cellStyle name="Separador de milhares 16 6 3 2 2" xfId="31153" xr:uid="{24E995BB-405E-4096-902E-B884A21E6624}"/>
    <cellStyle name="Separador de milhares 16 6 3 2 3" xfId="42952" xr:uid="{B27D6A4A-26C8-459C-A047-AA00AEEFD59A}"/>
    <cellStyle name="Separador de milhares 16 6 3 3" xfId="25260" xr:uid="{59918244-7B30-4162-A4A3-A034D02DF065}"/>
    <cellStyle name="Separador de milhares 16 6 3 4" xfId="37055" xr:uid="{D6351143-682E-4DF5-BE2F-014C8B6BEC10}"/>
    <cellStyle name="Separador de milhares 16 6 4" xfId="16419" xr:uid="{9CD7DF00-66F6-48D7-BF55-AC9B507F8886}"/>
    <cellStyle name="Separador de milhares 16 6 4 2" xfId="28213" xr:uid="{8F69C0C4-5520-4AB6-8A00-F0888C2431CA}"/>
    <cellStyle name="Separador de milhares 16 6 4 3" xfId="40012" xr:uid="{42063A1B-6A55-49CF-BE84-566DC7365EA3}"/>
    <cellStyle name="Separador de milhares 16 6 5" xfId="22323" xr:uid="{8325B813-2264-4E2B-88C2-A4751807F40A}"/>
    <cellStyle name="Separador de milhares 16 6 6" xfId="34119" xr:uid="{AF8DF0F1-6308-4861-90D2-B01FA3DEF8D7}"/>
    <cellStyle name="Separador de milhares 16 7" xfId="3920" xr:uid="{00000000-0005-0000-0000-0000BC150000}"/>
    <cellStyle name="Separador de milhares 16 7 2" xfId="11876" xr:uid="{00000000-0005-0000-0000-0000BD150000}"/>
    <cellStyle name="Separador de milhares 16 7 2 2" xfId="14817" xr:uid="{00000000-0005-0000-0000-0000BE150000}"/>
    <cellStyle name="Separador de milhares 16 7 2 2 2" xfId="20748" xr:uid="{1A885C43-4F5D-4E54-B0F6-3716A6EFEE5B}"/>
    <cellStyle name="Separador de milhares 16 7 2 2 2 2" xfId="32542" xr:uid="{D65B7071-3730-4A59-9DCB-1BDC6D3CE07F}"/>
    <cellStyle name="Separador de milhares 16 7 2 2 2 3" xfId="44341" xr:uid="{12309918-3EA4-4984-B957-2BE71B441D51}"/>
    <cellStyle name="Separador de milhares 16 7 2 2 3" xfId="26649" xr:uid="{677FD08E-D433-4AE2-88AB-490B393BFA07}"/>
    <cellStyle name="Separador de milhares 16 7 2 2 4" xfId="38444" xr:uid="{C1BAC3FE-74A4-4CA3-A133-A5835F2DC0E6}"/>
    <cellStyle name="Separador de milhares 16 7 2 3" xfId="17812" xr:uid="{11944B99-2534-43B7-8DC1-D5D0F7A22B25}"/>
    <cellStyle name="Separador de milhares 16 7 2 3 2" xfId="29606" xr:uid="{91F3C7D3-65D9-41B3-A393-0104D9474018}"/>
    <cellStyle name="Separador de milhares 16 7 2 3 3" xfId="41405" xr:uid="{0BC4CB98-7347-4C43-8266-08C5C03B9C65}"/>
    <cellStyle name="Separador de milhares 16 7 2 4" xfId="23713" xr:uid="{ABB78807-9D66-4817-99EB-623A9BAA0D83}"/>
    <cellStyle name="Separador de milhares 16 7 2 5" xfId="35508" xr:uid="{2686A716-6C9E-4C62-A339-349CE1278D4C}"/>
    <cellStyle name="Separador de milhares 16 7 3" xfId="13429" xr:uid="{00000000-0005-0000-0000-0000BF150000}"/>
    <cellStyle name="Separador de milhares 16 7 3 2" xfId="19360" xr:uid="{81E6AAD4-6CD3-47FC-A778-BB86F8BB5733}"/>
    <cellStyle name="Separador de milhares 16 7 3 2 2" xfId="31154" xr:uid="{E6521641-9D27-40AC-BB4F-7ABAD1FE8B33}"/>
    <cellStyle name="Separador de milhares 16 7 3 2 3" xfId="42953" xr:uid="{F0EDA5F3-1531-49D7-A7A0-91FF8CBE51D7}"/>
    <cellStyle name="Separador de milhares 16 7 3 3" xfId="25261" xr:uid="{57EFA9BA-25B2-4E90-AF3C-8C788EE6E45A}"/>
    <cellStyle name="Separador de milhares 16 7 3 4" xfId="37056" xr:uid="{12E3F374-FF40-437C-9E2E-68664DA82E1E}"/>
    <cellStyle name="Separador de milhares 16 7 4" xfId="16420" xr:uid="{5FD66117-F919-45B4-ADF5-4557D579B194}"/>
    <cellStyle name="Separador de milhares 16 7 4 2" xfId="28214" xr:uid="{939659B8-66C8-4885-A2FC-0B92A372478E}"/>
    <cellStyle name="Separador de milhares 16 7 4 3" xfId="40013" xr:uid="{F5E09A45-2E0A-4D70-8225-5CC04E2F12E9}"/>
    <cellStyle name="Separador de milhares 16 7 5" xfId="22324" xr:uid="{7D544A57-D080-472C-8F7A-4802E416F440}"/>
    <cellStyle name="Separador de milhares 16 7 6" xfId="34120" xr:uid="{BD80ADEA-D64F-4D72-B399-67F3AA8ECC19}"/>
    <cellStyle name="Separador de milhares 16 8" xfId="3921" xr:uid="{00000000-0005-0000-0000-0000C0150000}"/>
    <cellStyle name="Separador de milhares 16 8 2" xfId="11877" xr:uid="{00000000-0005-0000-0000-0000C1150000}"/>
    <cellStyle name="Separador de milhares 16 8 2 2" xfId="14818" xr:uid="{00000000-0005-0000-0000-0000C2150000}"/>
    <cellStyle name="Separador de milhares 16 8 2 2 2" xfId="20749" xr:uid="{2B1105AE-ABFF-4289-975A-81ED1BD9646C}"/>
    <cellStyle name="Separador de milhares 16 8 2 2 2 2" xfId="32543" xr:uid="{62D1DB24-550C-45F6-B1A2-5F0C562AB761}"/>
    <cellStyle name="Separador de milhares 16 8 2 2 2 3" xfId="44342" xr:uid="{96622D20-AB08-4B6F-97DD-AA9D2CD3784D}"/>
    <cellStyle name="Separador de milhares 16 8 2 2 3" xfId="26650" xr:uid="{8D4BFF4F-B3CD-4B4A-ABED-509C14690ACF}"/>
    <cellStyle name="Separador de milhares 16 8 2 2 4" xfId="38445" xr:uid="{8430A96E-65B7-4073-B857-BAE6F8582192}"/>
    <cellStyle name="Separador de milhares 16 8 2 3" xfId="17813" xr:uid="{0D016A3E-369D-43CD-911A-00002561CEA4}"/>
    <cellStyle name="Separador de milhares 16 8 2 3 2" xfId="29607" xr:uid="{347829BF-8AEC-4962-9A5D-B00AA4B46259}"/>
    <cellStyle name="Separador de milhares 16 8 2 3 3" xfId="41406" xr:uid="{F8749087-A356-49A6-A16C-319DBCE09E6E}"/>
    <cellStyle name="Separador de milhares 16 8 2 4" xfId="23714" xr:uid="{0C9C85CB-5DD3-47E8-A51B-717E0968A7EA}"/>
    <cellStyle name="Separador de milhares 16 8 2 5" xfId="35509" xr:uid="{4CDAC55E-42E5-43D1-929E-A0970D8144A6}"/>
    <cellStyle name="Separador de milhares 16 8 3" xfId="13430" xr:uid="{00000000-0005-0000-0000-0000C3150000}"/>
    <cellStyle name="Separador de milhares 16 8 3 2" xfId="19361" xr:uid="{46646D71-5DE6-4CB3-A39D-4874E6DA743A}"/>
    <cellStyle name="Separador de milhares 16 8 3 2 2" xfId="31155" xr:uid="{EB7858AC-9FA0-4E14-AA9F-20840B58AC39}"/>
    <cellStyle name="Separador de milhares 16 8 3 2 3" xfId="42954" xr:uid="{4BC11396-96D6-4456-A735-CB01526B4589}"/>
    <cellStyle name="Separador de milhares 16 8 3 3" xfId="25262" xr:uid="{AE7F6912-6844-42A1-8739-D62B0DB6ECEC}"/>
    <cellStyle name="Separador de milhares 16 8 3 4" xfId="37057" xr:uid="{882BA5B5-8BC4-443D-998C-E8181700CFFA}"/>
    <cellStyle name="Separador de milhares 16 8 4" xfId="16421" xr:uid="{077A84BA-4773-45B7-943F-B1C8AE45F79C}"/>
    <cellStyle name="Separador de milhares 16 8 4 2" xfId="28215" xr:uid="{AAE5D05E-7861-4F03-ACC0-816A73AD87B3}"/>
    <cellStyle name="Separador de milhares 16 8 4 3" xfId="40014" xr:uid="{4F6B5CEA-58A9-4FD3-BB87-3BF699856F6D}"/>
    <cellStyle name="Separador de milhares 16 8 5" xfId="22325" xr:uid="{EE91B4E1-376B-4049-80CF-1EE0D2E2FA26}"/>
    <cellStyle name="Separador de milhares 16 8 6" xfId="34121" xr:uid="{0B57D74A-832F-4EDD-B346-EABF88895C89}"/>
    <cellStyle name="Separador de milhares 16 9" xfId="11850" xr:uid="{00000000-0005-0000-0000-0000C4150000}"/>
    <cellStyle name="Separador de milhares 16 9 2" xfId="14791" xr:uid="{00000000-0005-0000-0000-0000C5150000}"/>
    <cellStyle name="Separador de milhares 16 9 2 2" xfId="20722" xr:uid="{A43B8E85-8DE6-4046-B207-7B33879E239F}"/>
    <cellStyle name="Separador de milhares 16 9 2 2 2" xfId="32516" xr:uid="{52B54B89-F559-44EC-AAD5-9D85C9E98571}"/>
    <cellStyle name="Separador de milhares 16 9 2 2 3" xfId="44315" xr:uid="{AFE29E80-4E1C-4BA9-A874-0BD36AC93925}"/>
    <cellStyle name="Separador de milhares 16 9 2 3" xfId="26623" xr:uid="{69A2B363-FF44-4F58-91C3-DD04AB440EAF}"/>
    <cellStyle name="Separador de milhares 16 9 2 4" xfId="38418" xr:uid="{552744E0-BBEA-4DD9-B593-E291E0AFB637}"/>
    <cellStyle name="Separador de milhares 16 9 3" xfId="17786" xr:uid="{A0162EAF-7514-4AAB-BAA6-823B8C41180B}"/>
    <cellStyle name="Separador de milhares 16 9 3 2" xfId="29580" xr:uid="{9393EEA5-9104-499E-ABB5-1D6D070C6FB2}"/>
    <cellStyle name="Separador de milhares 16 9 3 3" xfId="41379" xr:uid="{59ECB03D-37FD-4D65-AFFB-23F4209649F0}"/>
    <cellStyle name="Separador de milhares 16 9 4" xfId="23687" xr:uid="{9FDDE7F1-FA07-4016-891C-3AB65600E43A}"/>
    <cellStyle name="Separador de milhares 16 9 5" xfId="35482" xr:uid="{3A026B20-CCC2-4A78-859E-5B9CCABA1EE2}"/>
    <cellStyle name="Separador de milhares 17" xfId="3922" xr:uid="{00000000-0005-0000-0000-0000C6150000}"/>
    <cellStyle name="Separador de milhares 17 10" xfId="11878" xr:uid="{00000000-0005-0000-0000-0000C7150000}"/>
    <cellStyle name="Separador de milhares 17 10 2" xfId="14819" xr:uid="{00000000-0005-0000-0000-0000C8150000}"/>
    <cellStyle name="Separador de milhares 17 10 2 2" xfId="20750" xr:uid="{4CD646CE-CD40-44B5-849A-365D956EA71C}"/>
    <cellStyle name="Separador de milhares 17 10 2 2 2" xfId="32544" xr:uid="{CFDD0C53-72FD-4267-9407-23C72D496921}"/>
    <cellStyle name="Separador de milhares 17 10 2 2 3" xfId="44343" xr:uid="{018DC246-6C10-4A8B-A0EE-92E32A59109F}"/>
    <cellStyle name="Separador de milhares 17 10 2 3" xfId="26651" xr:uid="{73C42534-D627-493B-9392-9966A8FBBF20}"/>
    <cellStyle name="Separador de milhares 17 10 2 4" xfId="38446" xr:uid="{806C60A7-6E05-4ED8-BECD-C35451FE241A}"/>
    <cellStyle name="Separador de milhares 17 10 3" xfId="17814" xr:uid="{8D9C39F8-D809-49A6-8933-200207F470DD}"/>
    <cellStyle name="Separador de milhares 17 10 3 2" xfId="29608" xr:uid="{1CE08FE8-B7F6-47FF-BDD1-3B182E14142A}"/>
    <cellStyle name="Separador de milhares 17 10 3 3" xfId="41407" xr:uid="{8D56EF37-3CFB-45CF-BE0C-A3EBD9585FF7}"/>
    <cellStyle name="Separador de milhares 17 10 4" xfId="23715" xr:uid="{DFFD8E90-8376-407A-89BA-CBD756A5E826}"/>
    <cellStyle name="Separador de milhares 17 10 5" xfId="35510" xr:uid="{F45AB5A0-A15C-4F64-86F7-150ACA55165D}"/>
    <cellStyle name="Separador de milhares 17 11" xfId="13431" xr:uid="{00000000-0005-0000-0000-0000C9150000}"/>
    <cellStyle name="Separador de milhares 17 11 2" xfId="19362" xr:uid="{ED1681AB-3B53-4B2C-99FF-E6F4AB573C07}"/>
    <cellStyle name="Separador de milhares 17 11 2 2" xfId="31156" xr:uid="{F6EA82ED-387C-4F8D-838A-25612D081CB9}"/>
    <cellStyle name="Separador de milhares 17 11 2 3" xfId="42955" xr:uid="{8EB3FA9F-C224-4A24-BBBB-8D6D7CE854EC}"/>
    <cellStyle name="Separador de milhares 17 11 3" xfId="25263" xr:uid="{59B5180E-83E2-4565-A1FF-DADCA07706E6}"/>
    <cellStyle name="Separador de milhares 17 11 4" xfId="37058" xr:uid="{1C62144F-158F-4DF2-BE64-3552EBF36C76}"/>
    <cellStyle name="Separador de milhares 17 12" xfId="16422" xr:uid="{5855D7E5-C634-45EC-B42E-F3CD5E7BD774}"/>
    <cellStyle name="Separador de milhares 17 12 2" xfId="28216" xr:uid="{FBBFBC2D-FFD2-4FA3-B619-741EB84B7EEF}"/>
    <cellStyle name="Separador de milhares 17 12 3" xfId="40015" xr:uid="{C0372F85-1A76-49F5-A4DD-2EF64286F70C}"/>
    <cellStyle name="Separador de milhares 17 13" xfId="22326" xr:uid="{A477E6B9-F00A-49A5-A250-2D9DC576B9ED}"/>
    <cellStyle name="Separador de milhares 17 14" xfId="34122" xr:uid="{C56C4B51-3FB9-486D-B9FA-8CABCCEF58C4}"/>
    <cellStyle name="Separador de milhares 17 2" xfId="3923" xr:uid="{00000000-0005-0000-0000-0000CA150000}"/>
    <cellStyle name="Separador de milhares 17 2 10" xfId="13432" xr:uid="{00000000-0005-0000-0000-0000CB150000}"/>
    <cellStyle name="Separador de milhares 17 2 10 2" xfId="19363" xr:uid="{D47DBCE1-F640-4DE8-9851-070A3F7DEA76}"/>
    <cellStyle name="Separador de milhares 17 2 10 2 2" xfId="31157" xr:uid="{E1E44118-4A45-4F06-94AC-717C9DBDB515}"/>
    <cellStyle name="Separador de milhares 17 2 10 2 3" xfId="42956" xr:uid="{6909534E-1444-4B81-90BF-5CB8D9EACA6D}"/>
    <cellStyle name="Separador de milhares 17 2 10 3" xfId="25264" xr:uid="{94DAC126-9878-403E-B3D3-2669BC65E3CB}"/>
    <cellStyle name="Separador de milhares 17 2 10 4" xfId="37059" xr:uid="{9A5F789E-A3B8-4ADE-A7E8-674F42B2D6FD}"/>
    <cellStyle name="Separador de milhares 17 2 11" xfId="16423" xr:uid="{649AD71B-4279-4E9F-A88C-D5987DC8553E}"/>
    <cellStyle name="Separador de milhares 17 2 11 2" xfId="28217" xr:uid="{B163E5FD-36E1-4D05-9B9E-C78F2A5D6FDD}"/>
    <cellStyle name="Separador de milhares 17 2 11 3" xfId="40016" xr:uid="{CAAF51B9-2901-49E5-B95E-BB019D65A103}"/>
    <cellStyle name="Separador de milhares 17 2 12" xfId="22327" xr:uid="{E887166E-FE16-4444-ABEC-E8B56D79F878}"/>
    <cellStyle name="Separador de milhares 17 2 13" xfId="34123" xr:uid="{739E69AC-CE71-43AD-BA00-8E670FEA2419}"/>
    <cellStyle name="Separador de milhares 17 2 2" xfId="3924" xr:uid="{00000000-0005-0000-0000-0000CC150000}"/>
    <cellStyle name="Separador de milhares 17 2 2 10" xfId="34124" xr:uid="{938F3FF3-BB98-4BED-AF7D-1518C6D4AA37}"/>
    <cellStyle name="Separador de milhares 17 2 2 2" xfId="3925" xr:uid="{00000000-0005-0000-0000-0000CD150000}"/>
    <cellStyle name="Separador de milhares 17 2 2 2 2" xfId="3926" xr:uid="{00000000-0005-0000-0000-0000CE150000}"/>
    <cellStyle name="Separador de milhares 17 2 2 2 2 2" xfId="11882" xr:uid="{00000000-0005-0000-0000-0000CF150000}"/>
    <cellStyle name="Separador de milhares 17 2 2 2 2 2 2" xfId="14823" xr:uid="{00000000-0005-0000-0000-0000D0150000}"/>
    <cellStyle name="Separador de milhares 17 2 2 2 2 2 2 2" xfId="20754" xr:uid="{9F79BC5F-9843-4A6A-8856-3D1701FBACD4}"/>
    <cellStyle name="Separador de milhares 17 2 2 2 2 2 2 2 2" xfId="32548" xr:uid="{CB789209-5701-441A-80CF-E46B776EE72B}"/>
    <cellStyle name="Separador de milhares 17 2 2 2 2 2 2 2 3" xfId="44347" xr:uid="{217DF398-1D8C-4F97-ADD3-416D9F0EC2AC}"/>
    <cellStyle name="Separador de milhares 17 2 2 2 2 2 2 3" xfId="26655" xr:uid="{4548B3FC-1347-4346-9D11-F2ED613A3D05}"/>
    <cellStyle name="Separador de milhares 17 2 2 2 2 2 2 4" xfId="38450" xr:uid="{4B972DEA-D56B-4AE1-A4A2-A5A57111E625}"/>
    <cellStyle name="Separador de milhares 17 2 2 2 2 2 3" xfId="17818" xr:uid="{6A6CE7B5-24EC-4C96-A743-6893C8E66E4E}"/>
    <cellStyle name="Separador de milhares 17 2 2 2 2 2 3 2" xfId="29612" xr:uid="{951426FD-4F47-47A1-9A1B-2405583C9D03}"/>
    <cellStyle name="Separador de milhares 17 2 2 2 2 2 3 3" xfId="41411" xr:uid="{ABDAF787-FD36-410A-9E87-08DE1AA13842}"/>
    <cellStyle name="Separador de milhares 17 2 2 2 2 2 4" xfId="23719" xr:uid="{1C7BDAD7-78E0-49A5-AEE8-ACC48A4E3C29}"/>
    <cellStyle name="Separador de milhares 17 2 2 2 2 2 5" xfId="35514" xr:uid="{133840BA-8F8C-459C-A7FA-030442691655}"/>
    <cellStyle name="Separador de milhares 17 2 2 2 2 3" xfId="13435" xr:uid="{00000000-0005-0000-0000-0000D1150000}"/>
    <cellStyle name="Separador de milhares 17 2 2 2 2 3 2" xfId="19366" xr:uid="{E54E2C78-2DD6-4F24-B816-546A265E2BA5}"/>
    <cellStyle name="Separador de milhares 17 2 2 2 2 3 2 2" xfId="31160" xr:uid="{945688DE-F826-496A-BA4F-90EA2F225095}"/>
    <cellStyle name="Separador de milhares 17 2 2 2 2 3 2 3" xfId="42959" xr:uid="{B059F91C-31D2-4021-9C20-D09F18558E96}"/>
    <cellStyle name="Separador de milhares 17 2 2 2 2 3 3" xfId="25267" xr:uid="{1EB8456B-8F33-4151-9D7C-31031039DF95}"/>
    <cellStyle name="Separador de milhares 17 2 2 2 2 3 4" xfId="37062" xr:uid="{41479A05-36F1-4724-9404-640D9BA2C2D3}"/>
    <cellStyle name="Separador de milhares 17 2 2 2 2 4" xfId="16426" xr:uid="{20F637D8-5D1A-4C7B-96C4-E300CC5E8161}"/>
    <cellStyle name="Separador de milhares 17 2 2 2 2 4 2" xfId="28220" xr:uid="{DA8A95FC-3BFD-4827-B3EE-22C20308CC49}"/>
    <cellStyle name="Separador de milhares 17 2 2 2 2 4 3" xfId="40019" xr:uid="{84DBE539-EFDA-49FB-BC79-0385680BAD41}"/>
    <cellStyle name="Separador de milhares 17 2 2 2 2 5" xfId="22330" xr:uid="{4EF1F4E9-D600-4102-873F-92BBFC85E6F3}"/>
    <cellStyle name="Separador de milhares 17 2 2 2 2 6" xfId="34126" xr:uid="{675EEDA6-E1A0-4F9D-B48C-4FC6C02AE287}"/>
    <cellStyle name="Separador de milhares 17 2 2 2 3" xfId="3927" xr:uid="{00000000-0005-0000-0000-0000D2150000}"/>
    <cellStyle name="Separador de milhares 17 2 2 2 3 2" xfId="11883" xr:uid="{00000000-0005-0000-0000-0000D3150000}"/>
    <cellStyle name="Separador de milhares 17 2 2 2 3 2 2" xfId="14824" xr:uid="{00000000-0005-0000-0000-0000D4150000}"/>
    <cellStyle name="Separador de milhares 17 2 2 2 3 2 2 2" xfId="20755" xr:uid="{C4668791-63CD-4D7E-B235-75A00EC69481}"/>
    <cellStyle name="Separador de milhares 17 2 2 2 3 2 2 2 2" xfId="32549" xr:uid="{78173C95-EE32-48BD-ACA1-CC54717E8C7A}"/>
    <cellStyle name="Separador de milhares 17 2 2 2 3 2 2 2 3" xfId="44348" xr:uid="{00253C19-F9EB-45DA-8FAE-D490E8DFF810}"/>
    <cellStyle name="Separador de milhares 17 2 2 2 3 2 2 3" xfId="26656" xr:uid="{DF3B99BC-228C-4CAA-AA10-DC232259990A}"/>
    <cellStyle name="Separador de milhares 17 2 2 2 3 2 2 4" xfId="38451" xr:uid="{54D38229-32B3-4463-B1E2-2B1E816B5A3D}"/>
    <cellStyle name="Separador de milhares 17 2 2 2 3 2 3" xfId="17819" xr:uid="{D11BCE82-6861-4D97-BDD0-C46A2B76238E}"/>
    <cellStyle name="Separador de milhares 17 2 2 2 3 2 3 2" xfId="29613" xr:uid="{50A24688-8DCD-48D8-A81B-1EFC044BFAB3}"/>
    <cellStyle name="Separador de milhares 17 2 2 2 3 2 3 3" xfId="41412" xr:uid="{603BAED0-B4F9-44EB-A0E0-2419180988DE}"/>
    <cellStyle name="Separador de milhares 17 2 2 2 3 2 4" xfId="23720" xr:uid="{C1E235E2-DC6F-4E03-85DD-2D3C7105F2AA}"/>
    <cellStyle name="Separador de milhares 17 2 2 2 3 2 5" xfId="35515" xr:uid="{E48CDC56-5500-4324-AEE0-E71EAFFFD94A}"/>
    <cellStyle name="Separador de milhares 17 2 2 2 3 3" xfId="13436" xr:uid="{00000000-0005-0000-0000-0000D5150000}"/>
    <cellStyle name="Separador de milhares 17 2 2 2 3 3 2" xfId="19367" xr:uid="{53578947-1F0C-4780-978E-68B665A397C4}"/>
    <cellStyle name="Separador de milhares 17 2 2 2 3 3 2 2" xfId="31161" xr:uid="{1E0BC14A-651B-471C-A4A3-6742E043A4B3}"/>
    <cellStyle name="Separador de milhares 17 2 2 2 3 3 2 3" xfId="42960" xr:uid="{8CBD858E-467E-42DF-A464-3FBEFB2D7618}"/>
    <cellStyle name="Separador de milhares 17 2 2 2 3 3 3" xfId="25268" xr:uid="{1C91FEC0-0F03-435E-9610-8B5D37940B97}"/>
    <cellStyle name="Separador de milhares 17 2 2 2 3 3 4" xfId="37063" xr:uid="{2BF6433E-C1EC-4A9C-A33A-D2CA313F9C85}"/>
    <cellStyle name="Separador de milhares 17 2 2 2 3 4" xfId="16427" xr:uid="{AC4082E0-000E-4034-9976-3A854C2F4CA1}"/>
    <cellStyle name="Separador de milhares 17 2 2 2 3 4 2" xfId="28221" xr:uid="{72A01D62-CB53-419F-A39C-081BF56B2A4F}"/>
    <cellStyle name="Separador de milhares 17 2 2 2 3 4 3" xfId="40020" xr:uid="{69A7688C-41E9-4B2D-9EEB-E2AA19A7A984}"/>
    <cellStyle name="Separador de milhares 17 2 2 2 3 5" xfId="22331" xr:uid="{4A77BBCA-7303-476F-BD82-45F23FDCF1AC}"/>
    <cellStyle name="Separador de milhares 17 2 2 2 3 6" xfId="34127" xr:uid="{A20EB5FC-BE61-4E77-86A7-4454661AE822}"/>
    <cellStyle name="Separador de milhares 17 2 2 2 4" xfId="11881" xr:uid="{00000000-0005-0000-0000-0000D6150000}"/>
    <cellStyle name="Separador de milhares 17 2 2 2 4 2" xfId="14822" xr:uid="{00000000-0005-0000-0000-0000D7150000}"/>
    <cellStyle name="Separador de milhares 17 2 2 2 4 2 2" xfId="20753" xr:uid="{84C7A424-569B-48C5-9377-3B769C4E17B4}"/>
    <cellStyle name="Separador de milhares 17 2 2 2 4 2 2 2" xfId="32547" xr:uid="{F7B2A124-91AF-4F3D-B373-8182A46A8530}"/>
    <cellStyle name="Separador de milhares 17 2 2 2 4 2 2 3" xfId="44346" xr:uid="{C6E9B13B-1064-42FE-A040-D37FE03295CB}"/>
    <cellStyle name="Separador de milhares 17 2 2 2 4 2 3" xfId="26654" xr:uid="{0EB188DC-A983-47D6-B37A-471AF208540D}"/>
    <cellStyle name="Separador de milhares 17 2 2 2 4 2 4" xfId="38449" xr:uid="{562A0154-C25C-42C8-97D4-51F908CBDEAD}"/>
    <cellStyle name="Separador de milhares 17 2 2 2 4 3" xfId="17817" xr:uid="{A552D8A0-8BE5-4566-875F-2615FC3EA511}"/>
    <cellStyle name="Separador de milhares 17 2 2 2 4 3 2" xfId="29611" xr:uid="{3966DCFC-3503-4635-A08E-66DFAFAC301C}"/>
    <cellStyle name="Separador de milhares 17 2 2 2 4 3 3" xfId="41410" xr:uid="{1223FFCC-F84A-444A-80B6-C647D6463453}"/>
    <cellStyle name="Separador de milhares 17 2 2 2 4 4" xfId="23718" xr:uid="{8A894728-AECC-43BC-9B6D-D823D498CB38}"/>
    <cellStyle name="Separador de milhares 17 2 2 2 4 5" xfId="35513" xr:uid="{8D4A425F-1500-4687-9135-F428CC6C13D6}"/>
    <cellStyle name="Separador de milhares 17 2 2 2 5" xfId="13434" xr:uid="{00000000-0005-0000-0000-0000D8150000}"/>
    <cellStyle name="Separador de milhares 17 2 2 2 5 2" xfId="19365" xr:uid="{2099CCBF-ADE4-488F-BDBF-12A67A20FE34}"/>
    <cellStyle name="Separador de milhares 17 2 2 2 5 2 2" xfId="31159" xr:uid="{95592C17-6692-4C7D-A73B-2FFA25C18FD7}"/>
    <cellStyle name="Separador de milhares 17 2 2 2 5 2 3" xfId="42958" xr:uid="{6F3EA85F-296F-4C04-95C5-C768628B4009}"/>
    <cellStyle name="Separador de milhares 17 2 2 2 5 3" xfId="25266" xr:uid="{8569DDEF-DD0E-43D9-AEDC-2C769F286ECB}"/>
    <cellStyle name="Separador de milhares 17 2 2 2 5 4" xfId="37061" xr:uid="{0CA6BF92-E0B0-4DBF-8C5C-A7111901F457}"/>
    <cellStyle name="Separador de milhares 17 2 2 2 6" xfId="16425" xr:uid="{F396155C-9503-47D2-A94A-F3FDEA79D5BA}"/>
    <cellStyle name="Separador de milhares 17 2 2 2 6 2" xfId="28219" xr:uid="{F31DB345-6363-4634-AADF-5CFDB5BDEFEB}"/>
    <cellStyle name="Separador de milhares 17 2 2 2 6 3" xfId="40018" xr:uid="{07E9D85A-C1CD-4356-8CE4-EB1BA5F68D7A}"/>
    <cellStyle name="Separador de milhares 17 2 2 2 7" xfId="22329" xr:uid="{564AF1BF-21F5-460B-90C8-CA808708467A}"/>
    <cellStyle name="Separador de milhares 17 2 2 2 8" xfId="34125" xr:uid="{91E197D9-0568-4873-9729-44575B5D766D}"/>
    <cellStyle name="Separador de milhares 17 2 2 3" xfId="3928" xr:uid="{00000000-0005-0000-0000-0000D9150000}"/>
    <cellStyle name="Separador de milhares 17 2 2 3 2" xfId="11884" xr:uid="{00000000-0005-0000-0000-0000DA150000}"/>
    <cellStyle name="Separador de milhares 17 2 2 3 2 2" xfId="14825" xr:uid="{00000000-0005-0000-0000-0000DB150000}"/>
    <cellStyle name="Separador de milhares 17 2 2 3 2 2 2" xfId="20756" xr:uid="{22185310-4B7D-410D-9CA2-DA9B35EDAEFA}"/>
    <cellStyle name="Separador de milhares 17 2 2 3 2 2 2 2" xfId="32550" xr:uid="{42F4F8D1-5775-4101-A1BE-0F262D9FB421}"/>
    <cellStyle name="Separador de milhares 17 2 2 3 2 2 2 3" xfId="44349" xr:uid="{C5F14C89-C56A-460E-93AC-FDDE44237E8A}"/>
    <cellStyle name="Separador de milhares 17 2 2 3 2 2 3" xfId="26657" xr:uid="{45CA26D9-8A91-4D18-8EB1-478A48BD9158}"/>
    <cellStyle name="Separador de milhares 17 2 2 3 2 2 4" xfId="38452" xr:uid="{B55D55C4-0635-4F25-ACC1-6A32F1202B00}"/>
    <cellStyle name="Separador de milhares 17 2 2 3 2 3" xfId="17820" xr:uid="{4E8F57CB-A77D-45EF-80B4-B1448A8E0D4A}"/>
    <cellStyle name="Separador de milhares 17 2 2 3 2 3 2" xfId="29614" xr:uid="{7836D0BE-5041-4EE9-9E63-6D9A9FA705AF}"/>
    <cellStyle name="Separador de milhares 17 2 2 3 2 3 3" xfId="41413" xr:uid="{836F716D-5323-44C3-BE33-3A9B2AE817C8}"/>
    <cellStyle name="Separador de milhares 17 2 2 3 2 4" xfId="23721" xr:uid="{761C4097-C02B-4ED8-869A-931AD9BB23D3}"/>
    <cellStyle name="Separador de milhares 17 2 2 3 2 5" xfId="35516" xr:uid="{54DB4F43-515F-42F9-A244-AE853F7CAF55}"/>
    <cellStyle name="Separador de milhares 17 2 2 3 3" xfId="13437" xr:uid="{00000000-0005-0000-0000-0000DC150000}"/>
    <cellStyle name="Separador de milhares 17 2 2 3 3 2" xfId="19368" xr:uid="{EF4E6724-281C-4C99-BB03-4AF35B3E05BE}"/>
    <cellStyle name="Separador de milhares 17 2 2 3 3 2 2" xfId="31162" xr:uid="{1F4BA479-0D81-4A4F-9086-F12BC532676D}"/>
    <cellStyle name="Separador de milhares 17 2 2 3 3 2 3" xfId="42961" xr:uid="{AA7D82F0-D6BD-4E1A-A3A5-6870B45B8CF5}"/>
    <cellStyle name="Separador de milhares 17 2 2 3 3 3" xfId="25269" xr:uid="{E2462B30-20B7-47E5-9E67-1440E678E110}"/>
    <cellStyle name="Separador de milhares 17 2 2 3 3 4" xfId="37064" xr:uid="{2728F242-0C23-4898-858B-13050AA2CFCF}"/>
    <cellStyle name="Separador de milhares 17 2 2 3 4" xfId="16428" xr:uid="{1677A601-F2E9-4F3C-A745-3625CBD6DE87}"/>
    <cellStyle name="Separador de milhares 17 2 2 3 4 2" xfId="28222" xr:uid="{838C5D4A-D6A2-4FDD-AB17-F3E7C6786E71}"/>
    <cellStyle name="Separador de milhares 17 2 2 3 4 3" xfId="40021" xr:uid="{8A89C7D8-9906-4B70-8723-3D204174D420}"/>
    <cellStyle name="Separador de milhares 17 2 2 3 5" xfId="22332" xr:uid="{3C2EC594-DA98-4C34-BB4F-F8CB915CACC3}"/>
    <cellStyle name="Separador de milhares 17 2 2 3 6" xfId="34128" xr:uid="{9F406A86-668A-4F85-BF0E-3260AD65F9B7}"/>
    <cellStyle name="Separador de milhares 17 2 2 4" xfId="3929" xr:uid="{00000000-0005-0000-0000-0000DD150000}"/>
    <cellStyle name="Separador de milhares 17 2 2 4 2" xfId="11885" xr:uid="{00000000-0005-0000-0000-0000DE150000}"/>
    <cellStyle name="Separador de milhares 17 2 2 4 2 2" xfId="14826" xr:uid="{00000000-0005-0000-0000-0000DF150000}"/>
    <cellStyle name="Separador de milhares 17 2 2 4 2 2 2" xfId="20757" xr:uid="{4425B24C-D64A-4825-BACD-BC46477E66C0}"/>
    <cellStyle name="Separador de milhares 17 2 2 4 2 2 2 2" xfId="32551" xr:uid="{F66921B1-573E-4B6D-BE52-AC7604DF575A}"/>
    <cellStyle name="Separador de milhares 17 2 2 4 2 2 2 3" xfId="44350" xr:uid="{C44C5B24-5D7F-46B0-81E2-BCBAA6D21C67}"/>
    <cellStyle name="Separador de milhares 17 2 2 4 2 2 3" xfId="26658" xr:uid="{C368B331-50CC-4E9C-BC65-3EF1F52C4783}"/>
    <cellStyle name="Separador de milhares 17 2 2 4 2 2 4" xfId="38453" xr:uid="{4362E7FC-E137-40D5-9F2B-F326BC97DB7C}"/>
    <cellStyle name="Separador de milhares 17 2 2 4 2 3" xfId="17821" xr:uid="{65CF0B34-03B0-4272-B60C-654A33D049D6}"/>
    <cellStyle name="Separador de milhares 17 2 2 4 2 3 2" xfId="29615" xr:uid="{1C3561FB-A799-477A-B0B3-1C8C4B2F3111}"/>
    <cellStyle name="Separador de milhares 17 2 2 4 2 3 3" xfId="41414" xr:uid="{DD225DB1-57D8-4E84-84A9-1D0F389AC318}"/>
    <cellStyle name="Separador de milhares 17 2 2 4 2 4" xfId="23722" xr:uid="{B8D261DA-997D-4EEA-978A-BF1577D8CB46}"/>
    <cellStyle name="Separador de milhares 17 2 2 4 2 5" xfId="35517" xr:uid="{1651DB3F-641E-4893-B8B1-1677DAEDC651}"/>
    <cellStyle name="Separador de milhares 17 2 2 4 3" xfId="13438" xr:uid="{00000000-0005-0000-0000-0000E0150000}"/>
    <cellStyle name="Separador de milhares 17 2 2 4 3 2" xfId="19369" xr:uid="{3AA834BE-1078-4BF2-BD75-B8666EBA255C}"/>
    <cellStyle name="Separador de milhares 17 2 2 4 3 2 2" xfId="31163" xr:uid="{136CDCE6-2529-439F-AB80-2F90A8076FFB}"/>
    <cellStyle name="Separador de milhares 17 2 2 4 3 2 3" xfId="42962" xr:uid="{E9BD45ED-4C14-4288-A285-583701003E7A}"/>
    <cellStyle name="Separador de milhares 17 2 2 4 3 3" xfId="25270" xr:uid="{E8EAE145-40DD-47CE-939E-8ECCD25C4BE2}"/>
    <cellStyle name="Separador de milhares 17 2 2 4 3 4" xfId="37065" xr:uid="{72D810BA-4AE7-4F69-A17B-B4A6D86B9A01}"/>
    <cellStyle name="Separador de milhares 17 2 2 4 4" xfId="16429" xr:uid="{16AECA04-72B8-46ED-BFF9-63A44D476C27}"/>
    <cellStyle name="Separador de milhares 17 2 2 4 4 2" xfId="28223" xr:uid="{EFF8725D-9A23-416F-ACBD-321BA86886C8}"/>
    <cellStyle name="Separador de milhares 17 2 2 4 4 3" xfId="40022" xr:uid="{29685763-5073-4250-B4D5-15378D180CDB}"/>
    <cellStyle name="Separador de milhares 17 2 2 4 5" xfId="22333" xr:uid="{43414DC6-F111-4112-9083-6965FC676335}"/>
    <cellStyle name="Separador de milhares 17 2 2 4 6" xfId="34129" xr:uid="{BEE71E9D-31DA-408B-BE58-5B3846679308}"/>
    <cellStyle name="Separador de milhares 17 2 2 5" xfId="3930" xr:uid="{00000000-0005-0000-0000-0000E1150000}"/>
    <cellStyle name="Separador de milhares 17 2 2 5 2" xfId="11886" xr:uid="{00000000-0005-0000-0000-0000E2150000}"/>
    <cellStyle name="Separador de milhares 17 2 2 5 2 2" xfId="14827" xr:uid="{00000000-0005-0000-0000-0000E3150000}"/>
    <cellStyle name="Separador de milhares 17 2 2 5 2 2 2" xfId="20758" xr:uid="{E1AC6BAE-1A5F-4EDC-83FA-57B2A0B4522D}"/>
    <cellStyle name="Separador de milhares 17 2 2 5 2 2 2 2" xfId="32552" xr:uid="{45044B04-4A91-47C3-9B7F-0BABC1093A5D}"/>
    <cellStyle name="Separador de milhares 17 2 2 5 2 2 2 3" xfId="44351" xr:uid="{46F3B6C8-AA9D-4C25-9123-35451AB23987}"/>
    <cellStyle name="Separador de milhares 17 2 2 5 2 2 3" xfId="26659" xr:uid="{9DB1A87E-C473-47C8-8463-675D92C876D2}"/>
    <cellStyle name="Separador de milhares 17 2 2 5 2 2 4" xfId="38454" xr:uid="{93827C88-1798-4747-8F05-ECA39E39977A}"/>
    <cellStyle name="Separador de milhares 17 2 2 5 2 3" xfId="17822" xr:uid="{22B56212-CD9E-4618-9678-196EC7BF32E6}"/>
    <cellStyle name="Separador de milhares 17 2 2 5 2 3 2" xfId="29616" xr:uid="{9E9485DF-875F-426F-8D02-C88ECE2CD249}"/>
    <cellStyle name="Separador de milhares 17 2 2 5 2 3 3" xfId="41415" xr:uid="{ABF2976B-CF79-4EC3-B14D-A79B879162AE}"/>
    <cellStyle name="Separador de milhares 17 2 2 5 2 4" xfId="23723" xr:uid="{550A775D-80F6-4141-BA14-765F8627FBD3}"/>
    <cellStyle name="Separador de milhares 17 2 2 5 2 5" xfId="35518" xr:uid="{66D839D4-32D5-41DE-9F4D-144FBF359BEF}"/>
    <cellStyle name="Separador de milhares 17 2 2 5 3" xfId="13439" xr:uid="{00000000-0005-0000-0000-0000E4150000}"/>
    <cellStyle name="Separador de milhares 17 2 2 5 3 2" xfId="19370" xr:uid="{10A3D49A-879F-4785-9CD5-B40A12A08E55}"/>
    <cellStyle name="Separador de milhares 17 2 2 5 3 2 2" xfId="31164" xr:uid="{95790952-11C1-4707-A494-2E872113CF0B}"/>
    <cellStyle name="Separador de milhares 17 2 2 5 3 2 3" xfId="42963" xr:uid="{3CC2E82B-9C88-45D9-BF9B-776D6FF5AC05}"/>
    <cellStyle name="Separador de milhares 17 2 2 5 3 3" xfId="25271" xr:uid="{DD771C94-96DF-4FB4-85D8-90146559372D}"/>
    <cellStyle name="Separador de milhares 17 2 2 5 3 4" xfId="37066" xr:uid="{52558E25-2A0E-42AB-BBBD-2615C8C59A7C}"/>
    <cellStyle name="Separador de milhares 17 2 2 5 4" xfId="16430" xr:uid="{1128437A-841E-4A75-9967-244FEE02DCD7}"/>
    <cellStyle name="Separador de milhares 17 2 2 5 4 2" xfId="28224" xr:uid="{0770CE6F-EF71-4C61-9FB1-31B6E109D97F}"/>
    <cellStyle name="Separador de milhares 17 2 2 5 4 3" xfId="40023" xr:uid="{27C1E4F6-1B05-4C09-B8F7-60C47F5B7A38}"/>
    <cellStyle name="Separador de milhares 17 2 2 5 5" xfId="22334" xr:uid="{955EAF93-E49C-41FA-BDB4-AB82181DAC58}"/>
    <cellStyle name="Separador de milhares 17 2 2 5 6" xfId="34130" xr:uid="{B0274AEC-96E8-4E74-A0FA-07E5B95D5F28}"/>
    <cellStyle name="Separador de milhares 17 2 2 6" xfId="11880" xr:uid="{00000000-0005-0000-0000-0000E5150000}"/>
    <cellStyle name="Separador de milhares 17 2 2 6 2" xfId="14821" xr:uid="{00000000-0005-0000-0000-0000E6150000}"/>
    <cellStyle name="Separador de milhares 17 2 2 6 2 2" xfId="20752" xr:uid="{3BCA0F16-5607-4FF6-A0A1-E97F2C7F46FC}"/>
    <cellStyle name="Separador de milhares 17 2 2 6 2 2 2" xfId="32546" xr:uid="{7CDB4E01-E9C4-4FB7-AD7A-A69057007AA9}"/>
    <cellStyle name="Separador de milhares 17 2 2 6 2 2 3" xfId="44345" xr:uid="{2B78768A-CD56-4DF5-B7D2-8A98393ECFA5}"/>
    <cellStyle name="Separador de milhares 17 2 2 6 2 3" xfId="26653" xr:uid="{59772865-B2F1-4DF9-9F4D-66A81EAC6B21}"/>
    <cellStyle name="Separador de milhares 17 2 2 6 2 4" xfId="38448" xr:uid="{60AF33BA-2B77-46BA-8CC0-142F16952EF0}"/>
    <cellStyle name="Separador de milhares 17 2 2 6 3" xfId="17816" xr:uid="{5CD4FD70-CF5B-4D69-8ECF-87764B20646F}"/>
    <cellStyle name="Separador de milhares 17 2 2 6 3 2" xfId="29610" xr:uid="{852E151E-3B4A-453E-930E-62FAE5A636A4}"/>
    <cellStyle name="Separador de milhares 17 2 2 6 3 3" xfId="41409" xr:uid="{EFC3C8DD-9674-4942-9806-7EA2B4059C3A}"/>
    <cellStyle name="Separador de milhares 17 2 2 6 4" xfId="23717" xr:uid="{2AE5171D-1F5E-47AC-80E7-09A9BE936CA7}"/>
    <cellStyle name="Separador de milhares 17 2 2 6 5" xfId="35512" xr:uid="{57C2106D-3D76-48A9-ABF0-B10CE103E23E}"/>
    <cellStyle name="Separador de milhares 17 2 2 7" xfId="13433" xr:uid="{00000000-0005-0000-0000-0000E7150000}"/>
    <cellStyle name="Separador de milhares 17 2 2 7 2" xfId="19364" xr:uid="{796DB8FC-DB0F-4BC4-B6DC-F59C15069558}"/>
    <cellStyle name="Separador de milhares 17 2 2 7 2 2" xfId="31158" xr:uid="{D2FA086D-8A76-4F32-8A45-902F1774A15F}"/>
    <cellStyle name="Separador de milhares 17 2 2 7 2 3" xfId="42957" xr:uid="{060CF120-4D91-4F29-A097-42AAAEA0F961}"/>
    <cellStyle name="Separador de milhares 17 2 2 7 3" xfId="25265" xr:uid="{4FDD924B-393B-42BE-87F0-78E032A5B9A7}"/>
    <cellStyle name="Separador de milhares 17 2 2 7 4" xfId="37060" xr:uid="{904A3F5A-A65D-4EA4-8097-C872B878A168}"/>
    <cellStyle name="Separador de milhares 17 2 2 8" xfId="16424" xr:uid="{A3EDFB4B-33A2-4DD7-B494-4769DEF99E62}"/>
    <cellStyle name="Separador de milhares 17 2 2 8 2" xfId="28218" xr:uid="{734370E9-D2B8-4459-8702-F9FC4A5D1A32}"/>
    <cellStyle name="Separador de milhares 17 2 2 8 3" xfId="40017" xr:uid="{D0201ADA-D983-4E96-A582-DE2B8970E2F7}"/>
    <cellStyle name="Separador de milhares 17 2 2 9" xfId="22328" xr:uid="{09B8A010-8583-477B-89CB-A6CECFC81665}"/>
    <cellStyle name="Separador de milhares 17 2 3" xfId="3931" xr:uid="{00000000-0005-0000-0000-0000E8150000}"/>
    <cellStyle name="Separador de milhares 17 2 3 10" xfId="34131" xr:uid="{22FFB931-E443-4FE3-92E7-E7C7BDD90C75}"/>
    <cellStyle name="Separador de milhares 17 2 3 2" xfId="3932" xr:uid="{00000000-0005-0000-0000-0000E9150000}"/>
    <cellStyle name="Separador de milhares 17 2 3 2 2" xfId="3933" xr:uid="{00000000-0005-0000-0000-0000EA150000}"/>
    <cellStyle name="Separador de milhares 17 2 3 2 2 2" xfId="11889" xr:uid="{00000000-0005-0000-0000-0000EB150000}"/>
    <cellStyle name="Separador de milhares 17 2 3 2 2 2 2" xfId="14830" xr:uid="{00000000-0005-0000-0000-0000EC150000}"/>
    <cellStyle name="Separador de milhares 17 2 3 2 2 2 2 2" xfId="20761" xr:uid="{AFA94A04-70A2-40B8-A44E-AB3141AB605A}"/>
    <cellStyle name="Separador de milhares 17 2 3 2 2 2 2 2 2" xfId="32555" xr:uid="{E33D930D-8DA6-4842-87F5-FF955F6AF248}"/>
    <cellStyle name="Separador de milhares 17 2 3 2 2 2 2 2 3" xfId="44354" xr:uid="{EE148847-7200-44D9-B4AF-868E07DA8803}"/>
    <cellStyle name="Separador de milhares 17 2 3 2 2 2 2 3" xfId="26662" xr:uid="{24591B76-204C-4A65-BEB1-CF29AC1AA54D}"/>
    <cellStyle name="Separador de milhares 17 2 3 2 2 2 2 4" xfId="38457" xr:uid="{60099847-914E-414F-A894-DD695CE5424A}"/>
    <cellStyle name="Separador de milhares 17 2 3 2 2 2 3" xfId="17825" xr:uid="{350B8A57-DAB7-4751-950A-BC48D2C502F2}"/>
    <cellStyle name="Separador de milhares 17 2 3 2 2 2 3 2" xfId="29619" xr:uid="{3A602444-5977-45B5-89CC-79D3D693E688}"/>
    <cellStyle name="Separador de milhares 17 2 3 2 2 2 3 3" xfId="41418" xr:uid="{09C16F7D-6BBE-4F38-961B-A01243135050}"/>
    <cellStyle name="Separador de milhares 17 2 3 2 2 2 4" xfId="23726" xr:uid="{E39B92F7-A960-4582-90D5-3B4F54D52283}"/>
    <cellStyle name="Separador de milhares 17 2 3 2 2 2 5" xfId="35521" xr:uid="{B934B5A9-16D3-49E3-865B-C0FF0A46FB8F}"/>
    <cellStyle name="Separador de milhares 17 2 3 2 2 3" xfId="13442" xr:uid="{00000000-0005-0000-0000-0000ED150000}"/>
    <cellStyle name="Separador de milhares 17 2 3 2 2 3 2" xfId="19373" xr:uid="{75998490-AAAE-44E6-8DA7-1AA1C999E347}"/>
    <cellStyle name="Separador de milhares 17 2 3 2 2 3 2 2" xfId="31167" xr:uid="{2E68A823-D2EA-447B-BC99-85E57F2CF7AD}"/>
    <cellStyle name="Separador de milhares 17 2 3 2 2 3 2 3" xfId="42966" xr:uid="{38C2F9C1-F11D-47A1-AB68-3543F54C6F34}"/>
    <cellStyle name="Separador de milhares 17 2 3 2 2 3 3" xfId="25274" xr:uid="{05E52FE7-99DE-445B-805E-FB5DDF61ABB8}"/>
    <cellStyle name="Separador de milhares 17 2 3 2 2 3 4" xfId="37069" xr:uid="{7C6F17F9-F87B-4F1A-86AF-DE9AC385EA31}"/>
    <cellStyle name="Separador de milhares 17 2 3 2 2 4" xfId="16433" xr:uid="{A7AE6ABB-4917-437B-ACCD-22F953E5454A}"/>
    <cellStyle name="Separador de milhares 17 2 3 2 2 4 2" xfId="28227" xr:uid="{D7C83714-6135-4844-A47D-940FC7B1CA53}"/>
    <cellStyle name="Separador de milhares 17 2 3 2 2 4 3" xfId="40026" xr:uid="{98432A9E-E167-46E9-BCFF-5594FC458918}"/>
    <cellStyle name="Separador de milhares 17 2 3 2 2 5" xfId="22337" xr:uid="{504E9620-40D3-4A70-BD04-C4165F6E192D}"/>
    <cellStyle name="Separador de milhares 17 2 3 2 2 6" xfId="34133" xr:uid="{48F07D6B-79BC-41EC-BAEB-7B653F29782E}"/>
    <cellStyle name="Separador de milhares 17 2 3 2 3" xfId="3934" xr:uid="{00000000-0005-0000-0000-0000EE150000}"/>
    <cellStyle name="Separador de milhares 17 2 3 2 3 2" xfId="11890" xr:uid="{00000000-0005-0000-0000-0000EF150000}"/>
    <cellStyle name="Separador de milhares 17 2 3 2 3 2 2" xfId="14831" xr:uid="{00000000-0005-0000-0000-0000F0150000}"/>
    <cellStyle name="Separador de milhares 17 2 3 2 3 2 2 2" xfId="20762" xr:uid="{EF309FF3-3137-42C2-8AD0-1794C45B8FAB}"/>
    <cellStyle name="Separador de milhares 17 2 3 2 3 2 2 2 2" xfId="32556" xr:uid="{2D78FCE8-A0FC-4473-A838-E8D9C052F2A4}"/>
    <cellStyle name="Separador de milhares 17 2 3 2 3 2 2 2 3" xfId="44355" xr:uid="{55FB6215-BAAC-45DD-A062-8C296F005982}"/>
    <cellStyle name="Separador de milhares 17 2 3 2 3 2 2 3" xfId="26663" xr:uid="{51A07F10-F7A5-4160-A8B2-94BDD2E52849}"/>
    <cellStyle name="Separador de milhares 17 2 3 2 3 2 2 4" xfId="38458" xr:uid="{6CFAA657-B430-480C-AAB3-B31CCF2F4451}"/>
    <cellStyle name="Separador de milhares 17 2 3 2 3 2 3" xfId="17826" xr:uid="{E66F0C23-BE47-4C08-BABA-9A75CF013A6E}"/>
    <cellStyle name="Separador de milhares 17 2 3 2 3 2 3 2" xfId="29620" xr:uid="{1BF2E4B7-6AD5-4BEA-88C6-41B7252566F9}"/>
    <cellStyle name="Separador de milhares 17 2 3 2 3 2 3 3" xfId="41419" xr:uid="{80308726-707F-461F-910C-E5D9FCADC40A}"/>
    <cellStyle name="Separador de milhares 17 2 3 2 3 2 4" xfId="23727" xr:uid="{EA1C4F1E-AD4E-4560-9937-A3755C720777}"/>
    <cellStyle name="Separador de milhares 17 2 3 2 3 2 5" xfId="35522" xr:uid="{43BCA0E0-BDF4-432C-B334-86A92BF493F7}"/>
    <cellStyle name="Separador de milhares 17 2 3 2 3 3" xfId="13443" xr:uid="{00000000-0005-0000-0000-0000F1150000}"/>
    <cellStyle name="Separador de milhares 17 2 3 2 3 3 2" xfId="19374" xr:uid="{AC10F62D-77A2-4142-8366-2C1B1FB9E30F}"/>
    <cellStyle name="Separador de milhares 17 2 3 2 3 3 2 2" xfId="31168" xr:uid="{D7B0B55F-CD83-4BF6-8C41-27DDA30825AB}"/>
    <cellStyle name="Separador de milhares 17 2 3 2 3 3 2 3" xfId="42967" xr:uid="{C4339937-E0A5-46CA-8336-308356413388}"/>
    <cellStyle name="Separador de milhares 17 2 3 2 3 3 3" xfId="25275" xr:uid="{E8D26EA6-7E26-4034-89D6-4C91300EC768}"/>
    <cellStyle name="Separador de milhares 17 2 3 2 3 3 4" xfId="37070" xr:uid="{24BEC81B-E23E-417A-B834-42C5E8993A62}"/>
    <cellStyle name="Separador de milhares 17 2 3 2 3 4" xfId="16434" xr:uid="{9A51D551-D0C7-403F-9909-395E8089B792}"/>
    <cellStyle name="Separador de milhares 17 2 3 2 3 4 2" xfId="28228" xr:uid="{262E2362-098B-4E44-956A-F3E69D0C82FB}"/>
    <cellStyle name="Separador de milhares 17 2 3 2 3 4 3" xfId="40027" xr:uid="{F58AC411-952A-4FD8-B2F0-1C4F71E20A74}"/>
    <cellStyle name="Separador de milhares 17 2 3 2 3 5" xfId="22338" xr:uid="{0C9BA1BD-BD8C-47FF-A365-C6D248E31EA8}"/>
    <cellStyle name="Separador de milhares 17 2 3 2 3 6" xfId="34134" xr:uid="{6F9BD92B-0C06-4B3D-B487-7BA24C721751}"/>
    <cellStyle name="Separador de milhares 17 2 3 2 4" xfId="11888" xr:uid="{00000000-0005-0000-0000-0000F2150000}"/>
    <cellStyle name="Separador de milhares 17 2 3 2 4 2" xfId="14829" xr:uid="{00000000-0005-0000-0000-0000F3150000}"/>
    <cellStyle name="Separador de milhares 17 2 3 2 4 2 2" xfId="20760" xr:uid="{4C9F1B0A-95C4-4E93-8EB0-66A0FCD5360F}"/>
    <cellStyle name="Separador de milhares 17 2 3 2 4 2 2 2" xfId="32554" xr:uid="{405ACC20-8FE3-4ACA-9BB4-87382C4F3509}"/>
    <cellStyle name="Separador de milhares 17 2 3 2 4 2 2 3" xfId="44353" xr:uid="{5D2B69C5-C823-499E-8A98-105AE248D42B}"/>
    <cellStyle name="Separador de milhares 17 2 3 2 4 2 3" xfId="26661" xr:uid="{1BCFA57B-158D-415F-BCFE-8C3C95E5B8FC}"/>
    <cellStyle name="Separador de milhares 17 2 3 2 4 2 4" xfId="38456" xr:uid="{784A0894-1C83-4D99-92C3-393A4775BAC3}"/>
    <cellStyle name="Separador de milhares 17 2 3 2 4 3" xfId="17824" xr:uid="{5FEA235A-B8D5-48AB-9FD7-9E2E25364D7C}"/>
    <cellStyle name="Separador de milhares 17 2 3 2 4 3 2" xfId="29618" xr:uid="{0D398355-5627-46FC-B196-664323732CF6}"/>
    <cellStyle name="Separador de milhares 17 2 3 2 4 3 3" xfId="41417" xr:uid="{C103CDF9-377C-428F-8316-38C7D58B26D8}"/>
    <cellStyle name="Separador de milhares 17 2 3 2 4 4" xfId="23725" xr:uid="{EDF232E1-6522-4114-B1F9-DB00A453105C}"/>
    <cellStyle name="Separador de milhares 17 2 3 2 4 5" xfId="35520" xr:uid="{A2D52FB6-A578-46F1-BB22-4758CF0031F8}"/>
    <cellStyle name="Separador de milhares 17 2 3 2 5" xfId="13441" xr:uid="{00000000-0005-0000-0000-0000F4150000}"/>
    <cellStyle name="Separador de milhares 17 2 3 2 5 2" xfId="19372" xr:uid="{A29AD1AE-B26E-404B-9DE0-657239BEE31F}"/>
    <cellStyle name="Separador de milhares 17 2 3 2 5 2 2" xfId="31166" xr:uid="{E2682201-68E5-40B4-98AE-64AB782C0A02}"/>
    <cellStyle name="Separador de milhares 17 2 3 2 5 2 3" xfId="42965" xr:uid="{48ADB291-6D67-49FF-BE94-62547760D48A}"/>
    <cellStyle name="Separador de milhares 17 2 3 2 5 3" xfId="25273" xr:uid="{8818D0B2-C034-496A-8439-5DC3B97C0204}"/>
    <cellStyle name="Separador de milhares 17 2 3 2 5 4" xfId="37068" xr:uid="{CB6ED119-48BD-4A4F-A383-B9D234889FC1}"/>
    <cellStyle name="Separador de milhares 17 2 3 2 6" xfId="16432" xr:uid="{3DF2A232-4959-416F-9D12-2A93905293A0}"/>
    <cellStyle name="Separador de milhares 17 2 3 2 6 2" xfId="28226" xr:uid="{0B438FA8-B8DC-4A70-8E01-79A9352F7A8D}"/>
    <cellStyle name="Separador de milhares 17 2 3 2 6 3" xfId="40025" xr:uid="{E7B2DC9C-8F88-430D-8AD7-0C5F30958457}"/>
    <cellStyle name="Separador de milhares 17 2 3 2 7" xfId="22336" xr:uid="{BCD3A5DF-F86B-4BBC-B23E-3D9377378AD6}"/>
    <cellStyle name="Separador de milhares 17 2 3 2 8" xfId="34132" xr:uid="{DAD3C219-6062-4C3E-823D-41A15DA9CBE2}"/>
    <cellStyle name="Separador de milhares 17 2 3 3" xfId="3935" xr:uid="{00000000-0005-0000-0000-0000F5150000}"/>
    <cellStyle name="Separador de milhares 17 2 3 3 2" xfId="11891" xr:uid="{00000000-0005-0000-0000-0000F6150000}"/>
    <cellStyle name="Separador de milhares 17 2 3 3 2 2" xfId="14832" xr:uid="{00000000-0005-0000-0000-0000F7150000}"/>
    <cellStyle name="Separador de milhares 17 2 3 3 2 2 2" xfId="20763" xr:uid="{4400531C-2869-497A-B38A-43222C9BE53E}"/>
    <cellStyle name="Separador de milhares 17 2 3 3 2 2 2 2" xfId="32557" xr:uid="{680DE2AF-F524-4119-835E-D3CF430862E8}"/>
    <cellStyle name="Separador de milhares 17 2 3 3 2 2 2 3" xfId="44356" xr:uid="{19B8E91D-C7DF-4311-B08F-FFA8341038AE}"/>
    <cellStyle name="Separador de milhares 17 2 3 3 2 2 3" xfId="26664" xr:uid="{DE06A673-58BE-439F-A5BA-711E50FA3094}"/>
    <cellStyle name="Separador de milhares 17 2 3 3 2 2 4" xfId="38459" xr:uid="{1D3982B5-5F82-42F6-9A24-FC699F3A9A61}"/>
    <cellStyle name="Separador de milhares 17 2 3 3 2 3" xfId="17827" xr:uid="{25421228-544F-40A9-979D-2B8B71F3CBF8}"/>
    <cellStyle name="Separador de milhares 17 2 3 3 2 3 2" xfId="29621" xr:uid="{177D64ED-E153-41D7-95BF-3430C2ED7ACE}"/>
    <cellStyle name="Separador de milhares 17 2 3 3 2 3 3" xfId="41420" xr:uid="{464BB118-7CE3-4906-8647-DBEA59FF94EF}"/>
    <cellStyle name="Separador de milhares 17 2 3 3 2 4" xfId="23728" xr:uid="{89EFB797-B0AB-4E75-B711-92FD6FF08653}"/>
    <cellStyle name="Separador de milhares 17 2 3 3 2 5" xfId="35523" xr:uid="{1A76D87E-15D3-4C5E-95B3-D41E45FD57D8}"/>
    <cellStyle name="Separador de milhares 17 2 3 3 3" xfId="13444" xr:uid="{00000000-0005-0000-0000-0000F8150000}"/>
    <cellStyle name="Separador de milhares 17 2 3 3 3 2" xfId="19375" xr:uid="{8C9FA3DB-818C-41E9-8AD3-BA390436F415}"/>
    <cellStyle name="Separador de milhares 17 2 3 3 3 2 2" xfId="31169" xr:uid="{8D2A6F35-B777-45C6-97E1-1F5FF9E28C34}"/>
    <cellStyle name="Separador de milhares 17 2 3 3 3 2 3" xfId="42968" xr:uid="{95F516A1-5A4E-430D-AED4-9B436BC0A135}"/>
    <cellStyle name="Separador de milhares 17 2 3 3 3 3" xfId="25276" xr:uid="{0862AF15-67DB-4AAD-B031-261D393152C2}"/>
    <cellStyle name="Separador de milhares 17 2 3 3 3 4" xfId="37071" xr:uid="{EBC4AAEC-2511-46ED-B7C6-7FEB455B265B}"/>
    <cellStyle name="Separador de milhares 17 2 3 3 4" xfId="16435" xr:uid="{A1AC584E-3840-4D6F-9511-D12523BB50E5}"/>
    <cellStyle name="Separador de milhares 17 2 3 3 4 2" xfId="28229" xr:uid="{CE6F0794-6231-4522-9A02-C8A57217B114}"/>
    <cellStyle name="Separador de milhares 17 2 3 3 4 3" xfId="40028" xr:uid="{70D93175-D589-4665-AAC5-2BCDA57F2963}"/>
    <cellStyle name="Separador de milhares 17 2 3 3 5" xfId="22339" xr:uid="{FE7B1C63-C089-42EE-8880-D3ADF8123E31}"/>
    <cellStyle name="Separador de milhares 17 2 3 3 6" xfId="34135" xr:uid="{D050CC02-94C9-45E3-AE33-915E79933CB8}"/>
    <cellStyle name="Separador de milhares 17 2 3 4" xfId="3936" xr:uid="{00000000-0005-0000-0000-0000F9150000}"/>
    <cellStyle name="Separador de milhares 17 2 3 4 2" xfId="11892" xr:uid="{00000000-0005-0000-0000-0000FA150000}"/>
    <cellStyle name="Separador de milhares 17 2 3 4 2 2" xfId="14833" xr:uid="{00000000-0005-0000-0000-0000FB150000}"/>
    <cellStyle name="Separador de milhares 17 2 3 4 2 2 2" xfId="20764" xr:uid="{32B5DBE5-262C-4FE4-AC39-40FCADD60A3D}"/>
    <cellStyle name="Separador de milhares 17 2 3 4 2 2 2 2" xfId="32558" xr:uid="{0A1DB643-A97F-4D53-917A-3DAC46E8EAAA}"/>
    <cellStyle name="Separador de milhares 17 2 3 4 2 2 2 3" xfId="44357" xr:uid="{81C6A84B-6DA5-4260-93CC-6014BDE3904C}"/>
    <cellStyle name="Separador de milhares 17 2 3 4 2 2 3" xfId="26665" xr:uid="{240B0E9B-E51E-4A42-87EA-19D549CC7E1D}"/>
    <cellStyle name="Separador de milhares 17 2 3 4 2 2 4" xfId="38460" xr:uid="{EC72B864-53AE-439D-9EF1-D969DEB246B3}"/>
    <cellStyle name="Separador de milhares 17 2 3 4 2 3" xfId="17828" xr:uid="{8D9D4DEF-A9DC-4FBD-86E0-9647993580EE}"/>
    <cellStyle name="Separador de milhares 17 2 3 4 2 3 2" xfId="29622" xr:uid="{A53B3E51-0A40-4B78-8F35-5DBFE3611F48}"/>
    <cellStyle name="Separador de milhares 17 2 3 4 2 3 3" xfId="41421" xr:uid="{8EF31BE9-8707-4629-AF92-0DF6F711E6C2}"/>
    <cellStyle name="Separador de milhares 17 2 3 4 2 4" xfId="23729" xr:uid="{D595F59F-8E75-4A18-A757-1DE71785773C}"/>
    <cellStyle name="Separador de milhares 17 2 3 4 2 5" xfId="35524" xr:uid="{97FCB039-285B-4EAD-96C8-AFC68AD53B0C}"/>
    <cellStyle name="Separador de milhares 17 2 3 4 3" xfId="13445" xr:uid="{00000000-0005-0000-0000-0000FC150000}"/>
    <cellStyle name="Separador de milhares 17 2 3 4 3 2" xfId="19376" xr:uid="{19F6FEAE-CD4B-4B5C-B586-974BB6E4035A}"/>
    <cellStyle name="Separador de milhares 17 2 3 4 3 2 2" xfId="31170" xr:uid="{18A0E6F0-3817-4B4C-B63D-E114819654D7}"/>
    <cellStyle name="Separador de milhares 17 2 3 4 3 2 3" xfId="42969" xr:uid="{1D0615E3-200E-482A-A767-83E252ED4A90}"/>
    <cellStyle name="Separador de milhares 17 2 3 4 3 3" xfId="25277" xr:uid="{05CCBA95-8470-4D7D-A6C3-D8C4D28647DD}"/>
    <cellStyle name="Separador de milhares 17 2 3 4 3 4" xfId="37072" xr:uid="{77AEB48C-ECBA-4CF2-90F0-1800C83B9FDD}"/>
    <cellStyle name="Separador de milhares 17 2 3 4 4" xfId="16436" xr:uid="{4C411F8A-99F3-4D5F-914A-BC5C7F91A8C1}"/>
    <cellStyle name="Separador de milhares 17 2 3 4 4 2" xfId="28230" xr:uid="{12049DA1-FD67-482E-AFDF-03662BF67007}"/>
    <cellStyle name="Separador de milhares 17 2 3 4 4 3" xfId="40029" xr:uid="{AC4201E0-B78B-4B9F-B6D7-0681DE346FD1}"/>
    <cellStyle name="Separador de milhares 17 2 3 4 5" xfId="22340" xr:uid="{EDAE57C0-4849-4A11-9BBB-CD656CF074C6}"/>
    <cellStyle name="Separador de milhares 17 2 3 4 6" xfId="34136" xr:uid="{27780B00-B9E2-4D56-A634-D512A4971FFF}"/>
    <cellStyle name="Separador de milhares 17 2 3 5" xfId="3937" xr:uid="{00000000-0005-0000-0000-0000FD150000}"/>
    <cellStyle name="Separador de milhares 17 2 3 5 2" xfId="11893" xr:uid="{00000000-0005-0000-0000-0000FE150000}"/>
    <cellStyle name="Separador de milhares 17 2 3 5 2 2" xfId="14834" xr:uid="{00000000-0005-0000-0000-0000FF150000}"/>
    <cellStyle name="Separador de milhares 17 2 3 5 2 2 2" xfId="20765" xr:uid="{DBEC1107-105E-4088-9A1E-F8A13C061A42}"/>
    <cellStyle name="Separador de milhares 17 2 3 5 2 2 2 2" xfId="32559" xr:uid="{9318FA05-42B4-4B82-9178-38BD2B5C3EED}"/>
    <cellStyle name="Separador de milhares 17 2 3 5 2 2 2 3" xfId="44358" xr:uid="{EB7B685F-A2FB-4FC0-BB8A-10746429052F}"/>
    <cellStyle name="Separador de milhares 17 2 3 5 2 2 3" xfId="26666" xr:uid="{D5145D43-7C81-4B5F-8ADF-27718CE1996B}"/>
    <cellStyle name="Separador de milhares 17 2 3 5 2 2 4" xfId="38461" xr:uid="{E57A9095-AE81-4108-B3D8-5B64C154DE70}"/>
    <cellStyle name="Separador de milhares 17 2 3 5 2 3" xfId="17829" xr:uid="{6F10CCF0-9A3C-42EC-9E83-B95DA2D37B86}"/>
    <cellStyle name="Separador de milhares 17 2 3 5 2 3 2" xfId="29623" xr:uid="{7E15E903-28DA-4B47-993F-AC99220A97BB}"/>
    <cellStyle name="Separador de milhares 17 2 3 5 2 3 3" xfId="41422" xr:uid="{155D4DAA-D533-4F82-9593-BA157449A238}"/>
    <cellStyle name="Separador de milhares 17 2 3 5 2 4" xfId="23730" xr:uid="{2F8E34D1-2621-4F8C-924F-680831FABA63}"/>
    <cellStyle name="Separador de milhares 17 2 3 5 2 5" xfId="35525" xr:uid="{557B8BC3-641E-426D-8241-94D501DFBF9F}"/>
    <cellStyle name="Separador de milhares 17 2 3 5 3" xfId="13446" xr:uid="{00000000-0005-0000-0000-000000160000}"/>
    <cellStyle name="Separador de milhares 17 2 3 5 3 2" xfId="19377" xr:uid="{0D82FC9F-1208-4E75-9BBD-D778C164873E}"/>
    <cellStyle name="Separador de milhares 17 2 3 5 3 2 2" xfId="31171" xr:uid="{F377BC11-3B93-47B1-A0E2-2EFE871FA07E}"/>
    <cellStyle name="Separador de milhares 17 2 3 5 3 2 3" xfId="42970" xr:uid="{9F4DDE7F-F95C-4BED-ADCB-1F764E95A4BE}"/>
    <cellStyle name="Separador de milhares 17 2 3 5 3 3" xfId="25278" xr:uid="{A9AD4242-5645-424C-97A9-45686F856553}"/>
    <cellStyle name="Separador de milhares 17 2 3 5 3 4" xfId="37073" xr:uid="{F8ABF8A9-6632-4F26-ACA7-5DC487E58283}"/>
    <cellStyle name="Separador de milhares 17 2 3 5 4" xfId="16437" xr:uid="{F6ABD0D2-F643-440D-933E-3464266B6D45}"/>
    <cellStyle name="Separador de milhares 17 2 3 5 4 2" xfId="28231" xr:uid="{5D1DD4B7-3BE1-467D-9C4A-863E6319D74D}"/>
    <cellStyle name="Separador de milhares 17 2 3 5 4 3" xfId="40030" xr:uid="{B1432A48-BBD0-45E5-BDB4-41D5BE4D7AC4}"/>
    <cellStyle name="Separador de milhares 17 2 3 5 5" xfId="22341" xr:uid="{506FEE9E-03D1-48AF-99C9-E2159BCE555A}"/>
    <cellStyle name="Separador de milhares 17 2 3 5 6" xfId="34137" xr:uid="{94FF3C96-B2E5-40DD-B02A-98CFCB19C274}"/>
    <cellStyle name="Separador de milhares 17 2 3 6" xfId="11887" xr:uid="{00000000-0005-0000-0000-000001160000}"/>
    <cellStyle name="Separador de milhares 17 2 3 6 2" xfId="14828" xr:uid="{00000000-0005-0000-0000-000002160000}"/>
    <cellStyle name="Separador de milhares 17 2 3 6 2 2" xfId="20759" xr:uid="{70A7B21C-322D-44CF-A21E-4D53A5FE4080}"/>
    <cellStyle name="Separador de milhares 17 2 3 6 2 2 2" xfId="32553" xr:uid="{FDD986FC-ACCE-4FAD-B991-0EC6DF54150F}"/>
    <cellStyle name="Separador de milhares 17 2 3 6 2 2 3" xfId="44352" xr:uid="{8F792C16-6E70-4017-A127-DC6CE5CF934D}"/>
    <cellStyle name="Separador de milhares 17 2 3 6 2 3" xfId="26660" xr:uid="{6083B133-A531-4A11-B2ED-801D35783CD9}"/>
    <cellStyle name="Separador de milhares 17 2 3 6 2 4" xfId="38455" xr:uid="{E33B8D5E-F8A9-4DD3-A6A2-47A28CF7A98E}"/>
    <cellStyle name="Separador de milhares 17 2 3 6 3" xfId="17823" xr:uid="{810847F0-D26E-4E6D-A3CA-0069CF4DC799}"/>
    <cellStyle name="Separador de milhares 17 2 3 6 3 2" xfId="29617" xr:uid="{BE02DDAF-0EF8-43CC-88A1-295C9E2006DB}"/>
    <cellStyle name="Separador de milhares 17 2 3 6 3 3" xfId="41416" xr:uid="{278D2514-E162-4D2F-B071-EE660FCD8361}"/>
    <cellStyle name="Separador de milhares 17 2 3 6 4" xfId="23724" xr:uid="{DFFDE895-26D3-47F7-AD3C-3A85FF480E8A}"/>
    <cellStyle name="Separador de milhares 17 2 3 6 5" xfId="35519" xr:uid="{EC9FC69C-0DD3-429C-9405-A518F48861B2}"/>
    <cellStyle name="Separador de milhares 17 2 3 7" xfId="13440" xr:uid="{00000000-0005-0000-0000-000003160000}"/>
    <cellStyle name="Separador de milhares 17 2 3 7 2" xfId="19371" xr:uid="{A9E4D28B-E37E-4FD6-B2FE-025C9757761F}"/>
    <cellStyle name="Separador de milhares 17 2 3 7 2 2" xfId="31165" xr:uid="{4C54DBFE-2760-4A3A-A629-C706A1BAE62C}"/>
    <cellStyle name="Separador de milhares 17 2 3 7 2 3" xfId="42964" xr:uid="{F5E4041F-E712-41CF-ABC5-FBBCFCFB5C60}"/>
    <cellStyle name="Separador de milhares 17 2 3 7 3" xfId="25272" xr:uid="{1ECAA7C2-3BA0-42E2-B6AD-CB00E86B37E8}"/>
    <cellStyle name="Separador de milhares 17 2 3 7 4" xfId="37067" xr:uid="{C3EDAD8C-4008-4B94-ADB7-0DC56053877D}"/>
    <cellStyle name="Separador de milhares 17 2 3 8" xfId="16431" xr:uid="{3C12746B-5F15-41A5-A853-3FB49927B0AA}"/>
    <cellStyle name="Separador de milhares 17 2 3 8 2" xfId="28225" xr:uid="{A431EDCE-34DB-41CE-B309-3C3DC5EA7472}"/>
    <cellStyle name="Separador de milhares 17 2 3 8 3" xfId="40024" xr:uid="{BE4A9C6E-035F-414C-874C-EB74F6B53AA5}"/>
    <cellStyle name="Separador de milhares 17 2 3 9" xfId="22335" xr:uid="{B3AD5FD6-FEE5-4BE4-9BB0-07980E06B5DB}"/>
    <cellStyle name="Separador de milhares 17 2 4" xfId="3938" xr:uid="{00000000-0005-0000-0000-000004160000}"/>
    <cellStyle name="Separador de milhares 17 2 4 10" xfId="34138" xr:uid="{E0AF6D16-2FA4-417A-B63A-2D46A43AFADE}"/>
    <cellStyle name="Separador de milhares 17 2 4 2" xfId="3939" xr:uid="{00000000-0005-0000-0000-000005160000}"/>
    <cellStyle name="Separador de milhares 17 2 4 2 2" xfId="3940" xr:uid="{00000000-0005-0000-0000-000006160000}"/>
    <cellStyle name="Separador de milhares 17 2 4 2 2 2" xfId="11896" xr:uid="{00000000-0005-0000-0000-000007160000}"/>
    <cellStyle name="Separador de milhares 17 2 4 2 2 2 2" xfId="14837" xr:uid="{00000000-0005-0000-0000-000008160000}"/>
    <cellStyle name="Separador de milhares 17 2 4 2 2 2 2 2" xfId="20768" xr:uid="{4263F2A6-9270-4A7F-A00D-D5C84D76207D}"/>
    <cellStyle name="Separador de milhares 17 2 4 2 2 2 2 2 2" xfId="32562" xr:uid="{8069F187-007E-4B20-AF77-F469AFFEA804}"/>
    <cellStyle name="Separador de milhares 17 2 4 2 2 2 2 2 3" xfId="44361" xr:uid="{B583A793-166C-40DD-8291-236F28FAA8DA}"/>
    <cellStyle name="Separador de milhares 17 2 4 2 2 2 2 3" xfId="26669" xr:uid="{C6E0526E-4E29-403A-8D6A-316F7D7AE929}"/>
    <cellStyle name="Separador de milhares 17 2 4 2 2 2 2 4" xfId="38464" xr:uid="{95EF8135-A271-42C0-AAA3-4E32F4B4A123}"/>
    <cellStyle name="Separador de milhares 17 2 4 2 2 2 3" xfId="17832" xr:uid="{1490349F-A839-452D-B0CB-457B267BC39D}"/>
    <cellStyle name="Separador de milhares 17 2 4 2 2 2 3 2" xfId="29626" xr:uid="{73C00CC0-DADF-4BE8-A2C5-214085BDFB62}"/>
    <cellStyle name="Separador de milhares 17 2 4 2 2 2 3 3" xfId="41425" xr:uid="{AA17351E-59EA-4C24-B47C-A86D668BB0B6}"/>
    <cellStyle name="Separador de milhares 17 2 4 2 2 2 4" xfId="23733" xr:uid="{08677503-72D5-481F-A146-6BCA74448498}"/>
    <cellStyle name="Separador de milhares 17 2 4 2 2 2 5" xfId="35528" xr:uid="{30EB6237-6A87-413E-A89F-96312A99A4F2}"/>
    <cellStyle name="Separador de milhares 17 2 4 2 2 3" xfId="13449" xr:uid="{00000000-0005-0000-0000-000009160000}"/>
    <cellStyle name="Separador de milhares 17 2 4 2 2 3 2" xfId="19380" xr:uid="{AEA2D4C3-44AA-4CDC-BF64-FB39AB5E9105}"/>
    <cellStyle name="Separador de milhares 17 2 4 2 2 3 2 2" xfId="31174" xr:uid="{A345EE9A-BC02-48B2-B2E5-0D5C81C7BE39}"/>
    <cellStyle name="Separador de milhares 17 2 4 2 2 3 2 3" xfId="42973" xr:uid="{E96911DC-5D63-4903-ACD5-E34F598F0FA0}"/>
    <cellStyle name="Separador de milhares 17 2 4 2 2 3 3" xfId="25281" xr:uid="{CD38D39A-8394-471E-99FD-096E954C577A}"/>
    <cellStyle name="Separador de milhares 17 2 4 2 2 3 4" xfId="37076" xr:uid="{C57FC41D-55D0-42BB-B4CA-1F0EA173FDC1}"/>
    <cellStyle name="Separador de milhares 17 2 4 2 2 4" xfId="16440" xr:uid="{0325C03E-7A1E-4DA7-84C2-6B8196AD96F7}"/>
    <cellStyle name="Separador de milhares 17 2 4 2 2 4 2" xfId="28234" xr:uid="{F1B3C51A-C026-4C66-9122-681AC3D50C6B}"/>
    <cellStyle name="Separador de milhares 17 2 4 2 2 4 3" xfId="40033" xr:uid="{6B3A27BD-239A-40B9-8A96-2705ACC6AE0E}"/>
    <cellStyle name="Separador de milhares 17 2 4 2 2 5" xfId="22344" xr:uid="{4AB10541-7BAD-4F7A-955C-9FEF582FEB8A}"/>
    <cellStyle name="Separador de milhares 17 2 4 2 2 6" xfId="34140" xr:uid="{6114FD43-97EC-41CA-99E0-27912C2548F8}"/>
    <cellStyle name="Separador de milhares 17 2 4 2 3" xfId="3941" xr:uid="{00000000-0005-0000-0000-00000A160000}"/>
    <cellStyle name="Separador de milhares 17 2 4 2 3 2" xfId="11897" xr:uid="{00000000-0005-0000-0000-00000B160000}"/>
    <cellStyle name="Separador de milhares 17 2 4 2 3 2 2" xfId="14838" xr:uid="{00000000-0005-0000-0000-00000C160000}"/>
    <cellStyle name="Separador de milhares 17 2 4 2 3 2 2 2" xfId="20769" xr:uid="{40212973-DFCD-4761-9708-E4EBB7B9DBFA}"/>
    <cellStyle name="Separador de milhares 17 2 4 2 3 2 2 2 2" xfId="32563" xr:uid="{3730B754-916A-4627-A75D-70626726A03D}"/>
    <cellStyle name="Separador de milhares 17 2 4 2 3 2 2 2 3" xfId="44362" xr:uid="{F3A859C6-CA4F-4AA8-9757-CF9D1470A4B0}"/>
    <cellStyle name="Separador de milhares 17 2 4 2 3 2 2 3" xfId="26670" xr:uid="{B99FF1B2-AABA-4181-A943-CBDD470900CC}"/>
    <cellStyle name="Separador de milhares 17 2 4 2 3 2 2 4" xfId="38465" xr:uid="{FB7BC975-430F-4201-9749-41EDF11C997F}"/>
    <cellStyle name="Separador de milhares 17 2 4 2 3 2 3" xfId="17833" xr:uid="{1D9AD152-8CFC-4132-AF86-4967BE78694E}"/>
    <cellStyle name="Separador de milhares 17 2 4 2 3 2 3 2" xfId="29627" xr:uid="{473B7A98-D98E-425E-B1F3-ED90BF89F41B}"/>
    <cellStyle name="Separador de milhares 17 2 4 2 3 2 3 3" xfId="41426" xr:uid="{1E235EAA-A37A-419D-BB6A-118470C48732}"/>
    <cellStyle name="Separador de milhares 17 2 4 2 3 2 4" xfId="23734" xr:uid="{27DED9F1-5DD4-423A-AF74-DE746B48F3FD}"/>
    <cellStyle name="Separador de milhares 17 2 4 2 3 2 5" xfId="35529" xr:uid="{87068CE6-29AF-4B30-9FEC-8021AE22D4C1}"/>
    <cellStyle name="Separador de milhares 17 2 4 2 3 3" xfId="13450" xr:uid="{00000000-0005-0000-0000-00000D160000}"/>
    <cellStyle name="Separador de milhares 17 2 4 2 3 3 2" xfId="19381" xr:uid="{AC55136C-2790-4B71-8CBA-7E295497579C}"/>
    <cellStyle name="Separador de milhares 17 2 4 2 3 3 2 2" xfId="31175" xr:uid="{E5C220DD-66A4-49E7-9922-165B115885E4}"/>
    <cellStyle name="Separador de milhares 17 2 4 2 3 3 2 3" xfId="42974" xr:uid="{6171AD4F-16C1-4474-87D9-7A29AC2C2EBB}"/>
    <cellStyle name="Separador de milhares 17 2 4 2 3 3 3" xfId="25282" xr:uid="{283FA983-33E8-4AE4-96AE-5228EFEEF93E}"/>
    <cellStyle name="Separador de milhares 17 2 4 2 3 3 4" xfId="37077" xr:uid="{AFAD92D0-87F2-4B69-8021-10A9B1E0AAD3}"/>
    <cellStyle name="Separador de milhares 17 2 4 2 3 4" xfId="16441" xr:uid="{5F499675-8CDA-4827-A0B3-10BBAA0A52B6}"/>
    <cellStyle name="Separador de milhares 17 2 4 2 3 4 2" xfId="28235" xr:uid="{46F1AF91-46DD-4161-AE9A-F029047F5285}"/>
    <cellStyle name="Separador de milhares 17 2 4 2 3 4 3" xfId="40034" xr:uid="{84147C59-1D0D-47A8-8237-44DCC90D85BF}"/>
    <cellStyle name="Separador de milhares 17 2 4 2 3 5" xfId="22345" xr:uid="{249D26DA-74FE-4AAC-9C97-ED5B60CE710C}"/>
    <cellStyle name="Separador de milhares 17 2 4 2 3 6" xfId="34141" xr:uid="{8BA0F71A-882A-4BEC-BD60-51D432E076A4}"/>
    <cellStyle name="Separador de milhares 17 2 4 2 4" xfId="11895" xr:uid="{00000000-0005-0000-0000-00000E160000}"/>
    <cellStyle name="Separador de milhares 17 2 4 2 4 2" xfId="14836" xr:uid="{00000000-0005-0000-0000-00000F160000}"/>
    <cellStyle name="Separador de milhares 17 2 4 2 4 2 2" xfId="20767" xr:uid="{31D5B968-DDA1-43C5-8FDF-698152618D87}"/>
    <cellStyle name="Separador de milhares 17 2 4 2 4 2 2 2" xfId="32561" xr:uid="{7218B461-8E7B-45C2-923E-46BA58EBF00E}"/>
    <cellStyle name="Separador de milhares 17 2 4 2 4 2 2 3" xfId="44360" xr:uid="{55929FBB-AD8B-443E-8F7B-C5694099B2D2}"/>
    <cellStyle name="Separador de milhares 17 2 4 2 4 2 3" xfId="26668" xr:uid="{E75F0B25-2EB2-4640-8BF6-5D3596D55687}"/>
    <cellStyle name="Separador de milhares 17 2 4 2 4 2 4" xfId="38463" xr:uid="{A8B9CB76-F511-427E-8D53-79BA3D8E9C7A}"/>
    <cellStyle name="Separador de milhares 17 2 4 2 4 3" xfId="17831" xr:uid="{97D60942-BFA6-42F6-871D-2858C7C1D0E1}"/>
    <cellStyle name="Separador de milhares 17 2 4 2 4 3 2" xfId="29625" xr:uid="{814B90B1-C6DA-4135-92BE-98C4164363CC}"/>
    <cellStyle name="Separador de milhares 17 2 4 2 4 3 3" xfId="41424" xr:uid="{FF5B9FFA-4C05-4A77-A4EA-4BFAADA7D472}"/>
    <cellStyle name="Separador de milhares 17 2 4 2 4 4" xfId="23732" xr:uid="{5D2E5D78-0E2E-4000-9E45-038723182985}"/>
    <cellStyle name="Separador de milhares 17 2 4 2 4 5" xfId="35527" xr:uid="{CAB1FF06-5E7F-42E8-8A1D-E02C196CC641}"/>
    <cellStyle name="Separador de milhares 17 2 4 2 5" xfId="13448" xr:uid="{00000000-0005-0000-0000-000010160000}"/>
    <cellStyle name="Separador de milhares 17 2 4 2 5 2" xfId="19379" xr:uid="{32E98C1C-E079-42BF-9FF0-45747EAF1EBE}"/>
    <cellStyle name="Separador de milhares 17 2 4 2 5 2 2" xfId="31173" xr:uid="{3053E452-9628-4D8E-9F6F-C370FD648C6A}"/>
    <cellStyle name="Separador de milhares 17 2 4 2 5 2 3" xfId="42972" xr:uid="{C747EA0D-7C8E-40D7-8E74-132AB971B189}"/>
    <cellStyle name="Separador de milhares 17 2 4 2 5 3" xfId="25280" xr:uid="{8F5779F6-4ECF-4A59-A19F-C186D744D4DD}"/>
    <cellStyle name="Separador de milhares 17 2 4 2 5 4" xfId="37075" xr:uid="{6391C228-2B99-4271-A824-63D2BF6C35FF}"/>
    <cellStyle name="Separador de milhares 17 2 4 2 6" xfId="16439" xr:uid="{FDD5A169-948C-4719-9C7A-4A624A5A15C6}"/>
    <cellStyle name="Separador de milhares 17 2 4 2 6 2" xfId="28233" xr:uid="{3778B563-E88D-4CFE-AA90-96C58B1EAA38}"/>
    <cellStyle name="Separador de milhares 17 2 4 2 6 3" xfId="40032" xr:uid="{6A3783FF-EA35-4B3D-9855-AE9F41F309CA}"/>
    <cellStyle name="Separador de milhares 17 2 4 2 7" xfId="22343" xr:uid="{896629CB-B143-41FF-85AB-949CF15FB9D9}"/>
    <cellStyle name="Separador de milhares 17 2 4 2 8" xfId="34139" xr:uid="{C0AD1EFA-9B7E-4177-9ACD-6F3F39B281B0}"/>
    <cellStyle name="Separador de milhares 17 2 4 3" xfId="3942" xr:uid="{00000000-0005-0000-0000-000011160000}"/>
    <cellStyle name="Separador de milhares 17 2 4 3 2" xfId="11898" xr:uid="{00000000-0005-0000-0000-000012160000}"/>
    <cellStyle name="Separador de milhares 17 2 4 3 2 2" xfId="14839" xr:uid="{00000000-0005-0000-0000-000013160000}"/>
    <cellStyle name="Separador de milhares 17 2 4 3 2 2 2" xfId="20770" xr:uid="{4BD074D0-2D73-4A77-9EA0-5C5B3E0073CB}"/>
    <cellStyle name="Separador de milhares 17 2 4 3 2 2 2 2" xfId="32564" xr:uid="{4D1E1021-1DB7-43B2-BAF2-AF191CFEC496}"/>
    <cellStyle name="Separador de milhares 17 2 4 3 2 2 2 3" xfId="44363" xr:uid="{F20A481A-0807-43B7-B7A2-379C4E04F8CB}"/>
    <cellStyle name="Separador de milhares 17 2 4 3 2 2 3" xfId="26671" xr:uid="{8AD43CA9-BF8C-4D76-B05E-63D2CFD79D47}"/>
    <cellStyle name="Separador de milhares 17 2 4 3 2 2 4" xfId="38466" xr:uid="{8BC8D4FF-41A1-44A1-B734-DAA7FD8A2CCC}"/>
    <cellStyle name="Separador de milhares 17 2 4 3 2 3" xfId="17834" xr:uid="{0D9043F5-F4B3-41F4-B7DE-C675B57E7C31}"/>
    <cellStyle name="Separador de milhares 17 2 4 3 2 3 2" xfId="29628" xr:uid="{EA2F5705-E02E-4433-A737-00A0C7FD6E7F}"/>
    <cellStyle name="Separador de milhares 17 2 4 3 2 3 3" xfId="41427" xr:uid="{74402269-0734-49A0-BFF4-315A5A4F5F7F}"/>
    <cellStyle name="Separador de milhares 17 2 4 3 2 4" xfId="23735" xr:uid="{F9A860FD-F529-4CE9-8CAF-CF1D4800C869}"/>
    <cellStyle name="Separador de milhares 17 2 4 3 2 5" xfId="35530" xr:uid="{9225BFBA-356C-4ACD-80DC-B9F651D717CB}"/>
    <cellStyle name="Separador de milhares 17 2 4 3 3" xfId="13451" xr:uid="{00000000-0005-0000-0000-000014160000}"/>
    <cellStyle name="Separador de milhares 17 2 4 3 3 2" xfId="19382" xr:uid="{A654221C-CCB6-4A29-9FEE-177FFE925DBE}"/>
    <cellStyle name="Separador de milhares 17 2 4 3 3 2 2" xfId="31176" xr:uid="{6A82FF4D-6EED-4011-8FD1-96B1BF425396}"/>
    <cellStyle name="Separador de milhares 17 2 4 3 3 2 3" xfId="42975" xr:uid="{993BD827-EA8F-4B47-8350-F5D5F9F118B7}"/>
    <cellStyle name="Separador de milhares 17 2 4 3 3 3" xfId="25283" xr:uid="{0FFE768A-CF41-4F95-AB93-E55C7F26F351}"/>
    <cellStyle name="Separador de milhares 17 2 4 3 3 4" xfId="37078" xr:uid="{6F2764BA-76FC-4E6B-B6B6-320335EF70A1}"/>
    <cellStyle name="Separador de milhares 17 2 4 3 4" xfId="16442" xr:uid="{BE7C64D4-2126-414F-AB77-0ACD1C0F7A68}"/>
    <cellStyle name="Separador de milhares 17 2 4 3 4 2" xfId="28236" xr:uid="{1FB49BAE-A209-4DC5-A4A4-7BA1F67D51E3}"/>
    <cellStyle name="Separador de milhares 17 2 4 3 4 3" xfId="40035" xr:uid="{5BEAFA5C-9F4E-4B21-A7C7-3EA16CDC21CF}"/>
    <cellStyle name="Separador de milhares 17 2 4 3 5" xfId="22346" xr:uid="{D3AD907B-A7B6-4EE0-A125-FD2644422983}"/>
    <cellStyle name="Separador de milhares 17 2 4 3 6" xfId="34142" xr:uid="{971DB077-00DB-48CB-8740-BFD49EEDDA4B}"/>
    <cellStyle name="Separador de milhares 17 2 4 4" xfId="3943" xr:uid="{00000000-0005-0000-0000-000015160000}"/>
    <cellStyle name="Separador de milhares 17 2 4 4 2" xfId="11899" xr:uid="{00000000-0005-0000-0000-000016160000}"/>
    <cellStyle name="Separador de milhares 17 2 4 4 2 2" xfId="14840" xr:uid="{00000000-0005-0000-0000-000017160000}"/>
    <cellStyle name="Separador de milhares 17 2 4 4 2 2 2" xfId="20771" xr:uid="{47CE0202-8201-4BFD-9B9E-A18A6CFB52C6}"/>
    <cellStyle name="Separador de milhares 17 2 4 4 2 2 2 2" xfId="32565" xr:uid="{6A4037A6-628C-4F04-A590-179C8368D46C}"/>
    <cellStyle name="Separador de milhares 17 2 4 4 2 2 2 3" xfId="44364" xr:uid="{576EF600-7393-4E79-9AC8-5F9B122693CE}"/>
    <cellStyle name="Separador de milhares 17 2 4 4 2 2 3" xfId="26672" xr:uid="{2C538E7C-9AAB-4B4B-BD3C-A1A3F2E25A2D}"/>
    <cellStyle name="Separador de milhares 17 2 4 4 2 2 4" xfId="38467" xr:uid="{307A7369-AB87-48F2-86CA-52F407BDD7EA}"/>
    <cellStyle name="Separador de milhares 17 2 4 4 2 3" xfId="17835" xr:uid="{8D5060FF-06B6-4355-8C1F-EEDB7D020D4D}"/>
    <cellStyle name="Separador de milhares 17 2 4 4 2 3 2" xfId="29629" xr:uid="{3C9D279C-0342-4C53-A6B8-968DB1E50C6A}"/>
    <cellStyle name="Separador de milhares 17 2 4 4 2 3 3" xfId="41428" xr:uid="{432D30E1-61D1-4C61-96D7-C0A03A670D17}"/>
    <cellStyle name="Separador de milhares 17 2 4 4 2 4" xfId="23736" xr:uid="{549BBCF9-9F83-449C-8DE3-D82A4E8D8E3F}"/>
    <cellStyle name="Separador de milhares 17 2 4 4 2 5" xfId="35531" xr:uid="{FF42191F-9E38-4A5D-8FAA-A9174D703E1E}"/>
    <cellStyle name="Separador de milhares 17 2 4 4 3" xfId="13452" xr:uid="{00000000-0005-0000-0000-000018160000}"/>
    <cellStyle name="Separador de milhares 17 2 4 4 3 2" xfId="19383" xr:uid="{91534B73-DA05-43EB-A45C-986B1185281E}"/>
    <cellStyle name="Separador de milhares 17 2 4 4 3 2 2" xfId="31177" xr:uid="{1AADDADA-98C0-4080-8AD6-37842CA01565}"/>
    <cellStyle name="Separador de milhares 17 2 4 4 3 2 3" xfId="42976" xr:uid="{16959597-8F2A-4D1A-93BB-915424A5D97E}"/>
    <cellStyle name="Separador de milhares 17 2 4 4 3 3" xfId="25284" xr:uid="{D43D742B-C932-4780-AF16-DDEA08196BFD}"/>
    <cellStyle name="Separador de milhares 17 2 4 4 3 4" xfId="37079" xr:uid="{9FA94269-B3C0-4F4B-A261-B660FFCADF76}"/>
    <cellStyle name="Separador de milhares 17 2 4 4 4" xfId="16443" xr:uid="{4D170F43-49CA-4E62-899F-2FD2185B2EF2}"/>
    <cellStyle name="Separador de milhares 17 2 4 4 4 2" xfId="28237" xr:uid="{1FB04177-DE82-4677-B09B-B4E47F6388CA}"/>
    <cellStyle name="Separador de milhares 17 2 4 4 4 3" xfId="40036" xr:uid="{9D6AE9C1-975A-4583-8591-39772DE09481}"/>
    <cellStyle name="Separador de milhares 17 2 4 4 5" xfId="22347" xr:uid="{B5FFE730-D4EE-4A7D-BE43-7D4151C5913A}"/>
    <cellStyle name="Separador de milhares 17 2 4 4 6" xfId="34143" xr:uid="{713AB274-5405-4BE4-9A56-A3B505009115}"/>
    <cellStyle name="Separador de milhares 17 2 4 5" xfId="3944" xr:uid="{00000000-0005-0000-0000-000019160000}"/>
    <cellStyle name="Separador de milhares 17 2 4 5 2" xfId="11900" xr:uid="{00000000-0005-0000-0000-00001A160000}"/>
    <cellStyle name="Separador de milhares 17 2 4 5 2 2" xfId="14841" xr:uid="{00000000-0005-0000-0000-00001B160000}"/>
    <cellStyle name="Separador de milhares 17 2 4 5 2 2 2" xfId="20772" xr:uid="{58FB8542-94CB-4ED1-831F-6D017987758F}"/>
    <cellStyle name="Separador de milhares 17 2 4 5 2 2 2 2" xfId="32566" xr:uid="{37F57F98-7B69-4455-8200-E15396DB1612}"/>
    <cellStyle name="Separador de milhares 17 2 4 5 2 2 2 3" xfId="44365" xr:uid="{27885617-9992-478C-9756-1DC19FB1DB5D}"/>
    <cellStyle name="Separador de milhares 17 2 4 5 2 2 3" xfId="26673" xr:uid="{259FB1BE-19D2-4D68-8DFA-CD82200BEE93}"/>
    <cellStyle name="Separador de milhares 17 2 4 5 2 2 4" xfId="38468" xr:uid="{B9DAA015-4EC3-4684-A485-8FBCA14EE758}"/>
    <cellStyle name="Separador de milhares 17 2 4 5 2 3" xfId="17836" xr:uid="{CCBB7483-B1D2-4CEF-A472-FB98F2DEA41B}"/>
    <cellStyle name="Separador de milhares 17 2 4 5 2 3 2" xfId="29630" xr:uid="{569B90C5-59D5-41AD-912D-EBF1C90D4F26}"/>
    <cellStyle name="Separador de milhares 17 2 4 5 2 3 3" xfId="41429" xr:uid="{5E939382-33A3-4D95-9085-A1DAD3CEEABF}"/>
    <cellStyle name="Separador de milhares 17 2 4 5 2 4" xfId="23737" xr:uid="{E7F8BF87-E46E-496E-A5BF-529EF06A6E0C}"/>
    <cellStyle name="Separador de milhares 17 2 4 5 2 5" xfId="35532" xr:uid="{BCFBA953-6002-4966-94FF-21CCF7F8E609}"/>
    <cellStyle name="Separador de milhares 17 2 4 5 3" xfId="13453" xr:uid="{00000000-0005-0000-0000-00001C160000}"/>
    <cellStyle name="Separador de milhares 17 2 4 5 3 2" xfId="19384" xr:uid="{B3514C22-4AAB-41C8-BDDB-A2C6D86E5B0D}"/>
    <cellStyle name="Separador de milhares 17 2 4 5 3 2 2" xfId="31178" xr:uid="{3B8ED105-909E-42AB-893D-9980CE18B9FB}"/>
    <cellStyle name="Separador de milhares 17 2 4 5 3 2 3" xfId="42977" xr:uid="{CDA0FB90-6C2E-4BA6-8F8F-9F5A187F9E5A}"/>
    <cellStyle name="Separador de milhares 17 2 4 5 3 3" xfId="25285" xr:uid="{5B3DF715-F4FB-41DF-ABC3-55179E729634}"/>
    <cellStyle name="Separador de milhares 17 2 4 5 3 4" xfId="37080" xr:uid="{A864165D-AAB4-451F-80D8-A3CFCFC4D51C}"/>
    <cellStyle name="Separador de milhares 17 2 4 5 4" xfId="16444" xr:uid="{11FB12E3-BC05-4F12-842B-71AD679F15D7}"/>
    <cellStyle name="Separador de milhares 17 2 4 5 4 2" xfId="28238" xr:uid="{7B1C92DA-BDC4-44A7-A22B-A218C0D10A54}"/>
    <cellStyle name="Separador de milhares 17 2 4 5 4 3" xfId="40037" xr:uid="{2529499D-8787-49A9-8D8D-29A35D3BAFBF}"/>
    <cellStyle name="Separador de milhares 17 2 4 5 5" xfId="22348" xr:uid="{CFCCA875-0D8A-44BB-8C0B-3AF21762F866}"/>
    <cellStyle name="Separador de milhares 17 2 4 5 6" xfId="34144" xr:uid="{5E5C5521-5C05-4153-BC24-819AD39AAC31}"/>
    <cellStyle name="Separador de milhares 17 2 4 6" xfId="11894" xr:uid="{00000000-0005-0000-0000-00001D160000}"/>
    <cellStyle name="Separador de milhares 17 2 4 6 2" xfId="14835" xr:uid="{00000000-0005-0000-0000-00001E160000}"/>
    <cellStyle name="Separador de milhares 17 2 4 6 2 2" xfId="20766" xr:uid="{D28D8182-276F-4DB1-8E6F-7E4B6C3B91C9}"/>
    <cellStyle name="Separador de milhares 17 2 4 6 2 2 2" xfId="32560" xr:uid="{F70718E4-0533-48D7-92ED-4ED2B39E2F7C}"/>
    <cellStyle name="Separador de milhares 17 2 4 6 2 2 3" xfId="44359" xr:uid="{A410EBDF-8E80-4F84-82A6-5A2F80DA3999}"/>
    <cellStyle name="Separador de milhares 17 2 4 6 2 3" xfId="26667" xr:uid="{F25E1A95-D48E-4F2D-868F-3D60437AEABC}"/>
    <cellStyle name="Separador de milhares 17 2 4 6 2 4" xfId="38462" xr:uid="{1FC27CB4-6F0B-4647-9ABE-B2C1FF9B75A6}"/>
    <cellStyle name="Separador de milhares 17 2 4 6 3" xfId="17830" xr:uid="{10A817C9-8E19-4700-8BE1-5EF6FD9634F9}"/>
    <cellStyle name="Separador de milhares 17 2 4 6 3 2" xfId="29624" xr:uid="{0F1D7F6D-CE18-4ED2-A7E1-0D94D6EEE101}"/>
    <cellStyle name="Separador de milhares 17 2 4 6 3 3" xfId="41423" xr:uid="{4BB3DADD-F91E-4FCC-BFAD-B4B62999781F}"/>
    <cellStyle name="Separador de milhares 17 2 4 6 4" xfId="23731" xr:uid="{438B1064-67BC-4B4D-B1CA-6979BBAB6A95}"/>
    <cellStyle name="Separador de milhares 17 2 4 6 5" xfId="35526" xr:uid="{6026E86D-84E0-4313-B4EE-E054A8F5CCE5}"/>
    <cellStyle name="Separador de milhares 17 2 4 7" xfId="13447" xr:uid="{00000000-0005-0000-0000-00001F160000}"/>
    <cellStyle name="Separador de milhares 17 2 4 7 2" xfId="19378" xr:uid="{43B7A142-CB8B-41D3-83A2-F00DE53ECFAA}"/>
    <cellStyle name="Separador de milhares 17 2 4 7 2 2" xfId="31172" xr:uid="{7FAAE90A-1B74-4C73-9E0F-83C5F1B552B0}"/>
    <cellStyle name="Separador de milhares 17 2 4 7 2 3" xfId="42971" xr:uid="{B83ACFE6-E431-4153-9FB0-0FC6CC0BA2EB}"/>
    <cellStyle name="Separador de milhares 17 2 4 7 3" xfId="25279" xr:uid="{4E1233A9-F744-4464-BC86-D702AE5A61CE}"/>
    <cellStyle name="Separador de milhares 17 2 4 7 4" xfId="37074" xr:uid="{6F7C1590-BEBB-4FA9-89C1-1495C0B7137A}"/>
    <cellStyle name="Separador de milhares 17 2 4 8" xfId="16438" xr:uid="{3601A2DB-23F5-4DB0-8FD3-0E9E197FEF73}"/>
    <cellStyle name="Separador de milhares 17 2 4 8 2" xfId="28232" xr:uid="{9A85B562-4A6A-4B65-9819-0318F4B9A57A}"/>
    <cellStyle name="Separador de milhares 17 2 4 8 3" xfId="40031" xr:uid="{D03C8218-CE54-4BD6-8DA5-7DB6376AC003}"/>
    <cellStyle name="Separador de milhares 17 2 4 9" xfId="22342" xr:uid="{4D3C7877-D0FE-4E96-946F-81CE91614FDA}"/>
    <cellStyle name="Separador de milhares 17 2 5" xfId="3945" xr:uid="{00000000-0005-0000-0000-000020160000}"/>
    <cellStyle name="Separador de milhares 17 2 5 2" xfId="3946" xr:uid="{00000000-0005-0000-0000-000021160000}"/>
    <cellStyle name="Separador de milhares 17 2 5 2 2" xfId="11902" xr:uid="{00000000-0005-0000-0000-000022160000}"/>
    <cellStyle name="Separador de milhares 17 2 5 2 2 2" xfId="14843" xr:uid="{00000000-0005-0000-0000-000023160000}"/>
    <cellStyle name="Separador de milhares 17 2 5 2 2 2 2" xfId="20774" xr:uid="{6F88C65F-CAF6-4EFA-A1E3-AA76626A6F62}"/>
    <cellStyle name="Separador de milhares 17 2 5 2 2 2 2 2" xfId="32568" xr:uid="{D3330759-FDC5-49DA-A793-1774F57B2A5F}"/>
    <cellStyle name="Separador de milhares 17 2 5 2 2 2 2 3" xfId="44367" xr:uid="{156D0631-985A-45B6-9705-E0A54E4AC91C}"/>
    <cellStyle name="Separador de milhares 17 2 5 2 2 2 3" xfId="26675" xr:uid="{704DBDC9-7B3E-4408-AAD4-7A0A03C452B6}"/>
    <cellStyle name="Separador de milhares 17 2 5 2 2 2 4" xfId="38470" xr:uid="{700A69ED-0BA2-45D8-A48B-29C8021A8E69}"/>
    <cellStyle name="Separador de milhares 17 2 5 2 2 3" xfId="17838" xr:uid="{E364BC85-ED1D-4049-A6F5-57B450DA7C44}"/>
    <cellStyle name="Separador de milhares 17 2 5 2 2 3 2" xfId="29632" xr:uid="{AB2ECF69-0E3A-44E2-BADD-527781AF18F8}"/>
    <cellStyle name="Separador de milhares 17 2 5 2 2 3 3" xfId="41431" xr:uid="{66B00F98-5ECD-408B-BA14-521C320D4FF3}"/>
    <cellStyle name="Separador de milhares 17 2 5 2 2 4" xfId="23739" xr:uid="{0EFFFF9B-ABC6-4AAA-933C-3699D7E41C52}"/>
    <cellStyle name="Separador de milhares 17 2 5 2 2 5" xfId="35534" xr:uid="{4C167FFD-6FEC-4224-A79E-B1CD6BE35EF8}"/>
    <cellStyle name="Separador de milhares 17 2 5 2 3" xfId="13455" xr:uid="{00000000-0005-0000-0000-000024160000}"/>
    <cellStyle name="Separador de milhares 17 2 5 2 3 2" xfId="19386" xr:uid="{D3822D40-55B0-4E95-BE52-37983CADF8F9}"/>
    <cellStyle name="Separador de milhares 17 2 5 2 3 2 2" xfId="31180" xr:uid="{283DFDED-9AE5-4301-A528-1B5B76C44121}"/>
    <cellStyle name="Separador de milhares 17 2 5 2 3 2 3" xfId="42979" xr:uid="{7BB90ACE-6B17-4815-A6E4-F7E856F61C00}"/>
    <cellStyle name="Separador de milhares 17 2 5 2 3 3" xfId="25287" xr:uid="{5143533E-D2AC-40C0-9B27-6F2F039EB528}"/>
    <cellStyle name="Separador de milhares 17 2 5 2 3 4" xfId="37082" xr:uid="{5DC26C0D-31CF-4302-856A-8202AF502B77}"/>
    <cellStyle name="Separador de milhares 17 2 5 2 4" xfId="16446" xr:uid="{E62ACB1F-8383-40C8-9843-7174518F186E}"/>
    <cellStyle name="Separador de milhares 17 2 5 2 4 2" xfId="28240" xr:uid="{62ED17F2-6AAE-4DCA-9045-3B348CB4193F}"/>
    <cellStyle name="Separador de milhares 17 2 5 2 4 3" xfId="40039" xr:uid="{15B616D9-1B83-4648-B528-AFD4BBE6024B}"/>
    <cellStyle name="Separador de milhares 17 2 5 2 5" xfId="22350" xr:uid="{D6E6CF5D-D7CE-4563-A41F-4A96B6C28B6E}"/>
    <cellStyle name="Separador de milhares 17 2 5 2 6" xfId="34146" xr:uid="{2492BBDD-B39C-46AD-879B-D454BFC0D27A}"/>
    <cellStyle name="Separador de milhares 17 2 5 3" xfId="3947" xr:uid="{00000000-0005-0000-0000-000025160000}"/>
    <cellStyle name="Separador de milhares 17 2 5 3 2" xfId="11903" xr:uid="{00000000-0005-0000-0000-000026160000}"/>
    <cellStyle name="Separador de milhares 17 2 5 3 2 2" xfId="14844" xr:uid="{00000000-0005-0000-0000-000027160000}"/>
    <cellStyle name="Separador de milhares 17 2 5 3 2 2 2" xfId="20775" xr:uid="{0CB47167-47E1-4AD9-91F7-E730781D1314}"/>
    <cellStyle name="Separador de milhares 17 2 5 3 2 2 2 2" xfId="32569" xr:uid="{BFF1A124-3281-453E-A924-945DA2DCD99D}"/>
    <cellStyle name="Separador de milhares 17 2 5 3 2 2 2 3" xfId="44368" xr:uid="{EC985B21-C7BF-4936-AB2F-F40BA5F1C7A5}"/>
    <cellStyle name="Separador de milhares 17 2 5 3 2 2 3" xfId="26676" xr:uid="{7D647456-428A-4B75-A469-335EDD8470E1}"/>
    <cellStyle name="Separador de milhares 17 2 5 3 2 2 4" xfId="38471" xr:uid="{A859B6B5-82E6-44A0-ABFA-013F90382D9F}"/>
    <cellStyle name="Separador de milhares 17 2 5 3 2 3" xfId="17839" xr:uid="{16EA0404-B904-4E1B-AFBF-71B6A33338AD}"/>
    <cellStyle name="Separador de milhares 17 2 5 3 2 3 2" xfId="29633" xr:uid="{C37AFC2C-7D30-44EB-A154-2F19BC0BF447}"/>
    <cellStyle name="Separador de milhares 17 2 5 3 2 3 3" xfId="41432" xr:uid="{1BEA46C7-C503-43C3-9709-20827D3359C7}"/>
    <cellStyle name="Separador de milhares 17 2 5 3 2 4" xfId="23740" xr:uid="{0C8C37D2-51B0-400C-B446-E459D2D96D4D}"/>
    <cellStyle name="Separador de milhares 17 2 5 3 2 5" xfId="35535" xr:uid="{ECB10BDE-E638-460C-BFBA-E366133F44F4}"/>
    <cellStyle name="Separador de milhares 17 2 5 3 3" xfId="13456" xr:uid="{00000000-0005-0000-0000-000028160000}"/>
    <cellStyle name="Separador de milhares 17 2 5 3 3 2" xfId="19387" xr:uid="{DD1E4B14-89A4-463E-8A30-3548470085A8}"/>
    <cellStyle name="Separador de milhares 17 2 5 3 3 2 2" xfId="31181" xr:uid="{AB5C7F32-370C-4ABF-90AD-77AEDBC87D30}"/>
    <cellStyle name="Separador de milhares 17 2 5 3 3 2 3" xfId="42980" xr:uid="{6F2088C9-ED09-4870-89FB-0438E7A90413}"/>
    <cellStyle name="Separador de milhares 17 2 5 3 3 3" xfId="25288" xr:uid="{3DD3A893-AC2C-4A4D-9966-47DBD52BDFA3}"/>
    <cellStyle name="Separador de milhares 17 2 5 3 3 4" xfId="37083" xr:uid="{055EE933-4862-4F60-81C6-BD0564BB5306}"/>
    <cellStyle name="Separador de milhares 17 2 5 3 4" xfId="16447" xr:uid="{D142CB0C-AEAF-479B-A56F-AEE8C506CE79}"/>
    <cellStyle name="Separador de milhares 17 2 5 3 4 2" xfId="28241" xr:uid="{CB8FE783-1B2D-47D6-BF08-67A0B814AED5}"/>
    <cellStyle name="Separador de milhares 17 2 5 3 4 3" xfId="40040" xr:uid="{EE92551F-2987-46A6-8A89-80694C5AF8C1}"/>
    <cellStyle name="Separador de milhares 17 2 5 3 5" xfId="22351" xr:uid="{6B2C9CB1-8B58-44A8-A20C-E52272C2D179}"/>
    <cellStyle name="Separador de milhares 17 2 5 3 6" xfId="34147" xr:uid="{E1C4C4B5-43CD-4471-8BF8-CF4483D9A03B}"/>
    <cellStyle name="Separador de milhares 17 2 5 4" xfId="11901" xr:uid="{00000000-0005-0000-0000-000029160000}"/>
    <cellStyle name="Separador de milhares 17 2 5 4 2" xfId="14842" xr:uid="{00000000-0005-0000-0000-00002A160000}"/>
    <cellStyle name="Separador de milhares 17 2 5 4 2 2" xfId="20773" xr:uid="{43318825-9DF5-4E56-9D62-D2FE78B05EE0}"/>
    <cellStyle name="Separador de milhares 17 2 5 4 2 2 2" xfId="32567" xr:uid="{AD9D4A02-9F8A-4A11-907A-3E4DA303ECF2}"/>
    <cellStyle name="Separador de milhares 17 2 5 4 2 2 3" xfId="44366" xr:uid="{265B765C-36E5-4D93-81F5-65F47AD57EAD}"/>
    <cellStyle name="Separador de milhares 17 2 5 4 2 3" xfId="26674" xr:uid="{EA931225-C7E0-4FA0-B216-897C3C675718}"/>
    <cellStyle name="Separador de milhares 17 2 5 4 2 4" xfId="38469" xr:uid="{B6F9B6A0-F40D-4ECA-A222-D09AB5A4CD85}"/>
    <cellStyle name="Separador de milhares 17 2 5 4 3" xfId="17837" xr:uid="{B9230AE6-1B27-4A53-A9C4-B3853929215B}"/>
    <cellStyle name="Separador de milhares 17 2 5 4 3 2" xfId="29631" xr:uid="{CEFEDEF2-E8EE-4B60-AFFE-5D22E7AE4CB6}"/>
    <cellStyle name="Separador de milhares 17 2 5 4 3 3" xfId="41430" xr:uid="{349C3CF7-A890-430C-A73F-433EF8FA73B1}"/>
    <cellStyle name="Separador de milhares 17 2 5 4 4" xfId="23738" xr:uid="{C9AEC661-ED33-47BA-8241-D858732231FF}"/>
    <cellStyle name="Separador de milhares 17 2 5 4 5" xfId="35533" xr:uid="{773CACE3-F626-4400-A933-65D319CFA68C}"/>
    <cellStyle name="Separador de milhares 17 2 5 5" xfId="13454" xr:uid="{00000000-0005-0000-0000-00002B160000}"/>
    <cellStyle name="Separador de milhares 17 2 5 5 2" xfId="19385" xr:uid="{A19BFD1B-B4C5-4C28-9390-523CC495F666}"/>
    <cellStyle name="Separador de milhares 17 2 5 5 2 2" xfId="31179" xr:uid="{29C32FC2-FB30-4C80-B627-627AB9801E28}"/>
    <cellStyle name="Separador de milhares 17 2 5 5 2 3" xfId="42978" xr:uid="{068A5BA0-131D-4066-A06D-8ACF4AFACFFD}"/>
    <cellStyle name="Separador de milhares 17 2 5 5 3" xfId="25286" xr:uid="{54E22276-B299-4CA6-9D90-777B91E623D6}"/>
    <cellStyle name="Separador de milhares 17 2 5 5 4" xfId="37081" xr:uid="{6E9F1C49-4E4F-4ABF-B5C2-47C0AD86CAD9}"/>
    <cellStyle name="Separador de milhares 17 2 5 6" xfId="16445" xr:uid="{939008C1-3167-461F-A4E7-FF7ADBBE83CB}"/>
    <cellStyle name="Separador de milhares 17 2 5 6 2" xfId="28239" xr:uid="{E1B59F35-94CC-4759-A4B0-3E992840465D}"/>
    <cellStyle name="Separador de milhares 17 2 5 6 3" xfId="40038" xr:uid="{FA4AEB17-166C-4B3B-99EF-BD305AEE5342}"/>
    <cellStyle name="Separador de milhares 17 2 5 7" xfId="22349" xr:uid="{BBA2BD98-4FEE-4232-ADF8-08888063D938}"/>
    <cellStyle name="Separador de milhares 17 2 5 8" xfId="34145" xr:uid="{895C22AA-C28D-48FC-887B-DCE469F8E139}"/>
    <cellStyle name="Separador de milhares 17 2 6" xfId="3948" xr:uid="{00000000-0005-0000-0000-00002C160000}"/>
    <cellStyle name="Separador de milhares 17 2 6 2" xfId="11904" xr:uid="{00000000-0005-0000-0000-00002D160000}"/>
    <cellStyle name="Separador de milhares 17 2 6 2 2" xfId="14845" xr:uid="{00000000-0005-0000-0000-00002E160000}"/>
    <cellStyle name="Separador de milhares 17 2 6 2 2 2" xfId="20776" xr:uid="{D037E930-FB25-41D0-9B4C-0361EB58C06B}"/>
    <cellStyle name="Separador de milhares 17 2 6 2 2 2 2" xfId="32570" xr:uid="{07F22D3C-C97F-43A3-8042-A388669148CE}"/>
    <cellStyle name="Separador de milhares 17 2 6 2 2 2 3" xfId="44369" xr:uid="{7BA8FDD9-2BA6-4D91-B188-AB4D6BC411F4}"/>
    <cellStyle name="Separador de milhares 17 2 6 2 2 3" xfId="26677" xr:uid="{AB236772-4275-42E6-A961-1586CCE7A424}"/>
    <cellStyle name="Separador de milhares 17 2 6 2 2 4" xfId="38472" xr:uid="{81566384-A63E-4871-B022-49D64B43AE6F}"/>
    <cellStyle name="Separador de milhares 17 2 6 2 3" xfId="17840" xr:uid="{A74AFFFA-92FA-4E4A-B803-9C0AAF5A6C27}"/>
    <cellStyle name="Separador de milhares 17 2 6 2 3 2" xfId="29634" xr:uid="{46E185EB-7645-49D6-B59E-6EEDA8B605D1}"/>
    <cellStyle name="Separador de milhares 17 2 6 2 3 3" xfId="41433" xr:uid="{FD6BC342-5E98-4FA4-B8B4-AB7957F9953B}"/>
    <cellStyle name="Separador de milhares 17 2 6 2 4" xfId="23741" xr:uid="{13E4A162-11C2-4081-9176-1BA7A0F4A266}"/>
    <cellStyle name="Separador de milhares 17 2 6 2 5" xfId="35536" xr:uid="{902E5CD6-9318-4454-A7F0-A3D87CAD36D1}"/>
    <cellStyle name="Separador de milhares 17 2 6 3" xfId="13457" xr:uid="{00000000-0005-0000-0000-00002F160000}"/>
    <cellStyle name="Separador de milhares 17 2 6 3 2" xfId="19388" xr:uid="{D6675F5E-AC1C-4DB3-8C02-0FBFEA0E1413}"/>
    <cellStyle name="Separador de milhares 17 2 6 3 2 2" xfId="31182" xr:uid="{2800B96B-1541-4DE7-AF2B-42736BB8C435}"/>
    <cellStyle name="Separador de milhares 17 2 6 3 2 3" xfId="42981" xr:uid="{DD52EF63-4329-4387-BABC-32B4C0BA3D9C}"/>
    <cellStyle name="Separador de milhares 17 2 6 3 3" xfId="25289" xr:uid="{93EC61C0-6ED7-47C9-B7B4-B86B863BBF4E}"/>
    <cellStyle name="Separador de milhares 17 2 6 3 4" xfId="37084" xr:uid="{FB661862-126B-4BB6-B014-0BA7F42F8C8A}"/>
    <cellStyle name="Separador de milhares 17 2 6 4" xfId="16448" xr:uid="{95CE8FFE-A5CB-4649-87F6-FC1BD7175142}"/>
    <cellStyle name="Separador de milhares 17 2 6 4 2" xfId="28242" xr:uid="{20ADE872-7389-4870-AC38-5B38BA4EBC1A}"/>
    <cellStyle name="Separador de milhares 17 2 6 4 3" xfId="40041" xr:uid="{0FEC8197-BCFF-474C-8F38-E6D63A3B3062}"/>
    <cellStyle name="Separador de milhares 17 2 6 5" xfId="22352" xr:uid="{9BA16C48-551C-4439-BB86-93105D6888BC}"/>
    <cellStyle name="Separador de milhares 17 2 6 6" xfId="34148" xr:uid="{A7AEC5F4-E6B1-4D8E-BC22-AB3C87AC9479}"/>
    <cellStyle name="Separador de milhares 17 2 7" xfId="3949" xr:uid="{00000000-0005-0000-0000-000030160000}"/>
    <cellStyle name="Separador de milhares 17 2 7 2" xfId="11905" xr:uid="{00000000-0005-0000-0000-000031160000}"/>
    <cellStyle name="Separador de milhares 17 2 7 2 2" xfId="14846" xr:uid="{00000000-0005-0000-0000-000032160000}"/>
    <cellStyle name="Separador de milhares 17 2 7 2 2 2" xfId="20777" xr:uid="{2F4101BB-296A-4724-9D1A-0C2AD57EB5CE}"/>
    <cellStyle name="Separador de milhares 17 2 7 2 2 2 2" xfId="32571" xr:uid="{D272E915-0F11-461A-9764-5BA70C0E4398}"/>
    <cellStyle name="Separador de milhares 17 2 7 2 2 2 3" xfId="44370" xr:uid="{4DCA0AE6-61F0-44FE-99CE-F74F4410C933}"/>
    <cellStyle name="Separador de milhares 17 2 7 2 2 3" xfId="26678" xr:uid="{0F44B6EA-ECEB-497A-84EB-52EF845EB2B4}"/>
    <cellStyle name="Separador de milhares 17 2 7 2 2 4" xfId="38473" xr:uid="{7AFCA253-5EA1-43FA-B87F-3C9F0ED0157B}"/>
    <cellStyle name="Separador de milhares 17 2 7 2 3" xfId="17841" xr:uid="{EDE8A433-F2D2-4B70-A754-BC0BCAE7B4E9}"/>
    <cellStyle name="Separador de milhares 17 2 7 2 3 2" xfId="29635" xr:uid="{DB49D08A-6BF1-4B76-BF89-57C9C0A095F9}"/>
    <cellStyle name="Separador de milhares 17 2 7 2 3 3" xfId="41434" xr:uid="{FE71ED98-6139-4703-B508-0B22EF237C1C}"/>
    <cellStyle name="Separador de milhares 17 2 7 2 4" xfId="23742" xr:uid="{42D93312-B237-45CC-9FC6-6077206C9843}"/>
    <cellStyle name="Separador de milhares 17 2 7 2 5" xfId="35537" xr:uid="{62746C4D-428E-4916-AD65-CDBB9D0ABF29}"/>
    <cellStyle name="Separador de milhares 17 2 7 3" xfId="13458" xr:uid="{00000000-0005-0000-0000-000033160000}"/>
    <cellStyle name="Separador de milhares 17 2 7 3 2" xfId="19389" xr:uid="{B477B1B8-2AA1-4663-983C-03D9C4E619D6}"/>
    <cellStyle name="Separador de milhares 17 2 7 3 2 2" xfId="31183" xr:uid="{F3D6E3F1-25B9-414A-97AE-AE94797FB981}"/>
    <cellStyle name="Separador de milhares 17 2 7 3 2 3" xfId="42982" xr:uid="{D6943512-AC6B-4397-8DED-E609D31DC913}"/>
    <cellStyle name="Separador de milhares 17 2 7 3 3" xfId="25290" xr:uid="{B2CAF8F6-5CD3-46F5-9259-55DDBA6A3012}"/>
    <cellStyle name="Separador de milhares 17 2 7 3 4" xfId="37085" xr:uid="{7FFB328A-831B-4615-A972-892FCC2C0540}"/>
    <cellStyle name="Separador de milhares 17 2 7 4" xfId="16449" xr:uid="{FFCA8837-082F-4C58-8BD0-722559E4B51D}"/>
    <cellStyle name="Separador de milhares 17 2 7 4 2" xfId="28243" xr:uid="{4B4C09A4-A9A2-4EA6-9620-FF7758072E1B}"/>
    <cellStyle name="Separador de milhares 17 2 7 4 3" xfId="40042" xr:uid="{287EB96A-25B9-4789-99A5-4C7D15A4FE06}"/>
    <cellStyle name="Separador de milhares 17 2 7 5" xfId="22353" xr:uid="{AE62A612-9C4A-4422-B7D0-675B12A6CD1D}"/>
    <cellStyle name="Separador de milhares 17 2 7 6" xfId="34149" xr:uid="{AE5BEC0A-EFC9-40B0-B1D2-ECC5C85C88D2}"/>
    <cellStyle name="Separador de milhares 17 2 8" xfId="3950" xr:uid="{00000000-0005-0000-0000-000034160000}"/>
    <cellStyle name="Separador de milhares 17 2 8 2" xfId="11906" xr:uid="{00000000-0005-0000-0000-000035160000}"/>
    <cellStyle name="Separador de milhares 17 2 8 2 2" xfId="14847" xr:uid="{00000000-0005-0000-0000-000036160000}"/>
    <cellStyle name="Separador de milhares 17 2 8 2 2 2" xfId="20778" xr:uid="{F88CACF2-76E1-42F0-9B07-B2E688320E7C}"/>
    <cellStyle name="Separador de milhares 17 2 8 2 2 2 2" xfId="32572" xr:uid="{7802B164-82D4-46B7-BC81-4C5DF8C8F206}"/>
    <cellStyle name="Separador de milhares 17 2 8 2 2 2 3" xfId="44371" xr:uid="{B1B2D0F7-E974-4BD6-A3F6-DEDFD71343B4}"/>
    <cellStyle name="Separador de milhares 17 2 8 2 2 3" xfId="26679" xr:uid="{7EE30866-DC6C-4606-A5CD-7473218C42B4}"/>
    <cellStyle name="Separador de milhares 17 2 8 2 2 4" xfId="38474" xr:uid="{D97FAB1A-9E9A-49A8-8241-729AF4CB5C1F}"/>
    <cellStyle name="Separador de milhares 17 2 8 2 3" xfId="17842" xr:uid="{3DE6BED8-17D1-4F02-AAE3-64875EA35C4A}"/>
    <cellStyle name="Separador de milhares 17 2 8 2 3 2" xfId="29636" xr:uid="{828CC41B-0942-4C43-8745-04680B6E06BB}"/>
    <cellStyle name="Separador de milhares 17 2 8 2 3 3" xfId="41435" xr:uid="{1E87FBF1-4A3C-4D30-9869-4B10F4F3F3C7}"/>
    <cellStyle name="Separador de milhares 17 2 8 2 4" xfId="23743" xr:uid="{90F585F7-AB2A-4FE4-9076-DBCC108A54C0}"/>
    <cellStyle name="Separador de milhares 17 2 8 2 5" xfId="35538" xr:uid="{9D12E3EE-345D-4134-8EA8-9CBBCC8C0AD4}"/>
    <cellStyle name="Separador de milhares 17 2 8 3" xfId="13459" xr:uid="{00000000-0005-0000-0000-000037160000}"/>
    <cellStyle name="Separador de milhares 17 2 8 3 2" xfId="19390" xr:uid="{6F3B3BDD-B84F-4664-A2EC-AC027A4C842A}"/>
    <cellStyle name="Separador de milhares 17 2 8 3 2 2" xfId="31184" xr:uid="{6B0833EC-6ABA-43C9-ADD6-EFF8D3029FEE}"/>
    <cellStyle name="Separador de milhares 17 2 8 3 2 3" xfId="42983" xr:uid="{6D7EA020-D82E-4DF4-94BB-D77C69AD1A02}"/>
    <cellStyle name="Separador de milhares 17 2 8 3 3" xfId="25291" xr:uid="{326E24F8-CCDE-4863-85DE-38EB43F26B4D}"/>
    <cellStyle name="Separador de milhares 17 2 8 3 4" xfId="37086" xr:uid="{53BA9182-93B7-48E2-A9F6-DD7E2106867F}"/>
    <cellStyle name="Separador de milhares 17 2 8 4" xfId="16450" xr:uid="{0FA12530-D4EC-4402-83D3-13A8E0F90038}"/>
    <cellStyle name="Separador de milhares 17 2 8 4 2" xfId="28244" xr:uid="{1EC9E018-B154-4F00-9B3B-7C12F4AB754A}"/>
    <cellStyle name="Separador de milhares 17 2 8 4 3" xfId="40043" xr:uid="{EC46596A-524F-4E9E-B51B-CEA0907FED62}"/>
    <cellStyle name="Separador de milhares 17 2 8 5" xfId="22354" xr:uid="{5C973007-5C85-4741-BAF2-BCB091F87CF2}"/>
    <cellStyle name="Separador de milhares 17 2 8 6" xfId="34150" xr:uid="{756D177C-C0AC-41BE-862F-2AFE2E1380D4}"/>
    <cellStyle name="Separador de milhares 17 2 9" xfId="11879" xr:uid="{00000000-0005-0000-0000-000038160000}"/>
    <cellStyle name="Separador de milhares 17 2 9 2" xfId="14820" xr:uid="{00000000-0005-0000-0000-000039160000}"/>
    <cellStyle name="Separador de milhares 17 2 9 2 2" xfId="20751" xr:uid="{4975CED4-F72F-4989-8C51-3515D0123B00}"/>
    <cellStyle name="Separador de milhares 17 2 9 2 2 2" xfId="32545" xr:uid="{49528C18-23C2-4C9B-A0FE-5400CB64DC28}"/>
    <cellStyle name="Separador de milhares 17 2 9 2 2 3" xfId="44344" xr:uid="{E7F2C20D-3688-4EE5-88C9-E3B6E52A71E9}"/>
    <cellStyle name="Separador de milhares 17 2 9 2 3" xfId="26652" xr:uid="{9C2BA9F5-D143-4468-BD15-3BC5E36DE5E4}"/>
    <cellStyle name="Separador de milhares 17 2 9 2 4" xfId="38447" xr:uid="{D5D172DF-B368-4F37-8453-98CDD64864C7}"/>
    <cellStyle name="Separador de milhares 17 2 9 3" xfId="17815" xr:uid="{9748E4CA-123D-4BA1-A2F1-8490471D7858}"/>
    <cellStyle name="Separador de milhares 17 2 9 3 2" xfId="29609" xr:uid="{680C83EC-0BBF-445C-BDC9-45C4E7AEAC1C}"/>
    <cellStyle name="Separador de milhares 17 2 9 3 3" xfId="41408" xr:uid="{BCA81B6A-32B2-4BC4-828C-64AEB3786E42}"/>
    <cellStyle name="Separador de milhares 17 2 9 4" xfId="23716" xr:uid="{48475B8D-2A3D-4B59-9D01-05C821B45B49}"/>
    <cellStyle name="Separador de milhares 17 2 9 5" xfId="35511" xr:uid="{D3046068-E147-4536-8E06-CA92AE8C1A62}"/>
    <cellStyle name="Separador de milhares 17 3" xfId="3951" xr:uid="{00000000-0005-0000-0000-00003A160000}"/>
    <cellStyle name="Separador de milhares 17 3 10" xfId="34151" xr:uid="{FD69BE04-F0F5-45C6-9B5E-1560A1DB8770}"/>
    <cellStyle name="Separador de milhares 17 3 2" xfId="3952" xr:uid="{00000000-0005-0000-0000-00003B160000}"/>
    <cellStyle name="Separador de milhares 17 3 2 2" xfId="3953" xr:uid="{00000000-0005-0000-0000-00003C160000}"/>
    <cellStyle name="Separador de milhares 17 3 2 2 2" xfId="11909" xr:uid="{00000000-0005-0000-0000-00003D160000}"/>
    <cellStyle name="Separador de milhares 17 3 2 2 2 2" xfId="14850" xr:uid="{00000000-0005-0000-0000-00003E160000}"/>
    <cellStyle name="Separador de milhares 17 3 2 2 2 2 2" xfId="20781" xr:uid="{E407710F-BE52-4F13-B6A3-22780CA47C8C}"/>
    <cellStyle name="Separador de milhares 17 3 2 2 2 2 2 2" xfId="32575" xr:uid="{66A54B30-1131-41B7-AE8E-6E0360DA7EE4}"/>
    <cellStyle name="Separador de milhares 17 3 2 2 2 2 2 3" xfId="44374" xr:uid="{75627837-E28B-446A-9F45-427B95C982E9}"/>
    <cellStyle name="Separador de milhares 17 3 2 2 2 2 3" xfId="26682" xr:uid="{3D7E93B3-0696-47C1-AFF1-A90CE26AF9CD}"/>
    <cellStyle name="Separador de milhares 17 3 2 2 2 2 4" xfId="38477" xr:uid="{2AEE1C93-49FF-4291-869F-ABE3B8B9E2C4}"/>
    <cellStyle name="Separador de milhares 17 3 2 2 2 3" xfId="17845" xr:uid="{4E25B9C1-F945-4A53-8D39-20B212789EAE}"/>
    <cellStyle name="Separador de milhares 17 3 2 2 2 3 2" xfId="29639" xr:uid="{A43F4BD0-CEFB-4FDB-8C70-869CD2429122}"/>
    <cellStyle name="Separador de milhares 17 3 2 2 2 3 3" xfId="41438" xr:uid="{AA5B0245-3A33-4AC1-86FC-D1F51ED93710}"/>
    <cellStyle name="Separador de milhares 17 3 2 2 2 4" xfId="23746" xr:uid="{8B1E7A67-C3BD-4685-9AE3-F5B28B4529F1}"/>
    <cellStyle name="Separador de milhares 17 3 2 2 2 5" xfId="35541" xr:uid="{FF879949-DBA4-4FB8-8C22-98812F958151}"/>
    <cellStyle name="Separador de milhares 17 3 2 2 3" xfId="13462" xr:uid="{00000000-0005-0000-0000-00003F160000}"/>
    <cellStyle name="Separador de milhares 17 3 2 2 3 2" xfId="19393" xr:uid="{1CFB3A12-C944-4230-8996-91BDEEA10F01}"/>
    <cellStyle name="Separador de milhares 17 3 2 2 3 2 2" xfId="31187" xr:uid="{C499164F-339E-4D6A-B844-B49F58F2AB5C}"/>
    <cellStyle name="Separador de milhares 17 3 2 2 3 2 3" xfId="42986" xr:uid="{924C0B61-2546-43D7-9803-87646A6D0D43}"/>
    <cellStyle name="Separador de milhares 17 3 2 2 3 3" xfId="25294" xr:uid="{B3DB6D69-3289-49D2-A342-B946C051ADCE}"/>
    <cellStyle name="Separador de milhares 17 3 2 2 3 4" xfId="37089" xr:uid="{668F7B2F-5FD2-4186-BCC8-F9FC49097EEE}"/>
    <cellStyle name="Separador de milhares 17 3 2 2 4" xfId="16453" xr:uid="{3B3EAF47-0FFF-4D93-9437-ED389BD06A8A}"/>
    <cellStyle name="Separador de milhares 17 3 2 2 4 2" xfId="28247" xr:uid="{E694C0B7-E045-42FF-A73D-B3187FA20B77}"/>
    <cellStyle name="Separador de milhares 17 3 2 2 4 3" xfId="40046" xr:uid="{BD61FBAD-B559-4EE7-A99C-F5DC61365832}"/>
    <cellStyle name="Separador de milhares 17 3 2 2 5" xfId="22357" xr:uid="{1017E079-23BF-4DBA-92D7-ED9E3104B58A}"/>
    <cellStyle name="Separador de milhares 17 3 2 2 6" xfId="34153" xr:uid="{11C78AB7-4757-4861-9399-9F153B99DD7B}"/>
    <cellStyle name="Separador de milhares 17 3 2 3" xfId="3954" xr:uid="{00000000-0005-0000-0000-000040160000}"/>
    <cellStyle name="Separador de milhares 17 3 2 3 2" xfId="11910" xr:uid="{00000000-0005-0000-0000-000041160000}"/>
    <cellStyle name="Separador de milhares 17 3 2 3 2 2" xfId="14851" xr:uid="{00000000-0005-0000-0000-000042160000}"/>
    <cellStyle name="Separador de milhares 17 3 2 3 2 2 2" xfId="20782" xr:uid="{0413522C-3E58-4D3C-91D6-6B05B8A8BF9D}"/>
    <cellStyle name="Separador de milhares 17 3 2 3 2 2 2 2" xfId="32576" xr:uid="{571183FE-D0C5-4589-8BC7-445A7083AF08}"/>
    <cellStyle name="Separador de milhares 17 3 2 3 2 2 2 3" xfId="44375" xr:uid="{2351C264-E51C-4FFF-BE1A-E52EA62BD86D}"/>
    <cellStyle name="Separador de milhares 17 3 2 3 2 2 3" xfId="26683" xr:uid="{ADCB974B-6262-4EAF-AA50-3600B8C21D3B}"/>
    <cellStyle name="Separador de milhares 17 3 2 3 2 2 4" xfId="38478" xr:uid="{DCC64BE7-FD36-46FA-AB84-1BF4FD0E484F}"/>
    <cellStyle name="Separador de milhares 17 3 2 3 2 3" xfId="17846" xr:uid="{E3ED05A2-B33F-4B2D-B479-A7473294663B}"/>
    <cellStyle name="Separador de milhares 17 3 2 3 2 3 2" xfId="29640" xr:uid="{DA448817-5153-4488-B509-6B016631A40E}"/>
    <cellStyle name="Separador de milhares 17 3 2 3 2 3 3" xfId="41439" xr:uid="{C157EBA1-3A84-40A4-955C-9785713B3C95}"/>
    <cellStyle name="Separador de milhares 17 3 2 3 2 4" xfId="23747" xr:uid="{F04499BD-CC9B-41CE-B2A2-877659E439A3}"/>
    <cellStyle name="Separador de milhares 17 3 2 3 2 5" xfId="35542" xr:uid="{8EE3103B-44F4-4E20-9B28-030403EC8658}"/>
    <cellStyle name="Separador de milhares 17 3 2 3 3" xfId="13463" xr:uid="{00000000-0005-0000-0000-000043160000}"/>
    <cellStyle name="Separador de milhares 17 3 2 3 3 2" xfId="19394" xr:uid="{20E3FFEF-6965-4BAD-A6FA-D9B380677CBB}"/>
    <cellStyle name="Separador de milhares 17 3 2 3 3 2 2" xfId="31188" xr:uid="{7B4E30C9-7147-4F81-835C-767C4BF94C3E}"/>
    <cellStyle name="Separador de milhares 17 3 2 3 3 2 3" xfId="42987" xr:uid="{2E8B28B8-9146-4FE7-AAF2-F4761A50E1D0}"/>
    <cellStyle name="Separador de milhares 17 3 2 3 3 3" xfId="25295" xr:uid="{D4AD4021-B298-41E9-8384-0DF0AF79B1B7}"/>
    <cellStyle name="Separador de milhares 17 3 2 3 3 4" xfId="37090" xr:uid="{3BF64AD7-61AB-46E7-8037-6FFD2CEEB485}"/>
    <cellStyle name="Separador de milhares 17 3 2 3 4" xfId="16454" xr:uid="{A8F1C3E3-A664-4AF2-8CAF-19B38769A07A}"/>
    <cellStyle name="Separador de milhares 17 3 2 3 4 2" xfId="28248" xr:uid="{19D8E8B6-7F3D-4C03-BC8E-8D56985F80CA}"/>
    <cellStyle name="Separador de milhares 17 3 2 3 4 3" xfId="40047" xr:uid="{258FA122-E903-4E7B-851D-C56E5687F1AB}"/>
    <cellStyle name="Separador de milhares 17 3 2 3 5" xfId="22358" xr:uid="{84F558DA-5AB1-4879-A066-91B095799DDE}"/>
    <cellStyle name="Separador de milhares 17 3 2 3 6" xfId="34154" xr:uid="{0117E966-BB58-4C2C-BE63-92208D207E52}"/>
    <cellStyle name="Separador de milhares 17 3 2 4" xfId="11908" xr:uid="{00000000-0005-0000-0000-000044160000}"/>
    <cellStyle name="Separador de milhares 17 3 2 4 2" xfId="14849" xr:uid="{00000000-0005-0000-0000-000045160000}"/>
    <cellStyle name="Separador de milhares 17 3 2 4 2 2" xfId="20780" xr:uid="{BE940B82-C0A4-4D23-B434-999CB9F2ECA7}"/>
    <cellStyle name="Separador de milhares 17 3 2 4 2 2 2" xfId="32574" xr:uid="{5538C64F-539A-48AE-8745-F87A689FEB11}"/>
    <cellStyle name="Separador de milhares 17 3 2 4 2 2 3" xfId="44373" xr:uid="{1F87EDB9-1CF1-424A-B958-D8DE3ECA4F77}"/>
    <cellStyle name="Separador de milhares 17 3 2 4 2 3" xfId="26681" xr:uid="{E23CA0D3-3305-4D50-A70D-CA2E8D8467DF}"/>
    <cellStyle name="Separador de milhares 17 3 2 4 2 4" xfId="38476" xr:uid="{9433CDB0-073C-4826-B138-2CA32387F944}"/>
    <cellStyle name="Separador de milhares 17 3 2 4 3" xfId="17844" xr:uid="{1848E3C8-FA93-4BB3-B65C-DD7EDB4263E4}"/>
    <cellStyle name="Separador de milhares 17 3 2 4 3 2" xfId="29638" xr:uid="{E4C475AB-4598-4970-8DFC-611417B0102E}"/>
    <cellStyle name="Separador de milhares 17 3 2 4 3 3" xfId="41437" xr:uid="{10B66666-8149-4055-81F1-22B9A9AF54D6}"/>
    <cellStyle name="Separador de milhares 17 3 2 4 4" xfId="23745" xr:uid="{73AA8E98-28FE-4628-943B-3B4E53243756}"/>
    <cellStyle name="Separador de milhares 17 3 2 4 5" xfId="35540" xr:uid="{C757EB95-B897-4BF9-A111-4FCB76201FA4}"/>
    <cellStyle name="Separador de milhares 17 3 2 5" xfId="13461" xr:uid="{00000000-0005-0000-0000-000046160000}"/>
    <cellStyle name="Separador de milhares 17 3 2 5 2" xfId="19392" xr:uid="{D9C09601-44FA-4DC2-BDA8-E7BF79948590}"/>
    <cellStyle name="Separador de milhares 17 3 2 5 2 2" xfId="31186" xr:uid="{450982EA-3F5B-462A-A618-5C36F4B84171}"/>
    <cellStyle name="Separador de milhares 17 3 2 5 2 3" xfId="42985" xr:uid="{4EF8E7C8-47C7-4017-9928-68EC6F79A0D7}"/>
    <cellStyle name="Separador de milhares 17 3 2 5 3" xfId="25293" xr:uid="{CD9768BC-E5E4-4B9C-99BF-49C1A74F04B1}"/>
    <cellStyle name="Separador de milhares 17 3 2 5 4" xfId="37088" xr:uid="{8CA755FA-D47C-47CE-A027-1A6C661A6800}"/>
    <cellStyle name="Separador de milhares 17 3 2 6" xfId="16452" xr:uid="{598C680C-A417-4F00-A647-535C45D31FCA}"/>
    <cellStyle name="Separador de milhares 17 3 2 6 2" xfId="28246" xr:uid="{942993CB-2A64-427D-9EFF-4BD2B0FE17C1}"/>
    <cellStyle name="Separador de milhares 17 3 2 6 3" xfId="40045" xr:uid="{717604DE-788F-41CC-8E8B-059CAA7EF1DE}"/>
    <cellStyle name="Separador de milhares 17 3 2 7" xfId="22356" xr:uid="{30A17D4C-109A-48C7-95F9-232A380B9B17}"/>
    <cellStyle name="Separador de milhares 17 3 2 8" xfId="34152" xr:uid="{4092C696-448C-43D7-8A69-CB9E679A39A0}"/>
    <cellStyle name="Separador de milhares 17 3 3" xfId="3955" xr:uid="{00000000-0005-0000-0000-000047160000}"/>
    <cellStyle name="Separador de milhares 17 3 3 2" xfId="11911" xr:uid="{00000000-0005-0000-0000-000048160000}"/>
    <cellStyle name="Separador de milhares 17 3 3 2 2" xfId="14852" xr:uid="{00000000-0005-0000-0000-000049160000}"/>
    <cellStyle name="Separador de milhares 17 3 3 2 2 2" xfId="20783" xr:uid="{A6D30B40-E266-40ED-9EA5-21640172BB47}"/>
    <cellStyle name="Separador de milhares 17 3 3 2 2 2 2" xfId="32577" xr:uid="{4839AA5C-F2E5-40B5-B2B7-4316439808A1}"/>
    <cellStyle name="Separador de milhares 17 3 3 2 2 2 3" xfId="44376" xr:uid="{DEE36271-FCEE-42FE-A4B2-3ED7C51C3E3C}"/>
    <cellStyle name="Separador de milhares 17 3 3 2 2 3" xfId="26684" xr:uid="{39F0EE2E-7CCD-459C-9C54-EE15F3942637}"/>
    <cellStyle name="Separador de milhares 17 3 3 2 2 4" xfId="38479" xr:uid="{3E426E15-3850-406B-83F5-248112882257}"/>
    <cellStyle name="Separador de milhares 17 3 3 2 3" xfId="17847" xr:uid="{6D66C596-BA7D-48D8-8794-75B2089445B6}"/>
    <cellStyle name="Separador de milhares 17 3 3 2 3 2" xfId="29641" xr:uid="{B79778A4-A1AA-42B9-AF6A-0F7C4A743720}"/>
    <cellStyle name="Separador de milhares 17 3 3 2 3 3" xfId="41440" xr:uid="{C8BCF47A-01B7-4E16-AFEE-404748A71C5F}"/>
    <cellStyle name="Separador de milhares 17 3 3 2 4" xfId="23748" xr:uid="{64D93873-2015-412A-97D5-0E4AA864D503}"/>
    <cellStyle name="Separador de milhares 17 3 3 2 5" xfId="35543" xr:uid="{8B901FA0-F6D0-4586-8594-2F7CD6BA63C5}"/>
    <cellStyle name="Separador de milhares 17 3 3 3" xfId="13464" xr:uid="{00000000-0005-0000-0000-00004A160000}"/>
    <cellStyle name="Separador de milhares 17 3 3 3 2" xfId="19395" xr:uid="{FC71F01A-9B12-461C-B606-7AA347005CE8}"/>
    <cellStyle name="Separador de milhares 17 3 3 3 2 2" xfId="31189" xr:uid="{5013EC84-A5EB-4DDF-B587-3EF03C1EB8ED}"/>
    <cellStyle name="Separador de milhares 17 3 3 3 2 3" xfId="42988" xr:uid="{8AE80626-F10F-475F-86C3-7192E3EC16CD}"/>
    <cellStyle name="Separador de milhares 17 3 3 3 3" xfId="25296" xr:uid="{2864ACAD-CFBF-436D-B976-39851E165544}"/>
    <cellStyle name="Separador de milhares 17 3 3 3 4" xfId="37091" xr:uid="{8C96EECF-CDF1-4429-A47E-B5A6A6120D6F}"/>
    <cellStyle name="Separador de milhares 17 3 3 4" xfId="16455" xr:uid="{9F91CD63-DA5A-4C65-875B-29C70AD88B97}"/>
    <cellStyle name="Separador de milhares 17 3 3 4 2" xfId="28249" xr:uid="{0545079F-E85A-4CE6-8938-83B2E69D255F}"/>
    <cellStyle name="Separador de milhares 17 3 3 4 3" xfId="40048" xr:uid="{2ED0DAED-EC24-4897-A42C-63F8D5681393}"/>
    <cellStyle name="Separador de milhares 17 3 3 5" xfId="22359" xr:uid="{9F946226-89D4-471E-A5D1-086855BC3859}"/>
    <cellStyle name="Separador de milhares 17 3 3 6" xfId="34155" xr:uid="{364E8481-4BD2-4329-B334-CB268D6596F0}"/>
    <cellStyle name="Separador de milhares 17 3 4" xfId="3956" xr:uid="{00000000-0005-0000-0000-00004B160000}"/>
    <cellStyle name="Separador de milhares 17 3 4 2" xfId="11912" xr:uid="{00000000-0005-0000-0000-00004C160000}"/>
    <cellStyle name="Separador de milhares 17 3 4 2 2" xfId="14853" xr:uid="{00000000-0005-0000-0000-00004D160000}"/>
    <cellStyle name="Separador de milhares 17 3 4 2 2 2" xfId="20784" xr:uid="{47D1BA29-A5E4-47A9-A6FC-FE232C65CDAD}"/>
    <cellStyle name="Separador de milhares 17 3 4 2 2 2 2" xfId="32578" xr:uid="{55280E65-5C6F-423B-91C7-354FF39C2A75}"/>
    <cellStyle name="Separador de milhares 17 3 4 2 2 2 3" xfId="44377" xr:uid="{C49E3D51-FC02-4239-9A13-369446A8A557}"/>
    <cellStyle name="Separador de milhares 17 3 4 2 2 3" xfId="26685" xr:uid="{9534CC1D-6917-4BBB-8D7B-156AC1A94DA7}"/>
    <cellStyle name="Separador de milhares 17 3 4 2 2 4" xfId="38480" xr:uid="{D5B1D3F5-9B23-412F-97B2-6E938BA6784F}"/>
    <cellStyle name="Separador de milhares 17 3 4 2 3" xfId="17848" xr:uid="{D8086FC1-50ED-47D4-B40C-4BB2DFF3A672}"/>
    <cellStyle name="Separador de milhares 17 3 4 2 3 2" xfId="29642" xr:uid="{469C3CF2-BDEC-46AE-9809-1F29872BE45B}"/>
    <cellStyle name="Separador de milhares 17 3 4 2 3 3" xfId="41441" xr:uid="{E7CF823A-0637-45A1-80D5-D0EF37BC2DF1}"/>
    <cellStyle name="Separador de milhares 17 3 4 2 4" xfId="23749" xr:uid="{D179D13F-13C9-4FE3-86EC-6D2421F31272}"/>
    <cellStyle name="Separador de milhares 17 3 4 2 5" xfId="35544" xr:uid="{3585528E-363F-4131-870F-39A57A5158AB}"/>
    <cellStyle name="Separador de milhares 17 3 4 3" xfId="13465" xr:uid="{00000000-0005-0000-0000-00004E160000}"/>
    <cellStyle name="Separador de milhares 17 3 4 3 2" xfId="19396" xr:uid="{827BEEFB-3F97-4F54-8B7C-A3DA676A0A37}"/>
    <cellStyle name="Separador de milhares 17 3 4 3 2 2" xfId="31190" xr:uid="{D9EA9679-1852-4F43-A05E-6751E77F73BF}"/>
    <cellStyle name="Separador de milhares 17 3 4 3 2 3" xfId="42989" xr:uid="{5FDC7F96-0045-4A7C-AADE-0CA917AAAF22}"/>
    <cellStyle name="Separador de milhares 17 3 4 3 3" xfId="25297" xr:uid="{1C785A13-6571-478D-8AF0-08C655C0B5B8}"/>
    <cellStyle name="Separador de milhares 17 3 4 3 4" xfId="37092" xr:uid="{4E1F1FBB-D4D1-42E7-A281-BBE1660E0BFC}"/>
    <cellStyle name="Separador de milhares 17 3 4 4" xfId="16456" xr:uid="{0C6BDA64-80CB-4C34-AC2F-C975D1D331C9}"/>
    <cellStyle name="Separador de milhares 17 3 4 4 2" xfId="28250" xr:uid="{01040066-422C-4784-8BC4-8A606E66CEB8}"/>
    <cellStyle name="Separador de milhares 17 3 4 4 3" xfId="40049" xr:uid="{CA5009D8-02AE-4B7F-BADB-C3A691A8F9E9}"/>
    <cellStyle name="Separador de milhares 17 3 4 5" xfId="22360" xr:uid="{E53BEB39-E88F-42A9-B19B-44DEA3DFC6B6}"/>
    <cellStyle name="Separador de milhares 17 3 4 6" xfId="34156" xr:uid="{107820E3-E2FD-4F66-8738-3E74429E4819}"/>
    <cellStyle name="Separador de milhares 17 3 5" xfId="3957" xr:uid="{00000000-0005-0000-0000-00004F160000}"/>
    <cellStyle name="Separador de milhares 17 3 5 2" xfId="11913" xr:uid="{00000000-0005-0000-0000-000050160000}"/>
    <cellStyle name="Separador de milhares 17 3 5 2 2" xfId="14854" xr:uid="{00000000-0005-0000-0000-000051160000}"/>
    <cellStyle name="Separador de milhares 17 3 5 2 2 2" xfId="20785" xr:uid="{7C0F42D3-5841-4B28-B8BA-CBB2D800EBC0}"/>
    <cellStyle name="Separador de milhares 17 3 5 2 2 2 2" xfId="32579" xr:uid="{85E02ECE-16BF-4824-BA8B-6B7E719B4998}"/>
    <cellStyle name="Separador de milhares 17 3 5 2 2 2 3" xfId="44378" xr:uid="{7A40B3A2-7EDC-45CC-AE9A-0F7081F4450C}"/>
    <cellStyle name="Separador de milhares 17 3 5 2 2 3" xfId="26686" xr:uid="{0B0C1D42-48BD-4DAB-AECF-3C33F79C6E17}"/>
    <cellStyle name="Separador de milhares 17 3 5 2 2 4" xfId="38481" xr:uid="{578D2943-2F3F-4C55-B1AC-7D32F6158D00}"/>
    <cellStyle name="Separador de milhares 17 3 5 2 3" xfId="17849" xr:uid="{6EA17163-EAB9-4BC0-8179-C717454D4477}"/>
    <cellStyle name="Separador de milhares 17 3 5 2 3 2" xfId="29643" xr:uid="{112FBD5C-6F3E-467A-97A2-3DECC6E45A75}"/>
    <cellStyle name="Separador de milhares 17 3 5 2 3 3" xfId="41442" xr:uid="{7C82BC4F-CF2A-475D-8326-8204352532EE}"/>
    <cellStyle name="Separador de milhares 17 3 5 2 4" xfId="23750" xr:uid="{CCA42A9B-9485-4CEA-835E-0CE9F3864B1F}"/>
    <cellStyle name="Separador de milhares 17 3 5 2 5" xfId="35545" xr:uid="{A18F999F-92DD-4E91-846C-DE13C3AF7F2E}"/>
    <cellStyle name="Separador de milhares 17 3 5 3" xfId="13466" xr:uid="{00000000-0005-0000-0000-000052160000}"/>
    <cellStyle name="Separador de milhares 17 3 5 3 2" xfId="19397" xr:uid="{E0E8C148-3F7B-453D-B71E-4F81E0D8A568}"/>
    <cellStyle name="Separador de milhares 17 3 5 3 2 2" xfId="31191" xr:uid="{AF1DB8B8-179F-4227-8FA7-16521AF7E2C9}"/>
    <cellStyle name="Separador de milhares 17 3 5 3 2 3" xfId="42990" xr:uid="{B7905CC2-BD09-46C5-A280-52A628C15DB0}"/>
    <cellStyle name="Separador de milhares 17 3 5 3 3" xfId="25298" xr:uid="{34DC4E82-41BF-4CD6-8A1D-0DE032392E4F}"/>
    <cellStyle name="Separador de milhares 17 3 5 3 4" xfId="37093" xr:uid="{75064009-087C-4FEF-ACD3-CE30C4F3ABF3}"/>
    <cellStyle name="Separador de milhares 17 3 5 4" xfId="16457" xr:uid="{F2D5306D-DE6D-4717-B7B3-58966B14B87F}"/>
    <cellStyle name="Separador de milhares 17 3 5 4 2" xfId="28251" xr:uid="{7188D2AC-05BB-4E8C-BA90-4A41FB70B1A4}"/>
    <cellStyle name="Separador de milhares 17 3 5 4 3" xfId="40050" xr:uid="{58CD5F86-74A8-4189-A00C-85AF197A7507}"/>
    <cellStyle name="Separador de milhares 17 3 5 5" xfId="22361" xr:uid="{8CBC60D1-9B9B-4E92-9F53-23FECD50675C}"/>
    <cellStyle name="Separador de milhares 17 3 5 6" xfId="34157" xr:uid="{EF3E3310-0C68-4F7D-B236-25C8BE773AEA}"/>
    <cellStyle name="Separador de milhares 17 3 6" xfId="11907" xr:uid="{00000000-0005-0000-0000-000053160000}"/>
    <cellStyle name="Separador de milhares 17 3 6 2" xfId="14848" xr:uid="{00000000-0005-0000-0000-000054160000}"/>
    <cellStyle name="Separador de milhares 17 3 6 2 2" xfId="20779" xr:uid="{7C42AB5B-5ECF-401B-8DFA-C30EAFBD6D61}"/>
    <cellStyle name="Separador de milhares 17 3 6 2 2 2" xfId="32573" xr:uid="{E3494664-CC2C-433C-9707-491EE96E25E4}"/>
    <cellStyle name="Separador de milhares 17 3 6 2 2 3" xfId="44372" xr:uid="{F56FB7CF-7062-427D-B944-85D0684FE83B}"/>
    <cellStyle name="Separador de milhares 17 3 6 2 3" xfId="26680" xr:uid="{40274221-B0FF-4139-9BEF-7ED138879B5E}"/>
    <cellStyle name="Separador de milhares 17 3 6 2 4" xfId="38475" xr:uid="{5F274F8B-16B0-47A4-B881-05757AAC23E9}"/>
    <cellStyle name="Separador de milhares 17 3 6 3" xfId="17843" xr:uid="{DC231E4D-BD7F-45EF-A9A1-4AE3593B4092}"/>
    <cellStyle name="Separador de milhares 17 3 6 3 2" xfId="29637" xr:uid="{A28A5A00-F647-4C12-95DD-FE67FA73DEA5}"/>
    <cellStyle name="Separador de milhares 17 3 6 3 3" xfId="41436" xr:uid="{B33AA243-9733-492C-8971-A8F35A05D55D}"/>
    <cellStyle name="Separador de milhares 17 3 6 4" xfId="23744" xr:uid="{0B211BA6-2679-4568-A81F-522855BA1992}"/>
    <cellStyle name="Separador de milhares 17 3 6 5" xfId="35539" xr:uid="{F9ABAAB0-FE35-447E-B9FF-66AA38B75F33}"/>
    <cellStyle name="Separador de milhares 17 3 7" xfId="13460" xr:uid="{00000000-0005-0000-0000-000055160000}"/>
    <cellStyle name="Separador de milhares 17 3 7 2" xfId="19391" xr:uid="{1E9FCF9D-7888-410E-9156-F515047AD180}"/>
    <cellStyle name="Separador de milhares 17 3 7 2 2" xfId="31185" xr:uid="{E21354BF-8BA8-4BA3-962E-2138AC1E3C8D}"/>
    <cellStyle name="Separador de milhares 17 3 7 2 3" xfId="42984" xr:uid="{C2520DAC-0959-4F2E-B861-AEA8C0291980}"/>
    <cellStyle name="Separador de milhares 17 3 7 3" xfId="25292" xr:uid="{C4CD443F-CEE7-400D-AA0E-B2F65FF3772E}"/>
    <cellStyle name="Separador de milhares 17 3 7 4" xfId="37087" xr:uid="{D3A3BC44-F70E-4FB8-A061-09ACB50320ED}"/>
    <cellStyle name="Separador de milhares 17 3 8" xfId="16451" xr:uid="{3D443DEE-27B8-4F67-881A-E5558EC3F001}"/>
    <cellStyle name="Separador de milhares 17 3 8 2" xfId="28245" xr:uid="{E80111FE-2419-402F-B001-B1C32E137F1E}"/>
    <cellStyle name="Separador de milhares 17 3 8 3" xfId="40044" xr:uid="{1796FE43-00BC-434E-BA3F-8D2DA7657753}"/>
    <cellStyle name="Separador de milhares 17 3 9" xfId="22355" xr:uid="{AF543BED-1585-473B-8C14-275883D03621}"/>
    <cellStyle name="Separador de milhares 17 4" xfId="3958" xr:uid="{00000000-0005-0000-0000-000056160000}"/>
    <cellStyle name="Separador de milhares 17 4 10" xfId="34158" xr:uid="{A7475675-1E54-490F-98DD-8A1A7AE75116}"/>
    <cellStyle name="Separador de milhares 17 4 2" xfId="3959" xr:uid="{00000000-0005-0000-0000-000057160000}"/>
    <cellStyle name="Separador de milhares 17 4 2 2" xfId="3960" xr:uid="{00000000-0005-0000-0000-000058160000}"/>
    <cellStyle name="Separador de milhares 17 4 2 2 2" xfId="11916" xr:uid="{00000000-0005-0000-0000-000059160000}"/>
    <cellStyle name="Separador de milhares 17 4 2 2 2 2" xfId="14857" xr:uid="{00000000-0005-0000-0000-00005A160000}"/>
    <cellStyle name="Separador de milhares 17 4 2 2 2 2 2" xfId="20788" xr:uid="{FD98246B-7E44-4E72-ACFA-FDB04C50DA5C}"/>
    <cellStyle name="Separador de milhares 17 4 2 2 2 2 2 2" xfId="32582" xr:uid="{457DBFF2-F7B2-435A-ABA5-B5D0D7AB2E02}"/>
    <cellStyle name="Separador de milhares 17 4 2 2 2 2 2 3" xfId="44381" xr:uid="{4A1B5873-1C10-4E15-A698-C9D71F87898D}"/>
    <cellStyle name="Separador de milhares 17 4 2 2 2 2 3" xfId="26689" xr:uid="{49FA2F14-E61F-4ED6-8DD8-0544B074AE29}"/>
    <cellStyle name="Separador de milhares 17 4 2 2 2 2 4" xfId="38484" xr:uid="{39C98703-F28B-465B-9DE3-D8C329E12DC6}"/>
    <cellStyle name="Separador de milhares 17 4 2 2 2 3" xfId="17852" xr:uid="{966FA8B0-6E4C-4439-BA2C-0E8718E25058}"/>
    <cellStyle name="Separador de milhares 17 4 2 2 2 3 2" xfId="29646" xr:uid="{017BF66F-4B55-4972-8411-0DEED5AF65C3}"/>
    <cellStyle name="Separador de milhares 17 4 2 2 2 3 3" xfId="41445" xr:uid="{7DB67C22-BC4D-484F-ACBE-7DDE273C540F}"/>
    <cellStyle name="Separador de milhares 17 4 2 2 2 4" xfId="23753" xr:uid="{6DA3ADB1-E4FE-4DD0-B6F0-74589B69C7BD}"/>
    <cellStyle name="Separador de milhares 17 4 2 2 2 5" xfId="35548" xr:uid="{BC528D37-BC1C-4701-A922-307DEB220368}"/>
    <cellStyle name="Separador de milhares 17 4 2 2 3" xfId="13469" xr:uid="{00000000-0005-0000-0000-00005B160000}"/>
    <cellStyle name="Separador de milhares 17 4 2 2 3 2" xfId="19400" xr:uid="{E3210FAB-20F9-46B9-8619-954A2E845833}"/>
    <cellStyle name="Separador de milhares 17 4 2 2 3 2 2" xfId="31194" xr:uid="{50E7AC9B-4E94-428E-9CFA-2B7B44F9D6B0}"/>
    <cellStyle name="Separador de milhares 17 4 2 2 3 2 3" xfId="42993" xr:uid="{A25C9A23-3551-42E5-9BCB-905E9B7069CE}"/>
    <cellStyle name="Separador de milhares 17 4 2 2 3 3" xfId="25301" xr:uid="{7EC063FA-DC89-4F76-AFF5-30B394FF642F}"/>
    <cellStyle name="Separador de milhares 17 4 2 2 3 4" xfId="37096" xr:uid="{F27EEB03-4022-4A65-A33F-73E4B1A2AEDD}"/>
    <cellStyle name="Separador de milhares 17 4 2 2 4" xfId="16460" xr:uid="{8909C816-86BC-44B5-9060-CDAD43475FDC}"/>
    <cellStyle name="Separador de milhares 17 4 2 2 4 2" xfId="28254" xr:uid="{C304205D-A2A5-403B-B861-558F19EF2C2D}"/>
    <cellStyle name="Separador de milhares 17 4 2 2 4 3" xfId="40053" xr:uid="{DD0C0373-1623-4E45-9089-4CBC596D329A}"/>
    <cellStyle name="Separador de milhares 17 4 2 2 5" xfId="22364" xr:uid="{81A40783-9BE3-4F0A-BA74-58B8C82A024A}"/>
    <cellStyle name="Separador de milhares 17 4 2 2 6" xfId="34160" xr:uid="{4781AC43-5943-42A3-ACC1-79EB56E192F1}"/>
    <cellStyle name="Separador de milhares 17 4 2 3" xfId="3961" xr:uid="{00000000-0005-0000-0000-00005C160000}"/>
    <cellStyle name="Separador de milhares 17 4 2 3 2" xfId="11917" xr:uid="{00000000-0005-0000-0000-00005D160000}"/>
    <cellStyle name="Separador de milhares 17 4 2 3 2 2" xfId="14858" xr:uid="{00000000-0005-0000-0000-00005E160000}"/>
    <cellStyle name="Separador de milhares 17 4 2 3 2 2 2" xfId="20789" xr:uid="{DF97D503-23A8-4B32-81CB-701D4718FE03}"/>
    <cellStyle name="Separador de milhares 17 4 2 3 2 2 2 2" xfId="32583" xr:uid="{E080B4CF-0168-444F-9E90-F28756F48EDB}"/>
    <cellStyle name="Separador de milhares 17 4 2 3 2 2 2 3" xfId="44382" xr:uid="{9E1CE708-5537-4285-AD28-DB39F3E97223}"/>
    <cellStyle name="Separador de milhares 17 4 2 3 2 2 3" xfId="26690" xr:uid="{38EE7688-CBDC-4F6F-8211-5A4C7486890B}"/>
    <cellStyle name="Separador de milhares 17 4 2 3 2 2 4" xfId="38485" xr:uid="{87E2F6AC-9DE8-43DD-804B-83B76D8F6A88}"/>
    <cellStyle name="Separador de milhares 17 4 2 3 2 3" xfId="17853" xr:uid="{3EDDCD23-7E91-4FF1-92BD-AF300F2A71F0}"/>
    <cellStyle name="Separador de milhares 17 4 2 3 2 3 2" xfId="29647" xr:uid="{A269D3EF-3731-4B3E-BCCD-2F2C38269A4A}"/>
    <cellStyle name="Separador de milhares 17 4 2 3 2 3 3" xfId="41446" xr:uid="{2DD940B7-987C-4EE8-AD33-488544BA854D}"/>
    <cellStyle name="Separador de milhares 17 4 2 3 2 4" xfId="23754" xr:uid="{676A61AE-645C-4291-8206-5955BB623D3F}"/>
    <cellStyle name="Separador de milhares 17 4 2 3 2 5" xfId="35549" xr:uid="{D1D07ECF-3697-446C-9C53-81770507168B}"/>
    <cellStyle name="Separador de milhares 17 4 2 3 3" xfId="13470" xr:uid="{00000000-0005-0000-0000-00005F160000}"/>
    <cellStyle name="Separador de milhares 17 4 2 3 3 2" xfId="19401" xr:uid="{B390774D-16A3-4B3C-B4A6-F2FDA6963BBB}"/>
    <cellStyle name="Separador de milhares 17 4 2 3 3 2 2" xfId="31195" xr:uid="{5F4758A0-B740-4B73-973C-9AEF4A691701}"/>
    <cellStyle name="Separador de milhares 17 4 2 3 3 2 3" xfId="42994" xr:uid="{8C34854F-5F17-452E-B5D4-46ECD0096B6E}"/>
    <cellStyle name="Separador de milhares 17 4 2 3 3 3" xfId="25302" xr:uid="{57E56E8A-5CAA-4F16-BCD2-D855C62E6705}"/>
    <cellStyle name="Separador de milhares 17 4 2 3 3 4" xfId="37097" xr:uid="{21CD53F9-75FE-4195-89AC-8052A31CC3C2}"/>
    <cellStyle name="Separador de milhares 17 4 2 3 4" xfId="16461" xr:uid="{E1B4BDF1-0DF6-4989-A478-06F8AF2ACB85}"/>
    <cellStyle name="Separador de milhares 17 4 2 3 4 2" xfId="28255" xr:uid="{1A1D98CD-AF34-4362-92AA-D7DA7F55C928}"/>
    <cellStyle name="Separador de milhares 17 4 2 3 4 3" xfId="40054" xr:uid="{F163FAA2-5328-4444-A009-F041B92F2DCF}"/>
    <cellStyle name="Separador de milhares 17 4 2 3 5" xfId="22365" xr:uid="{B9B67DFD-2F0E-4E57-BAE6-823F207A0287}"/>
    <cellStyle name="Separador de milhares 17 4 2 3 6" xfId="34161" xr:uid="{66F513F8-493E-460D-B6F7-1BB46F661FA7}"/>
    <cellStyle name="Separador de milhares 17 4 2 4" xfId="11915" xr:uid="{00000000-0005-0000-0000-000060160000}"/>
    <cellStyle name="Separador de milhares 17 4 2 4 2" xfId="14856" xr:uid="{00000000-0005-0000-0000-000061160000}"/>
    <cellStyle name="Separador de milhares 17 4 2 4 2 2" xfId="20787" xr:uid="{C0FD92BA-E0A8-47C8-867E-149DFC4C5DE1}"/>
    <cellStyle name="Separador de milhares 17 4 2 4 2 2 2" xfId="32581" xr:uid="{592A5B6B-7706-4BAE-A0E1-8F4D63376B06}"/>
    <cellStyle name="Separador de milhares 17 4 2 4 2 2 3" xfId="44380" xr:uid="{A3741BCB-F2A7-4028-8FF1-72F65FAB2302}"/>
    <cellStyle name="Separador de milhares 17 4 2 4 2 3" xfId="26688" xr:uid="{80C8E80E-785E-4889-A0FB-4D237CD9A5DA}"/>
    <cellStyle name="Separador de milhares 17 4 2 4 2 4" xfId="38483" xr:uid="{92F933D9-8BE6-4F51-BC85-2DE6B9C02E45}"/>
    <cellStyle name="Separador de milhares 17 4 2 4 3" xfId="17851" xr:uid="{C2493031-A878-43FA-808F-F1408207A57D}"/>
    <cellStyle name="Separador de milhares 17 4 2 4 3 2" xfId="29645" xr:uid="{E87D7292-9827-4634-9E84-A7BFF2FAAB00}"/>
    <cellStyle name="Separador de milhares 17 4 2 4 3 3" xfId="41444" xr:uid="{2743855A-8155-4026-AF58-96877613EB50}"/>
    <cellStyle name="Separador de milhares 17 4 2 4 4" xfId="23752" xr:uid="{EB1091B9-F9E9-4ABD-8302-EC0CC1CC6EC4}"/>
    <cellStyle name="Separador de milhares 17 4 2 4 5" xfId="35547" xr:uid="{3727D0B5-0F00-41CC-9D41-20295C3D05A4}"/>
    <cellStyle name="Separador de milhares 17 4 2 5" xfId="13468" xr:uid="{00000000-0005-0000-0000-000062160000}"/>
    <cellStyle name="Separador de milhares 17 4 2 5 2" xfId="19399" xr:uid="{597794B8-A40A-4EFC-9FD5-337231A41835}"/>
    <cellStyle name="Separador de milhares 17 4 2 5 2 2" xfId="31193" xr:uid="{22953BD3-02DF-47FD-9D5F-1F8CAE887C34}"/>
    <cellStyle name="Separador de milhares 17 4 2 5 2 3" xfId="42992" xr:uid="{F6FA55E2-5026-4823-9557-7B1D5B267C36}"/>
    <cellStyle name="Separador de milhares 17 4 2 5 3" xfId="25300" xr:uid="{92FB8CE0-0729-4EB2-A826-BE11F3C2FB45}"/>
    <cellStyle name="Separador de milhares 17 4 2 5 4" xfId="37095" xr:uid="{58644E1D-E79A-4DB8-B5E7-567D28D2AC19}"/>
    <cellStyle name="Separador de milhares 17 4 2 6" xfId="16459" xr:uid="{77B9A87D-326B-427A-B032-4E380ED7B23C}"/>
    <cellStyle name="Separador de milhares 17 4 2 6 2" xfId="28253" xr:uid="{5249E2C7-9955-43B3-AE7A-9A24263B5A87}"/>
    <cellStyle name="Separador de milhares 17 4 2 6 3" xfId="40052" xr:uid="{BEA73C3D-5412-4742-91A2-7C6E72E1BC2D}"/>
    <cellStyle name="Separador de milhares 17 4 2 7" xfId="22363" xr:uid="{61215CE0-C5FE-4AFF-A817-C789BBFD8E98}"/>
    <cellStyle name="Separador de milhares 17 4 2 8" xfId="34159" xr:uid="{B8F7ACA5-67C3-4D77-95A8-3B0D86530A9F}"/>
    <cellStyle name="Separador de milhares 17 4 3" xfId="3962" xr:uid="{00000000-0005-0000-0000-000063160000}"/>
    <cellStyle name="Separador de milhares 17 4 3 2" xfId="11918" xr:uid="{00000000-0005-0000-0000-000064160000}"/>
    <cellStyle name="Separador de milhares 17 4 3 2 2" xfId="14859" xr:uid="{00000000-0005-0000-0000-000065160000}"/>
    <cellStyle name="Separador de milhares 17 4 3 2 2 2" xfId="20790" xr:uid="{3FF9C663-CF84-4A68-A4C8-E07EAB2C504E}"/>
    <cellStyle name="Separador de milhares 17 4 3 2 2 2 2" xfId="32584" xr:uid="{846FF225-2607-4CBB-93C7-D96D683C3474}"/>
    <cellStyle name="Separador de milhares 17 4 3 2 2 2 3" xfId="44383" xr:uid="{AD1FC487-8B41-43BD-8F0E-434796DD444F}"/>
    <cellStyle name="Separador de milhares 17 4 3 2 2 3" xfId="26691" xr:uid="{CD1D071A-2E8D-40BA-A75E-C06081DA87FB}"/>
    <cellStyle name="Separador de milhares 17 4 3 2 2 4" xfId="38486" xr:uid="{93E83082-A7A0-47FF-BA81-7918039BF46B}"/>
    <cellStyle name="Separador de milhares 17 4 3 2 3" xfId="17854" xr:uid="{71B94B2E-6C70-4075-A12A-25038C0FBA07}"/>
    <cellStyle name="Separador de milhares 17 4 3 2 3 2" xfId="29648" xr:uid="{DC661EC9-9CAC-4AE7-80E9-A6F12702E3A5}"/>
    <cellStyle name="Separador de milhares 17 4 3 2 3 3" xfId="41447" xr:uid="{BA6A1180-824E-47B7-9D3D-6B7303C03233}"/>
    <cellStyle name="Separador de milhares 17 4 3 2 4" xfId="23755" xr:uid="{DE90412B-674B-4C99-9364-9EB6CC3D548C}"/>
    <cellStyle name="Separador de milhares 17 4 3 2 5" xfId="35550" xr:uid="{4C368C6A-3117-4071-BA91-6B9B0F713DB8}"/>
    <cellStyle name="Separador de milhares 17 4 3 3" xfId="13471" xr:uid="{00000000-0005-0000-0000-000066160000}"/>
    <cellStyle name="Separador de milhares 17 4 3 3 2" xfId="19402" xr:uid="{8E9CB4CA-DB24-4616-A8EC-FF665144621F}"/>
    <cellStyle name="Separador de milhares 17 4 3 3 2 2" xfId="31196" xr:uid="{5EF009BE-FEDB-4A0E-8280-75AFBEDFCCDF}"/>
    <cellStyle name="Separador de milhares 17 4 3 3 2 3" xfId="42995" xr:uid="{5FD23FAE-DEBA-4483-A9A0-22BD3FEEF183}"/>
    <cellStyle name="Separador de milhares 17 4 3 3 3" xfId="25303" xr:uid="{21FE4D53-B3B9-4CA4-A531-C335EC5230E0}"/>
    <cellStyle name="Separador de milhares 17 4 3 3 4" xfId="37098" xr:uid="{23171DA7-C578-4D06-AA5A-F00EB200B256}"/>
    <cellStyle name="Separador de milhares 17 4 3 4" xfId="16462" xr:uid="{83F5F6B5-347C-40DC-A0BC-AE2F1EA9A54A}"/>
    <cellStyle name="Separador de milhares 17 4 3 4 2" xfId="28256" xr:uid="{7F6A8DC5-3644-4E1D-86CD-9E83EB76EE20}"/>
    <cellStyle name="Separador de milhares 17 4 3 4 3" xfId="40055" xr:uid="{4D529E4E-B6F3-47A1-8859-EFD172C81CCB}"/>
    <cellStyle name="Separador de milhares 17 4 3 5" xfId="22366" xr:uid="{206668B1-EA1D-4190-A421-A7D2A5060AE9}"/>
    <cellStyle name="Separador de milhares 17 4 3 6" xfId="34162" xr:uid="{59D12A42-5FB3-44A2-88AE-31214D360C4F}"/>
    <cellStyle name="Separador de milhares 17 4 4" xfId="3963" xr:uid="{00000000-0005-0000-0000-000067160000}"/>
    <cellStyle name="Separador de milhares 17 4 4 2" xfId="11919" xr:uid="{00000000-0005-0000-0000-000068160000}"/>
    <cellStyle name="Separador de milhares 17 4 4 2 2" xfId="14860" xr:uid="{00000000-0005-0000-0000-000069160000}"/>
    <cellStyle name="Separador de milhares 17 4 4 2 2 2" xfId="20791" xr:uid="{FFFE27FD-FEEA-4A00-99CD-029B8F29AD8D}"/>
    <cellStyle name="Separador de milhares 17 4 4 2 2 2 2" xfId="32585" xr:uid="{C1264534-2A9C-47F7-8191-0D7ED3CA9558}"/>
    <cellStyle name="Separador de milhares 17 4 4 2 2 2 3" xfId="44384" xr:uid="{5E72EB0A-07CF-497F-9D92-E49A78A1C0EE}"/>
    <cellStyle name="Separador de milhares 17 4 4 2 2 3" xfId="26692" xr:uid="{848987C7-EA90-415B-B08F-91CA8A40F3B6}"/>
    <cellStyle name="Separador de milhares 17 4 4 2 2 4" xfId="38487" xr:uid="{165C5F86-D91C-48A5-9FFB-F581BAAABD2A}"/>
    <cellStyle name="Separador de milhares 17 4 4 2 3" xfId="17855" xr:uid="{50DA99E7-C842-4990-BC61-541E33A5F4C9}"/>
    <cellStyle name="Separador de milhares 17 4 4 2 3 2" xfId="29649" xr:uid="{18DE6191-2AA4-4399-8463-AD30DF1552D9}"/>
    <cellStyle name="Separador de milhares 17 4 4 2 3 3" xfId="41448" xr:uid="{BB4A3956-A47E-49C3-805F-15B3565237EC}"/>
    <cellStyle name="Separador de milhares 17 4 4 2 4" xfId="23756" xr:uid="{F3775C9C-0153-4498-BE3A-EDA305E1A4D6}"/>
    <cellStyle name="Separador de milhares 17 4 4 2 5" xfId="35551" xr:uid="{9310BD7F-C9AA-46B9-B431-475C0E1D34F6}"/>
    <cellStyle name="Separador de milhares 17 4 4 3" xfId="13472" xr:uid="{00000000-0005-0000-0000-00006A160000}"/>
    <cellStyle name="Separador de milhares 17 4 4 3 2" xfId="19403" xr:uid="{94F87075-726C-4453-8E66-FEAE907C57AC}"/>
    <cellStyle name="Separador de milhares 17 4 4 3 2 2" xfId="31197" xr:uid="{8762C0DF-D9BC-497C-892F-E66AE58C39C1}"/>
    <cellStyle name="Separador de milhares 17 4 4 3 2 3" xfId="42996" xr:uid="{B746E74A-F63A-4F93-AEF8-12E313BA0846}"/>
    <cellStyle name="Separador de milhares 17 4 4 3 3" xfId="25304" xr:uid="{B596C698-A44F-4FC7-AC7D-34A1578171D9}"/>
    <cellStyle name="Separador de milhares 17 4 4 3 4" xfId="37099" xr:uid="{F8E708CD-4DB8-4625-81DF-E43BB969820B}"/>
    <cellStyle name="Separador de milhares 17 4 4 4" xfId="16463" xr:uid="{E02F5B3E-F9EE-4E15-BC60-9622F9ADB50F}"/>
    <cellStyle name="Separador de milhares 17 4 4 4 2" xfId="28257" xr:uid="{DAF61727-2451-4569-80A6-DAA6CBB3E32B}"/>
    <cellStyle name="Separador de milhares 17 4 4 4 3" xfId="40056" xr:uid="{CEFABCE5-599A-4AF9-B3D2-A113AB58A4D9}"/>
    <cellStyle name="Separador de milhares 17 4 4 5" xfId="22367" xr:uid="{19DBEE9E-B1E0-4F23-9713-CA0E31535F71}"/>
    <cellStyle name="Separador de milhares 17 4 4 6" xfId="34163" xr:uid="{77CE0A57-4533-40AB-AFA3-6F44726C8141}"/>
    <cellStyle name="Separador de milhares 17 4 5" xfId="3964" xr:uid="{00000000-0005-0000-0000-00006B160000}"/>
    <cellStyle name="Separador de milhares 17 4 5 2" xfId="11920" xr:uid="{00000000-0005-0000-0000-00006C160000}"/>
    <cellStyle name="Separador de milhares 17 4 5 2 2" xfId="14861" xr:uid="{00000000-0005-0000-0000-00006D160000}"/>
    <cellStyle name="Separador de milhares 17 4 5 2 2 2" xfId="20792" xr:uid="{E2D32CA5-5AC0-466B-AEB0-82FC6DE01CE4}"/>
    <cellStyle name="Separador de milhares 17 4 5 2 2 2 2" xfId="32586" xr:uid="{E115F885-D9FD-4772-86BC-051F17BCDFDF}"/>
    <cellStyle name="Separador de milhares 17 4 5 2 2 2 3" xfId="44385" xr:uid="{C7683AF8-53D3-43E3-B74E-729F2ED8CEE8}"/>
    <cellStyle name="Separador de milhares 17 4 5 2 2 3" xfId="26693" xr:uid="{1991FC93-0B57-4537-B7AE-AA8451B16AEE}"/>
    <cellStyle name="Separador de milhares 17 4 5 2 2 4" xfId="38488" xr:uid="{93C43EF0-B155-45E7-A33F-5B265BCD999B}"/>
    <cellStyle name="Separador de milhares 17 4 5 2 3" xfId="17856" xr:uid="{DA1619E9-F609-46A6-B256-34F499A35158}"/>
    <cellStyle name="Separador de milhares 17 4 5 2 3 2" xfId="29650" xr:uid="{C836C796-208A-4CEB-88E1-65FB05E335D8}"/>
    <cellStyle name="Separador de milhares 17 4 5 2 3 3" xfId="41449" xr:uid="{9F7BCDC4-3625-4A49-A7A2-EB39D3BDBE26}"/>
    <cellStyle name="Separador de milhares 17 4 5 2 4" xfId="23757" xr:uid="{1A017B0D-5A8A-4BC3-BEF4-0D80D96F4125}"/>
    <cellStyle name="Separador de milhares 17 4 5 2 5" xfId="35552" xr:uid="{D1925467-6386-491A-9782-8B69717D96D2}"/>
    <cellStyle name="Separador de milhares 17 4 5 3" xfId="13473" xr:uid="{00000000-0005-0000-0000-00006E160000}"/>
    <cellStyle name="Separador de milhares 17 4 5 3 2" xfId="19404" xr:uid="{D494904F-4E82-4618-BA31-14516BBEE630}"/>
    <cellStyle name="Separador de milhares 17 4 5 3 2 2" xfId="31198" xr:uid="{88A6C2B3-C26F-4EC1-A47B-50B2DCF6D53E}"/>
    <cellStyle name="Separador de milhares 17 4 5 3 2 3" xfId="42997" xr:uid="{E3A00920-9F5E-4EE7-A72D-834CBB9421D1}"/>
    <cellStyle name="Separador de milhares 17 4 5 3 3" xfId="25305" xr:uid="{FE7417D5-3F1A-4B78-BD26-54750563CBAD}"/>
    <cellStyle name="Separador de milhares 17 4 5 3 4" xfId="37100" xr:uid="{7B8FCD86-90CE-4D4B-81AC-E847DCC34908}"/>
    <cellStyle name="Separador de milhares 17 4 5 4" xfId="16464" xr:uid="{7379D177-6FCB-4302-A3EC-A3894720776A}"/>
    <cellStyle name="Separador de milhares 17 4 5 4 2" xfId="28258" xr:uid="{DBB7433F-4D86-4353-90B0-1D7A1B71ACCF}"/>
    <cellStyle name="Separador de milhares 17 4 5 4 3" xfId="40057" xr:uid="{3371B494-4F55-44FA-98D7-2442ACC6818A}"/>
    <cellStyle name="Separador de milhares 17 4 5 5" xfId="22368" xr:uid="{FE16A94C-6638-4F1C-A933-E995CF7DD819}"/>
    <cellStyle name="Separador de milhares 17 4 5 6" xfId="34164" xr:uid="{35EA8A06-AAFA-485F-BEF7-157B5CA78E79}"/>
    <cellStyle name="Separador de milhares 17 4 6" xfId="11914" xr:uid="{00000000-0005-0000-0000-00006F160000}"/>
    <cellStyle name="Separador de milhares 17 4 6 2" xfId="14855" xr:uid="{00000000-0005-0000-0000-000070160000}"/>
    <cellStyle name="Separador de milhares 17 4 6 2 2" xfId="20786" xr:uid="{E197BC55-6C15-4FA2-ACE2-74F6F9C620E0}"/>
    <cellStyle name="Separador de milhares 17 4 6 2 2 2" xfId="32580" xr:uid="{952C5AD7-3803-413A-9CCC-88F55393CC49}"/>
    <cellStyle name="Separador de milhares 17 4 6 2 2 3" xfId="44379" xr:uid="{28164906-A053-495D-9C79-7CE074189124}"/>
    <cellStyle name="Separador de milhares 17 4 6 2 3" xfId="26687" xr:uid="{041F9290-4DEF-475D-BFC3-FF88087E0576}"/>
    <cellStyle name="Separador de milhares 17 4 6 2 4" xfId="38482" xr:uid="{ED11CEE6-9C91-4662-8DD9-FAAFB324E711}"/>
    <cellStyle name="Separador de milhares 17 4 6 3" xfId="17850" xr:uid="{839EF5FB-7233-40CF-B96D-3C0D14B87ED3}"/>
    <cellStyle name="Separador de milhares 17 4 6 3 2" xfId="29644" xr:uid="{71708574-2BA6-44D5-82D1-14034D131A1B}"/>
    <cellStyle name="Separador de milhares 17 4 6 3 3" xfId="41443" xr:uid="{63905F32-4D3E-470C-9D7A-835505A6EB08}"/>
    <cellStyle name="Separador de milhares 17 4 6 4" xfId="23751" xr:uid="{F0760357-DB0E-4505-AEC1-F20D20C6C901}"/>
    <cellStyle name="Separador de milhares 17 4 6 5" xfId="35546" xr:uid="{8C444BCB-89B2-4A8B-96AF-3FADF53FF752}"/>
    <cellStyle name="Separador de milhares 17 4 7" xfId="13467" xr:uid="{00000000-0005-0000-0000-000071160000}"/>
    <cellStyle name="Separador de milhares 17 4 7 2" xfId="19398" xr:uid="{7FD8CD5E-9332-49AF-95FF-5CCD05F29AB2}"/>
    <cellStyle name="Separador de milhares 17 4 7 2 2" xfId="31192" xr:uid="{7B10D1F4-B408-4A87-8BBE-A3AEFA125440}"/>
    <cellStyle name="Separador de milhares 17 4 7 2 3" xfId="42991" xr:uid="{BC179FF5-39E3-4355-921E-A783745C3FB9}"/>
    <cellStyle name="Separador de milhares 17 4 7 3" xfId="25299" xr:uid="{79B5EA8C-DEEA-4599-92BA-7FE6C1D4778F}"/>
    <cellStyle name="Separador de milhares 17 4 7 4" xfId="37094" xr:uid="{AD45CB53-C289-40C5-8BD4-0A3FF6278793}"/>
    <cellStyle name="Separador de milhares 17 4 8" xfId="16458" xr:uid="{2CB54D83-0A48-4AC6-AFD9-AA8596207724}"/>
    <cellStyle name="Separador de milhares 17 4 8 2" xfId="28252" xr:uid="{DFCF9189-4012-4B52-A041-BA22EB9C89BC}"/>
    <cellStyle name="Separador de milhares 17 4 8 3" xfId="40051" xr:uid="{8EC4E643-31D7-423B-8BFC-9661210FB928}"/>
    <cellStyle name="Separador de milhares 17 4 9" xfId="22362" xr:uid="{AE2E1962-A0F6-4D08-AA1D-093D9FD51A85}"/>
    <cellStyle name="Separador de milhares 17 5" xfId="3965" xr:uid="{00000000-0005-0000-0000-000072160000}"/>
    <cellStyle name="Separador de milhares 17 5 10" xfId="34165" xr:uid="{8BF08C59-7704-4C81-B675-0448090A3B02}"/>
    <cellStyle name="Separador de milhares 17 5 2" xfId="3966" xr:uid="{00000000-0005-0000-0000-000073160000}"/>
    <cellStyle name="Separador de milhares 17 5 2 2" xfId="3967" xr:uid="{00000000-0005-0000-0000-000074160000}"/>
    <cellStyle name="Separador de milhares 17 5 2 2 2" xfId="11923" xr:uid="{00000000-0005-0000-0000-000075160000}"/>
    <cellStyle name="Separador de milhares 17 5 2 2 2 2" xfId="14864" xr:uid="{00000000-0005-0000-0000-000076160000}"/>
    <cellStyle name="Separador de milhares 17 5 2 2 2 2 2" xfId="20795" xr:uid="{BBBAC849-7C8F-4C52-BFC2-F85CD9AD10A8}"/>
    <cellStyle name="Separador de milhares 17 5 2 2 2 2 2 2" xfId="32589" xr:uid="{5246300B-7765-42CD-B1AB-11C8115AED5D}"/>
    <cellStyle name="Separador de milhares 17 5 2 2 2 2 2 3" xfId="44388" xr:uid="{B4AF7BF1-8A61-4EDA-BA38-6C8230BB3A1B}"/>
    <cellStyle name="Separador de milhares 17 5 2 2 2 2 3" xfId="26696" xr:uid="{3A81F2C7-9910-4DE5-8A98-B65A8F5640FB}"/>
    <cellStyle name="Separador de milhares 17 5 2 2 2 2 4" xfId="38491" xr:uid="{858A077B-7738-4294-A2C7-8638E1C672B9}"/>
    <cellStyle name="Separador de milhares 17 5 2 2 2 3" xfId="17859" xr:uid="{3FAB6162-A733-4B48-98C4-67991284E780}"/>
    <cellStyle name="Separador de milhares 17 5 2 2 2 3 2" xfId="29653" xr:uid="{A20EC690-C0BF-47D8-ADDA-295459897532}"/>
    <cellStyle name="Separador de milhares 17 5 2 2 2 3 3" xfId="41452" xr:uid="{90BDE4D3-D6B4-4185-A7FB-469128BFB18D}"/>
    <cellStyle name="Separador de milhares 17 5 2 2 2 4" xfId="23760" xr:uid="{B44338AC-C9AB-49DA-AC1C-5DDFA52FC001}"/>
    <cellStyle name="Separador de milhares 17 5 2 2 2 5" xfId="35555" xr:uid="{A42E6E59-5920-4749-9868-0677321C282F}"/>
    <cellStyle name="Separador de milhares 17 5 2 2 3" xfId="13476" xr:uid="{00000000-0005-0000-0000-000077160000}"/>
    <cellStyle name="Separador de milhares 17 5 2 2 3 2" xfId="19407" xr:uid="{B6157617-BC71-4EC5-B0AB-0E2874E3714A}"/>
    <cellStyle name="Separador de milhares 17 5 2 2 3 2 2" xfId="31201" xr:uid="{33B903F7-535F-419B-B0A4-67ECCD6E265B}"/>
    <cellStyle name="Separador de milhares 17 5 2 2 3 2 3" xfId="43000" xr:uid="{DF831AE0-2F45-4D63-82C0-14EF7B32B5A9}"/>
    <cellStyle name="Separador de milhares 17 5 2 2 3 3" xfId="25308" xr:uid="{D089C9B7-4A17-4CBB-A32C-72E53007A6FA}"/>
    <cellStyle name="Separador de milhares 17 5 2 2 3 4" xfId="37103" xr:uid="{48AE8F50-2692-44A9-B72A-C8F0F23858D2}"/>
    <cellStyle name="Separador de milhares 17 5 2 2 4" xfId="16467" xr:uid="{1462AAC5-7B97-4F15-B3CF-63617F3006AD}"/>
    <cellStyle name="Separador de milhares 17 5 2 2 4 2" xfId="28261" xr:uid="{CA38BD9C-A34D-4BAE-86D4-2A53BFD5336C}"/>
    <cellStyle name="Separador de milhares 17 5 2 2 4 3" xfId="40060" xr:uid="{2822F10A-EED6-45F1-8DCE-0767CE416C28}"/>
    <cellStyle name="Separador de milhares 17 5 2 2 5" xfId="22371" xr:uid="{8322EEB3-E9FB-4481-9CEF-587BEE19D998}"/>
    <cellStyle name="Separador de milhares 17 5 2 2 6" xfId="34167" xr:uid="{C32FEEBC-461A-4ED4-BA9B-E744D9BA40A4}"/>
    <cellStyle name="Separador de milhares 17 5 2 3" xfId="3968" xr:uid="{00000000-0005-0000-0000-000078160000}"/>
    <cellStyle name="Separador de milhares 17 5 2 3 2" xfId="11924" xr:uid="{00000000-0005-0000-0000-000079160000}"/>
    <cellStyle name="Separador de milhares 17 5 2 3 2 2" xfId="14865" xr:uid="{00000000-0005-0000-0000-00007A160000}"/>
    <cellStyle name="Separador de milhares 17 5 2 3 2 2 2" xfId="20796" xr:uid="{2C2863BD-4C78-491D-901A-4150C72E799E}"/>
    <cellStyle name="Separador de milhares 17 5 2 3 2 2 2 2" xfId="32590" xr:uid="{60EE4740-CCB9-4F1E-BD00-256814635A8F}"/>
    <cellStyle name="Separador de milhares 17 5 2 3 2 2 2 3" xfId="44389" xr:uid="{5A7F88A6-9EDD-4470-AEE1-E89713D00F4C}"/>
    <cellStyle name="Separador de milhares 17 5 2 3 2 2 3" xfId="26697" xr:uid="{0D8762E9-E340-408B-8C29-35F531207C8E}"/>
    <cellStyle name="Separador de milhares 17 5 2 3 2 2 4" xfId="38492" xr:uid="{645F75CC-8704-49BD-AE36-F40A497DF968}"/>
    <cellStyle name="Separador de milhares 17 5 2 3 2 3" xfId="17860" xr:uid="{BC471258-2BB0-4CB4-BDA2-6468F5281715}"/>
    <cellStyle name="Separador de milhares 17 5 2 3 2 3 2" xfId="29654" xr:uid="{20DB16AF-5766-4B37-85C0-1AAE0686C9C8}"/>
    <cellStyle name="Separador de milhares 17 5 2 3 2 3 3" xfId="41453" xr:uid="{A58C4FB8-5E5E-4952-A475-701A7690A8E4}"/>
    <cellStyle name="Separador de milhares 17 5 2 3 2 4" xfId="23761" xr:uid="{DD6F262D-CE85-440B-BA5C-A8B3477D1AC5}"/>
    <cellStyle name="Separador de milhares 17 5 2 3 2 5" xfId="35556" xr:uid="{9E4C97F2-EE26-45E4-8FE9-AA9B811E7F36}"/>
    <cellStyle name="Separador de milhares 17 5 2 3 3" xfId="13477" xr:uid="{00000000-0005-0000-0000-00007B160000}"/>
    <cellStyle name="Separador de milhares 17 5 2 3 3 2" xfId="19408" xr:uid="{434EA658-947B-4F54-A5DC-D3193210CEBE}"/>
    <cellStyle name="Separador de milhares 17 5 2 3 3 2 2" xfId="31202" xr:uid="{123DAF12-E13B-4447-9D94-AA16B6B0406D}"/>
    <cellStyle name="Separador de milhares 17 5 2 3 3 2 3" xfId="43001" xr:uid="{FDD2713B-7C9B-4090-87D7-66925EE8F862}"/>
    <cellStyle name="Separador de milhares 17 5 2 3 3 3" xfId="25309" xr:uid="{67952915-F7F1-4B1C-B6A0-27577855F1DA}"/>
    <cellStyle name="Separador de milhares 17 5 2 3 3 4" xfId="37104" xr:uid="{B1A594C3-D663-4BCF-8005-A596D7A50CB2}"/>
    <cellStyle name="Separador de milhares 17 5 2 3 4" xfId="16468" xr:uid="{1654F8FD-EE4A-47BF-935C-5829870E00E9}"/>
    <cellStyle name="Separador de milhares 17 5 2 3 4 2" xfId="28262" xr:uid="{B031B6C8-5755-4D52-97EE-B351EC628317}"/>
    <cellStyle name="Separador de milhares 17 5 2 3 4 3" xfId="40061" xr:uid="{A9CC4A1E-D212-4931-8B66-A9E070A5BECD}"/>
    <cellStyle name="Separador de milhares 17 5 2 3 5" xfId="22372" xr:uid="{3DF0325E-6F55-4BFD-893B-007746A93294}"/>
    <cellStyle name="Separador de milhares 17 5 2 3 6" xfId="34168" xr:uid="{BECEDDF2-E6F9-4870-B9D6-E848C14D87D0}"/>
    <cellStyle name="Separador de milhares 17 5 2 4" xfId="11922" xr:uid="{00000000-0005-0000-0000-00007C160000}"/>
    <cellStyle name="Separador de milhares 17 5 2 4 2" xfId="14863" xr:uid="{00000000-0005-0000-0000-00007D160000}"/>
    <cellStyle name="Separador de milhares 17 5 2 4 2 2" xfId="20794" xr:uid="{1298A274-868C-4E11-A030-4745702C08FF}"/>
    <cellStyle name="Separador de milhares 17 5 2 4 2 2 2" xfId="32588" xr:uid="{BC7DCD43-ACCC-479B-B49F-6698D82D27DC}"/>
    <cellStyle name="Separador de milhares 17 5 2 4 2 2 3" xfId="44387" xr:uid="{62491DC9-0DDB-4879-95F8-ECE16B4913D2}"/>
    <cellStyle name="Separador de milhares 17 5 2 4 2 3" xfId="26695" xr:uid="{90B82E6D-7FA0-4DB7-BDDD-0E96AB89A7EC}"/>
    <cellStyle name="Separador de milhares 17 5 2 4 2 4" xfId="38490" xr:uid="{407CB984-8814-430C-8846-B348812DFD80}"/>
    <cellStyle name="Separador de milhares 17 5 2 4 3" xfId="17858" xr:uid="{9912017A-090D-4AFF-9847-613B33C24C94}"/>
    <cellStyle name="Separador de milhares 17 5 2 4 3 2" xfId="29652" xr:uid="{D3770752-F4B3-4379-81DE-07A50983F786}"/>
    <cellStyle name="Separador de milhares 17 5 2 4 3 3" xfId="41451" xr:uid="{0D9A3AFF-79A2-417D-A78A-E9C56FC37F2B}"/>
    <cellStyle name="Separador de milhares 17 5 2 4 4" xfId="23759" xr:uid="{5F9D89A8-3D3F-4FB4-87B3-5B9762577883}"/>
    <cellStyle name="Separador de milhares 17 5 2 4 5" xfId="35554" xr:uid="{71A4638D-E289-446E-82DA-4CB31F9A8A8C}"/>
    <cellStyle name="Separador de milhares 17 5 2 5" xfId="13475" xr:uid="{00000000-0005-0000-0000-00007E160000}"/>
    <cellStyle name="Separador de milhares 17 5 2 5 2" xfId="19406" xr:uid="{5269559B-E0A0-4D39-831B-3FE8B36DC4CA}"/>
    <cellStyle name="Separador de milhares 17 5 2 5 2 2" xfId="31200" xr:uid="{B9B4F36B-B500-4CA7-A5C3-F00C3A6A378D}"/>
    <cellStyle name="Separador de milhares 17 5 2 5 2 3" xfId="42999" xr:uid="{6A0F8D4E-7499-4021-939F-F3866AD5F52D}"/>
    <cellStyle name="Separador de milhares 17 5 2 5 3" xfId="25307" xr:uid="{369EECCE-9DEA-4210-A2CC-F315E803D0F5}"/>
    <cellStyle name="Separador de milhares 17 5 2 5 4" xfId="37102" xr:uid="{F7E8DDC8-3BF4-4504-90F5-64C472BDDA15}"/>
    <cellStyle name="Separador de milhares 17 5 2 6" xfId="16466" xr:uid="{4404C70A-70A0-430F-A098-33C69F817184}"/>
    <cellStyle name="Separador de milhares 17 5 2 6 2" xfId="28260" xr:uid="{4E8AF510-9640-4052-8FEF-1D21334443C9}"/>
    <cellStyle name="Separador de milhares 17 5 2 6 3" xfId="40059" xr:uid="{35CD4915-380C-43D0-8A5E-1938EECB7055}"/>
    <cellStyle name="Separador de milhares 17 5 2 7" xfId="22370" xr:uid="{D7C481DC-EDFD-4D69-B260-C77CC50684CA}"/>
    <cellStyle name="Separador de milhares 17 5 2 8" xfId="34166" xr:uid="{7490FD03-0133-4491-9FB6-02B995D30A95}"/>
    <cellStyle name="Separador de milhares 17 5 3" xfId="3969" xr:uid="{00000000-0005-0000-0000-00007F160000}"/>
    <cellStyle name="Separador de milhares 17 5 3 2" xfId="11925" xr:uid="{00000000-0005-0000-0000-000080160000}"/>
    <cellStyle name="Separador de milhares 17 5 3 2 2" xfId="14866" xr:uid="{00000000-0005-0000-0000-000081160000}"/>
    <cellStyle name="Separador de milhares 17 5 3 2 2 2" xfId="20797" xr:uid="{83DEC3E3-153A-433A-9A80-ADBDEE3ACB27}"/>
    <cellStyle name="Separador de milhares 17 5 3 2 2 2 2" xfId="32591" xr:uid="{AAEAC116-CEDC-435F-B9D7-AD75A514C12C}"/>
    <cellStyle name="Separador de milhares 17 5 3 2 2 2 3" xfId="44390" xr:uid="{532337F3-6E81-4E90-86E5-71A0282B0AE1}"/>
    <cellStyle name="Separador de milhares 17 5 3 2 2 3" xfId="26698" xr:uid="{2DEB2AB2-98F1-4B7E-BE5F-F1B0ACC13AFC}"/>
    <cellStyle name="Separador de milhares 17 5 3 2 2 4" xfId="38493" xr:uid="{0B8D2A54-6739-4E78-9AE4-24498FACCF00}"/>
    <cellStyle name="Separador de milhares 17 5 3 2 3" xfId="17861" xr:uid="{3DFE8A33-2ABC-4331-AA8C-7DA5D9301C0A}"/>
    <cellStyle name="Separador de milhares 17 5 3 2 3 2" xfId="29655" xr:uid="{7A537036-6CE9-4DC5-8D29-7CB32D013AB0}"/>
    <cellStyle name="Separador de milhares 17 5 3 2 3 3" xfId="41454" xr:uid="{579AD692-9CE9-4820-B328-B7581756359E}"/>
    <cellStyle name="Separador de milhares 17 5 3 2 4" xfId="23762" xr:uid="{8EC83951-FB6B-4166-856B-9ACF6C6ADA6E}"/>
    <cellStyle name="Separador de milhares 17 5 3 2 5" xfId="35557" xr:uid="{3C655466-8567-481F-9ADD-D24E541FADBB}"/>
    <cellStyle name="Separador de milhares 17 5 3 3" xfId="13478" xr:uid="{00000000-0005-0000-0000-000082160000}"/>
    <cellStyle name="Separador de milhares 17 5 3 3 2" xfId="19409" xr:uid="{50D006CC-20AE-479A-88F9-420D998E7C88}"/>
    <cellStyle name="Separador de milhares 17 5 3 3 2 2" xfId="31203" xr:uid="{E57BA079-7F65-4B52-B9E9-40DB05C98E5A}"/>
    <cellStyle name="Separador de milhares 17 5 3 3 2 3" xfId="43002" xr:uid="{2CFC4E27-5507-47A5-8BF2-D53F5B75B11C}"/>
    <cellStyle name="Separador de milhares 17 5 3 3 3" xfId="25310" xr:uid="{73F4C57F-D290-41FB-AF71-4B5EACADA1D3}"/>
    <cellStyle name="Separador de milhares 17 5 3 3 4" xfId="37105" xr:uid="{34E7F4B6-C825-4123-9FDC-2973EEF2F14B}"/>
    <cellStyle name="Separador de milhares 17 5 3 4" xfId="16469" xr:uid="{371EF32E-D3A9-43BE-AF1A-0CA21D026B78}"/>
    <cellStyle name="Separador de milhares 17 5 3 4 2" xfId="28263" xr:uid="{853AC009-DEEE-4B22-AAAD-A18D0820E835}"/>
    <cellStyle name="Separador de milhares 17 5 3 4 3" xfId="40062" xr:uid="{2FEE481C-E58C-4B64-8C5B-A72D8C1DCAA4}"/>
    <cellStyle name="Separador de milhares 17 5 3 5" xfId="22373" xr:uid="{F1FCBB05-FAA8-4A3A-8933-B6A58B8D81A0}"/>
    <cellStyle name="Separador de milhares 17 5 3 6" xfId="34169" xr:uid="{6094C6A4-8213-4D1B-8906-1130CB2B8AA2}"/>
    <cellStyle name="Separador de milhares 17 5 4" xfId="3970" xr:uid="{00000000-0005-0000-0000-000083160000}"/>
    <cellStyle name="Separador de milhares 17 5 4 2" xfId="11926" xr:uid="{00000000-0005-0000-0000-000084160000}"/>
    <cellStyle name="Separador de milhares 17 5 4 2 2" xfId="14867" xr:uid="{00000000-0005-0000-0000-000085160000}"/>
    <cellStyle name="Separador de milhares 17 5 4 2 2 2" xfId="20798" xr:uid="{4E2D7614-5A3C-4821-87FF-1D958052C0FF}"/>
    <cellStyle name="Separador de milhares 17 5 4 2 2 2 2" xfId="32592" xr:uid="{4B145E5B-7901-4DB9-BF3A-03CB4010E2DF}"/>
    <cellStyle name="Separador de milhares 17 5 4 2 2 2 3" xfId="44391" xr:uid="{04C43224-3501-4492-ACF9-0CC17AE0D2D2}"/>
    <cellStyle name="Separador de milhares 17 5 4 2 2 3" xfId="26699" xr:uid="{332EF5B3-7308-4222-B8DA-9FCB94D880CA}"/>
    <cellStyle name="Separador de milhares 17 5 4 2 2 4" xfId="38494" xr:uid="{53A141E6-B5DC-4180-B6C5-09309C146293}"/>
    <cellStyle name="Separador de milhares 17 5 4 2 3" xfId="17862" xr:uid="{2A398501-4F0C-4BE6-BAA1-DE7D4757A3A6}"/>
    <cellStyle name="Separador de milhares 17 5 4 2 3 2" xfId="29656" xr:uid="{0976CEB1-4FE4-4B3D-BA84-37114D7CCB90}"/>
    <cellStyle name="Separador de milhares 17 5 4 2 3 3" xfId="41455" xr:uid="{046D908B-2F15-42F0-9FB3-0065B2BDFB68}"/>
    <cellStyle name="Separador de milhares 17 5 4 2 4" xfId="23763" xr:uid="{28D69ACC-F732-43C4-9A25-8F29CAFBEF2C}"/>
    <cellStyle name="Separador de milhares 17 5 4 2 5" xfId="35558" xr:uid="{4C5A6B2A-3DDF-4951-9BEC-4B60A33299C6}"/>
    <cellStyle name="Separador de milhares 17 5 4 3" xfId="13479" xr:uid="{00000000-0005-0000-0000-000086160000}"/>
    <cellStyle name="Separador de milhares 17 5 4 3 2" xfId="19410" xr:uid="{110205DC-A544-446A-882D-3FCBC70CB673}"/>
    <cellStyle name="Separador de milhares 17 5 4 3 2 2" xfId="31204" xr:uid="{B22A0F2B-278E-4C64-BED9-BA870C3FA60C}"/>
    <cellStyle name="Separador de milhares 17 5 4 3 2 3" xfId="43003" xr:uid="{B25F31AD-E8A2-4FB7-B44D-C32EFDDBE83E}"/>
    <cellStyle name="Separador de milhares 17 5 4 3 3" xfId="25311" xr:uid="{9A4FFC90-7B2A-48E6-A8C1-A54D32B77D67}"/>
    <cellStyle name="Separador de milhares 17 5 4 3 4" xfId="37106" xr:uid="{21D9ACB9-0A03-4809-AF69-2AF3FBE80213}"/>
    <cellStyle name="Separador de milhares 17 5 4 4" xfId="16470" xr:uid="{325A8EC8-3204-4B5A-BDC5-E1DC7CA10E00}"/>
    <cellStyle name="Separador de milhares 17 5 4 4 2" xfId="28264" xr:uid="{954BA27A-9862-4BB1-BA88-5AE1190100E6}"/>
    <cellStyle name="Separador de milhares 17 5 4 4 3" xfId="40063" xr:uid="{3A5D8502-8B92-4182-9657-C26E39B4E2B3}"/>
    <cellStyle name="Separador de milhares 17 5 4 5" xfId="22374" xr:uid="{E9D4F175-E031-4F63-86A6-21844198FEDB}"/>
    <cellStyle name="Separador de milhares 17 5 4 6" xfId="34170" xr:uid="{5C9E265A-9176-48B6-94C7-08D6CD3D2837}"/>
    <cellStyle name="Separador de milhares 17 5 5" xfId="3971" xr:uid="{00000000-0005-0000-0000-000087160000}"/>
    <cellStyle name="Separador de milhares 17 5 5 2" xfId="11927" xr:uid="{00000000-0005-0000-0000-000088160000}"/>
    <cellStyle name="Separador de milhares 17 5 5 2 2" xfId="14868" xr:uid="{00000000-0005-0000-0000-000089160000}"/>
    <cellStyle name="Separador de milhares 17 5 5 2 2 2" xfId="20799" xr:uid="{C6DD00A1-3CF1-4BAA-A566-547662F2C6FC}"/>
    <cellStyle name="Separador de milhares 17 5 5 2 2 2 2" xfId="32593" xr:uid="{AD942BB2-49B5-481C-A5AC-F66111C71B4A}"/>
    <cellStyle name="Separador de milhares 17 5 5 2 2 2 3" xfId="44392" xr:uid="{9BC7A1DE-3A3E-427F-BF71-56BF994098D0}"/>
    <cellStyle name="Separador de milhares 17 5 5 2 2 3" xfId="26700" xr:uid="{133DB0C7-3ACD-4A23-AEBD-450CF63D6561}"/>
    <cellStyle name="Separador de milhares 17 5 5 2 2 4" xfId="38495" xr:uid="{3B1C318B-ABB9-477F-929B-5F66417AE428}"/>
    <cellStyle name="Separador de milhares 17 5 5 2 3" xfId="17863" xr:uid="{72617A08-96CA-4CE4-8353-46BABB90E0A9}"/>
    <cellStyle name="Separador de milhares 17 5 5 2 3 2" xfId="29657" xr:uid="{31BF92E2-BA02-417B-B39E-24D7237261F1}"/>
    <cellStyle name="Separador de milhares 17 5 5 2 3 3" xfId="41456" xr:uid="{72E5DD8E-9C46-417D-A43C-1683BD5BA7F0}"/>
    <cellStyle name="Separador de milhares 17 5 5 2 4" xfId="23764" xr:uid="{BC118DE1-7031-471B-9B9D-FCF108A64149}"/>
    <cellStyle name="Separador de milhares 17 5 5 2 5" xfId="35559" xr:uid="{3A9A944F-205D-48A3-A1FA-F680F0DCFE57}"/>
    <cellStyle name="Separador de milhares 17 5 5 3" xfId="13480" xr:uid="{00000000-0005-0000-0000-00008A160000}"/>
    <cellStyle name="Separador de milhares 17 5 5 3 2" xfId="19411" xr:uid="{FAB878FA-9E9F-48AE-8B00-8725E251A4AA}"/>
    <cellStyle name="Separador de milhares 17 5 5 3 2 2" xfId="31205" xr:uid="{D3894244-8284-4B4F-B9DF-1E9320AF74DF}"/>
    <cellStyle name="Separador de milhares 17 5 5 3 2 3" xfId="43004" xr:uid="{FE053FDC-F42F-42E6-90E0-1094CB5C496A}"/>
    <cellStyle name="Separador de milhares 17 5 5 3 3" xfId="25312" xr:uid="{F55E0162-CAAE-4A51-8FE3-DEC9C9C41206}"/>
    <cellStyle name="Separador de milhares 17 5 5 3 4" xfId="37107" xr:uid="{3EE679D4-50F8-406D-A0AC-21BC3E5FE9E1}"/>
    <cellStyle name="Separador de milhares 17 5 5 4" xfId="16471" xr:uid="{415F9B17-4828-4C02-B301-4483E287FCF0}"/>
    <cellStyle name="Separador de milhares 17 5 5 4 2" xfId="28265" xr:uid="{924AD944-E683-4C25-8751-89DC37857624}"/>
    <cellStyle name="Separador de milhares 17 5 5 4 3" xfId="40064" xr:uid="{FE64E3A8-FFC4-4B06-A183-D3AF3606B744}"/>
    <cellStyle name="Separador de milhares 17 5 5 5" xfId="22375" xr:uid="{8C4C5C78-4BB6-425F-9C7C-65BF9C2BD889}"/>
    <cellStyle name="Separador de milhares 17 5 5 6" xfId="34171" xr:uid="{208B2C6F-C156-444B-99BC-7708300E56B6}"/>
    <cellStyle name="Separador de milhares 17 5 6" xfId="11921" xr:uid="{00000000-0005-0000-0000-00008B160000}"/>
    <cellStyle name="Separador de milhares 17 5 6 2" xfId="14862" xr:uid="{00000000-0005-0000-0000-00008C160000}"/>
    <cellStyle name="Separador de milhares 17 5 6 2 2" xfId="20793" xr:uid="{CA797CC1-E122-4534-9B4D-01C0E10081BB}"/>
    <cellStyle name="Separador de milhares 17 5 6 2 2 2" xfId="32587" xr:uid="{3F1E87FD-CD32-4484-A0D2-4A1CE708D53B}"/>
    <cellStyle name="Separador de milhares 17 5 6 2 2 3" xfId="44386" xr:uid="{DF17846A-6D8B-4B44-A692-7804E9B8A5F2}"/>
    <cellStyle name="Separador de milhares 17 5 6 2 3" xfId="26694" xr:uid="{F5E210BD-C5FC-4C33-8404-646867B71BD6}"/>
    <cellStyle name="Separador de milhares 17 5 6 2 4" xfId="38489" xr:uid="{3522DB99-B80D-4937-A45A-ACFE8118F1CD}"/>
    <cellStyle name="Separador de milhares 17 5 6 3" xfId="17857" xr:uid="{D0D14D6D-77A3-44E1-A17B-DC5FA38B747C}"/>
    <cellStyle name="Separador de milhares 17 5 6 3 2" xfId="29651" xr:uid="{8E982A40-4568-4F6C-B6CB-7AD90E4E23FE}"/>
    <cellStyle name="Separador de milhares 17 5 6 3 3" xfId="41450" xr:uid="{BCDFF1AD-C4AD-4103-AA93-75ADA12C23DD}"/>
    <cellStyle name="Separador de milhares 17 5 6 4" xfId="23758" xr:uid="{CC994019-1B51-40AD-AB75-6FC5B1553A67}"/>
    <cellStyle name="Separador de milhares 17 5 6 5" xfId="35553" xr:uid="{F97BB1A4-97B0-4240-B931-CC91793CB358}"/>
    <cellStyle name="Separador de milhares 17 5 7" xfId="13474" xr:uid="{00000000-0005-0000-0000-00008D160000}"/>
    <cellStyle name="Separador de milhares 17 5 7 2" xfId="19405" xr:uid="{ED5DC169-96EB-44E7-9429-FD767A285C97}"/>
    <cellStyle name="Separador de milhares 17 5 7 2 2" xfId="31199" xr:uid="{F15C68E2-0B69-458E-AEBD-6A50E5B80A33}"/>
    <cellStyle name="Separador de milhares 17 5 7 2 3" xfId="42998" xr:uid="{30666CC7-FE63-4230-A6D7-49715D81DB7B}"/>
    <cellStyle name="Separador de milhares 17 5 7 3" xfId="25306" xr:uid="{DB475457-AE71-4A4A-AF59-F0B25DAC8104}"/>
    <cellStyle name="Separador de milhares 17 5 7 4" xfId="37101" xr:uid="{E54C23A1-379F-42AB-AAEE-86D83011598C}"/>
    <cellStyle name="Separador de milhares 17 5 8" xfId="16465" xr:uid="{986182DB-1069-4362-821E-96D55AB01561}"/>
    <cellStyle name="Separador de milhares 17 5 8 2" xfId="28259" xr:uid="{20B3B3E0-1AB9-40AD-85B5-BD5F0BE24392}"/>
    <cellStyle name="Separador de milhares 17 5 8 3" xfId="40058" xr:uid="{0E57B887-7380-41AC-812D-2FE9DBA2CCD0}"/>
    <cellStyle name="Separador de milhares 17 5 9" xfId="22369" xr:uid="{939B40ED-A5CB-4B98-8C58-11D6CE895B88}"/>
    <cellStyle name="Separador de milhares 17 6" xfId="3972" xr:uid="{00000000-0005-0000-0000-00008E160000}"/>
    <cellStyle name="Separador de milhares 17 6 2" xfId="3973" xr:uid="{00000000-0005-0000-0000-00008F160000}"/>
    <cellStyle name="Separador de milhares 17 6 2 2" xfId="11929" xr:uid="{00000000-0005-0000-0000-000090160000}"/>
    <cellStyle name="Separador de milhares 17 6 2 2 2" xfId="14870" xr:uid="{00000000-0005-0000-0000-000091160000}"/>
    <cellStyle name="Separador de milhares 17 6 2 2 2 2" xfId="20801" xr:uid="{A8E4EA04-AF53-43F9-8A69-A084BF707FCF}"/>
    <cellStyle name="Separador de milhares 17 6 2 2 2 2 2" xfId="32595" xr:uid="{BD2C1D3B-3B43-4651-8A7C-53EB3098DC8C}"/>
    <cellStyle name="Separador de milhares 17 6 2 2 2 2 3" xfId="44394" xr:uid="{B49D0DB4-9A04-46F4-AFD0-FFEDE687C45F}"/>
    <cellStyle name="Separador de milhares 17 6 2 2 2 3" xfId="26702" xr:uid="{E646531C-13B7-4606-BA9E-86CE8963DB3E}"/>
    <cellStyle name="Separador de milhares 17 6 2 2 2 4" xfId="38497" xr:uid="{3907C4B6-38DD-492A-8F49-68B4B67CBFEF}"/>
    <cellStyle name="Separador de milhares 17 6 2 2 3" xfId="17865" xr:uid="{9644A98A-E34F-42DF-9E21-087695926C42}"/>
    <cellStyle name="Separador de milhares 17 6 2 2 3 2" xfId="29659" xr:uid="{59B53F24-90AB-4ACB-B8DB-52B14C20155E}"/>
    <cellStyle name="Separador de milhares 17 6 2 2 3 3" xfId="41458" xr:uid="{50D88A95-AE24-405D-83B8-BCE17A92F8BA}"/>
    <cellStyle name="Separador de milhares 17 6 2 2 4" xfId="23766" xr:uid="{0D42934E-351B-49F8-91AF-340F851E45D6}"/>
    <cellStyle name="Separador de milhares 17 6 2 2 5" xfId="35561" xr:uid="{8D6EE9D7-82FB-4E53-A485-8844B5D6683A}"/>
    <cellStyle name="Separador de milhares 17 6 2 3" xfId="13482" xr:uid="{00000000-0005-0000-0000-000092160000}"/>
    <cellStyle name="Separador de milhares 17 6 2 3 2" xfId="19413" xr:uid="{800A79D3-7771-4677-AA97-62CE70BB2139}"/>
    <cellStyle name="Separador de milhares 17 6 2 3 2 2" xfId="31207" xr:uid="{BDB00642-9609-4538-8F29-80E3DF9529BB}"/>
    <cellStyle name="Separador de milhares 17 6 2 3 2 3" xfId="43006" xr:uid="{C3C2F98A-8CFF-4AEF-8955-30F0DFDFA24B}"/>
    <cellStyle name="Separador de milhares 17 6 2 3 3" xfId="25314" xr:uid="{F7AB5028-03E8-479B-A3B6-3F8CD77AAA0D}"/>
    <cellStyle name="Separador de milhares 17 6 2 3 4" xfId="37109" xr:uid="{CBA4A64F-8831-4D8B-874D-6B0B307DD434}"/>
    <cellStyle name="Separador de milhares 17 6 2 4" xfId="16473" xr:uid="{850E02AC-2C57-47C2-96D6-3E3ED5E6252E}"/>
    <cellStyle name="Separador de milhares 17 6 2 4 2" xfId="28267" xr:uid="{A1AD72C3-362B-4AF2-801A-1BECBB97CBFF}"/>
    <cellStyle name="Separador de milhares 17 6 2 4 3" xfId="40066" xr:uid="{5244176C-A1B1-4FDA-847F-C51184CAC8D5}"/>
    <cellStyle name="Separador de milhares 17 6 2 5" xfId="22377" xr:uid="{D3905A00-4AB9-4AFC-9B26-372BCC879ABD}"/>
    <cellStyle name="Separador de milhares 17 6 2 6" xfId="34173" xr:uid="{4327B621-BC31-4A05-B6C5-E4CB48CEE6BB}"/>
    <cellStyle name="Separador de milhares 17 6 3" xfId="3974" xr:uid="{00000000-0005-0000-0000-000093160000}"/>
    <cellStyle name="Separador de milhares 17 6 3 2" xfId="11930" xr:uid="{00000000-0005-0000-0000-000094160000}"/>
    <cellStyle name="Separador de milhares 17 6 3 2 2" xfId="14871" xr:uid="{00000000-0005-0000-0000-000095160000}"/>
    <cellStyle name="Separador de milhares 17 6 3 2 2 2" xfId="20802" xr:uid="{1F1D9CF8-B1F8-43D3-87F5-ED5F9ED6F27F}"/>
    <cellStyle name="Separador de milhares 17 6 3 2 2 2 2" xfId="32596" xr:uid="{8A7695B9-B0E1-4FE2-8D11-F0E3F58EC591}"/>
    <cellStyle name="Separador de milhares 17 6 3 2 2 2 3" xfId="44395" xr:uid="{3A1355D8-DA5B-4F46-9ACE-F55D6D149F9F}"/>
    <cellStyle name="Separador de milhares 17 6 3 2 2 3" xfId="26703" xr:uid="{76126E73-92E5-4FFF-B0DA-2E97E5B2C58C}"/>
    <cellStyle name="Separador de milhares 17 6 3 2 2 4" xfId="38498" xr:uid="{1C108EEE-9060-40FB-942C-2670FCBF3B5E}"/>
    <cellStyle name="Separador de milhares 17 6 3 2 3" xfId="17866" xr:uid="{543F3153-AE65-48A2-AD11-51B94C84FC55}"/>
    <cellStyle name="Separador de milhares 17 6 3 2 3 2" xfId="29660" xr:uid="{592C83BF-CD9D-46C8-97F3-F2FDEAFF925E}"/>
    <cellStyle name="Separador de milhares 17 6 3 2 3 3" xfId="41459" xr:uid="{22E2D56D-D050-453C-82DF-FEBA44B52AFE}"/>
    <cellStyle name="Separador de milhares 17 6 3 2 4" xfId="23767" xr:uid="{366F1D0D-75AF-4F12-9D24-B3C82ADE383D}"/>
    <cellStyle name="Separador de milhares 17 6 3 2 5" xfId="35562" xr:uid="{F2D51EAB-D69D-41A8-8AFE-938EC21C12F5}"/>
    <cellStyle name="Separador de milhares 17 6 3 3" xfId="13483" xr:uid="{00000000-0005-0000-0000-000096160000}"/>
    <cellStyle name="Separador de milhares 17 6 3 3 2" xfId="19414" xr:uid="{9261AA45-E3E5-405F-938C-D790BAF21EE9}"/>
    <cellStyle name="Separador de milhares 17 6 3 3 2 2" xfId="31208" xr:uid="{89E0EFA1-B6F9-470E-9086-9FDD0907086E}"/>
    <cellStyle name="Separador de milhares 17 6 3 3 2 3" xfId="43007" xr:uid="{1CA16A81-E474-4817-A67B-5707B3031667}"/>
    <cellStyle name="Separador de milhares 17 6 3 3 3" xfId="25315" xr:uid="{ED816C68-3A33-4A20-915C-80062EFF4ADC}"/>
    <cellStyle name="Separador de milhares 17 6 3 3 4" xfId="37110" xr:uid="{A345FA6C-8546-427A-A477-96E3E2F33C54}"/>
    <cellStyle name="Separador de milhares 17 6 3 4" xfId="16474" xr:uid="{988106FA-6911-43A2-82CC-FEF275691A21}"/>
    <cellStyle name="Separador de milhares 17 6 3 4 2" xfId="28268" xr:uid="{A1AA7499-DF76-456B-8E59-05AFACB118CB}"/>
    <cellStyle name="Separador de milhares 17 6 3 4 3" xfId="40067" xr:uid="{E4E22CCE-DCF5-41E5-B748-920146D09521}"/>
    <cellStyle name="Separador de milhares 17 6 3 5" xfId="22378" xr:uid="{8BD7F7CB-F71F-483E-A733-EBEE9EE37C4A}"/>
    <cellStyle name="Separador de milhares 17 6 3 6" xfId="34174" xr:uid="{564842F6-5EBB-4DA4-9B2B-5A0BC6F4B55C}"/>
    <cellStyle name="Separador de milhares 17 6 4" xfId="11928" xr:uid="{00000000-0005-0000-0000-000097160000}"/>
    <cellStyle name="Separador de milhares 17 6 4 2" xfId="14869" xr:uid="{00000000-0005-0000-0000-000098160000}"/>
    <cellStyle name="Separador de milhares 17 6 4 2 2" xfId="20800" xr:uid="{1970DD11-0A82-40EC-B155-1624EDF7B2B4}"/>
    <cellStyle name="Separador de milhares 17 6 4 2 2 2" xfId="32594" xr:uid="{72EC9E97-21B3-446A-8004-E40AE66C9E46}"/>
    <cellStyle name="Separador de milhares 17 6 4 2 2 3" xfId="44393" xr:uid="{AA6631B3-8B4D-49D1-8303-39DD9FEE0EBD}"/>
    <cellStyle name="Separador de milhares 17 6 4 2 3" xfId="26701" xr:uid="{9FC5EF4E-63D1-4FA4-9A1A-CE58BAD70154}"/>
    <cellStyle name="Separador de milhares 17 6 4 2 4" xfId="38496" xr:uid="{BDC6F3B8-D0B9-4980-ADE7-389B6883D94A}"/>
    <cellStyle name="Separador de milhares 17 6 4 3" xfId="17864" xr:uid="{2A30AE0E-7C39-47A3-8833-A1BCF06B4413}"/>
    <cellStyle name="Separador de milhares 17 6 4 3 2" xfId="29658" xr:uid="{B50B1745-E719-4E08-9635-B528120DF79D}"/>
    <cellStyle name="Separador de milhares 17 6 4 3 3" xfId="41457" xr:uid="{49D43068-0178-4846-8BE5-2FE1F302BD5C}"/>
    <cellStyle name="Separador de milhares 17 6 4 4" xfId="23765" xr:uid="{5A496E72-D367-4A8B-8829-E9AAB385BD58}"/>
    <cellStyle name="Separador de milhares 17 6 4 5" xfId="35560" xr:uid="{B02150C7-1947-4DE5-AB03-F69E83845210}"/>
    <cellStyle name="Separador de milhares 17 6 5" xfId="13481" xr:uid="{00000000-0005-0000-0000-000099160000}"/>
    <cellStyle name="Separador de milhares 17 6 5 2" xfId="19412" xr:uid="{98BC2F75-5749-41B5-94CA-04C0D451B771}"/>
    <cellStyle name="Separador de milhares 17 6 5 2 2" xfId="31206" xr:uid="{6FBDBDF0-C749-41CE-A94C-A70EC3F7F2F2}"/>
    <cellStyle name="Separador de milhares 17 6 5 2 3" xfId="43005" xr:uid="{DE6418D6-30EA-4A4E-98E4-DD5829B66697}"/>
    <cellStyle name="Separador de milhares 17 6 5 3" xfId="25313" xr:uid="{2DEC87F5-FCDD-4B7B-AA99-A6E0E3FBB653}"/>
    <cellStyle name="Separador de milhares 17 6 5 4" xfId="37108" xr:uid="{6A462F94-8983-4E78-BFB8-15D7F456B9CD}"/>
    <cellStyle name="Separador de milhares 17 6 6" xfId="16472" xr:uid="{442772CA-8C70-4A71-B1B2-F7481797D01B}"/>
    <cellStyle name="Separador de milhares 17 6 6 2" xfId="28266" xr:uid="{6FD517FA-86D8-4ABE-84F6-4260E092926A}"/>
    <cellStyle name="Separador de milhares 17 6 6 3" xfId="40065" xr:uid="{B5584CC1-42B4-4306-A2F2-0D310DB31134}"/>
    <cellStyle name="Separador de milhares 17 6 7" xfId="22376" xr:uid="{D5A84D51-9FF7-4857-9CDB-A75BE9D473DE}"/>
    <cellStyle name="Separador de milhares 17 6 8" xfId="34172" xr:uid="{06A0379F-8B7A-4FFE-B891-DB07395DEF22}"/>
    <cellStyle name="Separador de milhares 17 7" xfId="3975" xr:uid="{00000000-0005-0000-0000-00009A160000}"/>
    <cellStyle name="Separador de milhares 17 7 2" xfId="11931" xr:uid="{00000000-0005-0000-0000-00009B160000}"/>
    <cellStyle name="Separador de milhares 17 7 2 2" xfId="14872" xr:uid="{00000000-0005-0000-0000-00009C160000}"/>
    <cellStyle name="Separador de milhares 17 7 2 2 2" xfId="20803" xr:uid="{913A2047-D084-4CA3-96C3-679E0BAFD438}"/>
    <cellStyle name="Separador de milhares 17 7 2 2 2 2" xfId="32597" xr:uid="{8FDE20B8-E2AF-447F-8050-0142ED35AFBB}"/>
    <cellStyle name="Separador de milhares 17 7 2 2 2 3" xfId="44396" xr:uid="{9B4E3AFE-ADA3-4D62-8CF9-409EC3F64F41}"/>
    <cellStyle name="Separador de milhares 17 7 2 2 3" xfId="26704" xr:uid="{432BACB3-C344-41E0-AFCA-67FE7C7E6DBE}"/>
    <cellStyle name="Separador de milhares 17 7 2 2 4" xfId="38499" xr:uid="{7CB18B9C-1439-4965-8212-F84BDF98E65C}"/>
    <cellStyle name="Separador de milhares 17 7 2 3" xfId="17867" xr:uid="{81C2F5CE-8D2A-460E-AF28-EC9A8834FEF6}"/>
    <cellStyle name="Separador de milhares 17 7 2 3 2" xfId="29661" xr:uid="{1E0B4CAE-B148-478D-AC0E-A26BEED9549F}"/>
    <cellStyle name="Separador de milhares 17 7 2 3 3" xfId="41460" xr:uid="{268135E3-4775-4CDE-ABE6-893FFB65A2BA}"/>
    <cellStyle name="Separador de milhares 17 7 2 4" xfId="23768" xr:uid="{86758A06-D194-4C1E-850E-253E91BCFFC2}"/>
    <cellStyle name="Separador de milhares 17 7 2 5" xfId="35563" xr:uid="{374C1B58-89D7-4DE6-A8B9-3A893C639D20}"/>
    <cellStyle name="Separador de milhares 17 7 3" xfId="13484" xr:uid="{00000000-0005-0000-0000-00009D160000}"/>
    <cellStyle name="Separador de milhares 17 7 3 2" xfId="19415" xr:uid="{A72C3DE3-9FB0-4FFD-B09B-D20570017215}"/>
    <cellStyle name="Separador de milhares 17 7 3 2 2" xfId="31209" xr:uid="{A667B9DE-0319-4CA5-9B5F-FA6092281361}"/>
    <cellStyle name="Separador de milhares 17 7 3 2 3" xfId="43008" xr:uid="{E0C05274-54A3-4568-A55A-D13B528F0B11}"/>
    <cellStyle name="Separador de milhares 17 7 3 3" xfId="25316" xr:uid="{4B6AB318-631A-49DC-A8C1-84BF760334CD}"/>
    <cellStyle name="Separador de milhares 17 7 3 4" xfId="37111" xr:uid="{12BD409E-384B-43BB-8D02-E3A743C3E45D}"/>
    <cellStyle name="Separador de milhares 17 7 4" xfId="16475" xr:uid="{F4823BEC-5CF5-4A89-80EE-980A77E71443}"/>
    <cellStyle name="Separador de milhares 17 7 4 2" xfId="28269" xr:uid="{C909F52F-EA92-41EB-8CF8-244ACCB81694}"/>
    <cellStyle name="Separador de milhares 17 7 4 3" xfId="40068" xr:uid="{B341A67F-CD37-438C-BCE9-0F2FC4E0E396}"/>
    <cellStyle name="Separador de milhares 17 7 5" xfId="22379" xr:uid="{803BDB1D-D282-41A7-86DF-C84CCEE6EBE1}"/>
    <cellStyle name="Separador de milhares 17 7 6" xfId="34175" xr:uid="{0760C6EB-0EA9-4CDF-A131-6246CB3FD889}"/>
    <cellStyle name="Separador de milhares 17 8" xfId="3976" xr:uid="{00000000-0005-0000-0000-00009E160000}"/>
    <cellStyle name="Separador de milhares 17 8 2" xfId="11932" xr:uid="{00000000-0005-0000-0000-00009F160000}"/>
    <cellStyle name="Separador de milhares 17 8 2 2" xfId="14873" xr:uid="{00000000-0005-0000-0000-0000A0160000}"/>
    <cellStyle name="Separador de milhares 17 8 2 2 2" xfId="20804" xr:uid="{751258F0-07BA-43F1-873A-B2959127CF48}"/>
    <cellStyle name="Separador de milhares 17 8 2 2 2 2" xfId="32598" xr:uid="{A6153390-C3E5-44A1-BC5E-3950EBC49FB4}"/>
    <cellStyle name="Separador de milhares 17 8 2 2 2 3" xfId="44397" xr:uid="{AE29EFE9-D25A-4128-9B73-DCD9887BEE7B}"/>
    <cellStyle name="Separador de milhares 17 8 2 2 3" xfId="26705" xr:uid="{AD3D8016-27CE-4F5B-8A34-FBA0BDBD12B0}"/>
    <cellStyle name="Separador de milhares 17 8 2 2 4" xfId="38500" xr:uid="{7DCD08FD-FDBB-4913-9EB8-68E99E84D880}"/>
    <cellStyle name="Separador de milhares 17 8 2 3" xfId="17868" xr:uid="{E5142B19-DD75-4C67-86B3-40CB0A945E7B}"/>
    <cellStyle name="Separador de milhares 17 8 2 3 2" xfId="29662" xr:uid="{821F0B59-0600-4F7F-A39B-8C3637B25AE3}"/>
    <cellStyle name="Separador de milhares 17 8 2 3 3" xfId="41461" xr:uid="{76854DDE-8F61-4FF1-827D-7AEF901E2DF2}"/>
    <cellStyle name="Separador de milhares 17 8 2 4" xfId="23769" xr:uid="{DAB66722-8712-4771-A1F3-E3794BB5DBC2}"/>
    <cellStyle name="Separador de milhares 17 8 2 5" xfId="35564" xr:uid="{07AC1A2F-B84B-4E2C-8C46-42846CC10D27}"/>
    <cellStyle name="Separador de milhares 17 8 3" xfId="13485" xr:uid="{00000000-0005-0000-0000-0000A1160000}"/>
    <cellStyle name="Separador de milhares 17 8 3 2" xfId="19416" xr:uid="{733AA65B-E0F6-4D23-8834-569B5C5C4438}"/>
    <cellStyle name="Separador de milhares 17 8 3 2 2" xfId="31210" xr:uid="{FCF229E9-402D-4FA5-9546-FA2A0A44FE5B}"/>
    <cellStyle name="Separador de milhares 17 8 3 2 3" xfId="43009" xr:uid="{310C030C-2122-41C7-A446-6E9F37E41500}"/>
    <cellStyle name="Separador de milhares 17 8 3 3" xfId="25317" xr:uid="{532E7D83-E222-4D31-87F4-9E768686A088}"/>
    <cellStyle name="Separador de milhares 17 8 3 4" xfId="37112" xr:uid="{7F3ABB63-15E9-4733-90A8-575F33443D9C}"/>
    <cellStyle name="Separador de milhares 17 8 4" xfId="16476" xr:uid="{D7D2F352-F72F-42FD-8BDD-FEA708ABC8DE}"/>
    <cellStyle name="Separador de milhares 17 8 4 2" xfId="28270" xr:uid="{CEBA7C7E-E1E5-4401-9039-D217B02FF8AC}"/>
    <cellStyle name="Separador de milhares 17 8 4 3" xfId="40069" xr:uid="{3A17E4D9-EDED-4EBE-8A94-3353836F296F}"/>
    <cellStyle name="Separador de milhares 17 8 5" xfId="22380" xr:uid="{7274B2CC-9E72-498E-8794-1ACDFCC98F38}"/>
    <cellStyle name="Separador de milhares 17 8 6" xfId="34176" xr:uid="{CBC2A6C5-E80A-42AB-860D-EAE3599454AF}"/>
    <cellStyle name="Separador de milhares 17 9" xfId="3977" xr:uid="{00000000-0005-0000-0000-0000A2160000}"/>
    <cellStyle name="Separador de milhares 17 9 2" xfId="11933" xr:uid="{00000000-0005-0000-0000-0000A3160000}"/>
    <cellStyle name="Separador de milhares 17 9 2 2" xfId="14874" xr:uid="{00000000-0005-0000-0000-0000A4160000}"/>
    <cellStyle name="Separador de milhares 17 9 2 2 2" xfId="20805" xr:uid="{42B70977-2B17-4B87-AF8E-138C11978ECA}"/>
    <cellStyle name="Separador de milhares 17 9 2 2 2 2" xfId="32599" xr:uid="{AEEA49B5-46C0-45EB-AFF9-10287E5ED09A}"/>
    <cellStyle name="Separador de milhares 17 9 2 2 2 3" xfId="44398" xr:uid="{45E25D81-93CF-4911-9D2B-C8DDDAC01047}"/>
    <cellStyle name="Separador de milhares 17 9 2 2 3" xfId="26706" xr:uid="{ED1FD020-19BE-44A7-80BB-87BD02CA4CE3}"/>
    <cellStyle name="Separador de milhares 17 9 2 2 4" xfId="38501" xr:uid="{E06619FF-B599-4699-AA89-F937C0C314D7}"/>
    <cellStyle name="Separador de milhares 17 9 2 3" xfId="17869" xr:uid="{6D9D32F3-8C27-4AEC-A8FA-479307865C51}"/>
    <cellStyle name="Separador de milhares 17 9 2 3 2" xfId="29663" xr:uid="{471524B8-EE1A-446B-B4E7-3E7D2C6E60E1}"/>
    <cellStyle name="Separador de milhares 17 9 2 3 3" xfId="41462" xr:uid="{2A85BE4B-FAEF-4F12-BA19-7E744F3D79F7}"/>
    <cellStyle name="Separador de milhares 17 9 2 4" xfId="23770" xr:uid="{FA34E7C6-A4C5-466A-8695-2ABB3AB67A91}"/>
    <cellStyle name="Separador de milhares 17 9 2 5" xfId="35565" xr:uid="{8E97C989-9438-49D9-8121-936A8F8187AA}"/>
    <cellStyle name="Separador de milhares 17 9 3" xfId="13486" xr:uid="{00000000-0005-0000-0000-0000A5160000}"/>
    <cellStyle name="Separador de milhares 17 9 3 2" xfId="19417" xr:uid="{88ADE505-E3BB-49BF-A83F-11DEC5871B77}"/>
    <cellStyle name="Separador de milhares 17 9 3 2 2" xfId="31211" xr:uid="{A213D3A0-0F07-4A10-A916-71A1C309984B}"/>
    <cellStyle name="Separador de milhares 17 9 3 2 3" xfId="43010" xr:uid="{3EC32742-F3F6-4849-827C-DE7C5542190F}"/>
    <cellStyle name="Separador de milhares 17 9 3 3" xfId="25318" xr:uid="{4D8D4F30-FB26-4BCC-A022-76E2244ACB8B}"/>
    <cellStyle name="Separador de milhares 17 9 3 4" xfId="37113" xr:uid="{A6017547-C3E2-4F53-80DB-BFD5E8B6ADCE}"/>
    <cellStyle name="Separador de milhares 17 9 4" xfId="16477" xr:uid="{5F2FC8DD-9B1B-4840-A6D6-BC4234F1EE92}"/>
    <cellStyle name="Separador de milhares 17 9 4 2" xfId="28271" xr:uid="{BCEC8B8E-437B-45EE-9A31-2F02DE9453A1}"/>
    <cellStyle name="Separador de milhares 17 9 4 3" xfId="40070" xr:uid="{191B7253-23D2-4ED6-891A-C4E9E6B6F1B5}"/>
    <cellStyle name="Separador de milhares 17 9 5" xfId="22381" xr:uid="{786E49EC-31F0-4855-B876-67318758D598}"/>
    <cellStyle name="Separador de milhares 17 9 6" xfId="34177" xr:uid="{4C531539-FBA0-45EA-B65D-B9C555EDC45A}"/>
    <cellStyle name="Separador de milhares 18" xfId="3978" xr:uid="{00000000-0005-0000-0000-0000A6160000}"/>
    <cellStyle name="Separador de milhares 18 10" xfId="11934" xr:uid="{00000000-0005-0000-0000-0000A7160000}"/>
    <cellStyle name="Separador de milhares 18 10 2" xfId="14875" xr:uid="{00000000-0005-0000-0000-0000A8160000}"/>
    <cellStyle name="Separador de milhares 18 10 2 2" xfId="20806" xr:uid="{E0436119-3DB8-4E18-9A85-938567DDE62E}"/>
    <cellStyle name="Separador de milhares 18 10 2 2 2" xfId="32600" xr:uid="{99009AD7-36A1-41D9-88DF-6AB35015EBA5}"/>
    <cellStyle name="Separador de milhares 18 10 2 2 3" xfId="44399" xr:uid="{4EE84113-0072-48DC-978A-1F4C62FD37F8}"/>
    <cellStyle name="Separador de milhares 18 10 2 3" xfId="26707" xr:uid="{BAC35A5A-D1F4-4B9C-80D7-56310439E6A4}"/>
    <cellStyle name="Separador de milhares 18 10 2 4" xfId="38502" xr:uid="{149591F5-BED6-4469-9AAB-268BA699B3F9}"/>
    <cellStyle name="Separador de milhares 18 10 3" xfId="17870" xr:uid="{0A17B674-2F25-4F39-B0E0-4F86EA9E8DC5}"/>
    <cellStyle name="Separador de milhares 18 10 3 2" xfId="29664" xr:uid="{D34E9263-E6EE-4C03-AE63-7481FE1E5F5C}"/>
    <cellStyle name="Separador de milhares 18 10 3 3" xfId="41463" xr:uid="{A7C4D953-8D69-449B-ADB1-3EA404502518}"/>
    <cellStyle name="Separador de milhares 18 10 4" xfId="23771" xr:uid="{CF0DE244-4C9C-4AD9-A5C9-C585C8A3B6AD}"/>
    <cellStyle name="Separador de milhares 18 10 5" xfId="35566" xr:uid="{025BA784-9F65-4DB6-8933-B5CF566FA562}"/>
    <cellStyle name="Separador de milhares 18 11" xfId="13487" xr:uid="{00000000-0005-0000-0000-0000A9160000}"/>
    <cellStyle name="Separador de milhares 18 11 2" xfId="19418" xr:uid="{5070FE82-69EA-4732-ABD1-F7D1346B6C02}"/>
    <cellStyle name="Separador de milhares 18 11 2 2" xfId="31212" xr:uid="{181413D8-7710-46EF-82E0-F898E8E0077E}"/>
    <cellStyle name="Separador de milhares 18 11 2 3" xfId="43011" xr:uid="{1FC22FEC-D69E-4762-BD09-D38508BB2F27}"/>
    <cellStyle name="Separador de milhares 18 11 3" xfId="25319" xr:uid="{9EA0FDFF-0576-4B3A-BB0E-FCC6A7C5DB98}"/>
    <cellStyle name="Separador de milhares 18 11 4" xfId="37114" xr:uid="{3C02E010-5CE9-476B-A869-4CB63CAC6CCD}"/>
    <cellStyle name="Separador de milhares 18 12" xfId="16478" xr:uid="{014FD1B6-370A-4D7F-914B-4D1340AAEAD5}"/>
    <cellStyle name="Separador de milhares 18 12 2" xfId="28272" xr:uid="{80395375-1F3D-471F-9A4E-2FCC68CDCFD8}"/>
    <cellStyle name="Separador de milhares 18 12 3" xfId="40071" xr:uid="{036FD565-025E-4C85-952A-18DD93ECE850}"/>
    <cellStyle name="Separador de milhares 18 13" xfId="22382" xr:uid="{1A436AFC-FC9D-41F8-80E8-9FF3B65EAF78}"/>
    <cellStyle name="Separador de milhares 18 14" xfId="34178" xr:uid="{435CE7DB-BDB5-4D7A-8DDA-07590F57DB04}"/>
    <cellStyle name="Separador de milhares 18 2" xfId="3979" xr:uid="{00000000-0005-0000-0000-0000AA160000}"/>
    <cellStyle name="Separador de milhares 18 2 10" xfId="13488" xr:uid="{00000000-0005-0000-0000-0000AB160000}"/>
    <cellStyle name="Separador de milhares 18 2 10 2" xfId="19419" xr:uid="{F83FF460-1898-4109-BF4B-E0A1C87CB8BF}"/>
    <cellStyle name="Separador de milhares 18 2 10 2 2" xfId="31213" xr:uid="{57A1A4E4-A285-4A3F-A72C-9ED79EE43047}"/>
    <cellStyle name="Separador de milhares 18 2 10 2 3" xfId="43012" xr:uid="{DF20A8E5-2463-4231-ADB2-927DC7B8E38D}"/>
    <cellStyle name="Separador de milhares 18 2 10 3" xfId="25320" xr:uid="{65E779B9-1153-4FC9-B9FE-A621C071D59C}"/>
    <cellStyle name="Separador de milhares 18 2 10 4" xfId="37115" xr:uid="{48F5B2CC-7103-458B-AACB-472C31602653}"/>
    <cellStyle name="Separador de milhares 18 2 11" xfId="16479" xr:uid="{67792349-A54C-4292-986F-1755B7F377DA}"/>
    <cellStyle name="Separador de milhares 18 2 11 2" xfId="28273" xr:uid="{EA0E9780-03D0-4D33-BA45-2AB571BB4FED}"/>
    <cellStyle name="Separador de milhares 18 2 11 3" xfId="40072" xr:uid="{F1294A91-6618-4EC1-981D-0A8947930F84}"/>
    <cellStyle name="Separador de milhares 18 2 12" xfId="22383" xr:uid="{AC9536E1-8612-4B44-8D37-7F8C17F10888}"/>
    <cellStyle name="Separador de milhares 18 2 13" xfId="34179" xr:uid="{70A56AD0-3BF4-444D-A6A4-C9DF9500C260}"/>
    <cellStyle name="Separador de milhares 18 2 2" xfId="3980" xr:uid="{00000000-0005-0000-0000-0000AC160000}"/>
    <cellStyle name="Separador de milhares 18 2 2 10" xfId="34180" xr:uid="{E139FFAC-AB6A-4AEA-BEDB-6A9EC66593A4}"/>
    <cellStyle name="Separador de milhares 18 2 2 2" xfId="3981" xr:uid="{00000000-0005-0000-0000-0000AD160000}"/>
    <cellStyle name="Separador de milhares 18 2 2 2 2" xfId="3982" xr:uid="{00000000-0005-0000-0000-0000AE160000}"/>
    <cellStyle name="Separador de milhares 18 2 2 2 2 2" xfId="11938" xr:uid="{00000000-0005-0000-0000-0000AF160000}"/>
    <cellStyle name="Separador de milhares 18 2 2 2 2 2 2" xfId="14879" xr:uid="{00000000-0005-0000-0000-0000B0160000}"/>
    <cellStyle name="Separador de milhares 18 2 2 2 2 2 2 2" xfId="20810" xr:uid="{2628958F-2567-4239-B0DD-3E5B4EB0DFBD}"/>
    <cellStyle name="Separador de milhares 18 2 2 2 2 2 2 2 2" xfId="32604" xr:uid="{DDC2DB50-22CF-4639-AFF0-E49B59AF0973}"/>
    <cellStyle name="Separador de milhares 18 2 2 2 2 2 2 2 3" xfId="44403" xr:uid="{48C29C6B-F5ED-451F-A37B-1D5B54CBF334}"/>
    <cellStyle name="Separador de milhares 18 2 2 2 2 2 2 3" xfId="26711" xr:uid="{330E282C-D61C-4296-B8C9-1B721181EE74}"/>
    <cellStyle name="Separador de milhares 18 2 2 2 2 2 2 4" xfId="38506" xr:uid="{4499C926-57E0-45F4-BEE3-62B232C7C696}"/>
    <cellStyle name="Separador de milhares 18 2 2 2 2 2 3" xfId="17874" xr:uid="{F8762131-485E-4D8F-83CA-28F47CE50998}"/>
    <cellStyle name="Separador de milhares 18 2 2 2 2 2 3 2" xfId="29668" xr:uid="{847E8997-6E84-4FF6-97AE-32280E4691EE}"/>
    <cellStyle name="Separador de milhares 18 2 2 2 2 2 3 3" xfId="41467" xr:uid="{6D8ABCE7-F438-483E-8359-14C70BB7282A}"/>
    <cellStyle name="Separador de milhares 18 2 2 2 2 2 4" xfId="23775" xr:uid="{9FB046E7-FABF-4A48-8832-D96707458EC4}"/>
    <cellStyle name="Separador de milhares 18 2 2 2 2 2 5" xfId="35570" xr:uid="{1171319F-F93B-4DD5-8A49-2D3BD82C2FA4}"/>
    <cellStyle name="Separador de milhares 18 2 2 2 2 3" xfId="13491" xr:uid="{00000000-0005-0000-0000-0000B1160000}"/>
    <cellStyle name="Separador de milhares 18 2 2 2 2 3 2" xfId="19422" xr:uid="{17D2DD7B-2A30-4ACE-BFD0-AE0831C51660}"/>
    <cellStyle name="Separador de milhares 18 2 2 2 2 3 2 2" xfId="31216" xr:uid="{3FA0CF0A-45A2-439B-BAA9-D790E0510306}"/>
    <cellStyle name="Separador de milhares 18 2 2 2 2 3 2 3" xfId="43015" xr:uid="{47FDA4D8-951C-4694-BE67-CB5485FA9082}"/>
    <cellStyle name="Separador de milhares 18 2 2 2 2 3 3" xfId="25323" xr:uid="{7DDE331C-409E-45F2-9594-3B46F1A9C648}"/>
    <cellStyle name="Separador de milhares 18 2 2 2 2 3 4" xfId="37118" xr:uid="{8530B639-B6C6-4CF7-AB9D-4B6BF8115689}"/>
    <cellStyle name="Separador de milhares 18 2 2 2 2 4" xfId="16482" xr:uid="{F8CE9D0B-EBD2-42DB-848B-20BF57DA883B}"/>
    <cellStyle name="Separador de milhares 18 2 2 2 2 4 2" xfId="28276" xr:uid="{50E69A4A-4985-4249-A931-ABB47BE5FBEE}"/>
    <cellStyle name="Separador de milhares 18 2 2 2 2 4 3" xfId="40075" xr:uid="{875EA9B3-E00D-4848-B4B5-16E3672BF72A}"/>
    <cellStyle name="Separador de milhares 18 2 2 2 2 5" xfId="22386" xr:uid="{12C23AF5-791E-4C8E-8C70-F672ACAB8450}"/>
    <cellStyle name="Separador de milhares 18 2 2 2 2 6" xfId="34182" xr:uid="{98110A05-853B-4E05-8C43-971FADE8F64D}"/>
    <cellStyle name="Separador de milhares 18 2 2 2 3" xfId="3983" xr:uid="{00000000-0005-0000-0000-0000B2160000}"/>
    <cellStyle name="Separador de milhares 18 2 2 2 3 2" xfId="11939" xr:uid="{00000000-0005-0000-0000-0000B3160000}"/>
    <cellStyle name="Separador de milhares 18 2 2 2 3 2 2" xfId="14880" xr:uid="{00000000-0005-0000-0000-0000B4160000}"/>
    <cellStyle name="Separador de milhares 18 2 2 2 3 2 2 2" xfId="20811" xr:uid="{8E7F45B8-9903-47E8-BC21-DD929B3B6948}"/>
    <cellStyle name="Separador de milhares 18 2 2 2 3 2 2 2 2" xfId="32605" xr:uid="{41875DCB-8AEF-4C11-8125-27F4497E7E2E}"/>
    <cellStyle name="Separador de milhares 18 2 2 2 3 2 2 2 3" xfId="44404" xr:uid="{82F5DCCE-960D-4BAB-95B5-84E7EAC4E26E}"/>
    <cellStyle name="Separador de milhares 18 2 2 2 3 2 2 3" xfId="26712" xr:uid="{1BF365FF-8C83-46A2-A616-FC87C45C102F}"/>
    <cellStyle name="Separador de milhares 18 2 2 2 3 2 2 4" xfId="38507" xr:uid="{064F1DD8-BFE1-4508-97DB-AC8F18DF1C77}"/>
    <cellStyle name="Separador de milhares 18 2 2 2 3 2 3" xfId="17875" xr:uid="{3EF2B670-E220-4EC7-8EE6-D4DD9C399730}"/>
    <cellStyle name="Separador de milhares 18 2 2 2 3 2 3 2" xfId="29669" xr:uid="{D829C5A8-7AB4-42EB-ABCD-242D4FF76FB4}"/>
    <cellStyle name="Separador de milhares 18 2 2 2 3 2 3 3" xfId="41468" xr:uid="{3A0F872A-EC8F-4173-855E-DD5088A4C4BE}"/>
    <cellStyle name="Separador de milhares 18 2 2 2 3 2 4" xfId="23776" xr:uid="{0504ACE0-AE9C-4BD9-B3B9-81F1DD6D9E7A}"/>
    <cellStyle name="Separador de milhares 18 2 2 2 3 2 5" xfId="35571" xr:uid="{B7AD4062-3D9E-4B57-AB00-BE76D25A0F48}"/>
    <cellStyle name="Separador de milhares 18 2 2 2 3 3" xfId="13492" xr:uid="{00000000-0005-0000-0000-0000B5160000}"/>
    <cellStyle name="Separador de milhares 18 2 2 2 3 3 2" xfId="19423" xr:uid="{CC015550-8AD5-495D-A4AF-B60A3B9BDFC6}"/>
    <cellStyle name="Separador de milhares 18 2 2 2 3 3 2 2" xfId="31217" xr:uid="{082E9F26-2040-4CB2-8C94-75A08405B961}"/>
    <cellStyle name="Separador de milhares 18 2 2 2 3 3 2 3" xfId="43016" xr:uid="{325264B4-A712-4A02-AB3C-3E1A9B68340A}"/>
    <cellStyle name="Separador de milhares 18 2 2 2 3 3 3" xfId="25324" xr:uid="{C7C45E21-6FFC-4F42-875F-A87BD87C9720}"/>
    <cellStyle name="Separador de milhares 18 2 2 2 3 3 4" xfId="37119" xr:uid="{4839319F-0EB4-4BE2-8766-701E57E17AA3}"/>
    <cellStyle name="Separador de milhares 18 2 2 2 3 4" xfId="16483" xr:uid="{6E8EA440-0FFF-4034-87A5-4A6F7F931C2D}"/>
    <cellStyle name="Separador de milhares 18 2 2 2 3 4 2" xfId="28277" xr:uid="{8109F64D-8438-48B3-9E79-306106733FEB}"/>
    <cellStyle name="Separador de milhares 18 2 2 2 3 4 3" xfId="40076" xr:uid="{692A61EE-6128-4F60-AC2F-E013041C111B}"/>
    <cellStyle name="Separador de milhares 18 2 2 2 3 5" xfId="22387" xr:uid="{7BD9D2FB-64C0-4AB8-ABBB-B61BBD333A30}"/>
    <cellStyle name="Separador de milhares 18 2 2 2 3 6" xfId="34183" xr:uid="{ECC2CF89-A69A-411E-9CAB-61041A40584A}"/>
    <cellStyle name="Separador de milhares 18 2 2 2 4" xfId="11937" xr:uid="{00000000-0005-0000-0000-0000B6160000}"/>
    <cellStyle name="Separador de milhares 18 2 2 2 4 2" xfId="14878" xr:uid="{00000000-0005-0000-0000-0000B7160000}"/>
    <cellStyle name="Separador de milhares 18 2 2 2 4 2 2" xfId="20809" xr:uid="{0340E2EF-8882-4F69-8323-8805EAF38111}"/>
    <cellStyle name="Separador de milhares 18 2 2 2 4 2 2 2" xfId="32603" xr:uid="{151E7744-8421-4633-9E7A-FAC69953D6A0}"/>
    <cellStyle name="Separador de milhares 18 2 2 2 4 2 2 3" xfId="44402" xr:uid="{2D2A0E14-3DE7-4AC6-BD8C-60BE6D66F7AF}"/>
    <cellStyle name="Separador de milhares 18 2 2 2 4 2 3" xfId="26710" xr:uid="{117895A5-AD09-474C-93D3-F509D28815F5}"/>
    <cellStyle name="Separador de milhares 18 2 2 2 4 2 4" xfId="38505" xr:uid="{56CA3A9A-52E3-4DB5-84B0-3986867F5C0D}"/>
    <cellStyle name="Separador de milhares 18 2 2 2 4 3" xfId="17873" xr:uid="{BD8FEE3A-65BB-4B7A-ADFF-BD906D488D26}"/>
    <cellStyle name="Separador de milhares 18 2 2 2 4 3 2" xfId="29667" xr:uid="{9DDF43BC-4568-46A5-B301-7A3C6BE0B605}"/>
    <cellStyle name="Separador de milhares 18 2 2 2 4 3 3" xfId="41466" xr:uid="{067B0D1A-F7C0-4132-88EA-3D39A39B4F90}"/>
    <cellStyle name="Separador de milhares 18 2 2 2 4 4" xfId="23774" xr:uid="{154818AC-548A-4DEF-963E-A2791020884F}"/>
    <cellStyle name="Separador de milhares 18 2 2 2 4 5" xfId="35569" xr:uid="{06628B20-C7F7-4ED6-9B44-F66FDADE32D2}"/>
    <cellStyle name="Separador de milhares 18 2 2 2 5" xfId="13490" xr:uid="{00000000-0005-0000-0000-0000B8160000}"/>
    <cellStyle name="Separador de milhares 18 2 2 2 5 2" xfId="19421" xr:uid="{66191718-0EA8-4C67-ABD4-12F027670914}"/>
    <cellStyle name="Separador de milhares 18 2 2 2 5 2 2" xfId="31215" xr:uid="{68897B34-D028-40C5-8E2A-B02E1A91D442}"/>
    <cellStyle name="Separador de milhares 18 2 2 2 5 2 3" xfId="43014" xr:uid="{4520D191-125F-4A3C-863C-6152E4A2B85A}"/>
    <cellStyle name="Separador de milhares 18 2 2 2 5 3" xfId="25322" xr:uid="{F6B6DB1E-80D3-48C9-BA4F-749EA2466AE1}"/>
    <cellStyle name="Separador de milhares 18 2 2 2 5 4" xfId="37117" xr:uid="{80F98EC7-3628-474C-9FC0-7F6BB2DB0165}"/>
    <cellStyle name="Separador de milhares 18 2 2 2 6" xfId="16481" xr:uid="{D8A1E407-2CE4-4B43-AC20-735A3B344755}"/>
    <cellStyle name="Separador de milhares 18 2 2 2 6 2" xfId="28275" xr:uid="{E5F5A632-6551-4528-A84B-B9455C382762}"/>
    <cellStyle name="Separador de milhares 18 2 2 2 6 3" xfId="40074" xr:uid="{1B1B9D1F-6BD5-4DC6-9296-7F66E84B95D2}"/>
    <cellStyle name="Separador de milhares 18 2 2 2 7" xfId="22385" xr:uid="{EE0F7AC5-7DEF-43CC-A7C9-811D1C098072}"/>
    <cellStyle name="Separador de milhares 18 2 2 2 8" xfId="34181" xr:uid="{8AB18577-275A-4B61-962A-D7B3464C528B}"/>
    <cellStyle name="Separador de milhares 18 2 2 3" xfId="3984" xr:uid="{00000000-0005-0000-0000-0000B9160000}"/>
    <cellStyle name="Separador de milhares 18 2 2 3 2" xfId="11940" xr:uid="{00000000-0005-0000-0000-0000BA160000}"/>
    <cellStyle name="Separador de milhares 18 2 2 3 2 2" xfId="14881" xr:uid="{00000000-0005-0000-0000-0000BB160000}"/>
    <cellStyle name="Separador de milhares 18 2 2 3 2 2 2" xfId="20812" xr:uid="{D0CE9CAA-B5F6-4F94-A62B-EFA098EC064C}"/>
    <cellStyle name="Separador de milhares 18 2 2 3 2 2 2 2" xfId="32606" xr:uid="{4B1A1CB2-F028-4FCE-93F8-32E8CD5FB1B2}"/>
    <cellStyle name="Separador de milhares 18 2 2 3 2 2 2 3" xfId="44405" xr:uid="{3AD125E8-F048-4488-9403-9E9666558FB0}"/>
    <cellStyle name="Separador de milhares 18 2 2 3 2 2 3" xfId="26713" xr:uid="{C9A839F5-EB3E-4971-A968-3D5498F755D7}"/>
    <cellStyle name="Separador de milhares 18 2 2 3 2 2 4" xfId="38508" xr:uid="{5F0B5AAF-99B1-40E8-91D1-9732DA37F95B}"/>
    <cellStyle name="Separador de milhares 18 2 2 3 2 3" xfId="17876" xr:uid="{B8860DB6-CC68-4E57-825D-E503C097E61A}"/>
    <cellStyle name="Separador de milhares 18 2 2 3 2 3 2" xfId="29670" xr:uid="{ED633C7F-B877-4061-AFC3-690F14E305ED}"/>
    <cellStyle name="Separador de milhares 18 2 2 3 2 3 3" xfId="41469" xr:uid="{47FA2CBF-F527-43CD-A8E0-FFE20856F210}"/>
    <cellStyle name="Separador de milhares 18 2 2 3 2 4" xfId="23777" xr:uid="{01EB62FB-F31A-4F55-84A6-199E52291FF2}"/>
    <cellStyle name="Separador de milhares 18 2 2 3 2 5" xfId="35572" xr:uid="{5A4DACC6-5D6C-4811-BDD6-70ECB2A9C9FC}"/>
    <cellStyle name="Separador de milhares 18 2 2 3 3" xfId="13493" xr:uid="{00000000-0005-0000-0000-0000BC160000}"/>
    <cellStyle name="Separador de milhares 18 2 2 3 3 2" xfId="19424" xr:uid="{C9F944BB-2EC8-4368-A8DD-8B5D139BE9A1}"/>
    <cellStyle name="Separador de milhares 18 2 2 3 3 2 2" xfId="31218" xr:uid="{2EB0263B-5A00-4C73-953F-AAE39F629470}"/>
    <cellStyle name="Separador de milhares 18 2 2 3 3 2 3" xfId="43017" xr:uid="{8FC14C0E-AF28-4D83-BCC4-72759C61B38C}"/>
    <cellStyle name="Separador de milhares 18 2 2 3 3 3" xfId="25325" xr:uid="{5F7B30A7-B64B-42BB-B320-6AE0F23FA459}"/>
    <cellStyle name="Separador de milhares 18 2 2 3 3 4" xfId="37120" xr:uid="{4B4ACDA4-62FF-45E1-960C-E76241C6EF70}"/>
    <cellStyle name="Separador de milhares 18 2 2 3 4" xfId="16484" xr:uid="{E78D66D3-46D5-4B89-9406-11E2115D4D4C}"/>
    <cellStyle name="Separador de milhares 18 2 2 3 4 2" xfId="28278" xr:uid="{9F893C26-0894-4EAD-AC43-AB125A2C7C88}"/>
    <cellStyle name="Separador de milhares 18 2 2 3 4 3" xfId="40077" xr:uid="{1096E072-B1DA-4BAB-A1DF-8A03092A58EB}"/>
    <cellStyle name="Separador de milhares 18 2 2 3 5" xfId="22388" xr:uid="{6730D050-BE3F-4755-A45C-A2214C55A1ED}"/>
    <cellStyle name="Separador de milhares 18 2 2 3 6" xfId="34184" xr:uid="{84B7734C-F826-4FFB-A6C5-CE6635CFB790}"/>
    <cellStyle name="Separador de milhares 18 2 2 4" xfId="3985" xr:uid="{00000000-0005-0000-0000-0000BD160000}"/>
    <cellStyle name="Separador de milhares 18 2 2 4 2" xfId="11941" xr:uid="{00000000-0005-0000-0000-0000BE160000}"/>
    <cellStyle name="Separador de milhares 18 2 2 4 2 2" xfId="14882" xr:uid="{00000000-0005-0000-0000-0000BF160000}"/>
    <cellStyle name="Separador de milhares 18 2 2 4 2 2 2" xfId="20813" xr:uid="{8C228A88-290B-4559-A4CE-4D5A69FFEEC2}"/>
    <cellStyle name="Separador de milhares 18 2 2 4 2 2 2 2" xfId="32607" xr:uid="{16F27385-4831-4726-BDE5-954A6389558B}"/>
    <cellStyle name="Separador de milhares 18 2 2 4 2 2 2 3" xfId="44406" xr:uid="{17780F82-7DA1-4695-94FF-E228947A5449}"/>
    <cellStyle name="Separador de milhares 18 2 2 4 2 2 3" xfId="26714" xr:uid="{7F7D1E85-DEFD-4C50-B8A7-B0D1DBC97130}"/>
    <cellStyle name="Separador de milhares 18 2 2 4 2 2 4" xfId="38509" xr:uid="{B3F7AE33-AA3C-49F9-8B2A-1DE6D6E6222B}"/>
    <cellStyle name="Separador de milhares 18 2 2 4 2 3" xfId="17877" xr:uid="{8830CA1C-1FCD-49EC-AFA0-5096D38C21A5}"/>
    <cellStyle name="Separador de milhares 18 2 2 4 2 3 2" xfId="29671" xr:uid="{2476E65E-8E6E-4C80-8827-55A7E3AE0911}"/>
    <cellStyle name="Separador de milhares 18 2 2 4 2 3 3" xfId="41470" xr:uid="{3E49473B-1EF8-46E4-BCD0-E4C53A002A46}"/>
    <cellStyle name="Separador de milhares 18 2 2 4 2 4" xfId="23778" xr:uid="{812D37A3-377F-41DD-9537-C39FEF5C0ED1}"/>
    <cellStyle name="Separador de milhares 18 2 2 4 2 5" xfId="35573" xr:uid="{E51C77ED-0477-4CD5-B765-EFDAED2B9F71}"/>
    <cellStyle name="Separador de milhares 18 2 2 4 3" xfId="13494" xr:uid="{00000000-0005-0000-0000-0000C0160000}"/>
    <cellStyle name="Separador de milhares 18 2 2 4 3 2" xfId="19425" xr:uid="{11C6CD59-3CE1-4639-8429-C1931AF2C89A}"/>
    <cellStyle name="Separador de milhares 18 2 2 4 3 2 2" xfId="31219" xr:uid="{FDE18685-178E-48ED-88A6-775835D9ABE0}"/>
    <cellStyle name="Separador de milhares 18 2 2 4 3 2 3" xfId="43018" xr:uid="{30E816EA-9F31-4815-9CCB-331CEFB3F86F}"/>
    <cellStyle name="Separador de milhares 18 2 2 4 3 3" xfId="25326" xr:uid="{F1230464-56CB-495D-B9D5-C0D06354030B}"/>
    <cellStyle name="Separador de milhares 18 2 2 4 3 4" xfId="37121" xr:uid="{BA4D7268-4388-455C-9780-89BD3D4A7202}"/>
    <cellStyle name="Separador de milhares 18 2 2 4 4" xfId="16485" xr:uid="{690299E7-2E79-4C6B-B892-0834D35802D9}"/>
    <cellStyle name="Separador de milhares 18 2 2 4 4 2" xfId="28279" xr:uid="{8FF3E723-3443-46A2-9ED2-39836C7C9A4E}"/>
    <cellStyle name="Separador de milhares 18 2 2 4 4 3" xfId="40078" xr:uid="{1AF79DBE-D569-4522-9849-C7D2FA04ACCF}"/>
    <cellStyle name="Separador de milhares 18 2 2 4 5" xfId="22389" xr:uid="{BAE70D24-E4AC-4F00-A0D9-1CC48E3B90F4}"/>
    <cellStyle name="Separador de milhares 18 2 2 4 6" xfId="34185" xr:uid="{9D4EE80D-8453-4F3E-A933-17D1204F2F70}"/>
    <cellStyle name="Separador de milhares 18 2 2 5" xfId="3986" xr:uid="{00000000-0005-0000-0000-0000C1160000}"/>
    <cellStyle name="Separador de milhares 18 2 2 5 2" xfId="11942" xr:uid="{00000000-0005-0000-0000-0000C2160000}"/>
    <cellStyle name="Separador de milhares 18 2 2 5 2 2" xfId="14883" xr:uid="{00000000-0005-0000-0000-0000C3160000}"/>
    <cellStyle name="Separador de milhares 18 2 2 5 2 2 2" xfId="20814" xr:uid="{1DAEFA80-B8E7-4CCA-862C-9FFD74D3F355}"/>
    <cellStyle name="Separador de milhares 18 2 2 5 2 2 2 2" xfId="32608" xr:uid="{B518142E-2C4B-4F91-A2AA-0245759F6973}"/>
    <cellStyle name="Separador de milhares 18 2 2 5 2 2 2 3" xfId="44407" xr:uid="{4117F690-37F0-4F97-B775-74ACD2BD7E2C}"/>
    <cellStyle name="Separador de milhares 18 2 2 5 2 2 3" xfId="26715" xr:uid="{698A32FB-E780-479B-AB31-7620BCC18FAD}"/>
    <cellStyle name="Separador de milhares 18 2 2 5 2 2 4" xfId="38510" xr:uid="{7EE5E629-1213-4D0E-905C-C71FF32EA37C}"/>
    <cellStyle name="Separador de milhares 18 2 2 5 2 3" xfId="17878" xr:uid="{27A9FF97-7C1D-4042-AA2C-8ED3230852AF}"/>
    <cellStyle name="Separador de milhares 18 2 2 5 2 3 2" xfId="29672" xr:uid="{192711C0-E21B-4DFB-85D2-2BF116DF34BC}"/>
    <cellStyle name="Separador de milhares 18 2 2 5 2 3 3" xfId="41471" xr:uid="{4C3747A9-2EC9-44A4-8E65-39CB4ECF62A3}"/>
    <cellStyle name="Separador de milhares 18 2 2 5 2 4" xfId="23779" xr:uid="{D7DF9DB5-3ABB-4588-8E35-F256C4626689}"/>
    <cellStyle name="Separador de milhares 18 2 2 5 2 5" xfId="35574" xr:uid="{E12E783F-9B53-4824-A5A1-739AAE116F97}"/>
    <cellStyle name="Separador de milhares 18 2 2 5 3" xfId="13495" xr:uid="{00000000-0005-0000-0000-0000C4160000}"/>
    <cellStyle name="Separador de milhares 18 2 2 5 3 2" xfId="19426" xr:uid="{8214C286-5A06-40E5-9539-019690691153}"/>
    <cellStyle name="Separador de milhares 18 2 2 5 3 2 2" xfId="31220" xr:uid="{3F5E2B2D-CC9B-4099-9B5D-6DD837C3254C}"/>
    <cellStyle name="Separador de milhares 18 2 2 5 3 2 3" xfId="43019" xr:uid="{A4783BEF-043F-4E6B-8EC4-DAC6F4CE22F0}"/>
    <cellStyle name="Separador de milhares 18 2 2 5 3 3" xfId="25327" xr:uid="{2A7907CD-F3C1-4212-9C0C-61C08D348D51}"/>
    <cellStyle name="Separador de milhares 18 2 2 5 3 4" xfId="37122" xr:uid="{825AA8D2-CBDF-411D-AEF4-7C9CC1C45036}"/>
    <cellStyle name="Separador de milhares 18 2 2 5 4" xfId="16486" xr:uid="{F00A7871-88B8-46BD-ADB2-C6CC19A4E8A5}"/>
    <cellStyle name="Separador de milhares 18 2 2 5 4 2" xfId="28280" xr:uid="{05D679A1-50E2-4949-B86C-3F399C913A06}"/>
    <cellStyle name="Separador de milhares 18 2 2 5 4 3" xfId="40079" xr:uid="{5419556B-E96F-4EC6-B312-CA8BBF1FA3E2}"/>
    <cellStyle name="Separador de milhares 18 2 2 5 5" xfId="22390" xr:uid="{7B385DF0-8A32-45A8-8FE1-8C30079C6F28}"/>
    <cellStyle name="Separador de milhares 18 2 2 5 6" xfId="34186" xr:uid="{8A95858D-58E3-425D-8032-A1FE27258459}"/>
    <cellStyle name="Separador de milhares 18 2 2 6" xfId="11936" xr:uid="{00000000-0005-0000-0000-0000C5160000}"/>
    <cellStyle name="Separador de milhares 18 2 2 6 2" xfId="14877" xr:uid="{00000000-0005-0000-0000-0000C6160000}"/>
    <cellStyle name="Separador de milhares 18 2 2 6 2 2" xfId="20808" xr:uid="{F6E3A142-5673-4197-97A4-B97A074ECAA2}"/>
    <cellStyle name="Separador de milhares 18 2 2 6 2 2 2" xfId="32602" xr:uid="{D565EF28-539A-489E-A003-6E0CD29B8BFB}"/>
    <cellStyle name="Separador de milhares 18 2 2 6 2 2 3" xfId="44401" xr:uid="{28A2E151-DA68-4479-84F6-EDBF4643BDCD}"/>
    <cellStyle name="Separador de milhares 18 2 2 6 2 3" xfId="26709" xr:uid="{8A13102A-8C19-4276-9319-E9AF6E2103FB}"/>
    <cellStyle name="Separador de milhares 18 2 2 6 2 4" xfId="38504" xr:uid="{C2AFD806-B0B7-4B82-BFFF-38025A8ECD05}"/>
    <cellStyle name="Separador de milhares 18 2 2 6 3" xfId="17872" xr:uid="{83331A87-F2DD-4853-B931-87A96F7CD8EF}"/>
    <cellStyle name="Separador de milhares 18 2 2 6 3 2" xfId="29666" xr:uid="{E793BF5F-BCCD-4C62-9902-BEC5BA90A802}"/>
    <cellStyle name="Separador de milhares 18 2 2 6 3 3" xfId="41465" xr:uid="{D5D1BA82-1FDD-44E4-B11D-65A32A379510}"/>
    <cellStyle name="Separador de milhares 18 2 2 6 4" xfId="23773" xr:uid="{722D36BC-DB52-4C22-98E6-8F9A0E42B537}"/>
    <cellStyle name="Separador de milhares 18 2 2 6 5" xfId="35568" xr:uid="{9723C983-D803-4CC4-9CB7-62C69F88114B}"/>
    <cellStyle name="Separador de milhares 18 2 2 7" xfId="13489" xr:uid="{00000000-0005-0000-0000-0000C7160000}"/>
    <cellStyle name="Separador de milhares 18 2 2 7 2" xfId="19420" xr:uid="{AD3962A9-BE14-4EDA-BCB9-F1823A6907ED}"/>
    <cellStyle name="Separador de milhares 18 2 2 7 2 2" xfId="31214" xr:uid="{220B41C6-AC31-46F3-A001-14F238366C6C}"/>
    <cellStyle name="Separador de milhares 18 2 2 7 2 3" xfId="43013" xr:uid="{0BFD805A-80EE-4213-B500-92882CEB2C3E}"/>
    <cellStyle name="Separador de milhares 18 2 2 7 3" xfId="25321" xr:uid="{EC69F6D0-C1F3-4B37-8518-7760170CF576}"/>
    <cellStyle name="Separador de milhares 18 2 2 7 4" xfId="37116" xr:uid="{5894830B-CF6A-4696-8561-245AC80F3807}"/>
    <cellStyle name="Separador de milhares 18 2 2 8" xfId="16480" xr:uid="{46E8878D-3211-4C61-A4F1-D4223DF3F723}"/>
    <cellStyle name="Separador de milhares 18 2 2 8 2" xfId="28274" xr:uid="{A7468B22-5F01-440E-940B-ADD5B48D649A}"/>
    <cellStyle name="Separador de milhares 18 2 2 8 3" xfId="40073" xr:uid="{C144CCCD-BCF8-41B9-9CEE-64E3B42164DC}"/>
    <cellStyle name="Separador de milhares 18 2 2 9" xfId="22384" xr:uid="{3F8B6B11-210B-4101-A355-82155A868855}"/>
    <cellStyle name="Separador de milhares 18 2 3" xfId="3987" xr:uid="{00000000-0005-0000-0000-0000C8160000}"/>
    <cellStyle name="Separador de milhares 18 2 3 10" xfId="34187" xr:uid="{6AA1D2F6-B77F-4838-B5EE-785DEAA2F72E}"/>
    <cellStyle name="Separador de milhares 18 2 3 2" xfId="3988" xr:uid="{00000000-0005-0000-0000-0000C9160000}"/>
    <cellStyle name="Separador de milhares 18 2 3 2 2" xfId="3989" xr:uid="{00000000-0005-0000-0000-0000CA160000}"/>
    <cellStyle name="Separador de milhares 18 2 3 2 2 2" xfId="11945" xr:uid="{00000000-0005-0000-0000-0000CB160000}"/>
    <cellStyle name="Separador de milhares 18 2 3 2 2 2 2" xfId="14886" xr:uid="{00000000-0005-0000-0000-0000CC160000}"/>
    <cellStyle name="Separador de milhares 18 2 3 2 2 2 2 2" xfId="20817" xr:uid="{A6D5FC1D-13D2-4F0D-B187-383A676E0D58}"/>
    <cellStyle name="Separador de milhares 18 2 3 2 2 2 2 2 2" xfId="32611" xr:uid="{6861211D-6818-41E4-8097-755E5C374B91}"/>
    <cellStyle name="Separador de milhares 18 2 3 2 2 2 2 2 3" xfId="44410" xr:uid="{CDB87BE6-E171-4253-8C21-6C600543BD12}"/>
    <cellStyle name="Separador de milhares 18 2 3 2 2 2 2 3" xfId="26718" xr:uid="{566BAF30-0DD6-4FF8-B51B-E5526E12E4F2}"/>
    <cellStyle name="Separador de milhares 18 2 3 2 2 2 2 4" xfId="38513" xr:uid="{3AAA3451-625C-4498-98EC-B4A28BB956CE}"/>
    <cellStyle name="Separador de milhares 18 2 3 2 2 2 3" xfId="17881" xr:uid="{C42A4B7B-65A6-459B-8989-E967EB147D92}"/>
    <cellStyle name="Separador de milhares 18 2 3 2 2 2 3 2" xfId="29675" xr:uid="{D170C714-35B9-42CB-ABE3-5B86A512971D}"/>
    <cellStyle name="Separador de milhares 18 2 3 2 2 2 3 3" xfId="41474" xr:uid="{7BF0A78E-7852-4FBC-B19D-16E10043A3AC}"/>
    <cellStyle name="Separador de milhares 18 2 3 2 2 2 4" xfId="23782" xr:uid="{15E3EFA4-0695-41EE-BC3A-69E6F595D1AC}"/>
    <cellStyle name="Separador de milhares 18 2 3 2 2 2 5" xfId="35577" xr:uid="{7C444875-B82F-4005-A561-29512CDA9FBC}"/>
    <cellStyle name="Separador de milhares 18 2 3 2 2 3" xfId="13498" xr:uid="{00000000-0005-0000-0000-0000CD160000}"/>
    <cellStyle name="Separador de milhares 18 2 3 2 2 3 2" xfId="19429" xr:uid="{0E9E92A9-5C01-496E-886F-1DCD98B2F2E3}"/>
    <cellStyle name="Separador de milhares 18 2 3 2 2 3 2 2" xfId="31223" xr:uid="{4B11C00A-879B-43AC-B9F5-2760687D81A3}"/>
    <cellStyle name="Separador de milhares 18 2 3 2 2 3 2 3" xfId="43022" xr:uid="{84B285B3-C14D-463A-96CC-7FA67CD0D774}"/>
    <cellStyle name="Separador de milhares 18 2 3 2 2 3 3" xfId="25330" xr:uid="{4BBB20C3-7FE7-4E47-8D71-F6E05F6BC291}"/>
    <cellStyle name="Separador de milhares 18 2 3 2 2 3 4" xfId="37125" xr:uid="{7CCF5870-32BF-4C30-AA41-1F323E93BD67}"/>
    <cellStyle name="Separador de milhares 18 2 3 2 2 4" xfId="16489" xr:uid="{43C6DF7F-77B2-4F35-A8E8-32C6F6142665}"/>
    <cellStyle name="Separador de milhares 18 2 3 2 2 4 2" xfId="28283" xr:uid="{6F64E5A9-1486-4D31-9B9E-784CF5E9E7D3}"/>
    <cellStyle name="Separador de milhares 18 2 3 2 2 4 3" xfId="40082" xr:uid="{93C15568-1881-42A2-9CC5-A6D9826ECECB}"/>
    <cellStyle name="Separador de milhares 18 2 3 2 2 5" xfId="22393" xr:uid="{19D6266A-B34C-4A0E-A3D1-F07756F12C5B}"/>
    <cellStyle name="Separador de milhares 18 2 3 2 2 6" xfId="34189" xr:uid="{D1A2D198-FE92-4FA3-B84B-F7E3375A70FD}"/>
    <cellStyle name="Separador de milhares 18 2 3 2 3" xfId="3990" xr:uid="{00000000-0005-0000-0000-0000CE160000}"/>
    <cellStyle name="Separador de milhares 18 2 3 2 3 2" xfId="11946" xr:uid="{00000000-0005-0000-0000-0000CF160000}"/>
    <cellStyle name="Separador de milhares 18 2 3 2 3 2 2" xfId="14887" xr:uid="{00000000-0005-0000-0000-0000D0160000}"/>
    <cellStyle name="Separador de milhares 18 2 3 2 3 2 2 2" xfId="20818" xr:uid="{1F64FA4F-81C4-4629-8AA5-F8B4D9DF8C99}"/>
    <cellStyle name="Separador de milhares 18 2 3 2 3 2 2 2 2" xfId="32612" xr:uid="{260A6C2A-93EB-4CFC-9036-819343B164CC}"/>
    <cellStyle name="Separador de milhares 18 2 3 2 3 2 2 2 3" xfId="44411" xr:uid="{783FB347-3F30-41D2-BB88-205D9112D2EA}"/>
    <cellStyle name="Separador de milhares 18 2 3 2 3 2 2 3" xfId="26719" xr:uid="{3FCFFE2F-D1EE-4621-B73B-C08E57AE5A09}"/>
    <cellStyle name="Separador de milhares 18 2 3 2 3 2 2 4" xfId="38514" xr:uid="{64827605-7D5E-4B69-9D5F-F440E6D84931}"/>
    <cellStyle name="Separador de milhares 18 2 3 2 3 2 3" xfId="17882" xr:uid="{B6A57AE9-C063-4B63-BBBD-4E666836166F}"/>
    <cellStyle name="Separador de milhares 18 2 3 2 3 2 3 2" xfId="29676" xr:uid="{9BDEC5E7-BCD9-4903-9152-BADA1CF8594C}"/>
    <cellStyle name="Separador de milhares 18 2 3 2 3 2 3 3" xfId="41475" xr:uid="{7E6D5EA5-0397-47A1-809E-5C2174D66BA5}"/>
    <cellStyle name="Separador de milhares 18 2 3 2 3 2 4" xfId="23783" xr:uid="{1B434431-DD13-4454-9132-6B5E055B6D5F}"/>
    <cellStyle name="Separador de milhares 18 2 3 2 3 2 5" xfId="35578" xr:uid="{47348630-0BD2-41B3-A51C-174B257B8FCA}"/>
    <cellStyle name="Separador de milhares 18 2 3 2 3 3" xfId="13499" xr:uid="{00000000-0005-0000-0000-0000D1160000}"/>
    <cellStyle name="Separador de milhares 18 2 3 2 3 3 2" xfId="19430" xr:uid="{360853BB-8A1D-40E3-B06E-396E025DA7CA}"/>
    <cellStyle name="Separador de milhares 18 2 3 2 3 3 2 2" xfId="31224" xr:uid="{2BF4A3A1-D87C-4AE2-9681-E0F41E93E93A}"/>
    <cellStyle name="Separador de milhares 18 2 3 2 3 3 2 3" xfId="43023" xr:uid="{22C5CD79-B803-4A36-A6E1-CB4CF402F478}"/>
    <cellStyle name="Separador de milhares 18 2 3 2 3 3 3" xfId="25331" xr:uid="{0F7C926C-9C8C-4CC3-A2C1-09E649C77966}"/>
    <cellStyle name="Separador de milhares 18 2 3 2 3 3 4" xfId="37126" xr:uid="{7BF0CA79-2F3C-49F2-8ED1-BA18F3DC6465}"/>
    <cellStyle name="Separador de milhares 18 2 3 2 3 4" xfId="16490" xr:uid="{E6A90BD4-FBDA-4F01-84F1-FC23B81D5290}"/>
    <cellStyle name="Separador de milhares 18 2 3 2 3 4 2" xfId="28284" xr:uid="{0A5B960A-0DBC-4025-A9C5-EBC641DD2CAC}"/>
    <cellStyle name="Separador de milhares 18 2 3 2 3 4 3" xfId="40083" xr:uid="{0F4B3ED5-6C98-4466-8C11-3801362902FA}"/>
    <cellStyle name="Separador de milhares 18 2 3 2 3 5" xfId="22394" xr:uid="{867DEE51-87E8-487D-87E3-905944A7800D}"/>
    <cellStyle name="Separador de milhares 18 2 3 2 3 6" xfId="34190" xr:uid="{BFC197CB-86DB-4CA3-B020-71C47270B6F9}"/>
    <cellStyle name="Separador de milhares 18 2 3 2 4" xfId="11944" xr:uid="{00000000-0005-0000-0000-0000D2160000}"/>
    <cellStyle name="Separador de milhares 18 2 3 2 4 2" xfId="14885" xr:uid="{00000000-0005-0000-0000-0000D3160000}"/>
    <cellStyle name="Separador de milhares 18 2 3 2 4 2 2" xfId="20816" xr:uid="{E7541D79-EC0D-46CC-AB5C-CD8A327748CE}"/>
    <cellStyle name="Separador de milhares 18 2 3 2 4 2 2 2" xfId="32610" xr:uid="{9DBE3116-8A92-496A-86EC-00083FCFC86A}"/>
    <cellStyle name="Separador de milhares 18 2 3 2 4 2 2 3" xfId="44409" xr:uid="{8E97AD4C-940F-48AA-B866-5B670ABF7CB8}"/>
    <cellStyle name="Separador de milhares 18 2 3 2 4 2 3" xfId="26717" xr:uid="{777B809C-1247-477E-AD2F-1EEA5D310AD4}"/>
    <cellStyle name="Separador de milhares 18 2 3 2 4 2 4" xfId="38512" xr:uid="{326C817F-CBC3-45EA-8C65-016AA8BF844A}"/>
    <cellStyle name="Separador de milhares 18 2 3 2 4 3" xfId="17880" xr:uid="{722D933A-37A8-4DC2-A6AC-5D4CCC402310}"/>
    <cellStyle name="Separador de milhares 18 2 3 2 4 3 2" xfId="29674" xr:uid="{CE9DBB00-DC6B-4783-927A-109968BBC18B}"/>
    <cellStyle name="Separador de milhares 18 2 3 2 4 3 3" xfId="41473" xr:uid="{C28C740B-9215-4352-B49C-93FCC8FCF1F5}"/>
    <cellStyle name="Separador de milhares 18 2 3 2 4 4" xfId="23781" xr:uid="{F48E42CC-2DA7-4B29-9B0E-1C70C418AA63}"/>
    <cellStyle name="Separador de milhares 18 2 3 2 4 5" xfId="35576" xr:uid="{9922D772-17A2-4A01-B916-6E9D4732C705}"/>
    <cellStyle name="Separador de milhares 18 2 3 2 5" xfId="13497" xr:uid="{00000000-0005-0000-0000-0000D4160000}"/>
    <cellStyle name="Separador de milhares 18 2 3 2 5 2" xfId="19428" xr:uid="{2D83AD00-6624-47DB-8524-4B826AB05311}"/>
    <cellStyle name="Separador de milhares 18 2 3 2 5 2 2" xfId="31222" xr:uid="{6C50CA3A-AAB6-440F-9F53-AAF8C31D4DD3}"/>
    <cellStyle name="Separador de milhares 18 2 3 2 5 2 3" xfId="43021" xr:uid="{F0F39BD2-A682-42BF-92F6-6E0C3C7C3ADC}"/>
    <cellStyle name="Separador de milhares 18 2 3 2 5 3" xfId="25329" xr:uid="{9E75CC42-B32A-4341-B42A-FE0B3D905A79}"/>
    <cellStyle name="Separador de milhares 18 2 3 2 5 4" xfId="37124" xr:uid="{278BA40D-DE60-4F5F-8834-135568DA383D}"/>
    <cellStyle name="Separador de milhares 18 2 3 2 6" xfId="16488" xr:uid="{475B2ECB-B73D-4798-9C8A-7F0EE69C8161}"/>
    <cellStyle name="Separador de milhares 18 2 3 2 6 2" xfId="28282" xr:uid="{E63B356A-283A-499A-BC3F-F61B75377643}"/>
    <cellStyle name="Separador de milhares 18 2 3 2 6 3" xfId="40081" xr:uid="{B799A939-0EFD-4125-8412-7EAC2A0C9976}"/>
    <cellStyle name="Separador de milhares 18 2 3 2 7" xfId="22392" xr:uid="{2761F20E-91B3-4F64-A164-3D93D50EA7A8}"/>
    <cellStyle name="Separador de milhares 18 2 3 2 8" xfId="34188" xr:uid="{4FE62DF2-A705-4C66-80C8-0DA685E7FFCE}"/>
    <cellStyle name="Separador de milhares 18 2 3 3" xfId="3991" xr:uid="{00000000-0005-0000-0000-0000D5160000}"/>
    <cellStyle name="Separador de milhares 18 2 3 3 2" xfId="11947" xr:uid="{00000000-0005-0000-0000-0000D6160000}"/>
    <cellStyle name="Separador de milhares 18 2 3 3 2 2" xfId="14888" xr:uid="{00000000-0005-0000-0000-0000D7160000}"/>
    <cellStyle name="Separador de milhares 18 2 3 3 2 2 2" xfId="20819" xr:uid="{9BDEC113-8A46-4431-8551-98C369D4ECC1}"/>
    <cellStyle name="Separador de milhares 18 2 3 3 2 2 2 2" xfId="32613" xr:uid="{990438ED-CCAA-4A28-858C-3AAAD6818CF9}"/>
    <cellStyle name="Separador de milhares 18 2 3 3 2 2 2 3" xfId="44412" xr:uid="{EDB9CC7F-58B6-4D63-9372-CE35AB75EC52}"/>
    <cellStyle name="Separador de milhares 18 2 3 3 2 2 3" xfId="26720" xr:uid="{96616881-2337-4657-8855-78F7B1DE34C7}"/>
    <cellStyle name="Separador de milhares 18 2 3 3 2 2 4" xfId="38515" xr:uid="{5B690C04-37B4-4E71-882D-BA313C0F68D8}"/>
    <cellStyle name="Separador de milhares 18 2 3 3 2 3" xfId="17883" xr:uid="{2A0FD1AE-DF56-411C-B522-F197C2FF42A5}"/>
    <cellStyle name="Separador de milhares 18 2 3 3 2 3 2" xfId="29677" xr:uid="{B26E35DA-1071-45A0-8234-CBD434D915E7}"/>
    <cellStyle name="Separador de milhares 18 2 3 3 2 3 3" xfId="41476" xr:uid="{AB20B299-08C4-4DF5-A287-1A2306B3B2BE}"/>
    <cellStyle name="Separador de milhares 18 2 3 3 2 4" xfId="23784" xr:uid="{8B1D6DFD-7BB4-4753-8FB3-6A7EE7F7B456}"/>
    <cellStyle name="Separador de milhares 18 2 3 3 2 5" xfId="35579" xr:uid="{96B9C1E2-5C43-472C-8EC9-431A661A8C96}"/>
    <cellStyle name="Separador de milhares 18 2 3 3 3" xfId="13500" xr:uid="{00000000-0005-0000-0000-0000D8160000}"/>
    <cellStyle name="Separador de milhares 18 2 3 3 3 2" xfId="19431" xr:uid="{D9F76366-0EF3-4C7D-B007-B4E0F25852A6}"/>
    <cellStyle name="Separador de milhares 18 2 3 3 3 2 2" xfId="31225" xr:uid="{578E8746-638C-42F6-A706-E4E718FE6F40}"/>
    <cellStyle name="Separador de milhares 18 2 3 3 3 2 3" xfId="43024" xr:uid="{AE6A0988-1888-492A-A757-1374C665C008}"/>
    <cellStyle name="Separador de milhares 18 2 3 3 3 3" xfId="25332" xr:uid="{E9FC1BB6-9CAD-4BE7-B207-CB94CF891C34}"/>
    <cellStyle name="Separador de milhares 18 2 3 3 3 4" xfId="37127" xr:uid="{881CCF6D-87A3-49D1-8F06-9266B4DD8616}"/>
    <cellStyle name="Separador de milhares 18 2 3 3 4" xfId="16491" xr:uid="{4BBD78FB-142B-4E47-A497-525536A42040}"/>
    <cellStyle name="Separador de milhares 18 2 3 3 4 2" xfId="28285" xr:uid="{DF74C931-0525-49A5-BE4F-C55F8525A5B2}"/>
    <cellStyle name="Separador de milhares 18 2 3 3 4 3" xfId="40084" xr:uid="{D0AEAB7B-93BB-4992-9D35-C117635E9448}"/>
    <cellStyle name="Separador de milhares 18 2 3 3 5" xfId="22395" xr:uid="{7A0ADFD3-39D9-4F98-BD97-EE52BA9C1CC4}"/>
    <cellStyle name="Separador de milhares 18 2 3 3 6" xfId="34191" xr:uid="{2E52BC2D-5897-43B6-8F2C-4DCC83E9CCDE}"/>
    <cellStyle name="Separador de milhares 18 2 3 4" xfId="3992" xr:uid="{00000000-0005-0000-0000-0000D9160000}"/>
    <cellStyle name="Separador de milhares 18 2 3 4 2" xfId="11948" xr:uid="{00000000-0005-0000-0000-0000DA160000}"/>
    <cellStyle name="Separador de milhares 18 2 3 4 2 2" xfId="14889" xr:uid="{00000000-0005-0000-0000-0000DB160000}"/>
    <cellStyle name="Separador de milhares 18 2 3 4 2 2 2" xfId="20820" xr:uid="{B7C31878-F883-4BE2-9DB4-F24AC040CC14}"/>
    <cellStyle name="Separador de milhares 18 2 3 4 2 2 2 2" xfId="32614" xr:uid="{1CBCB7C8-1840-42AE-A2B8-10C6B398BE0D}"/>
    <cellStyle name="Separador de milhares 18 2 3 4 2 2 2 3" xfId="44413" xr:uid="{54899751-7E3F-4D77-9A17-9A859985AE4E}"/>
    <cellStyle name="Separador de milhares 18 2 3 4 2 2 3" xfId="26721" xr:uid="{093B9FE2-41CD-4DD2-A331-FA07A38C823E}"/>
    <cellStyle name="Separador de milhares 18 2 3 4 2 2 4" xfId="38516" xr:uid="{358625CE-27C6-43B3-8BFA-BCA4DE8952E4}"/>
    <cellStyle name="Separador de milhares 18 2 3 4 2 3" xfId="17884" xr:uid="{0518ACB5-67D8-40D2-A868-017ADCBA4794}"/>
    <cellStyle name="Separador de milhares 18 2 3 4 2 3 2" xfId="29678" xr:uid="{3D424851-1130-415E-BA8D-AFBDA12E5EA8}"/>
    <cellStyle name="Separador de milhares 18 2 3 4 2 3 3" xfId="41477" xr:uid="{704E16A8-CC5D-4D84-A64A-1A901F4F5D84}"/>
    <cellStyle name="Separador de milhares 18 2 3 4 2 4" xfId="23785" xr:uid="{11559F98-9B2C-4037-AC92-4BBE648B7A0B}"/>
    <cellStyle name="Separador de milhares 18 2 3 4 2 5" xfId="35580" xr:uid="{CC006A9F-66A7-493B-B0C8-534638F2C0E5}"/>
    <cellStyle name="Separador de milhares 18 2 3 4 3" xfId="13501" xr:uid="{00000000-0005-0000-0000-0000DC160000}"/>
    <cellStyle name="Separador de milhares 18 2 3 4 3 2" xfId="19432" xr:uid="{521116EE-692A-4AE0-B849-CDEF7ED3F0CB}"/>
    <cellStyle name="Separador de milhares 18 2 3 4 3 2 2" xfId="31226" xr:uid="{0D8846BB-2691-4618-9986-BD1C50796B54}"/>
    <cellStyle name="Separador de milhares 18 2 3 4 3 2 3" xfId="43025" xr:uid="{E8221833-E66B-4C34-9266-B52C2EB3E257}"/>
    <cellStyle name="Separador de milhares 18 2 3 4 3 3" xfId="25333" xr:uid="{BF6853EE-6788-4C5B-A4A0-23614A3DE636}"/>
    <cellStyle name="Separador de milhares 18 2 3 4 3 4" xfId="37128" xr:uid="{D179AE58-12FC-4D55-82B7-B89A3C6D1452}"/>
    <cellStyle name="Separador de milhares 18 2 3 4 4" xfId="16492" xr:uid="{F9DD032B-D315-42D8-A31F-B87D4112761C}"/>
    <cellStyle name="Separador de milhares 18 2 3 4 4 2" xfId="28286" xr:uid="{A922A1E1-23A6-4659-BE10-70863F7FE25B}"/>
    <cellStyle name="Separador de milhares 18 2 3 4 4 3" xfId="40085" xr:uid="{064AD484-FB30-456A-9CE1-C0E128B1CCA5}"/>
    <cellStyle name="Separador de milhares 18 2 3 4 5" xfId="22396" xr:uid="{B32E6417-1A34-48EF-9645-1D9749381FD8}"/>
    <cellStyle name="Separador de milhares 18 2 3 4 6" xfId="34192" xr:uid="{4A0D864E-92B9-493A-8A57-D1B8936821BB}"/>
    <cellStyle name="Separador de milhares 18 2 3 5" xfId="3993" xr:uid="{00000000-0005-0000-0000-0000DD160000}"/>
    <cellStyle name="Separador de milhares 18 2 3 5 2" xfId="11949" xr:uid="{00000000-0005-0000-0000-0000DE160000}"/>
    <cellStyle name="Separador de milhares 18 2 3 5 2 2" xfId="14890" xr:uid="{00000000-0005-0000-0000-0000DF160000}"/>
    <cellStyle name="Separador de milhares 18 2 3 5 2 2 2" xfId="20821" xr:uid="{1A005237-CB5F-42BF-B628-7A0176717FF9}"/>
    <cellStyle name="Separador de milhares 18 2 3 5 2 2 2 2" xfId="32615" xr:uid="{8E2624E1-51C2-4DD7-83E3-331C19C378AF}"/>
    <cellStyle name="Separador de milhares 18 2 3 5 2 2 2 3" xfId="44414" xr:uid="{63FA9CBA-C34C-420D-8DA4-2D6794C340E8}"/>
    <cellStyle name="Separador de milhares 18 2 3 5 2 2 3" xfId="26722" xr:uid="{B19E10F1-6BC4-4CBA-896A-E000A5546666}"/>
    <cellStyle name="Separador de milhares 18 2 3 5 2 2 4" xfId="38517" xr:uid="{02B17C36-C416-44BB-8C3B-4ECF2C250BDD}"/>
    <cellStyle name="Separador de milhares 18 2 3 5 2 3" xfId="17885" xr:uid="{684BA8A8-9926-4F29-BE26-B562F6F0A2B3}"/>
    <cellStyle name="Separador de milhares 18 2 3 5 2 3 2" xfId="29679" xr:uid="{9E5C2EF4-FF06-49CA-87C0-BFC780FBD8FC}"/>
    <cellStyle name="Separador de milhares 18 2 3 5 2 3 3" xfId="41478" xr:uid="{4FB53479-B582-4B1C-A471-88B1AB2504A5}"/>
    <cellStyle name="Separador de milhares 18 2 3 5 2 4" xfId="23786" xr:uid="{23A31719-7FE3-4DEA-B3DF-A4DE2D97DB2A}"/>
    <cellStyle name="Separador de milhares 18 2 3 5 2 5" xfId="35581" xr:uid="{1957FD9A-6892-4D91-A957-F12E0C84D6F1}"/>
    <cellStyle name="Separador de milhares 18 2 3 5 3" xfId="13502" xr:uid="{00000000-0005-0000-0000-0000E0160000}"/>
    <cellStyle name="Separador de milhares 18 2 3 5 3 2" xfId="19433" xr:uid="{CC56F58F-9AF8-4EE6-A249-BCE9A013B2C5}"/>
    <cellStyle name="Separador de milhares 18 2 3 5 3 2 2" xfId="31227" xr:uid="{97381BBD-B165-4166-A3A6-276A59704C9E}"/>
    <cellStyle name="Separador de milhares 18 2 3 5 3 2 3" xfId="43026" xr:uid="{552640EB-E78A-4A94-82DF-A1A457F9DEEB}"/>
    <cellStyle name="Separador de milhares 18 2 3 5 3 3" xfId="25334" xr:uid="{6129693E-7294-45D9-B58E-6E1B89894072}"/>
    <cellStyle name="Separador de milhares 18 2 3 5 3 4" xfId="37129" xr:uid="{BCFF5E6F-9045-4031-99E5-69E83E2EC575}"/>
    <cellStyle name="Separador de milhares 18 2 3 5 4" xfId="16493" xr:uid="{19A2327C-06BE-4D47-A07B-EF33A779947F}"/>
    <cellStyle name="Separador de milhares 18 2 3 5 4 2" xfId="28287" xr:uid="{4291EFE5-0065-4E23-9703-C2197DF10C2F}"/>
    <cellStyle name="Separador de milhares 18 2 3 5 4 3" xfId="40086" xr:uid="{578A264B-3D13-45E1-AD6A-AE55DF5F7362}"/>
    <cellStyle name="Separador de milhares 18 2 3 5 5" xfId="22397" xr:uid="{1F427790-08FD-432B-9B3F-FD1E119FAA04}"/>
    <cellStyle name="Separador de milhares 18 2 3 5 6" xfId="34193" xr:uid="{8E6E1EA0-A008-4F53-ADE5-F269FFB28941}"/>
    <cellStyle name="Separador de milhares 18 2 3 6" xfId="11943" xr:uid="{00000000-0005-0000-0000-0000E1160000}"/>
    <cellStyle name="Separador de milhares 18 2 3 6 2" xfId="14884" xr:uid="{00000000-0005-0000-0000-0000E2160000}"/>
    <cellStyle name="Separador de milhares 18 2 3 6 2 2" xfId="20815" xr:uid="{51D44369-E68C-48DD-9C76-89FA2143C7D4}"/>
    <cellStyle name="Separador de milhares 18 2 3 6 2 2 2" xfId="32609" xr:uid="{EF808D7A-5670-4430-AB4A-DF7E8C7509F0}"/>
    <cellStyle name="Separador de milhares 18 2 3 6 2 2 3" xfId="44408" xr:uid="{2CE05EBD-8A7C-4112-8DDD-1A5ED52A05AD}"/>
    <cellStyle name="Separador de milhares 18 2 3 6 2 3" xfId="26716" xr:uid="{2F364AEF-BC38-4122-9977-73AD0F199868}"/>
    <cellStyle name="Separador de milhares 18 2 3 6 2 4" xfId="38511" xr:uid="{F3448601-CFF1-4120-A084-6A8D11408592}"/>
    <cellStyle name="Separador de milhares 18 2 3 6 3" xfId="17879" xr:uid="{A1B56582-4A43-424E-9DCB-0460DB3BC394}"/>
    <cellStyle name="Separador de milhares 18 2 3 6 3 2" xfId="29673" xr:uid="{F6B11708-B36F-4AD0-B878-5D5C62E0A67F}"/>
    <cellStyle name="Separador de milhares 18 2 3 6 3 3" xfId="41472" xr:uid="{49CA6AFA-F457-4624-86CB-A8B6CDDE17D8}"/>
    <cellStyle name="Separador de milhares 18 2 3 6 4" xfId="23780" xr:uid="{07FC7F1B-F828-4138-99E0-FB0D66AFCCE5}"/>
    <cellStyle name="Separador de milhares 18 2 3 6 5" xfId="35575" xr:uid="{921F0639-7F0B-479C-BE48-24A90C5A92B3}"/>
    <cellStyle name="Separador de milhares 18 2 3 7" xfId="13496" xr:uid="{00000000-0005-0000-0000-0000E3160000}"/>
    <cellStyle name="Separador de milhares 18 2 3 7 2" xfId="19427" xr:uid="{E74CFAAE-4CA7-4AAF-87C4-9E527CD04AE9}"/>
    <cellStyle name="Separador de milhares 18 2 3 7 2 2" xfId="31221" xr:uid="{E1C64BB4-AF65-41F1-98B1-35290365196A}"/>
    <cellStyle name="Separador de milhares 18 2 3 7 2 3" xfId="43020" xr:uid="{3C2E3DBC-FD6A-4DC6-BAC0-CBBE38D1759D}"/>
    <cellStyle name="Separador de milhares 18 2 3 7 3" xfId="25328" xr:uid="{EC8687B5-52CF-42B9-A331-612FBFEF3A15}"/>
    <cellStyle name="Separador de milhares 18 2 3 7 4" xfId="37123" xr:uid="{4B981471-DE88-4208-88E5-85A6F8FD8038}"/>
    <cellStyle name="Separador de milhares 18 2 3 8" xfId="16487" xr:uid="{E29DC07C-D607-4C64-85D7-B17D55DE94FC}"/>
    <cellStyle name="Separador de milhares 18 2 3 8 2" xfId="28281" xr:uid="{13F8AE53-4AEF-41D2-9E37-5672DD3CCC09}"/>
    <cellStyle name="Separador de milhares 18 2 3 8 3" xfId="40080" xr:uid="{7FCC611E-DF5B-402C-9777-4872B7B982C8}"/>
    <cellStyle name="Separador de milhares 18 2 3 9" xfId="22391" xr:uid="{473330E6-E248-4CFB-BEBB-47978C2AF64A}"/>
    <cellStyle name="Separador de milhares 18 2 4" xfId="3994" xr:uid="{00000000-0005-0000-0000-0000E4160000}"/>
    <cellStyle name="Separador de milhares 18 2 4 10" xfId="34194" xr:uid="{3170BF0C-59D8-4624-A45D-DEE8E2D2AED6}"/>
    <cellStyle name="Separador de milhares 18 2 4 2" xfId="3995" xr:uid="{00000000-0005-0000-0000-0000E5160000}"/>
    <cellStyle name="Separador de milhares 18 2 4 2 2" xfId="3996" xr:uid="{00000000-0005-0000-0000-0000E6160000}"/>
    <cellStyle name="Separador de milhares 18 2 4 2 2 2" xfId="11952" xr:uid="{00000000-0005-0000-0000-0000E7160000}"/>
    <cellStyle name="Separador de milhares 18 2 4 2 2 2 2" xfId="14893" xr:uid="{00000000-0005-0000-0000-0000E8160000}"/>
    <cellStyle name="Separador de milhares 18 2 4 2 2 2 2 2" xfId="20824" xr:uid="{69AC7485-450D-4B3A-8B25-A83C83F10220}"/>
    <cellStyle name="Separador de milhares 18 2 4 2 2 2 2 2 2" xfId="32618" xr:uid="{FF3D8A28-447B-4E02-BA92-A02432E77932}"/>
    <cellStyle name="Separador de milhares 18 2 4 2 2 2 2 2 3" xfId="44417" xr:uid="{941E6884-0E66-48B2-AAD6-C284667A208E}"/>
    <cellStyle name="Separador de milhares 18 2 4 2 2 2 2 3" xfId="26725" xr:uid="{9F524640-5B78-4B27-A885-97DD216B5D7E}"/>
    <cellStyle name="Separador de milhares 18 2 4 2 2 2 2 4" xfId="38520" xr:uid="{098F1788-F564-43E4-A716-D8E204A0B212}"/>
    <cellStyle name="Separador de milhares 18 2 4 2 2 2 3" xfId="17888" xr:uid="{00F5495D-135F-4B94-9497-C2CE1132B4A0}"/>
    <cellStyle name="Separador de milhares 18 2 4 2 2 2 3 2" xfId="29682" xr:uid="{D607771E-A440-4C97-BA89-4311E2A2FEDF}"/>
    <cellStyle name="Separador de milhares 18 2 4 2 2 2 3 3" xfId="41481" xr:uid="{951D8365-4BCD-402C-9035-39C8A31523AA}"/>
    <cellStyle name="Separador de milhares 18 2 4 2 2 2 4" xfId="23789" xr:uid="{F78F2BD7-CBB7-40A5-BEC2-027D56564B03}"/>
    <cellStyle name="Separador de milhares 18 2 4 2 2 2 5" xfId="35584" xr:uid="{8833BC89-D154-4519-B8E7-4C2638148144}"/>
    <cellStyle name="Separador de milhares 18 2 4 2 2 3" xfId="13505" xr:uid="{00000000-0005-0000-0000-0000E9160000}"/>
    <cellStyle name="Separador de milhares 18 2 4 2 2 3 2" xfId="19436" xr:uid="{03141AFC-7C33-4769-BB77-9079716BA57C}"/>
    <cellStyle name="Separador de milhares 18 2 4 2 2 3 2 2" xfId="31230" xr:uid="{44AAABBC-A7D1-48A6-A390-92A3CA7898E1}"/>
    <cellStyle name="Separador de milhares 18 2 4 2 2 3 2 3" xfId="43029" xr:uid="{E06B2739-3BE3-4C3D-8F5D-6A2A09B0DC38}"/>
    <cellStyle name="Separador de milhares 18 2 4 2 2 3 3" xfId="25337" xr:uid="{39435027-DA56-420B-BB98-35C8E97DB109}"/>
    <cellStyle name="Separador de milhares 18 2 4 2 2 3 4" xfId="37132" xr:uid="{06FA9172-5DBA-4FC8-8362-87177CE72484}"/>
    <cellStyle name="Separador de milhares 18 2 4 2 2 4" xfId="16496" xr:uid="{A2DB3D77-6E45-4039-88B2-1633C3813636}"/>
    <cellStyle name="Separador de milhares 18 2 4 2 2 4 2" xfId="28290" xr:uid="{248BB842-ACF0-4640-9BD4-3B74668B3533}"/>
    <cellStyle name="Separador de milhares 18 2 4 2 2 4 3" xfId="40089" xr:uid="{D5A8D2EB-ECC3-4FFD-9902-6E7D9F9ED4D1}"/>
    <cellStyle name="Separador de milhares 18 2 4 2 2 5" xfId="22400" xr:uid="{D9C3DECA-863F-44EC-BA2E-96907058D210}"/>
    <cellStyle name="Separador de milhares 18 2 4 2 2 6" xfId="34196" xr:uid="{5D605585-AD48-41C8-89C5-6DB909AA24EE}"/>
    <cellStyle name="Separador de milhares 18 2 4 2 3" xfId="3997" xr:uid="{00000000-0005-0000-0000-0000EA160000}"/>
    <cellStyle name="Separador de milhares 18 2 4 2 3 2" xfId="11953" xr:uid="{00000000-0005-0000-0000-0000EB160000}"/>
    <cellStyle name="Separador de milhares 18 2 4 2 3 2 2" xfId="14894" xr:uid="{00000000-0005-0000-0000-0000EC160000}"/>
    <cellStyle name="Separador de milhares 18 2 4 2 3 2 2 2" xfId="20825" xr:uid="{8951A56F-264B-4800-8307-78DB706BF66D}"/>
    <cellStyle name="Separador de milhares 18 2 4 2 3 2 2 2 2" xfId="32619" xr:uid="{09A7C46D-B74A-4EBF-851A-6A1FFF9E8EE3}"/>
    <cellStyle name="Separador de milhares 18 2 4 2 3 2 2 2 3" xfId="44418" xr:uid="{A394656E-5603-4FE0-9092-CF5B15783EFA}"/>
    <cellStyle name="Separador de milhares 18 2 4 2 3 2 2 3" xfId="26726" xr:uid="{59AC5C07-01D9-4F0C-A276-DB3BC1957D91}"/>
    <cellStyle name="Separador de milhares 18 2 4 2 3 2 2 4" xfId="38521" xr:uid="{D12B231A-E95F-434C-A01C-C0370AEA7D8C}"/>
    <cellStyle name="Separador de milhares 18 2 4 2 3 2 3" xfId="17889" xr:uid="{2ABDBBCD-56E9-4932-9DFE-EA6AF79106DE}"/>
    <cellStyle name="Separador de milhares 18 2 4 2 3 2 3 2" xfId="29683" xr:uid="{04990E7B-CCD5-49FC-8F9D-A7DD26160ABA}"/>
    <cellStyle name="Separador de milhares 18 2 4 2 3 2 3 3" xfId="41482" xr:uid="{294738DA-AECA-42E5-B580-06984C8FEE52}"/>
    <cellStyle name="Separador de milhares 18 2 4 2 3 2 4" xfId="23790" xr:uid="{3D94F51C-6D4D-4699-9FAC-949AB474E641}"/>
    <cellStyle name="Separador de milhares 18 2 4 2 3 2 5" xfId="35585" xr:uid="{A791B517-0039-497A-9161-B5889BF0061F}"/>
    <cellStyle name="Separador de milhares 18 2 4 2 3 3" xfId="13506" xr:uid="{00000000-0005-0000-0000-0000ED160000}"/>
    <cellStyle name="Separador de milhares 18 2 4 2 3 3 2" xfId="19437" xr:uid="{5DA021A2-1203-4BBA-9D25-0846544B6D60}"/>
    <cellStyle name="Separador de milhares 18 2 4 2 3 3 2 2" xfId="31231" xr:uid="{27C53364-F5C8-4C0B-BF85-77B3CCF98AB5}"/>
    <cellStyle name="Separador de milhares 18 2 4 2 3 3 2 3" xfId="43030" xr:uid="{D1AF6087-296A-47C3-A141-8F1375DD75FF}"/>
    <cellStyle name="Separador de milhares 18 2 4 2 3 3 3" xfId="25338" xr:uid="{C8DDEC46-4C6B-4BD1-93E4-51F6A45F913D}"/>
    <cellStyle name="Separador de milhares 18 2 4 2 3 3 4" xfId="37133" xr:uid="{013DC83C-4FCD-438E-9063-A1E29DA8DA71}"/>
    <cellStyle name="Separador de milhares 18 2 4 2 3 4" xfId="16497" xr:uid="{4F54DEEE-608A-4683-95AA-FE77B1D35F9D}"/>
    <cellStyle name="Separador de milhares 18 2 4 2 3 4 2" xfId="28291" xr:uid="{7932540C-842C-4881-9799-BEAE88D5CB01}"/>
    <cellStyle name="Separador de milhares 18 2 4 2 3 4 3" xfId="40090" xr:uid="{0F07413F-FA2A-45DB-A647-51C3F35D5C40}"/>
    <cellStyle name="Separador de milhares 18 2 4 2 3 5" xfId="22401" xr:uid="{B927203C-7669-45F7-8549-4A4DF8EFB00E}"/>
    <cellStyle name="Separador de milhares 18 2 4 2 3 6" xfId="34197" xr:uid="{C6080F06-D49D-41E2-81BB-E20E68C32E09}"/>
    <cellStyle name="Separador de milhares 18 2 4 2 4" xfId="11951" xr:uid="{00000000-0005-0000-0000-0000EE160000}"/>
    <cellStyle name="Separador de milhares 18 2 4 2 4 2" xfId="14892" xr:uid="{00000000-0005-0000-0000-0000EF160000}"/>
    <cellStyle name="Separador de milhares 18 2 4 2 4 2 2" xfId="20823" xr:uid="{14EC71D7-7770-4FE8-902A-6958737138AC}"/>
    <cellStyle name="Separador de milhares 18 2 4 2 4 2 2 2" xfId="32617" xr:uid="{0E0E6424-3621-4DF8-9072-1BDE82FDC01A}"/>
    <cellStyle name="Separador de milhares 18 2 4 2 4 2 2 3" xfId="44416" xr:uid="{013213D3-C129-4054-95AA-7E666CF7EDC5}"/>
    <cellStyle name="Separador de milhares 18 2 4 2 4 2 3" xfId="26724" xr:uid="{180FA5B4-7804-4742-85B8-6F547C255D29}"/>
    <cellStyle name="Separador de milhares 18 2 4 2 4 2 4" xfId="38519" xr:uid="{5E758FC8-D611-44B6-B5B7-96AFB73D5F71}"/>
    <cellStyle name="Separador de milhares 18 2 4 2 4 3" xfId="17887" xr:uid="{14C046F2-2267-48B4-AA9A-F222E31D2EEE}"/>
    <cellStyle name="Separador de milhares 18 2 4 2 4 3 2" xfId="29681" xr:uid="{8159CF08-0B14-46C9-88C5-40DF3B6EF159}"/>
    <cellStyle name="Separador de milhares 18 2 4 2 4 3 3" xfId="41480" xr:uid="{9325B01B-F6CA-4D40-B418-13E1AB45BFD4}"/>
    <cellStyle name="Separador de milhares 18 2 4 2 4 4" xfId="23788" xr:uid="{5971749C-A3B9-482B-B8B7-B177355A9A80}"/>
    <cellStyle name="Separador de milhares 18 2 4 2 4 5" xfId="35583" xr:uid="{B91FAE46-D1DF-4019-84EC-2FB5C8406CB8}"/>
    <cellStyle name="Separador de milhares 18 2 4 2 5" xfId="13504" xr:uid="{00000000-0005-0000-0000-0000F0160000}"/>
    <cellStyle name="Separador de milhares 18 2 4 2 5 2" xfId="19435" xr:uid="{2D546AA6-E606-4354-8D51-7F495F09C5F0}"/>
    <cellStyle name="Separador de milhares 18 2 4 2 5 2 2" xfId="31229" xr:uid="{2B57601F-3EE9-4F8D-80C5-4724CBBDED72}"/>
    <cellStyle name="Separador de milhares 18 2 4 2 5 2 3" xfId="43028" xr:uid="{6525FE35-0374-4A0B-B05C-A3F0FBBD3155}"/>
    <cellStyle name="Separador de milhares 18 2 4 2 5 3" xfId="25336" xr:uid="{D1CDD145-9C8E-41FF-B6E3-23D5E5F6A7AD}"/>
    <cellStyle name="Separador de milhares 18 2 4 2 5 4" xfId="37131" xr:uid="{90E99E7D-791E-4F65-B0B1-704DD223301D}"/>
    <cellStyle name="Separador de milhares 18 2 4 2 6" xfId="16495" xr:uid="{D3B74D72-E754-4212-9727-279C24B5C614}"/>
    <cellStyle name="Separador de milhares 18 2 4 2 6 2" xfId="28289" xr:uid="{AB872910-FFB9-4245-927A-E37EF8B3912F}"/>
    <cellStyle name="Separador de milhares 18 2 4 2 6 3" xfId="40088" xr:uid="{5146E9C6-ED7B-4DF5-A809-93722C0312E1}"/>
    <cellStyle name="Separador de milhares 18 2 4 2 7" xfId="22399" xr:uid="{849C2660-C205-4F06-A421-9A4C505DD30A}"/>
    <cellStyle name="Separador de milhares 18 2 4 2 8" xfId="34195" xr:uid="{36637774-81E7-400D-B816-6B4E854BA1DE}"/>
    <cellStyle name="Separador de milhares 18 2 4 3" xfId="3998" xr:uid="{00000000-0005-0000-0000-0000F1160000}"/>
    <cellStyle name="Separador de milhares 18 2 4 3 2" xfId="11954" xr:uid="{00000000-0005-0000-0000-0000F2160000}"/>
    <cellStyle name="Separador de milhares 18 2 4 3 2 2" xfId="14895" xr:uid="{00000000-0005-0000-0000-0000F3160000}"/>
    <cellStyle name="Separador de milhares 18 2 4 3 2 2 2" xfId="20826" xr:uid="{27E194D6-127F-4E53-A5B3-9507230303F9}"/>
    <cellStyle name="Separador de milhares 18 2 4 3 2 2 2 2" xfId="32620" xr:uid="{F733C855-408D-4728-86EB-5628B8722609}"/>
    <cellStyle name="Separador de milhares 18 2 4 3 2 2 2 3" xfId="44419" xr:uid="{443E6177-BD5D-47FF-9BF5-5AD52FD42200}"/>
    <cellStyle name="Separador de milhares 18 2 4 3 2 2 3" xfId="26727" xr:uid="{80CB7707-0ED3-444E-AC81-2D1DA1883C9B}"/>
    <cellStyle name="Separador de milhares 18 2 4 3 2 2 4" xfId="38522" xr:uid="{FC3C638A-9AAE-41AD-8B72-77FE215B0B71}"/>
    <cellStyle name="Separador de milhares 18 2 4 3 2 3" xfId="17890" xr:uid="{B42770E6-828F-42C2-8DE9-01DF9CD98EDF}"/>
    <cellStyle name="Separador de milhares 18 2 4 3 2 3 2" xfId="29684" xr:uid="{EED3A12A-EFD6-489E-92DC-535770A2FA3E}"/>
    <cellStyle name="Separador de milhares 18 2 4 3 2 3 3" xfId="41483" xr:uid="{D321CD6B-43CC-48C8-9101-0DB5EC0A7436}"/>
    <cellStyle name="Separador de milhares 18 2 4 3 2 4" xfId="23791" xr:uid="{F4699B56-E654-4D46-905B-9F3D9B27627C}"/>
    <cellStyle name="Separador de milhares 18 2 4 3 2 5" xfId="35586" xr:uid="{4E6136E4-2145-48D5-8EA7-00C7D0737C0C}"/>
    <cellStyle name="Separador de milhares 18 2 4 3 3" xfId="13507" xr:uid="{00000000-0005-0000-0000-0000F4160000}"/>
    <cellStyle name="Separador de milhares 18 2 4 3 3 2" xfId="19438" xr:uid="{F09B5341-5BDE-4871-95B1-A0ACA3F7D1BE}"/>
    <cellStyle name="Separador de milhares 18 2 4 3 3 2 2" xfId="31232" xr:uid="{0796DFAE-4813-4D28-9F6A-D793727EE648}"/>
    <cellStyle name="Separador de milhares 18 2 4 3 3 2 3" xfId="43031" xr:uid="{BD809772-1137-48B9-B7F0-CBFC9451B41B}"/>
    <cellStyle name="Separador de milhares 18 2 4 3 3 3" xfId="25339" xr:uid="{72F00AD7-9D08-41C9-B5C5-5E9ECAA4FE00}"/>
    <cellStyle name="Separador de milhares 18 2 4 3 3 4" xfId="37134" xr:uid="{E5E9C1A0-C0CC-441A-AA18-B87F178624B7}"/>
    <cellStyle name="Separador de milhares 18 2 4 3 4" xfId="16498" xr:uid="{34ECABD1-5462-4297-8807-A80EA94E0AB2}"/>
    <cellStyle name="Separador de milhares 18 2 4 3 4 2" xfId="28292" xr:uid="{7C96ECD8-92B3-4501-81F1-6B27F1FE6718}"/>
    <cellStyle name="Separador de milhares 18 2 4 3 4 3" xfId="40091" xr:uid="{4649E3A5-330E-486A-8698-DF06DE022CDC}"/>
    <cellStyle name="Separador de milhares 18 2 4 3 5" xfId="22402" xr:uid="{4B0348A3-5132-4DAF-9FC0-07DAF4A6A99E}"/>
    <cellStyle name="Separador de milhares 18 2 4 3 6" xfId="34198" xr:uid="{1BCC0225-5E7F-4329-A34F-2DBD4AFBEA20}"/>
    <cellStyle name="Separador de milhares 18 2 4 4" xfId="3999" xr:uid="{00000000-0005-0000-0000-0000F5160000}"/>
    <cellStyle name="Separador de milhares 18 2 4 4 2" xfId="11955" xr:uid="{00000000-0005-0000-0000-0000F6160000}"/>
    <cellStyle name="Separador de milhares 18 2 4 4 2 2" xfId="14896" xr:uid="{00000000-0005-0000-0000-0000F7160000}"/>
    <cellStyle name="Separador de milhares 18 2 4 4 2 2 2" xfId="20827" xr:uid="{3F473B7F-F454-4340-8104-4924E837B9EF}"/>
    <cellStyle name="Separador de milhares 18 2 4 4 2 2 2 2" xfId="32621" xr:uid="{5B7E5BAC-3B8B-4602-820B-B2213C3421B3}"/>
    <cellStyle name="Separador de milhares 18 2 4 4 2 2 2 3" xfId="44420" xr:uid="{4C1ABBEA-311E-42E5-A1AA-D3A336E42045}"/>
    <cellStyle name="Separador de milhares 18 2 4 4 2 2 3" xfId="26728" xr:uid="{5F3673C5-FF38-408C-AE91-CDD1DC97BCA4}"/>
    <cellStyle name="Separador de milhares 18 2 4 4 2 2 4" xfId="38523" xr:uid="{F2569CD4-C973-4938-92E7-F2BA04B774FF}"/>
    <cellStyle name="Separador de milhares 18 2 4 4 2 3" xfId="17891" xr:uid="{26855A52-A10C-467F-A97D-800B5F234ED3}"/>
    <cellStyle name="Separador de milhares 18 2 4 4 2 3 2" xfId="29685" xr:uid="{4100773C-C9AF-491C-A60B-C5EC6C8C73F2}"/>
    <cellStyle name="Separador de milhares 18 2 4 4 2 3 3" xfId="41484" xr:uid="{306FF3BC-E01E-4E83-88CD-6E43FEE7D2E9}"/>
    <cellStyle name="Separador de milhares 18 2 4 4 2 4" xfId="23792" xr:uid="{43F0AB50-C8BF-46A5-8557-AF20802C65AF}"/>
    <cellStyle name="Separador de milhares 18 2 4 4 2 5" xfId="35587" xr:uid="{0CDD803A-8506-4D7F-B6D2-09F173C89F8E}"/>
    <cellStyle name="Separador de milhares 18 2 4 4 3" xfId="13508" xr:uid="{00000000-0005-0000-0000-0000F8160000}"/>
    <cellStyle name="Separador de milhares 18 2 4 4 3 2" xfId="19439" xr:uid="{8B75E39E-3BBC-4837-8514-12D7A7975E33}"/>
    <cellStyle name="Separador de milhares 18 2 4 4 3 2 2" xfId="31233" xr:uid="{FB4279F4-F00F-4CF7-8601-4CFEC1490B7B}"/>
    <cellStyle name="Separador de milhares 18 2 4 4 3 2 3" xfId="43032" xr:uid="{32A0F71A-CEAD-4A56-9EBB-92B9CDB13CD7}"/>
    <cellStyle name="Separador de milhares 18 2 4 4 3 3" xfId="25340" xr:uid="{C7129EE8-E6DB-48DE-A604-750FD8D351FA}"/>
    <cellStyle name="Separador de milhares 18 2 4 4 3 4" xfId="37135" xr:uid="{F97CD803-3BF6-4AC5-8E2D-8FD1AB0B7718}"/>
    <cellStyle name="Separador de milhares 18 2 4 4 4" xfId="16499" xr:uid="{719359C4-4193-40D0-8F93-05A4EA37BDE0}"/>
    <cellStyle name="Separador de milhares 18 2 4 4 4 2" xfId="28293" xr:uid="{64E0051C-8233-43F7-AA62-362B8142B65B}"/>
    <cellStyle name="Separador de milhares 18 2 4 4 4 3" xfId="40092" xr:uid="{055C1B45-9A52-447B-B73C-C6DC6B62C459}"/>
    <cellStyle name="Separador de milhares 18 2 4 4 5" xfId="22403" xr:uid="{1D371468-CC1C-4FC0-A1FB-2E86E566AE2E}"/>
    <cellStyle name="Separador de milhares 18 2 4 4 6" xfId="34199" xr:uid="{E5DB343C-90E3-4F89-800D-3624E7F5E411}"/>
    <cellStyle name="Separador de milhares 18 2 4 5" xfId="4000" xr:uid="{00000000-0005-0000-0000-0000F9160000}"/>
    <cellStyle name="Separador de milhares 18 2 4 5 2" xfId="11956" xr:uid="{00000000-0005-0000-0000-0000FA160000}"/>
    <cellStyle name="Separador de milhares 18 2 4 5 2 2" xfId="14897" xr:uid="{00000000-0005-0000-0000-0000FB160000}"/>
    <cellStyle name="Separador de milhares 18 2 4 5 2 2 2" xfId="20828" xr:uid="{00E7C656-870C-4E89-9E3F-62D3C7B34435}"/>
    <cellStyle name="Separador de milhares 18 2 4 5 2 2 2 2" xfId="32622" xr:uid="{2E240DFD-08FF-4ECB-B70D-1016CCA312BD}"/>
    <cellStyle name="Separador de milhares 18 2 4 5 2 2 2 3" xfId="44421" xr:uid="{E20D5518-0458-47AC-BC98-9863967491C2}"/>
    <cellStyle name="Separador de milhares 18 2 4 5 2 2 3" xfId="26729" xr:uid="{506ED3D4-5AC7-4902-A1E0-1152C879B521}"/>
    <cellStyle name="Separador de milhares 18 2 4 5 2 2 4" xfId="38524" xr:uid="{3552E0C8-8188-4DD7-B453-240303CC235B}"/>
    <cellStyle name="Separador de milhares 18 2 4 5 2 3" xfId="17892" xr:uid="{5D294EAA-0BFC-442C-BE20-5FBDB8AEBB56}"/>
    <cellStyle name="Separador de milhares 18 2 4 5 2 3 2" xfId="29686" xr:uid="{EFE9D26C-A913-483D-9363-65194DB46E79}"/>
    <cellStyle name="Separador de milhares 18 2 4 5 2 3 3" xfId="41485" xr:uid="{8E698711-1571-4EAE-8C59-308F819348BC}"/>
    <cellStyle name="Separador de milhares 18 2 4 5 2 4" xfId="23793" xr:uid="{CCAE0652-141A-43C7-B4C1-78E8B43CE1EE}"/>
    <cellStyle name="Separador de milhares 18 2 4 5 2 5" xfId="35588" xr:uid="{CB0D96A7-217A-4A92-9B05-9627FC4ECC60}"/>
    <cellStyle name="Separador de milhares 18 2 4 5 3" xfId="13509" xr:uid="{00000000-0005-0000-0000-0000FC160000}"/>
    <cellStyle name="Separador de milhares 18 2 4 5 3 2" xfId="19440" xr:uid="{E3EB2462-B00A-4F1F-806C-0A4F51671429}"/>
    <cellStyle name="Separador de milhares 18 2 4 5 3 2 2" xfId="31234" xr:uid="{8C39E82E-521D-4D22-9265-3476DE307633}"/>
    <cellStyle name="Separador de milhares 18 2 4 5 3 2 3" xfId="43033" xr:uid="{D6DED496-9A4F-4031-A74C-42DE19DB89A1}"/>
    <cellStyle name="Separador de milhares 18 2 4 5 3 3" xfId="25341" xr:uid="{5794B68B-BDE5-4DC7-AC88-22414E627A5D}"/>
    <cellStyle name="Separador de milhares 18 2 4 5 3 4" xfId="37136" xr:uid="{61D6E06D-BEAF-4B6D-89AF-7682F506004B}"/>
    <cellStyle name="Separador de milhares 18 2 4 5 4" xfId="16500" xr:uid="{BE8EC993-66EA-4AC9-B799-B555813A054C}"/>
    <cellStyle name="Separador de milhares 18 2 4 5 4 2" xfId="28294" xr:uid="{10F5464F-5D55-4CF0-A56E-E16EC15EEBF2}"/>
    <cellStyle name="Separador de milhares 18 2 4 5 4 3" xfId="40093" xr:uid="{159E5E4A-36A5-4A49-B4F2-F9104340FD0B}"/>
    <cellStyle name="Separador de milhares 18 2 4 5 5" xfId="22404" xr:uid="{CFC318FA-604A-4C09-97B6-F48AA951C020}"/>
    <cellStyle name="Separador de milhares 18 2 4 5 6" xfId="34200" xr:uid="{F4C48076-2176-4686-91FF-CE4A710D5F13}"/>
    <cellStyle name="Separador de milhares 18 2 4 6" xfId="11950" xr:uid="{00000000-0005-0000-0000-0000FD160000}"/>
    <cellStyle name="Separador de milhares 18 2 4 6 2" xfId="14891" xr:uid="{00000000-0005-0000-0000-0000FE160000}"/>
    <cellStyle name="Separador de milhares 18 2 4 6 2 2" xfId="20822" xr:uid="{6AE3122E-5C9D-4BE2-8892-A8D3911B5932}"/>
    <cellStyle name="Separador de milhares 18 2 4 6 2 2 2" xfId="32616" xr:uid="{91235038-A900-435F-AC9C-1FF61996D5D2}"/>
    <cellStyle name="Separador de milhares 18 2 4 6 2 2 3" xfId="44415" xr:uid="{44285D29-DDB1-4438-9006-618BD866151A}"/>
    <cellStyle name="Separador de milhares 18 2 4 6 2 3" xfId="26723" xr:uid="{A8148D6A-D6B5-476D-BD21-CFAC447EFDB0}"/>
    <cellStyle name="Separador de milhares 18 2 4 6 2 4" xfId="38518" xr:uid="{AA34A40E-7E4B-4666-85F0-FF964136100C}"/>
    <cellStyle name="Separador de milhares 18 2 4 6 3" xfId="17886" xr:uid="{B70FACF0-4CD9-40DD-954F-F147E96FCA6D}"/>
    <cellStyle name="Separador de milhares 18 2 4 6 3 2" xfId="29680" xr:uid="{C3EB99CC-7404-435C-B58F-0052D21B4849}"/>
    <cellStyle name="Separador de milhares 18 2 4 6 3 3" xfId="41479" xr:uid="{794E8654-2E8A-4771-8971-8C2777036686}"/>
    <cellStyle name="Separador de milhares 18 2 4 6 4" xfId="23787" xr:uid="{9CB67920-81C9-4837-A3A5-584211C5798F}"/>
    <cellStyle name="Separador de milhares 18 2 4 6 5" xfId="35582" xr:uid="{92FCBBC5-FF83-469F-9959-D73C6DF6D38D}"/>
    <cellStyle name="Separador de milhares 18 2 4 7" xfId="13503" xr:uid="{00000000-0005-0000-0000-0000FF160000}"/>
    <cellStyle name="Separador de milhares 18 2 4 7 2" xfId="19434" xr:uid="{123CB15C-48FD-4F68-A086-6D88D5CA814C}"/>
    <cellStyle name="Separador de milhares 18 2 4 7 2 2" xfId="31228" xr:uid="{489EEA8B-6CC6-4BCA-A8B3-11C9E18D6781}"/>
    <cellStyle name="Separador de milhares 18 2 4 7 2 3" xfId="43027" xr:uid="{9779032B-EDD5-4E0C-AE4D-C66B636A9819}"/>
    <cellStyle name="Separador de milhares 18 2 4 7 3" xfId="25335" xr:uid="{3AA8BEBA-0A43-43A0-9DC2-A493819BA04D}"/>
    <cellStyle name="Separador de milhares 18 2 4 7 4" xfId="37130" xr:uid="{C1F369B9-A168-442A-979F-AE3E06B2E0D8}"/>
    <cellStyle name="Separador de milhares 18 2 4 8" xfId="16494" xr:uid="{C319C3A5-BAEE-420F-90F0-352FE3CEFBA4}"/>
    <cellStyle name="Separador de milhares 18 2 4 8 2" xfId="28288" xr:uid="{F9B975C5-41EE-404A-BE2E-AF0D7C0C5A1C}"/>
    <cellStyle name="Separador de milhares 18 2 4 8 3" xfId="40087" xr:uid="{21CA1937-9C70-41FC-9096-1854E39C2ECC}"/>
    <cellStyle name="Separador de milhares 18 2 4 9" xfId="22398" xr:uid="{3D3F65E7-F220-40A8-BC71-ECBD4B13000D}"/>
    <cellStyle name="Separador de milhares 18 2 5" xfId="4001" xr:uid="{00000000-0005-0000-0000-000000170000}"/>
    <cellStyle name="Separador de milhares 18 2 5 2" xfId="4002" xr:uid="{00000000-0005-0000-0000-000001170000}"/>
    <cellStyle name="Separador de milhares 18 2 5 2 2" xfId="11958" xr:uid="{00000000-0005-0000-0000-000002170000}"/>
    <cellStyle name="Separador de milhares 18 2 5 2 2 2" xfId="14899" xr:uid="{00000000-0005-0000-0000-000003170000}"/>
    <cellStyle name="Separador de milhares 18 2 5 2 2 2 2" xfId="20830" xr:uid="{DFBBE642-0E55-4265-8679-8E160AC40962}"/>
    <cellStyle name="Separador de milhares 18 2 5 2 2 2 2 2" xfId="32624" xr:uid="{BF6DB562-B577-409D-90D5-3075ADD0A9C6}"/>
    <cellStyle name="Separador de milhares 18 2 5 2 2 2 2 3" xfId="44423" xr:uid="{FC66C088-5734-4940-B260-7C89DAE958EB}"/>
    <cellStyle name="Separador de milhares 18 2 5 2 2 2 3" xfId="26731" xr:uid="{E7CC890F-B021-4B4F-8F0F-72BD5BCF0AAD}"/>
    <cellStyle name="Separador de milhares 18 2 5 2 2 2 4" xfId="38526" xr:uid="{846CC9E1-651E-4F35-B6FA-0E629CD2C1D0}"/>
    <cellStyle name="Separador de milhares 18 2 5 2 2 3" xfId="17894" xr:uid="{7117B37B-7B0D-4239-AC6A-AA23BBD78D94}"/>
    <cellStyle name="Separador de milhares 18 2 5 2 2 3 2" xfId="29688" xr:uid="{3771C535-3348-47B9-AE3D-55925AE7B769}"/>
    <cellStyle name="Separador de milhares 18 2 5 2 2 3 3" xfId="41487" xr:uid="{237E0606-85B6-447B-A4A7-E2A8E1094283}"/>
    <cellStyle name="Separador de milhares 18 2 5 2 2 4" xfId="23795" xr:uid="{622C8114-D177-4EE2-AFD1-71BA66021FFA}"/>
    <cellStyle name="Separador de milhares 18 2 5 2 2 5" xfId="35590" xr:uid="{E21CBDC2-3F7B-4F27-9417-6B13A043E5FF}"/>
    <cellStyle name="Separador de milhares 18 2 5 2 3" xfId="13511" xr:uid="{00000000-0005-0000-0000-000004170000}"/>
    <cellStyle name="Separador de milhares 18 2 5 2 3 2" xfId="19442" xr:uid="{16812436-F44B-43EE-BC29-3D0729DB6E67}"/>
    <cellStyle name="Separador de milhares 18 2 5 2 3 2 2" xfId="31236" xr:uid="{A412DD87-F31D-4DEE-8BFB-EDA711A5F70E}"/>
    <cellStyle name="Separador de milhares 18 2 5 2 3 2 3" xfId="43035" xr:uid="{F896C567-5E24-4632-B101-452684E97A1C}"/>
    <cellStyle name="Separador de milhares 18 2 5 2 3 3" xfId="25343" xr:uid="{F75D44B2-5F39-4CE4-8902-E7566F169DDB}"/>
    <cellStyle name="Separador de milhares 18 2 5 2 3 4" xfId="37138" xr:uid="{339FF150-55EB-417A-8CB9-564B1C4379A9}"/>
    <cellStyle name="Separador de milhares 18 2 5 2 4" xfId="16502" xr:uid="{8417DC00-7597-41A0-A4D6-CD8E1862A696}"/>
    <cellStyle name="Separador de milhares 18 2 5 2 4 2" xfId="28296" xr:uid="{A8A9BBF4-62DD-4659-A0CD-A942DE0FF58A}"/>
    <cellStyle name="Separador de milhares 18 2 5 2 4 3" xfId="40095" xr:uid="{F0ADD2DF-05A6-4473-B3E5-0D6022DCC9A7}"/>
    <cellStyle name="Separador de milhares 18 2 5 2 5" xfId="22406" xr:uid="{F22894C0-2CB9-4535-9329-A9B918097D42}"/>
    <cellStyle name="Separador de milhares 18 2 5 2 6" xfId="34202" xr:uid="{9C0D56B0-21F2-4651-A78A-5A565742FF49}"/>
    <cellStyle name="Separador de milhares 18 2 5 3" xfId="4003" xr:uid="{00000000-0005-0000-0000-000005170000}"/>
    <cellStyle name="Separador de milhares 18 2 5 3 2" xfId="11959" xr:uid="{00000000-0005-0000-0000-000006170000}"/>
    <cellStyle name="Separador de milhares 18 2 5 3 2 2" xfId="14900" xr:uid="{00000000-0005-0000-0000-000007170000}"/>
    <cellStyle name="Separador de milhares 18 2 5 3 2 2 2" xfId="20831" xr:uid="{56A4E836-AA4A-4EED-B906-DAC53EA1D5C7}"/>
    <cellStyle name="Separador de milhares 18 2 5 3 2 2 2 2" xfId="32625" xr:uid="{53F6E91E-D7CE-4CE9-8CD4-C95126E6E291}"/>
    <cellStyle name="Separador de milhares 18 2 5 3 2 2 2 3" xfId="44424" xr:uid="{78D3C871-ADE4-4BC1-BE5C-A74693725304}"/>
    <cellStyle name="Separador de milhares 18 2 5 3 2 2 3" xfId="26732" xr:uid="{CF5135BE-29E0-4DC2-90A2-120C8BC49F55}"/>
    <cellStyle name="Separador de milhares 18 2 5 3 2 2 4" xfId="38527" xr:uid="{B366E994-6A5E-408D-A63E-7062D2A6BF29}"/>
    <cellStyle name="Separador de milhares 18 2 5 3 2 3" xfId="17895" xr:uid="{44C8F3CE-5677-4084-B8EC-243C9B16096A}"/>
    <cellStyle name="Separador de milhares 18 2 5 3 2 3 2" xfId="29689" xr:uid="{DE486833-0E0C-4594-AB26-AE6DDD52E60E}"/>
    <cellStyle name="Separador de milhares 18 2 5 3 2 3 3" xfId="41488" xr:uid="{5C571DF1-5793-4550-9245-3CDAC0393207}"/>
    <cellStyle name="Separador de milhares 18 2 5 3 2 4" xfId="23796" xr:uid="{4BDE88AC-111C-4275-83A4-FD0768E82E16}"/>
    <cellStyle name="Separador de milhares 18 2 5 3 2 5" xfId="35591" xr:uid="{EB639B3A-370B-40F1-8368-B0D3068F63EB}"/>
    <cellStyle name="Separador de milhares 18 2 5 3 3" xfId="13512" xr:uid="{00000000-0005-0000-0000-000008170000}"/>
    <cellStyle name="Separador de milhares 18 2 5 3 3 2" xfId="19443" xr:uid="{4440C33F-EACD-41EB-8F94-5AF19A02AAA6}"/>
    <cellStyle name="Separador de milhares 18 2 5 3 3 2 2" xfId="31237" xr:uid="{1E1A1032-F485-48FD-8D8C-7870CE024872}"/>
    <cellStyle name="Separador de milhares 18 2 5 3 3 2 3" xfId="43036" xr:uid="{BC8F2F9F-7E43-4BF4-BB17-E736F6E5C631}"/>
    <cellStyle name="Separador de milhares 18 2 5 3 3 3" xfId="25344" xr:uid="{81EC47A6-C0E6-497A-AB56-9CB82B462286}"/>
    <cellStyle name="Separador de milhares 18 2 5 3 3 4" xfId="37139" xr:uid="{21BAB80E-C6CB-447C-8C29-A65B944DC66E}"/>
    <cellStyle name="Separador de milhares 18 2 5 3 4" xfId="16503" xr:uid="{8DEDF968-A036-4998-8561-D78146105395}"/>
    <cellStyle name="Separador de milhares 18 2 5 3 4 2" xfId="28297" xr:uid="{19C9D551-676D-4810-804C-709206ED9235}"/>
    <cellStyle name="Separador de milhares 18 2 5 3 4 3" xfId="40096" xr:uid="{643C4E5E-DDFE-402F-82C6-D17C361F770D}"/>
    <cellStyle name="Separador de milhares 18 2 5 3 5" xfId="22407" xr:uid="{8C3BE26B-AE08-4B95-A097-8E17E9FAAC7E}"/>
    <cellStyle name="Separador de milhares 18 2 5 3 6" xfId="34203" xr:uid="{77F90E75-102F-447A-B999-F632CEC2B03E}"/>
    <cellStyle name="Separador de milhares 18 2 5 4" xfId="11957" xr:uid="{00000000-0005-0000-0000-000009170000}"/>
    <cellStyle name="Separador de milhares 18 2 5 4 2" xfId="14898" xr:uid="{00000000-0005-0000-0000-00000A170000}"/>
    <cellStyle name="Separador de milhares 18 2 5 4 2 2" xfId="20829" xr:uid="{6782AC1D-8B21-48D7-8C8A-954879444FFB}"/>
    <cellStyle name="Separador de milhares 18 2 5 4 2 2 2" xfId="32623" xr:uid="{BBA4CE6E-C157-4C4F-9393-E1DF8F7D9D84}"/>
    <cellStyle name="Separador de milhares 18 2 5 4 2 2 3" xfId="44422" xr:uid="{3F52B9AB-314B-4D54-9A2D-9FAD2D7DAE81}"/>
    <cellStyle name="Separador de milhares 18 2 5 4 2 3" xfId="26730" xr:uid="{03509396-328E-45F5-B4F6-EE6D473D06CA}"/>
    <cellStyle name="Separador de milhares 18 2 5 4 2 4" xfId="38525" xr:uid="{7D8D090D-06BA-4715-9739-A4C08675AF7E}"/>
    <cellStyle name="Separador de milhares 18 2 5 4 3" xfId="17893" xr:uid="{D464B09D-E2A6-45ED-9D58-C05C732DC8EA}"/>
    <cellStyle name="Separador de milhares 18 2 5 4 3 2" xfId="29687" xr:uid="{59ACE654-7102-4637-A2E5-E473BB5132B7}"/>
    <cellStyle name="Separador de milhares 18 2 5 4 3 3" xfId="41486" xr:uid="{2B8AAE7F-9F66-4EE2-A3D8-8A13DCAC5536}"/>
    <cellStyle name="Separador de milhares 18 2 5 4 4" xfId="23794" xr:uid="{FA1F7B5E-4198-468B-93B5-003511DA59A4}"/>
    <cellStyle name="Separador de milhares 18 2 5 4 5" xfId="35589" xr:uid="{14088A14-C015-445F-ACF0-56C7B17BBC5C}"/>
    <cellStyle name="Separador de milhares 18 2 5 5" xfId="13510" xr:uid="{00000000-0005-0000-0000-00000B170000}"/>
    <cellStyle name="Separador de milhares 18 2 5 5 2" xfId="19441" xr:uid="{DE3DBA17-5CBE-4DA5-A93B-8EC631D9802C}"/>
    <cellStyle name="Separador de milhares 18 2 5 5 2 2" xfId="31235" xr:uid="{8F08D9EF-A5AB-457B-8CFA-3F580F396E1D}"/>
    <cellStyle name="Separador de milhares 18 2 5 5 2 3" xfId="43034" xr:uid="{E17F2FE4-FEDD-49DB-B1B4-62E20E5940BA}"/>
    <cellStyle name="Separador de milhares 18 2 5 5 3" xfId="25342" xr:uid="{5F396A88-A10E-45F1-AA71-514237A74F11}"/>
    <cellStyle name="Separador de milhares 18 2 5 5 4" xfId="37137" xr:uid="{A3BE1A88-3F8A-4FDF-A959-26FB4DCAF737}"/>
    <cellStyle name="Separador de milhares 18 2 5 6" xfId="16501" xr:uid="{4D78CF68-A0A7-472B-A604-B8E0F5052F0B}"/>
    <cellStyle name="Separador de milhares 18 2 5 6 2" xfId="28295" xr:uid="{F0CEF971-7BF7-4E94-BF9E-2992690B2807}"/>
    <cellStyle name="Separador de milhares 18 2 5 6 3" xfId="40094" xr:uid="{7CB3B8CF-D07F-45B6-829F-80F79E5E61A1}"/>
    <cellStyle name="Separador de milhares 18 2 5 7" xfId="22405" xr:uid="{DA5FB70B-2289-458F-B88E-64871D25FC58}"/>
    <cellStyle name="Separador de milhares 18 2 5 8" xfId="34201" xr:uid="{CD696D4B-E52E-407C-B629-D9EE54B4C951}"/>
    <cellStyle name="Separador de milhares 18 2 6" xfId="4004" xr:uid="{00000000-0005-0000-0000-00000C170000}"/>
    <cellStyle name="Separador de milhares 18 2 6 2" xfId="11960" xr:uid="{00000000-0005-0000-0000-00000D170000}"/>
    <cellStyle name="Separador de milhares 18 2 6 2 2" xfId="14901" xr:uid="{00000000-0005-0000-0000-00000E170000}"/>
    <cellStyle name="Separador de milhares 18 2 6 2 2 2" xfId="20832" xr:uid="{A96C12C2-AF5B-46E7-9549-C0F7BF928229}"/>
    <cellStyle name="Separador de milhares 18 2 6 2 2 2 2" xfId="32626" xr:uid="{CCA7CD1E-5B3E-4F3C-8D3B-D5F2BCDE004C}"/>
    <cellStyle name="Separador de milhares 18 2 6 2 2 2 3" xfId="44425" xr:uid="{E2F2B0E7-F7C1-4B97-8A28-9D9BE4F17DEE}"/>
    <cellStyle name="Separador de milhares 18 2 6 2 2 3" xfId="26733" xr:uid="{A436E1E2-C348-4BE3-BA42-C8C30443E244}"/>
    <cellStyle name="Separador de milhares 18 2 6 2 2 4" xfId="38528" xr:uid="{14570FB6-7CD4-408E-A752-679DF87C8F22}"/>
    <cellStyle name="Separador de milhares 18 2 6 2 3" xfId="17896" xr:uid="{1CF2B003-36A8-4A2C-8E2C-090F81B29A36}"/>
    <cellStyle name="Separador de milhares 18 2 6 2 3 2" xfId="29690" xr:uid="{3D17E099-A934-4524-AAAE-4543B01B916F}"/>
    <cellStyle name="Separador de milhares 18 2 6 2 3 3" xfId="41489" xr:uid="{CE7784BF-5F50-4BA6-A2E0-C45870FFA6C0}"/>
    <cellStyle name="Separador de milhares 18 2 6 2 4" xfId="23797" xr:uid="{F64DC4A4-8F32-4C2D-AC98-270C2174A1B2}"/>
    <cellStyle name="Separador de milhares 18 2 6 2 5" xfId="35592" xr:uid="{BA7CCEE7-91AA-4538-840F-3C0A7027827F}"/>
    <cellStyle name="Separador de milhares 18 2 6 3" xfId="13513" xr:uid="{00000000-0005-0000-0000-00000F170000}"/>
    <cellStyle name="Separador de milhares 18 2 6 3 2" xfId="19444" xr:uid="{A0146E15-80D3-4A49-9480-FE71271DE485}"/>
    <cellStyle name="Separador de milhares 18 2 6 3 2 2" xfId="31238" xr:uid="{0A4CDF96-3EE7-45F6-8BBD-D57CF4858865}"/>
    <cellStyle name="Separador de milhares 18 2 6 3 2 3" xfId="43037" xr:uid="{AE2AD64C-6FCE-4851-80D4-4E374AF3DEC6}"/>
    <cellStyle name="Separador de milhares 18 2 6 3 3" xfId="25345" xr:uid="{31CA8A6E-C9CF-4EBE-8F01-23E29CC58E17}"/>
    <cellStyle name="Separador de milhares 18 2 6 3 4" xfId="37140" xr:uid="{F0468AA4-2141-4511-864F-ACD7A89B9772}"/>
    <cellStyle name="Separador de milhares 18 2 6 4" xfId="16504" xr:uid="{C7D0E4D3-BD0E-4EF7-882F-C3030A28A8AB}"/>
    <cellStyle name="Separador de milhares 18 2 6 4 2" xfId="28298" xr:uid="{ADCA75B6-FF92-42B8-B099-31A755BDADBA}"/>
    <cellStyle name="Separador de milhares 18 2 6 4 3" xfId="40097" xr:uid="{85C9C3DD-45B8-48CB-AD0A-8FCD851D550A}"/>
    <cellStyle name="Separador de milhares 18 2 6 5" xfId="22408" xr:uid="{9E9CF45C-DC29-4D52-A88E-850A4CB7586C}"/>
    <cellStyle name="Separador de milhares 18 2 6 6" xfId="34204" xr:uid="{4401A12D-9CC8-46CC-A82D-4C61B4CAE045}"/>
    <cellStyle name="Separador de milhares 18 2 7" xfId="4005" xr:uid="{00000000-0005-0000-0000-000010170000}"/>
    <cellStyle name="Separador de milhares 18 2 7 2" xfId="11961" xr:uid="{00000000-0005-0000-0000-000011170000}"/>
    <cellStyle name="Separador de milhares 18 2 7 2 2" xfId="14902" xr:uid="{00000000-0005-0000-0000-000012170000}"/>
    <cellStyle name="Separador de milhares 18 2 7 2 2 2" xfId="20833" xr:uid="{33DD5C66-9180-40B0-BA32-A2C1963B171B}"/>
    <cellStyle name="Separador de milhares 18 2 7 2 2 2 2" xfId="32627" xr:uid="{0425042E-24BD-4335-B341-BDEFBFF9B734}"/>
    <cellStyle name="Separador de milhares 18 2 7 2 2 2 3" xfId="44426" xr:uid="{AEC0549D-1347-4D71-B3E2-EB1EF0691E65}"/>
    <cellStyle name="Separador de milhares 18 2 7 2 2 3" xfId="26734" xr:uid="{6216CF4D-64D2-4F8C-95A7-C5CA5C9BA02C}"/>
    <cellStyle name="Separador de milhares 18 2 7 2 2 4" xfId="38529" xr:uid="{9CFD4261-1BB5-45C4-ABA7-EF89EB2F9E3D}"/>
    <cellStyle name="Separador de milhares 18 2 7 2 3" xfId="17897" xr:uid="{7FC4ADC6-AD72-498C-BBE2-288FA36DADC1}"/>
    <cellStyle name="Separador de milhares 18 2 7 2 3 2" xfId="29691" xr:uid="{5432D4A5-ACA7-4029-A308-D93DA6E6E2D8}"/>
    <cellStyle name="Separador de milhares 18 2 7 2 3 3" xfId="41490" xr:uid="{9BD4AAD7-C4BA-44B5-B644-B9C5CEFAA37A}"/>
    <cellStyle name="Separador de milhares 18 2 7 2 4" xfId="23798" xr:uid="{2000D8EE-D2F0-4D93-B4F3-49771BC47D94}"/>
    <cellStyle name="Separador de milhares 18 2 7 2 5" xfId="35593" xr:uid="{400BAF1F-FA00-463B-8D6B-3071BA57432A}"/>
    <cellStyle name="Separador de milhares 18 2 7 3" xfId="13514" xr:uid="{00000000-0005-0000-0000-000013170000}"/>
    <cellStyle name="Separador de milhares 18 2 7 3 2" xfId="19445" xr:uid="{C91C50A1-D90D-4E3F-A94A-597577C1EE58}"/>
    <cellStyle name="Separador de milhares 18 2 7 3 2 2" xfId="31239" xr:uid="{938956C0-2C07-4CD8-8C3D-60857CD6D3CA}"/>
    <cellStyle name="Separador de milhares 18 2 7 3 2 3" xfId="43038" xr:uid="{10A5DF3B-04AA-4504-A2A7-6B5D27E24853}"/>
    <cellStyle name="Separador de milhares 18 2 7 3 3" xfId="25346" xr:uid="{E3BE5DD6-EDCB-4102-AFD6-52C06B0F8C2D}"/>
    <cellStyle name="Separador de milhares 18 2 7 3 4" xfId="37141" xr:uid="{FE117324-EEE1-4A56-AC32-686077C9CB81}"/>
    <cellStyle name="Separador de milhares 18 2 7 4" xfId="16505" xr:uid="{5210A820-9BC3-4680-8476-AC2A93721967}"/>
    <cellStyle name="Separador de milhares 18 2 7 4 2" xfId="28299" xr:uid="{BDE08E8F-FD07-42C2-90C5-DB55D9780AEA}"/>
    <cellStyle name="Separador de milhares 18 2 7 4 3" xfId="40098" xr:uid="{B075A5CC-11B2-4ABA-BF09-38E7361C6001}"/>
    <cellStyle name="Separador de milhares 18 2 7 5" xfId="22409" xr:uid="{B96A5EA7-7AFD-4208-8932-B89F1BDB9701}"/>
    <cellStyle name="Separador de milhares 18 2 7 6" xfId="34205" xr:uid="{0B81EC01-9D27-42C1-9A02-4A733B7CF1BE}"/>
    <cellStyle name="Separador de milhares 18 2 8" xfId="4006" xr:uid="{00000000-0005-0000-0000-000014170000}"/>
    <cellStyle name="Separador de milhares 18 2 8 2" xfId="11962" xr:uid="{00000000-0005-0000-0000-000015170000}"/>
    <cellStyle name="Separador de milhares 18 2 8 2 2" xfId="14903" xr:uid="{00000000-0005-0000-0000-000016170000}"/>
    <cellStyle name="Separador de milhares 18 2 8 2 2 2" xfId="20834" xr:uid="{E54C167B-E8C3-41A2-8BA7-9EC5C39D6957}"/>
    <cellStyle name="Separador de milhares 18 2 8 2 2 2 2" xfId="32628" xr:uid="{BFD78493-79F7-4010-B253-6FE496772B8A}"/>
    <cellStyle name="Separador de milhares 18 2 8 2 2 2 3" xfId="44427" xr:uid="{2D390682-9185-4AE6-A1D2-2F1FB8C77A51}"/>
    <cellStyle name="Separador de milhares 18 2 8 2 2 3" xfId="26735" xr:uid="{C2F7E2D6-1C4D-4B08-9B20-E27C98FCA201}"/>
    <cellStyle name="Separador de milhares 18 2 8 2 2 4" xfId="38530" xr:uid="{973CA64E-E913-413B-90E0-EF1FC6772B30}"/>
    <cellStyle name="Separador de milhares 18 2 8 2 3" xfId="17898" xr:uid="{0C344739-1641-4D98-8BCC-8570D73C49E2}"/>
    <cellStyle name="Separador de milhares 18 2 8 2 3 2" xfId="29692" xr:uid="{14B2F750-8108-4E56-B0A9-7B99F4DD944C}"/>
    <cellStyle name="Separador de milhares 18 2 8 2 3 3" xfId="41491" xr:uid="{B0C47283-0A45-47FA-BA34-0ED60FCA7DD1}"/>
    <cellStyle name="Separador de milhares 18 2 8 2 4" xfId="23799" xr:uid="{95865708-646E-43A8-871E-3DCBB03D6191}"/>
    <cellStyle name="Separador de milhares 18 2 8 2 5" xfId="35594" xr:uid="{941F6110-B535-4F32-8CE2-30965F9BBCE9}"/>
    <cellStyle name="Separador de milhares 18 2 8 3" xfId="13515" xr:uid="{00000000-0005-0000-0000-000017170000}"/>
    <cellStyle name="Separador de milhares 18 2 8 3 2" xfId="19446" xr:uid="{4FE741FD-DB6A-4DEF-88DB-54CD173C7205}"/>
    <cellStyle name="Separador de milhares 18 2 8 3 2 2" xfId="31240" xr:uid="{9488B5B8-94F2-4247-AB54-FEB72ACDD05E}"/>
    <cellStyle name="Separador de milhares 18 2 8 3 2 3" xfId="43039" xr:uid="{F52FB9C9-9C44-40EE-9C7E-59EC0B614C5C}"/>
    <cellStyle name="Separador de milhares 18 2 8 3 3" xfId="25347" xr:uid="{DEA1A05A-89D6-4048-9211-6A064A84D3F7}"/>
    <cellStyle name="Separador de milhares 18 2 8 3 4" xfId="37142" xr:uid="{42477B16-9CBE-4137-A7AE-C20DDF3492A9}"/>
    <cellStyle name="Separador de milhares 18 2 8 4" xfId="16506" xr:uid="{A8B3F657-4B7C-4546-9842-20BB1F18C78F}"/>
    <cellStyle name="Separador de milhares 18 2 8 4 2" xfId="28300" xr:uid="{3FC90FD9-3D76-4E54-918E-8DCFF67B4660}"/>
    <cellStyle name="Separador de milhares 18 2 8 4 3" xfId="40099" xr:uid="{B9DCE3ED-7D09-4A41-8CC0-C2F4D16C3C6F}"/>
    <cellStyle name="Separador de milhares 18 2 8 5" xfId="22410" xr:uid="{4BBC3ADF-3A12-46B1-8ABC-4A70145A9354}"/>
    <cellStyle name="Separador de milhares 18 2 8 6" xfId="34206" xr:uid="{C5E8DEC6-736E-428D-B31F-6071555ADAC9}"/>
    <cellStyle name="Separador de milhares 18 2 9" xfId="11935" xr:uid="{00000000-0005-0000-0000-000018170000}"/>
    <cellStyle name="Separador de milhares 18 2 9 2" xfId="14876" xr:uid="{00000000-0005-0000-0000-000019170000}"/>
    <cellStyle name="Separador de milhares 18 2 9 2 2" xfId="20807" xr:uid="{1ABFE7FD-B09A-4A0B-B698-F2767401E819}"/>
    <cellStyle name="Separador de milhares 18 2 9 2 2 2" xfId="32601" xr:uid="{FAEF9FAA-3A59-4CB8-BF81-3486EB9E9894}"/>
    <cellStyle name="Separador de milhares 18 2 9 2 2 3" xfId="44400" xr:uid="{9DDDB937-18EA-467B-A7E2-7B890BA1597D}"/>
    <cellStyle name="Separador de milhares 18 2 9 2 3" xfId="26708" xr:uid="{47E38299-C8FC-41C8-A280-E9A5E36A8A30}"/>
    <cellStyle name="Separador de milhares 18 2 9 2 4" xfId="38503" xr:uid="{290C9E27-8B4F-4F0B-BC49-5D408A8849A2}"/>
    <cellStyle name="Separador de milhares 18 2 9 3" xfId="17871" xr:uid="{374AA6ED-927B-4DD8-A02C-36E39CE0B5EA}"/>
    <cellStyle name="Separador de milhares 18 2 9 3 2" xfId="29665" xr:uid="{8C7FC27B-107A-4FD5-9EDF-3399B8F9FE1E}"/>
    <cellStyle name="Separador de milhares 18 2 9 3 3" xfId="41464" xr:uid="{FC01C6D9-A966-44F4-A240-76FC6C31B42E}"/>
    <cellStyle name="Separador de milhares 18 2 9 4" xfId="23772" xr:uid="{332D62D0-346E-4D41-A01C-0B21600BE5EA}"/>
    <cellStyle name="Separador de milhares 18 2 9 5" xfId="35567" xr:uid="{FBED6EB2-2EEE-4507-B9DC-08863BB90B1B}"/>
    <cellStyle name="Separador de milhares 18 3" xfId="4007" xr:uid="{00000000-0005-0000-0000-00001A170000}"/>
    <cellStyle name="Separador de milhares 18 3 10" xfId="34207" xr:uid="{6723D227-1039-43AB-A329-44457D8FF14A}"/>
    <cellStyle name="Separador de milhares 18 3 2" xfId="4008" xr:uid="{00000000-0005-0000-0000-00001B170000}"/>
    <cellStyle name="Separador de milhares 18 3 2 2" xfId="4009" xr:uid="{00000000-0005-0000-0000-00001C170000}"/>
    <cellStyle name="Separador de milhares 18 3 2 2 2" xfId="11965" xr:uid="{00000000-0005-0000-0000-00001D170000}"/>
    <cellStyle name="Separador de milhares 18 3 2 2 2 2" xfId="14906" xr:uid="{00000000-0005-0000-0000-00001E170000}"/>
    <cellStyle name="Separador de milhares 18 3 2 2 2 2 2" xfId="20837" xr:uid="{9F9BB879-F16C-4F16-B54C-33DEB062AD25}"/>
    <cellStyle name="Separador de milhares 18 3 2 2 2 2 2 2" xfId="32631" xr:uid="{A9880767-F613-461B-88DE-400B6C589C4A}"/>
    <cellStyle name="Separador de milhares 18 3 2 2 2 2 2 3" xfId="44430" xr:uid="{FE3625A8-9CA2-4091-8266-8B1C31B8558A}"/>
    <cellStyle name="Separador de milhares 18 3 2 2 2 2 3" xfId="26738" xr:uid="{1E0B214D-4ACE-41EE-982A-BDF7168543CB}"/>
    <cellStyle name="Separador de milhares 18 3 2 2 2 2 4" xfId="38533" xr:uid="{1EBF0B30-25E5-4E59-A482-3AA4DB9E20CC}"/>
    <cellStyle name="Separador de milhares 18 3 2 2 2 3" xfId="17901" xr:uid="{A3CC8AAE-2E27-494B-938E-5D586B0A1A12}"/>
    <cellStyle name="Separador de milhares 18 3 2 2 2 3 2" xfId="29695" xr:uid="{2E22EA08-60FC-4039-B669-DC5AD5B49DC2}"/>
    <cellStyle name="Separador de milhares 18 3 2 2 2 3 3" xfId="41494" xr:uid="{E431B491-CD52-4DE8-9C22-13709C6215B6}"/>
    <cellStyle name="Separador de milhares 18 3 2 2 2 4" xfId="23802" xr:uid="{2CA300DF-BC63-4BBD-80DD-C0051F5B1D37}"/>
    <cellStyle name="Separador de milhares 18 3 2 2 2 5" xfId="35597" xr:uid="{9E2AE7F7-CCC2-454B-8417-F0116F9A5793}"/>
    <cellStyle name="Separador de milhares 18 3 2 2 3" xfId="13518" xr:uid="{00000000-0005-0000-0000-00001F170000}"/>
    <cellStyle name="Separador de milhares 18 3 2 2 3 2" xfId="19449" xr:uid="{2AE58DF5-3B7E-48CB-B716-8DF5B00D85B6}"/>
    <cellStyle name="Separador de milhares 18 3 2 2 3 2 2" xfId="31243" xr:uid="{7B178A1E-7B89-4E80-9B1F-E219F87D3D09}"/>
    <cellStyle name="Separador de milhares 18 3 2 2 3 2 3" xfId="43042" xr:uid="{C34E950F-DE89-4BE5-AE45-7A742E9B0902}"/>
    <cellStyle name="Separador de milhares 18 3 2 2 3 3" xfId="25350" xr:uid="{4FA724DC-D7FD-45DE-B509-842C78272DDF}"/>
    <cellStyle name="Separador de milhares 18 3 2 2 3 4" xfId="37145" xr:uid="{9F5A6092-F677-4FF5-A25A-C08E7FBED9D7}"/>
    <cellStyle name="Separador de milhares 18 3 2 2 4" xfId="16509" xr:uid="{095DC23A-36FD-4E16-A9A3-FD6B939ADAB2}"/>
    <cellStyle name="Separador de milhares 18 3 2 2 4 2" xfId="28303" xr:uid="{23E6B9B4-FC57-459C-A879-BE7DC13EEE6A}"/>
    <cellStyle name="Separador de milhares 18 3 2 2 4 3" xfId="40102" xr:uid="{DA1E2591-4855-4D73-84F8-4B3029DD0C36}"/>
    <cellStyle name="Separador de milhares 18 3 2 2 5" xfId="22413" xr:uid="{E4659D9E-27DE-405A-902D-0198DDE548C8}"/>
    <cellStyle name="Separador de milhares 18 3 2 2 6" xfId="34209" xr:uid="{4A870178-6EFA-448F-89F8-E80D441D6BE3}"/>
    <cellStyle name="Separador de milhares 18 3 2 3" xfId="4010" xr:uid="{00000000-0005-0000-0000-000020170000}"/>
    <cellStyle name="Separador de milhares 18 3 2 3 2" xfId="11966" xr:uid="{00000000-0005-0000-0000-000021170000}"/>
    <cellStyle name="Separador de milhares 18 3 2 3 2 2" xfId="14907" xr:uid="{00000000-0005-0000-0000-000022170000}"/>
    <cellStyle name="Separador de milhares 18 3 2 3 2 2 2" xfId="20838" xr:uid="{C6408888-CF37-4FAD-85EE-F2D64C2F9967}"/>
    <cellStyle name="Separador de milhares 18 3 2 3 2 2 2 2" xfId="32632" xr:uid="{3FC4F1B9-F31A-47BC-AB03-9C2E75ACEC78}"/>
    <cellStyle name="Separador de milhares 18 3 2 3 2 2 2 3" xfId="44431" xr:uid="{33EF2816-C2E3-4149-ACBC-FECC95364B5C}"/>
    <cellStyle name="Separador de milhares 18 3 2 3 2 2 3" xfId="26739" xr:uid="{2C56C6B5-1FF0-465D-A064-B7043A61BC7C}"/>
    <cellStyle name="Separador de milhares 18 3 2 3 2 2 4" xfId="38534" xr:uid="{D820ABC7-90CF-492C-853A-1AD9C4FD4E7F}"/>
    <cellStyle name="Separador de milhares 18 3 2 3 2 3" xfId="17902" xr:uid="{EFDD8AFD-F96D-4268-A22F-6BB98A9B5DF1}"/>
    <cellStyle name="Separador de milhares 18 3 2 3 2 3 2" xfId="29696" xr:uid="{3B457DC4-4501-41D0-B96D-EFB35A3118F4}"/>
    <cellStyle name="Separador de milhares 18 3 2 3 2 3 3" xfId="41495" xr:uid="{11C6B4AB-D813-49F7-A75F-B7BDEB6253D5}"/>
    <cellStyle name="Separador de milhares 18 3 2 3 2 4" xfId="23803" xr:uid="{B729C88A-7AE7-4CEF-B716-576F6F2EF0F2}"/>
    <cellStyle name="Separador de milhares 18 3 2 3 2 5" xfId="35598" xr:uid="{3941B3DC-FDD9-4A31-804F-A2B4822CD82F}"/>
    <cellStyle name="Separador de milhares 18 3 2 3 3" xfId="13519" xr:uid="{00000000-0005-0000-0000-000023170000}"/>
    <cellStyle name="Separador de milhares 18 3 2 3 3 2" xfId="19450" xr:uid="{0B82C446-7556-4D83-B7A6-3ED24187A298}"/>
    <cellStyle name="Separador de milhares 18 3 2 3 3 2 2" xfId="31244" xr:uid="{AF177416-1506-4D0A-AFD9-19FB8F37152F}"/>
    <cellStyle name="Separador de milhares 18 3 2 3 3 2 3" xfId="43043" xr:uid="{3B32310F-2110-49D3-A16B-C6889EEF043A}"/>
    <cellStyle name="Separador de milhares 18 3 2 3 3 3" xfId="25351" xr:uid="{85A06E2A-35C6-4AE8-BF7B-B02C626E6212}"/>
    <cellStyle name="Separador de milhares 18 3 2 3 3 4" xfId="37146" xr:uid="{10A24A28-8E17-4436-8526-33657F7CBB93}"/>
    <cellStyle name="Separador de milhares 18 3 2 3 4" xfId="16510" xr:uid="{5CF49041-26F5-4B50-A708-68902ADA8FD9}"/>
    <cellStyle name="Separador de milhares 18 3 2 3 4 2" xfId="28304" xr:uid="{991A7695-EA2F-400F-B914-9809EAF7EF31}"/>
    <cellStyle name="Separador de milhares 18 3 2 3 4 3" xfId="40103" xr:uid="{51E9B12A-BE4B-4052-A2C4-25BB78DC0AFF}"/>
    <cellStyle name="Separador de milhares 18 3 2 3 5" xfId="22414" xr:uid="{D23B0EBC-FE18-45A3-AAF4-25233EE7995F}"/>
    <cellStyle name="Separador de milhares 18 3 2 3 6" xfId="34210" xr:uid="{41D69EE1-4996-4D44-9215-18EDF97BBE4D}"/>
    <cellStyle name="Separador de milhares 18 3 2 4" xfId="11964" xr:uid="{00000000-0005-0000-0000-000024170000}"/>
    <cellStyle name="Separador de milhares 18 3 2 4 2" xfId="14905" xr:uid="{00000000-0005-0000-0000-000025170000}"/>
    <cellStyle name="Separador de milhares 18 3 2 4 2 2" xfId="20836" xr:uid="{03CD11F0-B03A-4A77-9221-FBC257208547}"/>
    <cellStyle name="Separador de milhares 18 3 2 4 2 2 2" xfId="32630" xr:uid="{D028C3D0-A17E-4844-8BF0-768E0D5F04A6}"/>
    <cellStyle name="Separador de milhares 18 3 2 4 2 2 3" xfId="44429" xr:uid="{36D3392F-A646-4F2D-A7D8-04C834894EC9}"/>
    <cellStyle name="Separador de milhares 18 3 2 4 2 3" xfId="26737" xr:uid="{22F8FB80-0123-48A4-9EDC-B27A238AA9F3}"/>
    <cellStyle name="Separador de milhares 18 3 2 4 2 4" xfId="38532" xr:uid="{0D4649E3-7172-4BA8-A9F8-2C38CB4CD1F2}"/>
    <cellStyle name="Separador de milhares 18 3 2 4 3" xfId="17900" xr:uid="{8229BACC-E72F-48EC-BD86-E37E7160F4ED}"/>
    <cellStyle name="Separador de milhares 18 3 2 4 3 2" xfId="29694" xr:uid="{7009DB6C-8D4F-48E1-8FD4-8AC78C0AB740}"/>
    <cellStyle name="Separador de milhares 18 3 2 4 3 3" xfId="41493" xr:uid="{DC3FA03A-1AB0-4C69-A44D-97A271103113}"/>
    <cellStyle name="Separador de milhares 18 3 2 4 4" xfId="23801" xr:uid="{F7244D3F-7F48-420F-91D9-3E4053E276A3}"/>
    <cellStyle name="Separador de milhares 18 3 2 4 5" xfId="35596" xr:uid="{C71059E7-5422-4B25-997C-53570481A095}"/>
    <cellStyle name="Separador de milhares 18 3 2 5" xfId="13517" xr:uid="{00000000-0005-0000-0000-000026170000}"/>
    <cellStyle name="Separador de milhares 18 3 2 5 2" xfId="19448" xr:uid="{F52068E2-0DC5-4239-A3D5-336B8A5A7EC4}"/>
    <cellStyle name="Separador de milhares 18 3 2 5 2 2" xfId="31242" xr:uid="{2BF80953-3A4F-43B2-A80A-EDD1E5A12031}"/>
    <cellStyle name="Separador de milhares 18 3 2 5 2 3" xfId="43041" xr:uid="{3F71C634-111C-4DA3-8805-AAD0743B9C19}"/>
    <cellStyle name="Separador de milhares 18 3 2 5 3" xfId="25349" xr:uid="{03EAA56B-8CAA-468B-8393-6DD8BBC32448}"/>
    <cellStyle name="Separador de milhares 18 3 2 5 4" xfId="37144" xr:uid="{564BDFDB-52E2-476F-98B2-E9BA0231B108}"/>
    <cellStyle name="Separador de milhares 18 3 2 6" xfId="16508" xr:uid="{F7A0CC29-B083-4369-B21E-1CDF4FAA01D7}"/>
    <cellStyle name="Separador de milhares 18 3 2 6 2" xfId="28302" xr:uid="{3D19CB3B-7DCC-4B9F-A281-4DA3AB8EDB8B}"/>
    <cellStyle name="Separador de milhares 18 3 2 6 3" xfId="40101" xr:uid="{CA2DB4FA-064D-4E19-BD36-C1B41AD4EBDA}"/>
    <cellStyle name="Separador de milhares 18 3 2 7" xfId="22412" xr:uid="{34248833-01E4-45EB-8E29-017EB6A49226}"/>
    <cellStyle name="Separador de milhares 18 3 2 8" xfId="34208" xr:uid="{E0C5976D-2F72-46A8-9FDF-B62F74C9E337}"/>
    <cellStyle name="Separador de milhares 18 3 3" xfId="4011" xr:uid="{00000000-0005-0000-0000-000027170000}"/>
    <cellStyle name="Separador de milhares 18 3 3 2" xfId="11967" xr:uid="{00000000-0005-0000-0000-000028170000}"/>
    <cellStyle name="Separador de milhares 18 3 3 2 2" xfId="14908" xr:uid="{00000000-0005-0000-0000-000029170000}"/>
    <cellStyle name="Separador de milhares 18 3 3 2 2 2" xfId="20839" xr:uid="{45E3E3D6-FF18-48E6-802D-C87BF7C17956}"/>
    <cellStyle name="Separador de milhares 18 3 3 2 2 2 2" xfId="32633" xr:uid="{6402AE11-FF78-4B78-90EF-84F529D51E08}"/>
    <cellStyle name="Separador de milhares 18 3 3 2 2 2 3" xfId="44432" xr:uid="{CFEAB402-EFA6-4D35-A7CB-C6ECE9A36B8A}"/>
    <cellStyle name="Separador de milhares 18 3 3 2 2 3" xfId="26740" xr:uid="{DE8F5BA0-7AC6-4882-9B25-67E59B887849}"/>
    <cellStyle name="Separador de milhares 18 3 3 2 2 4" xfId="38535" xr:uid="{16248081-ADD5-4817-8E54-25399606EFD0}"/>
    <cellStyle name="Separador de milhares 18 3 3 2 3" xfId="17903" xr:uid="{551D94CB-251B-4A76-A01C-8AF3740BE7BB}"/>
    <cellStyle name="Separador de milhares 18 3 3 2 3 2" xfId="29697" xr:uid="{92A9A4DA-F453-4FE5-926C-B9CBE16E1E2D}"/>
    <cellStyle name="Separador de milhares 18 3 3 2 3 3" xfId="41496" xr:uid="{A1F86BA7-DB99-443E-B097-FF4836593FC9}"/>
    <cellStyle name="Separador de milhares 18 3 3 2 4" xfId="23804" xr:uid="{5AB6609F-1033-4BD8-B625-1ECA060B29AB}"/>
    <cellStyle name="Separador de milhares 18 3 3 2 5" xfId="35599" xr:uid="{DC2174A3-8531-4061-A9AD-A120256E3118}"/>
    <cellStyle name="Separador de milhares 18 3 3 3" xfId="13520" xr:uid="{00000000-0005-0000-0000-00002A170000}"/>
    <cellStyle name="Separador de milhares 18 3 3 3 2" xfId="19451" xr:uid="{5B631C1B-74DB-4B3D-8D77-E160FA312553}"/>
    <cellStyle name="Separador de milhares 18 3 3 3 2 2" xfId="31245" xr:uid="{6721BFA5-E306-4571-B9CB-82915F780994}"/>
    <cellStyle name="Separador de milhares 18 3 3 3 2 3" xfId="43044" xr:uid="{38DB4494-C8F9-41FB-8ECE-88B2614AC946}"/>
    <cellStyle name="Separador de milhares 18 3 3 3 3" xfId="25352" xr:uid="{6E37A238-B1EE-4266-B978-6EEAE3F83BD2}"/>
    <cellStyle name="Separador de milhares 18 3 3 3 4" xfId="37147" xr:uid="{E7282E75-984D-4F09-8622-DF36A6F8B643}"/>
    <cellStyle name="Separador de milhares 18 3 3 4" xfId="16511" xr:uid="{20C8399F-4D0A-453B-98B3-7ADF4BAA4507}"/>
    <cellStyle name="Separador de milhares 18 3 3 4 2" xfId="28305" xr:uid="{3C4FA67C-54EA-4E84-9E03-C06A90A47A85}"/>
    <cellStyle name="Separador de milhares 18 3 3 4 3" xfId="40104" xr:uid="{0F3F8A78-C19A-469B-8CA0-538897B36714}"/>
    <cellStyle name="Separador de milhares 18 3 3 5" xfId="22415" xr:uid="{B107775C-AFC8-4AB3-B36A-35358BB4FF90}"/>
    <cellStyle name="Separador de milhares 18 3 3 6" xfId="34211" xr:uid="{64C95F5D-98EC-4450-BD8F-F9588BC7C95B}"/>
    <cellStyle name="Separador de milhares 18 3 4" xfId="4012" xr:uid="{00000000-0005-0000-0000-00002B170000}"/>
    <cellStyle name="Separador de milhares 18 3 4 2" xfId="11968" xr:uid="{00000000-0005-0000-0000-00002C170000}"/>
    <cellStyle name="Separador de milhares 18 3 4 2 2" xfId="14909" xr:uid="{00000000-0005-0000-0000-00002D170000}"/>
    <cellStyle name="Separador de milhares 18 3 4 2 2 2" xfId="20840" xr:uid="{D790B170-B4C1-41DD-A0DC-8F10BC832596}"/>
    <cellStyle name="Separador de milhares 18 3 4 2 2 2 2" xfId="32634" xr:uid="{D73ED08D-76E0-4FFE-A30E-6CA79B0C15F6}"/>
    <cellStyle name="Separador de milhares 18 3 4 2 2 2 3" xfId="44433" xr:uid="{077244E4-5C66-4FCD-A7E8-66A81EC8582D}"/>
    <cellStyle name="Separador de milhares 18 3 4 2 2 3" xfId="26741" xr:uid="{D8736BD4-5C2C-48B2-BDD8-83507A2804FD}"/>
    <cellStyle name="Separador de milhares 18 3 4 2 2 4" xfId="38536" xr:uid="{98830E8B-D585-45E7-9A5C-F04DF13B4204}"/>
    <cellStyle name="Separador de milhares 18 3 4 2 3" xfId="17904" xr:uid="{8B68595A-27B6-4608-91A3-B92AC6C1F36D}"/>
    <cellStyle name="Separador de milhares 18 3 4 2 3 2" xfId="29698" xr:uid="{53147D88-8B6B-434E-BBBB-2EAC0DA1C201}"/>
    <cellStyle name="Separador de milhares 18 3 4 2 3 3" xfId="41497" xr:uid="{DF41B633-D104-4478-AE8C-662CBD15B460}"/>
    <cellStyle name="Separador de milhares 18 3 4 2 4" xfId="23805" xr:uid="{5097FFDF-BD6F-4A97-9A97-776968870403}"/>
    <cellStyle name="Separador de milhares 18 3 4 2 5" xfId="35600" xr:uid="{5DF3FD1E-3E11-4E2F-B0CA-E35F97138833}"/>
    <cellStyle name="Separador de milhares 18 3 4 3" xfId="13521" xr:uid="{00000000-0005-0000-0000-00002E170000}"/>
    <cellStyle name="Separador de milhares 18 3 4 3 2" xfId="19452" xr:uid="{37885038-B5F2-4201-BA23-A1F2815BA7C8}"/>
    <cellStyle name="Separador de milhares 18 3 4 3 2 2" xfId="31246" xr:uid="{BBA14195-08C4-431C-B736-79CCE0A1C66F}"/>
    <cellStyle name="Separador de milhares 18 3 4 3 2 3" xfId="43045" xr:uid="{71356372-CD01-4F91-AFE3-6BA8AB2F663E}"/>
    <cellStyle name="Separador de milhares 18 3 4 3 3" xfId="25353" xr:uid="{58362587-4154-43ED-AAD0-FACCC1314ACB}"/>
    <cellStyle name="Separador de milhares 18 3 4 3 4" xfId="37148" xr:uid="{B616A781-540F-4F30-8F53-4C34D5880265}"/>
    <cellStyle name="Separador de milhares 18 3 4 4" xfId="16512" xr:uid="{23F3A421-B8BD-4186-AA23-3FF68DCA4F5C}"/>
    <cellStyle name="Separador de milhares 18 3 4 4 2" xfId="28306" xr:uid="{72B721CC-9166-4DD2-8914-4A3CAC21ADFB}"/>
    <cellStyle name="Separador de milhares 18 3 4 4 3" xfId="40105" xr:uid="{BE63FD62-5066-4D46-811A-41BC91C8558C}"/>
    <cellStyle name="Separador de milhares 18 3 4 5" xfId="22416" xr:uid="{23E1CF93-3335-411A-96AD-D68B7452908F}"/>
    <cellStyle name="Separador de milhares 18 3 4 6" xfId="34212" xr:uid="{122F7347-5F72-4B3E-856C-177A9F9957DA}"/>
    <cellStyle name="Separador de milhares 18 3 5" xfId="4013" xr:uid="{00000000-0005-0000-0000-00002F170000}"/>
    <cellStyle name="Separador de milhares 18 3 5 2" xfId="11969" xr:uid="{00000000-0005-0000-0000-000030170000}"/>
    <cellStyle name="Separador de milhares 18 3 5 2 2" xfId="14910" xr:uid="{00000000-0005-0000-0000-000031170000}"/>
    <cellStyle name="Separador de milhares 18 3 5 2 2 2" xfId="20841" xr:uid="{F4ADB610-DC0A-40A4-AA40-F5043D22E0BE}"/>
    <cellStyle name="Separador de milhares 18 3 5 2 2 2 2" xfId="32635" xr:uid="{694D12A9-D96A-4FFB-A13C-9C71C9989B54}"/>
    <cellStyle name="Separador de milhares 18 3 5 2 2 2 3" xfId="44434" xr:uid="{3C24C0C2-C458-4CF6-8443-B07F40FB072B}"/>
    <cellStyle name="Separador de milhares 18 3 5 2 2 3" xfId="26742" xr:uid="{9FFB7CF8-182F-4035-AC5E-9550A4971249}"/>
    <cellStyle name="Separador de milhares 18 3 5 2 2 4" xfId="38537" xr:uid="{E88BD53D-7009-41FB-8C95-EE71B92E802C}"/>
    <cellStyle name="Separador de milhares 18 3 5 2 3" xfId="17905" xr:uid="{2D3E814B-9312-4ACD-B2D4-A92E2E13490E}"/>
    <cellStyle name="Separador de milhares 18 3 5 2 3 2" xfId="29699" xr:uid="{A0048DF6-7573-4E5C-9F5F-9B9EB8F38C41}"/>
    <cellStyle name="Separador de milhares 18 3 5 2 3 3" xfId="41498" xr:uid="{E7F1F8E6-95F8-4968-B18B-65A1AD25D63C}"/>
    <cellStyle name="Separador de milhares 18 3 5 2 4" xfId="23806" xr:uid="{BF5AB75C-F758-4428-B0A7-26F83F40FC0E}"/>
    <cellStyle name="Separador de milhares 18 3 5 2 5" xfId="35601" xr:uid="{DE017503-4CCF-4FCB-B10B-FE6FC324C0B7}"/>
    <cellStyle name="Separador de milhares 18 3 5 3" xfId="13522" xr:uid="{00000000-0005-0000-0000-000032170000}"/>
    <cellStyle name="Separador de milhares 18 3 5 3 2" xfId="19453" xr:uid="{6F1F8219-6D2E-4732-ADA8-F512FF77DE50}"/>
    <cellStyle name="Separador de milhares 18 3 5 3 2 2" xfId="31247" xr:uid="{845576EB-623F-4076-96C6-D4AF6A108D3C}"/>
    <cellStyle name="Separador de milhares 18 3 5 3 2 3" xfId="43046" xr:uid="{727950A0-380E-46DE-B6ED-69D8B9165585}"/>
    <cellStyle name="Separador de milhares 18 3 5 3 3" xfId="25354" xr:uid="{E5D2371B-F196-4865-9150-811F53FECDB0}"/>
    <cellStyle name="Separador de milhares 18 3 5 3 4" xfId="37149" xr:uid="{382214CB-1BDB-4765-A224-F30B0CC2B142}"/>
    <cellStyle name="Separador de milhares 18 3 5 4" xfId="16513" xr:uid="{5BB7C58B-1CCC-481E-B6CC-D81D14650F76}"/>
    <cellStyle name="Separador de milhares 18 3 5 4 2" xfId="28307" xr:uid="{53A6AA96-8B39-4F3F-A5D6-E27E7E581E66}"/>
    <cellStyle name="Separador de milhares 18 3 5 4 3" xfId="40106" xr:uid="{5DE8DD14-DDA5-4ECE-A470-15142E06858D}"/>
    <cellStyle name="Separador de milhares 18 3 5 5" xfId="22417" xr:uid="{FEFEF544-31FF-4D9A-9A68-2804E35B6428}"/>
    <cellStyle name="Separador de milhares 18 3 5 6" xfId="34213" xr:uid="{5F2C45BE-316C-436B-949F-4E63D7DB98C1}"/>
    <cellStyle name="Separador de milhares 18 3 6" xfId="11963" xr:uid="{00000000-0005-0000-0000-000033170000}"/>
    <cellStyle name="Separador de milhares 18 3 6 2" xfId="14904" xr:uid="{00000000-0005-0000-0000-000034170000}"/>
    <cellStyle name="Separador de milhares 18 3 6 2 2" xfId="20835" xr:uid="{16259C3E-D555-4448-93FC-F8DFCDA63F5B}"/>
    <cellStyle name="Separador de milhares 18 3 6 2 2 2" xfId="32629" xr:uid="{53B79919-483B-41E3-BF74-014DF6736CBE}"/>
    <cellStyle name="Separador de milhares 18 3 6 2 2 3" xfId="44428" xr:uid="{8B5F5D25-711B-445A-99E4-99DD68E235AC}"/>
    <cellStyle name="Separador de milhares 18 3 6 2 3" xfId="26736" xr:uid="{71AE5849-1E9A-4C98-8628-DDDFA23D3125}"/>
    <cellStyle name="Separador de milhares 18 3 6 2 4" xfId="38531" xr:uid="{73640F02-5B01-4FAF-91A6-4A234833BBDA}"/>
    <cellStyle name="Separador de milhares 18 3 6 3" xfId="17899" xr:uid="{4E39A444-E8BC-47D7-945B-39DC0A0DBB2D}"/>
    <cellStyle name="Separador de milhares 18 3 6 3 2" xfId="29693" xr:uid="{A230E59B-3971-44EB-8DCF-05F55A21D558}"/>
    <cellStyle name="Separador de milhares 18 3 6 3 3" xfId="41492" xr:uid="{D1910963-491D-4B59-BD4D-9D37A136DF88}"/>
    <cellStyle name="Separador de milhares 18 3 6 4" xfId="23800" xr:uid="{E18784B5-5688-4C69-96A3-C7E8551FB489}"/>
    <cellStyle name="Separador de milhares 18 3 6 5" xfId="35595" xr:uid="{0E420C86-E6E3-4782-80F5-54D21AC879D9}"/>
    <cellStyle name="Separador de milhares 18 3 7" xfId="13516" xr:uid="{00000000-0005-0000-0000-000035170000}"/>
    <cellStyle name="Separador de milhares 18 3 7 2" xfId="19447" xr:uid="{3A8AA664-AA83-4478-96AB-C9E1BCD771A4}"/>
    <cellStyle name="Separador de milhares 18 3 7 2 2" xfId="31241" xr:uid="{C120BCF1-322F-4813-97D7-2E1FF706FCEB}"/>
    <cellStyle name="Separador de milhares 18 3 7 2 3" xfId="43040" xr:uid="{3C25D996-B53E-44CC-9D56-4F0BCB81621D}"/>
    <cellStyle name="Separador de milhares 18 3 7 3" xfId="25348" xr:uid="{E0C42215-A038-4FF6-8730-32DD883D418E}"/>
    <cellStyle name="Separador de milhares 18 3 7 4" xfId="37143" xr:uid="{CA7E45C2-1EB5-4C2D-8097-69DA8A921331}"/>
    <cellStyle name="Separador de milhares 18 3 8" xfId="16507" xr:uid="{AC87F22A-EB36-44E2-8FDC-997F82B62A6D}"/>
    <cellStyle name="Separador de milhares 18 3 8 2" xfId="28301" xr:uid="{147D98CE-83DB-4151-B2F1-A4591C4E2B68}"/>
    <cellStyle name="Separador de milhares 18 3 8 3" xfId="40100" xr:uid="{7EE2E31C-DE79-4E19-A9FE-4BB2E446A200}"/>
    <cellStyle name="Separador de milhares 18 3 9" xfId="22411" xr:uid="{7611B76B-7CAA-4912-BDF7-5ED8CF6BD4D2}"/>
    <cellStyle name="Separador de milhares 18 4" xfId="4014" xr:uid="{00000000-0005-0000-0000-000036170000}"/>
    <cellStyle name="Separador de milhares 18 4 10" xfId="34214" xr:uid="{A3D96F73-48D4-4413-B919-45CD89C3645C}"/>
    <cellStyle name="Separador de milhares 18 4 2" xfId="4015" xr:uid="{00000000-0005-0000-0000-000037170000}"/>
    <cellStyle name="Separador de milhares 18 4 2 2" xfId="4016" xr:uid="{00000000-0005-0000-0000-000038170000}"/>
    <cellStyle name="Separador de milhares 18 4 2 2 2" xfId="11972" xr:uid="{00000000-0005-0000-0000-000039170000}"/>
    <cellStyle name="Separador de milhares 18 4 2 2 2 2" xfId="14913" xr:uid="{00000000-0005-0000-0000-00003A170000}"/>
    <cellStyle name="Separador de milhares 18 4 2 2 2 2 2" xfId="20844" xr:uid="{EB81F4CE-DF67-43E6-B1F7-26F9810176BE}"/>
    <cellStyle name="Separador de milhares 18 4 2 2 2 2 2 2" xfId="32638" xr:uid="{9DF0095A-460F-4F36-B601-FD007A48E8A6}"/>
    <cellStyle name="Separador de milhares 18 4 2 2 2 2 2 3" xfId="44437" xr:uid="{FDC9B7BE-6971-41F1-84E3-235F0A68D229}"/>
    <cellStyle name="Separador de milhares 18 4 2 2 2 2 3" xfId="26745" xr:uid="{5566EF47-1D05-4A95-9A3F-A1F227A45BC8}"/>
    <cellStyle name="Separador de milhares 18 4 2 2 2 2 4" xfId="38540" xr:uid="{BD60989F-0471-47C7-AE03-FE45683AB8CE}"/>
    <cellStyle name="Separador de milhares 18 4 2 2 2 3" xfId="17908" xr:uid="{08452C34-7023-4C08-8B64-8AA809398E48}"/>
    <cellStyle name="Separador de milhares 18 4 2 2 2 3 2" xfId="29702" xr:uid="{4845165C-E66E-4F95-8E4E-16D7A3572892}"/>
    <cellStyle name="Separador de milhares 18 4 2 2 2 3 3" xfId="41501" xr:uid="{259F3D88-7D8C-4817-BAD1-E4A26D3368F0}"/>
    <cellStyle name="Separador de milhares 18 4 2 2 2 4" xfId="23809" xr:uid="{69DF3462-637B-4FAF-82AF-265F39084ACA}"/>
    <cellStyle name="Separador de milhares 18 4 2 2 2 5" xfId="35604" xr:uid="{99B70FDF-FCC9-498E-8056-5456653EB773}"/>
    <cellStyle name="Separador de milhares 18 4 2 2 3" xfId="13525" xr:uid="{00000000-0005-0000-0000-00003B170000}"/>
    <cellStyle name="Separador de milhares 18 4 2 2 3 2" xfId="19456" xr:uid="{DB1D0F87-AC28-4B06-B109-6F64DC4E2EBB}"/>
    <cellStyle name="Separador de milhares 18 4 2 2 3 2 2" xfId="31250" xr:uid="{D96783DA-4655-4C92-B4C7-A36EF2237D90}"/>
    <cellStyle name="Separador de milhares 18 4 2 2 3 2 3" xfId="43049" xr:uid="{A17CD835-2FBE-4800-8D51-5BDAEAF7A0DD}"/>
    <cellStyle name="Separador de milhares 18 4 2 2 3 3" xfId="25357" xr:uid="{8D0A0DBB-9647-46DB-9328-5B416E66F480}"/>
    <cellStyle name="Separador de milhares 18 4 2 2 3 4" xfId="37152" xr:uid="{7F948854-8D8D-40ED-B154-57342E6669BD}"/>
    <cellStyle name="Separador de milhares 18 4 2 2 4" xfId="16516" xr:uid="{403A159D-AF3E-4372-B704-C6E6B51E73E8}"/>
    <cellStyle name="Separador de milhares 18 4 2 2 4 2" xfId="28310" xr:uid="{73A7F5CB-D664-43B1-823A-E9D02B642BC5}"/>
    <cellStyle name="Separador de milhares 18 4 2 2 4 3" xfId="40109" xr:uid="{C450C66C-EE8D-4E34-9E42-DD802E42DE23}"/>
    <cellStyle name="Separador de milhares 18 4 2 2 5" xfId="22420" xr:uid="{0FECB384-E300-49D4-B9E3-CB3E521C5954}"/>
    <cellStyle name="Separador de milhares 18 4 2 2 6" xfId="34216" xr:uid="{0E406FA4-03C8-4C06-AFD3-B21D29240435}"/>
    <cellStyle name="Separador de milhares 18 4 2 3" xfId="4017" xr:uid="{00000000-0005-0000-0000-00003C170000}"/>
    <cellStyle name="Separador de milhares 18 4 2 3 2" xfId="11973" xr:uid="{00000000-0005-0000-0000-00003D170000}"/>
    <cellStyle name="Separador de milhares 18 4 2 3 2 2" xfId="14914" xr:uid="{00000000-0005-0000-0000-00003E170000}"/>
    <cellStyle name="Separador de milhares 18 4 2 3 2 2 2" xfId="20845" xr:uid="{3E2F0F33-5124-4280-85AD-01EB83CEA873}"/>
    <cellStyle name="Separador de milhares 18 4 2 3 2 2 2 2" xfId="32639" xr:uid="{4A590422-EB5E-4D67-AF41-77DF291A5135}"/>
    <cellStyle name="Separador de milhares 18 4 2 3 2 2 2 3" xfId="44438" xr:uid="{431116DB-BB77-495D-A940-889EC53F891F}"/>
    <cellStyle name="Separador de milhares 18 4 2 3 2 2 3" xfId="26746" xr:uid="{AE712D6D-316E-4C86-B4D4-98469AA935EF}"/>
    <cellStyle name="Separador de milhares 18 4 2 3 2 2 4" xfId="38541" xr:uid="{0F4D0E63-A97B-4BA3-B0AA-9C95B6DF4C5D}"/>
    <cellStyle name="Separador de milhares 18 4 2 3 2 3" xfId="17909" xr:uid="{74015D12-A2EE-4CF0-8FB3-95096EA3FF0E}"/>
    <cellStyle name="Separador de milhares 18 4 2 3 2 3 2" xfId="29703" xr:uid="{DA471886-5D45-4C9D-953F-1B471A95881B}"/>
    <cellStyle name="Separador de milhares 18 4 2 3 2 3 3" xfId="41502" xr:uid="{046D17F8-17BD-4F39-8391-6EFDF854B9B3}"/>
    <cellStyle name="Separador de milhares 18 4 2 3 2 4" xfId="23810" xr:uid="{084C8368-CA53-4988-9A57-7230265F89AB}"/>
    <cellStyle name="Separador de milhares 18 4 2 3 2 5" xfId="35605" xr:uid="{3919CCD9-6C85-4351-ACF2-069197D56095}"/>
    <cellStyle name="Separador de milhares 18 4 2 3 3" xfId="13526" xr:uid="{00000000-0005-0000-0000-00003F170000}"/>
    <cellStyle name="Separador de milhares 18 4 2 3 3 2" xfId="19457" xr:uid="{864B2D46-9D6C-496A-A152-32CDDED714E4}"/>
    <cellStyle name="Separador de milhares 18 4 2 3 3 2 2" xfId="31251" xr:uid="{6FD14751-B981-4AE6-8493-8F32C0123E38}"/>
    <cellStyle name="Separador de milhares 18 4 2 3 3 2 3" xfId="43050" xr:uid="{A54F7808-FC59-4EC1-801E-934DBB0E9684}"/>
    <cellStyle name="Separador de milhares 18 4 2 3 3 3" xfId="25358" xr:uid="{CD848364-C8FC-4712-AC15-E802394CFF4E}"/>
    <cellStyle name="Separador de milhares 18 4 2 3 3 4" xfId="37153" xr:uid="{7B8882C4-C866-4B97-ABED-F601358B2075}"/>
    <cellStyle name="Separador de milhares 18 4 2 3 4" xfId="16517" xr:uid="{F98F315D-7CD6-4D2D-9374-BD36981F6DDA}"/>
    <cellStyle name="Separador de milhares 18 4 2 3 4 2" xfId="28311" xr:uid="{3414061C-A6BD-4D67-8FD4-F13C9A1B0571}"/>
    <cellStyle name="Separador de milhares 18 4 2 3 4 3" xfId="40110" xr:uid="{331AF8C6-0071-4BAA-96DC-FB200B9DBB1F}"/>
    <cellStyle name="Separador de milhares 18 4 2 3 5" xfId="22421" xr:uid="{66C33D4E-0D32-40FC-9E1F-05D557C77F6F}"/>
    <cellStyle name="Separador de milhares 18 4 2 3 6" xfId="34217" xr:uid="{E07D0EAD-163A-4A74-9313-1E72FD5EFE6C}"/>
    <cellStyle name="Separador de milhares 18 4 2 4" xfId="11971" xr:uid="{00000000-0005-0000-0000-000040170000}"/>
    <cellStyle name="Separador de milhares 18 4 2 4 2" xfId="14912" xr:uid="{00000000-0005-0000-0000-000041170000}"/>
    <cellStyle name="Separador de milhares 18 4 2 4 2 2" xfId="20843" xr:uid="{C66EF0A3-7ECF-4D53-A28E-B4BC810A01BA}"/>
    <cellStyle name="Separador de milhares 18 4 2 4 2 2 2" xfId="32637" xr:uid="{965EE13A-3E67-4B30-A4FD-ADEDCDC4BDD6}"/>
    <cellStyle name="Separador de milhares 18 4 2 4 2 2 3" xfId="44436" xr:uid="{0E357B28-71C7-4D23-AB3E-AB6B5CD44BB8}"/>
    <cellStyle name="Separador de milhares 18 4 2 4 2 3" xfId="26744" xr:uid="{A50608FA-AC50-4A44-BE1E-E536B1468064}"/>
    <cellStyle name="Separador de milhares 18 4 2 4 2 4" xfId="38539" xr:uid="{BF6EF607-D471-47FB-BA06-69F38CC223CF}"/>
    <cellStyle name="Separador de milhares 18 4 2 4 3" xfId="17907" xr:uid="{E70C39DB-1746-4451-8B86-FFD728F42135}"/>
    <cellStyle name="Separador de milhares 18 4 2 4 3 2" xfId="29701" xr:uid="{0C694ADA-7EE9-478E-AF76-01DE0C56A05D}"/>
    <cellStyle name="Separador de milhares 18 4 2 4 3 3" xfId="41500" xr:uid="{D2CACD9E-1971-41EA-8BCC-C7A1899A73E8}"/>
    <cellStyle name="Separador de milhares 18 4 2 4 4" xfId="23808" xr:uid="{66CF591F-54CE-4C8F-A78B-BF90A7F9AE09}"/>
    <cellStyle name="Separador de milhares 18 4 2 4 5" xfId="35603" xr:uid="{B80F39A8-5DC3-4397-B13C-3D4FA98C3540}"/>
    <cellStyle name="Separador de milhares 18 4 2 5" xfId="13524" xr:uid="{00000000-0005-0000-0000-000042170000}"/>
    <cellStyle name="Separador de milhares 18 4 2 5 2" xfId="19455" xr:uid="{217D5C96-4091-43D5-9479-8F87F9C7F233}"/>
    <cellStyle name="Separador de milhares 18 4 2 5 2 2" xfId="31249" xr:uid="{14787EE4-827D-44B9-9BCD-B61CF7279E02}"/>
    <cellStyle name="Separador de milhares 18 4 2 5 2 3" xfId="43048" xr:uid="{D7EB3DB3-A48C-4006-B72E-DE078F42C0B3}"/>
    <cellStyle name="Separador de milhares 18 4 2 5 3" xfId="25356" xr:uid="{4FAF5D93-EF47-4544-BC90-9CA52348363C}"/>
    <cellStyle name="Separador de milhares 18 4 2 5 4" xfId="37151" xr:uid="{47EF81E8-F354-4EED-A4B6-DED96533C971}"/>
    <cellStyle name="Separador de milhares 18 4 2 6" xfId="16515" xr:uid="{C343C8D2-48A0-4952-8B98-889F76F7F8F2}"/>
    <cellStyle name="Separador de milhares 18 4 2 6 2" xfId="28309" xr:uid="{DB5B546D-3B61-4057-8EE0-5113DD3CC963}"/>
    <cellStyle name="Separador de milhares 18 4 2 6 3" xfId="40108" xr:uid="{9D5F1699-C40D-41E6-AA10-A8779EE92A2D}"/>
    <cellStyle name="Separador de milhares 18 4 2 7" xfId="22419" xr:uid="{4DEFE6E0-62EA-4152-BF5F-FE0220F29376}"/>
    <cellStyle name="Separador de milhares 18 4 2 8" xfId="34215" xr:uid="{DF68957F-61AB-4B04-85A4-5B0216FD13CA}"/>
    <cellStyle name="Separador de milhares 18 4 3" xfId="4018" xr:uid="{00000000-0005-0000-0000-000043170000}"/>
    <cellStyle name="Separador de milhares 18 4 3 2" xfId="11974" xr:uid="{00000000-0005-0000-0000-000044170000}"/>
    <cellStyle name="Separador de milhares 18 4 3 2 2" xfId="14915" xr:uid="{00000000-0005-0000-0000-000045170000}"/>
    <cellStyle name="Separador de milhares 18 4 3 2 2 2" xfId="20846" xr:uid="{934DBEC7-B7B9-4FC8-B9A4-C9389CFE919A}"/>
    <cellStyle name="Separador de milhares 18 4 3 2 2 2 2" xfId="32640" xr:uid="{84A74F62-C205-4971-B9FD-76E91D01FA74}"/>
    <cellStyle name="Separador de milhares 18 4 3 2 2 2 3" xfId="44439" xr:uid="{7BED12D1-32F2-4033-BDFB-2CD372492399}"/>
    <cellStyle name="Separador de milhares 18 4 3 2 2 3" xfId="26747" xr:uid="{5CC6A023-FC09-4B2F-A877-E92E799502F2}"/>
    <cellStyle name="Separador de milhares 18 4 3 2 2 4" xfId="38542" xr:uid="{E5CE2B9C-52FB-440E-BF0B-A881BBF7B9DB}"/>
    <cellStyle name="Separador de milhares 18 4 3 2 3" xfId="17910" xr:uid="{F60BFA5B-000C-4363-9EE2-6B1625205DD5}"/>
    <cellStyle name="Separador de milhares 18 4 3 2 3 2" xfId="29704" xr:uid="{53FA42BC-48D6-4CE0-BD07-869FC81C2E71}"/>
    <cellStyle name="Separador de milhares 18 4 3 2 3 3" xfId="41503" xr:uid="{C8C43E47-1E9D-418D-86A9-2D74335E7A97}"/>
    <cellStyle name="Separador de milhares 18 4 3 2 4" xfId="23811" xr:uid="{DA831D2D-709F-430B-A2E7-4ABDADD313BA}"/>
    <cellStyle name="Separador de milhares 18 4 3 2 5" xfId="35606" xr:uid="{B3628E28-C315-440A-A9C6-3829584094F6}"/>
    <cellStyle name="Separador de milhares 18 4 3 3" xfId="13527" xr:uid="{00000000-0005-0000-0000-000046170000}"/>
    <cellStyle name="Separador de milhares 18 4 3 3 2" xfId="19458" xr:uid="{432AD6D9-EF49-444B-AE0B-9E451950AE4E}"/>
    <cellStyle name="Separador de milhares 18 4 3 3 2 2" xfId="31252" xr:uid="{6A6DC616-9B61-4E27-BF75-169DE25B0760}"/>
    <cellStyle name="Separador de milhares 18 4 3 3 2 3" xfId="43051" xr:uid="{EFD95E2B-AB21-4A51-89B3-BA565A40F219}"/>
    <cellStyle name="Separador de milhares 18 4 3 3 3" xfId="25359" xr:uid="{7B700D31-6B47-40D3-A9F2-BAB8A08800CB}"/>
    <cellStyle name="Separador de milhares 18 4 3 3 4" xfId="37154" xr:uid="{380E67FD-D9B1-4AF9-A61E-A118F0EC3201}"/>
    <cellStyle name="Separador de milhares 18 4 3 4" xfId="16518" xr:uid="{BA1DA87E-FAE8-4D7B-BA93-6350967FE449}"/>
    <cellStyle name="Separador de milhares 18 4 3 4 2" xfId="28312" xr:uid="{BEF35F1C-48D4-482F-AEF5-2C80B0759C4D}"/>
    <cellStyle name="Separador de milhares 18 4 3 4 3" xfId="40111" xr:uid="{338CC6CC-7E9D-465A-9267-575732C2B26E}"/>
    <cellStyle name="Separador de milhares 18 4 3 5" xfId="22422" xr:uid="{E37A41C1-1B59-4B01-B7C5-860CF3AF08F8}"/>
    <cellStyle name="Separador de milhares 18 4 3 6" xfId="34218" xr:uid="{B9430674-60D2-4CF2-A442-B7FE3F356E7E}"/>
    <cellStyle name="Separador de milhares 18 4 4" xfId="4019" xr:uid="{00000000-0005-0000-0000-000047170000}"/>
    <cellStyle name="Separador de milhares 18 4 4 2" xfId="11975" xr:uid="{00000000-0005-0000-0000-000048170000}"/>
    <cellStyle name="Separador de milhares 18 4 4 2 2" xfId="14916" xr:uid="{00000000-0005-0000-0000-000049170000}"/>
    <cellStyle name="Separador de milhares 18 4 4 2 2 2" xfId="20847" xr:uid="{17E7A5E5-E840-4D82-BC19-68FE8D6F2844}"/>
    <cellStyle name="Separador de milhares 18 4 4 2 2 2 2" xfId="32641" xr:uid="{87DD12C4-D4BC-4CA4-9551-1EA377B3B40C}"/>
    <cellStyle name="Separador de milhares 18 4 4 2 2 2 3" xfId="44440" xr:uid="{0ED3B9F7-CD8F-4472-B0EA-3426FFBDFC8A}"/>
    <cellStyle name="Separador de milhares 18 4 4 2 2 3" xfId="26748" xr:uid="{02A37350-C1BA-4951-A918-696E8E680DFC}"/>
    <cellStyle name="Separador de milhares 18 4 4 2 2 4" xfId="38543" xr:uid="{CA74BBF8-B189-4A0B-9D28-9738D03360B7}"/>
    <cellStyle name="Separador de milhares 18 4 4 2 3" xfId="17911" xr:uid="{78AE71A9-973F-41A8-9A62-D0576DA58652}"/>
    <cellStyle name="Separador de milhares 18 4 4 2 3 2" xfId="29705" xr:uid="{F7254595-891A-4C90-B26D-3DF59963D3B8}"/>
    <cellStyle name="Separador de milhares 18 4 4 2 3 3" xfId="41504" xr:uid="{60C6926A-06D4-4BA5-89FC-F19C34E389AF}"/>
    <cellStyle name="Separador de milhares 18 4 4 2 4" xfId="23812" xr:uid="{E370FD2D-B32D-4743-87DD-6B6E612DB382}"/>
    <cellStyle name="Separador de milhares 18 4 4 2 5" xfId="35607" xr:uid="{E751780D-0482-4C0D-95AA-955B3D05671A}"/>
    <cellStyle name="Separador de milhares 18 4 4 3" xfId="13528" xr:uid="{00000000-0005-0000-0000-00004A170000}"/>
    <cellStyle name="Separador de milhares 18 4 4 3 2" xfId="19459" xr:uid="{8F16098C-DB24-4383-8E8F-A1A9167D76F1}"/>
    <cellStyle name="Separador de milhares 18 4 4 3 2 2" xfId="31253" xr:uid="{F7653408-DAC3-490D-A0FC-7788BBE1F85D}"/>
    <cellStyle name="Separador de milhares 18 4 4 3 2 3" xfId="43052" xr:uid="{D3C26FBB-957F-4369-BBC7-DA228FF0C7AE}"/>
    <cellStyle name="Separador de milhares 18 4 4 3 3" xfId="25360" xr:uid="{230777C1-47EE-4FF0-8C42-7C95D391E14D}"/>
    <cellStyle name="Separador de milhares 18 4 4 3 4" xfId="37155" xr:uid="{94034CA9-76C8-4F17-93A6-0EF820775F71}"/>
    <cellStyle name="Separador de milhares 18 4 4 4" xfId="16519" xr:uid="{BE2EC03E-CD69-4386-AD98-C0D837A04814}"/>
    <cellStyle name="Separador de milhares 18 4 4 4 2" xfId="28313" xr:uid="{2BFE4A2E-31AF-4D6B-BC96-ADD422E2FF1A}"/>
    <cellStyle name="Separador de milhares 18 4 4 4 3" xfId="40112" xr:uid="{7526FFD7-EA38-4154-BDD3-DEA8CEB1E983}"/>
    <cellStyle name="Separador de milhares 18 4 4 5" xfId="22423" xr:uid="{C96C9DFF-9437-4001-84EA-DE84836E76DB}"/>
    <cellStyle name="Separador de milhares 18 4 4 6" xfId="34219" xr:uid="{127837A0-5F93-4AE5-B68E-018DF0F65AB0}"/>
    <cellStyle name="Separador de milhares 18 4 5" xfId="4020" xr:uid="{00000000-0005-0000-0000-00004B170000}"/>
    <cellStyle name="Separador de milhares 18 4 5 2" xfId="11976" xr:uid="{00000000-0005-0000-0000-00004C170000}"/>
    <cellStyle name="Separador de milhares 18 4 5 2 2" xfId="14917" xr:uid="{00000000-0005-0000-0000-00004D170000}"/>
    <cellStyle name="Separador de milhares 18 4 5 2 2 2" xfId="20848" xr:uid="{74B5E6F0-6D27-462E-B7D3-4EFD47CC9E89}"/>
    <cellStyle name="Separador de milhares 18 4 5 2 2 2 2" xfId="32642" xr:uid="{2E43890E-D4B2-479C-91A4-5974F03920E8}"/>
    <cellStyle name="Separador de milhares 18 4 5 2 2 2 3" xfId="44441" xr:uid="{0865BF9A-D0D5-4585-B2C3-F08499AFC321}"/>
    <cellStyle name="Separador de milhares 18 4 5 2 2 3" xfId="26749" xr:uid="{B3D74889-DB75-40A2-86C5-A2049363FB84}"/>
    <cellStyle name="Separador de milhares 18 4 5 2 2 4" xfId="38544" xr:uid="{E448C387-1B66-4A95-ABE3-738BCB4ED6DA}"/>
    <cellStyle name="Separador de milhares 18 4 5 2 3" xfId="17912" xr:uid="{2EB6D7D3-3B19-4818-9520-6732202340F4}"/>
    <cellStyle name="Separador de milhares 18 4 5 2 3 2" xfId="29706" xr:uid="{7011B784-9462-4DC5-BB3E-D88CE16E9122}"/>
    <cellStyle name="Separador de milhares 18 4 5 2 3 3" xfId="41505" xr:uid="{EAE492CE-B18B-4E70-A0A8-6F83164D095C}"/>
    <cellStyle name="Separador de milhares 18 4 5 2 4" xfId="23813" xr:uid="{2761D311-2BB1-4FAB-B92A-90781135AEF5}"/>
    <cellStyle name="Separador de milhares 18 4 5 2 5" xfId="35608" xr:uid="{E8C5A5B1-DA90-427D-802A-8DB063235579}"/>
    <cellStyle name="Separador de milhares 18 4 5 3" xfId="13529" xr:uid="{00000000-0005-0000-0000-00004E170000}"/>
    <cellStyle name="Separador de milhares 18 4 5 3 2" xfId="19460" xr:uid="{302C5F20-50A5-4A22-9B39-22301B08A402}"/>
    <cellStyle name="Separador de milhares 18 4 5 3 2 2" xfId="31254" xr:uid="{8EFD31CB-A2E6-43E9-8B5A-1D7E47612F9C}"/>
    <cellStyle name="Separador de milhares 18 4 5 3 2 3" xfId="43053" xr:uid="{A64216F8-9E43-4F3D-B29A-5B6D333A2E50}"/>
    <cellStyle name="Separador de milhares 18 4 5 3 3" xfId="25361" xr:uid="{87C3B395-8AD4-47EA-8845-B963ED1D4963}"/>
    <cellStyle name="Separador de milhares 18 4 5 3 4" xfId="37156" xr:uid="{7BE7020F-EBC3-4136-80A7-6DA18560448C}"/>
    <cellStyle name="Separador de milhares 18 4 5 4" xfId="16520" xr:uid="{7DAD76E7-D9D5-487E-8B94-898561D5B313}"/>
    <cellStyle name="Separador de milhares 18 4 5 4 2" xfId="28314" xr:uid="{265FDC45-72D5-492B-8CE2-BC73A6035C56}"/>
    <cellStyle name="Separador de milhares 18 4 5 4 3" xfId="40113" xr:uid="{F3BE06F1-B766-41BB-BA80-6FB33A66F223}"/>
    <cellStyle name="Separador de milhares 18 4 5 5" xfId="22424" xr:uid="{BD5318AA-FED3-453D-B8EB-8C5E4F544BA1}"/>
    <cellStyle name="Separador de milhares 18 4 5 6" xfId="34220" xr:uid="{18F6971D-73CC-4180-A80B-45FD8DD278BA}"/>
    <cellStyle name="Separador de milhares 18 4 6" xfId="11970" xr:uid="{00000000-0005-0000-0000-00004F170000}"/>
    <cellStyle name="Separador de milhares 18 4 6 2" xfId="14911" xr:uid="{00000000-0005-0000-0000-000050170000}"/>
    <cellStyle name="Separador de milhares 18 4 6 2 2" xfId="20842" xr:uid="{041576A8-577A-436B-83D4-1F5B14073E6F}"/>
    <cellStyle name="Separador de milhares 18 4 6 2 2 2" xfId="32636" xr:uid="{525FACC6-46C3-4C93-BB3F-89F1E793F45C}"/>
    <cellStyle name="Separador de milhares 18 4 6 2 2 3" xfId="44435" xr:uid="{AE653182-DF5C-4721-AFE1-12BCD646D291}"/>
    <cellStyle name="Separador de milhares 18 4 6 2 3" xfId="26743" xr:uid="{DDEE51C3-A2F4-498E-AD55-E8DC81DD5A69}"/>
    <cellStyle name="Separador de milhares 18 4 6 2 4" xfId="38538" xr:uid="{A0E5192C-EEDB-4987-A0AB-09FC7C0C5AD0}"/>
    <cellStyle name="Separador de milhares 18 4 6 3" xfId="17906" xr:uid="{A51F1B2A-AE5F-45B1-9749-12E593187730}"/>
    <cellStyle name="Separador de milhares 18 4 6 3 2" xfId="29700" xr:uid="{ACC7B295-7A5F-4799-A2A9-AF28750319D7}"/>
    <cellStyle name="Separador de milhares 18 4 6 3 3" xfId="41499" xr:uid="{5CAE1F52-641D-4493-A30D-1604DE210A5F}"/>
    <cellStyle name="Separador de milhares 18 4 6 4" xfId="23807" xr:uid="{ACF93F77-760B-4484-A72E-788B55E8E37A}"/>
    <cellStyle name="Separador de milhares 18 4 6 5" xfId="35602" xr:uid="{D924A88C-7096-487F-B5D1-4799304469E3}"/>
    <cellStyle name="Separador de milhares 18 4 7" xfId="13523" xr:uid="{00000000-0005-0000-0000-000051170000}"/>
    <cellStyle name="Separador de milhares 18 4 7 2" xfId="19454" xr:uid="{AF54C3F2-BA5D-46BF-8AA6-A8A8DD857A71}"/>
    <cellStyle name="Separador de milhares 18 4 7 2 2" xfId="31248" xr:uid="{0C6A9DAE-28A9-4440-B459-B9B1599E3E93}"/>
    <cellStyle name="Separador de milhares 18 4 7 2 3" xfId="43047" xr:uid="{F66FB818-E12D-45C5-811F-6FF28A783208}"/>
    <cellStyle name="Separador de milhares 18 4 7 3" xfId="25355" xr:uid="{EB746DA0-68D5-4D60-BE33-B5CF9D1CF5CC}"/>
    <cellStyle name="Separador de milhares 18 4 7 4" xfId="37150" xr:uid="{8C844879-B048-4271-96D8-6C54D22D8270}"/>
    <cellStyle name="Separador de milhares 18 4 8" xfId="16514" xr:uid="{310DC32B-2397-4A90-A5D1-1EF2C37D560F}"/>
    <cellStyle name="Separador de milhares 18 4 8 2" xfId="28308" xr:uid="{786111BB-B2B9-4401-9145-1BB7E8F4621A}"/>
    <cellStyle name="Separador de milhares 18 4 8 3" xfId="40107" xr:uid="{EEFF71CC-9A7E-45EF-A211-0C360B97A221}"/>
    <cellStyle name="Separador de milhares 18 4 9" xfId="22418" xr:uid="{CBD32B22-467A-4249-AB4C-7469D33DCF35}"/>
    <cellStyle name="Separador de milhares 18 5" xfId="4021" xr:uid="{00000000-0005-0000-0000-000052170000}"/>
    <cellStyle name="Separador de milhares 18 5 10" xfId="34221" xr:uid="{50F9BB15-EBB7-406B-B9B5-3ECDF9045CD5}"/>
    <cellStyle name="Separador de milhares 18 5 2" xfId="4022" xr:uid="{00000000-0005-0000-0000-000053170000}"/>
    <cellStyle name="Separador de milhares 18 5 2 2" xfId="4023" xr:uid="{00000000-0005-0000-0000-000054170000}"/>
    <cellStyle name="Separador de milhares 18 5 2 2 2" xfId="11979" xr:uid="{00000000-0005-0000-0000-000055170000}"/>
    <cellStyle name="Separador de milhares 18 5 2 2 2 2" xfId="14920" xr:uid="{00000000-0005-0000-0000-000056170000}"/>
    <cellStyle name="Separador de milhares 18 5 2 2 2 2 2" xfId="20851" xr:uid="{6FFB26E7-2F8D-4E84-9B38-72893A190B1A}"/>
    <cellStyle name="Separador de milhares 18 5 2 2 2 2 2 2" xfId="32645" xr:uid="{5E20D3BF-199E-406F-9995-451DDEB19C4B}"/>
    <cellStyle name="Separador de milhares 18 5 2 2 2 2 2 3" xfId="44444" xr:uid="{F178B22F-08B0-40F0-9CED-9E54BB0C38F6}"/>
    <cellStyle name="Separador de milhares 18 5 2 2 2 2 3" xfId="26752" xr:uid="{44D8BE47-D7A8-408C-8FD8-B117F9CB8633}"/>
    <cellStyle name="Separador de milhares 18 5 2 2 2 2 4" xfId="38547" xr:uid="{7556F98A-6152-43C5-9550-EA40787F2AFA}"/>
    <cellStyle name="Separador de milhares 18 5 2 2 2 3" xfId="17915" xr:uid="{F10040AD-9E3B-4033-A163-19153134605B}"/>
    <cellStyle name="Separador de milhares 18 5 2 2 2 3 2" xfId="29709" xr:uid="{60D64EAD-59A0-4BDC-9072-F77E765B3997}"/>
    <cellStyle name="Separador de milhares 18 5 2 2 2 3 3" xfId="41508" xr:uid="{72B6E185-F419-4892-A01C-637282919676}"/>
    <cellStyle name="Separador de milhares 18 5 2 2 2 4" xfId="23816" xr:uid="{C36F212C-0194-474D-908C-4C8BC398C790}"/>
    <cellStyle name="Separador de milhares 18 5 2 2 2 5" xfId="35611" xr:uid="{1E9A992B-8096-4425-B808-0C447E4C0BC0}"/>
    <cellStyle name="Separador de milhares 18 5 2 2 3" xfId="13532" xr:uid="{00000000-0005-0000-0000-000057170000}"/>
    <cellStyle name="Separador de milhares 18 5 2 2 3 2" xfId="19463" xr:uid="{E6C8993C-1060-4148-A2A0-9F2CE98E915F}"/>
    <cellStyle name="Separador de milhares 18 5 2 2 3 2 2" xfId="31257" xr:uid="{B7D29FE5-AA0F-4E20-92BA-42CB8F4591C5}"/>
    <cellStyle name="Separador de milhares 18 5 2 2 3 2 3" xfId="43056" xr:uid="{BC3E83A1-C301-41BA-94A2-55289C79C0E4}"/>
    <cellStyle name="Separador de milhares 18 5 2 2 3 3" xfId="25364" xr:uid="{72446811-52BB-4EE0-83B9-D099EB1A56FB}"/>
    <cellStyle name="Separador de milhares 18 5 2 2 3 4" xfId="37159" xr:uid="{187D95F2-042F-45B0-ACB0-30B06911994A}"/>
    <cellStyle name="Separador de milhares 18 5 2 2 4" xfId="16523" xr:uid="{BEF34970-607C-4C70-9660-E4E416787BBE}"/>
    <cellStyle name="Separador de milhares 18 5 2 2 4 2" xfId="28317" xr:uid="{B4D7C4E5-468B-438B-ABAF-B1BC2BDB17A0}"/>
    <cellStyle name="Separador de milhares 18 5 2 2 4 3" xfId="40116" xr:uid="{AE82566D-8C97-462C-8F8F-8581C3400D6A}"/>
    <cellStyle name="Separador de milhares 18 5 2 2 5" xfId="22427" xr:uid="{301AAD11-58CD-4683-AA60-A6784278ECCA}"/>
    <cellStyle name="Separador de milhares 18 5 2 2 6" xfId="34223" xr:uid="{FFD922E4-F9EA-4169-A662-AD3FFC2B3FCE}"/>
    <cellStyle name="Separador de milhares 18 5 2 3" xfId="4024" xr:uid="{00000000-0005-0000-0000-000058170000}"/>
    <cellStyle name="Separador de milhares 18 5 2 3 2" xfId="11980" xr:uid="{00000000-0005-0000-0000-000059170000}"/>
    <cellStyle name="Separador de milhares 18 5 2 3 2 2" xfId="14921" xr:uid="{00000000-0005-0000-0000-00005A170000}"/>
    <cellStyle name="Separador de milhares 18 5 2 3 2 2 2" xfId="20852" xr:uid="{E0CC00B3-95F2-4F41-ACEA-72FD749E1DB0}"/>
    <cellStyle name="Separador de milhares 18 5 2 3 2 2 2 2" xfId="32646" xr:uid="{151450DE-5D59-4AC9-BCEE-9B5A9B280D23}"/>
    <cellStyle name="Separador de milhares 18 5 2 3 2 2 2 3" xfId="44445" xr:uid="{E98CABA0-6168-4AFC-ACC9-DE6B5482ECE8}"/>
    <cellStyle name="Separador de milhares 18 5 2 3 2 2 3" xfId="26753" xr:uid="{278CDAE6-D853-4B39-AD9A-2693B7B854EA}"/>
    <cellStyle name="Separador de milhares 18 5 2 3 2 2 4" xfId="38548" xr:uid="{46B20370-3290-4EC3-AF6E-416A7B781DCA}"/>
    <cellStyle name="Separador de milhares 18 5 2 3 2 3" xfId="17916" xr:uid="{554DD328-3468-4AB7-A80C-5CC19755630A}"/>
    <cellStyle name="Separador de milhares 18 5 2 3 2 3 2" xfId="29710" xr:uid="{2F96EA17-EDFC-41F1-9501-4BF5B93A6520}"/>
    <cellStyle name="Separador de milhares 18 5 2 3 2 3 3" xfId="41509" xr:uid="{99649E82-CA45-4E9D-AF1B-AFE4AC211179}"/>
    <cellStyle name="Separador de milhares 18 5 2 3 2 4" xfId="23817" xr:uid="{BE32E4E9-57F1-4F45-A100-D2962724BAB3}"/>
    <cellStyle name="Separador de milhares 18 5 2 3 2 5" xfId="35612" xr:uid="{5B88F4C8-3F5D-46EB-91C5-BF0ED112F2F7}"/>
    <cellStyle name="Separador de milhares 18 5 2 3 3" xfId="13533" xr:uid="{00000000-0005-0000-0000-00005B170000}"/>
    <cellStyle name="Separador de milhares 18 5 2 3 3 2" xfId="19464" xr:uid="{DE237A0E-F577-472B-A754-A742BF59EEDB}"/>
    <cellStyle name="Separador de milhares 18 5 2 3 3 2 2" xfId="31258" xr:uid="{61E11681-2F1E-4115-8BA9-753F5B4512D3}"/>
    <cellStyle name="Separador de milhares 18 5 2 3 3 2 3" xfId="43057" xr:uid="{4F658EBD-FC22-4606-8E47-6721FEA57E4D}"/>
    <cellStyle name="Separador de milhares 18 5 2 3 3 3" xfId="25365" xr:uid="{0699E380-B645-4999-81B5-F06C77C9877E}"/>
    <cellStyle name="Separador de milhares 18 5 2 3 3 4" xfId="37160" xr:uid="{2F049AEB-3C1A-4898-AB65-1BCB87EE8409}"/>
    <cellStyle name="Separador de milhares 18 5 2 3 4" xfId="16524" xr:uid="{1DE8506A-3A87-4218-9111-01055C70BBC9}"/>
    <cellStyle name="Separador de milhares 18 5 2 3 4 2" xfId="28318" xr:uid="{8EC33C07-C176-47BA-B1B2-595AD1131C7B}"/>
    <cellStyle name="Separador de milhares 18 5 2 3 4 3" xfId="40117" xr:uid="{C164B336-1D71-4C0C-A22C-97F0CDCD2A04}"/>
    <cellStyle name="Separador de milhares 18 5 2 3 5" xfId="22428" xr:uid="{4EE78E1E-D8D2-4908-BFFF-60B299028803}"/>
    <cellStyle name="Separador de milhares 18 5 2 3 6" xfId="34224" xr:uid="{77768F76-FED9-4A8F-AF67-27F9E0C10544}"/>
    <cellStyle name="Separador de milhares 18 5 2 4" xfId="11978" xr:uid="{00000000-0005-0000-0000-00005C170000}"/>
    <cellStyle name="Separador de milhares 18 5 2 4 2" xfId="14919" xr:uid="{00000000-0005-0000-0000-00005D170000}"/>
    <cellStyle name="Separador de milhares 18 5 2 4 2 2" xfId="20850" xr:uid="{D9855C01-CA7E-4880-A4D4-4DADA507A1E4}"/>
    <cellStyle name="Separador de milhares 18 5 2 4 2 2 2" xfId="32644" xr:uid="{EF5DEA70-4E64-4103-A14B-88F37A61DF3A}"/>
    <cellStyle name="Separador de milhares 18 5 2 4 2 2 3" xfId="44443" xr:uid="{5BB170AB-4C0E-4769-80DE-1333E861EA33}"/>
    <cellStyle name="Separador de milhares 18 5 2 4 2 3" xfId="26751" xr:uid="{14C57A19-8B5D-473F-8EEB-1134D5B84B56}"/>
    <cellStyle name="Separador de milhares 18 5 2 4 2 4" xfId="38546" xr:uid="{9275214A-3D1F-4C24-9E05-F8367DD373E4}"/>
    <cellStyle name="Separador de milhares 18 5 2 4 3" xfId="17914" xr:uid="{6E8C9ACB-AB0E-4E59-893F-00B9A235B2D9}"/>
    <cellStyle name="Separador de milhares 18 5 2 4 3 2" xfId="29708" xr:uid="{481084CA-D2E8-4630-B97B-BC5B5E4A7C84}"/>
    <cellStyle name="Separador de milhares 18 5 2 4 3 3" xfId="41507" xr:uid="{C1ACB3D3-DE31-46D5-A87F-95296873512C}"/>
    <cellStyle name="Separador de milhares 18 5 2 4 4" xfId="23815" xr:uid="{F593D851-1624-40B9-A84C-011A670A4E72}"/>
    <cellStyle name="Separador de milhares 18 5 2 4 5" xfId="35610" xr:uid="{697AB47B-9C8D-4FA7-980B-D9FC81CD31A5}"/>
    <cellStyle name="Separador de milhares 18 5 2 5" xfId="13531" xr:uid="{00000000-0005-0000-0000-00005E170000}"/>
    <cellStyle name="Separador de milhares 18 5 2 5 2" xfId="19462" xr:uid="{C0EE4170-10A5-4A73-95D6-80C3E2819A84}"/>
    <cellStyle name="Separador de milhares 18 5 2 5 2 2" xfId="31256" xr:uid="{5F2A973B-096B-4E9C-81AB-277484F46133}"/>
    <cellStyle name="Separador de milhares 18 5 2 5 2 3" xfId="43055" xr:uid="{FA8EBBB6-2337-40DF-9C9F-1D9DB9195A9C}"/>
    <cellStyle name="Separador de milhares 18 5 2 5 3" xfId="25363" xr:uid="{F28F7EB6-6029-4D20-A41B-55F0B40D48FF}"/>
    <cellStyle name="Separador de milhares 18 5 2 5 4" xfId="37158" xr:uid="{B472951B-D0D6-4803-A774-F45F4A4B6DDA}"/>
    <cellStyle name="Separador de milhares 18 5 2 6" xfId="16522" xr:uid="{5C2CAFBC-6A81-4B50-A177-9E967639344E}"/>
    <cellStyle name="Separador de milhares 18 5 2 6 2" xfId="28316" xr:uid="{37D45093-0BA3-465C-9B6F-5E28A9074590}"/>
    <cellStyle name="Separador de milhares 18 5 2 6 3" xfId="40115" xr:uid="{82D905AE-180B-48F6-A3D3-0FEE08FB4583}"/>
    <cellStyle name="Separador de milhares 18 5 2 7" xfId="22426" xr:uid="{57D57A7C-098D-45E3-B55C-6B6ED8C8F2FC}"/>
    <cellStyle name="Separador de milhares 18 5 2 8" xfId="34222" xr:uid="{B55689AB-437B-48DF-A79C-AF83A9E98854}"/>
    <cellStyle name="Separador de milhares 18 5 3" xfId="4025" xr:uid="{00000000-0005-0000-0000-00005F170000}"/>
    <cellStyle name="Separador de milhares 18 5 3 2" xfId="11981" xr:uid="{00000000-0005-0000-0000-000060170000}"/>
    <cellStyle name="Separador de milhares 18 5 3 2 2" xfId="14922" xr:uid="{00000000-0005-0000-0000-000061170000}"/>
    <cellStyle name="Separador de milhares 18 5 3 2 2 2" xfId="20853" xr:uid="{BD61C5BB-1FD0-44F1-80CB-7249605F195B}"/>
    <cellStyle name="Separador de milhares 18 5 3 2 2 2 2" xfId="32647" xr:uid="{2A984FB7-6C15-4EB2-89E2-AE9833090FCE}"/>
    <cellStyle name="Separador de milhares 18 5 3 2 2 2 3" xfId="44446" xr:uid="{89962275-54DA-4A34-858F-BF6B2E3295B9}"/>
    <cellStyle name="Separador de milhares 18 5 3 2 2 3" xfId="26754" xr:uid="{8F1F3DF5-1194-43DF-98D0-E0E204ACE69C}"/>
    <cellStyle name="Separador de milhares 18 5 3 2 2 4" xfId="38549" xr:uid="{12A49076-87CA-4CFC-9686-581353DBB72C}"/>
    <cellStyle name="Separador de milhares 18 5 3 2 3" xfId="17917" xr:uid="{9CB24797-E362-47C6-888B-6193CCBB0BDE}"/>
    <cellStyle name="Separador de milhares 18 5 3 2 3 2" xfId="29711" xr:uid="{AACBA0DC-A14B-4BA6-90A2-22ED07CB4D55}"/>
    <cellStyle name="Separador de milhares 18 5 3 2 3 3" xfId="41510" xr:uid="{9AE49F29-2B71-4E85-AF6A-93329B640960}"/>
    <cellStyle name="Separador de milhares 18 5 3 2 4" xfId="23818" xr:uid="{D066CA49-B730-445E-990F-13B51FF2E5D0}"/>
    <cellStyle name="Separador de milhares 18 5 3 2 5" xfId="35613" xr:uid="{B51E6B44-4371-4E16-80F7-FF4A771C2F78}"/>
    <cellStyle name="Separador de milhares 18 5 3 3" xfId="13534" xr:uid="{00000000-0005-0000-0000-000062170000}"/>
    <cellStyle name="Separador de milhares 18 5 3 3 2" xfId="19465" xr:uid="{0EDA0E96-1F43-49A6-A01D-B2C4F5542144}"/>
    <cellStyle name="Separador de milhares 18 5 3 3 2 2" xfId="31259" xr:uid="{FC7981B8-EB9E-4939-93E3-D71751CF4B7E}"/>
    <cellStyle name="Separador de milhares 18 5 3 3 2 3" xfId="43058" xr:uid="{70F7EFAF-86BE-4078-9735-782AA94DC082}"/>
    <cellStyle name="Separador de milhares 18 5 3 3 3" xfId="25366" xr:uid="{B1964150-E235-4610-9284-86EC41326684}"/>
    <cellStyle name="Separador de milhares 18 5 3 3 4" xfId="37161" xr:uid="{C25011ED-6452-4B84-9D54-F3911BCDC162}"/>
    <cellStyle name="Separador de milhares 18 5 3 4" xfId="16525" xr:uid="{4C78068F-1258-4CE1-8A28-70150827A47F}"/>
    <cellStyle name="Separador de milhares 18 5 3 4 2" xfId="28319" xr:uid="{824D2CA9-EB86-4148-8059-D2D79AEDF9CA}"/>
    <cellStyle name="Separador de milhares 18 5 3 4 3" xfId="40118" xr:uid="{87FC1513-B96C-4842-857C-7FA41AA005B8}"/>
    <cellStyle name="Separador de milhares 18 5 3 5" xfId="22429" xr:uid="{026D1A9E-DA7A-404A-B6F9-1AC229F36429}"/>
    <cellStyle name="Separador de milhares 18 5 3 6" xfId="34225" xr:uid="{5E1E316B-B696-4781-9394-7718B724A43A}"/>
    <cellStyle name="Separador de milhares 18 5 4" xfId="4026" xr:uid="{00000000-0005-0000-0000-000063170000}"/>
    <cellStyle name="Separador de milhares 18 5 4 2" xfId="11982" xr:uid="{00000000-0005-0000-0000-000064170000}"/>
    <cellStyle name="Separador de milhares 18 5 4 2 2" xfId="14923" xr:uid="{00000000-0005-0000-0000-000065170000}"/>
    <cellStyle name="Separador de milhares 18 5 4 2 2 2" xfId="20854" xr:uid="{F91EE384-2BA3-45A6-B44C-9117FF387A40}"/>
    <cellStyle name="Separador de milhares 18 5 4 2 2 2 2" xfId="32648" xr:uid="{9051C717-0533-4072-859F-6A1FAF037DFC}"/>
    <cellStyle name="Separador de milhares 18 5 4 2 2 2 3" xfId="44447" xr:uid="{BD08AE35-5B99-4BA4-BB71-CCA205699DF2}"/>
    <cellStyle name="Separador de milhares 18 5 4 2 2 3" xfId="26755" xr:uid="{395EF1B9-7DC6-4E4C-9A6A-468E6118DA74}"/>
    <cellStyle name="Separador de milhares 18 5 4 2 2 4" xfId="38550" xr:uid="{A52289E0-BC3C-4F75-810A-F69277242B05}"/>
    <cellStyle name="Separador de milhares 18 5 4 2 3" xfId="17918" xr:uid="{637385DE-AF96-4FDD-AC49-02A78560980E}"/>
    <cellStyle name="Separador de milhares 18 5 4 2 3 2" xfId="29712" xr:uid="{3463E631-B426-4C44-8FA9-331CDCEA2ADD}"/>
    <cellStyle name="Separador de milhares 18 5 4 2 3 3" xfId="41511" xr:uid="{B91F1A1D-724D-4E5B-AA23-3476991AD45B}"/>
    <cellStyle name="Separador de milhares 18 5 4 2 4" xfId="23819" xr:uid="{E6206E41-1301-4398-84E1-F706768F44E7}"/>
    <cellStyle name="Separador de milhares 18 5 4 2 5" xfId="35614" xr:uid="{C655EA8F-5C29-4AB8-9975-AEDC46BD22BC}"/>
    <cellStyle name="Separador de milhares 18 5 4 3" xfId="13535" xr:uid="{00000000-0005-0000-0000-000066170000}"/>
    <cellStyle name="Separador de milhares 18 5 4 3 2" xfId="19466" xr:uid="{CEC12FEE-FB9A-4560-AE5A-EE128433853D}"/>
    <cellStyle name="Separador de milhares 18 5 4 3 2 2" xfId="31260" xr:uid="{C1DBFF69-DAD0-4443-A19E-19C632AEB85C}"/>
    <cellStyle name="Separador de milhares 18 5 4 3 2 3" xfId="43059" xr:uid="{EB801A4D-CF28-4639-BE7C-993912A15688}"/>
    <cellStyle name="Separador de milhares 18 5 4 3 3" xfId="25367" xr:uid="{AB003F7C-BBFF-4EAC-B4EF-3861DFB4BEA2}"/>
    <cellStyle name="Separador de milhares 18 5 4 3 4" xfId="37162" xr:uid="{4DBED5C6-1406-48B9-93CC-141D1F98DD63}"/>
    <cellStyle name="Separador de milhares 18 5 4 4" xfId="16526" xr:uid="{6DE1367A-2806-4D69-BF84-0DABB8B8D7A0}"/>
    <cellStyle name="Separador de milhares 18 5 4 4 2" xfId="28320" xr:uid="{44E54A1A-658E-41DC-A821-CA11B98F9496}"/>
    <cellStyle name="Separador de milhares 18 5 4 4 3" xfId="40119" xr:uid="{CB593387-987F-441F-B413-532D5E456638}"/>
    <cellStyle name="Separador de milhares 18 5 4 5" xfId="22430" xr:uid="{D94CD312-683A-4FE3-A432-6F8A1D064006}"/>
    <cellStyle name="Separador de milhares 18 5 4 6" xfId="34226" xr:uid="{687B84D0-7A82-4FFD-94BA-C3E50ECBE7BA}"/>
    <cellStyle name="Separador de milhares 18 5 5" xfId="4027" xr:uid="{00000000-0005-0000-0000-000067170000}"/>
    <cellStyle name="Separador de milhares 18 5 5 2" xfId="11983" xr:uid="{00000000-0005-0000-0000-000068170000}"/>
    <cellStyle name="Separador de milhares 18 5 5 2 2" xfId="14924" xr:uid="{00000000-0005-0000-0000-000069170000}"/>
    <cellStyle name="Separador de milhares 18 5 5 2 2 2" xfId="20855" xr:uid="{4BB95247-FD8A-405A-80CC-F9A46D7F9B85}"/>
    <cellStyle name="Separador de milhares 18 5 5 2 2 2 2" xfId="32649" xr:uid="{96730E7C-797D-4AFD-B377-2625B7AA5D91}"/>
    <cellStyle name="Separador de milhares 18 5 5 2 2 2 3" xfId="44448" xr:uid="{2C2B13CC-7BE0-4729-B617-5FC00CBA3EE4}"/>
    <cellStyle name="Separador de milhares 18 5 5 2 2 3" xfId="26756" xr:uid="{280D03F5-8BC3-47EF-B11D-C9F15E7E73E4}"/>
    <cellStyle name="Separador de milhares 18 5 5 2 2 4" xfId="38551" xr:uid="{DC742C08-ADFA-4D6B-A4ED-0A98CA70EA14}"/>
    <cellStyle name="Separador de milhares 18 5 5 2 3" xfId="17919" xr:uid="{6C51BE88-7B83-4C7C-8D02-BF021AC050AE}"/>
    <cellStyle name="Separador de milhares 18 5 5 2 3 2" xfId="29713" xr:uid="{03958467-5247-4A4A-8B9B-F18275169ECB}"/>
    <cellStyle name="Separador de milhares 18 5 5 2 3 3" xfId="41512" xr:uid="{9F3897F8-837A-43EE-831A-2B6FACA89177}"/>
    <cellStyle name="Separador de milhares 18 5 5 2 4" xfId="23820" xr:uid="{92B19978-69CD-401F-B9EA-0E0CF533A1EC}"/>
    <cellStyle name="Separador de milhares 18 5 5 2 5" xfId="35615" xr:uid="{AC586D45-D071-43F7-8C66-55D71E7A9637}"/>
    <cellStyle name="Separador de milhares 18 5 5 3" xfId="13536" xr:uid="{00000000-0005-0000-0000-00006A170000}"/>
    <cellStyle name="Separador de milhares 18 5 5 3 2" xfId="19467" xr:uid="{3CF95636-D520-47C6-B03D-665C4AF70382}"/>
    <cellStyle name="Separador de milhares 18 5 5 3 2 2" xfId="31261" xr:uid="{84863903-FB9D-4A39-A76D-5244D3C66DE3}"/>
    <cellStyle name="Separador de milhares 18 5 5 3 2 3" xfId="43060" xr:uid="{91C0A71A-2F5B-4FBA-AF4A-70E57FFEAD06}"/>
    <cellStyle name="Separador de milhares 18 5 5 3 3" xfId="25368" xr:uid="{F30639E9-4300-47C0-8194-CF023B4798EC}"/>
    <cellStyle name="Separador de milhares 18 5 5 3 4" xfId="37163" xr:uid="{F5FF911D-06B4-4780-8BF0-1AE766C00EFD}"/>
    <cellStyle name="Separador de milhares 18 5 5 4" xfId="16527" xr:uid="{FAF90309-2CD4-4C0B-BC61-6FAB268AC100}"/>
    <cellStyle name="Separador de milhares 18 5 5 4 2" xfId="28321" xr:uid="{DBCC9B93-E55F-41CB-BFC3-6F18C7EADA51}"/>
    <cellStyle name="Separador de milhares 18 5 5 4 3" xfId="40120" xr:uid="{8DD71DDB-C2BF-4409-BCB8-D3C4F789D6CF}"/>
    <cellStyle name="Separador de milhares 18 5 5 5" xfId="22431" xr:uid="{E3DBDFF2-C84D-4A97-9E25-F4ECC1A63561}"/>
    <cellStyle name="Separador de milhares 18 5 5 6" xfId="34227" xr:uid="{0A4F91A8-ECBD-4645-B041-C7AD27FF7B4C}"/>
    <cellStyle name="Separador de milhares 18 5 6" xfId="11977" xr:uid="{00000000-0005-0000-0000-00006B170000}"/>
    <cellStyle name="Separador de milhares 18 5 6 2" xfId="14918" xr:uid="{00000000-0005-0000-0000-00006C170000}"/>
    <cellStyle name="Separador de milhares 18 5 6 2 2" xfId="20849" xr:uid="{7C0D0233-8F3E-4F97-9961-1A1AFFCF6573}"/>
    <cellStyle name="Separador de milhares 18 5 6 2 2 2" xfId="32643" xr:uid="{F060D056-DC08-47DC-BD29-CFBFD39D15ED}"/>
    <cellStyle name="Separador de milhares 18 5 6 2 2 3" xfId="44442" xr:uid="{8E442377-CF23-4507-8814-7BB3A3D4054F}"/>
    <cellStyle name="Separador de milhares 18 5 6 2 3" xfId="26750" xr:uid="{357AF0AB-A164-42DB-92A5-A66A317EA05E}"/>
    <cellStyle name="Separador de milhares 18 5 6 2 4" xfId="38545" xr:uid="{63AFABF3-6D9D-41B7-8E76-656B9931CAFF}"/>
    <cellStyle name="Separador de milhares 18 5 6 3" xfId="17913" xr:uid="{EE785239-CE89-4BB0-A519-FBDC5A03DB2C}"/>
    <cellStyle name="Separador de milhares 18 5 6 3 2" xfId="29707" xr:uid="{936D52D2-6210-48A2-A919-5ED086158884}"/>
    <cellStyle name="Separador de milhares 18 5 6 3 3" xfId="41506" xr:uid="{97E33A63-69B8-4B06-9B27-0A55A37905D6}"/>
    <cellStyle name="Separador de milhares 18 5 6 4" xfId="23814" xr:uid="{06F28314-B1C7-46DF-8835-E06A10A09F1D}"/>
    <cellStyle name="Separador de milhares 18 5 6 5" xfId="35609" xr:uid="{EB579073-B96E-403E-8343-03963C1EFE4B}"/>
    <cellStyle name="Separador de milhares 18 5 7" xfId="13530" xr:uid="{00000000-0005-0000-0000-00006D170000}"/>
    <cellStyle name="Separador de milhares 18 5 7 2" xfId="19461" xr:uid="{A9F65671-D7E3-460D-B0B0-2D06239686EE}"/>
    <cellStyle name="Separador de milhares 18 5 7 2 2" xfId="31255" xr:uid="{CC9CDE74-656C-43E9-9403-AD79019B3162}"/>
    <cellStyle name="Separador de milhares 18 5 7 2 3" xfId="43054" xr:uid="{5B8529FB-BE60-410F-99F8-9021F8ABF295}"/>
    <cellStyle name="Separador de milhares 18 5 7 3" xfId="25362" xr:uid="{B2FABAF2-5D22-442C-B62C-E6E5B8B23E73}"/>
    <cellStyle name="Separador de milhares 18 5 7 4" xfId="37157" xr:uid="{48B9F739-0FF3-4AE7-9FB2-69DE40D54565}"/>
    <cellStyle name="Separador de milhares 18 5 8" xfId="16521" xr:uid="{35F43907-1622-4C83-B5AB-6F3615EA389E}"/>
    <cellStyle name="Separador de milhares 18 5 8 2" xfId="28315" xr:uid="{24103FAC-ACF5-4B95-8C8A-3867EE3BCDC5}"/>
    <cellStyle name="Separador de milhares 18 5 8 3" xfId="40114" xr:uid="{3BAE1DD4-4D60-4062-AFDD-4BB0606BD48D}"/>
    <cellStyle name="Separador de milhares 18 5 9" xfId="22425" xr:uid="{79A27B04-468D-41AA-BA11-AD777B3FE174}"/>
    <cellStyle name="Separador de milhares 18 6" xfId="4028" xr:uid="{00000000-0005-0000-0000-00006E170000}"/>
    <cellStyle name="Separador de milhares 18 6 2" xfId="4029" xr:uid="{00000000-0005-0000-0000-00006F170000}"/>
    <cellStyle name="Separador de milhares 18 6 2 2" xfId="11985" xr:uid="{00000000-0005-0000-0000-000070170000}"/>
    <cellStyle name="Separador de milhares 18 6 2 2 2" xfId="14926" xr:uid="{00000000-0005-0000-0000-000071170000}"/>
    <cellStyle name="Separador de milhares 18 6 2 2 2 2" xfId="20857" xr:uid="{E988ED19-F8D1-4088-A4FC-86C0DF9F4879}"/>
    <cellStyle name="Separador de milhares 18 6 2 2 2 2 2" xfId="32651" xr:uid="{0A7A3AB5-D032-4EB8-BD96-7DEFDE601A28}"/>
    <cellStyle name="Separador de milhares 18 6 2 2 2 2 3" xfId="44450" xr:uid="{9445A12F-BBF3-4483-A802-8684D65357D0}"/>
    <cellStyle name="Separador de milhares 18 6 2 2 2 3" xfId="26758" xr:uid="{A693F38E-C2B9-4A14-A27A-F2D1C3FF33CD}"/>
    <cellStyle name="Separador de milhares 18 6 2 2 2 4" xfId="38553" xr:uid="{B4C01801-B897-4832-8971-7C19B1B35EC1}"/>
    <cellStyle name="Separador de milhares 18 6 2 2 3" xfId="17921" xr:uid="{A639E316-9A38-4C8E-876D-0C1C94450E8D}"/>
    <cellStyle name="Separador de milhares 18 6 2 2 3 2" xfId="29715" xr:uid="{69B4BB54-9DDC-4329-B64D-1F9C4E4B9508}"/>
    <cellStyle name="Separador de milhares 18 6 2 2 3 3" xfId="41514" xr:uid="{C3A86C3E-D276-4F92-81EB-B05519C98A31}"/>
    <cellStyle name="Separador de milhares 18 6 2 2 4" xfId="23822" xr:uid="{BAE6DA3A-4E55-42F2-B15F-1BFD7E8B0BDC}"/>
    <cellStyle name="Separador de milhares 18 6 2 2 5" xfId="35617" xr:uid="{4E40013F-1F7C-41A4-B73B-30F4143EB554}"/>
    <cellStyle name="Separador de milhares 18 6 2 3" xfId="13538" xr:uid="{00000000-0005-0000-0000-000072170000}"/>
    <cellStyle name="Separador de milhares 18 6 2 3 2" xfId="19469" xr:uid="{4EC3AC41-3BBA-4166-B078-F0C6202AD919}"/>
    <cellStyle name="Separador de milhares 18 6 2 3 2 2" xfId="31263" xr:uid="{7A5BB96C-AD4F-4470-86BB-80E35BCA97A2}"/>
    <cellStyle name="Separador de milhares 18 6 2 3 2 3" xfId="43062" xr:uid="{CA4F95B7-B06A-4047-91B4-155A0C0B1EA6}"/>
    <cellStyle name="Separador de milhares 18 6 2 3 3" xfId="25370" xr:uid="{7899FFCD-7C3E-45AB-B08C-4F293EF45DEA}"/>
    <cellStyle name="Separador de milhares 18 6 2 3 4" xfId="37165" xr:uid="{82467EAD-C48D-43F3-98DF-13E0D67E0F32}"/>
    <cellStyle name="Separador de milhares 18 6 2 4" xfId="16529" xr:uid="{3D97C365-7CB2-410B-8AEC-E49731989D16}"/>
    <cellStyle name="Separador de milhares 18 6 2 4 2" xfId="28323" xr:uid="{E8EEE85B-C002-44AA-922D-1913E17E19AC}"/>
    <cellStyle name="Separador de milhares 18 6 2 4 3" xfId="40122" xr:uid="{0A07774F-9D73-4829-8FB4-3C5DE2E86D1B}"/>
    <cellStyle name="Separador de milhares 18 6 2 5" xfId="22433" xr:uid="{B5AAC0C5-4F86-47D8-9382-F2EC850E757E}"/>
    <cellStyle name="Separador de milhares 18 6 2 6" xfId="34229" xr:uid="{3DA28513-0364-403B-AE0A-C4A6E34DD615}"/>
    <cellStyle name="Separador de milhares 18 6 3" xfId="4030" xr:uid="{00000000-0005-0000-0000-000073170000}"/>
    <cellStyle name="Separador de milhares 18 6 3 2" xfId="11986" xr:uid="{00000000-0005-0000-0000-000074170000}"/>
    <cellStyle name="Separador de milhares 18 6 3 2 2" xfId="14927" xr:uid="{00000000-0005-0000-0000-000075170000}"/>
    <cellStyle name="Separador de milhares 18 6 3 2 2 2" xfId="20858" xr:uid="{7C85DEAA-5110-49E2-BDE2-88DA9E0EB3C8}"/>
    <cellStyle name="Separador de milhares 18 6 3 2 2 2 2" xfId="32652" xr:uid="{52EDEB45-8BFC-4077-AE5A-19D4DD0252F4}"/>
    <cellStyle name="Separador de milhares 18 6 3 2 2 2 3" xfId="44451" xr:uid="{3DE9C8C5-6A4D-469A-84FA-B8E8ECAB2D45}"/>
    <cellStyle name="Separador de milhares 18 6 3 2 2 3" xfId="26759" xr:uid="{4F5647F6-1234-4ECF-9F82-9C491ABAA19E}"/>
    <cellStyle name="Separador de milhares 18 6 3 2 2 4" xfId="38554" xr:uid="{5DC11026-5AE6-4A7E-BC14-062F574703E1}"/>
    <cellStyle name="Separador de milhares 18 6 3 2 3" xfId="17922" xr:uid="{BE694E9E-90EF-47A8-B3A6-C35D3C3838E9}"/>
    <cellStyle name="Separador de milhares 18 6 3 2 3 2" xfId="29716" xr:uid="{40955E3D-9356-49C2-8781-B91C3FE4AA71}"/>
    <cellStyle name="Separador de milhares 18 6 3 2 3 3" xfId="41515" xr:uid="{6EE6C1CE-E194-4351-B783-9EDD74514C75}"/>
    <cellStyle name="Separador de milhares 18 6 3 2 4" xfId="23823" xr:uid="{1ED4112F-9DFB-42D0-8352-1360E48A823C}"/>
    <cellStyle name="Separador de milhares 18 6 3 2 5" xfId="35618" xr:uid="{120D2B57-EB45-4F4E-B551-D25E1DD623B5}"/>
    <cellStyle name="Separador de milhares 18 6 3 3" xfId="13539" xr:uid="{00000000-0005-0000-0000-000076170000}"/>
    <cellStyle name="Separador de milhares 18 6 3 3 2" xfId="19470" xr:uid="{10CBDDAD-9AC3-4B25-BE61-032A7A933BFF}"/>
    <cellStyle name="Separador de milhares 18 6 3 3 2 2" xfId="31264" xr:uid="{DCD98BFC-350E-4F32-907F-CFD38C496633}"/>
    <cellStyle name="Separador de milhares 18 6 3 3 2 3" xfId="43063" xr:uid="{6497090D-74F0-453C-B8EB-3503A05928F1}"/>
    <cellStyle name="Separador de milhares 18 6 3 3 3" xfId="25371" xr:uid="{9FAC2551-E328-46D2-A300-304208730BC2}"/>
    <cellStyle name="Separador de milhares 18 6 3 3 4" xfId="37166" xr:uid="{33C06865-473F-464F-882E-4C3261A12E42}"/>
    <cellStyle name="Separador de milhares 18 6 3 4" xfId="16530" xr:uid="{BDFC79CC-30EF-4E36-B25B-9AA7E00C0937}"/>
    <cellStyle name="Separador de milhares 18 6 3 4 2" xfId="28324" xr:uid="{FB25EC18-CC31-4690-8E0E-1902DE07CDA0}"/>
    <cellStyle name="Separador de milhares 18 6 3 4 3" xfId="40123" xr:uid="{98C72BFB-22D2-4C68-B0FA-7D0D1C930210}"/>
    <cellStyle name="Separador de milhares 18 6 3 5" xfId="22434" xr:uid="{AC07B81E-DD0A-421E-8AD5-843857EF8912}"/>
    <cellStyle name="Separador de milhares 18 6 3 6" xfId="34230" xr:uid="{6029BCC0-B1A7-4548-ABFC-EF40D652CC78}"/>
    <cellStyle name="Separador de milhares 18 6 4" xfId="11984" xr:uid="{00000000-0005-0000-0000-000077170000}"/>
    <cellStyle name="Separador de milhares 18 6 4 2" xfId="14925" xr:uid="{00000000-0005-0000-0000-000078170000}"/>
    <cellStyle name="Separador de milhares 18 6 4 2 2" xfId="20856" xr:uid="{516DD7F1-4B3C-478E-BD37-57CA1617D707}"/>
    <cellStyle name="Separador de milhares 18 6 4 2 2 2" xfId="32650" xr:uid="{F34884C0-BDF7-4F22-AA91-8A0AFB9FCEEB}"/>
    <cellStyle name="Separador de milhares 18 6 4 2 2 3" xfId="44449" xr:uid="{40A77749-45E6-426B-B046-FA9565C6B32B}"/>
    <cellStyle name="Separador de milhares 18 6 4 2 3" xfId="26757" xr:uid="{15202258-BF1E-4317-B1FF-38B9620C538B}"/>
    <cellStyle name="Separador de milhares 18 6 4 2 4" xfId="38552" xr:uid="{CB3DE715-C5A5-48A0-988F-759F67388643}"/>
    <cellStyle name="Separador de milhares 18 6 4 3" xfId="17920" xr:uid="{53B5FBE9-0F86-4F77-A392-C2A24BF265BC}"/>
    <cellStyle name="Separador de milhares 18 6 4 3 2" xfId="29714" xr:uid="{5A4099AA-237E-4696-A566-004C81A30051}"/>
    <cellStyle name="Separador de milhares 18 6 4 3 3" xfId="41513" xr:uid="{16FB79F3-CDEE-474B-8535-376F5D424644}"/>
    <cellStyle name="Separador de milhares 18 6 4 4" xfId="23821" xr:uid="{62CC135C-53B4-489B-B1B5-881338791D65}"/>
    <cellStyle name="Separador de milhares 18 6 4 5" xfId="35616" xr:uid="{ECBA6282-722C-42B7-A6D4-C841FE922B66}"/>
    <cellStyle name="Separador de milhares 18 6 5" xfId="13537" xr:uid="{00000000-0005-0000-0000-000079170000}"/>
    <cellStyle name="Separador de milhares 18 6 5 2" xfId="19468" xr:uid="{FCB79B5D-F251-41AB-BA5A-B8229489B334}"/>
    <cellStyle name="Separador de milhares 18 6 5 2 2" xfId="31262" xr:uid="{C60C9FFE-5692-4F71-A552-1357AEA536CC}"/>
    <cellStyle name="Separador de milhares 18 6 5 2 3" xfId="43061" xr:uid="{71E27C48-5324-46AC-9165-8892EDDE2CDE}"/>
    <cellStyle name="Separador de milhares 18 6 5 3" xfId="25369" xr:uid="{4C82D505-F307-45E6-BEB9-0222FDBCF293}"/>
    <cellStyle name="Separador de milhares 18 6 5 4" xfId="37164" xr:uid="{DFA2E1E7-4AFB-44A8-A366-66A2C8B2C99E}"/>
    <cellStyle name="Separador de milhares 18 6 6" xfId="16528" xr:uid="{A8E10310-9039-4E69-BB2B-EBF44DD57ECD}"/>
    <cellStyle name="Separador de milhares 18 6 6 2" xfId="28322" xr:uid="{C4EDC9F8-25FE-4F4E-9F9B-55AEB6C3BE25}"/>
    <cellStyle name="Separador de milhares 18 6 6 3" xfId="40121" xr:uid="{FDC003D6-8C67-4574-AE0B-878D34EFF83B}"/>
    <cellStyle name="Separador de milhares 18 6 7" xfId="22432" xr:uid="{F9B73979-2866-4B60-B28A-9BC7A723C963}"/>
    <cellStyle name="Separador de milhares 18 6 8" xfId="34228" xr:uid="{27953BB4-FFFD-46D3-8E56-E723C5DDEC8A}"/>
    <cellStyle name="Separador de milhares 18 7" xfId="4031" xr:uid="{00000000-0005-0000-0000-00007A170000}"/>
    <cellStyle name="Separador de milhares 18 7 2" xfId="11987" xr:uid="{00000000-0005-0000-0000-00007B170000}"/>
    <cellStyle name="Separador de milhares 18 7 2 2" xfId="14928" xr:uid="{00000000-0005-0000-0000-00007C170000}"/>
    <cellStyle name="Separador de milhares 18 7 2 2 2" xfId="20859" xr:uid="{A230F54E-5DAB-4C70-B38A-D737BB0EEA08}"/>
    <cellStyle name="Separador de milhares 18 7 2 2 2 2" xfId="32653" xr:uid="{40C5BCED-85CA-4668-BBB6-3074A21008A9}"/>
    <cellStyle name="Separador de milhares 18 7 2 2 2 3" xfId="44452" xr:uid="{E950BD64-DD49-45B2-90D1-3B7359C58441}"/>
    <cellStyle name="Separador de milhares 18 7 2 2 3" xfId="26760" xr:uid="{9E4829C0-9D6D-408B-897F-EEEB47AF9494}"/>
    <cellStyle name="Separador de milhares 18 7 2 2 4" xfId="38555" xr:uid="{88A7D1E8-6E7B-49BC-AEA9-68F984844C60}"/>
    <cellStyle name="Separador de milhares 18 7 2 3" xfId="17923" xr:uid="{3282956D-577E-4722-9932-D9A8D57FC5FB}"/>
    <cellStyle name="Separador de milhares 18 7 2 3 2" xfId="29717" xr:uid="{56AC19E2-BA18-4DBF-9F31-5B2A74FC23B1}"/>
    <cellStyle name="Separador de milhares 18 7 2 3 3" xfId="41516" xr:uid="{BB56BEF1-F9FB-4B35-9A4E-F6730FCBCD22}"/>
    <cellStyle name="Separador de milhares 18 7 2 4" xfId="23824" xr:uid="{7840B100-9DF4-4880-84E6-2911F896B172}"/>
    <cellStyle name="Separador de milhares 18 7 2 5" xfId="35619" xr:uid="{F934F764-D198-48EB-8AFF-7282250C3E4C}"/>
    <cellStyle name="Separador de milhares 18 7 3" xfId="13540" xr:uid="{00000000-0005-0000-0000-00007D170000}"/>
    <cellStyle name="Separador de milhares 18 7 3 2" xfId="19471" xr:uid="{0AA97B65-5388-4CE9-A724-0B760A377F0D}"/>
    <cellStyle name="Separador de milhares 18 7 3 2 2" xfId="31265" xr:uid="{DABD9322-255B-401A-9476-CE144E647801}"/>
    <cellStyle name="Separador de milhares 18 7 3 2 3" xfId="43064" xr:uid="{18257020-9193-4A8F-BCA6-AF141A8254A1}"/>
    <cellStyle name="Separador de milhares 18 7 3 3" xfId="25372" xr:uid="{1EB2D6CC-0A52-463D-99B2-AB4A3874E1E2}"/>
    <cellStyle name="Separador de milhares 18 7 3 4" xfId="37167" xr:uid="{19CEC6C8-4406-44CE-9C8B-601AFBE77481}"/>
    <cellStyle name="Separador de milhares 18 7 4" xfId="16531" xr:uid="{1B048F9F-0932-4341-969C-EF412694D041}"/>
    <cellStyle name="Separador de milhares 18 7 4 2" xfId="28325" xr:uid="{E780DB7D-8761-4093-870E-D29F7CC33608}"/>
    <cellStyle name="Separador de milhares 18 7 4 3" xfId="40124" xr:uid="{80DF3245-DA95-4B0F-8E44-3BCA797DAC8C}"/>
    <cellStyle name="Separador de milhares 18 7 5" xfId="22435" xr:uid="{80E0A98A-4985-4CF0-8E0E-504BE999FAFA}"/>
    <cellStyle name="Separador de milhares 18 7 6" xfId="34231" xr:uid="{A5E4A2C5-0C4A-4749-A9A9-F9BB582335FC}"/>
    <cellStyle name="Separador de milhares 18 8" xfId="4032" xr:uid="{00000000-0005-0000-0000-00007E170000}"/>
    <cellStyle name="Separador de milhares 18 8 2" xfId="11988" xr:uid="{00000000-0005-0000-0000-00007F170000}"/>
    <cellStyle name="Separador de milhares 18 8 2 2" xfId="14929" xr:uid="{00000000-0005-0000-0000-000080170000}"/>
    <cellStyle name="Separador de milhares 18 8 2 2 2" xfId="20860" xr:uid="{9BFF9F1C-9BF2-47FA-8CFC-9CD54A277D97}"/>
    <cellStyle name="Separador de milhares 18 8 2 2 2 2" xfId="32654" xr:uid="{3CABB0F2-89E9-4D94-ADAA-709B3127FEEC}"/>
    <cellStyle name="Separador de milhares 18 8 2 2 2 3" xfId="44453" xr:uid="{156E7081-495F-46F3-BA39-074511EA28B4}"/>
    <cellStyle name="Separador de milhares 18 8 2 2 3" xfId="26761" xr:uid="{F061A4EA-8294-44BD-A565-01CCEE725F2A}"/>
    <cellStyle name="Separador de milhares 18 8 2 2 4" xfId="38556" xr:uid="{2EDB59A8-BCBF-4F07-A164-9B3062B448E6}"/>
    <cellStyle name="Separador de milhares 18 8 2 3" xfId="17924" xr:uid="{350FA425-9D8E-4E4C-A9F5-1C70E7305C2E}"/>
    <cellStyle name="Separador de milhares 18 8 2 3 2" xfId="29718" xr:uid="{5127CDBE-8ED2-406B-8242-397460EA59A5}"/>
    <cellStyle name="Separador de milhares 18 8 2 3 3" xfId="41517" xr:uid="{8A0C1C02-4E69-4AC9-946A-FACF070BD437}"/>
    <cellStyle name="Separador de milhares 18 8 2 4" xfId="23825" xr:uid="{AC3A248F-3599-48B4-9546-394CB156CB5D}"/>
    <cellStyle name="Separador de milhares 18 8 2 5" xfId="35620" xr:uid="{43CB3813-F0B6-4775-9E79-D2BB468BB5D4}"/>
    <cellStyle name="Separador de milhares 18 8 3" xfId="13541" xr:uid="{00000000-0005-0000-0000-000081170000}"/>
    <cellStyle name="Separador de milhares 18 8 3 2" xfId="19472" xr:uid="{103D5E5B-DDCD-4288-A67E-73F17A0A6204}"/>
    <cellStyle name="Separador de milhares 18 8 3 2 2" xfId="31266" xr:uid="{EEC15D33-C8D2-46F9-B13C-14552CE1A106}"/>
    <cellStyle name="Separador de milhares 18 8 3 2 3" xfId="43065" xr:uid="{6120AAA5-8EE9-467B-8EA9-675C81B0DA31}"/>
    <cellStyle name="Separador de milhares 18 8 3 3" xfId="25373" xr:uid="{D222601A-C905-4B19-869D-66A24FFE28D4}"/>
    <cellStyle name="Separador de milhares 18 8 3 4" xfId="37168" xr:uid="{CBE6AC93-E113-42C4-A70A-6421F8ACFEB8}"/>
    <cellStyle name="Separador de milhares 18 8 4" xfId="16532" xr:uid="{E98E1271-9E35-4AE7-B35C-2761E94AAAF0}"/>
    <cellStyle name="Separador de milhares 18 8 4 2" xfId="28326" xr:uid="{2E8EF8DC-9668-4B6E-8DBA-EDEDECDC79E7}"/>
    <cellStyle name="Separador de milhares 18 8 4 3" xfId="40125" xr:uid="{B6E0A27B-F3A7-42C0-9377-8F8B5AD2FA30}"/>
    <cellStyle name="Separador de milhares 18 8 5" xfId="22436" xr:uid="{71B41135-194C-4647-86EB-49E75256787A}"/>
    <cellStyle name="Separador de milhares 18 8 6" xfId="34232" xr:uid="{BD925F98-9332-4EE2-A895-1860721B6F31}"/>
    <cellStyle name="Separador de milhares 18 9" xfId="4033" xr:uid="{00000000-0005-0000-0000-000082170000}"/>
    <cellStyle name="Separador de milhares 18 9 2" xfId="11989" xr:uid="{00000000-0005-0000-0000-000083170000}"/>
    <cellStyle name="Separador de milhares 18 9 2 2" xfId="14930" xr:uid="{00000000-0005-0000-0000-000084170000}"/>
    <cellStyle name="Separador de milhares 18 9 2 2 2" xfId="20861" xr:uid="{B4BCE279-E059-4340-AE9B-7F6FC4262C06}"/>
    <cellStyle name="Separador de milhares 18 9 2 2 2 2" xfId="32655" xr:uid="{E80A0828-8423-4C0C-99F4-7FD7DC18E83B}"/>
    <cellStyle name="Separador de milhares 18 9 2 2 2 3" xfId="44454" xr:uid="{0CE14CC7-6DD4-4F42-8DB6-ADCC977991A7}"/>
    <cellStyle name="Separador de milhares 18 9 2 2 3" xfId="26762" xr:uid="{253AAC05-273E-47F4-B98B-2BF8C455DAD7}"/>
    <cellStyle name="Separador de milhares 18 9 2 2 4" xfId="38557" xr:uid="{36E27A54-41D2-426B-8E25-BC26F9A24409}"/>
    <cellStyle name="Separador de milhares 18 9 2 3" xfId="17925" xr:uid="{92177630-8E54-4C03-97C6-1AECB9F2808E}"/>
    <cellStyle name="Separador de milhares 18 9 2 3 2" xfId="29719" xr:uid="{40973C29-F5FB-425A-B912-D4B4B69BD0F8}"/>
    <cellStyle name="Separador de milhares 18 9 2 3 3" xfId="41518" xr:uid="{BD434EC6-2ACA-4C8B-8C35-26FE398D3070}"/>
    <cellStyle name="Separador de milhares 18 9 2 4" xfId="23826" xr:uid="{CB2C4FDF-8288-471E-8F10-4327DB642EE5}"/>
    <cellStyle name="Separador de milhares 18 9 2 5" xfId="35621" xr:uid="{DB07BAA6-0E1E-4953-96B9-8B6052A57996}"/>
    <cellStyle name="Separador de milhares 18 9 3" xfId="13542" xr:uid="{00000000-0005-0000-0000-000085170000}"/>
    <cellStyle name="Separador de milhares 18 9 3 2" xfId="19473" xr:uid="{148F1B06-E70C-4945-9154-1D7E95C9A130}"/>
    <cellStyle name="Separador de milhares 18 9 3 2 2" xfId="31267" xr:uid="{097694EB-1238-402A-9561-5F607F995C0A}"/>
    <cellStyle name="Separador de milhares 18 9 3 2 3" xfId="43066" xr:uid="{C22EDF3C-34D6-47D3-83BC-C510B156A21A}"/>
    <cellStyle name="Separador de milhares 18 9 3 3" xfId="25374" xr:uid="{0318592C-9964-407A-BC91-1B5BEAFB1574}"/>
    <cellStyle name="Separador de milhares 18 9 3 4" xfId="37169" xr:uid="{ADBC57CB-DBCB-4669-98A1-44F8D239FBBD}"/>
    <cellStyle name="Separador de milhares 18 9 4" xfId="16533" xr:uid="{84F8A002-5AF3-4B2D-9E79-66962A403480}"/>
    <cellStyle name="Separador de milhares 18 9 4 2" xfId="28327" xr:uid="{794923C4-20B1-4CB5-9D3F-3DCEDB9850D1}"/>
    <cellStyle name="Separador de milhares 18 9 4 3" xfId="40126" xr:uid="{9A0F445A-B3E2-46E4-A4F6-75A80D6A2202}"/>
    <cellStyle name="Separador de milhares 18 9 5" xfId="22437" xr:uid="{570F9B8A-193B-425A-9D29-8E7EB14922FC}"/>
    <cellStyle name="Separador de milhares 18 9 6" xfId="34233" xr:uid="{1D968A0B-FEE5-4596-AD31-5FBA93958185}"/>
    <cellStyle name="Separador de milhares 19" xfId="4034" xr:uid="{00000000-0005-0000-0000-000086170000}"/>
    <cellStyle name="Separador de milhares 19 10" xfId="13543" xr:uid="{00000000-0005-0000-0000-000087170000}"/>
    <cellStyle name="Separador de milhares 19 10 2" xfId="19474" xr:uid="{452D653C-30A9-4FCC-8D90-F02B1838AFAA}"/>
    <cellStyle name="Separador de milhares 19 10 2 2" xfId="31268" xr:uid="{4B9C1A8D-AA5D-4CD9-A07F-0B05DB05413A}"/>
    <cellStyle name="Separador de milhares 19 10 2 3" xfId="43067" xr:uid="{3414C51C-2AE4-4E26-A2B7-51D1635A6B01}"/>
    <cellStyle name="Separador de milhares 19 10 3" xfId="25375" xr:uid="{030C99D4-3467-4756-AFB1-F3C40842B1E8}"/>
    <cellStyle name="Separador de milhares 19 10 4" xfId="37170" xr:uid="{B8B34A21-9101-45DC-BABF-DBE2AAA30AAC}"/>
    <cellStyle name="Separador de milhares 19 11" xfId="16534" xr:uid="{047B2856-94D9-4684-BBB4-7CA46BF692D0}"/>
    <cellStyle name="Separador de milhares 19 11 2" xfId="28328" xr:uid="{A73D1DCF-4B8A-444C-9EB0-D22ED2AEB676}"/>
    <cellStyle name="Separador de milhares 19 11 3" xfId="40127" xr:uid="{067D9851-9AEA-480A-B734-99FD634BBBE8}"/>
    <cellStyle name="Separador de milhares 19 12" xfId="22438" xr:uid="{560562A2-854A-4E69-B2C1-8F96FA8E7530}"/>
    <cellStyle name="Separador de milhares 19 13" xfId="34234" xr:uid="{42BAF27B-8A86-4E18-8D58-06E40EE1AFC4}"/>
    <cellStyle name="Separador de milhares 19 2" xfId="4035" xr:uid="{00000000-0005-0000-0000-000088170000}"/>
    <cellStyle name="Separador de milhares 19 2 10" xfId="34235" xr:uid="{408FCB2D-6994-460C-BF4C-3FC98BE210F7}"/>
    <cellStyle name="Separador de milhares 19 2 2" xfId="4036" xr:uid="{00000000-0005-0000-0000-000089170000}"/>
    <cellStyle name="Separador de milhares 19 2 2 2" xfId="4037" xr:uid="{00000000-0005-0000-0000-00008A170000}"/>
    <cellStyle name="Separador de milhares 19 2 2 2 2" xfId="11993" xr:uid="{00000000-0005-0000-0000-00008B170000}"/>
    <cellStyle name="Separador de milhares 19 2 2 2 2 2" xfId="14934" xr:uid="{00000000-0005-0000-0000-00008C170000}"/>
    <cellStyle name="Separador de milhares 19 2 2 2 2 2 2" xfId="20865" xr:uid="{DC47B6CC-688D-4B86-95DF-A508AA4CA9DE}"/>
    <cellStyle name="Separador de milhares 19 2 2 2 2 2 2 2" xfId="32659" xr:uid="{CDC25B0E-9550-49F6-A20F-FD99F28EBB5D}"/>
    <cellStyle name="Separador de milhares 19 2 2 2 2 2 2 3" xfId="44458" xr:uid="{A2F9AD41-8E39-4A75-B680-CEF4DD29DED5}"/>
    <cellStyle name="Separador de milhares 19 2 2 2 2 2 3" xfId="26766" xr:uid="{CAFAE1F1-FAF8-4EE6-87BE-764FEFB6FC25}"/>
    <cellStyle name="Separador de milhares 19 2 2 2 2 2 4" xfId="38561" xr:uid="{03D4A562-476C-43D2-86C4-A812F46C57E5}"/>
    <cellStyle name="Separador de milhares 19 2 2 2 2 3" xfId="17929" xr:uid="{80249297-ED85-4BDC-A34F-AFA59B4269A6}"/>
    <cellStyle name="Separador de milhares 19 2 2 2 2 3 2" xfId="29723" xr:uid="{48BB7017-4DA5-4578-ADAA-0C0F5705D63C}"/>
    <cellStyle name="Separador de milhares 19 2 2 2 2 3 3" xfId="41522" xr:uid="{45FE5FC9-136E-4DAB-9E3D-08812F30AA5A}"/>
    <cellStyle name="Separador de milhares 19 2 2 2 2 4" xfId="23830" xr:uid="{6C7AE234-4880-486F-AFEC-7F023C3D2E0D}"/>
    <cellStyle name="Separador de milhares 19 2 2 2 2 5" xfId="35625" xr:uid="{76127945-24BA-4708-9494-AFB15828BA5A}"/>
    <cellStyle name="Separador de milhares 19 2 2 2 3" xfId="13546" xr:uid="{00000000-0005-0000-0000-00008D170000}"/>
    <cellStyle name="Separador de milhares 19 2 2 2 3 2" xfId="19477" xr:uid="{EB58DC86-EC1D-4368-8F5B-667F4E45A631}"/>
    <cellStyle name="Separador de milhares 19 2 2 2 3 2 2" xfId="31271" xr:uid="{1BEBB913-EE44-4FC3-B474-F618EF5089A4}"/>
    <cellStyle name="Separador de milhares 19 2 2 2 3 2 3" xfId="43070" xr:uid="{3352AD26-3275-4B48-8DE9-664DAF79D3F9}"/>
    <cellStyle name="Separador de milhares 19 2 2 2 3 3" xfId="25378" xr:uid="{A97FF68A-4BFB-46F3-829B-E50FCF5F7B71}"/>
    <cellStyle name="Separador de milhares 19 2 2 2 3 4" xfId="37173" xr:uid="{8F211427-5405-4EE4-A5E2-2912EC9F4818}"/>
    <cellStyle name="Separador de milhares 19 2 2 2 4" xfId="16537" xr:uid="{EDCE74D6-D2B7-4365-AA4E-5BEE6B08E1B1}"/>
    <cellStyle name="Separador de milhares 19 2 2 2 4 2" xfId="28331" xr:uid="{75F07D69-F65F-4ED6-85CF-6F82C724C7C7}"/>
    <cellStyle name="Separador de milhares 19 2 2 2 4 3" xfId="40130" xr:uid="{97756358-EBDC-4242-91E7-A5C890F02E09}"/>
    <cellStyle name="Separador de milhares 19 2 2 2 5" xfId="22441" xr:uid="{3F9994D5-AC32-4E53-A358-1FF3ED88DBA2}"/>
    <cellStyle name="Separador de milhares 19 2 2 2 6" xfId="34237" xr:uid="{B5E6193B-4B07-4F7A-806F-DC914EFA2523}"/>
    <cellStyle name="Separador de milhares 19 2 2 3" xfId="4038" xr:uid="{00000000-0005-0000-0000-00008E170000}"/>
    <cellStyle name="Separador de milhares 19 2 2 3 2" xfId="11994" xr:uid="{00000000-0005-0000-0000-00008F170000}"/>
    <cellStyle name="Separador de milhares 19 2 2 3 2 2" xfId="14935" xr:uid="{00000000-0005-0000-0000-000090170000}"/>
    <cellStyle name="Separador de milhares 19 2 2 3 2 2 2" xfId="20866" xr:uid="{734BEF93-8CAC-4E31-ADD4-E8F5F8BAE37C}"/>
    <cellStyle name="Separador de milhares 19 2 2 3 2 2 2 2" xfId="32660" xr:uid="{79366492-71DC-4E6F-826C-FB827DE25194}"/>
    <cellStyle name="Separador de milhares 19 2 2 3 2 2 2 3" xfId="44459" xr:uid="{A970BAD7-3F5E-4A19-9201-ED073DF72D84}"/>
    <cellStyle name="Separador de milhares 19 2 2 3 2 2 3" xfId="26767" xr:uid="{7070086D-2DC5-4A9A-8DB7-711DBFE55356}"/>
    <cellStyle name="Separador de milhares 19 2 2 3 2 2 4" xfId="38562" xr:uid="{EB962444-9413-4213-8C26-FF9126B9E027}"/>
    <cellStyle name="Separador de milhares 19 2 2 3 2 3" xfId="17930" xr:uid="{8E99B0A7-BC7A-4672-9247-EAF6064AF4F4}"/>
    <cellStyle name="Separador de milhares 19 2 2 3 2 3 2" xfId="29724" xr:uid="{1BC8F5A2-F8E7-4FCD-AD28-358AD29E0AC5}"/>
    <cellStyle name="Separador de milhares 19 2 2 3 2 3 3" xfId="41523" xr:uid="{918737B9-35F1-44B7-970C-70BFCA9B1C1C}"/>
    <cellStyle name="Separador de milhares 19 2 2 3 2 4" xfId="23831" xr:uid="{3FAF9194-D2AE-4C4E-90F2-0591B647B684}"/>
    <cellStyle name="Separador de milhares 19 2 2 3 2 5" xfId="35626" xr:uid="{75C14CFB-4E85-4610-86ED-D2D8D76091E2}"/>
    <cellStyle name="Separador de milhares 19 2 2 3 3" xfId="13547" xr:uid="{00000000-0005-0000-0000-000091170000}"/>
    <cellStyle name="Separador de milhares 19 2 2 3 3 2" xfId="19478" xr:uid="{A82306FC-66BF-4A1C-B40E-4E6FAEAEA854}"/>
    <cellStyle name="Separador de milhares 19 2 2 3 3 2 2" xfId="31272" xr:uid="{94DD18A5-7891-477F-9DC3-30D039A631BD}"/>
    <cellStyle name="Separador de milhares 19 2 2 3 3 2 3" xfId="43071" xr:uid="{441186BC-B13E-49A3-ABEE-74968AADDEB9}"/>
    <cellStyle name="Separador de milhares 19 2 2 3 3 3" xfId="25379" xr:uid="{08D4A2B8-DD9E-4D73-B316-94E03E08E651}"/>
    <cellStyle name="Separador de milhares 19 2 2 3 3 4" xfId="37174" xr:uid="{557F25CE-715E-4259-8DA9-E4A0B4D83576}"/>
    <cellStyle name="Separador de milhares 19 2 2 3 4" xfId="16538" xr:uid="{810FC883-20CD-4E7B-919A-23BBDD798B12}"/>
    <cellStyle name="Separador de milhares 19 2 2 3 4 2" xfId="28332" xr:uid="{2AAB9EB8-75F8-4854-9589-571FDF94CCBF}"/>
    <cellStyle name="Separador de milhares 19 2 2 3 4 3" xfId="40131" xr:uid="{7561EFE5-5468-41B7-A97D-41D6C4ABCD80}"/>
    <cellStyle name="Separador de milhares 19 2 2 3 5" xfId="22442" xr:uid="{0E953950-F99D-4A9B-948B-026B7FAFB43B}"/>
    <cellStyle name="Separador de milhares 19 2 2 3 6" xfId="34238" xr:uid="{FE981BFC-44FC-43FF-8759-DFCA9D61F79D}"/>
    <cellStyle name="Separador de milhares 19 2 2 4" xfId="11992" xr:uid="{00000000-0005-0000-0000-000092170000}"/>
    <cellStyle name="Separador de milhares 19 2 2 4 2" xfId="14933" xr:uid="{00000000-0005-0000-0000-000093170000}"/>
    <cellStyle name="Separador de milhares 19 2 2 4 2 2" xfId="20864" xr:uid="{626632D0-F700-4F82-BD47-5F32C9AA53F3}"/>
    <cellStyle name="Separador de milhares 19 2 2 4 2 2 2" xfId="32658" xr:uid="{5B322081-EC23-4D77-B737-3E96939CA5D4}"/>
    <cellStyle name="Separador de milhares 19 2 2 4 2 2 3" xfId="44457" xr:uid="{DDD1F605-AB07-4D02-9123-31820CD49391}"/>
    <cellStyle name="Separador de milhares 19 2 2 4 2 3" xfId="26765" xr:uid="{7FFB345E-6439-4E8E-8074-F6C923A16EA2}"/>
    <cellStyle name="Separador de milhares 19 2 2 4 2 4" xfId="38560" xr:uid="{F6AC9FD7-917A-4B9B-88C8-3FF664C3A022}"/>
    <cellStyle name="Separador de milhares 19 2 2 4 3" xfId="17928" xr:uid="{8DB5F80A-A373-4269-932A-A0D805FD7795}"/>
    <cellStyle name="Separador de milhares 19 2 2 4 3 2" xfId="29722" xr:uid="{96474BEE-11A5-4D27-AA5C-3112CF281274}"/>
    <cellStyle name="Separador de milhares 19 2 2 4 3 3" xfId="41521" xr:uid="{DC2BA672-8925-4412-97C0-65368C0F0E50}"/>
    <cellStyle name="Separador de milhares 19 2 2 4 4" xfId="23829" xr:uid="{93E65014-DEA7-4ADD-9BE5-786900CCC1A4}"/>
    <cellStyle name="Separador de milhares 19 2 2 4 5" xfId="35624" xr:uid="{B41EFB46-C1BC-4731-A6F2-C26B12887C61}"/>
    <cellStyle name="Separador de milhares 19 2 2 5" xfId="13545" xr:uid="{00000000-0005-0000-0000-000094170000}"/>
    <cellStyle name="Separador de milhares 19 2 2 5 2" xfId="19476" xr:uid="{83F0B4C2-2F59-46DD-9628-29FCBA02E3B0}"/>
    <cellStyle name="Separador de milhares 19 2 2 5 2 2" xfId="31270" xr:uid="{A9D1BC93-ED19-4BCD-AE54-2AC6B08CA3E9}"/>
    <cellStyle name="Separador de milhares 19 2 2 5 2 3" xfId="43069" xr:uid="{19DA8085-F38F-4789-9251-00D439DA46A1}"/>
    <cellStyle name="Separador de milhares 19 2 2 5 3" xfId="25377" xr:uid="{D77B59AD-0FCB-4F8D-8E27-B018FBE0D23B}"/>
    <cellStyle name="Separador de milhares 19 2 2 5 4" xfId="37172" xr:uid="{88AAB698-1563-4923-965B-C3E53C636EEF}"/>
    <cellStyle name="Separador de milhares 19 2 2 6" xfId="16536" xr:uid="{E92E0A54-D30C-459D-9546-3417ED5556ED}"/>
    <cellStyle name="Separador de milhares 19 2 2 6 2" xfId="28330" xr:uid="{423C1A9C-1BAD-46A8-9CD7-962C1D32E0A0}"/>
    <cellStyle name="Separador de milhares 19 2 2 6 3" xfId="40129" xr:uid="{A67E6EB6-54F6-4901-BE46-7A5210B5A5B5}"/>
    <cellStyle name="Separador de milhares 19 2 2 7" xfId="22440" xr:uid="{2E95ED3F-5FE8-488A-9ED8-35AF1350F789}"/>
    <cellStyle name="Separador de milhares 19 2 2 8" xfId="34236" xr:uid="{937F1691-0905-43A5-AC17-193837C3C9DD}"/>
    <cellStyle name="Separador de milhares 19 2 3" xfId="4039" xr:uid="{00000000-0005-0000-0000-000095170000}"/>
    <cellStyle name="Separador de milhares 19 2 3 2" xfId="11995" xr:uid="{00000000-0005-0000-0000-000096170000}"/>
    <cellStyle name="Separador de milhares 19 2 3 2 2" xfId="14936" xr:uid="{00000000-0005-0000-0000-000097170000}"/>
    <cellStyle name="Separador de milhares 19 2 3 2 2 2" xfId="20867" xr:uid="{BACB92B1-9206-4197-A77D-6C8AD0E3AB07}"/>
    <cellStyle name="Separador de milhares 19 2 3 2 2 2 2" xfId="32661" xr:uid="{2DCF54CD-C79E-4666-9E65-B1DB0215D90B}"/>
    <cellStyle name="Separador de milhares 19 2 3 2 2 2 3" xfId="44460" xr:uid="{A5DD4BC6-3C81-4691-BBB5-D45A3A1DDE1E}"/>
    <cellStyle name="Separador de milhares 19 2 3 2 2 3" xfId="26768" xr:uid="{1A13240D-88F7-4562-9BC0-86A53CD33F10}"/>
    <cellStyle name="Separador de milhares 19 2 3 2 2 4" xfId="38563" xr:uid="{F338D178-E726-4A5C-B457-AE515DB62AC3}"/>
    <cellStyle name="Separador de milhares 19 2 3 2 3" xfId="17931" xr:uid="{68ABD682-1EF4-4B5A-A780-96055A972871}"/>
    <cellStyle name="Separador de milhares 19 2 3 2 3 2" xfId="29725" xr:uid="{7B7428CE-2F19-4FC8-A920-C38DBD3E87EC}"/>
    <cellStyle name="Separador de milhares 19 2 3 2 3 3" xfId="41524" xr:uid="{27B36B5F-779D-442C-A2B3-ED07A7132ABF}"/>
    <cellStyle name="Separador de milhares 19 2 3 2 4" xfId="23832" xr:uid="{7623A553-CFAF-4D42-B8D1-8D969A8EB445}"/>
    <cellStyle name="Separador de milhares 19 2 3 2 5" xfId="35627" xr:uid="{7E6429DE-554B-4E81-8CA6-C0C8AAD67BC4}"/>
    <cellStyle name="Separador de milhares 19 2 3 3" xfId="13548" xr:uid="{00000000-0005-0000-0000-000098170000}"/>
    <cellStyle name="Separador de milhares 19 2 3 3 2" xfId="19479" xr:uid="{E61FDFE6-D365-4967-8E06-3940B72B705F}"/>
    <cellStyle name="Separador de milhares 19 2 3 3 2 2" xfId="31273" xr:uid="{90D344CC-073F-424C-B41A-575A2CD4C3FE}"/>
    <cellStyle name="Separador de milhares 19 2 3 3 2 3" xfId="43072" xr:uid="{F22692DF-25F1-4081-A18B-CFACADCCCD76}"/>
    <cellStyle name="Separador de milhares 19 2 3 3 3" xfId="25380" xr:uid="{F3C6F350-B18D-480C-B690-0B0C6F5E029F}"/>
    <cellStyle name="Separador de milhares 19 2 3 3 4" xfId="37175" xr:uid="{AFE6E8A2-E237-40F8-8542-2B9CDD05C94F}"/>
    <cellStyle name="Separador de milhares 19 2 3 4" xfId="16539" xr:uid="{10DB5BA0-167B-46CF-A853-23BDE0F6FAEF}"/>
    <cellStyle name="Separador de milhares 19 2 3 4 2" xfId="28333" xr:uid="{424AF5DD-AA9D-4DA7-8B5A-125AD1F9A869}"/>
    <cellStyle name="Separador de milhares 19 2 3 4 3" xfId="40132" xr:uid="{BBB59BED-7275-4F9C-8420-494FA601F60D}"/>
    <cellStyle name="Separador de milhares 19 2 3 5" xfId="22443" xr:uid="{8CC80346-E398-4806-BDC9-B7C926D833B9}"/>
    <cellStyle name="Separador de milhares 19 2 3 6" xfId="34239" xr:uid="{7F7B3B53-E13E-4083-A060-6F9E2FBCC0BF}"/>
    <cellStyle name="Separador de milhares 19 2 4" xfId="4040" xr:uid="{00000000-0005-0000-0000-000099170000}"/>
    <cellStyle name="Separador de milhares 19 2 4 2" xfId="11996" xr:uid="{00000000-0005-0000-0000-00009A170000}"/>
    <cellStyle name="Separador de milhares 19 2 4 2 2" xfId="14937" xr:uid="{00000000-0005-0000-0000-00009B170000}"/>
    <cellStyle name="Separador de milhares 19 2 4 2 2 2" xfId="20868" xr:uid="{3F499438-EB79-44F7-9063-34C702177732}"/>
    <cellStyle name="Separador de milhares 19 2 4 2 2 2 2" xfId="32662" xr:uid="{AD26D7A5-69B2-407A-95F2-101F22E8A2AA}"/>
    <cellStyle name="Separador de milhares 19 2 4 2 2 2 3" xfId="44461" xr:uid="{90C0D9E2-6B04-45D5-818A-865CEA6C325F}"/>
    <cellStyle name="Separador de milhares 19 2 4 2 2 3" xfId="26769" xr:uid="{281BD567-1DCD-4B87-BA21-0AF1DA2068EB}"/>
    <cellStyle name="Separador de milhares 19 2 4 2 2 4" xfId="38564" xr:uid="{BA30C201-DF21-4BAF-A121-8184C16F05B6}"/>
    <cellStyle name="Separador de milhares 19 2 4 2 3" xfId="17932" xr:uid="{2D2530D0-9D65-49A4-A17D-5BA910FFAD7B}"/>
    <cellStyle name="Separador de milhares 19 2 4 2 3 2" xfId="29726" xr:uid="{F766C6BB-97BA-4AC7-B0CB-CE2150C6C63C}"/>
    <cellStyle name="Separador de milhares 19 2 4 2 3 3" xfId="41525" xr:uid="{24717EC7-3668-49A0-8158-A373E47981CB}"/>
    <cellStyle name="Separador de milhares 19 2 4 2 4" xfId="23833" xr:uid="{965FC792-087C-4FA2-A930-840982C59456}"/>
    <cellStyle name="Separador de milhares 19 2 4 2 5" xfId="35628" xr:uid="{7010C6E2-6A81-4B1E-8073-D90FEC5AF5E7}"/>
    <cellStyle name="Separador de milhares 19 2 4 3" xfId="13549" xr:uid="{00000000-0005-0000-0000-00009C170000}"/>
    <cellStyle name="Separador de milhares 19 2 4 3 2" xfId="19480" xr:uid="{0B1B2478-6E95-417F-B6A1-1A1AA75B8734}"/>
    <cellStyle name="Separador de milhares 19 2 4 3 2 2" xfId="31274" xr:uid="{D81489F8-FE39-4D7A-8D8C-159A3B5E402D}"/>
    <cellStyle name="Separador de milhares 19 2 4 3 2 3" xfId="43073" xr:uid="{4F41A19B-57DB-4218-A828-2E3AF81EBE38}"/>
    <cellStyle name="Separador de milhares 19 2 4 3 3" xfId="25381" xr:uid="{258B827A-BCC2-40D0-A9C9-90C4B1F7EF04}"/>
    <cellStyle name="Separador de milhares 19 2 4 3 4" xfId="37176" xr:uid="{125F39D2-FBB1-494C-849E-EB77C9E96C11}"/>
    <cellStyle name="Separador de milhares 19 2 4 4" xfId="16540" xr:uid="{97447C96-B7D8-4528-8114-19580DD955F5}"/>
    <cellStyle name="Separador de milhares 19 2 4 4 2" xfId="28334" xr:uid="{FA889E6F-B408-421A-B614-080B9FE50336}"/>
    <cellStyle name="Separador de milhares 19 2 4 4 3" xfId="40133" xr:uid="{B39DF941-1CA0-46F9-A4D2-037675076DC4}"/>
    <cellStyle name="Separador de milhares 19 2 4 5" xfId="22444" xr:uid="{CE90E55E-AB9E-4CCC-A03B-009C5F728676}"/>
    <cellStyle name="Separador de milhares 19 2 4 6" xfId="34240" xr:uid="{A90F1984-BAFA-441F-BCB8-B532EBCEECA3}"/>
    <cellStyle name="Separador de milhares 19 2 5" xfId="4041" xr:uid="{00000000-0005-0000-0000-00009D170000}"/>
    <cellStyle name="Separador de milhares 19 2 5 2" xfId="11997" xr:uid="{00000000-0005-0000-0000-00009E170000}"/>
    <cellStyle name="Separador de milhares 19 2 5 2 2" xfId="14938" xr:uid="{00000000-0005-0000-0000-00009F170000}"/>
    <cellStyle name="Separador de milhares 19 2 5 2 2 2" xfId="20869" xr:uid="{A0DA21E0-8DC2-45B5-8421-F23E1654E7A4}"/>
    <cellStyle name="Separador de milhares 19 2 5 2 2 2 2" xfId="32663" xr:uid="{188E96D7-C5DF-4128-A1F6-88139EDB4CC1}"/>
    <cellStyle name="Separador de milhares 19 2 5 2 2 2 3" xfId="44462" xr:uid="{410D1A07-D087-4719-BCDD-C97103CC7DB2}"/>
    <cellStyle name="Separador de milhares 19 2 5 2 2 3" xfId="26770" xr:uid="{39D0EFA8-2DDB-49E8-8A13-4FCA465B0460}"/>
    <cellStyle name="Separador de milhares 19 2 5 2 2 4" xfId="38565" xr:uid="{36EA7216-D67D-4A44-B60C-1645B41221C2}"/>
    <cellStyle name="Separador de milhares 19 2 5 2 3" xfId="17933" xr:uid="{F8E3F481-8E74-4165-899C-BFB5E3D536CF}"/>
    <cellStyle name="Separador de milhares 19 2 5 2 3 2" xfId="29727" xr:uid="{6387D926-AE3A-48DD-A81C-3A3C2ADEE50D}"/>
    <cellStyle name="Separador de milhares 19 2 5 2 3 3" xfId="41526" xr:uid="{FDBFB4A2-B3D4-43EB-9C69-8614336C22C8}"/>
    <cellStyle name="Separador de milhares 19 2 5 2 4" xfId="23834" xr:uid="{35411C30-DB68-4FCA-93D5-2743ED8A1D74}"/>
    <cellStyle name="Separador de milhares 19 2 5 2 5" xfId="35629" xr:uid="{792617A2-5C93-4158-B9E0-A08702420480}"/>
    <cellStyle name="Separador de milhares 19 2 5 3" xfId="13550" xr:uid="{00000000-0005-0000-0000-0000A0170000}"/>
    <cellStyle name="Separador de milhares 19 2 5 3 2" xfId="19481" xr:uid="{EADB06C0-D162-4BC0-8B43-89687DDF0E2A}"/>
    <cellStyle name="Separador de milhares 19 2 5 3 2 2" xfId="31275" xr:uid="{3AAD606E-1C1A-4AF7-AB23-A2568435B483}"/>
    <cellStyle name="Separador de milhares 19 2 5 3 2 3" xfId="43074" xr:uid="{6A04971A-C0AF-4E85-9A92-E05462BD43DD}"/>
    <cellStyle name="Separador de milhares 19 2 5 3 3" xfId="25382" xr:uid="{38EF504E-213A-4D66-8811-838226FF2740}"/>
    <cellStyle name="Separador de milhares 19 2 5 3 4" xfId="37177" xr:uid="{613E1FB9-95BF-48DD-9C0F-327FA2E6C3C8}"/>
    <cellStyle name="Separador de milhares 19 2 5 4" xfId="16541" xr:uid="{9FB51902-BDFD-40EE-8E23-F8CE45FB7E3D}"/>
    <cellStyle name="Separador de milhares 19 2 5 4 2" xfId="28335" xr:uid="{5EE39795-D591-44AF-BEFF-44D5C670CAB7}"/>
    <cellStyle name="Separador de milhares 19 2 5 4 3" xfId="40134" xr:uid="{715D7C99-C3FE-4EC0-B7B2-BAE5FE6AE19B}"/>
    <cellStyle name="Separador de milhares 19 2 5 5" xfId="22445" xr:uid="{AA62268D-254A-4D40-9820-362007217CD8}"/>
    <cellStyle name="Separador de milhares 19 2 5 6" xfId="34241" xr:uid="{63E9B553-31BD-4765-B35D-34C6186D2141}"/>
    <cellStyle name="Separador de milhares 19 2 6" xfId="11991" xr:uid="{00000000-0005-0000-0000-0000A1170000}"/>
    <cellStyle name="Separador de milhares 19 2 6 2" xfId="14932" xr:uid="{00000000-0005-0000-0000-0000A2170000}"/>
    <cellStyle name="Separador de milhares 19 2 6 2 2" xfId="20863" xr:uid="{A1AAEABE-E9AC-41FB-9C25-21AB93DF5619}"/>
    <cellStyle name="Separador de milhares 19 2 6 2 2 2" xfId="32657" xr:uid="{1E68539C-439F-49D5-8479-CEADCA207BCD}"/>
    <cellStyle name="Separador de milhares 19 2 6 2 2 3" xfId="44456" xr:uid="{9EC5BCE0-91B3-4AE4-A2BD-3E79968F4C44}"/>
    <cellStyle name="Separador de milhares 19 2 6 2 3" xfId="26764" xr:uid="{8362F9E7-8FB7-427A-B88A-528EB0E2F0BE}"/>
    <cellStyle name="Separador de milhares 19 2 6 2 4" xfId="38559" xr:uid="{02DF05D5-4521-47D5-B35E-0AF9020C8C0F}"/>
    <cellStyle name="Separador de milhares 19 2 6 3" xfId="17927" xr:uid="{2B646D99-3241-4344-8B3D-96D696ADC3A4}"/>
    <cellStyle name="Separador de milhares 19 2 6 3 2" xfId="29721" xr:uid="{1A4BC394-C457-48F6-9F9D-732A9AAC5195}"/>
    <cellStyle name="Separador de milhares 19 2 6 3 3" xfId="41520" xr:uid="{8C90DD72-3ED8-402E-AD88-E60FB7A6B5AB}"/>
    <cellStyle name="Separador de milhares 19 2 6 4" xfId="23828" xr:uid="{2154A9A5-66E2-467A-8BB3-C639AE53D492}"/>
    <cellStyle name="Separador de milhares 19 2 6 5" xfId="35623" xr:uid="{1A28D289-9E13-4623-92D4-86C0246A4947}"/>
    <cellStyle name="Separador de milhares 19 2 7" xfId="13544" xr:uid="{00000000-0005-0000-0000-0000A3170000}"/>
    <cellStyle name="Separador de milhares 19 2 7 2" xfId="19475" xr:uid="{07A07B06-9873-4F67-AA5C-422003D722A3}"/>
    <cellStyle name="Separador de milhares 19 2 7 2 2" xfId="31269" xr:uid="{938EE33B-A5D9-4800-81CC-CA20BED053B4}"/>
    <cellStyle name="Separador de milhares 19 2 7 2 3" xfId="43068" xr:uid="{8B5D6219-1743-4BEC-9AD3-217B10ED6264}"/>
    <cellStyle name="Separador de milhares 19 2 7 3" xfId="25376" xr:uid="{2471D922-B755-47EB-AD8D-0D695EBC84A9}"/>
    <cellStyle name="Separador de milhares 19 2 7 4" xfId="37171" xr:uid="{6CFD6A18-F2F7-4728-A051-3544C1C90AEB}"/>
    <cellStyle name="Separador de milhares 19 2 8" xfId="16535" xr:uid="{44FAA815-4772-4C9E-AA2E-BE712CEB098E}"/>
    <cellStyle name="Separador de milhares 19 2 8 2" xfId="28329" xr:uid="{10AFD2A9-B642-483B-A584-39F9003962DE}"/>
    <cellStyle name="Separador de milhares 19 2 8 3" xfId="40128" xr:uid="{0609E75D-5E13-4E01-A67A-B2B2582685E4}"/>
    <cellStyle name="Separador de milhares 19 2 9" xfId="22439" xr:uid="{142480A5-2421-4A8B-98A4-04C2FECEBBC6}"/>
    <cellStyle name="Separador de milhares 19 3" xfId="4042" xr:uid="{00000000-0005-0000-0000-0000A4170000}"/>
    <cellStyle name="Separador de milhares 19 3 10" xfId="34242" xr:uid="{2A5C5620-FFC3-43FA-B1D2-CB6E1BE8A0E7}"/>
    <cellStyle name="Separador de milhares 19 3 2" xfId="4043" xr:uid="{00000000-0005-0000-0000-0000A5170000}"/>
    <cellStyle name="Separador de milhares 19 3 2 2" xfId="4044" xr:uid="{00000000-0005-0000-0000-0000A6170000}"/>
    <cellStyle name="Separador de milhares 19 3 2 2 2" xfId="12000" xr:uid="{00000000-0005-0000-0000-0000A7170000}"/>
    <cellStyle name="Separador de milhares 19 3 2 2 2 2" xfId="14941" xr:uid="{00000000-0005-0000-0000-0000A8170000}"/>
    <cellStyle name="Separador de milhares 19 3 2 2 2 2 2" xfId="20872" xr:uid="{E0A1E5DF-41DC-4C9F-A68A-7F0CF3222EA7}"/>
    <cellStyle name="Separador de milhares 19 3 2 2 2 2 2 2" xfId="32666" xr:uid="{666696AF-DEAF-4FCA-9A9A-31A9EE6CE3C8}"/>
    <cellStyle name="Separador de milhares 19 3 2 2 2 2 2 3" xfId="44465" xr:uid="{7ABCEF34-205C-4283-8657-76951CABD34D}"/>
    <cellStyle name="Separador de milhares 19 3 2 2 2 2 3" xfId="26773" xr:uid="{CF672EAE-4D0C-4CB6-9C89-6C67BD230960}"/>
    <cellStyle name="Separador de milhares 19 3 2 2 2 2 4" xfId="38568" xr:uid="{85E7135C-0C82-4B13-9367-B4753EC27BB0}"/>
    <cellStyle name="Separador de milhares 19 3 2 2 2 3" xfId="17936" xr:uid="{6DD1C21B-EBA0-4575-B2E4-9255F8FB8F55}"/>
    <cellStyle name="Separador de milhares 19 3 2 2 2 3 2" xfId="29730" xr:uid="{FA667497-FE8D-4CBF-B3AB-15723E60DA60}"/>
    <cellStyle name="Separador de milhares 19 3 2 2 2 3 3" xfId="41529" xr:uid="{F10DCF27-0283-4BED-A53C-CF5894B94CE8}"/>
    <cellStyle name="Separador de milhares 19 3 2 2 2 4" xfId="23837" xr:uid="{FEDE82EE-C27C-4B9F-A5FA-2A9D8D0B8AF3}"/>
    <cellStyle name="Separador de milhares 19 3 2 2 2 5" xfId="35632" xr:uid="{BFAA8C4C-B6C2-4575-9CB9-F087B1A65C1B}"/>
    <cellStyle name="Separador de milhares 19 3 2 2 3" xfId="13553" xr:uid="{00000000-0005-0000-0000-0000A9170000}"/>
    <cellStyle name="Separador de milhares 19 3 2 2 3 2" xfId="19484" xr:uid="{41502EBB-EAEF-4A01-8286-3BB815696E18}"/>
    <cellStyle name="Separador de milhares 19 3 2 2 3 2 2" xfId="31278" xr:uid="{61846EED-9F62-4A82-94AC-33D944227B93}"/>
    <cellStyle name="Separador de milhares 19 3 2 2 3 2 3" xfId="43077" xr:uid="{010A946F-A42C-41AB-BF67-2CB144FB1F0C}"/>
    <cellStyle name="Separador de milhares 19 3 2 2 3 3" xfId="25385" xr:uid="{EA31DE8E-B4A1-4935-BE4F-258879FDAB41}"/>
    <cellStyle name="Separador de milhares 19 3 2 2 3 4" xfId="37180" xr:uid="{F4B26316-E4B1-46FA-9EE3-851467637211}"/>
    <cellStyle name="Separador de milhares 19 3 2 2 4" xfId="16544" xr:uid="{DC778540-5142-4DDE-B528-FD2B497B7765}"/>
    <cellStyle name="Separador de milhares 19 3 2 2 4 2" xfId="28338" xr:uid="{89C7D15E-A6B2-49C4-A2AC-87443B2EE579}"/>
    <cellStyle name="Separador de milhares 19 3 2 2 4 3" xfId="40137" xr:uid="{13520BF6-28D7-48C7-B853-413322DB02F0}"/>
    <cellStyle name="Separador de milhares 19 3 2 2 5" xfId="22448" xr:uid="{EB1E3818-EC6B-43E7-B641-882938C8C0B8}"/>
    <cellStyle name="Separador de milhares 19 3 2 2 6" xfId="34244" xr:uid="{A2180479-B16E-467C-B2DC-C01DD26230C4}"/>
    <cellStyle name="Separador de milhares 19 3 2 3" xfId="4045" xr:uid="{00000000-0005-0000-0000-0000AA170000}"/>
    <cellStyle name="Separador de milhares 19 3 2 3 2" xfId="12001" xr:uid="{00000000-0005-0000-0000-0000AB170000}"/>
    <cellStyle name="Separador de milhares 19 3 2 3 2 2" xfId="14942" xr:uid="{00000000-0005-0000-0000-0000AC170000}"/>
    <cellStyle name="Separador de milhares 19 3 2 3 2 2 2" xfId="20873" xr:uid="{1622464B-17E3-4857-8C8D-6A2B74396A1C}"/>
    <cellStyle name="Separador de milhares 19 3 2 3 2 2 2 2" xfId="32667" xr:uid="{0623C9BF-DA17-4FDF-9821-C33CC44AF82C}"/>
    <cellStyle name="Separador de milhares 19 3 2 3 2 2 2 3" xfId="44466" xr:uid="{9E21F2D5-4A16-45EC-8CEB-5C6A7513CDC3}"/>
    <cellStyle name="Separador de milhares 19 3 2 3 2 2 3" xfId="26774" xr:uid="{BC8845B4-E8F1-4EF2-8919-54B83D8F57A1}"/>
    <cellStyle name="Separador de milhares 19 3 2 3 2 2 4" xfId="38569" xr:uid="{750F7058-AF8D-4D17-844F-BCCA59048B41}"/>
    <cellStyle name="Separador de milhares 19 3 2 3 2 3" xfId="17937" xr:uid="{56FD759E-89D0-416E-A45F-7995F4158259}"/>
    <cellStyle name="Separador de milhares 19 3 2 3 2 3 2" xfId="29731" xr:uid="{A7119C3F-7F00-4DF3-9CF0-392E3DC0F13E}"/>
    <cellStyle name="Separador de milhares 19 3 2 3 2 3 3" xfId="41530" xr:uid="{5CC852DF-AA47-4F0C-8C61-BEB7C4E2EEB8}"/>
    <cellStyle name="Separador de milhares 19 3 2 3 2 4" xfId="23838" xr:uid="{D2F311F3-6CE1-44E0-B123-F9B7EABBA7C9}"/>
    <cellStyle name="Separador de milhares 19 3 2 3 2 5" xfId="35633" xr:uid="{73D43401-9FB9-4892-8106-D81DB88919E2}"/>
    <cellStyle name="Separador de milhares 19 3 2 3 3" xfId="13554" xr:uid="{00000000-0005-0000-0000-0000AD170000}"/>
    <cellStyle name="Separador de milhares 19 3 2 3 3 2" xfId="19485" xr:uid="{FE641893-BB43-408F-AF5C-C8A5D963342B}"/>
    <cellStyle name="Separador de milhares 19 3 2 3 3 2 2" xfId="31279" xr:uid="{2D24C179-B255-4154-BA33-257998FDF7AB}"/>
    <cellStyle name="Separador de milhares 19 3 2 3 3 2 3" xfId="43078" xr:uid="{05E977E2-E9B9-4C0F-8D8D-17D108FE2F29}"/>
    <cellStyle name="Separador de milhares 19 3 2 3 3 3" xfId="25386" xr:uid="{19FFE0F7-1A80-491B-9AD6-4DFCB44BBA21}"/>
    <cellStyle name="Separador de milhares 19 3 2 3 3 4" xfId="37181" xr:uid="{CC68EF8C-72BA-4E94-B42D-E70F0640B0EE}"/>
    <cellStyle name="Separador de milhares 19 3 2 3 4" xfId="16545" xr:uid="{053E4468-CAE0-4E7F-B0D1-226280AB8EF9}"/>
    <cellStyle name="Separador de milhares 19 3 2 3 4 2" xfId="28339" xr:uid="{A3A8A0E2-E812-4623-87A6-1B777396D5E2}"/>
    <cellStyle name="Separador de milhares 19 3 2 3 4 3" xfId="40138" xr:uid="{47B0444E-38E8-4AB8-AE9B-219D3FD1B960}"/>
    <cellStyle name="Separador de milhares 19 3 2 3 5" xfId="22449" xr:uid="{193B50BD-8A46-4450-A671-BCE815D3473E}"/>
    <cellStyle name="Separador de milhares 19 3 2 3 6" xfId="34245" xr:uid="{4BB613EE-D7CF-44B1-8A4C-E941F0CF6D49}"/>
    <cellStyle name="Separador de milhares 19 3 2 4" xfId="11999" xr:uid="{00000000-0005-0000-0000-0000AE170000}"/>
    <cellStyle name="Separador de milhares 19 3 2 4 2" xfId="14940" xr:uid="{00000000-0005-0000-0000-0000AF170000}"/>
    <cellStyle name="Separador de milhares 19 3 2 4 2 2" xfId="20871" xr:uid="{3722B5A0-A994-4051-B10A-C7189FC125E9}"/>
    <cellStyle name="Separador de milhares 19 3 2 4 2 2 2" xfId="32665" xr:uid="{1820CD43-121F-4AA5-824B-42B8310350BB}"/>
    <cellStyle name="Separador de milhares 19 3 2 4 2 2 3" xfId="44464" xr:uid="{904BD020-7126-4BD0-B72D-4FD246959018}"/>
    <cellStyle name="Separador de milhares 19 3 2 4 2 3" xfId="26772" xr:uid="{9CD8D4B4-E5E3-4ED3-AF2B-EE327C9F6E59}"/>
    <cellStyle name="Separador de milhares 19 3 2 4 2 4" xfId="38567" xr:uid="{8F982E05-179A-4EB6-B874-102DF23A7417}"/>
    <cellStyle name="Separador de milhares 19 3 2 4 3" xfId="17935" xr:uid="{8A28139E-72B2-4B80-B952-B6343F181EC8}"/>
    <cellStyle name="Separador de milhares 19 3 2 4 3 2" xfId="29729" xr:uid="{E7E48BE8-733D-47C0-9D87-6A7A3FB54145}"/>
    <cellStyle name="Separador de milhares 19 3 2 4 3 3" xfId="41528" xr:uid="{58DDEE99-91C7-494C-B54C-CD10EDE55F18}"/>
    <cellStyle name="Separador de milhares 19 3 2 4 4" xfId="23836" xr:uid="{C1DFB460-1C10-4632-B4A3-D04138934484}"/>
    <cellStyle name="Separador de milhares 19 3 2 4 5" xfId="35631" xr:uid="{F5CB43E7-6D7B-4394-960E-A618E354C53F}"/>
    <cellStyle name="Separador de milhares 19 3 2 5" xfId="13552" xr:uid="{00000000-0005-0000-0000-0000B0170000}"/>
    <cellStyle name="Separador de milhares 19 3 2 5 2" xfId="19483" xr:uid="{EA4C0CF2-6A11-4D16-A613-6C1A990D9A0A}"/>
    <cellStyle name="Separador de milhares 19 3 2 5 2 2" xfId="31277" xr:uid="{36C52AC7-C87F-4538-AB75-C11D25B78019}"/>
    <cellStyle name="Separador de milhares 19 3 2 5 2 3" xfId="43076" xr:uid="{4B6B1EBB-58CD-47FC-9CE8-9128B55DBF78}"/>
    <cellStyle name="Separador de milhares 19 3 2 5 3" xfId="25384" xr:uid="{64EF6A21-FBE9-404E-9FBD-AAEAD307B160}"/>
    <cellStyle name="Separador de milhares 19 3 2 5 4" xfId="37179" xr:uid="{CD96D350-640B-4312-B485-B828DE28609E}"/>
    <cellStyle name="Separador de milhares 19 3 2 6" xfId="16543" xr:uid="{0688879C-AD9B-4BD8-B9A5-4A2B176CE40D}"/>
    <cellStyle name="Separador de milhares 19 3 2 6 2" xfId="28337" xr:uid="{CC801EDB-4041-4826-AC66-35666F014E89}"/>
    <cellStyle name="Separador de milhares 19 3 2 6 3" xfId="40136" xr:uid="{BA74C04B-774C-41AE-96FB-B8696970D8C8}"/>
    <cellStyle name="Separador de milhares 19 3 2 7" xfId="22447" xr:uid="{273A63B9-D82E-484D-AEB1-B55B6A031FB0}"/>
    <cellStyle name="Separador de milhares 19 3 2 8" xfId="34243" xr:uid="{9654C78E-A60B-4CAE-A009-9AAB31BDF6D9}"/>
    <cellStyle name="Separador de milhares 19 3 3" xfId="4046" xr:uid="{00000000-0005-0000-0000-0000B1170000}"/>
    <cellStyle name="Separador de milhares 19 3 3 2" xfId="12002" xr:uid="{00000000-0005-0000-0000-0000B2170000}"/>
    <cellStyle name="Separador de milhares 19 3 3 2 2" xfId="14943" xr:uid="{00000000-0005-0000-0000-0000B3170000}"/>
    <cellStyle name="Separador de milhares 19 3 3 2 2 2" xfId="20874" xr:uid="{9F218BE2-B049-4113-B499-D4BB753F04B8}"/>
    <cellStyle name="Separador de milhares 19 3 3 2 2 2 2" xfId="32668" xr:uid="{134464DF-5810-4ED3-AB70-6840478386FE}"/>
    <cellStyle name="Separador de milhares 19 3 3 2 2 2 3" xfId="44467" xr:uid="{4DD726E9-6B6B-4CB2-8ADE-64F48D01F422}"/>
    <cellStyle name="Separador de milhares 19 3 3 2 2 3" xfId="26775" xr:uid="{DF0F41E4-6E1F-45DC-8AB5-883C7D87EF03}"/>
    <cellStyle name="Separador de milhares 19 3 3 2 2 4" xfId="38570" xr:uid="{422DA145-C06B-4507-9E9A-094ADC257362}"/>
    <cellStyle name="Separador de milhares 19 3 3 2 3" xfId="17938" xr:uid="{2A7ECAAA-7628-4A90-A5A0-18D3DAB979E3}"/>
    <cellStyle name="Separador de milhares 19 3 3 2 3 2" xfId="29732" xr:uid="{B001DADF-29D7-4075-9781-ACC12A343A14}"/>
    <cellStyle name="Separador de milhares 19 3 3 2 3 3" xfId="41531" xr:uid="{7AECE57B-54E3-4298-8509-60E5A0E99AB7}"/>
    <cellStyle name="Separador de milhares 19 3 3 2 4" xfId="23839" xr:uid="{A21950E1-3FF9-476F-B8C1-00641D6135D7}"/>
    <cellStyle name="Separador de milhares 19 3 3 2 5" xfId="35634" xr:uid="{C4130350-13C1-4435-A0DB-3848ECBB9196}"/>
    <cellStyle name="Separador de milhares 19 3 3 3" xfId="13555" xr:uid="{00000000-0005-0000-0000-0000B4170000}"/>
    <cellStyle name="Separador de milhares 19 3 3 3 2" xfId="19486" xr:uid="{8528D5A9-0DE7-4B63-B28C-0E6617012EF7}"/>
    <cellStyle name="Separador de milhares 19 3 3 3 2 2" xfId="31280" xr:uid="{06EB9F47-2BF0-4D80-A3D7-37C5A8E79B13}"/>
    <cellStyle name="Separador de milhares 19 3 3 3 2 3" xfId="43079" xr:uid="{8F1EB1B3-754A-4256-A17F-E92962A0A584}"/>
    <cellStyle name="Separador de milhares 19 3 3 3 3" xfId="25387" xr:uid="{A8DC759E-861E-4393-BEBF-BF42CE440CD0}"/>
    <cellStyle name="Separador de milhares 19 3 3 3 4" xfId="37182" xr:uid="{5A7FFD36-306A-463E-A932-A1FF3C17B373}"/>
    <cellStyle name="Separador de milhares 19 3 3 4" xfId="16546" xr:uid="{DA212A73-AF5A-4E68-8117-BECAFDCC8140}"/>
    <cellStyle name="Separador de milhares 19 3 3 4 2" xfId="28340" xr:uid="{10ED2B0D-9BE5-4AFF-94AA-0460CC071E67}"/>
    <cellStyle name="Separador de milhares 19 3 3 4 3" xfId="40139" xr:uid="{BED49504-9779-4616-821A-1932E3856DF9}"/>
    <cellStyle name="Separador de milhares 19 3 3 5" xfId="22450" xr:uid="{94DC7010-A484-4119-B579-61637B726E21}"/>
    <cellStyle name="Separador de milhares 19 3 3 6" xfId="34246" xr:uid="{CD1486A1-08D4-4209-A731-7814E0DC8165}"/>
    <cellStyle name="Separador de milhares 19 3 4" xfId="4047" xr:uid="{00000000-0005-0000-0000-0000B5170000}"/>
    <cellStyle name="Separador de milhares 19 3 4 2" xfId="12003" xr:uid="{00000000-0005-0000-0000-0000B6170000}"/>
    <cellStyle name="Separador de milhares 19 3 4 2 2" xfId="14944" xr:uid="{00000000-0005-0000-0000-0000B7170000}"/>
    <cellStyle name="Separador de milhares 19 3 4 2 2 2" xfId="20875" xr:uid="{0B0CB7A8-208F-43AB-828D-51C628ABCF50}"/>
    <cellStyle name="Separador de milhares 19 3 4 2 2 2 2" xfId="32669" xr:uid="{626F5113-D53A-4CF1-98A6-051FE6F93506}"/>
    <cellStyle name="Separador de milhares 19 3 4 2 2 2 3" xfId="44468" xr:uid="{9BF25409-BA26-491D-A724-4D20CB6532A1}"/>
    <cellStyle name="Separador de milhares 19 3 4 2 2 3" xfId="26776" xr:uid="{6D234E17-BBB8-4D86-98D3-704F88770A80}"/>
    <cellStyle name="Separador de milhares 19 3 4 2 2 4" xfId="38571" xr:uid="{8D83638E-F365-4789-A1A5-3561277B2339}"/>
    <cellStyle name="Separador de milhares 19 3 4 2 3" xfId="17939" xr:uid="{C13D582E-F5F7-42CB-AE4E-B50AC40D2D1A}"/>
    <cellStyle name="Separador de milhares 19 3 4 2 3 2" xfId="29733" xr:uid="{CD0D68F1-6957-4694-8DE2-21AB20D6A1F6}"/>
    <cellStyle name="Separador de milhares 19 3 4 2 3 3" xfId="41532" xr:uid="{C5157B7C-A0C8-4158-8A69-9125F19D9273}"/>
    <cellStyle name="Separador de milhares 19 3 4 2 4" xfId="23840" xr:uid="{84B9DA71-A182-4BD3-9A4F-268B9715C02E}"/>
    <cellStyle name="Separador de milhares 19 3 4 2 5" xfId="35635" xr:uid="{CA713B6B-7EE5-4D1D-A3FC-49D61A695622}"/>
    <cellStyle name="Separador de milhares 19 3 4 3" xfId="13556" xr:uid="{00000000-0005-0000-0000-0000B8170000}"/>
    <cellStyle name="Separador de milhares 19 3 4 3 2" xfId="19487" xr:uid="{7AC2F585-1923-442D-8238-FE521245A36E}"/>
    <cellStyle name="Separador de milhares 19 3 4 3 2 2" xfId="31281" xr:uid="{26438121-B92D-4339-8C8F-8D62DBC67CD8}"/>
    <cellStyle name="Separador de milhares 19 3 4 3 2 3" xfId="43080" xr:uid="{52A6A185-AF49-4ECB-B1A9-4DA9728AECB3}"/>
    <cellStyle name="Separador de milhares 19 3 4 3 3" xfId="25388" xr:uid="{8FADFFFA-81AD-47D1-B1E7-9BD8526AEEF0}"/>
    <cellStyle name="Separador de milhares 19 3 4 3 4" xfId="37183" xr:uid="{C9E80C88-1109-4BD4-B7D1-BB5416F4BA68}"/>
    <cellStyle name="Separador de milhares 19 3 4 4" xfId="16547" xr:uid="{F0782E31-5A7A-4610-99A7-BBF401F16D38}"/>
    <cellStyle name="Separador de milhares 19 3 4 4 2" xfId="28341" xr:uid="{DA855A2A-CF4E-4DAE-8FBF-AC0834D8331C}"/>
    <cellStyle name="Separador de milhares 19 3 4 4 3" xfId="40140" xr:uid="{E67D201B-9FF4-49FB-A631-5C771E4FDBBB}"/>
    <cellStyle name="Separador de milhares 19 3 4 5" xfId="22451" xr:uid="{B303198D-8499-426C-857F-F773F9DDC520}"/>
    <cellStyle name="Separador de milhares 19 3 4 6" xfId="34247" xr:uid="{D232D5E1-02D1-4597-BEA3-9F27F488DA7C}"/>
    <cellStyle name="Separador de milhares 19 3 5" xfId="4048" xr:uid="{00000000-0005-0000-0000-0000B9170000}"/>
    <cellStyle name="Separador de milhares 19 3 5 2" xfId="12004" xr:uid="{00000000-0005-0000-0000-0000BA170000}"/>
    <cellStyle name="Separador de milhares 19 3 5 2 2" xfId="14945" xr:uid="{00000000-0005-0000-0000-0000BB170000}"/>
    <cellStyle name="Separador de milhares 19 3 5 2 2 2" xfId="20876" xr:uid="{95253D8D-C164-47B8-95E6-EAFD15EF0C06}"/>
    <cellStyle name="Separador de milhares 19 3 5 2 2 2 2" xfId="32670" xr:uid="{2A9AAFCD-7340-41C2-B8DA-6CB1FC560933}"/>
    <cellStyle name="Separador de milhares 19 3 5 2 2 2 3" xfId="44469" xr:uid="{8E2EBD75-3102-4B9B-8B78-4A5F63541119}"/>
    <cellStyle name="Separador de milhares 19 3 5 2 2 3" xfId="26777" xr:uid="{3331104E-B76F-43F9-884C-84F9AF2FF738}"/>
    <cellStyle name="Separador de milhares 19 3 5 2 2 4" xfId="38572" xr:uid="{C65EA536-39A0-4653-A4F0-2A7A2C147D48}"/>
    <cellStyle name="Separador de milhares 19 3 5 2 3" xfId="17940" xr:uid="{2163E143-F640-4E22-8719-11C74991738B}"/>
    <cellStyle name="Separador de milhares 19 3 5 2 3 2" xfId="29734" xr:uid="{AEA6362F-FDDE-4539-B743-37D3A2BA0B59}"/>
    <cellStyle name="Separador de milhares 19 3 5 2 3 3" xfId="41533" xr:uid="{8F4A8318-51AA-44B0-9988-4D9356DCBCA4}"/>
    <cellStyle name="Separador de milhares 19 3 5 2 4" xfId="23841" xr:uid="{A7DB4EB1-A30E-4F9B-B6AF-B8030317DC56}"/>
    <cellStyle name="Separador de milhares 19 3 5 2 5" xfId="35636" xr:uid="{6D702692-AFC2-4AC5-94A9-C7983858AB98}"/>
    <cellStyle name="Separador de milhares 19 3 5 3" xfId="13557" xr:uid="{00000000-0005-0000-0000-0000BC170000}"/>
    <cellStyle name="Separador de milhares 19 3 5 3 2" xfId="19488" xr:uid="{24DC3A79-FD00-4F1D-A2A7-FF3141509CA0}"/>
    <cellStyle name="Separador de milhares 19 3 5 3 2 2" xfId="31282" xr:uid="{27DFD23F-3492-45C6-9079-213336C2C218}"/>
    <cellStyle name="Separador de milhares 19 3 5 3 2 3" xfId="43081" xr:uid="{7BF74DAF-4B95-47AF-86A0-0BC0715A4C07}"/>
    <cellStyle name="Separador de milhares 19 3 5 3 3" xfId="25389" xr:uid="{0EF19322-71B0-4A0F-B20C-4ECB974F52D5}"/>
    <cellStyle name="Separador de milhares 19 3 5 3 4" xfId="37184" xr:uid="{A35C5932-3011-4E83-A8A7-66942029C106}"/>
    <cellStyle name="Separador de milhares 19 3 5 4" xfId="16548" xr:uid="{A4CA107F-8885-45B8-8E30-1B0C37CA2889}"/>
    <cellStyle name="Separador de milhares 19 3 5 4 2" xfId="28342" xr:uid="{39A0C27E-769F-4930-A0DB-75B085E339EA}"/>
    <cellStyle name="Separador de milhares 19 3 5 4 3" xfId="40141" xr:uid="{F504490C-B26E-4B08-AD09-76B89782BBAE}"/>
    <cellStyle name="Separador de milhares 19 3 5 5" xfId="22452" xr:uid="{0A1202C5-CEA3-4079-855F-9BDCD0723641}"/>
    <cellStyle name="Separador de milhares 19 3 5 6" xfId="34248" xr:uid="{6713BBA3-E973-44E3-9DD4-441688586D10}"/>
    <cellStyle name="Separador de milhares 19 3 6" xfId="11998" xr:uid="{00000000-0005-0000-0000-0000BD170000}"/>
    <cellStyle name="Separador de milhares 19 3 6 2" xfId="14939" xr:uid="{00000000-0005-0000-0000-0000BE170000}"/>
    <cellStyle name="Separador de milhares 19 3 6 2 2" xfId="20870" xr:uid="{0B1BE1D4-0EE0-4CE0-A6DD-4A3A8AC6E616}"/>
    <cellStyle name="Separador de milhares 19 3 6 2 2 2" xfId="32664" xr:uid="{AADA0989-B71F-449D-9A1E-89AE9EF843CA}"/>
    <cellStyle name="Separador de milhares 19 3 6 2 2 3" xfId="44463" xr:uid="{3761C075-A68A-404F-AF79-136A94181D34}"/>
    <cellStyle name="Separador de milhares 19 3 6 2 3" xfId="26771" xr:uid="{B39BAB96-9195-4046-B93D-48AF3830551A}"/>
    <cellStyle name="Separador de milhares 19 3 6 2 4" xfId="38566" xr:uid="{71F7A393-74AC-4CDE-95A5-770C1669617E}"/>
    <cellStyle name="Separador de milhares 19 3 6 3" xfId="17934" xr:uid="{36A92A65-2283-4FA8-B290-2B9EDC160996}"/>
    <cellStyle name="Separador de milhares 19 3 6 3 2" xfId="29728" xr:uid="{E42B4E7E-8501-449E-A980-3E7D6D74E03B}"/>
    <cellStyle name="Separador de milhares 19 3 6 3 3" xfId="41527" xr:uid="{4BFAB6D3-EE23-4F7C-8ADA-AD2446071D27}"/>
    <cellStyle name="Separador de milhares 19 3 6 4" xfId="23835" xr:uid="{DFE48C0E-622D-4936-B548-08AD5F8DE51C}"/>
    <cellStyle name="Separador de milhares 19 3 6 5" xfId="35630" xr:uid="{C1F78738-8947-4EC4-A8E3-B4197E0BB4FB}"/>
    <cellStyle name="Separador de milhares 19 3 7" xfId="13551" xr:uid="{00000000-0005-0000-0000-0000BF170000}"/>
    <cellStyle name="Separador de milhares 19 3 7 2" xfId="19482" xr:uid="{727F4B71-D49F-4177-89EB-09D805204174}"/>
    <cellStyle name="Separador de milhares 19 3 7 2 2" xfId="31276" xr:uid="{23CC7681-F276-4CBF-A847-17F9B6BAA06A}"/>
    <cellStyle name="Separador de milhares 19 3 7 2 3" xfId="43075" xr:uid="{D2B33C7D-4DEF-44C0-84DA-13C96A5C08B0}"/>
    <cellStyle name="Separador de milhares 19 3 7 3" xfId="25383" xr:uid="{60861639-D2A2-4339-9687-8DF8B0062284}"/>
    <cellStyle name="Separador de milhares 19 3 7 4" xfId="37178" xr:uid="{6C722E9D-9B6D-4D61-96F0-A8E22B26FE11}"/>
    <cellStyle name="Separador de milhares 19 3 8" xfId="16542" xr:uid="{1B81C88D-0C89-4411-A9D2-5F4DE276D4DA}"/>
    <cellStyle name="Separador de milhares 19 3 8 2" xfId="28336" xr:uid="{8B188C94-783E-4232-9F91-37D102921828}"/>
    <cellStyle name="Separador de milhares 19 3 8 3" xfId="40135" xr:uid="{CCE45AC7-B515-438F-8DB2-95310E17E9A1}"/>
    <cellStyle name="Separador de milhares 19 3 9" xfId="22446" xr:uid="{19BFBB6F-39E7-429F-80F7-8EDB3D9FACEC}"/>
    <cellStyle name="Separador de milhares 19 4" xfId="4049" xr:uid="{00000000-0005-0000-0000-0000C0170000}"/>
    <cellStyle name="Separador de milhares 19 4 10" xfId="34249" xr:uid="{D5CDE917-1183-4582-B8AA-3BCCB0BCADDE}"/>
    <cellStyle name="Separador de milhares 19 4 2" xfId="4050" xr:uid="{00000000-0005-0000-0000-0000C1170000}"/>
    <cellStyle name="Separador de milhares 19 4 2 2" xfId="4051" xr:uid="{00000000-0005-0000-0000-0000C2170000}"/>
    <cellStyle name="Separador de milhares 19 4 2 2 2" xfId="12007" xr:uid="{00000000-0005-0000-0000-0000C3170000}"/>
    <cellStyle name="Separador de milhares 19 4 2 2 2 2" xfId="14948" xr:uid="{00000000-0005-0000-0000-0000C4170000}"/>
    <cellStyle name="Separador de milhares 19 4 2 2 2 2 2" xfId="20879" xr:uid="{A02352C9-D48F-42BD-A979-4F1B1A89E509}"/>
    <cellStyle name="Separador de milhares 19 4 2 2 2 2 2 2" xfId="32673" xr:uid="{CF552060-15E8-47EF-9C6F-903DE1F8C790}"/>
    <cellStyle name="Separador de milhares 19 4 2 2 2 2 2 3" xfId="44472" xr:uid="{AE003545-8FA5-499B-9867-70DA6BA746D8}"/>
    <cellStyle name="Separador de milhares 19 4 2 2 2 2 3" xfId="26780" xr:uid="{D46048B2-5E29-4A92-AC07-44A5BF7D52F6}"/>
    <cellStyle name="Separador de milhares 19 4 2 2 2 2 4" xfId="38575" xr:uid="{07720357-B6B0-468D-B672-9996ADD6EFD6}"/>
    <cellStyle name="Separador de milhares 19 4 2 2 2 3" xfId="17943" xr:uid="{DB887ADE-1E3B-4ADD-B451-F58EF1364697}"/>
    <cellStyle name="Separador de milhares 19 4 2 2 2 3 2" xfId="29737" xr:uid="{4F64671A-4803-42C0-9571-81C7019F1367}"/>
    <cellStyle name="Separador de milhares 19 4 2 2 2 3 3" xfId="41536" xr:uid="{0CAFC886-2078-4513-BA65-633DB22EE9DF}"/>
    <cellStyle name="Separador de milhares 19 4 2 2 2 4" xfId="23844" xr:uid="{70205C1D-A7CE-4B84-B905-E4AF120A59D3}"/>
    <cellStyle name="Separador de milhares 19 4 2 2 2 5" xfId="35639" xr:uid="{4F587E76-2B53-4DCA-A491-28D9EC93714E}"/>
    <cellStyle name="Separador de milhares 19 4 2 2 3" xfId="13560" xr:uid="{00000000-0005-0000-0000-0000C5170000}"/>
    <cellStyle name="Separador de milhares 19 4 2 2 3 2" xfId="19491" xr:uid="{1B558B35-01C6-4171-A190-451DC273E879}"/>
    <cellStyle name="Separador de milhares 19 4 2 2 3 2 2" xfId="31285" xr:uid="{AE43D0E0-78DA-4814-95E0-19E10994D60D}"/>
    <cellStyle name="Separador de milhares 19 4 2 2 3 2 3" xfId="43084" xr:uid="{74D93358-A81F-4D65-87B4-B36460CD4AEE}"/>
    <cellStyle name="Separador de milhares 19 4 2 2 3 3" xfId="25392" xr:uid="{E7B3F87F-EE4F-40DB-895E-4559701C12FE}"/>
    <cellStyle name="Separador de milhares 19 4 2 2 3 4" xfId="37187" xr:uid="{2356BDB5-0A71-4D18-9556-FDA2A6603282}"/>
    <cellStyle name="Separador de milhares 19 4 2 2 4" xfId="16551" xr:uid="{C64C8394-F144-459C-8F46-189B6BE790C1}"/>
    <cellStyle name="Separador de milhares 19 4 2 2 4 2" xfId="28345" xr:uid="{B4BD8707-4422-4260-8FEC-D390AAD85668}"/>
    <cellStyle name="Separador de milhares 19 4 2 2 4 3" xfId="40144" xr:uid="{6117C5F9-A2B5-4EDE-ACF9-3F64A89D746B}"/>
    <cellStyle name="Separador de milhares 19 4 2 2 5" xfId="22455" xr:uid="{AFB33CFB-51D8-433B-8DA6-6AE582944821}"/>
    <cellStyle name="Separador de milhares 19 4 2 2 6" xfId="34251" xr:uid="{D1F0FBB9-05C1-42A9-BFDA-73B5C4D79FFE}"/>
    <cellStyle name="Separador de milhares 19 4 2 3" xfId="4052" xr:uid="{00000000-0005-0000-0000-0000C6170000}"/>
    <cellStyle name="Separador de milhares 19 4 2 3 2" xfId="12008" xr:uid="{00000000-0005-0000-0000-0000C7170000}"/>
    <cellStyle name="Separador de milhares 19 4 2 3 2 2" xfId="14949" xr:uid="{00000000-0005-0000-0000-0000C8170000}"/>
    <cellStyle name="Separador de milhares 19 4 2 3 2 2 2" xfId="20880" xr:uid="{B95D9CEB-EA9E-4AAD-9B37-E4EFBEC76020}"/>
    <cellStyle name="Separador de milhares 19 4 2 3 2 2 2 2" xfId="32674" xr:uid="{352E0F7D-A70E-4E71-8B40-3A6AD30AAF74}"/>
    <cellStyle name="Separador de milhares 19 4 2 3 2 2 2 3" xfId="44473" xr:uid="{1FD618FF-2C46-4AAA-B6C9-C90778638BD4}"/>
    <cellStyle name="Separador de milhares 19 4 2 3 2 2 3" xfId="26781" xr:uid="{B53B677E-57E9-4357-A1B6-D4E1EBF98621}"/>
    <cellStyle name="Separador de milhares 19 4 2 3 2 2 4" xfId="38576" xr:uid="{5F56915E-0875-4C46-AA22-3D85C0E7796B}"/>
    <cellStyle name="Separador de milhares 19 4 2 3 2 3" xfId="17944" xr:uid="{C969B003-BF54-4046-AF6D-E7AA8668EAC6}"/>
    <cellStyle name="Separador de milhares 19 4 2 3 2 3 2" xfId="29738" xr:uid="{6597CDB7-7E75-40AF-B743-F362B492BA14}"/>
    <cellStyle name="Separador de milhares 19 4 2 3 2 3 3" xfId="41537" xr:uid="{27D20016-151F-4DFD-9BFC-0CF645FD28F0}"/>
    <cellStyle name="Separador de milhares 19 4 2 3 2 4" xfId="23845" xr:uid="{6482628F-3628-44C3-B95A-8C2BFE0D4BF5}"/>
    <cellStyle name="Separador de milhares 19 4 2 3 2 5" xfId="35640" xr:uid="{EEFDCB77-36D6-417F-A929-A8B23ABF5238}"/>
    <cellStyle name="Separador de milhares 19 4 2 3 3" xfId="13561" xr:uid="{00000000-0005-0000-0000-0000C9170000}"/>
    <cellStyle name="Separador de milhares 19 4 2 3 3 2" xfId="19492" xr:uid="{B1AD7D5F-BB79-409D-9194-678885CEE8D9}"/>
    <cellStyle name="Separador de milhares 19 4 2 3 3 2 2" xfId="31286" xr:uid="{FA0F7838-547C-4B13-8723-C33D53E710C7}"/>
    <cellStyle name="Separador de milhares 19 4 2 3 3 2 3" xfId="43085" xr:uid="{3C7C502B-8DDD-4DE6-99D6-D6B0400DEC0B}"/>
    <cellStyle name="Separador de milhares 19 4 2 3 3 3" xfId="25393" xr:uid="{EFAAD7E6-93C1-44B5-BAD3-B09EDA107E8A}"/>
    <cellStyle name="Separador de milhares 19 4 2 3 3 4" xfId="37188" xr:uid="{81560131-8F42-456E-BB5B-F88D6D48B7BA}"/>
    <cellStyle name="Separador de milhares 19 4 2 3 4" xfId="16552" xr:uid="{3C9247FF-610E-4F7B-A834-20F132C97687}"/>
    <cellStyle name="Separador de milhares 19 4 2 3 4 2" xfId="28346" xr:uid="{1C68ABCA-936A-4613-A9A0-0EC4ADC9CB5D}"/>
    <cellStyle name="Separador de milhares 19 4 2 3 4 3" xfId="40145" xr:uid="{52033923-15C2-4E15-89C3-453DF3683388}"/>
    <cellStyle name="Separador de milhares 19 4 2 3 5" xfId="22456" xr:uid="{CA474854-414A-4F83-9040-39783837D721}"/>
    <cellStyle name="Separador de milhares 19 4 2 3 6" xfId="34252" xr:uid="{A34DC753-9B6D-4B36-B700-FFDD094D6120}"/>
    <cellStyle name="Separador de milhares 19 4 2 4" xfId="12006" xr:uid="{00000000-0005-0000-0000-0000CA170000}"/>
    <cellStyle name="Separador de milhares 19 4 2 4 2" xfId="14947" xr:uid="{00000000-0005-0000-0000-0000CB170000}"/>
    <cellStyle name="Separador de milhares 19 4 2 4 2 2" xfId="20878" xr:uid="{2D1A2554-6A47-47B5-BC3D-0D32315A1290}"/>
    <cellStyle name="Separador de milhares 19 4 2 4 2 2 2" xfId="32672" xr:uid="{6B47AC3B-F28D-4B19-AA7F-A8BF0C63891D}"/>
    <cellStyle name="Separador de milhares 19 4 2 4 2 2 3" xfId="44471" xr:uid="{D20C75AE-4D27-4129-BAE0-3FF7BC1928B4}"/>
    <cellStyle name="Separador de milhares 19 4 2 4 2 3" xfId="26779" xr:uid="{1BB75426-F976-4714-B79B-088EC84A62C2}"/>
    <cellStyle name="Separador de milhares 19 4 2 4 2 4" xfId="38574" xr:uid="{BC4810DB-A2B7-4447-81DF-343C00D8B896}"/>
    <cellStyle name="Separador de milhares 19 4 2 4 3" xfId="17942" xr:uid="{A6B3D99C-E572-4594-8347-338794D41E6F}"/>
    <cellStyle name="Separador de milhares 19 4 2 4 3 2" xfId="29736" xr:uid="{4F667FD9-8743-4003-8765-D340AA0A8D90}"/>
    <cellStyle name="Separador de milhares 19 4 2 4 3 3" xfId="41535" xr:uid="{68578125-54AC-45CB-ABE5-234533A100D1}"/>
    <cellStyle name="Separador de milhares 19 4 2 4 4" xfId="23843" xr:uid="{D29D5281-3A7C-4002-9E5E-0F0507CF1366}"/>
    <cellStyle name="Separador de milhares 19 4 2 4 5" xfId="35638" xr:uid="{F244460F-4B3B-42CE-AEF8-C3D64484F852}"/>
    <cellStyle name="Separador de milhares 19 4 2 5" xfId="13559" xr:uid="{00000000-0005-0000-0000-0000CC170000}"/>
    <cellStyle name="Separador de milhares 19 4 2 5 2" xfId="19490" xr:uid="{8AB9F8E0-EAC9-4A1D-A669-C7EF09A7A24A}"/>
    <cellStyle name="Separador de milhares 19 4 2 5 2 2" xfId="31284" xr:uid="{DE7EF3F5-0CC6-48A8-9F10-2EA94DF77E9C}"/>
    <cellStyle name="Separador de milhares 19 4 2 5 2 3" xfId="43083" xr:uid="{0518776A-3EE9-46F6-AD63-EB01F85C0B5B}"/>
    <cellStyle name="Separador de milhares 19 4 2 5 3" xfId="25391" xr:uid="{0081D71D-6D99-47A4-A5EC-9CB313BC9A95}"/>
    <cellStyle name="Separador de milhares 19 4 2 5 4" xfId="37186" xr:uid="{84BC0227-4294-41F6-80DF-02ADC19863B0}"/>
    <cellStyle name="Separador de milhares 19 4 2 6" xfId="16550" xr:uid="{37B03C7E-54E6-4BAF-AF62-46D37C0FBCB6}"/>
    <cellStyle name="Separador de milhares 19 4 2 6 2" xfId="28344" xr:uid="{004AA4A3-C9BE-47CA-AF53-BC7F864EEF88}"/>
    <cellStyle name="Separador de milhares 19 4 2 6 3" xfId="40143" xr:uid="{10C77592-FE0D-4735-8538-25E615ED0183}"/>
    <cellStyle name="Separador de milhares 19 4 2 7" xfId="22454" xr:uid="{8048E0B5-E4CE-4974-A4EE-C8AFC8F78602}"/>
    <cellStyle name="Separador de milhares 19 4 2 8" xfId="34250" xr:uid="{70C94D63-D7D3-4AF9-BD8F-B534ECAA0415}"/>
    <cellStyle name="Separador de milhares 19 4 3" xfId="4053" xr:uid="{00000000-0005-0000-0000-0000CD170000}"/>
    <cellStyle name="Separador de milhares 19 4 3 2" xfId="12009" xr:uid="{00000000-0005-0000-0000-0000CE170000}"/>
    <cellStyle name="Separador de milhares 19 4 3 2 2" xfId="14950" xr:uid="{00000000-0005-0000-0000-0000CF170000}"/>
    <cellStyle name="Separador de milhares 19 4 3 2 2 2" xfId="20881" xr:uid="{6ED9776C-9564-42C6-AA53-E85694121D9B}"/>
    <cellStyle name="Separador de milhares 19 4 3 2 2 2 2" xfId="32675" xr:uid="{0A395568-67FB-43BA-85F4-41720BBBC969}"/>
    <cellStyle name="Separador de milhares 19 4 3 2 2 2 3" xfId="44474" xr:uid="{85B697C0-729A-4A4A-8F55-184F3896F1E7}"/>
    <cellStyle name="Separador de milhares 19 4 3 2 2 3" xfId="26782" xr:uid="{88C6868C-A4A8-4C38-9868-8214412F0192}"/>
    <cellStyle name="Separador de milhares 19 4 3 2 2 4" xfId="38577" xr:uid="{DC8AAC3D-7DC4-4796-BE44-9A18ED28FE0B}"/>
    <cellStyle name="Separador de milhares 19 4 3 2 3" xfId="17945" xr:uid="{9170BD6C-91AA-49BD-A6E3-2B39AD37A49E}"/>
    <cellStyle name="Separador de milhares 19 4 3 2 3 2" xfId="29739" xr:uid="{F45B0288-6017-498A-9EB6-05D293C39635}"/>
    <cellStyle name="Separador de milhares 19 4 3 2 3 3" xfId="41538" xr:uid="{818DC42F-ED9F-4320-8E75-BB253EEF7EE7}"/>
    <cellStyle name="Separador de milhares 19 4 3 2 4" xfId="23846" xr:uid="{E7429EB2-2A08-453E-B400-6A8AB2924FAA}"/>
    <cellStyle name="Separador de milhares 19 4 3 2 5" xfId="35641" xr:uid="{68AB4822-94BD-42AF-BE9C-36632E882A07}"/>
    <cellStyle name="Separador de milhares 19 4 3 3" xfId="13562" xr:uid="{00000000-0005-0000-0000-0000D0170000}"/>
    <cellStyle name="Separador de milhares 19 4 3 3 2" xfId="19493" xr:uid="{202457C2-36DA-4315-8A3A-EDCB51A800BE}"/>
    <cellStyle name="Separador de milhares 19 4 3 3 2 2" xfId="31287" xr:uid="{2740710B-FCDF-4D41-BE79-7C137CCE9146}"/>
    <cellStyle name="Separador de milhares 19 4 3 3 2 3" xfId="43086" xr:uid="{CED36106-7242-4D0D-87DF-0AA3648DC0B8}"/>
    <cellStyle name="Separador de milhares 19 4 3 3 3" xfId="25394" xr:uid="{04ED2C0D-4320-4564-A30D-97533B0B6C0D}"/>
    <cellStyle name="Separador de milhares 19 4 3 3 4" xfId="37189" xr:uid="{CE2D39A3-2DDD-4B4E-B8C9-9A695837E4E6}"/>
    <cellStyle name="Separador de milhares 19 4 3 4" xfId="16553" xr:uid="{02A889F9-DB7B-4876-B107-A6546B5F96D3}"/>
    <cellStyle name="Separador de milhares 19 4 3 4 2" xfId="28347" xr:uid="{A62EA282-5E81-41D9-A761-FA0B6FDA354F}"/>
    <cellStyle name="Separador de milhares 19 4 3 4 3" xfId="40146" xr:uid="{BA54ACE3-27BE-4FFC-892A-8364791E04BF}"/>
    <cellStyle name="Separador de milhares 19 4 3 5" xfId="22457" xr:uid="{8EE6C23E-FB22-4D23-BF93-A32790CD97EB}"/>
    <cellStyle name="Separador de milhares 19 4 3 6" xfId="34253" xr:uid="{9CE09596-952F-4D16-AFFC-B1F88907A3E6}"/>
    <cellStyle name="Separador de milhares 19 4 4" xfId="4054" xr:uid="{00000000-0005-0000-0000-0000D1170000}"/>
    <cellStyle name="Separador de milhares 19 4 4 2" xfId="12010" xr:uid="{00000000-0005-0000-0000-0000D2170000}"/>
    <cellStyle name="Separador de milhares 19 4 4 2 2" xfId="14951" xr:uid="{00000000-0005-0000-0000-0000D3170000}"/>
    <cellStyle name="Separador de milhares 19 4 4 2 2 2" xfId="20882" xr:uid="{60C57760-5589-4966-B81B-E136FCF653D6}"/>
    <cellStyle name="Separador de milhares 19 4 4 2 2 2 2" xfId="32676" xr:uid="{A6C4BC01-DC3C-468C-BFD4-F7650545875E}"/>
    <cellStyle name="Separador de milhares 19 4 4 2 2 2 3" xfId="44475" xr:uid="{80EA37E2-EDF4-4299-ABD2-085EE31DF787}"/>
    <cellStyle name="Separador de milhares 19 4 4 2 2 3" xfId="26783" xr:uid="{EBBD8AC4-7265-4B58-9EF8-8CB52C5CF108}"/>
    <cellStyle name="Separador de milhares 19 4 4 2 2 4" xfId="38578" xr:uid="{DC8A0EA2-D51B-4B7D-8A01-BCCC4DA6DF14}"/>
    <cellStyle name="Separador de milhares 19 4 4 2 3" xfId="17946" xr:uid="{784FFD7F-F0BA-415A-A4A7-BB2064F1B879}"/>
    <cellStyle name="Separador de milhares 19 4 4 2 3 2" xfId="29740" xr:uid="{360858F3-5DA4-4EAA-A0E2-F4AAAE019079}"/>
    <cellStyle name="Separador de milhares 19 4 4 2 3 3" xfId="41539" xr:uid="{1F55769A-847A-4542-A5FD-8C8493C14145}"/>
    <cellStyle name="Separador de milhares 19 4 4 2 4" xfId="23847" xr:uid="{A62E06F7-0C06-4A7B-868D-453E2A348AE7}"/>
    <cellStyle name="Separador de milhares 19 4 4 2 5" xfId="35642" xr:uid="{3BEFCAE8-8D78-4CB6-814B-ED333150AF23}"/>
    <cellStyle name="Separador de milhares 19 4 4 3" xfId="13563" xr:uid="{00000000-0005-0000-0000-0000D4170000}"/>
    <cellStyle name="Separador de milhares 19 4 4 3 2" xfId="19494" xr:uid="{8D13A0A7-1BB8-4327-A11C-359655B03A90}"/>
    <cellStyle name="Separador de milhares 19 4 4 3 2 2" xfId="31288" xr:uid="{32D274AA-0C51-4320-BCC8-B0D16B2CA7E4}"/>
    <cellStyle name="Separador de milhares 19 4 4 3 2 3" xfId="43087" xr:uid="{11C733A0-80AE-427A-A6E0-A0B890E42E42}"/>
    <cellStyle name="Separador de milhares 19 4 4 3 3" xfId="25395" xr:uid="{ED34DBC9-AA3F-48CB-83E5-EBC1E71F5DD5}"/>
    <cellStyle name="Separador de milhares 19 4 4 3 4" xfId="37190" xr:uid="{074DFE5C-BDCA-4C81-AE6A-FC1D5C792B7C}"/>
    <cellStyle name="Separador de milhares 19 4 4 4" xfId="16554" xr:uid="{1D7575BA-EB12-4938-8C84-C366F6C9890D}"/>
    <cellStyle name="Separador de milhares 19 4 4 4 2" xfId="28348" xr:uid="{B810AE83-A4CF-4ECD-AEBE-67B625A333CE}"/>
    <cellStyle name="Separador de milhares 19 4 4 4 3" xfId="40147" xr:uid="{135144AE-13EB-4BFA-BF54-147C746059BA}"/>
    <cellStyle name="Separador de milhares 19 4 4 5" xfId="22458" xr:uid="{17814219-2C93-4387-ADEE-9310A7B17B97}"/>
    <cellStyle name="Separador de milhares 19 4 4 6" xfId="34254" xr:uid="{DC926657-6BA1-44F8-8A5D-1AC43F1DBD9A}"/>
    <cellStyle name="Separador de milhares 19 4 5" xfId="4055" xr:uid="{00000000-0005-0000-0000-0000D5170000}"/>
    <cellStyle name="Separador de milhares 19 4 5 2" xfId="12011" xr:uid="{00000000-0005-0000-0000-0000D6170000}"/>
    <cellStyle name="Separador de milhares 19 4 5 2 2" xfId="14952" xr:uid="{00000000-0005-0000-0000-0000D7170000}"/>
    <cellStyle name="Separador de milhares 19 4 5 2 2 2" xfId="20883" xr:uid="{823B1E28-574C-4744-B374-B3C97B79C532}"/>
    <cellStyle name="Separador de milhares 19 4 5 2 2 2 2" xfId="32677" xr:uid="{C6DB27FA-9A52-4B23-B260-1D3A4A13769C}"/>
    <cellStyle name="Separador de milhares 19 4 5 2 2 2 3" xfId="44476" xr:uid="{6830AE73-86CE-47E8-8331-72839EDC62E3}"/>
    <cellStyle name="Separador de milhares 19 4 5 2 2 3" xfId="26784" xr:uid="{89E57BDB-C317-41B0-9185-410BA7FD1264}"/>
    <cellStyle name="Separador de milhares 19 4 5 2 2 4" xfId="38579" xr:uid="{C7998E6D-CE65-40A4-8EE3-0302389801EC}"/>
    <cellStyle name="Separador de milhares 19 4 5 2 3" xfId="17947" xr:uid="{697533B2-9F32-405C-87E4-BD2CB7CD6124}"/>
    <cellStyle name="Separador de milhares 19 4 5 2 3 2" xfId="29741" xr:uid="{A3F0AD15-FC37-4C9B-B2CE-5023C379C083}"/>
    <cellStyle name="Separador de milhares 19 4 5 2 3 3" xfId="41540" xr:uid="{B224C651-21C3-47F4-BE83-B864431A1456}"/>
    <cellStyle name="Separador de milhares 19 4 5 2 4" xfId="23848" xr:uid="{B891BFD0-5636-4E2E-94CC-2F7566BF1FFB}"/>
    <cellStyle name="Separador de milhares 19 4 5 2 5" xfId="35643" xr:uid="{11A34FD5-5755-4C1A-98D9-19F65CB05E9E}"/>
    <cellStyle name="Separador de milhares 19 4 5 3" xfId="13564" xr:uid="{00000000-0005-0000-0000-0000D8170000}"/>
    <cellStyle name="Separador de milhares 19 4 5 3 2" xfId="19495" xr:uid="{11BD27F8-0C42-4EC4-9416-E444523409F1}"/>
    <cellStyle name="Separador de milhares 19 4 5 3 2 2" xfId="31289" xr:uid="{545BFC87-637E-4D7D-B178-B3F9A28F130E}"/>
    <cellStyle name="Separador de milhares 19 4 5 3 2 3" xfId="43088" xr:uid="{56B53BD4-4805-4E09-B7AE-8518F702A16B}"/>
    <cellStyle name="Separador de milhares 19 4 5 3 3" xfId="25396" xr:uid="{FA243BF3-CBE5-4CFC-BF60-C2BD4F190F2A}"/>
    <cellStyle name="Separador de milhares 19 4 5 3 4" xfId="37191" xr:uid="{D06310F6-1893-40FB-AF57-3344E8FC7675}"/>
    <cellStyle name="Separador de milhares 19 4 5 4" xfId="16555" xr:uid="{5A1CAE87-4DA6-4CFC-A0F9-9508D2E21654}"/>
    <cellStyle name="Separador de milhares 19 4 5 4 2" xfId="28349" xr:uid="{22B62536-2E3C-4B48-82B6-D06DD4586058}"/>
    <cellStyle name="Separador de milhares 19 4 5 4 3" xfId="40148" xr:uid="{61D7EC7C-2A89-49C3-8F88-49225656D81A}"/>
    <cellStyle name="Separador de milhares 19 4 5 5" xfId="22459" xr:uid="{D0F2D9D3-CDF4-4B80-9FAE-338A2B9B8C54}"/>
    <cellStyle name="Separador de milhares 19 4 5 6" xfId="34255" xr:uid="{E3DEB34F-8DF0-49AF-A4AA-4CC7639CD9B2}"/>
    <cellStyle name="Separador de milhares 19 4 6" xfId="12005" xr:uid="{00000000-0005-0000-0000-0000D9170000}"/>
    <cellStyle name="Separador de milhares 19 4 6 2" xfId="14946" xr:uid="{00000000-0005-0000-0000-0000DA170000}"/>
    <cellStyle name="Separador de milhares 19 4 6 2 2" xfId="20877" xr:uid="{84E9899E-87C0-4762-9812-F31F69BC141C}"/>
    <cellStyle name="Separador de milhares 19 4 6 2 2 2" xfId="32671" xr:uid="{EF7E8809-F7DF-4FEA-BA89-01DC955E411C}"/>
    <cellStyle name="Separador de milhares 19 4 6 2 2 3" xfId="44470" xr:uid="{52C5094B-B49A-4F0E-8511-0783E9D11F34}"/>
    <cellStyle name="Separador de milhares 19 4 6 2 3" xfId="26778" xr:uid="{B9ADA684-9C28-4E24-B92F-A83551900429}"/>
    <cellStyle name="Separador de milhares 19 4 6 2 4" xfId="38573" xr:uid="{7A806B90-A796-4D4B-81FC-4B5FAA551D37}"/>
    <cellStyle name="Separador de milhares 19 4 6 3" xfId="17941" xr:uid="{AE5B90A7-8617-4F6C-8CB6-803C3D961741}"/>
    <cellStyle name="Separador de milhares 19 4 6 3 2" xfId="29735" xr:uid="{F141C85A-23DD-4953-AEFF-D65EA546B938}"/>
    <cellStyle name="Separador de milhares 19 4 6 3 3" xfId="41534" xr:uid="{9627BDB1-D873-4D1C-B72A-A93444E70663}"/>
    <cellStyle name="Separador de milhares 19 4 6 4" xfId="23842" xr:uid="{9CA93693-6C3B-4EB7-A362-2C4D0495270A}"/>
    <cellStyle name="Separador de milhares 19 4 6 5" xfId="35637" xr:uid="{05249383-4547-4241-87A5-BAE19073C869}"/>
    <cellStyle name="Separador de milhares 19 4 7" xfId="13558" xr:uid="{00000000-0005-0000-0000-0000DB170000}"/>
    <cellStyle name="Separador de milhares 19 4 7 2" xfId="19489" xr:uid="{77E34EB1-1CAE-4E72-BAF5-9EFF80A0C5EA}"/>
    <cellStyle name="Separador de milhares 19 4 7 2 2" xfId="31283" xr:uid="{D92381A7-F410-4E1C-8755-29414C0EDE34}"/>
    <cellStyle name="Separador de milhares 19 4 7 2 3" xfId="43082" xr:uid="{6137DF42-60AA-4058-8029-03D159F5C262}"/>
    <cellStyle name="Separador de milhares 19 4 7 3" xfId="25390" xr:uid="{6722AAEA-CC76-48ED-BBEC-99B715C40205}"/>
    <cellStyle name="Separador de milhares 19 4 7 4" xfId="37185" xr:uid="{5A8D6F2F-4BB2-43CF-AC18-3223D88F52F2}"/>
    <cellStyle name="Separador de milhares 19 4 8" xfId="16549" xr:uid="{7FA1BADE-9904-43C8-8BD3-78E499380A45}"/>
    <cellStyle name="Separador de milhares 19 4 8 2" xfId="28343" xr:uid="{2B7A727E-432F-4CA8-B5DD-37D6651B89D1}"/>
    <cellStyle name="Separador de milhares 19 4 8 3" xfId="40142" xr:uid="{D80AC6B4-818E-4632-AFB1-9B53131BCB4B}"/>
    <cellStyle name="Separador de milhares 19 4 9" xfId="22453" xr:uid="{C4D1B671-DCF5-4D43-9835-D59EAF496BA6}"/>
    <cellStyle name="Separador de milhares 19 5" xfId="4056" xr:uid="{00000000-0005-0000-0000-0000DC170000}"/>
    <cellStyle name="Separador de milhares 19 5 2" xfId="4057" xr:uid="{00000000-0005-0000-0000-0000DD170000}"/>
    <cellStyle name="Separador de milhares 19 5 2 2" xfId="12013" xr:uid="{00000000-0005-0000-0000-0000DE170000}"/>
    <cellStyle name="Separador de milhares 19 5 2 2 2" xfId="14954" xr:uid="{00000000-0005-0000-0000-0000DF170000}"/>
    <cellStyle name="Separador de milhares 19 5 2 2 2 2" xfId="20885" xr:uid="{42CA7FCC-B429-4525-B461-A24F1AC9A504}"/>
    <cellStyle name="Separador de milhares 19 5 2 2 2 2 2" xfId="32679" xr:uid="{D8E93C82-DFC5-4E84-9958-E97E587B1C2B}"/>
    <cellStyle name="Separador de milhares 19 5 2 2 2 2 3" xfId="44478" xr:uid="{54224D5F-CA92-424B-B9F6-95F8ECF17C71}"/>
    <cellStyle name="Separador de milhares 19 5 2 2 2 3" xfId="26786" xr:uid="{BF1E98A6-3D7C-4A88-A4F8-CF84FF9D3092}"/>
    <cellStyle name="Separador de milhares 19 5 2 2 2 4" xfId="38581" xr:uid="{0144145E-41EC-46B3-8ABD-0287FCEC4E29}"/>
    <cellStyle name="Separador de milhares 19 5 2 2 3" xfId="17949" xr:uid="{05A39228-8022-4BB1-AC3F-E733CD6C35F6}"/>
    <cellStyle name="Separador de milhares 19 5 2 2 3 2" xfId="29743" xr:uid="{58BB8FC8-FD52-403F-BC0E-8AFA95C8A36F}"/>
    <cellStyle name="Separador de milhares 19 5 2 2 3 3" xfId="41542" xr:uid="{5ED4D7A4-F6F6-4302-9FE4-871C826C3A48}"/>
    <cellStyle name="Separador de milhares 19 5 2 2 4" xfId="23850" xr:uid="{1D6EB964-C3A6-47DE-9669-DAE91B122AC4}"/>
    <cellStyle name="Separador de milhares 19 5 2 2 5" xfId="35645" xr:uid="{45B63A33-A193-4A79-B604-FDA57F531563}"/>
    <cellStyle name="Separador de milhares 19 5 2 3" xfId="13566" xr:uid="{00000000-0005-0000-0000-0000E0170000}"/>
    <cellStyle name="Separador de milhares 19 5 2 3 2" xfId="19497" xr:uid="{39A712E9-5336-4268-8EC2-692C6893F0D0}"/>
    <cellStyle name="Separador de milhares 19 5 2 3 2 2" xfId="31291" xr:uid="{EF93FC6A-89B5-4A60-8C34-0AD2633B3B9E}"/>
    <cellStyle name="Separador de milhares 19 5 2 3 2 3" xfId="43090" xr:uid="{33930A08-5B5F-4C8C-AB8C-B179BC2FFAFF}"/>
    <cellStyle name="Separador de milhares 19 5 2 3 3" xfId="25398" xr:uid="{AA04CCCD-67EC-4683-B329-EFDCF82146F8}"/>
    <cellStyle name="Separador de milhares 19 5 2 3 4" xfId="37193" xr:uid="{F4B0B9E3-18A0-49EA-BEFA-50AFD94D2311}"/>
    <cellStyle name="Separador de milhares 19 5 2 4" xfId="16557" xr:uid="{15653DC6-97D5-4473-8302-B16258FAB0E3}"/>
    <cellStyle name="Separador de milhares 19 5 2 4 2" xfId="28351" xr:uid="{0E110941-46E0-4CC4-95BD-F1AB07D7E621}"/>
    <cellStyle name="Separador de milhares 19 5 2 4 3" xfId="40150" xr:uid="{55A8C7B0-A5E2-4170-BC37-9914C9F392BA}"/>
    <cellStyle name="Separador de milhares 19 5 2 5" xfId="22461" xr:uid="{C3E6EB1A-5D5D-4924-815C-3CBF8DBD0EAF}"/>
    <cellStyle name="Separador de milhares 19 5 2 6" xfId="34257" xr:uid="{6333B816-24C2-4B63-9BBE-4F0DCCC4F990}"/>
    <cellStyle name="Separador de milhares 19 5 3" xfId="4058" xr:uid="{00000000-0005-0000-0000-0000E1170000}"/>
    <cellStyle name="Separador de milhares 19 5 3 2" xfId="12014" xr:uid="{00000000-0005-0000-0000-0000E2170000}"/>
    <cellStyle name="Separador de milhares 19 5 3 2 2" xfId="14955" xr:uid="{00000000-0005-0000-0000-0000E3170000}"/>
    <cellStyle name="Separador de milhares 19 5 3 2 2 2" xfId="20886" xr:uid="{07DD7AB9-E4BD-453A-9F53-CD9783AEA7F5}"/>
    <cellStyle name="Separador de milhares 19 5 3 2 2 2 2" xfId="32680" xr:uid="{6E23F300-0858-441A-9A31-DD6CDEC411D4}"/>
    <cellStyle name="Separador de milhares 19 5 3 2 2 2 3" xfId="44479" xr:uid="{18D96F70-4BF4-439A-98C8-3F13DF3D75A1}"/>
    <cellStyle name="Separador de milhares 19 5 3 2 2 3" xfId="26787" xr:uid="{CBC57DFF-EA29-4F68-98B5-A2E3618D5E3D}"/>
    <cellStyle name="Separador de milhares 19 5 3 2 2 4" xfId="38582" xr:uid="{651F3BC8-7411-4381-9633-6E3E2A07BA49}"/>
    <cellStyle name="Separador de milhares 19 5 3 2 3" xfId="17950" xr:uid="{70D6113E-C0D0-42D9-AC1A-6C126C5E3DE9}"/>
    <cellStyle name="Separador de milhares 19 5 3 2 3 2" xfId="29744" xr:uid="{0729C692-CB92-4CD3-A421-E8347D5343C9}"/>
    <cellStyle name="Separador de milhares 19 5 3 2 3 3" xfId="41543" xr:uid="{5A488E92-10CB-4952-8337-5865962C4088}"/>
    <cellStyle name="Separador de milhares 19 5 3 2 4" xfId="23851" xr:uid="{5C199845-6C84-4DA6-9AC1-BDB31B2C8D08}"/>
    <cellStyle name="Separador de milhares 19 5 3 2 5" xfId="35646" xr:uid="{34B63999-D771-41A1-ACF9-EA9FA3B105F5}"/>
    <cellStyle name="Separador de milhares 19 5 3 3" xfId="13567" xr:uid="{00000000-0005-0000-0000-0000E4170000}"/>
    <cellStyle name="Separador de milhares 19 5 3 3 2" xfId="19498" xr:uid="{4646C049-7CAF-4A15-AE65-55CBAE586435}"/>
    <cellStyle name="Separador de milhares 19 5 3 3 2 2" xfId="31292" xr:uid="{B890A0DD-26C7-44FF-BED6-42141DAA78D5}"/>
    <cellStyle name="Separador de milhares 19 5 3 3 2 3" xfId="43091" xr:uid="{1E9681D0-33BC-491F-AFC0-A43B968AB3E7}"/>
    <cellStyle name="Separador de milhares 19 5 3 3 3" xfId="25399" xr:uid="{8DD3EA2B-4B4D-469D-97AB-0DFDF3694E29}"/>
    <cellStyle name="Separador de milhares 19 5 3 3 4" xfId="37194" xr:uid="{EB4A7D50-7340-42EF-A4EC-18D2FEED1F46}"/>
    <cellStyle name="Separador de milhares 19 5 3 4" xfId="16558" xr:uid="{4C301969-31DE-4551-BC26-A6960EFD2FC4}"/>
    <cellStyle name="Separador de milhares 19 5 3 4 2" xfId="28352" xr:uid="{EB997743-8C4D-4ED0-9361-17B0DDB2F6BA}"/>
    <cellStyle name="Separador de milhares 19 5 3 4 3" xfId="40151" xr:uid="{1CFBB0E9-871A-44EC-84BE-EAAC3C4EB517}"/>
    <cellStyle name="Separador de milhares 19 5 3 5" xfId="22462" xr:uid="{0FA51592-36EB-4002-B753-D1E4744EFCA9}"/>
    <cellStyle name="Separador de milhares 19 5 3 6" xfId="34258" xr:uid="{80569366-BB3C-40C7-9033-D2055EECE90B}"/>
    <cellStyle name="Separador de milhares 19 5 4" xfId="12012" xr:uid="{00000000-0005-0000-0000-0000E5170000}"/>
    <cellStyle name="Separador de milhares 19 5 4 2" xfId="14953" xr:uid="{00000000-0005-0000-0000-0000E6170000}"/>
    <cellStyle name="Separador de milhares 19 5 4 2 2" xfId="20884" xr:uid="{1F7A7A49-42D5-4BB5-B74D-F2B77C94CA88}"/>
    <cellStyle name="Separador de milhares 19 5 4 2 2 2" xfId="32678" xr:uid="{75D77588-AC0F-4E68-B2B2-B356C51C9364}"/>
    <cellStyle name="Separador de milhares 19 5 4 2 2 3" xfId="44477" xr:uid="{4D1DF102-45EA-4891-9EFE-796CA57C5A4C}"/>
    <cellStyle name="Separador de milhares 19 5 4 2 3" xfId="26785" xr:uid="{7608C6F2-D298-4EA2-974D-3F231BD0C45E}"/>
    <cellStyle name="Separador de milhares 19 5 4 2 4" xfId="38580" xr:uid="{7C18C686-89C1-48B2-B056-CEF44C831A94}"/>
    <cellStyle name="Separador de milhares 19 5 4 3" xfId="17948" xr:uid="{FBD69240-A98E-4DD1-81E1-7604D99DA6F6}"/>
    <cellStyle name="Separador de milhares 19 5 4 3 2" xfId="29742" xr:uid="{C8058593-FB6C-4319-80E2-A6A1196D79B8}"/>
    <cellStyle name="Separador de milhares 19 5 4 3 3" xfId="41541" xr:uid="{4C8A252C-0C47-4D63-8BEA-336C770417EF}"/>
    <cellStyle name="Separador de milhares 19 5 4 4" xfId="23849" xr:uid="{396DA111-BC27-41C0-930A-CBF03BDE3F2B}"/>
    <cellStyle name="Separador de milhares 19 5 4 5" xfId="35644" xr:uid="{6B1FB000-25DE-429D-9ED4-92BB8E9E4EA3}"/>
    <cellStyle name="Separador de milhares 19 5 5" xfId="13565" xr:uid="{00000000-0005-0000-0000-0000E7170000}"/>
    <cellStyle name="Separador de milhares 19 5 5 2" xfId="19496" xr:uid="{8583A320-AEE2-45AB-8CF5-122FE0EA3271}"/>
    <cellStyle name="Separador de milhares 19 5 5 2 2" xfId="31290" xr:uid="{4AAB26A8-0505-4356-BE57-F41B3E5E6A08}"/>
    <cellStyle name="Separador de milhares 19 5 5 2 3" xfId="43089" xr:uid="{84F8F590-571C-4DD8-92FC-70AFDE2E6F58}"/>
    <cellStyle name="Separador de milhares 19 5 5 3" xfId="25397" xr:uid="{762028F5-227B-411C-8194-48639797B03D}"/>
    <cellStyle name="Separador de milhares 19 5 5 4" xfId="37192" xr:uid="{8AE1DF69-00FF-45D5-8827-4AD63C6F0430}"/>
    <cellStyle name="Separador de milhares 19 5 6" xfId="16556" xr:uid="{3CAB36A4-3E2D-4661-99F3-677630AF3952}"/>
    <cellStyle name="Separador de milhares 19 5 6 2" xfId="28350" xr:uid="{EA8F24A3-5B32-462C-A2C2-1E5BAA71E769}"/>
    <cellStyle name="Separador de milhares 19 5 6 3" xfId="40149" xr:uid="{C7434FAC-414D-4354-A21B-CE08A0227026}"/>
    <cellStyle name="Separador de milhares 19 5 7" xfId="22460" xr:uid="{B51760FD-79A2-40AA-848F-C5C0CFBF9E80}"/>
    <cellStyle name="Separador de milhares 19 5 8" xfId="34256" xr:uid="{06447F49-0FE3-4203-9BA2-1C4C373761E7}"/>
    <cellStyle name="Separador de milhares 19 6" xfId="4059" xr:uid="{00000000-0005-0000-0000-0000E8170000}"/>
    <cellStyle name="Separador de milhares 19 6 2" xfId="12015" xr:uid="{00000000-0005-0000-0000-0000E9170000}"/>
    <cellStyle name="Separador de milhares 19 6 2 2" xfId="14956" xr:uid="{00000000-0005-0000-0000-0000EA170000}"/>
    <cellStyle name="Separador de milhares 19 6 2 2 2" xfId="20887" xr:uid="{6E787B3B-49BB-460D-8AAE-B0FEC47B2795}"/>
    <cellStyle name="Separador de milhares 19 6 2 2 2 2" xfId="32681" xr:uid="{B04F7FE8-A8BA-4A51-81A5-566218916D5B}"/>
    <cellStyle name="Separador de milhares 19 6 2 2 2 3" xfId="44480" xr:uid="{641EDD1D-CFE7-4FE5-8FD3-280E1E8826E9}"/>
    <cellStyle name="Separador de milhares 19 6 2 2 3" xfId="26788" xr:uid="{3B7E0430-7BE9-45EF-8225-DFCEB9F8D04A}"/>
    <cellStyle name="Separador de milhares 19 6 2 2 4" xfId="38583" xr:uid="{3C3C9756-2FAE-44E7-87DD-FCAED2C28D26}"/>
    <cellStyle name="Separador de milhares 19 6 2 3" xfId="17951" xr:uid="{7A21E08D-AA8A-428D-85E7-55ACB440FAA5}"/>
    <cellStyle name="Separador de milhares 19 6 2 3 2" xfId="29745" xr:uid="{7BAA0872-F8C2-4D33-BD15-B0010C49C02C}"/>
    <cellStyle name="Separador de milhares 19 6 2 3 3" xfId="41544" xr:uid="{822961AA-B57C-4085-B343-63860F80F971}"/>
    <cellStyle name="Separador de milhares 19 6 2 4" xfId="23852" xr:uid="{F2FDB51B-04B8-45C6-87C8-B2ED15212499}"/>
    <cellStyle name="Separador de milhares 19 6 2 5" xfId="35647" xr:uid="{5317F669-9C7E-425A-979A-2E391392848C}"/>
    <cellStyle name="Separador de milhares 19 6 3" xfId="13568" xr:uid="{00000000-0005-0000-0000-0000EB170000}"/>
    <cellStyle name="Separador de milhares 19 6 3 2" xfId="19499" xr:uid="{AD0C8B90-28C6-4AAE-B464-E46D9B59C9C5}"/>
    <cellStyle name="Separador de milhares 19 6 3 2 2" xfId="31293" xr:uid="{99B3B13E-A23D-4D1A-BA4E-2AA8D20B4488}"/>
    <cellStyle name="Separador de milhares 19 6 3 2 3" xfId="43092" xr:uid="{19A50A46-E958-404B-87A5-F1D0AD507765}"/>
    <cellStyle name="Separador de milhares 19 6 3 3" xfId="25400" xr:uid="{A95E0380-F271-4BB2-B7EE-FF79F24B30D9}"/>
    <cellStyle name="Separador de milhares 19 6 3 4" xfId="37195" xr:uid="{9C6558C7-747C-4E0E-B0C9-D216C5CC9909}"/>
    <cellStyle name="Separador de milhares 19 6 4" xfId="16559" xr:uid="{57014A73-7CDF-43CD-9D22-77FE7607D7EA}"/>
    <cellStyle name="Separador de milhares 19 6 4 2" xfId="28353" xr:uid="{3ACAAE8A-EB4C-4912-BA8F-0620ACF5A155}"/>
    <cellStyle name="Separador de milhares 19 6 4 3" xfId="40152" xr:uid="{6C263279-0903-4D41-A283-D9C18AE93EAA}"/>
    <cellStyle name="Separador de milhares 19 6 5" xfId="22463" xr:uid="{2A44E192-18EB-4A34-B229-A7C995B69643}"/>
    <cellStyle name="Separador de milhares 19 6 6" xfId="34259" xr:uid="{A72E56B0-B16E-4E49-A38F-79B98A2E2D84}"/>
    <cellStyle name="Separador de milhares 19 7" xfId="4060" xr:uid="{00000000-0005-0000-0000-0000EC170000}"/>
    <cellStyle name="Separador de milhares 19 7 2" xfId="12016" xr:uid="{00000000-0005-0000-0000-0000ED170000}"/>
    <cellStyle name="Separador de milhares 19 7 2 2" xfId="14957" xr:uid="{00000000-0005-0000-0000-0000EE170000}"/>
    <cellStyle name="Separador de milhares 19 7 2 2 2" xfId="20888" xr:uid="{E7151E16-199D-4C77-A816-3D34646FD795}"/>
    <cellStyle name="Separador de milhares 19 7 2 2 2 2" xfId="32682" xr:uid="{5C9232FA-1AE2-4E96-ACE8-EE151D941FBF}"/>
    <cellStyle name="Separador de milhares 19 7 2 2 2 3" xfId="44481" xr:uid="{7BF9A074-FCD8-4DA6-81D5-91B3E3CA5624}"/>
    <cellStyle name="Separador de milhares 19 7 2 2 3" xfId="26789" xr:uid="{B55E49D8-4AE3-4BB9-91B6-F4F3BCA91CB6}"/>
    <cellStyle name="Separador de milhares 19 7 2 2 4" xfId="38584" xr:uid="{D1D7510C-9CE4-4133-8E51-5AD735888582}"/>
    <cellStyle name="Separador de milhares 19 7 2 3" xfId="17952" xr:uid="{900B0436-9E50-4748-BE91-59C13089AAA3}"/>
    <cellStyle name="Separador de milhares 19 7 2 3 2" xfId="29746" xr:uid="{AFB5EA7B-1937-4D95-935F-F93985D2AD1D}"/>
    <cellStyle name="Separador de milhares 19 7 2 3 3" xfId="41545" xr:uid="{19966540-FA06-46CE-8EDF-75CF38FCC389}"/>
    <cellStyle name="Separador de milhares 19 7 2 4" xfId="23853" xr:uid="{3C0BA8D0-FC92-439B-91F1-0B860E510EA2}"/>
    <cellStyle name="Separador de milhares 19 7 2 5" xfId="35648" xr:uid="{86C4C970-0C9D-468E-9B00-E135E8C4BE96}"/>
    <cellStyle name="Separador de milhares 19 7 3" xfId="13569" xr:uid="{00000000-0005-0000-0000-0000EF170000}"/>
    <cellStyle name="Separador de milhares 19 7 3 2" xfId="19500" xr:uid="{35CC5E8E-9A9B-4FD9-859B-184DACAD4FE2}"/>
    <cellStyle name="Separador de milhares 19 7 3 2 2" xfId="31294" xr:uid="{5D6C309B-42EE-4950-A381-72C20BE50C12}"/>
    <cellStyle name="Separador de milhares 19 7 3 2 3" xfId="43093" xr:uid="{6C9DE5BD-89A8-4C22-9E69-6470F27BE8B8}"/>
    <cellStyle name="Separador de milhares 19 7 3 3" xfId="25401" xr:uid="{A6E681AB-2CED-4A2D-B66C-6232A32A1404}"/>
    <cellStyle name="Separador de milhares 19 7 3 4" xfId="37196" xr:uid="{8B551BC3-2EA5-4A34-8B4A-F122CA8D2C97}"/>
    <cellStyle name="Separador de milhares 19 7 4" xfId="16560" xr:uid="{B82F25DE-8310-40E3-BAB3-3DECD7DD6CB6}"/>
    <cellStyle name="Separador de milhares 19 7 4 2" xfId="28354" xr:uid="{607A3B4C-CD72-416F-805C-3C4D5562ABA4}"/>
    <cellStyle name="Separador de milhares 19 7 4 3" xfId="40153" xr:uid="{E24B6A1D-D68B-4E3A-B623-792D803EDBEB}"/>
    <cellStyle name="Separador de milhares 19 7 5" xfId="22464" xr:uid="{8C09C9AF-1B3B-495D-9416-A970BEC94780}"/>
    <cellStyle name="Separador de milhares 19 7 6" xfId="34260" xr:uid="{2F843636-8077-4309-AD2B-7AC61CB47F4F}"/>
    <cellStyle name="Separador de milhares 19 8" xfId="4061" xr:uid="{00000000-0005-0000-0000-0000F0170000}"/>
    <cellStyle name="Separador de milhares 19 8 2" xfId="12017" xr:uid="{00000000-0005-0000-0000-0000F1170000}"/>
    <cellStyle name="Separador de milhares 19 8 2 2" xfId="14958" xr:uid="{00000000-0005-0000-0000-0000F2170000}"/>
    <cellStyle name="Separador de milhares 19 8 2 2 2" xfId="20889" xr:uid="{47F76493-2BC3-49A1-98D3-2C19A477D35F}"/>
    <cellStyle name="Separador de milhares 19 8 2 2 2 2" xfId="32683" xr:uid="{33F489A8-0E8B-40AE-890C-AB1CFD24DE15}"/>
    <cellStyle name="Separador de milhares 19 8 2 2 2 3" xfId="44482" xr:uid="{3BC9062A-0268-4B5C-A2ED-8BAE5448BCB3}"/>
    <cellStyle name="Separador de milhares 19 8 2 2 3" xfId="26790" xr:uid="{EB76A689-363B-46A7-B3F7-C06ADA2CF989}"/>
    <cellStyle name="Separador de milhares 19 8 2 2 4" xfId="38585" xr:uid="{F39C0868-0ACA-4A0C-BC5D-D4D4DB95863C}"/>
    <cellStyle name="Separador de milhares 19 8 2 3" xfId="17953" xr:uid="{BD437678-8EE0-450E-9830-0AB983EB8E48}"/>
    <cellStyle name="Separador de milhares 19 8 2 3 2" xfId="29747" xr:uid="{9E48D979-F707-481C-9F98-A02443FB6E71}"/>
    <cellStyle name="Separador de milhares 19 8 2 3 3" xfId="41546" xr:uid="{C3E8F586-2822-4D81-A420-7DA1D1C47FA2}"/>
    <cellStyle name="Separador de milhares 19 8 2 4" xfId="23854" xr:uid="{C1AF0C46-5ABD-4169-8D9A-4E79A67B7C63}"/>
    <cellStyle name="Separador de milhares 19 8 2 5" xfId="35649" xr:uid="{23844D1C-40B8-42BA-BFF7-08261EF19AF6}"/>
    <cellStyle name="Separador de milhares 19 8 3" xfId="13570" xr:uid="{00000000-0005-0000-0000-0000F3170000}"/>
    <cellStyle name="Separador de milhares 19 8 3 2" xfId="19501" xr:uid="{85306D31-F9B5-4E53-A891-7D694BC9A69F}"/>
    <cellStyle name="Separador de milhares 19 8 3 2 2" xfId="31295" xr:uid="{DAB241F8-92CA-422F-B07D-4F44D5EE9C5D}"/>
    <cellStyle name="Separador de milhares 19 8 3 2 3" xfId="43094" xr:uid="{8D3A7D3C-BD09-4A97-8B92-0A8D0653FF1C}"/>
    <cellStyle name="Separador de milhares 19 8 3 3" xfId="25402" xr:uid="{27A7662A-3309-4BEB-9517-1A06C83EB6F6}"/>
    <cellStyle name="Separador de milhares 19 8 3 4" xfId="37197" xr:uid="{C73ADFCF-CED9-428C-BDC2-61E01D329F5F}"/>
    <cellStyle name="Separador de milhares 19 8 4" xfId="16561" xr:uid="{3649A76B-B1FF-4FE2-A646-23872CDCB51D}"/>
    <cellStyle name="Separador de milhares 19 8 4 2" xfId="28355" xr:uid="{E5773249-FF38-4AED-80CB-B97D9F683359}"/>
    <cellStyle name="Separador de milhares 19 8 4 3" xfId="40154" xr:uid="{B773EE8D-CE0A-4221-A646-5EFB5E2FC563}"/>
    <cellStyle name="Separador de milhares 19 8 5" xfId="22465" xr:uid="{5617C161-C37F-4943-A4CD-3D7875F1305D}"/>
    <cellStyle name="Separador de milhares 19 8 6" xfId="34261" xr:uid="{5C2089AC-8619-44DD-BB51-080B18B0B181}"/>
    <cellStyle name="Separador de milhares 19 9" xfId="11990" xr:uid="{00000000-0005-0000-0000-0000F4170000}"/>
    <cellStyle name="Separador de milhares 19 9 2" xfId="14931" xr:uid="{00000000-0005-0000-0000-0000F5170000}"/>
    <cellStyle name="Separador de milhares 19 9 2 2" xfId="20862" xr:uid="{EED34450-BFE4-4F56-8CB7-C76E9402A515}"/>
    <cellStyle name="Separador de milhares 19 9 2 2 2" xfId="32656" xr:uid="{A011DADB-88E8-4B5D-ADBE-598EFD48B304}"/>
    <cellStyle name="Separador de milhares 19 9 2 2 3" xfId="44455" xr:uid="{C88BAA2C-2A00-414A-9B2F-63FFE8404488}"/>
    <cellStyle name="Separador de milhares 19 9 2 3" xfId="26763" xr:uid="{98F08E56-DF55-440F-A30F-7995A8F3D234}"/>
    <cellStyle name="Separador de milhares 19 9 2 4" xfId="38558" xr:uid="{F995F2AA-149F-41FF-B821-EC5D6B586B1E}"/>
    <cellStyle name="Separador de milhares 19 9 3" xfId="17926" xr:uid="{14909F16-7CEF-4794-BEDD-1AA73B6CB9FF}"/>
    <cellStyle name="Separador de milhares 19 9 3 2" xfId="29720" xr:uid="{23204B84-CA66-4C54-AE7E-CFBCE0A5AC11}"/>
    <cellStyle name="Separador de milhares 19 9 3 3" xfId="41519" xr:uid="{055062FE-D573-4DA3-8FAA-48EEFA02CD2A}"/>
    <cellStyle name="Separador de milhares 19 9 4" xfId="23827" xr:uid="{B3B45045-526E-4895-84FA-1D580031AA4D}"/>
    <cellStyle name="Separador de milhares 19 9 5" xfId="35622" xr:uid="{524AF46A-7A88-4512-87A8-FD873F280E49}"/>
    <cellStyle name="Separador de milhares 2" xfId="51" xr:uid="{00000000-0005-0000-0000-0000F6170000}"/>
    <cellStyle name="Separador de milhares 2 10" xfId="513" xr:uid="{00000000-0005-0000-0000-0000F7170000}"/>
    <cellStyle name="Separador de milhares 2 10 2" xfId="4062" xr:uid="{00000000-0005-0000-0000-0000F8170000}"/>
    <cellStyle name="Separador de milhares 2 10 2 2" xfId="4063" xr:uid="{00000000-0005-0000-0000-0000F9170000}"/>
    <cellStyle name="Separador de milhares 2 10 2 2 2" xfId="4064" xr:uid="{00000000-0005-0000-0000-0000FA170000}"/>
    <cellStyle name="Separador de milhares 2 10 2 2 2 2" xfId="12019" xr:uid="{00000000-0005-0000-0000-0000FB170000}"/>
    <cellStyle name="Separador de milhares 2 10 2 2 2 2 2" xfId="14960" xr:uid="{00000000-0005-0000-0000-0000FC170000}"/>
    <cellStyle name="Separador de milhares 2 10 2 2 2 2 2 2" xfId="20891" xr:uid="{ACBEEC40-8E23-47AB-8C2B-6E2421FA88F2}"/>
    <cellStyle name="Separador de milhares 2 10 2 2 2 2 2 2 2" xfId="32685" xr:uid="{DE8F89E7-D1A2-46A3-976C-37C4A1B6389C}"/>
    <cellStyle name="Separador de milhares 2 10 2 2 2 2 2 2 3" xfId="44484" xr:uid="{71027496-5A31-4916-8DDC-702FC2BCC448}"/>
    <cellStyle name="Separador de milhares 2 10 2 2 2 2 2 3" xfId="26792" xr:uid="{B0C9A34E-7AA4-4C56-B06F-5BB66052140B}"/>
    <cellStyle name="Separador de milhares 2 10 2 2 2 2 2 4" xfId="38587" xr:uid="{30470BEF-24B3-4287-8B25-2E7B1ED57FA7}"/>
    <cellStyle name="Separador de milhares 2 10 2 2 2 2 3" xfId="17955" xr:uid="{BA44814D-F790-402B-987A-1B9BD1A1036F}"/>
    <cellStyle name="Separador de milhares 2 10 2 2 2 2 3 2" xfId="29749" xr:uid="{95BE65CD-CFEF-4346-9636-F392937C4272}"/>
    <cellStyle name="Separador de milhares 2 10 2 2 2 2 3 3" xfId="41548" xr:uid="{DB16E086-4BBC-4FBB-AD6A-135313B3699C}"/>
    <cellStyle name="Separador de milhares 2 10 2 2 2 2 4" xfId="23856" xr:uid="{C1ABC368-D77D-4286-A0DB-55334FFC39A4}"/>
    <cellStyle name="Separador de milhares 2 10 2 2 2 2 5" xfId="35651" xr:uid="{171C9E81-026F-4116-BB0A-09234698D815}"/>
    <cellStyle name="Separador de milhares 2 10 2 2 2 3" xfId="13572" xr:uid="{00000000-0005-0000-0000-0000FD170000}"/>
    <cellStyle name="Separador de milhares 2 10 2 2 2 3 2" xfId="19503" xr:uid="{DFCDDEBD-45E9-42B1-B7FA-8C0B3674A7F2}"/>
    <cellStyle name="Separador de milhares 2 10 2 2 2 3 2 2" xfId="31297" xr:uid="{F4E2087B-FFA6-412F-AC58-D0AE275B03C8}"/>
    <cellStyle name="Separador de milhares 2 10 2 2 2 3 2 3" xfId="43096" xr:uid="{608A3307-8CD0-4DAC-AFB0-224C48A250EC}"/>
    <cellStyle name="Separador de milhares 2 10 2 2 2 3 3" xfId="25404" xr:uid="{C9CC5136-9334-4AC3-8E67-74DF140FD6F7}"/>
    <cellStyle name="Separador de milhares 2 10 2 2 2 3 4" xfId="37199" xr:uid="{7D9E07CE-2145-4349-9018-B3696636AECD}"/>
    <cellStyle name="Separador de milhares 2 10 2 2 2 4" xfId="16563" xr:uid="{CE3F4847-5213-4F44-8CBF-B0D75552B61D}"/>
    <cellStyle name="Separador de milhares 2 10 2 2 2 4 2" xfId="28357" xr:uid="{2037A8A6-9320-4E3D-9BB9-73EF4C88EBD3}"/>
    <cellStyle name="Separador de milhares 2 10 2 2 2 4 3" xfId="40156" xr:uid="{522263E8-E68D-4037-A02C-C88EAFC4736D}"/>
    <cellStyle name="Separador de milhares 2 10 2 2 2 5" xfId="22467" xr:uid="{4367C18B-D932-4646-934C-05C2DC38B7CA}"/>
    <cellStyle name="Separador de milhares 2 10 2 2 2 6" xfId="34263" xr:uid="{6A1B46B7-C831-4DD3-B148-4F5647E5F335}"/>
    <cellStyle name="Separador de milhares 2 10 2 2 3" xfId="4065" xr:uid="{00000000-0005-0000-0000-0000FE170000}"/>
    <cellStyle name="Separador de milhares 2 10 2 2 3 2" xfId="12020" xr:uid="{00000000-0005-0000-0000-0000FF170000}"/>
    <cellStyle name="Separador de milhares 2 10 2 2 3 2 2" xfId="14961" xr:uid="{00000000-0005-0000-0000-000000180000}"/>
    <cellStyle name="Separador de milhares 2 10 2 2 3 2 2 2" xfId="20892" xr:uid="{C543769E-DED0-41EB-86DA-9FE12D7E3702}"/>
    <cellStyle name="Separador de milhares 2 10 2 2 3 2 2 2 2" xfId="32686" xr:uid="{112D0B62-A145-486D-B500-B3A44890D358}"/>
    <cellStyle name="Separador de milhares 2 10 2 2 3 2 2 2 3" xfId="44485" xr:uid="{D1C12313-AF20-4F8D-8F00-C7172001C673}"/>
    <cellStyle name="Separador de milhares 2 10 2 2 3 2 2 3" xfId="26793" xr:uid="{84F538FC-B446-48B0-881F-45581C9A20C7}"/>
    <cellStyle name="Separador de milhares 2 10 2 2 3 2 2 4" xfId="38588" xr:uid="{AC174D6A-314D-457E-9673-FB4E36F55F5D}"/>
    <cellStyle name="Separador de milhares 2 10 2 2 3 2 3" xfId="17956" xr:uid="{1E48DB5A-788E-4735-B277-95F36EEA996A}"/>
    <cellStyle name="Separador de milhares 2 10 2 2 3 2 3 2" xfId="29750" xr:uid="{D4DB08B2-6C1E-4F94-B4C7-1E45272747D1}"/>
    <cellStyle name="Separador de milhares 2 10 2 2 3 2 3 3" xfId="41549" xr:uid="{AD847EC5-A98A-4A75-B8EC-5A2277909316}"/>
    <cellStyle name="Separador de milhares 2 10 2 2 3 2 4" xfId="23857" xr:uid="{F82ED591-3CD0-4843-939B-5E1A654C387C}"/>
    <cellStyle name="Separador de milhares 2 10 2 2 3 2 5" xfId="35652" xr:uid="{4C0B8B8B-B3D6-4CA4-A635-8EAA7A1B3134}"/>
    <cellStyle name="Separador de milhares 2 10 2 2 3 3" xfId="13573" xr:uid="{00000000-0005-0000-0000-000001180000}"/>
    <cellStyle name="Separador de milhares 2 10 2 2 3 3 2" xfId="19504" xr:uid="{DB147ABD-0349-4606-8601-E01F0DA5946D}"/>
    <cellStyle name="Separador de milhares 2 10 2 2 3 3 2 2" xfId="31298" xr:uid="{EC15FA92-2E48-4E83-84C9-85B3FC7F0C8E}"/>
    <cellStyle name="Separador de milhares 2 10 2 2 3 3 2 3" xfId="43097" xr:uid="{11989ACE-94E6-4CE8-9FA9-19BFA1B8F27D}"/>
    <cellStyle name="Separador de milhares 2 10 2 2 3 3 3" xfId="25405" xr:uid="{4C2222D6-F8F5-4970-B3FA-2F5FBC88B05B}"/>
    <cellStyle name="Separador de milhares 2 10 2 2 3 3 4" xfId="37200" xr:uid="{0D06C022-9A32-4254-AF0F-1D967E812E4E}"/>
    <cellStyle name="Separador de milhares 2 10 2 2 3 4" xfId="16564" xr:uid="{1CB53990-B460-4709-9B89-49E284CBEBC9}"/>
    <cellStyle name="Separador de milhares 2 10 2 2 3 4 2" xfId="28358" xr:uid="{D2F5C5E6-5D11-491C-BFD6-7FC4AEDD18E7}"/>
    <cellStyle name="Separador de milhares 2 10 2 2 3 4 3" xfId="40157" xr:uid="{97E91216-A083-4926-B079-23250A931CE9}"/>
    <cellStyle name="Separador de milhares 2 10 2 2 3 5" xfId="22468" xr:uid="{C905AA6B-2679-4046-9D13-034FAB1BCDBF}"/>
    <cellStyle name="Separador de milhares 2 10 2 2 3 6" xfId="34264" xr:uid="{FA8D5E9B-9A67-4F6E-AE74-AC1213096215}"/>
    <cellStyle name="Separador de milhares 2 10 2 2 4" xfId="12018" xr:uid="{00000000-0005-0000-0000-000002180000}"/>
    <cellStyle name="Separador de milhares 2 10 2 2 4 2" xfId="14959" xr:uid="{00000000-0005-0000-0000-000003180000}"/>
    <cellStyle name="Separador de milhares 2 10 2 2 4 2 2" xfId="20890" xr:uid="{2BC268A3-1C60-48EC-885E-E1E8F3CD9984}"/>
    <cellStyle name="Separador de milhares 2 10 2 2 4 2 2 2" xfId="32684" xr:uid="{20CE7AE5-488A-433D-9765-1A21449BDB48}"/>
    <cellStyle name="Separador de milhares 2 10 2 2 4 2 2 3" xfId="44483" xr:uid="{DD8E0644-454E-432D-8F71-79506CC3184F}"/>
    <cellStyle name="Separador de milhares 2 10 2 2 4 2 3" xfId="26791" xr:uid="{225D072C-59F4-4FD6-B89F-FCCD44664CCE}"/>
    <cellStyle name="Separador de milhares 2 10 2 2 4 2 4" xfId="38586" xr:uid="{B9A48CE1-8D0E-4D8D-A82D-8F8F6BA454AD}"/>
    <cellStyle name="Separador de milhares 2 10 2 2 4 3" xfId="17954" xr:uid="{04E79228-620C-4764-A6F6-BB5E937CDA94}"/>
    <cellStyle name="Separador de milhares 2 10 2 2 4 3 2" xfId="29748" xr:uid="{2176AE56-AF52-49CD-8573-7CF13637025D}"/>
    <cellStyle name="Separador de milhares 2 10 2 2 4 3 3" xfId="41547" xr:uid="{5265C674-C91F-41D5-AB75-9BBA509F28AD}"/>
    <cellStyle name="Separador de milhares 2 10 2 2 4 4" xfId="23855" xr:uid="{17E24E8C-48F1-4904-B5F2-4AA56E980D8C}"/>
    <cellStyle name="Separador de milhares 2 10 2 2 4 5" xfId="35650" xr:uid="{47C6FCE4-A82A-4773-B91F-C11D13C554E3}"/>
    <cellStyle name="Separador de milhares 2 10 2 2 5" xfId="13571" xr:uid="{00000000-0005-0000-0000-000004180000}"/>
    <cellStyle name="Separador de milhares 2 10 2 2 5 2" xfId="19502" xr:uid="{E326B4A9-F148-4444-888A-67EAB26D7D1B}"/>
    <cellStyle name="Separador de milhares 2 10 2 2 5 2 2" xfId="31296" xr:uid="{E52C03EC-5F29-4559-A28A-82B7B242CD28}"/>
    <cellStyle name="Separador de milhares 2 10 2 2 5 2 3" xfId="43095" xr:uid="{3B0F4272-6E79-40F9-9163-F1015B1F4C31}"/>
    <cellStyle name="Separador de milhares 2 10 2 2 5 3" xfId="25403" xr:uid="{0456E7E9-04B5-41B2-AD38-89C70D18B1F5}"/>
    <cellStyle name="Separador de milhares 2 10 2 2 5 4" xfId="37198" xr:uid="{7C26BF24-282A-464C-BC9C-D825DCAC4D93}"/>
    <cellStyle name="Separador de milhares 2 10 2 2 6" xfId="16562" xr:uid="{43213736-6683-4FA9-99CB-D6D5206A5350}"/>
    <cellStyle name="Separador de milhares 2 10 2 2 6 2" xfId="28356" xr:uid="{2927E1AE-2DEE-4391-9966-8FB779D0998E}"/>
    <cellStyle name="Separador de milhares 2 10 2 2 6 3" xfId="40155" xr:uid="{7D207774-7C88-4ECE-AD04-5C8BE1A164EE}"/>
    <cellStyle name="Separador de milhares 2 10 2 2 7" xfId="22466" xr:uid="{3529FD09-7BF1-4914-BD2C-38A10DC2F7EA}"/>
    <cellStyle name="Separador de milhares 2 10 2 2 8" xfId="34262" xr:uid="{0B6DB5FD-CC5E-4FCF-9AC9-F7DE368CAE49}"/>
    <cellStyle name="Separador de milhares 2 10 3" xfId="4066" xr:uid="{00000000-0005-0000-0000-000005180000}"/>
    <cellStyle name="Separador de milhares 2 10 3 2" xfId="4067" xr:uid="{00000000-0005-0000-0000-000006180000}"/>
    <cellStyle name="Separador de milhares 2 10 3 2 2" xfId="12022" xr:uid="{00000000-0005-0000-0000-000007180000}"/>
    <cellStyle name="Separador de milhares 2 10 3 2 2 2" xfId="14963" xr:uid="{00000000-0005-0000-0000-000008180000}"/>
    <cellStyle name="Separador de milhares 2 10 3 2 2 2 2" xfId="20894" xr:uid="{66D09428-13D6-4004-9AAD-F65C3E95BE93}"/>
    <cellStyle name="Separador de milhares 2 10 3 2 2 2 2 2" xfId="32688" xr:uid="{E68400FE-1DA8-4BDB-B5E8-F6787C450EEC}"/>
    <cellStyle name="Separador de milhares 2 10 3 2 2 2 2 3" xfId="44487" xr:uid="{78037EAF-CFE0-463D-B688-F815E1209A07}"/>
    <cellStyle name="Separador de milhares 2 10 3 2 2 2 3" xfId="26795" xr:uid="{0AF6DDA0-5E62-4768-85D5-1C2249658FA8}"/>
    <cellStyle name="Separador de milhares 2 10 3 2 2 2 4" xfId="38590" xr:uid="{48C4FC28-E325-497B-98F6-824992FEE2B3}"/>
    <cellStyle name="Separador de milhares 2 10 3 2 2 3" xfId="17958" xr:uid="{7C1B419D-67A7-46C3-B1D4-B9C8AC38FD62}"/>
    <cellStyle name="Separador de milhares 2 10 3 2 2 3 2" xfId="29752" xr:uid="{CAF7F40C-E567-4A4A-AAA4-C2EE26D797D3}"/>
    <cellStyle name="Separador de milhares 2 10 3 2 2 3 3" xfId="41551" xr:uid="{5F7100EC-D625-4DD6-BDA3-0720908B9040}"/>
    <cellStyle name="Separador de milhares 2 10 3 2 2 4" xfId="23859" xr:uid="{0EFB0626-518A-4B23-B96A-8B4011A9BA03}"/>
    <cellStyle name="Separador de milhares 2 10 3 2 2 5" xfId="35654" xr:uid="{EFA61DC1-3083-4CCA-BE8D-7D7E5B673BDE}"/>
    <cellStyle name="Separador de milhares 2 10 3 2 3" xfId="13575" xr:uid="{00000000-0005-0000-0000-000009180000}"/>
    <cellStyle name="Separador de milhares 2 10 3 2 3 2" xfId="19506" xr:uid="{ED151CC6-E7E3-4D83-A2C8-D17A3D7A2A4E}"/>
    <cellStyle name="Separador de milhares 2 10 3 2 3 2 2" xfId="31300" xr:uid="{C0BE3148-C8FC-4811-9741-C0E2CEBD8DB4}"/>
    <cellStyle name="Separador de milhares 2 10 3 2 3 2 3" xfId="43099" xr:uid="{5584D83F-9857-46D0-BFBF-9EAB9EFDBD7C}"/>
    <cellStyle name="Separador de milhares 2 10 3 2 3 3" xfId="25407" xr:uid="{1030AF12-1294-4662-B014-9AB0C2C11D12}"/>
    <cellStyle name="Separador de milhares 2 10 3 2 3 4" xfId="37202" xr:uid="{3CEE6E5A-A7C8-4D6E-AFBB-3A4028F14E7C}"/>
    <cellStyle name="Separador de milhares 2 10 3 2 4" xfId="16566" xr:uid="{8616521B-3A96-47A5-94EA-D17DFACCA29D}"/>
    <cellStyle name="Separador de milhares 2 10 3 2 4 2" xfId="28360" xr:uid="{AB0070C1-F7DD-47A6-ACCC-A2DFD465BE2C}"/>
    <cellStyle name="Separador de milhares 2 10 3 2 4 3" xfId="40159" xr:uid="{54457F04-8EE8-4AAB-B080-03244B1FCF3E}"/>
    <cellStyle name="Separador de milhares 2 10 3 2 5" xfId="22470" xr:uid="{63950124-970A-48DE-BFED-50C94A13C078}"/>
    <cellStyle name="Separador de milhares 2 10 3 2 6" xfId="34266" xr:uid="{1EC7C855-31D1-4091-99B5-1213C820C440}"/>
    <cellStyle name="Separador de milhares 2 10 3 3" xfId="4068" xr:uid="{00000000-0005-0000-0000-00000A180000}"/>
    <cellStyle name="Separador de milhares 2 10 3 3 2" xfId="12023" xr:uid="{00000000-0005-0000-0000-00000B180000}"/>
    <cellStyle name="Separador de milhares 2 10 3 3 2 2" xfId="14964" xr:uid="{00000000-0005-0000-0000-00000C180000}"/>
    <cellStyle name="Separador de milhares 2 10 3 3 2 2 2" xfId="20895" xr:uid="{2B9AA898-963C-4B09-B071-9B3AAB8B44B4}"/>
    <cellStyle name="Separador de milhares 2 10 3 3 2 2 2 2" xfId="32689" xr:uid="{6EF98B73-5F9A-4C14-AEDE-B1E4E39495EE}"/>
    <cellStyle name="Separador de milhares 2 10 3 3 2 2 2 3" xfId="44488" xr:uid="{C0095B73-59EE-4A1F-8BF4-E1FE5BD102C2}"/>
    <cellStyle name="Separador de milhares 2 10 3 3 2 2 3" xfId="26796" xr:uid="{A03A99F9-CC96-4175-8E15-5E4E39FBCA93}"/>
    <cellStyle name="Separador de milhares 2 10 3 3 2 2 4" xfId="38591" xr:uid="{83CB56E0-6C4B-4ECC-BC19-8830D0DF5A4F}"/>
    <cellStyle name="Separador de milhares 2 10 3 3 2 3" xfId="17959" xr:uid="{9F34FC10-50C8-4302-8B6D-033C00A75B87}"/>
    <cellStyle name="Separador de milhares 2 10 3 3 2 3 2" xfId="29753" xr:uid="{C02E98EC-A06E-4554-98EA-9DF55038E68E}"/>
    <cellStyle name="Separador de milhares 2 10 3 3 2 3 3" xfId="41552" xr:uid="{D336CDA4-23D0-4502-919D-8E8D2B21A987}"/>
    <cellStyle name="Separador de milhares 2 10 3 3 2 4" xfId="23860" xr:uid="{3EFF25F7-F95D-4D8F-AAF9-8A61F15C9A55}"/>
    <cellStyle name="Separador de milhares 2 10 3 3 2 5" xfId="35655" xr:uid="{E3211818-23DD-4129-ABAB-F3A1B6DFED55}"/>
    <cellStyle name="Separador de milhares 2 10 3 3 3" xfId="13576" xr:uid="{00000000-0005-0000-0000-00000D180000}"/>
    <cellStyle name="Separador de milhares 2 10 3 3 3 2" xfId="19507" xr:uid="{0407535F-F3BF-42C1-BB69-A9C8CF68E58B}"/>
    <cellStyle name="Separador de milhares 2 10 3 3 3 2 2" xfId="31301" xr:uid="{2460BEDE-D340-4A35-958F-B407D2B3D476}"/>
    <cellStyle name="Separador de milhares 2 10 3 3 3 2 3" xfId="43100" xr:uid="{394C30CD-FF98-4079-B218-BFF1BB5A8FB7}"/>
    <cellStyle name="Separador de milhares 2 10 3 3 3 3" xfId="25408" xr:uid="{21D6C47D-DBE6-42F6-8FD8-0F6A0D910632}"/>
    <cellStyle name="Separador de milhares 2 10 3 3 3 4" xfId="37203" xr:uid="{6830C88C-6D46-4F3B-BEC4-4551441BEF78}"/>
    <cellStyle name="Separador de milhares 2 10 3 3 4" xfId="16567" xr:uid="{3D3750CB-C660-43E2-B437-ACB79F24067D}"/>
    <cellStyle name="Separador de milhares 2 10 3 3 4 2" xfId="28361" xr:uid="{A35FE8D8-33C6-4F9C-A5AB-C3C3424B57D6}"/>
    <cellStyle name="Separador de milhares 2 10 3 3 4 3" xfId="40160" xr:uid="{6B0BE8AD-3BD7-499F-A518-F607DF07FCBD}"/>
    <cellStyle name="Separador de milhares 2 10 3 3 5" xfId="22471" xr:uid="{339DA20C-72B9-4ADC-AE14-C8A964B1755F}"/>
    <cellStyle name="Separador de milhares 2 10 3 3 6" xfId="34267" xr:uid="{1B175DF9-BAF1-4F30-B6FF-28C14595AA9B}"/>
    <cellStyle name="Separador de milhares 2 10 3 4" xfId="12021" xr:uid="{00000000-0005-0000-0000-00000E180000}"/>
    <cellStyle name="Separador de milhares 2 10 3 4 2" xfId="14962" xr:uid="{00000000-0005-0000-0000-00000F180000}"/>
    <cellStyle name="Separador de milhares 2 10 3 4 2 2" xfId="20893" xr:uid="{EBB19A2F-15E2-4B92-9B32-9A52A2057586}"/>
    <cellStyle name="Separador de milhares 2 10 3 4 2 2 2" xfId="32687" xr:uid="{B4A1D2A1-7B81-46BE-A84C-8F24B7E71B57}"/>
    <cellStyle name="Separador de milhares 2 10 3 4 2 2 3" xfId="44486" xr:uid="{3F94C37E-D86C-4C2F-8E60-23B744F492B8}"/>
    <cellStyle name="Separador de milhares 2 10 3 4 2 3" xfId="26794" xr:uid="{14FA9AD1-6FB0-4579-ADCE-2BE2173FF5A6}"/>
    <cellStyle name="Separador de milhares 2 10 3 4 2 4" xfId="38589" xr:uid="{FBFACD81-FBD3-446C-B760-81E2EC64AF75}"/>
    <cellStyle name="Separador de milhares 2 10 3 4 3" xfId="17957" xr:uid="{109E84DA-40EF-4DC4-A43A-880AE5A1888D}"/>
    <cellStyle name="Separador de milhares 2 10 3 4 3 2" xfId="29751" xr:uid="{5DB6E1A0-B26A-4BEE-B695-94E939A71733}"/>
    <cellStyle name="Separador de milhares 2 10 3 4 3 3" xfId="41550" xr:uid="{3DD35665-4EA7-4B4A-9D56-5D9362DB8C3F}"/>
    <cellStyle name="Separador de milhares 2 10 3 4 4" xfId="23858" xr:uid="{BF0BBD94-0A04-4B11-852C-34F27400BEF9}"/>
    <cellStyle name="Separador de milhares 2 10 3 4 5" xfId="35653" xr:uid="{F5B5F853-2EB1-464A-8FE0-072D4DE23CF0}"/>
    <cellStyle name="Separador de milhares 2 10 3 5" xfId="13574" xr:uid="{00000000-0005-0000-0000-000010180000}"/>
    <cellStyle name="Separador de milhares 2 10 3 5 2" xfId="19505" xr:uid="{0F1D3C61-3BC6-4E5C-A057-E8CDA6DA7142}"/>
    <cellStyle name="Separador de milhares 2 10 3 5 2 2" xfId="31299" xr:uid="{FACCCBD1-1C3D-43AE-9CDA-303F9F1979A0}"/>
    <cellStyle name="Separador de milhares 2 10 3 5 2 3" xfId="43098" xr:uid="{224ED315-A642-4FC5-B8A1-73ADEDB1B7B0}"/>
    <cellStyle name="Separador de milhares 2 10 3 5 3" xfId="25406" xr:uid="{88E34DF1-8DEA-44AD-A5D9-93AA80C9E6E0}"/>
    <cellStyle name="Separador de milhares 2 10 3 5 4" xfId="37201" xr:uid="{A4EE0957-222B-44D7-B5CD-6B1FDDE4CB45}"/>
    <cellStyle name="Separador de milhares 2 10 3 6" xfId="16565" xr:uid="{F895F25A-5FD4-4E46-A3FE-97095AFC82C3}"/>
    <cellStyle name="Separador de milhares 2 10 3 6 2" xfId="28359" xr:uid="{05801020-3252-4A02-AC6D-283E73D6A1A9}"/>
    <cellStyle name="Separador de milhares 2 10 3 6 3" xfId="40158" xr:uid="{7FCC1ED7-0FB2-4583-902B-906346450CE5}"/>
    <cellStyle name="Separador de milhares 2 10 3 7" xfId="22469" xr:uid="{336BCE8C-CF9B-4734-A9E5-9E9A03479CCF}"/>
    <cellStyle name="Separador de milhares 2 10 3 8" xfId="34265" xr:uid="{87472661-14A5-4B6C-BCFB-4C2CEC8EA9A8}"/>
    <cellStyle name="Separador de milhares 2 10 4" xfId="11230" xr:uid="{00000000-0005-0000-0000-000011180000}"/>
    <cellStyle name="Separador de milhares 2 10 4 2" xfId="14173" xr:uid="{00000000-0005-0000-0000-000012180000}"/>
    <cellStyle name="Separador de milhares 2 10 4 2 2" xfId="20104" xr:uid="{F43BD99F-9B64-4EC9-A39E-165342358F85}"/>
    <cellStyle name="Separador de milhares 2 10 4 2 2 2" xfId="31898" xr:uid="{71843DF0-8CF1-42B2-A507-5C7BC0B8D316}"/>
    <cellStyle name="Separador de milhares 2 10 4 2 2 3" xfId="43697" xr:uid="{C52EB32E-78DE-43DD-B2EC-EF5603213C3E}"/>
    <cellStyle name="Separador de milhares 2 10 4 2 3" xfId="26005" xr:uid="{5C25CDDF-68E0-461C-BB7D-EFEF9DC9A9A5}"/>
    <cellStyle name="Separador de milhares 2 10 4 2 4" xfId="37800" xr:uid="{55F13274-D9E6-453D-AEDE-EA2F0E678F70}"/>
    <cellStyle name="Separador de milhares 2 10 4 3" xfId="17168" xr:uid="{E905604C-6E2D-4F36-A59C-897BF8CED1A7}"/>
    <cellStyle name="Separador de milhares 2 10 4 3 2" xfId="28962" xr:uid="{A566D51A-9CFB-45BC-8367-1ABA586D7175}"/>
    <cellStyle name="Separador de milhares 2 10 4 3 3" xfId="40761" xr:uid="{3428E549-136F-4B3F-B6CD-7EB3A788C733}"/>
    <cellStyle name="Separador de milhares 2 10 4 4" xfId="23069" xr:uid="{842E46E6-C56A-4816-BCB6-D10A4A6447EA}"/>
    <cellStyle name="Separador de milhares 2 10 4 5" xfId="34864" xr:uid="{4BE2D965-6258-4859-9FBD-2BD754CF835D}"/>
    <cellStyle name="Separador de milhares 2 10 5" xfId="12628" xr:uid="{00000000-0005-0000-0000-000013180000}"/>
    <cellStyle name="Separador de milhares 2 10 5 2" xfId="18559" xr:uid="{853CC611-7F5D-49CF-A3AA-C4298F46B74D}"/>
    <cellStyle name="Separador de milhares 2 10 5 2 2" xfId="30353" xr:uid="{B8714F89-B783-457D-A7DE-C57F7721715A}"/>
    <cellStyle name="Separador de milhares 2 10 5 2 3" xfId="42152" xr:uid="{758A39FE-97C4-4618-AFE9-81B484CF559A}"/>
    <cellStyle name="Separador de milhares 2 10 5 3" xfId="24460" xr:uid="{DD8C430F-5B28-488E-9FFC-B052F006BB12}"/>
    <cellStyle name="Separador de milhares 2 10 5 4" xfId="36255" xr:uid="{645F70F1-3367-4EF1-B7C2-9A04F464C5F6}"/>
    <cellStyle name="Separador de milhares 2 10 6" xfId="15615" xr:uid="{E92E9F42-764F-44E2-9BFF-4B2C41376837}"/>
    <cellStyle name="Separador de milhares 2 10 6 2" xfId="27413" xr:uid="{536C13FF-26C9-4340-98B4-98D4997B8162}"/>
    <cellStyle name="Separador de milhares 2 10 6 3" xfId="39208" xr:uid="{7ACB7C51-8072-4AB2-98A4-AEE5BEB8CC42}"/>
    <cellStyle name="Separador de milhares 2 10 7" xfId="21523" xr:uid="{F56DDE62-0591-4B2C-93E3-C7BA93AC9C15}"/>
    <cellStyle name="Separador de milhares 2 10 8" xfId="33315" xr:uid="{813C28D0-1C4A-48B1-9F89-B5299D30FFB8}"/>
    <cellStyle name="Separador de milhares 2 10_Empréstimos e Financiamento SPE" xfId="10623" xr:uid="{00000000-0005-0000-0000-000014180000}"/>
    <cellStyle name="Separador de milhares 2 11" xfId="374" xr:uid="{00000000-0005-0000-0000-000015180000}"/>
    <cellStyle name="Separador de milhares 2 11 2" xfId="4069" xr:uid="{00000000-0005-0000-0000-000016180000}"/>
    <cellStyle name="Separador de milhares 2 11 3" xfId="11091" xr:uid="{00000000-0005-0000-0000-000017180000}"/>
    <cellStyle name="Separador de milhares 2 11 3 2" xfId="14034" xr:uid="{00000000-0005-0000-0000-000018180000}"/>
    <cellStyle name="Separador de milhares 2 11 3 2 2" xfId="19965" xr:uid="{A4104DDF-4DF4-4585-AA2E-EC0A83C2D8B7}"/>
    <cellStyle name="Separador de milhares 2 11 3 2 2 2" xfId="31759" xr:uid="{47245023-B1A3-4A0E-A7F8-870809BF4A4E}"/>
    <cellStyle name="Separador de milhares 2 11 3 2 2 3" xfId="43558" xr:uid="{B24DE363-C66E-432A-8B96-4DF5131B7ACE}"/>
    <cellStyle name="Separador de milhares 2 11 3 2 3" xfId="25866" xr:uid="{09954B53-7239-43E0-8B61-27EC1AC03A6D}"/>
    <cellStyle name="Separador de milhares 2 11 3 2 4" xfId="37661" xr:uid="{26A4D7B3-E8F9-47AF-8F07-63281E80BD0A}"/>
    <cellStyle name="Separador de milhares 2 11 3 3" xfId="17029" xr:uid="{83E68008-1B31-4F27-86F0-91A3B4377B97}"/>
    <cellStyle name="Separador de milhares 2 11 3 3 2" xfId="28823" xr:uid="{49400BDC-B580-469D-8375-57EF32DD9968}"/>
    <cellStyle name="Separador de milhares 2 11 3 3 3" xfId="40622" xr:uid="{74A71195-EA61-4493-84B6-93E7165044D2}"/>
    <cellStyle name="Separador de milhares 2 11 3 4" xfId="22930" xr:uid="{CDBC59EF-51EB-45EE-AB88-12D7CBE4294F}"/>
    <cellStyle name="Separador de milhares 2 11 3 5" xfId="34725" xr:uid="{9729ED9D-4481-4146-8437-249A24850944}"/>
    <cellStyle name="Separador de milhares 2 11 4" xfId="12489" xr:uid="{00000000-0005-0000-0000-000019180000}"/>
    <cellStyle name="Separador de milhares 2 11 4 2" xfId="18420" xr:uid="{3F7CF339-08D5-4A7A-B5BF-D48AE35D4C2E}"/>
    <cellStyle name="Separador de milhares 2 11 4 2 2" xfId="30214" xr:uid="{3964F8CC-E322-4ED8-9ABA-C9D55C71F7CA}"/>
    <cellStyle name="Separador de milhares 2 11 4 2 3" xfId="42013" xr:uid="{6401F9BB-621B-4986-8F9F-CEE00293474A}"/>
    <cellStyle name="Separador de milhares 2 11 4 3" xfId="24321" xr:uid="{37E1F35D-9D37-4427-86C8-C626B19DDDE7}"/>
    <cellStyle name="Separador de milhares 2 11 4 4" xfId="36116" xr:uid="{4050B246-1F64-4855-A277-8C6514C62EE4}"/>
    <cellStyle name="Separador de milhares 2 11 5" xfId="15476" xr:uid="{B3514A60-08F7-4D40-945D-796D4DA1D921}"/>
    <cellStyle name="Separador de milhares 2 11 5 2" xfId="27274" xr:uid="{629158C2-8C89-494B-863B-CC024B7DA255}"/>
    <cellStyle name="Separador de milhares 2 11 5 3" xfId="39069" xr:uid="{F4757F62-EEAA-4254-83DF-54FB6B376F39}"/>
    <cellStyle name="Separador de milhares 2 11 6" xfId="21384" xr:uid="{464A7D74-A888-49DE-A26C-8CD6A05FB4E4}"/>
    <cellStyle name="Separador de milhares 2 11 7" xfId="33176" xr:uid="{0E010FD3-2874-4838-8188-A71330EFE831}"/>
    <cellStyle name="Separador de milhares 2 11_Empréstimos e Financiamento SPE" xfId="10624" xr:uid="{00000000-0005-0000-0000-00001A180000}"/>
    <cellStyle name="Separador de milhares 2 12" xfId="657" xr:uid="{00000000-0005-0000-0000-00001B180000}"/>
    <cellStyle name="Separador de milhares 2 12 2" xfId="4070" xr:uid="{00000000-0005-0000-0000-00001C180000}"/>
    <cellStyle name="Separador de milhares 2 12 2 2" xfId="4071" xr:uid="{00000000-0005-0000-0000-00001D180000}"/>
    <cellStyle name="Separador de milhares 2 12 2 2 2" xfId="12025" xr:uid="{00000000-0005-0000-0000-00001E180000}"/>
    <cellStyle name="Separador de milhares 2 12 2 2 2 2" xfId="14966" xr:uid="{00000000-0005-0000-0000-00001F180000}"/>
    <cellStyle name="Separador de milhares 2 12 2 2 2 2 2" xfId="20897" xr:uid="{EFF8494F-0AD2-4420-A6B5-A24488532324}"/>
    <cellStyle name="Separador de milhares 2 12 2 2 2 2 2 2" xfId="32691" xr:uid="{9BACFB70-DAC0-4A26-B2BE-3DA4A95D9F6D}"/>
    <cellStyle name="Separador de milhares 2 12 2 2 2 2 2 3" xfId="44490" xr:uid="{1A7DF49E-6034-4354-860B-D9B5B368BC66}"/>
    <cellStyle name="Separador de milhares 2 12 2 2 2 2 3" xfId="26798" xr:uid="{01274AB4-8C5A-400E-BFBF-AE7DCED82F2D}"/>
    <cellStyle name="Separador de milhares 2 12 2 2 2 2 4" xfId="38593" xr:uid="{93F5D661-9461-46AB-9710-22843F9121C7}"/>
    <cellStyle name="Separador de milhares 2 12 2 2 2 3" xfId="17961" xr:uid="{0C2AA91F-99F1-4703-B320-00BC5A2CCB4A}"/>
    <cellStyle name="Separador de milhares 2 12 2 2 2 3 2" xfId="29755" xr:uid="{B7D92DD5-E66A-47BA-AE40-925A1D8539A8}"/>
    <cellStyle name="Separador de milhares 2 12 2 2 2 3 3" xfId="41554" xr:uid="{3E035CB9-EBEB-410D-BB0F-C9B575C4B1C5}"/>
    <cellStyle name="Separador de milhares 2 12 2 2 2 4" xfId="23862" xr:uid="{76239679-69D4-4DD7-B3F1-3480DCC8D553}"/>
    <cellStyle name="Separador de milhares 2 12 2 2 2 5" xfId="35657" xr:uid="{325C3FC8-17B1-43A9-9D56-17489E663D70}"/>
    <cellStyle name="Separador de milhares 2 12 2 2 3" xfId="13578" xr:uid="{00000000-0005-0000-0000-000020180000}"/>
    <cellStyle name="Separador de milhares 2 12 2 2 3 2" xfId="19509" xr:uid="{9FD1B0D1-58CA-4961-A882-13E3228D4CD7}"/>
    <cellStyle name="Separador de milhares 2 12 2 2 3 2 2" xfId="31303" xr:uid="{5BD37D67-85DD-4C6C-9697-4705740D0F79}"/>
    <cellStyle name="Separador de milhares 2 12 2 2 3 2 3" xfId="43102" xr:uid="{1C9DE29F-D364-4F2D-AC25-0C79F966EB6C}"/>
    <cellStyle name="Separador de milhares 2 12 2 2 3 3" xfId="25410" xr:uid="{E59002EE-45E8-488D-9A7A-D68F50EB7440}"/>
    <cellStyle name="Separador de milhares 2 12 2 2 3 4" xfId="37205" xr:uid="{9E188D5B-891B-4674-8E6A-2FAAE4CA49EA}"/>
    <cellStyle name="Separador de milhares 2 12 2 2 4" xfId="16569" xr:uid="{84732360-BB4A-43E9-9580-A979743E243D}"/>
    <cellStyle name="Separador de milhares 2 12 2 2 4 2" xfId="28363" xr:uid="{69440574-C036-4731-B49D-52647E0C6CC9}"/>
    <cellStyle name="Separador de milhares 2 12 2 2 4 3" xfId="40162" xr:uid="{AE97FE76-DEA8-49BA-BADE-7A6896D3807D}"/>
    <cellStyle name="Separador de milhares 2 12 2 2 5" xfId="22473" xr:uid="{7D0E7585-2A92-42CF-92DC-51DDD119FE86}"/>
    <cellStyle name="Separador de milhares 2 12 2 2 6" xfId="34269" xr:uid="{61C1D983-F334-44AC-8F56-ED908F268809}"/>
    <cellStyle name="Separador de milhares 2 12 2 3" xfId="4072" xr:uid="{00000000-0005-0000-0000-000021180000}"/>
    <cellStyle name="Separador de milhares 2 12 2 3 2" xfId="12026" xr:uid="{00000000-0005-0000-0000-000022180000}"/>
    <cellStyle name="Separador de milhares 2 12 2 3 2 2" xfId="14967" xr:uid="{00000000-0005-0000-0000-000023180000}"/>
    <cellStyle name="Separador de milhares 2 12 2 3 2 2 2" xfId="20898" xr:uid="{B2CA7087-0F0D-43CF-B909-4EDC01D60D34}"/>
    <cellStyle name="Separador de milhares 2 12 2 3 2 2 2 2" xfId="32692" xr:uid="{0D91BFF9-3280-42D3-B306-49C9E425047A}"/>
    <cellStyle name="Separador de milhares 2 12 2 3 2 2 2 3" xfId="44491" xr:uid="{65BC13F1-33FB-4E09-831D-19DD0004824D}"/>
    <cellStyle name="Separador de milhares 2 12 2 3 2 2 3" xfId="26799" xr:uid="{9CE96ADE-31E2-44A3-BE9F-988EC1F7EA54}"/>
    <cellStyle name="Separador de milhares 2 12 2 3 2 2 4" xfId="38594" xr:uid="{FF2D28A3-77DC-49F7-9EB4-05D5DA1D47E4}"/>
    <cellStyle name="Separador de milhares 2 12 2 3 2 3" xfId="17962" xr:uid="{5ED07DE4-63D8-4277-9909-950E63D00E98}"/>
    <cellStyle name="Separador de milhares 2 12 2 3 2 3 2" xfId="29756" xr:uid="{6D4A90C0-A35E-4204-8AAE-0788D3092E80}"/>
    <cellStyle name="Separador de milhares 2 12 2 3 2 3 3" xfId="41555" xr:uid="{AC61412C-ACC8-4F84-9566-AE1B8CD15F32}"/>
    <cellStyle name="Separador de milhares 2 12 2 3 2 4" xfId="23863" xr:uid="{825F93FF-701E-47D7-9DC9-60F64F658C8F}"/>
    <cellStyle name="Separador de milhares 2 12 2 3 2 5" xfId="35658" xr:uid="{0FE00F54-2E9F-4AC3-BE36-B15A351CDE8A}"/>
    <cellStyle name="Separador de milhares 2 12 2 3 3" xfId="13579" xr:uid="{00000000-0005-0000-0000-000024180000}"/>
    <cellStyle name="Separador de milhares 2 12 2 3 3 2" xfId="19510" xr:uid="{CF866F81-E53A-4545-9D6C-3E7F68C4F9B8}"/>
    <cellStyle name="Separador de milhares 2 12 2 3 3 2 2" xfId="31304" xr:uid="{9C12160D-F348-42BB-A32F-06C4DED086F8}"/>
    <cellStyle name="Separador de milhares 2 12 2 3 3 2 3" xfId="43103" xr:uid="{4EDAAFA9-CD84-4B5A-9D1E-D4BA684F36EE}"/>
    <cellStyle name="Separador de milhares 2 12 2 3 3 3" xfId="25411" xr:uid="{26BFA335-101B-40C6-A1A6-E8A6B652A277}"/>
    <cellStyle name="Separador de milhares 2 12 2 3 3 4" xfId="37206" xr:uid="{9BC2C673-C2EF-48D8-ADC6-1C9A475AD52C}"/>
    <cellStyle name="Separador de milhares 2 12 2 3 4" xfId="16570" xr:uid="{37085FD2-EEFF-4C39-AFE7-9BBF2C300ECA}"/>
    <cellStyle name="Separador de milhares 2 12 2 3 4 2" xfId="28364" xr:uid="{1C45E54B-702B-48F5-8739-68B9C8D0C075}"/>
    <cellStyle name="Separador de milhares 2 12 2 3 4 3" xfId="40163" xr:uid="{BC74F57C-E1D9-49E7-90F3-C1433DB207F5}"/>
    <cellStyle name="Separador de milhares 2 12 2 3 5" xfId="22474" xr:uid="{C3074BE6-724E-4242-A8EB-EA5826C04B72}"/>
    <cellStyle name="Separador de milhares 2 12 2 3 6" xfId="34270" xr:uid="{BC475ABE-4CDC-49C7-962F-F7DC077818E5}"/>
    <cellStyle name="Separador de milhares 2 12 2 4" xfId="12024" xr:uid="{00000000-0005-0000-0000-000025180000}"/>
    <cellStyle name="Separador de milhares 2 12 2 4 2" xfId="14965" xr:uid="{00000000-0005-0000-0000-000026180000}"/>
    <cellStyle name="Separador de milhares 2 12 2 4 2 2" xfId="20896" xr:uid="{12D42DB5-AA71-4BF3-A49D-6B0632E010F3}"/>
    <cellStyle name="Separador de milhares 2 12 2 4 2 2 2" xfId="32690" xr:uid="{D4D7DF69-B86B-4BB4-8B09-09A03F43B477}"/>
    <cellStyle name="Separador de milhares 2 12 2 4 2 2 3" xfId="44489" xr:uid="{D6C9D14B-5489-4E01-A5DC-C8E28BCF8E9D}"/>
    <cellStyle name="Separador de milhares 2 12 2 4 2 3" xfId="26797" xr:uid="{037F888B-224F-4861-899F-645E3B860D83}"/>
    <cellStyle name="Separador de milhares 2 12 2 4 2 4" xfId="38592" xr:uid="{357D2CAE-5CEC-471A-B592-742F2F2F9500}"/>
    <cellStyle name="Separador de milhares 2 12 2 4 3" xfId="17960" xr:uid="{79FD2AA8-4BCD-4E3B-AFAA-0B591AE941D4}"/>
    <cellStyle name="Separador de milhares 2 12 2 4 3 2" xfId="29754" xr:uid="{E1268E78-9784-420D-86C0-510DC2924A6A}"/>
    <cellStyle name="Separador de milhares 2 12 2 4 3 3" xfId="41553" xr:uid="{E90CE3B2-DB58-4283-96DD-D83E57E51788}"/>
    <cellStyle name="Separador de milhares 2 12 2 4 4" xfId="23861" xr:uid="{92D44DD4-82B6-405E-9FC8-8CAC5A70E192}"/>
    <cellStyle name="Separador de milhares 2 12 2 4 5" xfId="35656" xr:uid="{6B7C9809-AF0E-4FD1-91CE-F9B9B29D7AEF}"/>
    <cellStyle name="Separador de milhares 2 12 2 5" xfId="13577" xr:uid="{00000000-0005-0000-0000-000027180000}"/>
    <cellStyle name="Separador de milhares 2 12 2 5 2" xfId="19508" xr:uid="{8017F947-B996-4349-AC56-2E457D7310EC}"/>
    <cellStyle name="Separador de milhares 2 12 2 5 2 2" xfId="31302" xr:uid="{BD58304D-0DB9-45B7-8C30-7DC0664D99B6}"/>
    <cellStyle name="Separador de milhares 2 12 2 5 2 3" xfId="43101" xr:uid="{3BE35A4F-2686-47CE-9C8D-7E31687620AD}"/>
    <cellStyle name="Separador de milhares 2 12 2 5 3" xfId="25409" xr:uid="{02339EEA-FFB2-41FA-BEDF-578C00E4B8BE}"/>
    <cellStyle name="Separador de milhares 2 12 2 5 4" xfId="37204" xr:uid="{A84958B9-692D-4195-A3CA-B8FEBFB15DEF}"/>
    <cellStyle name="Separador de milhares 2 12 2 6" xfId="16568" xr:uid="{CEFD9C83-14CD-46E4-8FD0-001E32C980F2}"/>
    <cellStyle name="Separador de milhares 2 12 2 6 2" xfId="28362" xr:uid="{346C9F10-BE3F-4518-9D5C-23932CA22A96}"/>
    <cellStyle name="Separador de milhares 2 12 2 6 3" xfId="40161" xr:uid="{D7A18E80-92F2-48A2-AB22-4E947EE42FDB}"/>
    <cellStyle name="Separador de milhares 2 12 2 7" xfId="22472" xr:uid="{FC7382BA-B625-4366-B913-B7C2AE61FE0F}"/>
    <cellStyle name="Separador de milhares 2 12 2 8" xfId="34268" xr:uid="{96DD428A-8C29-4EAB-A1B2-FDD126B2D59E}"/>
    <cellStyle name="Separador de milhares 2 12_Empréstimos e Financiamento SPE" xfId="10625" xr:uid="{00000000-0005-0000-0000-000028180000}"/>
    <cellStyle name="Separador de milhares 2 13" xfId="4073" xr:uid="{00000000-0005-0000-0000-000029180000}"/>
    <cellStyle name="Separador de milhares 2 13 2" xfId="4074" xr:uid="{00000000-0005-0000-0000-00002A180000}"/>
    <cellStyle name="Separador de milhares 2 13 2 2" xfId="12028" xr:uid="{00000000-0005-0000-0000-00002B180000}"/>
    <cellStyle name="Separador de milhares 2 13 2 2 2" xfId="14969" xr:uid="{00000000-0005-0000-0000-00002C180000}"/>
    <cellStyle name="Separador de milhares 2 13 2 2 2 2" xfId="20900" xr:uid="{2970F932-91E5-434A-B1CC-5B747A3409B1}"/>
    <cellStyle name="Separador de milhares 2 13 2 2 2 2 2" xfId="32694" xr:uid="{7A0A8C0C-43E7-4940-993A-A9F611FC1DC6}"/>
    <cellStyle name="Separador de milhares 2 13 2 2 2 2 3" xfId="44493" xr:uid="{D8940125-80E7-43D8-A70B-D0FB67EF8574}"/>
    <cellStyle name="Separador de milhares 2 13 2 2 2 3" xfId="26801" xr:uid="{9D18AF15-3B46-43CF-9E20-FC4633DAC7CD}"/>
    <cellStyle name="Separador de milhares 2 13 2 2 2 4" xfId="38596" xr:uid="{21ED2B4B-CF86-4058-9DC7-0AE09E78714F}"/>
    <cellStyle name="Separador de milhares 2 13 2 2 3" xfId="17964" xr:uid="{8F9FE090-DE1C-4915-AC41-0E0BDE7C1DFC}"/>
    <cellStyle name="Separador de milhares 2 13 2 2 3 2" xfId="29758" xr:uid="{ABCEF6FB-DF79-4E2D-964C-FA92E5AD0C73}"/>
    <cellStyle name="Separador de milhares 2 13 2 2 3 3" xfId="41557" xr:uid="{F7915934-23DD-4A26-8928-1D24299E455D}"/>
    <cellStyle name="Separador de milhares 2 13 2 2 4" xfId="23865" xr:uid="{9F6CAA1D-17AC-463C-AEF0-3E35C561D0F8}"/>
    <cellStyle name="Separador de milhares 2 13 2 2 5" xfId="35660" xr:uid="{35EC3662-72A5-4419-9D88-7D1F037776DD}"/>
    <cellStyle name="Separador de milhares 2 13 2 3" xfId="13581" xr:uid="{00000000-0005-0000-0000-00002D180000}"/>
    <cellStyle name="Separador de milhares 2 13 2 3 2" xfId="19512" xr:uid="{7BA5FCD2-F79C-4E74-B86F-75F8865FD208}"/>
    <cellStyle name="Separador de milhares 2 13 2 3 2 2" xfId="31306" xr:uid="{CD4067B9-E1E0-4B2B-9394-7C401A4C482D}"/>
    <cellStyle name="Separador de milhares 2 13 2 3 2 3" xfId="43105" xr:uid="{113EFEB8-128B-4C80-82B6-E69F1F021F9C}"/>
    <cellStyle name="Separador de milhares 2 13 2 3 3" xfId="25413" xr:uid="{BC7E516C-F6CC-4F36-B8B6-56EE8FF62E3F}"/>
    <cellStyle name="Separador de milhares 2 13 2 3 4" xfId="37208" xr:uid="{9B6CCE46-850D-4757-906B-A80E8B72FC23}"/>
    <cellStyle name="Separador de milhares 2 13 2 4" xfId="16572" xr:uid="{FC3C84A6-678B-4E66-9510-A6FA164DC993}"/>
    <cellStyle name="Separador de milhares 2 13 2 4 2" xfId="28366" xr:uid="{D7E341E2-4BF3-46C9-B93D-A2F855BB89F3}"/>
    <cellStyle name="Separador de milhares 2 13 2 4 3" xfId="40165" xr:uid="{96F4FC25-E552-4290-992A-50C0EBBBF1F5}"/>
    <cellStyle name="Separador de milhares 2 13 2 5" xfId="22476" xr:uid="{904D95B6-E520-4656-AD3E-4123BA0A1857}"/>
    <cellStyle name="Separador de milhares 2 13 2 6" xfId="34272" xr:uid="{4A6F5F23-507C-4A95-B64E-1E7371A2B0AE}"/>
    <cellStyle name="Separador de milhares 2 13 3" xfId="4075" xr:uid="{00000000-0005-0000-0000-00002E180000}"/>
    <cellStyle name="Separador de milhares 2 13 3 2" xfId="12029" xr:uid="{00000000-0005-0000-0000-00002F180000}"/>
    <cellStyle name="Separador de milhares 2 13 3 2 2" xfId="14970" xr:uid="{00000000-0005-0000-0000-000030180000}"/>
    <cellStyle name="Separador de milhares 2 13 3 2 2 2" xfId="20901" xr:uid="{58960239-F158-4B55-9EDD-F8C31E4F320F}"/>
    <cellStyle name="Separador de milhares 2 13 3 2 2 2 2" xfId="32695" xr:uid="{63D7079F-F44A-482A-8380-4A3C82B587BF}"/>
    <cellStyle name="Separador de milhares 2 13 3 2 2 2 3" xfId="44494" xr:uid="{1D54F93E-0CB3-4294-BCBA-9A9B2B359F39}"/>
    <cellStyle name="Separador de milhares 2 13 3 2 2 3" xfId="26802" xr:uid="{D6827626-720A-46B2-A32F-1865A66B0F45}"/>
    <cellStyle name="Separador de milhares 2 13 3 2 2 4" xfId="38597" xr:uid="{1E743693-3C3B-4E97-AB94-7921E5AE5D9A}"/>
    <cellStyle name="Separador de milhares 2 13 3 2 3" xfId="17965" xr:uid="{FC09FB36-469F-43DB-95A1-0EFEC373217C}"/>
    <cellStyle name="Separador de milhares 2 13 3 2 3 2" xfId="29759" xr:uid="{A4A5E3E3-0F8C-4F55-A0BF-746080D6A5F1}"/>
    <cellStyle name="Separador de milhares 2 13 3 2 3 3" xfId="41558" xr:uid="{57CD75E6-0768-4DEF-865E-99033C08B681}"/>
    <cellStyle name="Separador de milhares 2 13 3 2 4" xfId="23866" xr:uid="{5A8C03B4-C5A7-4F93-AAB6-DE3B5ED68953}"/>
    <cellStyle name="Separador de milhares 2 13 3 2 5" xfId="35661" xr:uid="{2BCC6E2B-77A3-42A1-BD0E-24BA3ED5957D}"/>
    <cellStyle name="Separador de milhares 2 13 3 3" xfId="13582" xr:uid="{00000000-0005-0000-0000-000031180000}"/>
    <cellStyle name="Separador de milhares 2 13 3 3 2" xfId="19513" xr:uid="{9A221879-E014-43E1-9FCF-AE5344060324}"/>
    <cellStyle name="Separador de milhares 2 13 3 3 2 2" xfId="31307" xr:uid="{B5782DB5-315E-4BAE-A572-8D38CE0E9615}"/>
    <cellStyle name="Separador de milhares 2 13 3 3 2 3" xfId="43106" xr:uid="{42975BBB-86E3-460F-9783-9D48EA0BA2C6}"/>
    <cellStyle name="Separador de milhares 2 13 3 3 3" xfId="25414" xr:uid="{583571A7-D8A4-4CC8-800F-8650639938A6}"/>
    <cellStyle name="Separador de milhares 2 13 3 3 4" xfId="37209" xr:uid="{9E8ABF51-26C3-4FC6-BC74-69520201A6D1}"/>
    <cellStyle name="Separador de milhares 2 13 3 4" xfId="16573" xr:uid="{CD51BEF0-46E8-43DC-92DC-B86A0B064746}"/>
    <cellStyle name="Separador de milhares 2 13 3 4 2" xfId="28367" xr:uid="{E50FE2CF-C638-4627-9ACF-421504B737C8}"/>
    <cellStyle name="Separador de milhares 2 13 3 4 3" xfId="40166" xr:uid="{4AB0D415-A3F0-4AB1-BB77-95BE2F4057D8}"/>
    <cellStyle name="Separador de milhares 2 13 3 5" xfId="22477" xr:uid="{D4C40B1E-B20B-42D4-B7E6-3520AD5DFBCE}"/>
    <cellStyle name="Separador de milhares 2 13 3 6" xfId="34273" xr:uid="{9B9A8342-523F-44FF-9042-0CBA660D8010}"/>
    <cellStyle name="Separador de milhares 2 13 4" xfId="12027" xr:uid="{00000000-0005-0000-0000-000032180000}"/>
    <cellStyle name="Separador de milhares 2 13 4 2" xfId="14968" xr:uid="{00000000-0005-0000-0000-000033180000}"/>
    <cellStyle name="Separador de milhares 2 13 4 2 2" xfId="20899" xr:uid="{07F4BC45-68B9-4461-910C-CF2199DA4F2E}"/>
    <cellStyle name="Separador de milhares 2 13 4 2 2 2" xfId="32693" xr:uid="{DC86485D-F9B8-4D62-B83E-C1549CF9E1C3}"/>
    <cellStyle name="Separador de milhares 2 13 4 2 2 3" xfId="44492" xr:uid="{25A9CCFE-ADCE-45AB-A503-52B266DA052D}"/>
    <cellStyle name="Separador de milhares 2 13 4 2 3" xfId="26800" xr:uid="{4856156E-7631-40ED-BB6A-EA5656378BB2}"/>
    <cellStyle name="Separador de milhares 2 13 4 2 4" xfId="38595" xr:uid="{DD4118DD-9259-4A73-BD8F-D94702D8E2E7}"/>
    <cellStyle name="Separador de milhares 2 13 4 3" xfId="17963" xr:uid="{D9F9F578-2555-4A0E-9C3D-AD3E6F755D35}"/>
    <cellStyle name="Separador de milhares 2 13 4 3 2" xfId="29757" xr:uid="{DE97D119-0CCC-4DED-9290-A3BD73EC861C}"/>
    <cellStyle name="Separador de milhares 2 13 4 3 3" xfId="41556" xr:uid="{8174AA3C-366A-48E8-8457-D1730428523D}"/>
    <cellStyle name="Separador de milhares 2 13 4 4" xfId="23864" xr:uid="{62221583-E835-4C90-A399-2989B20A2BA8}"/>
    <cellStyle name="Separador de milhares 2 13 4 5" xfId="35659" xr:uid="{C0A5B695-91FB-448D-98F6-5CE8DAB42937}"/>
    <cellStyle name="Separador de milhares 2 13 5" xfId="13580" xr:uid="{00000000-0005-0000-0000-000034180000}"/>
    <cellStyle name="Separador de milhares 2 13 5 2" xfId="19511" xr:uid="{7B42E72B-ACC0-4E11-8175-48748EFD449C}"/>
    <cellStyle name="Separador de milhares 2 13 5 2 2" xfId="31305" xr:uid="{951B0AB5-97F4-4311-AB66-AF14E87ABDBA}"/>
    <cellStyle name="Separador de milhares 2 13 5 2 3" xfId="43104" xr:uid="{23AA537F-F442-435A-A7A3-01ED949BE20F}"/>
    <cellStyle name="Separador de milhares 2 13 5 3" xfId="25412" xr:uid="{0C619EB2-4343-4251-8BC2-B2F9E3417775}"/>
    <cellStyle name="Separador de milhares 2 13 5 4" xfId="37207" xr:uid="{E0AAE001-D044-4DF2-A386-738E1B0BF95E}"/>
    <cellStyle name="Separador de milhares 2 13 6" xfId="16571" xr:uid="{14FE1197-17E2-46DB-9165-DAFED84C8CD9}"/>
    <cellStyle name="Separador de milhares 2 13 6 2" xfId="28365" xr:uid="{90526E17-8A2C-45B8-9252-158F5F1C4FA3}"/>
    <cellStyle name="Separador de milhares 2 13 6 3" xfId="40164" xr:uid="{ADDD4193-3830-43D1-89F5-8083D58295EA}"/>
    <cellStyle name="Separador de milhares 2 13 7" xfId="22475" xr:uid="{9984C56A-60EE-4DC1-BCAD-B815539A97ED}"/>
    <cellStyle name="Separador de milhares 2 13 8" xfId="34271" xr:uid="{96EBEDB0-7C14-44EB-82F3-C3B1762EF459}"/>
    <cellStyle name="Separador de milhares 2 14" xfId="4076" xr:uid="{00000000-0005-0000-0000-000035180000}"/>
    <cellStyle name="Separador de milhares 2 14 2" xfId="12030" xr:uid="{00000000-0005-0000-0000-000036180000}"/>
    <cellStyle name="Separador de milhares 2 14 2 2" xfId="14971" xr:uid="{00000000-0005-0000-0000-000037180000}"/>
    <cellStyle name="Separador de milhares 2 14 2 2 2" xfId="20902" xr:uid="{40A7DAF1-C79C-493D-9CB6-F4519567341F}"/>
    <cellStyle name="Separador de milhares 2 14 2 2 2 2" xfId="32696" xr:uid="{BF96CB64-D124-4EEC-9E59-21D0AD4A3BD2}"/>
    <cellStyle name="Separador de milhares 2 14 2 2 2 3" xfId="44495" xr:uid="{C81F5C8C-EB0F-4627-AA6D-05E470E12DFC}"/>
    <cellStyle name="Separador de milhares 2 14 2 2 3" xfId="26803" xr:uid="{7BFF4ED7-210A-414D-B348-3DB9B31A7E9F}"/>
    <cellStyle name="Separador de milhares 2 14 2 2 4" xfId="38598" xr:uid="{D00F42F7-A554-417D-A948-ACF2379FAC92}"/>
    <cellStyle name="Separador de milhares 2 14 2 3" xfId="17966" xr:uid="{F93014A6-96FB-49D4-9FD5-8DC4FAAECCA4}"/>
    <cellStyle name="Separador de milhares 2 14 2 3 2" xfId="29760" xr:uid="{622735ED-3F11-4CEF-AF17-61C09F3FC927}"/>
    <cellStyle name="Separador de milhares 2 14 2 3 3" xfId="41559" xr:uid="{0AFF1900-394A-4C4A-B645-EB27D5D73F73}"/>
    <cellStyle name="Separador de milhares 2 14 2 4" xfId="23867" xr:uid="{9F205FD4-E810-4CCC-9FF9-417E91B4626A}"/>
    <cellStyle name="Separador de milhares 2 14 2 5" xfId="35662" xr:uid="{9FBA415C-7A57-44FB-941E-F4DB3335F88F}"/>
    <cellStyle name="Separador de milhares 2 14 3" xfId="13583" xr:uid="{00000000-0005-0000-0000-000038180000}"/>
    <cellStyle name="Separador de milhares 2 14 3 2" xfId="19514" xr:uid="{CD83DC71-8C5D-4CCA-A428-F180586FCF88}"/>
    <cellStyle name="Separador de milhares 2 14 3 2 2" xfId="31308" xr:uid="{9BD4C575-FE27-4D85-A47B-014A3EBB421F}"/>
    <cellStyle name="Separador de milhares 2 14 3 2 3" xfId="43107" xr:uid="{284F1BF8-BC57-429D-9266-4315A28B170B}"/>
    <cellStyle name="Separador de milhares 2 14 3 3" xfId="25415" xr:uid="{C44C0E6E-D631-4243-9A5F-EEC7012D9D0D}"/>
    <cellStyle name="Separador de milhares 2 14 3 4" xfId="37210" xr:uid="{C40034FF-360B-4070-A28D-DB629C75041F}"/>
    <cellStyle name="Separador de milhares 2 14 4" xfId="16574" xr:uid="{B06D35D0-AEEE-4C96-B7D3-0E9DCA23045D}"/>
    <cellStyle name="Separador de milhares 2 14 4 2" xfId="28368" xr:uid="{AA9EDF38-93CB-46AB-9301-7E41F5FC9309}"/>
    <cellStyle name="Separador de milhares 2 14 4 3" xfId="40167" xr:uid="{6924D251-36A4-4151-B19F-7976DDDEA1D4}"/>
    <cellStyle name="Separador de milhares 2 14 5" xfId="22478" xr:uid="{FF7EE144-B558-4E2A-8D7F-FCFC4A4A30CF}"/>
    <cellStyle name="Separador de milhares 2 14 6" xfId="34274" xr:uid="{189E1077-2779-4DCD-93DA-DF07D8750D94}"/>
    <cellStyle name="Separador de milhares 2 15" xfId="4077" xr:uid="{00000000-0005-0000-0000-000039180000}"/>
    <cellStyle name="Separador de milhares 2 15 2" xfId="12031" xr:uid="{00000000-0005-0000-0000-00003A180000}"/>
    <cellStyle name="Separador de milhares 2 15 2 2" xfId="14972" xr:uid="{00000000-0005-0000-0000-00003B180000}"/>
    <cellStyle name="Separador de milhares 2 15 2 2 2" xfId="20903" xr:uid="{3BEDFF68-9AE1-457C-80DC-35BEF384A91E}"/>
    <cellStyle name="Separador de milhares 2 15 2 2 2 2" xfId="32697" xr:uid="{FB201A57-D8F9-40D5-8CF7-DFDDC69748B6}"/>
    <cellStyle name="Separador de milhares 2 15 2 2 2 3" xfId="44496" xr:uid="{CBF89EE1-570A-4DF1-9D97-11082D359138}"/>
    <cellStyle name="Separador de milhares 2 15 2 2 3" xfId="26804" xr:uid="{13A1982F-5CDC-4F58-924B-969DDB80A55C}"/>
    <cellStyle name="Separador de milhares 2 15 2 2 4" xfId="38599" xr:uid="{25C7AFF4-E6E1-44E6-955F-1B5987B07610}"/>
    <cellStyle name="Separador de milhares 2 15 2 3" xfId="17967" xr:uid="{A6440A6C-8BE5-4A2B-A165-2BDC6C42FCA7}"/>
    <cellStyle name="Separador de milhares 2 15 2 3 2" xfId="29761" xr:uid="{E7B4C71A-E71B-4637-910A-68619AC2CC9C}"/>
    <cellStyle name="Separador de milhares 2 15 2 3 3" xfId="41560" xr:uid="{A589EAB3-732D-4B81-8522-094EF172C7EA}"/>
    <cellStyle name="Separador de milhares 2 15 2 4" xfId="23868" xr:uid="{CBF09B8C-77B1-4995-B7C0-CBECD9B47B3A}"/>
    <cellStyle name="Separador de milhares 2 15 2 5" xfId="35663" xr:uid="{8A63F370-EF90-442B-AD4C-5FD6422A4838}"/>
    <cellStyle name="Separador de milhares 2 15 3" xfId="13584" xr:uid="{00000000-0005-0000-0000-00003C180000}"/>
    <cellStyle name="Separador de milhares 2 15 3 2" xfId="19515" xr:uid="{1D3F7638-4796-4232-B3B9-58DF9035AFB5}"/>
    <cellStyle name="Separador de milhares 2 15 3 2 2" xfId="31309" xr:uid="{AA8BCD88-8C98-425E-9BF7-C61E364AA232}"/>
    <cellStyle name="Separador de milhares 2 15 3 2 3" xfId="43108" xr:uid="{EF878D8F-107F-47AC-9E54-635378A5F1FD}"/>
    <cellStyle name="Separador de milhares 2 15 3 3" xfId="25416" xr:uid="{D614C1A4-5ECF-487C-94E1-95DE3A890134}"/>
    <cellStyle name="Separador de milhares 2 15 3 4" xfId="37211" xr:uid="{CA1F5DEF-5281-4208-8114-5E7914DB9285}"/>
    <cellStyle name="Separador de milhares 2 15 4" xfId="16575" xr:uid="{46BE2658-22EA-4387-AAE5-0164A9590FF9}"/>
    <cellStyle name="Separador de milhares 2 15 4 2" xfId="28369" xr:uid="{6535FC32-4DD7-4838-92F4-0DBE79005901}"/>
    <cellStyle name="Separador de milhares 2 15 4 3" xfId="40168" xr:uid="{380E2833-81AC-4A93-BEDE-AAA63B0B0CBD}"/>
    <cellStyle name="Separador de milhares 2 15 5" xfId="22479" xr:uid="{69B8FD3F-138D-4C97-A910-45268B7A655F}"/>
    <cellStyle name="Separador de milhares 2 15 6" xfId="34275" xr:uid="{B62C78D8-88ED-4BA5-B12B-40C9415208B2}"/>
    <cellStyle name="Separador de milhares 2 16" xfId="4078" xr:uid="{00000000-0005-0000-0000-00003D180000}"/>
    <cellStyle name="Separador de milhares 2 16 2" xfId="12032" xr:uid="{00000000-0005-0000-0000-00003E180000}"/>
    <cellStyle name="Separador de milhares 2 16 2 2" xfId="14973" xr:uid="{00000000-0005-0000-0000-00003F180000}"/>
    <cellStyle name="Separador de milhares 2 16 2 2 2" xfId="20904" xr:uid="{EA0AD846-9EF9-4105-BE28-627F76D7FF03}"/>
    <cellStyle name="Separador de milhares 2 16 2 2 2 2" xfId="32698" xr:uid="{D654C7A3-C511-44DB-8D8C-1C98698B985C}"/>
    <cellStyle name="Separador de milhares 2 16 2 2 2 3" xfId="44497" xr:uid="{00334151-4789-4E08-B655-5EEEC56B41D3}"/>
    <cellStyle name="Separador de milhares 2 16 2 2 3" xfId="26805" xr:uid="{103A5C01-7BCD-4F4B-84A3-158725235A66}"/>
    <cellStyle name="Separador de milhares 2 16 2 2 4" xfId="38600" xr:uid="{C78C5D29-EB13-4A98-8313-9AA5F4964F0C}"/>
    <cellStyle name="Separador de milhares 2 16 2 3" xfId="17968" xr:uid="{3BE51431-4982-45B3-91C4-3F4E2B378625}"/>
    <cellStyle name="Separador de milhares 2 16 2 3 2" xfId="29762" xr:uid="{131523CA-A0E4-41BB-8BBD-0B8EA9090FF3}"/>
    <cellStyle name="Separador de milhares 2 16 2 3 3" xfId="41561" xr:uid="{8C6DBA03-BF37-43A6-8F2D-98DD7A421AED}"/>
    <cellStyle name="Separador de milhares 2 16 2 4" xfId="23869" xr:uid="{166D5C06-BED4-4B32-A716-A4A3CFBB132C}"/>
    <cellStyle name="Separador de milhares 2 16 2 5" xfId="35664" xr:uid="{7DF26CF6-635A-452F-8039-7604B3BEE707}"/>
    <cellStyle name="Separador de milhares 2 16 3" xfId="13585" xr:uid="{00000000-0005-0000-0000-000040180000}"/>
    <cellStyle name="Separador de milhares 2 16 3 2" xfId="19516" xr:uid="{6DF84F25-284E-44A3-941D-9AD928B0D8B9}"/>
    <cellStyle name="Separador de milhares 2 16 3 2 2" xfId="31310" xr:uid="{D90C0BD1-F0E9-4726-990E-F54E77C0B2D4}"/>
    <cellStyle name="Separador de milhares 2 16 3 2 3" xfId="43109" xr:uid="{AD3CAFB7-64A5-4BFC-97BC-C432EB9D91C0}"/>
    <cellStyle name="Separador de milhares 2 16 3 3" xfId="25417" xr:uid="{8D1F5493-C701-48B7-9C92-B3177F6C0336}"/>
    <cellStyle name="Separador de milhares 2 16 3 4" xfId="37212" xr:uid="{B5FE247B-154B-4135-B9BA-B47ABA6BD311}"/>
    <cellStyle name="Separador de milhares 2 16 4" xfId="16576" xr:uid="{B05884F8-620D-4144-96CE-F0395163B7BF}"/>
    <cellStyle name="Separador de milhares 2 16 4 2" xfId="28370" xr:uid="{92570B34-E7D9-4105-8CC2-2DE32EFB34A0}"/>
    <cellStyle name="Separador de milhares 2 16 4 3" xfId="40169" xr:uid="{0892387F-CF71-4E54-879A-8C734C58D9E8}"/>
    <cellStyle name="Separador de milhares 2 16 5" xfId="22480" xr:uid="{F950CA58-F54B-4C12-86BC-22D7150D710F}"/>
    <cellStyle name="Separador de milhares 2 16 6" xfId="34276" xr:uid="{4F43D8A7-2763-45D1-80E4-4F0F8AC24B45}"/>
    <cellStyle name="Separador de milhares 2 17" xfId="10935" xr:uid="{00000000-0005-0000-0000-000041180000}"/>
    <cellStyle name="Separador de milhares 2 17 2" xfId="13884" xr:uid="{00000000-0005-0000-0000-000042180000}"/>
    <cellStyle name="Separador de milhares 2 17 2 2" xfId="19815" xr:uid="{07291758-FC37-451E-B9DD-77249CD26905}"/>
    <cellStyle name="Separador de milhares 2 17 2 2 2" xfId="31609" xr:uid="{6A5CE5CB-515A-4997-8503-AFFE1A028078}"/>
    <cellStyle name="Separador de milhares 2 17 2 2 3" xfId="43408" xr:uid="{EBCC8970-81B1-42A6-A50A-51A0DA48C82E}"/>
    <cellStyle name="Separador de milhares 2 17 2 3" xfId="25716" xr:uid="{857D25BA-7DFE-4E2C-BF2A-DED13159E335}"/>
    <cellStyle name="Separador de milhares 2 17 2 4" xfId="37511" xr:uid="{612203C9-794B-44A2-866E-AAFDA0F816C6}"/>
    <cellStyle name="Separador de milhares 2 17 3" xfId="16879" xr:uid="{3ED986B3-C7F2-4FDD-BE5A-3611C5A48432}"/>
    <cellStyle name="Separador de milhares 2 17 3 2" xfId="28673" xr:uid="{029742EB-49AA-4E85-A2A4-BC35FD4CCDFB}"/>
    <cellStyle name="Separador de milhares 2 17 3 3" xfId="40472" xr:uid="{ED3CF9C0-FD43-4507-9B27-A9116D106E52}"/>
    <cellStyle name="Separador de milhares 2 17 4" xfId="22780" xr:uid="{5731584E-C5EE-4D17-8CCC-6C9680571B6D}"/>
    <cellStyle name="Separador de milhares 2 17 5" xfId="34575" xr:uid="{6B05C281-57E3-45D8-8A57-04E161039266}"/>
    <cellStyle name="Separador de milhares 2 18" xfId="12321" xr:uid="{00000000-0005-0000-0000-000043180000}"/>
    <cellStyle name="Separador de milhares 2 18 2" xfId="15260" xr:uid="{00000000-0005-0000-0000-000044180000}"/>
    <cellStyle name="Separador de milhares 2 18 2 2" xfId="21191" xr:uid="{7C16200E-F01B-443E-ACB5-B8B5AB7F6BB5}"/>
    <cellStyle name="Separador de milhares 2 18 2 2 2" xfId="32985" xr:uid="{885A5528-1AA6-469B-90A0-E85593F9260A}"/>
    <cellStyle name="Separador de milhares 2 18 2 2 3" xfId="44784" xr:uid="{C382618C-7766-4D8B-AFFC-BE250CDA48AF}"/>
    <cellStyle name="Separador de milhares 2 18 2 3" xfId="27092" xr:uid="{F4D488C0-1CCA-4471-A65C-D4093A877CF2}"/>
    <cellStyle name="Separador de milhares 2 18 2 4" xfId="38887" xr:uid="{499BBC60-B425-4781-97E0-41E8C7495E88}"/>
    <cellStyle name="Separador de milhares 2 18 3" xfId="18255" xr:uid="{088FC5FC-AEED-4676-B48D-639C8AD4F258}"/>
    <cellStyle name="Separador de milhares 2 18 3 2" xfId="30049" xr:uid="{85A4694A-0362-43E5-8D18-1FD52C97BBF1}"/>
    <cellStyle name="Separador de milhares 2 18 3 3" xfId="41848" xr:uid="{3B446908-3957-4B79-8BEA-E62A02E34964}"/>
    <cellStyle name="Separador de milhares 2 18 4" xfId="24156" xr:uid="{00BB8491-BD0D-4EA5-AA5C-9482439D3049}"/>
    <cellStyle name="Separador de milhares 2 18 5" xfId="35951" xr:uid="{C3EE6C31-40D9-4B02-BA31-318FFE2A2CB9}"/>
    <cellStyle name="Separador de milhares 2 19" xfId="12323" xr:uid="{00000000-0005-0000-0000-000045180000}"/>
    <cellStyle name="Separador de milhares 2 19 2" xfId="15261" xr:uid="{00000000-0005-0000-0000-000046180000}"/>
    <cellStyle name="Separador de milhares 2 19 2 2" xfId="21192" xr:uid="{E3B4A762-13DF-41DD-8645-136CB5F948D6}"/>
    <cellStyle name="Separador de milhares 2 19 2 2 2" xfId="32986" xr:uid="{3CD9F07B-E61B-4287-97D7-96DD2AE859AE}"/>
    <cellStyle name="Separador de milhares 2 19 2 2 3" xfId="44785" xr:uid="{11DCDA66-3088-4848-A7C3-EA6F8A5B07AB}"/>
    <cellStyle name="Separador de milhares 2 19 2 3" xfId="27093" xr:uid="{14E483BE-43A9-4ADA-81FF-DB137A009CBD}"/>
    <cellStyle name="Separador de milhares 2 19 2 4" xfId="38888" xr:uid="{6D17575D-734F-44A6-A5F1-43F48BA39716}"/>
    <cellStyle name="Separador de milhares 2 19 3" xfId="18256" xr:uid="{C4E4034F-A67A-47D2-A14C-2C90029209E3}"/>
    <cellStyle name="Separador de milhares 2 19 3 2" xfId="30050" xr:uid="{04651996-BA73-4C7C-ABF5-29F74354E4C1}"/>
    <cellStyle name="Separador de milhares 2 19 3 3" xfId="41849" xr:uid="{809F3175-D74B-42BF-8B2E-A047ACE8DC43}"/>
    <cellStyle name="Separador de milhares 2 19 4" xfId="24157" xr:uid="{277EC66B-A9AA-4836-941A-85B8DB2BA9A5}"/>
    <cellStyle name="Separador de milhares 2 19 5" xfId="35952" xr:uid="{C6B31F65-B04A-4046-8208-474A88285CED}"/>
    <cellStyle name="Separador de milhares 2 2" xfId="68" xr:uid="{00000000-0005-0000-0000-000047180000}"/>
    <cellStyle name="Separador de milhares 2 2 10" xfId="10943" xr:uid="{00000000-0005-0000-0000-000048180000}"/>
    <cellStyle name="Separador de milhares 2 2 10 2" xfId="13892" xr:uid="{00000000-0005-0000-0000-000049180000}"/>
    <cellStyle name="Separador de milhares 2 2 10 2 2" xfId="19823" xr:uid="{64937BA1-4BAE-40FF-8764-19E43F041862}"/>
    <cellStyle name="Separador de milhares 2 2 10 2 2 2" xfId="31617" xr:uid="{E4E45C12-9609-4DD9-ADC0-E0B994841DAA}"/>
    <cellStyle name="Separador de milhares 2 2 10 2 2 3" xfId="43416" xr:uid="{062C900E-AA4F-404A-9FB0-F637B7FCDF54}"/>
    <cellStyle name="Separador de milhares 2 2 10 2 3" xfId="25724" xr:uid="{2F18A778-DE36-48D9-85BD-46259D3C618B}"/>
    <cellStyle name="Separador de milhares 2 2 10 2 4" xfId="37519" xr:uid="{2DE99769-4F24-472B-93FB-964BC20A5615}"/>
    <cellStyle name="Separador de milhares 2 2 10 3" xfId="16887" xr:uid="{18CA154A-649A-4FD5-9D0B-056457A529E9}"/>
    <cellStyle name="Separador de milhares 2 2 10 3 2" xfId="28681" xr:uid="{12ED8B2F-24E4-42FE-9AB6-281FA532950A}"/>
    <cellStyle name="Separador de milhares 2 2 10 3 3" xfId="40480" xr:uid="{817BECF0-1D87-4FC6-9487-213E450C7C14}"/>
    <cellStyle name="Separador de milhares 2 2 10 4" xfId="22788" xr:uid="{DC1AC06C-CA8B-40E2-B791-7E82A64D1AC0}"/>
    <cellStyle name="Separador de milhares 2 2 10 5" xfId="34583" xr:uid="{1CD3D8B9-8FC3-432D-B016-6C439218400F}"/>
    <cellStyle name="Separador de milhares 2 2 11" xfId="12340" xr:uid="{00000000-0005-0000-0000-00004A180000}"/>
    <cellStyle name="Separador de milhares 2 2 11 2" xfId="18271" xr:uid="{592873AD-E1A8-47D6-9624-B0897A6EB792}"/>
    <cellStyle name="Separador de milhares 2 2 11 2 2" xfId="30065" xr:uid="{4309B9AF-2572-4EEB-823D-989F8B133065}"/>
    <cellStyle name="Separador de milhares 2 2 11 2 3" xfId="41864" xr:uid="{0D595223-0A9C-4B08-AFE9-E55403C11487}"/>
    <cellStyle name="Separador de milhares 2 2 11 3" xfId="24172" xr:uid="{D349A19A-774A-4DC4-A77B-460910BF0F2E}"/>
    <cellStyle name="Separador de milhares 2 2 11 4" xfId="35967" xr:uid="{C7A035DD-471F-4A4B-91C3-6F073006F27B}"/>
    <cellStyle name="Separador de milhares 2 2 12" xfId="15327" xr:uid="{17E39B2A-1228-46B1-87DE-F7905B77F864}"/>
    <cellStyle name="Separador de milhares 2 2 12 2" xfId="27125" xr:uid="{BE0F8CFA-343C-4A92-B60E-14FAC533C255}"/>
    <cellStyle name="Separador de milhares 2 2 12 3" xfId="38920" xr:uid="{9B2004BC-8B5C-4809-8419-80C0B7A47218}"/>
    <cellStyle name="Separador de milhares 2 2 13" xfId="21235" xr:uid="{5F01C178-83D9-4CC1-928C-F67F35BABACA}"/>
    <cellStyle name="Separador de milhares 2 2 14" xfId="33027" xr:uid="{132533A7-B7E0-4BEE-8E0C-C46970B8EBE2}"/>
    <cellStyle name="Separador de milhares 2 2 2" xfId="111" xr:uid="{00000000-0005-0000-0000-00004B180000}"/>
    <cellStyle name="Separador de milhares 2 2 2 10" xfId="33060" xr:uid="{0A8D49EB-E515-440F-BBE8-8892BF1BE389}"/>
    <cellStyle name="Separador de milhares 2 2 2 2" xfId="555" xr:uid="{00000000-0005-0000-0000-00004C180000}"/>
    <cellStyle name="Separador de milhares 2 2 2 2 2" xfId="4079" xr:uid="{00000000-0005-0000-0000-00004D180000}"/>
    <cellStyle name="Separador de milhares 2 2 2 2 2 2" xfId="12033" xr:uid="{00000000-0005-0000-0000-00004E180000}"/>
    <cellStyle name="Separador de milhares 2 2 2 2 2 2 2" xfId="14974" xr:uid="{00000000-0005-0000-0000-00004F180000}"/>
    <cellStyle name="Separador de milhares 2 2 2 2 2 2 2 2" xfId="20905" xr:uid="{F4A5B625-1F5B-4CB7-BD69-F964A0EBF85D}"/>
    <cellStyle name="Separador de milhares 2 2 2 2 2 2 2 2 2" xfId="32699" xr:uid="{640EF92A-8F32-468F-AC89-4231CB4CB285}"/>
    <cellStyle name="Separador de milhares 2 2 2 2 2 2 2 2 3" xfId="44498" xr:uid="{226172C1-E7A9-4B88-AAAA-8FD330C9757F}"/>
    <cellStyle name="Separador de milhares 2 2 2 2 2 2 2 3" xfId="26806" xr:uid="{C80B47A4-47F5-4DCE-9A32-E24614BEF0D3}"/>
    <cellStyle name="Separador de milhares 2 2 2 2 2 2 2 4" xfId="38601" xr:uid="{BC0016E2-3D3A-4EFD-BDEE-7360BC5671AF}"/>
    <cellStyle name="Separador de milhares 2 2 2 2 2 2 3" xfId="17969" xr:uid="{1B0348E6-66ED-4B80-8012-7A9CDDBB333A}"/>
    <cellStyle name="Separador de milhares 2 2 2 2 2 2 3 2" xfId="29763" xr:uid="{00FEBF91-7F63-403F-A623-720546A8831A}"/>
    <cellStyle name="Separador de milhares 2 2 2 2 2 2 3 3" xfId="41562" xr:uid="{5BDBCAFD-4AE3-495D-B67D-2F19816E8105}"/>
    <cellStyle name="Separador de milhares 2 2 2 2 2 2 4" xfId="23870" xr:uid="{C39D19F7-DF58-45DD-834D-3B20A9A76838}"/>
    <cellStyle name="Separador de milhares 2 2 2 2 2 2 5" xfId="35665" xr:uid="{0AC56809-8328-42BA-88DA-2A10FBD097FB}"/>
    <cellStyle name="Separador de milhares 2 2 2 2 2 3" xfId="13586" xr:uid="{00000000-0005-0000-0000-000050180000}"/>
    <cellStyle name="Separador de milhares 2 2 2 2 2 3 2" xfId="19517" xr:uid="{A73F7BB5-BAD3-41D4-8550-376FE747225B}"/>
    <cellStyle name="Separador de milhares 2 2 2 2 2 3 2 2" xfId="31311" xr:uid="{1A1D68DB-8532-4A43-9D40-BFEA88DC5FE0}"/>
    <cellStyle name="Separador de milhares 2 2 2 2 2 3 2 3" xfId="43110" xr:uid="{716ACC59-94D8-4E37-9C0D-1F425A6FF384}"/>
    <cellStyle name="Separador de milhares 2 2 2 2 2 3 3" xfId="25418" xr:uid="{57D9C6CF-4526-4BFA-ACD3-4D9891D83A88}"/>
    <cellStyle name="Separador de milhares 2 2 2 2 2 3 4" xfId="37213" xr:uid="{C640DEF0-23B7-411A-8B90-825090BE2FE4}"/>
    <cellStyle name="Separador de milhares 2 2 2 2 2 4" xfId="16577" xr:uid="{84B6EC88-C291-4744-B8E8-595CDD25DB8E}"/>
    <cellStyle name="Separador de milhares 2 2 2 2 2 4 2" xfId="28371" xr:uid="{6B3C0199-324F-4491-80AC-BC48B69FDCF5}"/>
    <cellStyle name="Separador de milhares 2 2 2 2 2 4 3" xfId="40170" xr:uid="{DB08F6AF-FA4A-4C78-9C4D-05E1B8005452}"/>
    <cellStyle name="Separador de milhares 2 2 2 2 2 5" xfId="22481" xr:uid="{A8B2D361-9142-437B-9803-EFF442308157}"/>
    <cellStyle name="Separador de milhares 2 2 2 2 2 6" xfId="34277" xr:uid="{67E48DB3-1A66-47E1-942E-88F285376399}"/>
    <cellStyle name="Separador de milhares 2 2 2 2 3" xfId="4080" xr:uid="{00000000-0005-0000-0000-000051180000}"/>
    <cellStyle name="Separador de milhares 2 2 2 2 3 2" xfId="12034" xr:uid="{00000000-0005-0000-0000-000052180000}"/>
    <cellStyle name="Separador de milhares 2 2 2 2 3 2 2" xfId="14975" xr:uid="{00000000-0005-0000-0000-000053180000}"/>
    <cellStyle name="Separador de milhares 2 2 2 2 3 2 2 2" xfId="20906" xr:uid="{B68C5D93-4707-40DD-8737-6655AF3E6ED5}"/>
    <cellStyle name="Separador de milhares 2 2 2 2 3 2 2 2 2" xfId="32700" xr:uid="{D07FF2C2-95B3-4D51-9BD2-7954C8AA8ED1}"/>
    <cellStyle name="Separador de milhares 2 2 2 2 3 2 2 2 3" xfId="44499" xr:uid="{A1EA4775-6B5B-4375-96CF-190F0793F8A2}"/>
    <cellStyle name="Separador de milhares 2 2 2 2 3 2 2 3" xfId="26807" xr:uid="{9DA3FDE4-AEFA-4A7A-B138-4437316B1F49}"/>
    <cellStyle name="Separador de milhares 2 2 2 2 3 2 2 4" xfId="38602" xr:uid="{B7390F68-E4AC-4455-BAE8-7F00BD06DE6E}"/>
    <cellStyle name="Separador de milhares 2 2 2 2 3 2 3" xfId="17970" xr:uid="{466DE9A5-8817-4158-AAA5-DC866635FCAD}"/>
    <cellStyle name="Separador de milhares 2 2 2 2 3 2 3 2" xfId="29764" xr:uid="{3BCF8985-7467-4ADA-9470-50646619C085}"/>
    <cellStyle name="Separador de milhares 2 2 2 2 3 2 3 3" xfId="41563" xr:uid="{446E5F76-9AC5-409C-8606-770A0B7BA6E8}"/>
    <cellStyle name="Separador de milhares 2 2 2 2 3 2 4" xfId="23871" xr:uid="{4DB4C7B6-745C-4D7E-9589-66381720EED4}"/>
    <cellStyle name="Separador de milhares 2 2 2 2 3 2 5" xfId="35666" xr:uid="{3D9401C5-1351-44FE-AAC6-CAF3381A46F8}"/>
    <cellStyle name="Separador de milhares 2 2 2 2 3 3" xfId="13587" xr:uid="{00000000-0005-0000-0000-000054180000}"/>
    <cellStyle name="Separador de milhares 2 2 2 2 3 3 2" xfId="19518" xr:uid="{97252088-C77B-456F-A40C-899C9C216115}"/>
    <cellStyle name="Separador de milhares 2 2 2 2 3 3 2 2" xfId="31312" xr:uid="{D8E77D59-F6CC-4047-8072-2F673BEFA7DE}"/>
    <cellStyle name="Separador de milhares 2 2 2 2 3 3 2 3" xfId="43111" xr:uid="{9C48A0F9-83D0-4BE7-AD98-025F106737F5}"/>
    <cellStyle name="Separador de milhares 2 2 2 2 3 3 3" xfId="25419" xr:uid="{9466B385-2B71-43E3-95D8-7B748E688560}"/>
    <cellStyle name="Separador de milhares 2 2 2 2 3 3 4" xfId="37214" xr:uid="{D50808BC-46BA-45FE-8833-1A6CD888585C}"/>
    <cellStyle name="Separador de milhares 2 2 2 2 3 4" xfId="16578" xr:uid="{4EE864EB-28EF-417F-BC3A-F06CC01592DC}"/>
    <cellStyle name="Separador de milhares 2 2 2 2 3 4 2" xfId="28372" xr:uid="{9832F849-B6FD-4B82-810C-6F33DB7C6C24}"/>
    <cellStyle name="Separador de milhares 2 2 2 2 3 4 3" xfId="40171" xr:uid="{F48400E2-BCF5-480F-8085-B5C219DE441E}"/>
    <cellStyle name="Separador de milhares 2 2 2 2 3 5" xfId="22482" xr:uid="{11F2ECD6-2C5D-4D4B-8850-9553807E2BF1}"/>
    <cellStyle name="Separador de milhares 2 2 2 2 3 6" xfId="34278" xr:uid="{02248BAF-75C1-405C-BA6B-B0B2D18C6BC7}"/>
    <cellStyle name="Separador de milhares 2 2 2 2 4" xfId="11268" xr:uid="{00000000-0005-0000-0000-000055180000}"/>
    <cellStyle name="Separador de milhares 2 2 2 2 4 2" xfId="14211" xr:uid="{00000000-0005-0000-0000-000056180000}"/>
    <cellStyle name="Separador de milhares 2 2 2 2 4 2 2" xfId="20142" xr:uid="{0AC77FC0-6E33-40E0-9A09-B2DDDD3DB305}"/>
    <cellStyle name="Separador de milhares 2 2 2 2 4 2 2 2" xfId="31936" xr:uid="{FAD2D659-6186-4F3B-8062-D7DC346C4F6C}"/>
    <cellStyle name="Separador de milhares 2 2 2 2 4 2 2 3" xfId="43735" xr:uid="{0DF2732D-87B2-4133-A423-3D9E8C344C4E}"/>
    <cellStyle name="Separador de milhares 2 2 2 2 4 2 3" xfId="26043" xr:uid="{3DB92A72-1F4D-4C45-95EC-8A41645841B1}"/>
    <cellStyle name="Separador de milhares 2 2 2 2 4 2 4" xfId="37838" xr:uid="{23AD5EF7-F8C8-43D0-86E3-7C8A6991FE72}"/>
    <cellStyle name="Separador de milhares 2 2 2 2 4 3" xfId="17206" xr:uid="{04D58C19-47B2-4C6C-8B3A-9A215C494DB7}"/>
    <cellStyle name="Separador de milhares 2 2 2 2 4 3 2" xfId="29000" xr:uid="{09A4891B-DDA1-40A8-89B2-4B9709A6060E}"/>
    <cellStyle name="Separador de milhares 2 2 2 2 4 3 3" xfId="40799" xr:uid="{45142240-DC68-4086-8258-87D0F9D96316}"/>
    <cellStyle name="Separador de milhares 2 2 2 2 4 4" xfId="23107" xr:uid="{F2E86CFB-88A0-49B5-BB67-D8AF19481204}"/>
    <cellStyle name="Separador de milhares 2 2 2 2 4 5" xfId="34902" xr:uid="{AA2630F1-0DE7-42BF-A78B-08E51641D03C}"/>
    <cellStyle name="Separador de milhares 2 2 2 2 5" xfId="12670" xr:uid="{00000000-0005-0000-0000-000057180000}"/>
    <cellStyle name="Separador de milhares 2 2 2 2 5 2" xfId="18601" xr:uid="{0A722BE3-A97C-4A47-974E-A8E59D374E42}"/>
    <cellStyle name="Separador de milhares 2 2 2 2 5 2 2" xfId="30395" xr:uid="{D9FF77A6-F2D7-4467-BF2D-1CFD6B819B0F}"/>
    <cellStyle name="Separador de milhares 2 2 2 2 5 2 3" xfId="42194" xr:uid="{3A61A53D-0FE1-4A58-A4DE-495A13E28D04}"/>
    <cellStyle name="Separador de milhares 2 2 2 2 5 3" xfId="24502" xr:uid="{C69B1FAE-993D-4D14-BA67-2CBF767B68F1}"/>
    <cellStyle name="Separador de milhares 2 2 2 2 5 4" xfId="36297" xr:uid="{C4BAA8AB-7021-43CB-B3F9-006CD5EBBCA8}"/>
    <cellStyle name="Separador de milhares 2 2 2 2 6" xfId="15657" xr:uid="{4E28E154-1F51-4FCA-B0AB-A1DD82ABA461}"/>
    <cellStyle name="Separador de milhares 2 2 2 2 6 2" xfId="27455" xr:uid="{3F1C2455-DF15-4388-962A-0CDCF4DC5685}"/>
    <cellStyle name="Separador de milhares 2 2 2 2 6 3" xfId="39250" xr:uid="{30B3BEEF-B68B-4897-BA66-88225294A8EB}"/>
    <cellStyle name="Separador de milhares 2 2 2 2 7" xfId="21565" xr:uid="{71C4DE77-0520-42F4-9518-69AA5F86E76B}"/>
    <cellStyle name="Separador de milhares 2 2 2 2 8" xfId="33357" xr:uid="{AF1C6E8B-0556-4862-8A2A-D676DD8929FD}"/>
    <cellStyle name="Separador de milhares 2 2 2 3" xfId="412" xr:uid="{00000000-0005-0000-0000-000058180000}"/>
    <cellStyle name="Separador de milhares 2 2 2 3 2" xfId="11129" xr:uid="{00000000-0005-0000-0000-000059180000}"/>
    <cellStyle name="Separador de milhares 2 2 2 3 2 2" xfId="14072" xr:uid="{00000000-0005-0000-0000-00005A180000}"/>
    <cellStyle name="Separador de milhares 2 2 2 3 2 2 2" xfId="20003" xr:uid="{A75AA140-AE86-4C0E-BBA3-70AA27A75483}"/>
    <cellStyle name="Separador de milhares 2 2 2 3 2 2 2 2" xfId="31797" xr:uid="{78B346FC-9B96-45CE-834C-E96E00B871DA}"/>
    <cellStyle name="Separador de milhares 2 2 2 3 2 2 2 3" xfId="43596" xr:uid="{8DB29428-52A3-4DCE-982E-6DA321C2F3E7}"/>
    <cellStyle name="Separador de milhares 2 2 2 3 2 2 3" xfId="25904" xr:uid="{006A1705-6165-45B1-A186-D6BD85BD55C8}"/>
    <cellStyle name="Separador de milhares 2 2 2 3 2 2 4" xfId="37699" xr:uid="{9D8B6341-3F80-4999-A349-720CD4CE8404}"/>
    <cellStyle name="Separador de milhares 2 2 2 3 2 3" xfId="17067" xr:uid="{76229001-30CB-411F-B0B7-6AF5A6F21A7A}"/>
    <cellStyle name="Separador de milhares 2 2 2 3 2 3 2" xfId="28861" xr:uid="{0236F08B-A202-42A1-B249-5BE35A8C30C0}"/>
    <cellStyle name="Separador de milhares 2 2 2 3 2 3 3" xfId="40660" xr:uid="{3281BE3C-1FFE-4F8B-85A7-664D57F0409C}"/>
    <cellStyle name="Separador de milhares 2 2 2 3 2 4" xfId="22968" xr:uid="{808C0FD5-340E-4D37-AD63-6CCF0A9B6301}"/>
    <cellStyle name="Separador de milhares 2 2 2 3 2 5" xfId="34763" xr:uid="{1C583626-9C1B-4608-B96B-FFB04B2844ED}"/>
    <cellStyle name="Separador de milhares 2 2 2 3 3" xfId="12527" xr:uid="{00000000-0005-0000-0000-00005B180000}"/>
    <cellStyle name="Separador de milhares 2 2 2 3 3 2" xfId="18458" xr:uid="{3981BDB6-F9C9-4968-80A8-4B8809FEA22F}"/>
    <cellStyle name="Separador de milhares 2 2 2 3 3 2 2" xfId="30252" xr:uid="{2FCFFF87-2692-4322-8395-8800DCA8E739}"/>
    <cellStyle name="Separador de milhares 2 2 2 3 3 2 3" xfId="42051" xr:uid="{D90266F8-1AC8-44F4-97B5-0BD8C0B8BF1F}"/>
    <cellStyle name="Separador de milhares 2 2 2 3 3 3" xfId="24359" xr:uid="{7A32020A-CABC-4F7B-8CD5-88FA2FA6F09B}"/>
    <cellStyle name="Separador de milhares 2 2 2 3 3 4" xfId="36154" xr:uid="{2B16958D-7548-4B6F-B168-8ECE6FE05378}"/>
    <cellStyle name="Separador de milhares 2 2 2 3 4" xfId="15514" xr:uid="{4AA4F675-DDC8-4184-9F25-E4620CA5B449}"/>
    <cellStyle name="Separador de milhares 2 2 2 3 4 2" xfId="27312" xr:uid="{189AF2FF-5A68-4D2C-B0C7-9A0CB9B2B169}"/>
    <cellStyle name="Separador de milhares 2 2 2 3 4 3" xfId="39107" xr:uid="{56ED496D-8947-42DF-AD61-C8F0CB9A0527}"/>
    <cellStyle name="Separador de milhares 2 2 2 3 5" xfId="21422" xr:uid="{4BDBDDFE-7232-411C-A45C-2508FA90903E}"/>
    <cellStyle name="Separador de milhares 2 2 2 3 6" xfId="33214" xr:uid="{65EC343B-F093-4F46-A2CF-3B3F05F6F92D}"/>
    <cellStyle name="Separador de milhares 2 2 2 4" xfId="4081" xr:uid="{00000000-0005-0000-0000-00005C180000}"/>
    <cellStyle name="Separador de milhares 2 2 2 4 2" xfId="12035" xr:uid="{00000000-0005-0000-0000-00005D180000}"/>
    <cellStyle name="Separador de milhares 2 2 2 4 2 2" xfId="14976" xr:uid="{00000000-0005-0000-0000-00005E180000}"/>
    <cellStyle name="Separador de milhares 2 2 2 4 2 2 2" xfId="20907" xr:uid="{7106544F-E332-4D47-AC9E-34BFF02A7A34}"/>
    <cellStyle name="Separador de milhares 2 2 2 4 2 2 2 2" xfId="32701" xr:uid="{70389ED2-FD85-424F-9E37-1638D22BA8F7}"/>
    <cellStyle name="Separador de milhares 2 2 2 4 2 2 2 3" xfId="44500" xr:uid="{5D31BBBC-7290-4A4C-9771-4F552A21D1D2}"/>
    <cellStyle name="Separador de milhares 2 2 2 4 2 2 3" xfId="26808" xr:uid="{22E5804D-6AE3-4F1A-A12F-B64A1F177FE0}"/>
    <cellStyle name="Separador de milhares 2 2 2 4 2 2 4" xfId="38603" xr:uid="{40F58264-4CD9-400E-8030-4FD3AF8C8D94}"/>
    <cellStyle name="Separador de milhares 2 2 2 4 2 3" xfId="17971" xr:uid="{D64EE6A3-AB61-4DDE-B40A-1A44C170736A}"/>
    <cellStyle name="Separador de milhares 2 2 2 4 2 3 2" xfId="29765" xr:uid="{801EEC88-C450-42C7-BA36-8711A970AB58}"/>
    <cellStyle name="Separador de milhares 2 2 2 4 2 3 3" xfId="41564" xr:uid="{4D27D662-667F-47EF-89CF-6C4DE2BDED9D}"/>
    <cellStyle name="Separador de milhares 2 2 2 4 2 4" xfId="23872" xr:uid="{2BAE34E7-1F71-48FD-BF90-B03B8C94FE07}"/>
    <cellStyle name="Separador de milhares 2 2 2 4 2 5" xfId="35667" xr:uid="{27DEC4AE-B244-4AC5-823E-8616DD65E315}"/>
    <cellStyle name="Separador de milhares 2 2 2 4 3" xfId="13588" xr:uid="{00000000-0005-0000-0000-00005F180000}"/>
    <cellStyle name="Separador de milhares 2 2 2 4 3 2" xfId="19519" xr:uid="{B360D643-FD70-43B0-B581-C472D25F3C7B}"/>
    <cellStyle name="Separador de milhares 2 2 2 4 3 2 2" xfId="31313" xr:uid="{ABFCF0AF-7533-4EE4-9466-AE3078E088A9}"/>
    <cellStyle name="Separador de milhares 2 2 2 4 3 2 3" xfId="43112" xr:uid="{91C2E821-0B45-4378-8705-91FDBD81382C}"/>
    <cellStyle name="Separador de milhares 2 2 2 4 3 3" xfId="25420" xr:uid="{896D3361-96BE-44A2-A5E2-C9840ABB6D03}"/>
    <cellStyle name="Separador de milhares 2 2 2 4 3 4" xfId="37215" xr:uid="{C38F396C-1081-4B5D-B055-11247446CBFD}"/>
    <cellStyle name="Separador de milhares 2 2 2 4 4" xfId="16579" xr:uid="{88F674AB-DE1E-4056-897E-11D10F1F936E}"/>
    <cellStyle name="Separador de milhares 2 2 2 4 4 2" xfId="28373" xr:uid="{6E456EDE-948C-4237-AC89-DD3ABE01F7AC}"/>
    <cellStyle name="Separador de milhares 2 2 2 4 4 3" xfId="40172" xr:uid="{F8E8E82E-2DBA-4BC8-BF81-DD37E41FFDEC}"/>
    <cellStyle name="Separador de milhares 2 2 2 4 5" xfId="22483" xr:uid="{4609444B-F5A2-42B0-9A61-259F54803BC2}"/>
    <cellStyle name="Separador de milhares 2 2 2 4 6" xfId="34279" xr:uid="{4399B478-F75D-46AD-988D-12CDFF3409FD}"/>
    <cellStyle name="Separador de milhares 2 2 2 5" xfId="4082" xr:uid="{00000000-0005-0000-0000-000060180000}"/>
    <cellStyle name="Separador de milhares 2 2 2 5 2" xfId="12036" xr:uid="{00000000-0005-0000-0000-000061180000}"/>
    <cellStyle name="Separador de milhares 2 2 2 5 2 2" xfId="14977" xr:uid="{00000000-0005-0000-0000-000062180000}"/>
    <cellStyle name="Separador de milhares 2 2 2 5 2 2 2" xfId="20908" xr:uid="{53879B3B-6AF5-4C9B-8942-9A9D18521FE8}"/>
    <cellStyle name="Separador de milhares 2 2 2 5 2 2 2 2" xfId="32702" xr:uid="{72B91F31-3972-4A63-842E-A1BD890FB0BD}"/>
    <cellStyle name="Separador de milhares 2 2 2 5 2 2 2 3" xfId="44501" xr:uid="{CDAFCA46-C803-451E-BA66-8A683CB01889}"/>
    <cellStyle name="Separador de milhares 2 2 2 5 2 2 3" xfId="26809" xr:uid="{ABE52771-220B-488C-A533-512F3DBDB9CC}"/>
    <cellStyle name="Separador de milhares 2 2 2 5 2 2 4" xfId="38604" xr:uid="{C7101957-FB2E-456F-ACE3-4AA195EAD11C}"/>
    <cellStyle name="Separador de milhares 2 2 2 5 2 3" xfId="17972" xr:uid="{321C3F2C-3C11-4C7F-BB66-4329C1AB712D}"/>
    <cellStyle name="Separador de milhares 2 2 2 5 2 3 2" xfId="29766" xr:uid="{1D2F2B83-90BE-4CBB-900F-5D71F15E3F2B}"/>
    <cellStyle name="Separador de milhares 2 2 2 5 2 3 3" xfId="41565" xr:uid="{1B6E7B63-BFF1-4A81-AF2B-9CB98B730424}"/>
    <cellStyle name="Separador de milhares 2 2 2 5 2 4" xfId="23873" xr:uid="{7E54B578-3D82-4272-B7D0-31A2C0DF43D7}"/>
    <cellStyle name="Separador de milhares 2 2 2 5 2 5" xfId="35668" xr:uid="{92E4BD45-7D0E-4A7B-993A-A8C41D0985CB}"/>
    <cellStyle name="Separador de milhares 2 2 2 5 3" xfId="13589" xr:uid="{00000000-0005-0000-0000-000063180000}"/>
    <cellStyle name="Separador de milhares 2 2 2 5 3 2" xfId="19520" xr:uid="{8F0F0055-EF65-499D-9F11-1D84783CF646}"/>
    <cellStyle name="Separador de milhares 2 2 2 5 3 2 2" xfId="31314" xr:uid="{218D8DA6-EFAD-477B-9561-149510DBCBB0}"/>
    <cellStyle name="Separador de milhares 2 2 2 5 3 2 3" xfId="43113" xr:uid="{BED25DE0-F7F4-4DE4-BEC7-C29641B9E36D}"/>
    <cellStyle name="Separador de milhares 2 2 2 5 3 3" xfId="25421" xr:uid="{A13212D6-E099-465B-9DA3-BD341EE633EC}"/>
    <cellStyle name="Separador de milhares 2 2 2 5 3 4" xfId="37216" xr:uid="{620943A1-BA86-4367-8250-2FC5E627B24B}"/>
    <cellStyle name="Separador de milhares 2 2 2 5 4" xfId="16580" xr:uid="{7B288B70-37D0-4B57-B1C8-9F956952AC20}"/>
    <cellStyle name="Separador de milhares 2 2 2 5 4 2" xfId="28374" xr:uid="{B98F2BC1-8C75-489F-A536-588CC485C4AE}"/>
    <cellStyle name="Separador de milhares 2 2 2 5 4 3" xfId="40173" xr:uid="{CF590490-2D8E-497C-99F6-DE188A3C209C}"/>
    <cellStyle name="Separador de milhares 2 2 2 5 5" xfId="22484" xr:uid="{6E4D33AD-9C88-49A2-8F5A-224BB56A376C}"/>
    <cellStyle name="Separador de milhares 2 2 2 5 6" xfId="34280" xr:uid="{EC862868-16F3-4B87-A104-4D66084B31EC}"/>
    <cellStyle name="Separador de milhares 2 2 2 6" xfId="10973" xr:uid="{00000000-0005-0000-0000-000064180000}"/>
    <cellStyle name="Separador de milhares 2 2 2 6 2" xfId="13922" xr:uid="{00000000-0005-0000-0000-000065180000}"/>
    <cellStyle name="Separador de milhares 2 2 2 6 2 2" xfId="19853" xr:uid="{0D9FE717-4132-4AB7-9889-EBBD7D9D565B}"/>
    <cellStyle name="Separador de milhares 2 2 2 6 2 2 2" xfId="31647" xr:uid="{7821FAF0-FA07-408F-BEA9-20EC9727A9A7}"/>
    <cellStyle name="Separador de milhares 2 2 2 6 2 2 3" xfId="43446" xr:uid="{0309AC76-37FF-474F-80A5-5FBEAFA27DDE}"/>
    <cellStyle name="Separador de milhares 2 2 2 6 2 3" xfId="25754" xr:uid="{DE545E0A-18B1-4E1C-815D-6A9974734D3D}"/>
    <cellStyle name="Separador de milhares 2 2 2 6 2 4" xfId="37549" xr:uid="{816E7961-2D8F-47B9-AD49-18758A889CA8}"/>
    <cellStyle name="Separador de milhares 2 2 2 6 3" xfId="16917" xr:uid="{F8784FA5-3011-4D32-B978-6E776DDCA0B1}"/>
    <cellStyle name="Separador de milhares 2 2 2 6 3 2" xfId="28711" xr:uid="{2AA25BAC-7D1D-47FE-A0D8-5F04E48F71D5}"/>
    <cellStyle name="Separador de milhares 2 2 2 6 3 3" xfId="40510" xr:uid="{68650200-7801-47CC-9D00-274F8827C853}"/>
    <cellStyle name="Separador de milhares 2 2 2 6 4" xfId="22818" xr:uid="{0F405685-AF43-49F5-8362-92BE14115A28}"/>
    <cellStyle name="Separador de milhares 2 2 2 6 5" xfId="34613" xr:uid="{41B018EA-BE41-48C8-B8EC-5721E7B4592F}"/>
    <cellStyle name="Separador de milhares 2 2 2 7" xfId="12373" xr:uid="{00000000-0005-0000-0000-000066180000}"/>
    <cellStyle name="Separador de milhares 2 2 2 7 2" xfId="18304" xr:uid="{BA6CA702-CA84-4072-9FC3-1FC7E1BE3841}"/>
    <cellStyle name="Separador de milhares 2 2 2 7 2 2" xfId="30098" xr:uid="{40466ED0-46C4-4ECF-A04D-D1A1ADF89A16}"/>
    <cellStyle name="Separador de milhares 2 2 2 7 2 3" xfId="41897" xr:uid="{BA385329-985C-4904-88D3-9D2089E9B5F1}"/>
    <cellStyle name="Separador de milhares 2 2 2 7 3" xfId="24205" xr:uid="{2FE196F2-F413-49A2-A17A-4F797AF68C16}"/>
    <cellStyle name="Separador de milhares 2 2 2 7 4" xfId="36000" xr:uid="{DFF97593-EAAD-46F0-A4A4-19C66F47BF9E}"/>
    <cellStyle name="Separador de milhares 2 2 2 8" xfId="15360" xr:uid="{8496142F-3328-4FCB-A263-FB96AFD9DF64}"/>
    <cellStyle name="Separador de milhares 2 2 2 8 2" xfId="27158" xr:uid="{C8D5CC52-0D24-4E84-A996-9D528BB42104}"/>
    <cellStyle name="Separador de milhares 2 2 2 8 3" xfId="38953" xr:uid="{A6CC8971-05D9-495F-B53A-5A4AE3D51818}"/>
    <cellStyle name="Separador de milhares 2 2 2 9" xfId="21268" xr:uid="{032241BE-3F07-4FCC-82E5-5769DCAA00E1}"/>
    <cellStyle name="Separador de milhares 2 2 3" xfId="126" xr:uid="{00000000-0005-0000-0000-000067180000}"/>
    <cellStyle name="Separador de milhares 2 2 3 10" xfId="33069" xr:uid="{5098C9A4-F8D2-4249-8C1B-F3AA417D0A9B}"/>
    <cellStyle name="Separador de milhares 2 2 3 2" xfId="564" xr:uid="{00000000-0005-0000-0000-000068180000}"/>
    <cellStyle name="Separador de milhares 2 2 3 2 2" xfId="4083" xr:uid="{00000000-0005-0000-0000-000069180000}"/>
    <cellStyle name="Separador de milhares 2 2 3 2 2 2" xfId="12037" xr:uid="{00000000-0005-0000-0000-00006A180000}"/>
    <cellStyle name="Separador de milhares 2 2 3 2 2 2 2" xfId="14978" xr:uid="{00000000-0005-0000-0000-00006B180000}"/>
    <cellStyle name="Separador de milhares 2 2 3 2 2 2 2 2" xfId="20909" xr:uid="{02DDB51D-AE60-4A30-BF85-83B62B781AD6}"/>
    <cellStyle name="Separador de milhares 2 2 3 2 2 2 2 2 2" xfId="32703" xr:uid="{DE9164DB-17F8-4C2A-88B8-6A3F746ECC41}"/>
    <cellStyle name="Separador de milhares 2 2 3 2 2 2 2 2 3" xfId="44502" xr:uid="{9AF6AA3E-C51E-4DF5-BE2D-49DE1237B12D}"/>
    <cellStyle name="Separador de milhares 2 2 3 2 2 2 2 3" xfId="26810" xr:uid="{1E81E340-E412-4699-897E-89EF2CA3975B}"/>
    <cellStyle name="Separador de milhares 2 2 3 2 2 2 2 4" xfId="38605" xr:uid="{72A4909B-26C8-42E7-87DD-BD8E91B74728}"/>
    <cellStyle name="Separador de milhares 2 2 3 2 2 2 3" xfId="17973" xr:uid="{97A58AD8-9D85-4A74-A13A-8E422EC116CD}"/>
    <cellStyle name="Separador de milhares 2 2 3 2 2 2 3 2" xfId="29767" xr:uid="{AE5F3449-D10B-43EB-908B-B5CE7164CEBF}"/>
    <cellStyle name="Separador de milhares 2 2 3 2 2 2 3 3" xfId="41566" xr:uid="{B488B936-B63C-438E-96C6-F4D7EBBA1D7A}"/>
    <cellStyle name="Separador de milhares 2 2 3 2 2 2 4" xfId="23874" xr:uid="{4C275FEC-8B10-4258-ABD5-52A60020394A}"/>
    <cellStyle name="Separador de milhares 2 2 3 2 2 2 5" xfId="35669" xr:uid="{BF957478-35EA-402E-B56E-CB2AB57DC456}"/>
    <cellStyle name="Separador de milhares 2 2 3 2 2 3" xfId="13590" xr:uid="{00000000-0005-0000-0000-00006C180000}"/>
    <cellStyle name="Separador de milhares 2 2 3 2 2 3 2" xfId="19521" xr:uid="{0192551F-07EA-434E-9BF1-CCC7B89E0B80}"/>
    <cellStyle name="Separador de milhares 2 2 3 2 2 3 2 2" xfId="31315" xr:uid="{B4CFE84C-583A-4F45-B393-61725F8BC798}"/>
    <cellStyle name="Separador de milhares 2 2 3 2 2 3 2 3" xfId="43114" xr:uid="{05AA282E-8265-4F78-9322-199A00EC7E03}"/>
    <cellStyle name="Separador de milhares 2 2 3 2 2 3 3" xfId="25422" xr:uid="{E83836DB-53B5-4393-A73C-68FF63A8E4EA}"/>
    <cellStyle name="Separador de milhares 2 2 3 2 2 3 4" xfId="37217" xr:uid="{C2193AF0-57C6-44AF-B285-94DC1B710C46}"/>
    <cellStyle name="Separador de milhares 2 2 3 2 2 4" xfId="16581" xr:uid="{3AE42092-97EB-4B57-8F0A-D58A765BFB12}"/>
    <cellStyle name="Separador de milhares 2 2 3 2 2 4 2" xfId="28375" xr:uid="{15C37228-F997-49BB-99B3-52CB004756CB}"/>
    <cellStyle name="Separador de milhares 2 2 3 2 2 4 3" xfId="40174" xr:uid="{7FA80B62-B915-4AA1-AF41-D404CB954B75}"/>
    <cellStyle name="Separador de milhares 2 2 3 2 2 5" xfId="22485" xr:uid="{4D5AC911-9C36-4D16-9F4A-AC7E0EB691FC}"/>
    <cellStyle name="Separador de milhares 2 2 3 2 2 6" xfId="34281" xr:uid="{545332D5-A0BB-4989-A2F4-F59631C13A95}"/>
    <cellStyle name="Separador de milhares 2 2 3 2 3" xfId="4084" xr:uid="{00000000-0005-0000-0000-00006D180000}"/>
    <cellStyle name="Separador de milhares 2 2 3 2 3 2" xfId="12038" xr:uid="{00000000-0005-0000-0000-00006E180000}"/>
    <cellStyle name="Separador de milhares 2 2 3 2 3 2 2" xfId="14979" xr:uid="{00000000-0005-0000-0000-00006F180000}"/>
    <cellStyle name="Separador de milhares 2 2 3 2 3 2 2 2" xfId="20910" xr:uid="{BBFFC406-F01A-4585-9C0E-A04DF02DCA6F}"/>
    <cellStyle name="Separador de milhares 2 2 3 2 3 2 2 2 2" xfId="32704" xr:uid="{66BD9B96-5212-42A9-9552-6E51AC94C86C}"/>
    <cellStyle name="Separador de milhares 2 2 3 2 3 2 2 2 3" xfId="44503" xr:uid="{D9BBC4C5-FC17-4977-976F-5381CC3729EB}"/>
    <cellStyle name="Separador de milhares 2 2 3 2 3 2 2 3" xfId="26811" xr:uid="{E81CAE81-059A-43DB-8CE2-6AF734ABF6D0}"/>
    <cellStyle name="Separador de milhares 2 2 3 2 3 2 2 4" xfId="38606" xr:uid="{6F833ED5-5A36-402F-A087-020ED5647F5A}"/>
    <cellStyle name="Separador de milhares 2 2 3 2 3 2 3" xfId="17974" xr:uid="{D28BFE6D-8BF3-45C7-BE25-71F281703491}"/>
    <cellStyle name="Separador de milhares 2 2 3 2 3 2 3 2" xfId="29768" xr:uid="{57D7F019-1FA8-451B-BB44-02E17E9DD9DF}"/>
    <cellStyle name="Separador de milhares 2 2 3 2 3 2 3 3" xfId="41567" xr:uid="{5AD7E91E-CF5D-4034-A4C0-81C080283AFD}"/>
    <cellStyle name="Separador de milhares 2 2 3 2 3 2 4" xfId="23875" xr:uid="{15D55EC2-4888-4587-88D8-8BFA6D13174C}"/>
    <cellStyle name="Separador de milhares 2 2 3 2 3 2 5" xfId="35670" xr:uid="{FC43694A-3DAF-4F2F-BD5F-F3BE3161EF51}"/>
    <cellStyle name="Separador de milhares 2 2 3 2 3 3" xfId="13591" xr:uid="{00000000-0005-0000-0000-000070180000}"/>
    <cellStyle name="Separador de milhares 2 2 3 2 3 3 2" xfId="19522" xr:uid="{C2421C67-7DD4-4E49-8F99-9FD58B9A4A91}"/>
    <cellStyle name="Separador de milhares 2 2 3 2 3 3 2 2" xfId="31316" xr:uid="{D02FEC02-ED4B-4BE7-AC42-78DF8CC6CE38}"/>
    <cellStyle name="Separador de milhares 2 2 3 2 3 3 2 3" xfId="43115" xr:uid="{A1426B02-796F-485F-9F87-167A20692D25}"/>
    <cellStyle name="Separador de milhares 2 2 3 2 3 3 3" xfId="25423" xr:uid="{6AC6E01F-0F56-49CA-815D-5CB62235E746}"/>
    <cellStyle name="Separador de milhares 2 2 3 2 3 3 4" xfId="37218" xr:uid="{12A8FED0-455D-49DC-BB57-83D164B1BBBD}"/>
    <cellStyle name="Separador de milhares 2 2 3 2 3 4" xfId="16582" xr:uid="{0A723F4C-2A35-4A08-A1C0-2F1C47635EE9}"/>
    <cellStyle name="Separador de milhares 2 2 3 2 3 4 2" xfId="28376" xr:uid="{D2E92B8A-E28B-4A1C-BCD8-95FAC1FD6C5E}"/>
    <cellStyle name="Separador de milhares 2 2 3 2 3 4 3" xfId="40175" xr:uid="{C753AE47-5350-499A-A3B7-E63F9292915F}"/>
    <cellStyle name="Separador de milhares 2 2 3 2 3 5" xfId="22486" xr:uid="{B08F2011-53C6-477B-BC17-F4E13212C8B8}"/>
    <cellStyle name="Separador de milhares 2 2 3 2 3 6" xfId="34282" xr:uid="{526674F8-3DEA-446B-ADD0-38FA4B68F272}"/>
    <cellStyle name="Separador de milhares 2 2 3 2 4" xfId="11277" xr:uid="{00000000-0005-0000-0000-000071180000}"/>
    <cellStyle name="Separador de milhares 2 2 3 2 4 2" xfId="14220" xr:uid="{00000000-0005-0000-0000-000072180000}"/>
    <cellStyle name="Separador de milhares 2 2 3 2 4 2 2" xfId="20151" xr:uid="{085E5646-BF7D-4776-94AC-90CB68E20B44}"/>
    <cellStyle name="Separador de milhares 2 2 3 2 4 2 2 2" xfId="31945" xr:uid="{502444A6-ECB2-44A2-B4C2-EA3B2D5D15C1}"/>
    <cellStyle name="Separador de milhares 2 2 3 2 4 2 2 3" xfId="43744" xr:uid="{C755221B-D21D-4986-95EE-515C64E75849}"/>
    <cellStyle name="Separador de milhares 2 2 3 2 4 2 3" xfId="26052" xr:uid="{6A780AB9-2BED-4BFB-BBC7-EC0C3626096E}"/>
    <cellStyle name="Separador de milhares 2 2 3 2 4 2 4" xfId="37847" xr:uid="{06912264-22FB-400C-B6F3-E8A6245C85C0}"/>
    <cellStyle name="Separador de milhares 2 2 3 2 4 3" xfId="17215" xr:uid="{887A2901-B0E8-4713-8F12-454156DF9CF5}"/>
    <cellStyle name="Separador de milhares 2 2 3 2 4 3 2" xfId="29009" xr:uid="{CCC431E8-E3E4-405D-AB29-42C7BFECC270}"/>
    <cellStyle name="Separador de milhares 2 2 3 2 4 3 3" xfId="40808" xr:uid="{32219139-6AD0-40B1-9EAF-E37EFCA0D61E}"/>
    <cellStyle name="Separador de milhares 2 2 3 2 4 4" xfId="23116" xr:uid="{698E87CE-E128-4BB0-B7B2-4075BBC13E79}"/>
    <cellStyle name="Separador de milhares 2 2 3 2 4 5" xfId="34911" xr:uid="{049AD521-282B-4DA5-BAA8-CBAD8F3DD027}"/>
    <cellStyle name="Separador de milhares 2 2 3 2 5" xfId="12679" xr:uid="{00000000-0005-0000-0000-000073180000}"/>
    <cellStyle name="Separador de milhares 2 2 3 2 5 2" xfId="18610" xr:uid="{04C125F1-A4E8-45BF-9F12-E97B6F373955}"/>
    <cellStyle name="Separador de milhares 2 2 3 2 5 2 2" xfId="30404" xr:uid="{E4C14148-329D-4108-99AD-450A2DA279C6}"/>
    <cellStyle name="Separador de milhares 2 2 3 2 5 2 3" xfId="42203" xr:uid="{7EA84648-FC55-4BBC-BA0C-138EC69300C6}"/>
    <cellStyle name="Separador de milhares 2 2 3 2 5 3" xfId="24511" xr:uid="{9803BCD1-C478-4B82-8996-9447B64C2225}"/>
    <cellStyle name="Separador de milhares 2 2 3 2 5 4" xfId="36306" xr:uid="{632C7C48-0AA3-47D6-95E6-AEA72C0C22EB}"/>
    <cellStyle name="Separador de milhares 2 2 3 2 6" xfId="15666" xr:uid="{957A4159-DA85-4E87-BCE4-8DC894352E2D}"/>
    <cellStyle name="Separador de milhares 2 2 3 2 6 2" xfId="27464" xr:uid="{02C1B49C-D480-479D-A879-385AED834770}"/>
    <cellStyle name="Separador de milhares 2 2 3 2 6 3" xfId="39259" xr:uid="{CCC9D0BB-0CA4-4535-897E-0C3608BDFE15}"/>
    <cellStyle name="Separador de milhares 2 2 3 2 7" xfId="21574" xr:uid="{F44AA216-EF1D-4E92-9931-B41FA157AC2A}"/>
    <cellStyle name="Separador de milhares 2 2 3 2 8" xfId="33366" xr:uid="{DB29BBAE-2A0A-4DBD-925C-CCB9A4866362}"/>
    <cellStyle name="Separador de milhares 2 2 3 3" xfId="421" xr:uid="{00000000-0005-0000-0000-000074180000}"/>
    <cellStyle name="Separador de milhares 2 2 3 3 2" xfId="11138" xr:uid="{00000000-0005-0000-0000-000075180000}"/>
    <cellStyle name="Separador de milhares 2 2 3 3 2 2" xfId="14081" xr:uid="{00000000-0005-0000-0000-000076180000}"/>
    <cellStyle name="Separador de milhares 2 2 3 3 2 2 2" xfId="20012" xr:uid="{D97D9727-B942-4855-AB01-F6A1673EE196}"/>
    <cellStyle name="Separador de milhares 2 2 3 3 2 2 2 2" xfId="31806" xr:uid="{D94D2D45-A8FD-4DE5-997C-1E44AFA5D76F}"/>
    <cellStyle name="Separador de milhares 2 2 3 3 2 2 2 3" xfId="43605" xr:uid="{C522D3FD-F45A-4525-BE54-909F194C74F3}"/>
    <cellStyle name="Separador de milhares 2 2 3 3 2 2 3" xfId="25913" xr:uid="{87BFA3A5-1DC8-4949-8875-D50AE263ACD9}"/>
    <cellStyle name="Separador de milhares 2 2 3 3 2 2 4" xfId="37708" xr:uid="{76FA79FC-353A-4BA2-9B8B-4BCDCB5225E2}"/>
    <cellStyle name="Separador de milhares 2 2 3 3 2 3" xfId="17076" xr:uid="{D74670E2-8CEB-461E-96C8-8892BC1CD57D}"/>
    <cellStyle name="Separador de milhares 2 2 3 3 2 3 2" xfId="28870" xr:uid="{56FD2E09-9B97-43E1-9DF6-27FE11F89D0E}"/>
    <cellStyle name="Separador de milhares 2 2 3 3 2 3 3" xfId="40669" xr:uid="{543F3549-73AD-477D-8241-EEB5BD091965}"/>
    <cellStyle name="Separador de milhares 2 2 3 3 2 4" xfId="22977" xr:uid="{E919CE81-9F36-448F-8913-0ABAEB55A1A2}"/>
    <cellStyle name="Separador de milhares 2 2 3 3 2 5" xfId="34772" xr:uid="{8949D596-531F-44ED-924C-442F030430A0}"/>
    <cellStyle name="Separador de milhares 2 2 3 3 3" xfId="12536" xr:uid="{00000000-0005-0000-0000-000077180000}"/>
    <cellStyle name="Separador de milhares 2 2 3 3 3 2" xfId="18467" xr:uid="{0423EFBC-A71E-493F-BD6B-732D9F2B824C}"/>
    <cellStyle name="Separador de milhares 2 2 3 3 3 2 2" xfId="30261" xr:uid="{085E293C-4873-4843-A9E8-3A476B59C19E}"/>
    <cellStyle name="Separador de milhares 2 2 3 3 3 2 3" xfId="42060" xr:uid="{68A7FD9C-9839-47D8-8FB1-C03CDD34952A}"/>
    <cellStyle name="Separador de milhares 2 2 3 3 3 3" xfId="24368" xr:uid="{6467C3EB-40BB-437C-8E74-3940EC7ECCFD}"/>
    <cellStyle name="Separador de milhares 2 2 3 3 3 4" xfId="36163" xr:uid="{FE131B1C-B9A9-433A-B4B8-8604976E6593}"/>
    <cellStyle name="Separador de milhares 2 2 3 3 4" xfId="15523" xr:uid="{E003D7E8-B3C7-44EB-977E-802722FB84DC}"/>
    <cellStyle name="Separador de milhares 2 2 3 3 4 2" xfId="27321" xr:uid="{E1F3BA6A-8D0B-4EE9-9CA4-C40E5A5C56E2}"/>
    <cellStyle name="Separador de milhares 2 2 3 3 4 3" xfId="39116" xr:uid="{CB69610A-7A19-40B6-9AE5-A638D1E50959}"/>
    <cellStyle name="Separador de milhares 2 2 3 3 5" xfId="21431" xr:uid="{DD1430C2-0F02-4EDC-B336-16E29F8B34AB}"/>
    <cellStyle name="Separador de milhares 2 2 3 3 6" xfId="33223" xr:uid="{57745344-AA04-4E50-8A80-BB558AAF4905}"/>
    <cellStyle name="Separador de milhares 2 2 3 4" xfId="4085" xr:uid="{00000000-0005-0000-0000-000078180000}"/>
    <cellStyle name="Separador de milhares 2 2 3 4 2" xfId="12039" xr:uid="{00000000-0005-0000-0000-000079180000}"/>
    <cellStyle name="Separador de milhares 2 2 3 4 2 2" xfId="14980" xr:uid="{00000000-0005-0000-0000-00007A180000}"/>
    <cellStyle name="Separador de milhares 2 2 3 4 2 2 2" xfId="20911" xr:uid="{6957A619-2255-40A0-9550-A5586DD8E228}"/>
    <cellStyle name="Separador de milhares 2 2 3 4 2 2 2 2" xfId="32705" xr:uid="{378B4097-4139-49BD-86AC-AD4343C8FC96}"/>
    <cellStyle name="Separador de milhares 2 2 3 4 2 2 2 3" xfId="44504" xr:uid="{8A1E6D47-DE50-4800-BA3C-1D3EC7F1E669}"/>
    <cellStyle name="Separador de milhares 2 2 3 4 2 2 3" xfId="26812" xr:uid="{D16725FD-C544-4C23-8F04-277127DF395A}"/>
    <cellStyle name="Separador de milhares 2 2 3 4 2 2 4" xfId="38607" xr:uid="{8BB662BD-8879-4132-9CB4-904012C26F0E}"/>
    <cellStyle name="Separador de milhares 2 2 3 4 2 3" xfId="17975" xr:uid="{9168A83B-886F-4343-A333-AC746DEA8FDC}"/>
    <cellStyle name="Separador de milhares 2 2 3 4 2 3 2" xfId="29769" xr:uid="{8C4DA806-628F-407A-889C-5DE156898370}"/>
    <cellStyle name="Separador de milhares 2 2 3 4 2 3 3" xfId="41568" xr:uid="{5A52BE91-1B60-47EB-902D-D406DA2F8D79}"/>
    <cellStyle name="Separador de milhares 2 2 3 4 2 4" xfId="23876" xr:uid="{466A2408-C191-4351-8BE2-9C9CB8D8DFB8}"/>
    <cellStyle name="Separador de milhares 2 2 3 4 2 5" xfId="35671" xr:uid="{CDFE84D5-405D-44C4-B281-59A8ABEDD7C3}"/>
    <cellStyle name="Separador de milhares 2 2 3 4 3" xfId="13592" xr:uid="{00000000-0005-0000-0000-00007B180000}"/>
    <cellStyle name="Separador de milhares 2 2 3 4 3 2" xfId="19523" xr:uid="{922F8E8B-6D96-46AB-9108-A38DEC506438}"/>
    <cellStyle name="Separador de milhares 2 2 3 4 3 2 2" xfId="31317" xr:uid="{BF0B4E62-13DA-4A16-860C-F689C613FE27}"/>
    <cellStyle name="Separador de milhares 2 2 3 4 3 2 3" xfId="43116" xr:uid="{BB2F1A3F-519A-4DC7-B4AE-3A26EFC68B77}"/>
    <cellStyle name="Separador de milhares 2 2 3 4 3 3" xfId="25424" xr:uid="{6F364DB4-026C-4E34-87BD-0E4B7A4481E5}"/>
    <cellStyle name="Separador de milhares 2 2 3 4 3 4" xfId="37219" xr:uid="{D5C0F083-2CCF-4870-B7D7-59C9BCF24B6C}"/>
    <cellStyle name="Separador de milhares 2 2 3 4 4" xfId="16583" xr:uid="{E9B3001A-3A92-4940-9241-EBE6FCF0F282}"/>
    <cellStyle name="Separador de milhares 2 2 3 4 4 2" xfId="28377" xr:uid="{B61511B6-8CB4-4B41-88B6-3089420AEA36}"/>
    <cellStyle name="Separador de milhares 2 2 3 4 4 3" xfId="40176" xr:uid="{675292D5-C2FC-4565-AEB5-904C7F4A40E5}"/>
    <cellStyle name="Separador de milhares 2 2 3 4 5" xfId="22487" xr:uid="{5A2F7037-452D-4D1C-A1B0-29ACC6635DBD}"/>
    <cellStyle name="Separador de milhares 2 2 3 4 6" xfId="34283" xr:uid="{F03946B8-BD5A-4967-968F-3E35DFFAAB29}"/>
    <cellStyle name="Separador de milhares 2 2 3 5" xfId="4086" xr:uid="{00000000-0005-0000-0000-00007C180000}"/>
    <cellStyle name="Separador de milhares 2 2 3 5 2" xfId="12040" xr:uid="{00000000-0005-0000-0000-00007D180000}"/>
    <cellStyle name="Separador de milhares 2 2 3 5 2 2" xfId="14981" xr:uid="{00000000-0005-0000-0000-00007E180000}"/>
    <cellStyle name="Separador de milhares 2 2 3 5 2 2 2" xfId="20912" xr:uid="{43961DBF-EBB3-4F1B-A597-E3257CA58458}"/>
    <cellStyle name="Separador de milhares 2 2 3 5 2 2 2 2" xfId="32706" xr:uid="{93B06546-949B-400B-96F5-49B52E188CF7}"/>
    <cellStyle name="Separador de milhares 2 2 3 5 2 2 2 3" xfId="44505" xr:uid="{4CBAACBE-7A88-4A05-8B52-9DC3C358EFED}"/>
    <cellStyle name="Separador de milhares 2 2 3 5 2 2 3" xfId="26813" xr:uid="{D1C5A62B-D12D-4B11-BD82-1EDC22B46FD1}"/>
    <cellStyle name="Separador de milhares 2 2 3 5 2 2 4" xfId="38608" xr:uid="{38295707-3E2C-490E-AE13-2465F89C93F8}"/>
    <cellStyle name="Separador de milhares 2 2 3 5 2 3" xfId="17976" xr:uid="{58A01FB7-CA6E-4E71-9488-62D270851DAE}"/>
    <cellStyle name="Separador de milhares 2 2 3 5 2 3 2" xfId="29770" xr:uid="{2D4A22D4-4DE8-48DC-BC53-C3AA454296DD}"/>
    <cellStyle name="Separador de milhares 2 2 3 5 2 3 3" xfId="41569" xr:uid="{22B554FA-CEE3-4BEF-A57A-4428B9C45CB4}"/>
    <cellStyle name="Separador de milhares 2 2 3 5 2 4" xfId="23877" xr:uid="{DD6BF64F-6181-456B-AC42-52BB522A80BC}"/>
    <cellStyle name="Separador de milhares 2 2 3 5 2 5" xfId="35672" xr:uid="{BABD948C-4D06-4D57-832E-C5D49552E812}"/>
    <cellStyle name="Separador de milhares 2 2 3 5 3" xfId="13593" xr:uid="{00000000-0005-0000-0000-00007F180000}"/>
    <cellStyle name="Separador de milhares 2 2 3 5 3 2" xfId="19524" xr:uid="{8FFF3475-FE21-4EA3-BE71-FA7C662AE067}"/>
    <cellStyle name="Separador de milhares 2 2 3 5 3 2 2" xfId="31318" xr:uid="{550F96DF-CFCB-4B57-925B-BD2BC982E708}"/>
    <cellStyle name="Separador de milhares 2 2 3 5 3 2 3" xfId="43117" xr:uid="{157DE1A4-F04D-4CB8-A9BD-640B31F4D028}"/>
    <cellStyle name="Separador de milhares 2 2 3 5 3 3" xfId="25425" xr:uid="{9DBE8625-32CD-4C52-8AF0-B9AD6B306411}"/>
    <cellStyle name="Separador de milhares 2 2 3 5 3 4" xfId="37220" xr:uid="{A1C180B1-CD86-413C-9609-56CFDE484153}"/>
    <cellStyle name="Separador de milhares 2 2 3 5 4" xfId="16584" xr:uid="{F362872E-0681-4ACF-923B-C7FC0E683AA6}"/>
    <cellStyle name="Separador de milhares 2 2 3 5 4 2" xfId="28378" xr:uid="{039D97D7-F521-4023-8DE5-299CB30F8925}"/>
    <cellStyle name="Separador de milhares 2 2 3 5 4 3" xfId="40177" xr:uid="{D8823D69-0501-4ED3-AE74-5F9673558BCF}"/>
    <cellStyle name="Separador de milhares 2 2 3 5 5" xfId="22488" xr:uid="{CA0283AF-49EA-43D2-BF1F-AB6917B28519}"/>
    <cellStyle name="Separador de milhares 2 2 3 5 6" xfId="34284" xr:uid="{C9C32396-F22F-4004-B831-3340BE09B7E6}"/>
    <cellStyle name="Separador de milhares 2 2 3 6" xfId="10982" xr:uid="{00000000-0005-0000-0000-000080180000}"/>
    <cellStyle name="Separador de milhares 2 2 3 6 2" xfId="13931" xr:uid="{00000000-0005-0000-0000-000081180000}"/>
    <cellStyle name="Separador de milhares 2 2 3 6 2 2" xfId="19862" xr:uid="{0947DE6E-0F9B-42CB-91AB-9FC5EC05DD75}"/>
    <cellStyle name="Separador de milhares 2 2 3 6 2 2 2" xfId="31656" xr:uid="{F6366B26-8705-4303-BF95-234BA3094169}"/>
    <cellStyle name="Separador de milhares 2 2 3 6 2 2 3" xfId="43455" xr:uid="{7795B293-45E6-43F0-B585-45B55F530828}"/>
    <cellStyle name="Separador de milhares 2 2 3 6 2 3" xfId="25763" xr:uid="{5CB6617A-5183-40BD-8F66-A4C2C0BA8A9D}"/>
    <cellStyle name="Separador de milhares 2 2 3 6 2 4" xfId="37558" xr:uid="{006B9275-C620-42D2-A244-DBEC641AE9B3}"/>
    <cellStyle name="Separador de milhares 2 2 3 6 3" xfId="16926" xr:uid="{8E9A5ACD-522A-4D8B-9E49-AEC635F863BC}"/>
    <cellStyle name="Separador de milhares 2 2 3 6 3 2" xfId="28720" xr:uid="{2DF2BC63-2767-4AC8-A928-425254DB462B}"/>
    <cellStyle name="Separador de milhares 2 2 3 6 3 3" xfId="40519" xr:uid="{ECF001AD-4D57-4AAB-B7D8-4492B7880600}"/>
    <cellStyle name="Separador de milhares 2 2 3 6 4" xfId="22827" xr:uid="{EF99521E-3C78-442E-97F2-ED3C7D549845}"/>
    <cellStyle name="Separador de milhares 2 2 3 6 5" xfId="34622" xr:uid="{E28281A0-0428-4D28-9213-5826CD88A944}"/>
    <cellStyle name="Separador de milhares 2 2 3 7" xfId="12382" xr:uid="{00000000-0005-0000-0000-000082180000}"/>
    <cellStyle name="Separador de milhares 2 2 3 7 2" xfId="18313" xr:uid="{76BA15EC-2936-45BD-94E9-D06EC8B7752F}"/>
    <cellStyle name="Separador de milhares 2 2 3 7 2 2" xfId="30107" xr:uid="{FA2E7299-CE2F-431A-94E4-BA20BB43DEC3}"/>
    <cellStyle name="Separador de milhares 2 2 3 7 2 3" xfId="41906" xr:uid="{15FA60B4-6B2E-48AC-9157-EB2258628349}"/>
    <cellStyle name="Separador de milhares 2 2 3 7 3" xfId="24214" xr:uid="{DB459C52-3CFC-47D0-AD07-7626A50A8F1A}"/>
    <cellStyle name="Separador de milhares 2 2 3 7 4" xfId="36009" xr:uid="{4DEE2FB1-477E-4651-A641-031C5E0B5246}"/>
    <cellStyle name="Separador de milhares 2 2 3 8" xfId="15369" xr:uid="{8E8CB221-CBA0-43AE-A4EE-9B3AEA5173B6}"/>
    <cellStyle name="Separador de milhares 2 2 3 8 2" xfId="27167" xr:uid="{182D82CB-2DB1-4692-90E0-EF03789B01FA}"/>
    <cellStyle name="Separador de milhares 2 2 3 8 3" xfId="38962" xr:uid="{6A68A2AC-23AB-443C-86CC-8DE9A01B663D}"/>
    <cellStyle name="Separador de milhares 2 2 3 9" xfId="21277" xr:uid="{64C37FB2-D01F-4215-A6D8-E6DC348BF13E}"/>
    <cellStyle name="Separador de milhares 2 2 4" xfId="96" xr:uid="{00000000-0005-0000-0000-000083180000}"/>
    <cellStyle name="Separador de milhares 2 2 4 10" xfId="33051" xr:uid="{6F34A0AA-63BE-457E-8F18-4B4B17FF7E9A}"/>
    <cellStyle name="Separador de milhares 2 2 4 2" xfId="546" xr:uid="{00000000-0005-0000-0000-000084180000}"/>
    <cellStyle name="Separador de milhares 2 2 4 2 2" xfId="4087" xr:uid="{00000000-0005-0000-0000-000085180000}"/>
    <cellStyle name="Separador de milhares 2 2 4 2 2 2" xfId="12041" xr:uid="{00000000-0005-0000-0000-000086180000}"/>
    <cellStyle name="Separador de milhares 2 2 4 2 2 2 2" xfId="14982" xr:uid="{00000000-0005-0000-0000-000087180000}"/>
    <cellStyle name="Separador de milhares 2 2 4 2 2 2 2 2" xfId="20913" xr:uid="{137C24F7-FDC2-419A-8D14-3F4C517599A7}"/>
    <cellStyle name="Separador de milhares 2 2 4 2 2 2 2 2 2" xfId="32707" xr:uid="{171340C1-F1CD-4B48-9951-E13865D20554}"/>
    <cellStyle name="Separador de milhares 2 2 4 2 2 2 2 2 3" xfId="44506" xr:uid="{B2CC0843-2BE1-4A56-8713-746164FFD833}"/>
    <cellStyle name="Separador de milhares 2 2 4 2 2 2 2 3" xfId="26814" xr:uid="{62E000C1-5B2F-4205-9A7F-FF43F12545C1}"/>
    <cellStyle name="Separador de milhares 2 2 4 2 2 2 2 4" xfId="38609" xr:uid="{D6A7BDA4-9833-4CAF-8ABD-D941E33FCEFC}"/>
    <cellStyle name="Separador de milhares 2 2 4 2 2 2 3" xfId="17977" xr:uid="{5845F3D5-E974-498F-8245-C7FFA6F119FA}"/>
    <cellStyle name="Separador de milhares 2 2 4 2 2 2 3 2" xfId="29771" xr:uid="{9D9B278B-469D-448A-AA8A-FED5DBB24DF6}"/>
    <cellStyle name="Separador de milhares 2 2 4 2 2 2 3 3" xfId="41570" xr:uid="{CE000C5A-4CA6-4958-A1F8-42DD2C26AF94}"/>
    <cellStyle name="Separador de milhares 2 2 4 2 2 2 4" xfId="23878" xr:uid="{A23B189C-B797-4617-9138-DF36F267E338}"/>
    <cellStyle name="Separador de milhares 2 2 4 2 2 2 5" xfId="35673" xr:uid="{9534042B-0A5D-492F-97B8-1B58B9D567C2}"/>
    <cellStyle name="Separador de milhares 2 2 4 2 2 3" xfId="13594" xr:uid="{00000000-0005-0000-0000-000088180000}"/>
    <cellStyle name="Separador de milhares 2 2 4 2 2 3 2" xfId="19525" xr:uid="{64DD14D0-7520-4D4F-830B-80377197632F}"/>
    <cellStyle name="Separador de milhares 2 2 4 2 2 3 2 2" xfId="31319" xr:uid="{12C3653D-9E6C-4D90-84BD-35E8FFCBD332}"/>
    <cellStyle name="Separador de milhares 2 2 4 2 2 3 2 3" xfId="43118" xr:uid="{3021F740-EAF7-4797-AD8A-308312737091}"/>
    <cellStyle name="Separador de milhares 2 2 4 2 2 3 3" xfId="25426" xr:uid="{3785D1CF-659F-422A-9D06-03817F9AAB80}"/>
    <cellStyle name="Separador de milhares 2 2 4 2 2 3 4" xfId="37221" xr:uid="{0FA9711B-D51F-4752-9259-39732D6DCB36}"/>
    <cellStyle name="Separador de milhares 2 2 4 2 2 4" xfId="16585" xr:uid="{C50EAEC4-92E8-434C-AD2F-B16A28E6FF70}"/>
    <cellStyle name="Separador de milhares 2 2 4 2 2 4 2" xfId="28379" xr:uid="{DAE7F68B-BA19-4AB1-B7EB-26AAF212EABA}"/>
    <cellStyle name="Separador de milhares 2 2 4 2 2 4 3" xfId="40178" xr:uid="{E2FD576F-5EE7-4C0D-A452-F695CDF92B53}"/>
    <cellStyle name="Separador de milhares 2 2 4 2 2 5" xfId="22489" xr:uid="{E6665792-518F-4041-B2BC-3C54BBEDC974}"/>
    <cellStyle name="Separador de milhares 2 2 4 2 2 6" xfId="34285" xr:uid="{6B74FFA8-A06D-4E2F-8AEB-0706AFC30146}"/>
    <cellStyle name="Separador de milhares 2 2 4 2 3" xfId="4088" xr:uid="{00000000-0005-0000-0000-000089180000}"/>
    <cellStyle name="Separador de milhares 2 2 4 2 3 2" xfId="12042" xr:uid="{00000000-0005-0000-0000-00008A180000}"/>
    <cellStyle name="Separador de milhares 2 2 4 2 3 2 2" xfId="14983" xr:uid="{00000000-0005-0000-0000-00008B180000}"/>
    <cellStyle name="Separador de milhares 2 2 4 2 3 2 2 2" xfId="20914" xr:uid="{09EFEA99-C8FF-40FE-B7A3-75849D5D620F}"/>
    <cellStyle name="Separador de milhares 2 2 4 2 3 2 2 2 2" xfId="32708" xr:uid="{2572896C-42E4-4930-9289-A9F6AEC33CD7}"/>
    <cellStyle name="Separador de milhares 2 2 4 2 3 2 2 2 3" xfId="44507" xr:uid="{8A154BA4-847A-47D1-A8A1-57A970115CDA}"/>
    <cellStyle name="Separador de milhares 2 2 4 2 3 2 2 3" xfId="26815" xr:uid="{7B550131-47F7-4607-854C-A053C5AE154A}"/>
    <cellStyle name="Separador de milhares 2 2 4 2 3 2 2 4" xfId="38610" xr:uid="{98343EFA-1C70-4F1C-A337-A8D2D8E56E47}"/>
    <cellStyle name="Separador de milhares 2 2 4 2 3 2 3" xfId="17978" xr:uid="{096D9825-45FC-4BB4-AF1C-396732AD06BF}"/>
    <cellStyle name="Separador de milhares 2 2 4 2 3 2 3 2" xfId="29772" xr:uid="{9463AFB0-969D-4B4A-9C52-F6E9623FD3BF}"/>
    <cellStyle name="Separador de milhares 2 2 4 2 3 2 3 3" xfId="41571" xr:uid="{26BA516C-4A8D-4C50-AF53-89E0F59F0809}"/>
    <cellStyle name="Separador de milhares 2 2 4 2 3 2 4" xfId="23879" xr:uid="{0546A487-5404-4CAF-AA57-09787109516E}"/>
    <cellStyle name="Separador de milhares 2 2 4 2 3 2 5" xfId="35674" xr:uid="{7F058420-41EC-4E2B-83EE-B38D449AF00C}"/>
    <cellStyle name="Separador de milhares 2 2 4 2 3 3" xfId="13595" xr:uid="{00000000-0005-0000-0000-00008C180000}"/>
    <cellStyle name="Separador de milhares 2 2 4 2 3 3 2" xfId="19526" xr:uid="{BC9256B1-9F22-474E-9599-2E35C5775E8C}"/>
    <cellStyle name="Separador de milhares 2 2 4 2 3 3 2 2" xfId="31320" xr:uid="{2B04D869-5215-4830-96B3-097933D7DCC5}"/>
    <cellStyle name="Separador de milhares 2 2 4 2 3 3 2 3" xfId="43119" xr:uid="{BD9D0638-90C1-4306-8F04-5D8F5C44900E}"/>
    <cellStyle name="Separador de milhares 2 2 4 2 3 3 3" xfId="25427" xr:uid="{0F225C85-26EC-45CE-BE60-4AAF89E6F420}"/>
    <cellStyle name="Separador de milhares 2 2 4 2 3 3 4" xfId="37222" xr:uid="{7FE47146-EE17-49FF-BDA1-CBB41A7C68C4}"/>
    <cellStyle name="Separador de milhares 2 2 4 2 3 4" xfId="16586" xr:uid="{E2ABF419-C995-4580-90B5-2DEC87ACA31D}"/>
    <cellStyle name="Separador de milhares 2 2 4 2 3 4 2" xfId="28380" xr:uid="{BF4FBB56-1C48-4ECC-81EC-3C8A74673708}"/>
    <cellStyle name="Separador de milhares 2 2 4 2 3 4 3" xfId="40179" xr:uid="{15FDDCCE-F46E-4FDA-9E3E-9948D84717DA}"/>
    <cellStyle name="Separador de milhares 2 2 4 2 3 5" xfId="22490" xr:uid="{E24E0241-E784-47C3-B9F1-648C9E8F61F0}"/>
    <cellStyle name="Separador de milhares 2 2 4 2 3 6" xfId="34286" xr:uid="{35BF86EB-6C77-4497-8725-9BBE5AF78923}"/>
    <cellStyle name="Separador de milhares 2 2 4 2 4" xfId="11259" xr:uid="{00000000-0005-0000-0000-00008D180000}"/>
    <cellStyle name="Separador de milhares 2 2 4 2 4 2" xfId="14202" xr:uid="{00000000-0005-0000-0000-00008E180000}"/>
    <cellStyle name="Separador de milhares 2 2 4 2 4 2 2" xfId="20133" xr:uid="{17D4E7AB-C8E1-49C8-9818-555B3A276E2B}"/>
    <cellStyle name="Separador de milhares 2 2 4 2 4 2 2 2" xfId="31927" xr:uid="{C3ADF684-180D-4ACE-BCA6-2F90085938A6}"/>
    <cellStyle name="Separador de milhares 2 2 4 2 4 2 2 3" xfId="43726" xr:uid="{671532E2-A8AE-4B83-9105-4C1DF1A2A7E4}"/>
    <cellStyle name="Separador de milhares 2 2 4 2 4 2 3" xfId="26034" xr:uid="{0E913D14-34DC-41A3-97F7-A8419D63C47D}"/>
    <cellStyle name="Separador de milhares 2 2 4 2 4 2 4" xfId="37829" xr:uid="{C7A76FCB-306C-492B-B249-A3AC71F5428E}"/>
    <cellStyle name="Separador de milhares 2 2 4 2 4 3" xfId="17197" xr:uid="{07935A29-E869-474C-80B7-C164FB690D2B}"/>
    <cellStyle name="Separador de milhares 2 2 4 2 4 3 2" xfId="28991" xr:uid="{D28BF62B-64FE-445B-8F5C-61B5398BB40B}"/>
    <cellStyle name="Separador de milhares 2 2 4 2 4 3 3" xfId="40790" xr:uid="{F06F78B4-0631-4537-9150-65A2D927A259}"/>
    <cellStyle name="Separador de milhares 2 2 4 2 4 4" xfId="23098" xr:uid="{743FEFB2-F258-4F2F-975C-9A45135A81BE}"/>
    <cellStyle name="Separador de milhares 2 2 4 2 4 5" xfId="34893" xr:uid="{DC5EC9D9-5C59-449A-872D-B053006E50BD}"/>
    <cellStyle name="Separador de milhares 2 2 4 2 5" xfId="12661" xr:uid="{00000000-0005-0000-0000-00008F180000}"/>
    <cellStyle name="Separador de milhares 2 2 4 2 5 2" xfId="18592" xr:uid="{607C5C42-D72D-403D-AE98-EC65774990B5}"/>
    <cellStyle name="Separador de milhares 2 2 4 2 5 2 2" xfId="30386" xr:uid="{A22E131E-AC49-440E-924B-8BF1AAF0E859}"/>
    <cellStyle name="Separador de milhares 2 2 4 2 5 2 3" xfId="42185" xr:uid="{F2711F3A-EFC0-4952-BAAE-C22871D579DA}"/>
    <cellStyle name="Separador de milhares 2 2 4 2 5 3" xfId="24493" xr:uid="{0B6B4D2C-28B4-474A-B96F-3CFC4699D1DE}"/>
    <cellStyle name="Separador de milhares 2 2 4 2 5 4" xfId="36288" xr:uid="{371151E4-5F3E-402B-89EF-9873756E69A4}"/>
    <cellStyle name="Separador de milhares 2 2 4 2 6" xfId="15648" xr:uid="{7E51B5DB-EF06-44AE-B291-0063F1EDE9A5}"/>
    <cellStyle name="Separador de milhares 2 2 4 2 6 2" xfId="27446" xr:uid="{8C5E123D-7371-40B2-8AE1-D0FDFAF0CFD6}"/>
    <cellStyle name="Separador de milhares 2 2 4 2 6 3" xfId="39241" xr:uid="{D34761D3-1AD1-43F6-A58D-865F40B88735}"/>
    <cellStyle name="Separador de milhares 2 2 4 2 7" xfId="21556" xr:uid="{491752AB-E5D8-474E-AC38-A3E00D647E3A}"/>
    <cellStyle name="Separador de milhares 2 2 4 2 8" xfId="33348" xr:uid="{B916D81A-3653-401E-B915-483DBE7E77D4}"/>
    <cellStyle name="Separador de milhares 2 2 4 3" xfId="403" xr:uid="{00000000-0005-0000-0000-000090180000}"/>
    <cellStyle name="Separador de milhares 2 2 4 3 2" xfId="11120" xr:uid="{00000000-0005-0000-0000-000091180000}"/>
    <cellStyle name="Separador de milhares 2 2 4 3 2 2" xfId="14063" xr:uid="{00000000-0005-0000-0000-000092180000}"/>
    <cellStyle name="Separador de milhares 2 2 4 3 2 2 2" xfId="19994" xr:uid="{52AF1E50-B7C0-4816-9FC6-183997691488}"/>
    <cellStyle name="Separador de milhares 2 2 4 3 2 2 2 2" xfId="31788" xr:uid="{92A581B2-627E-4441-8AF0-8BC95B52EF94}"/>
    <cellStyle name="Separador de milhares 2 2 4 3 2 2 2 3" xfId="43587" xr:uid="{4A273118-C7E6-459D-AFC2-39F6F2EC0027}"/>
    <cellStyle name="Separador de milhares 2 2 4 3 2 2 3" xfId="25895" xr:uid="{641F3276-61EB-4E27-9363-D74CD79A07CC}"/>
    <cellStyle name="Separador de milhares 2 2 4 3 2 2 4" xfId="37690" xr:uid="{D78A11F1-C536-4F5D-A436-808D2BA66F4F}"/>
    <cellStyle name="Separador de milhares 2 2 4 3 2 3" xfId="17058" xr:uid="{39E536CF-44F0-4DD1-9022-EE8698356702}"/>
    <cellStyle name="Separador de milhares 2 2 4 3 2 3 2" xfId="28852" xr:uid="{3CB87BCC-754F-45D1-959C-305D01D611E5}"/>
    <cellStyle name="Separador de milhares 2 2 4 3 2 3 3" xfId="40651" xr:uid="{49522819-F1AE-4920-B253-284015FA8BCC}"/>
    <cellStyle name="Separador de milhares 2 2 4 3 2 4" xfId="22959" xr:uid="{48C2A852-833B-42E4-8518-7DFDBEF75640}"/>
    <cellStyle name="Separador de milhares 2 2 4 3 2 5" xfId="34754" xr:uid="{B578FA0F-5F31-4EFC-8A82-5B9B7A6078DD}"/>
    <cellStyle name="Separador de milhares 2 2 4 3 3" xfId="12518" xr:uid="{00000000-0005-0000-0000-000093180000}"/>
    <cellStyle name="Separador de milhares 2 2 4 3 3 2" xfId="18449" xr:uid="{92583881-4652-4C4A-AFC0-E0D426A95349}"/>
    <cellStyle name="Separador de milhares 2 2 4 3 3 2 2" xfId="30243" xr:uid="{77A3CE96-11D9-40A0-A817-67C0EC10ACAE}"/>
    <cellStyle name="Separador de milhares 2 2 4 3 3 2 3" xfId="42042" xr:uid="{54C18415-A39F-4B98-9AD5-D45F9AFBA57A}"/>
    <cellStyle name="Separador de milhares 2 2 4 3 3 3" xfId="24350" xr:uid="{0BEB9F08-C8D9-4B7F-A463-84A406481377}"/>
    <cellStyle name="Separador de milhares 2 2 4 3 3 4" xfId="36145" xr:uid="{64935E0E-49E2-44FC-97D4-3AD855D7C056}"/>
    <cellStyle name="Separador de milhares 2 2 4 3 4" xfId="15505" xr:uid="{A0BF9B08-7C88-4DB1-B595-C9F921671766}"/>
    <cellStyle name="Separador de milhares 2 2 4 3 4 2" xfId="27303" xr:uid="{2B0E2838-28D2-4484-8DE0-CF1DE493369F}"/>
    <cellStyle name="Separador de milhares 2 2 4 3 4 3" xfId="39098" xr:uid="{4CE14FBB-BC2B-45B3-AC30-EB19B38D5F42}"/>
    <cellStyle name="Separador de milhares 2 2 4 3 5" xfId="21413" xr:uid="{5D1EF34B-9BEA-49B2-AFE6-0631939373B3}"/>
    <cellStyle name="Separador de milhares 2 2 4 3 6" xfId="33205" xr:uid="{F223D999-804C-4F00-8904-94659F5F86BF}"/>
    <cellStyle name="Separador de milhares 2 2 4 4" xfId="4089" xr:uid="{00000000-0005-0000-0000-000094180000}"/>
    <cellStyle name="Separador de milhares 2 2 4 4 2" xfId="12043" xr:uid="{00000000-0005-0000-0000-000095180000}"/>
    <cellStyle name="Separador de milhares 2 2 4 4 2 2" xfId="14984" xr:uid="{00000000-0005-0000-0000-000096180000}"/>
    <cellStyle name="Separador de milhares 2 2 4 4 2 2 2" xfId="20915" xr:uid="{64B83004-A3DB-455C-9C64-70B7F82C8E82}"/>
    <cellStyle name="Separador de milhares 2 2 4 4 2 2 2 2" xfId="32709" xr:uid="{4F31EBA0-EF4C-4993-BD49-EC7F3121D12E}"/>
    <cellStyle name="Separador de milhares 2 2 4 4 2 2 2 3" xfId="44508" xr:uid="{F89532B6-132C-46D8-AB4D-B08C0EDA083A}"/>
    <cellStyle name="Separador de milhares 2 2 4 4 2 2 3" xfId="26816" xr:uid="{95870438-94D5-4207-A93F-0F8B5FD2955D}"/>
    <cellStyle name="Separador de milhares 2 2 4 4 2 2 4" xfId="38611" xr:uid="{97813EB3-8B08-40F0-BE0B-8743ACA0F0AE}"/>
    <cellStyle name="Separador de milhares 2 2 4 4 2 3" xfId="17979" xr:uid="{A338A870-55E8-4B4D-9292-56C5B72B60C9}"/>
    <cellStyle name="Separador de milhares 2 2 4 4 2 3 2" xfId="29773" xr:uid="{7F12A4B2-4BEC-4697-80F9-B19B67E57AD6}"/>
    <cellStyle name="Separador de milhares 2 2 4 4 2 3 3" xfId="41572" xr:uid="{7DE7B9BD-D961-4288-ACF7-060F994424C9}"/>
    <cellStyle name="Separador de milhares 2 2 4 4 2 4" xfId="23880" xr:uid="{4F6DCC0F-722E-4DCD-A1D0-9EF0259079DA}"/>
    <cellStyle name="Separador de milhares 2 2 4 4 2 5" xfId="35675" xr:uid="{C49B4D9F-FDA4-4F18-AEDD-E109A1351542}"/>
    <cellStyle name="Separador de milhares 2 2 4 4 3" xfId="13596" xr:uid="{00000000-0005-0000-0000-000097180000}"/>
    <cellStyle name="Separador de milhares 2 2 4 4 3 2" xfId="19527" xr:uid="{560D4322-6A36-4E3F-9D5C-DEB6994BED91}"/>
    <cellStyle name="Separador de milhares 2 2 4 4 3 2 2" xfId="31321" xr:uid="{82A46BE7-452D-4291-90EB-AD9116349442}"/>
    <cellStyle name="Separador de milhares 2 2 4 4 3 2 3" xfId="43120" xr:uid="{8B731A55-4555-4C3A-9B43-DC39E833200D}"/>
    <cellStyle name="Separador de milhares 2 2 4 4 3 3" xfId="25428" xr:uid="{487A3D7E-A423-4C6E-A4C5-929F6AF0B3DD}"/>
    <cellStyle name="Separador de milhares 2 2 4 4 3 4" xfId="37223" xr:uid="{8C2C8330-4EB3-4C45-878F-7007F7E8EE2D}"/>
    <cellStyle name="Separador de milhares 2 2 4 4 4" xfId="16587" xr:uid="{5DD9EF5F-F79A-49A3-BEA2-526BF822F4E4}"/>
    <cellStyle name="Separador de milhares 2 2 4 4 4 2" xfId="28381" xr:uid="{7C63874F-38BE-4812-999B-F15549A13EC7}"/>
    <cellStyle name="Separador de milhares 2 2 4 4 4 3" xfId="40180" xr:uid="{69A55C3C-9B4D-449E-8D6F-3D3283819197}"/>
    <cellStyle name="Separador de milhares 2 2 4 4 5" xfId="22491" xr:uid="{44B3FA34-3B31-470E-A97D-15AC36E5F70D}"/>
    <cellStyle name="Separador de milhares 2 2 4 4 6" xfId="34287" xr:uid="{C9C34656-D8D3-400B-AB3C-4B5FC954FA14}"/>
    <cellStyle name="Separador de milhares 2 2 4 5" xfId="4090" xr:uid="{00000000-0005-0000-0000-000098180000}"/>
    <cellStyle name="Separador de milhares 2 2 4 5 2" xfId="12044" xr:uid="{00000000-0005-0000-0000-000099180000}"/>
    <cellStyle name="Separador de milhares 2 2 4 5 2 2" xfId="14985" xr:uid="{00000000-0005-0000-0000-00009A180000}"/>
    <cellStyle name="Separador de milhares 2 2 4 5 2 2 2" xfId="20916" xr:uid="{92887ADF-7D84-464E-BFF1-68512C758B7F}"/>
    <cellStyle name="Separador de milhares 2 2 4 5 2 2 2 2" xfId="32710" xr:uid="{222D6158-9CF1-4F5D-8A2C-931290449358}"/>
    <cellStyle name="Separador de milhares 2 2 4 5 2 2 2 3" xfId="44509" xr:uid="{0AEF69B5-1FD1-486E-83A5-7A7A476EB450}"/>
    <cellStyle name="Separador de milhares 2 2 4 5 2 2 3" xfId="26817" xr:uid="{04A10452-2803-4756-9A42-E95792BA9B39}"/>
    <cellStyle name="Separador de milhares 2 2 4 5 2 2 4" xfId="38612" xr:uid="{E329E740-136F-4322-85DF-EABA6BC90425}"/>
    <cellStyle name="Separador de milhares 2 2 4 5 2 3" xfId="17980" xr:uid="{322E4F51-A701-468C-AF81-7D6CA9980290}"/>
    <cellStyle name="Separador de milhares 2 2 4 5 2 3 2" xfId="29774" xr:uid="{2FA49B12-B81D-4E73-A50B-46A240B7B7A6}"/>
    <cellStyle name="Separador de milhares 2 2 4 5 2 3 3" xfId="41573" xr:uid="{974C0788-5A44-4974-92DC-C32858416B9D}"/>
    <cellStyle name="Separador de milhares 2 2 4 5 2 4" xfId="23881" xr:uid="{46C0BAEC-7A49-4A1D-B96A-A3967F20EBA3}"/>
    <cellStyle name="Separador de milhares 2 2 4 5 2 5" xfId="35676" xr:uid="{8437F8E2-7E3F-42AA-BF76-D5F87320E3E8}"/>
    <cellStyle name="Separador de milhares 2 2 4 5 3" xfId="13597" xr:uid="{00000000-0005-0000-0000-00009B180000}"/>
    <cellStyle name="Separador de milhares 2 2 4 5 3 2" xfId="19528" xr:uid="{5F952A16-F116-49DC-BC32-0FE9DC93F9A6}"/>
    <cellStyle name="Separador de milhares 2 2 4 5 3 2 2" xfId="31322" xr:uid="{C9BD8CCE-F664-4349-A51D-C24213E931A1}"/>
    <cellStyle name="Separador de milhares 2 2 4 5 3 2 3" xfId="43121" xr:uid="{8CA4B8B8-5CF8-4A97-B5D2-AE231FC39EEA}"/>
    <cellStyle name="Separador de milhares 2 2 4 5 3 3" xfId="25429" xr:uid="{A23C31C1-8D22-41D3-B826-72D09A39A23E}"/>
    <cellStyle name="Separador de milhares 2 2 4 5 3 4" xfId="37224" xr:uid="{DA438883-B81B-4399-99AE-DC4A86848A6C}"/>
    <cellStyle name="Separador de milhares 2 2 4 5 4" xfId="16588" xr:uid="{95A7A839-D094-477F-B801-F576D61A4AF7}"/>
    <cellStyle name="Separador de milhares 2 2 4 5 4 2" xfId="28382" xr:uid="{7371E1D1-39B3-443E-875D-A34149288113}"/>
    <cellStyle name="Separador de milhares 2 2 4 5 4 3" xfId="40181" xr:uid="{F7798CAD-6FD7-46F8-9919-E22212052723}"/>
    <cellStyle name="Separador de milhares 2 2 4 5 5" xfId="22492" xr:uid="{C23431E7-D2AA-4827-B061-55ADA87259E8}"/>
    <cellStyle name="Separador de milhares 2 2 4 5 6" xfId="34288" xr:uid="{311F29FC-3EE0-4A19-A83A-5B632F9EF24E}"/>
    <cellStyle name="Separador de milhares 2 2 4 6" xfId="10964" xr:uid="{00000000-0005-0000-0000-00009C180000}"/>
    <cellStyle name="Separador de milhares 2 2 4 6 2" xfId="13913" xr:uid="{00000000-0005-0000-0000-00009D180000}"/>
    <cellStyle name="Separador de milhares 2 2 4 6 2 2" xfId="19844" xr:uid="{8CDB7B0C-E5D6-4E12-B680-8F007A730786}"/>
    <cellStyle name="Separador de milhares 2 2 4 6 2 2 2" xfId="31638" xr:uid="{95416DAF-4F64-421A-9C38-B5153950E3ED}"/>
    <cellStyle name="Separador de milhares 2 2 4 6 2 2 3" xfId="43437" xr:uid="{E2312AA2-3905-4B14-BB5D-3E46310FFD02}"/>
    <cellStyle name="Separador de milhares 2 2 4 6 2 3" xfId="25745" xr:uid="{E30420FA-45CB-4164-89DE-9FEAC2447D6B}"/>
    <cellStyle name="Separador de milhares 2 2 4 6 2 4" xfId="37540" xr:uid="{8176E561-7FCA-410E-BC56-179374A8DE35}"/>
    <cellStyle name="Separador de milhares 2 2 4 6 3" xfId="16908" xr:uid="{6A9277B0-B038-4E62-AC95-DEED66DBBDC4}"/>
    <cellStyle name="Separador de milhares 2 2 4 6 3 2" xfId="28702" xr:uid="{314D9C39-3450-4C1F-87AC-DBB748D662FF}"/>
    <cellStyle name="Separador de milhares 2 2 4 6 3 3" xfId="40501" xr:uid="{1D88BE4C-AA51-4C3F-B6DE-C59F6E8EA552}"/>
    <cellStyle name="Separador de milhares 2 2 4 6 4" xfId="22809" xr:uid="{DDC64FA4-F419-43E7-BEE8-65771806A1FB}"/>
    <cellStyle name="Separador de milhares 2 2 4 6 5" xfId="34604" xr:uid="{8DFECFA4-99AB-4C69-93E5-F2B4AB260AFE}"/>
    <cellStyle name="Separador de milhares 2 2 4 7" xfId="12364" xr:uid="{00000000-0005-0000-0000-00009E180000}"/>
    <cellStyle name="Separador de milhares 2 2 4 7 2" xfId="18295" xr:uid="{B8C938A4-A108-45C5-AC0A-D9E31D0B3ED7}"/>
    <cellStyle name="Separador de milhares 2 2 4 7 2 2" xfId="30089" xr:uid="{9535F9AC-AF0F-4B79-9C05-F8F11E210A55}"/>
    <cellStyle name="Separador de milhares 2 2 4 7 2 3" xfId="41888" xr:uid="{1297070F-5487-492A-AEAD-AE979D58CFDE}"/>
    <cellStyle name="Separador de milhares 2 2 4 7 3" xfId="24196" xr:uid="{CF574813-24D9-4EE2-82B3-80D9EB272F75}"/>
    <cellStyle name="Separador de milhares 2 2 4 7 4" xfId="35991" xr:uid="{B6B185E6-F224-4657-B679-97E6268764F9}"/>
    <cellStyle name="Separador de milhares 2 2 4 8" xfId="15351" xr:uid="{A851A23D-80F7-4B50-8868-579F5C31798A}"/>
    <cellStyle name="Separador de milhares 2 2 4 8 2" xfId="27149" xr:uid="{25FCF9E6-7267-4268-A435-4E2F1F31A2A3}"/>
    <cellStyle name="Separador de milhares 2 2 4 8 3" xfId="38944" xr:uid="{CDEC4E7D-8B92-4D33-8EF8-5D3A3DF15A4A}"/>
    <cellStyle name="Separador de milhares 2 2 4 9" xfId="21259" xr:uid="{C1FDE2A9-DA0F-4846-81DA-81DFE3E2542B}"/>
    <cellStyle name="Separador de milhares 2 2 5" xfId="86" xr:uid="{00000000-0005-0000-0000-00009F180000}"/>
    <cellStyle name="Separador de milhares 2 2 5 10" xfId="33045" xr:uid="{1C08F7E5-513B-46F9-BD53-AFFD3329A477}"/>
    <cellStyle name="Separador de milhares 2 2 5 2" xfId="540" xr:uid="{00000000-0005-0000-0000-0000A0180000}"/>
    <cellStyle name="Separador de milhares 2 2 5 2 2" xfId="4091" xr:uid="{00000000-0005-0000-0000-0000A1180000}"/>
    <cellStyle name="Separador de milhares 2 2 5 2 2 2" xfId="12045" xr:uid="{00000000-0005-0000-0000-0000A2180000}"/>
    <cellStyle name="Separador de milhares 2 2 5 2 2 2 2" xfId="14986" xr:uid="{00000000-0005-0000-0000-0000A3180000}"/>
    <cellStyle name="Separador de milhares 2 2 5 2 2 2 2 2" xfId="20917" xr:uid="{9BB3F2F6-7BBB-455D-AFD4-E88DD98231EE}"/>
    <cellStyle name="Separador de milhares 2 2 5 2 2 2 2 2 2" xfId="32711" xr:uid="{A6F86AD9-FC57-4674-B539-4E6E5C57B9B2}"/>
    <cellStyle name="Separador de milhares 2 2 5 2 2 2 2 2 3" xfId="44510" xr:uid="{230695E9-C0BD-4267-BB17-9C57246CBAD5}"/>
    <cellStyle name="Separador de milhares 2 2 5 2 2 2 2 3" xfId="26818" xr:uid="{72B61133-865A-4583-9F30-6F6A1A5661A0}"/>
    <cellStyle name="Separador de milhares 2 2 5 2 2 2 2 4" xfId="38613" xr:uid="{2C8CFA2C-822F-43E9-87B1-27444E8CE11B}"/>
    <cellStyle name="Separador de milhares 2 2 5 2 2 2 3" xfId="17981" xr:uid="{F5D36B6F-2DB5-468E-BEDA-380F865A62ED}"/>
    <cellStyle name="Separador de milhares 2 2 5 2 2 2 3 2" xfId="29775" xr:uid="{02DF05B5-7E14-487C-8162-1700C5D5F171}"/>
    <cellStyle name="Separador de milhares 2 2 5 2 2 2 3 3" xfId="41574" xr:uid="{8C56F251-BEF7-45CE-8BC2-A631DE7DBCF8}"/>
    <cellStyle name="Separador de milhares 2 2 5 2 2 2 4" xfId="23882" xr:uid="{20648CCA-669B-40EB-99C2-AB3B6D203B15}"/>
    <cellStyle name="Separador de milhares 2 2 5 2 2 2 5" xfId="35677" xr:uid="{8F9DEF1D-8324-49F8-A442-84473114D054}"/>
    <cellStyle name="Separador de milhares 2 2 5 2 2 3" xfId="13598" xr:uid="{00000000-0005-0000-0000-0000A4180000}"/>
    <cellStyle name="Separador de milhares 2 2 5 2 2 3 2" xfId="19529" xr:uid="{5ED2577C-2BCC-4AB5-BFFC-DEF19A67F6D5}"/>
    <cellStyle name="Separador de milhares 2 2 5 2 2 3 2 2" xfId="31323" xr:uid="{37BDBED7-712D-459F-9521-7AF9BA31D856}"/>
    <cellStyle name="Separador de milhares 2 2 5 2 2 3 2 3" xfId="43122" xr:uid="{AC697B7A-EEF2-4D5A-97A2-44C633D71F58}"/>
    <cellStyle name="Separador de milhares 2 2 5 2 2 3 3" xfId="25430" xr:uid="{52DB6D51-CE99-4B3C-8503-67952B97A0A0}"/>
    <cellStyle name="Separador de milhares 2 2 5 2 2 3 4" xfId="37225" xr:uid="{6963FEA6-2AB4-4791-8812-1FF615A9A53D}"/>
    <cellStyle name="Separador de milhares 2 2 5 2 2 4" xfId="16589" xr:uid="{32044916-EB78-4FEA-BAC2-C99530C1B5FB}"/>
    <cellStyle name="Separador de milhares 2 2 5 2 2 4 2" xfId="28383" xr:uid="{BE7D49F9-FD3D-49EA-9057-16BC38895712}"/>
    <cellStyle name="Separador de milhares 2 2 5 2 2 4 3" xfId="40182" xr:uid="{7EC30CF9-BAC9-4154-A874-EDE81997D6C9}"/>
    <cellStyle name="Separador de milhares 2 2 5 2 2 5" xfId="22493" xr:uid="{59766826-2368-4364-AB50-CBED40BC3361}"/>
    <cellStyle name="Separador de milhares 2 2 5 2 2 6" xfId="34289" xr:uid="{3E690CB5-C69E-4DEC-AED9-80F2B91F92E0}"/>
    <cellStyle name="Separador de milhares 2 2 5 2 3" xfId="4092" xr:uid="{00000000-0005-0000-0000-0000A5180000}"/>
    <cellStyle name="Separador de milhares 2 2 5 2 3 2" xfId="12046" xr:uid="{00000000-0005-0000-0000-0000A6180000}"/>
    <cellStyle name="Separador de milhares 2 2 5 2 3 2 2" xfId="14987" xr:uid="{00000000-0005-0000-0000-0000A7180000}"/>
    <cellStyle name="Separador de milhares 2 2 5 2 3 2 2 2" xfId="20918" xr:uid="{8C04D923-8BB4-4D4B-A6FE-6F13CE793B72}"/>
    <cellStyle name="Separador de milhares 2 2 5 2 3 2 2 2 2" xfId="32712" xr:uid="{44E4A7D1-A9C5-4A4A-99CC-6BAA0FF2E7FB}"/>
    <cellStyle name="Separador de milhares 2 2 5 2 3 2 2 2 3" xfId="44511" xr:uid="{3E1C26E3-23B3-485D-BEBB-91CB21DF00B2}"/>
    <cellStyle name="Separador de milhares 2 2 5 2 3 2 2 3" xfId="26819" xr:uid="{C1CEDB70-34EA-4B8D-8ADA-FB685C6C9E58}"/>
    <cellStyle name="Separador de milhares 2 2 5 2 3 2 2 4" xfId="38614" xr:uid="{083958BE-316C-47C9-9D45-AC608BCC4BD2}"/>
    <cellStyle name="Separador de milhares 2 2 5 2 3 2 3" xfId="17982" xr:uid="{9146B2BC-525E-4982-8A85-005CF6BBA8E1}"/>
    <cellStyle name="Separador de milhares 2 2 5 2 3 2 3 2" xfId="29776" xr:uid="{8B9FF6E7-1020-435A-811E-A6768DFBF628}"/>
    <cellStyle name="Separador de milhares 2 2 5 2 3 2 3 3" xfId="41575" xr:uid="{E28DDF2F-D47C-4D31-B460-26A0B0ED4520}"/>
    <cellStyle name="Separador de milhares 2 2 5 2 3 2 4" xfId="23883" xr:uid="{6E1C9F0D-E904-41CE-8C99-9D1C7578E394}"/>
    <cellStyle name="Separador de milhares 2 2 5 2 3 2 5" xfId="35678" xr:uid="{804A6F36-4FAA-4410-9AEB-B1CF16F8E773}"/>
    <cellStyle name="Separador de milhares 2 2 5 2 3 3" xfId="13599" xr:uid="{00000000-0005-0000-0000-0000A8180000}"/>
    <cellStyle name="Separador de milhares 2 2 5 2 3 3 2" xfId="19530" xr:uid="{72A94808-A4D4-4752-86C8-630863AA3996}"/>
    <cellStyle name="Separador de milhares 2 2 5 2 3 3 2 2" xfId="31324" xr:uid="{B8C15947-7A26-4E6D-AAFA-D210194D25E3}"/>
    <cellStyle name="Separador de milhares 2 2 5 2 3 3 2 3" xfId="43123" xr:uid="{96F51718-3FC4-4ABF-84F1-0373E12711FD}"/>
    <cellStyle name="Separador de milhares 2 2 5 2 3 3 3" xfId="25431" xr:uid="{FD9BFDDB-1AF2-41A1-A979-B6F45FB3F319}"/>
    <cellStyle name="Separador de milhares 2 2 5 2 3 3 4" xfId="37226" xr:uid="{9028F958-D5E2-42AF-9C68-01A78B05AFA1}"/>
    <cellStyle name="Separador de milhares 2 2 5 2 3 4" xfId="16590" xr:uid="{7CBEA566-8207-41B1-942F-0951C0B0AA4D}"/>
    <cellStyle name="Separador de milhares 2 2 5 2 3 4 2" xfId="28384" xr:uid="{EF5C35A2-FA49-4BA5-8AED-3F4D038CACA7}"/>
    <cellStyle name="Separador de milhares 2 2 5 2 3 4 3" xfId="40183" xr:uid="{0A7A9D71-741D-4A7B-B6A7-D56FE44D31C2}"/>
    <cellStyle name="Separador de milhares 2 2 5 2 3 5" xfId="22494" xr:uid="{E1649211-E95C-4477-9B72-82493C106AFA}"/>
    <cellStyle name="Separador de milhares 2 2 5 2 3 6" xfId="34290" xr:uid="{EF1AC928-1229-4E2C-8459-A3AE556196EF}"/>
    <cellStyle name="Separador de milhares 2 2 5 2 4" xfId="11254" xr:uid="{00000000-0005-0000-0000-0000A9180000}"/>
    <cellStyle name="Separador de milhares 2 2 5 2 4 2" xfId="14197" xr:uid="{00000000-0005-0000-0000-0000AA180000}"/>
    <cellStyle name="Separador de milhares 2 2 5 2 4 2 2" xfId="20128" xr:uid="{134DCE8F-BAC0-4F78-82F9-F5CCB9C2CDD1}"/>
    <cellStyle name="Separador de milhares 2 2 5 2 4 2 2 2" xfId="31922" xr:uid="{54B31427-2982-4190-A9E4-2A65BF6B7473}"/>
    <cellStyle name="Separador de milhares 2 2 5 2 4 2 2 3" xfId="43721" xr:uid="{C40103CD-4DBB-4295-A22E-30D26E2B486E}"/>
    <cellStyle name="Separador de milhares 2 2 5 2 4 2 3" xfId="26029" xr:uid="{7C935B82-61AA-4076-B072-150738CAF7FB}"/>
    <cellStyle name="Separador de milhares 2 2 5 2 4 2 4" xfId="37824" xr:uid="{A372D43D-C417-4253-AB07-DECFA191060C}"/>
    <cellStyle name="Separador de milhares 2 2 5 2 4 3" xfId="17192" xr:uid="{BDD5B0EA-A8BD-4B7F-B365-DE0FE655A97D}"/>
    <cellStyle name="Separador de milhares 2 2 5 2 4 3 2" xfId="28986" xr:uid="{77575F8E-8EAE-4B40-A2FC-ECE3F924F581}"/>
    <cellStyle name="Separador de milhares 2 2 5 2 4 3 3" xfId="40785" xr:uid="{46DEC248-83F6-4E09-8942-DCBC1F1084C5}"/>
    <cellStyle name="Separador de milhares 2 2 5 2 4 4" xfId="23093" xr:uid="{11E439F3-1DD7-42F7-BFC8-54C855B539EC}"/>
    <cellStyle name="Separador de milhares 2 2 5 2 4 5" xfId="34888" xr:uid="{DC36B732-D155-4C0D-8C26-5DA27FCD2146}"/>
    <cellStyle name="Separador de milhares 2 2 5 2 5" xfId="12655" xr:uid="{00000000-0005-0000-0000-0000AB180000}"/>
    <cellStyle name="Separador de milhares 2 2 5 2 5 2" xfId="18586" xr:uid="{C56B81FA-C17F-4698-94CF-F88FCA575953}"/>
    <cellStyle name="Separador de milhares 2 2 5 2 5 2 2" xfId="30380" xr:uid="{AD7D6A11-98CA-4AE4-B119-77B67949A261}"/>
    <cellStyle name="Separador de milhares 2 2 5 2 5 2 3" xfId="42179" xr:uid="{918B2872-E66F-414B-8C0A-537D402164A3}"/>
    <cellStyle name="Separador de milhares 2 2 5 2 5 3" xfId="24487" xr:uid="{0E978111-BAA9-4F4E-844E-01FCB38CB836}"/>
    <cellStyle name="Separador de milhares 2 2 5 2 5 4" xfId="36282" xr:uid="{393C90AC-9E3B-4E7A-9941-282D187840F1}"/>
    <cellStyle name="Separador de milhares 2 2 5 2 6" xfId="15642" xr:uid="{A5D85BCE-8CB3-468C-B25D-6EBD3545414D}"/>
    <cellStyle name="Separador de milhares 2 2 5 2 6 2" xfId="27440" xr:uid="{10859311-8E9C-44D2-A7F7-FFFE8DA8EA56}"/>
    <cellStyle name="Separador de milhares 2 2 5 2 6 3" xfId="39235" xr:uid="{E21F4FE0-59B9-4740-B670-90911EBA62FA}"/>
    <cellStyle name="Separador de milhares 2 2 5 2 7" xfId="21550" xr:uid="{62DB0085-0A45-44A6-B633-752089427A50}"/>
    <cellStyle name="Separador de milhares 2 2 5 2 8" xfId="33342" xr:uid="{82E927F4-8B50-4C39-8057-58FA50D8A849}"/>
    <cellStyle name="Separador de milhares 2 2 5 3" xfId="398" xr:uid="{00000000-0005-0000-0000-0000AC180000}"/>
    <cellStyle name="Separador de milhares 2 2 5 3 2" xfId="11115" xr:uid="{00000000-0005-0000-0000-0000AD180000}"/>
    <cellStyle name="Separador de milhares 2 2 5 3 2 2" xfId="14058" xr:uid="{00000000-0005-0000-0000-0000AE180000}"/>
    <cellStyle name="Separador de milhares 2 2 5 3 2 2 2" xfId="19989" xr:uid="{6E1BE59B-C36E-4B83-A3A5-4570D179A75A}"/>
    <cellStyle name="Separador de milhares 2 2 5 3 2 2 2 2" xfId="31783" xr:uid="{091E53CE-452D-467E-B677-50376C7E73EA}"/>
    <cellStyle name="Separador de milhares 2 2 5 3 2 2 2 3" xfId="43582" xr:uid="{64DCAA76-AD01-44DD-A475-5AA95D835F7B}"/>
    <cellStyle name="Separador de milhares 2 2 5 3 2 2 3" xfId="25890" xr:uid="{CD08FC6A-3CA0-4551-8097-36595AEAEE4D}"/>
    <cellStyle name="Separador de milhares 2 2 5 3 2 2 4" xfId="37685" xr:uid="{B75FFC19-F868-491A-B94F-90C9280A80EF}"/>
    <cellStyle name="Separador de milhares 2 2 5 3 2 3" xfId="17053" xr:uid="{425CC632-88DD-4D6E-BA81-BC6EDD010785}"/>
    <cellStyle name="Separador de milhares 2 2 5 3 2 3 2" xfId="28847" xr:uid="{A1672593-4172-40E5-9DFE-B1047B7E8064}"/>
    <cellStyle name="Separador de milhares 2 2 5 3 2 3 3" xfId="40646" xr:uid="{20088825-61B4-40DE-AAFA-5E5A84A4F98E}"/>
    <cellStyle name="Separador de milhares 2 2 5 3 2 4" xfId="22954" xr:uid="{81920DD0-92DA-4394-A2BB-1F0FBDBB7325}"/>
    <cellStyle name="Separador de milhares 2 2 5 3 2 5" xfId="34749" xr:uid="{B8A5B28D-F089-4CFC-942D-71D5EFBEE3AB}"/>
    <cellStyle name="Separador de milhares 2 2 5 3 3" xfId="12513" xr:uid="{00000000-0005-0000-0000-0000AF180000}"/>
    <cellStyle name="Separador de milhares 2 2 5 3 3 2" xfId="18444" xr:uid="{DC9CD2EA-9519-44A6-A4EC-9FCC09EA37CF}"/>
    <cellStyle name="Separador de milhares 2 2 5 3 3 2 2" xfId="30238" xr:uid="{2DB221DB-139F-45D0-9B5C-0CD64B1043A6}"/>
    <cellStyle name="Separador de milhares 2 2 5 3 3 2 3" xfId="42037" xr:uid="{0BF4BED8-C946-4959-A456-611CFF0C3FA5}"/>
    <cellStyle name="Separador de milhares 2 2 5 3 3 3" xfId="24345" xr:uid="{76F344AC-9A7F-4DF3-9070-6BBFEEE4861C}"/>
    <cellStyle name="Separador de milhares 2 2 5 3 3 4" xfId="36140" xr:uid="{6BC8CFBA-155D-45A6-B29A-C8B5EBC50E6E}"/>
    <cellStyle name="Separador de milhares 2 2 5 3 4" xfId="15500" xr:uid="{F6EDD9A9-D278-4676-9D66-1C33E0FB0C6E}"/>
    <cellStyle name="Separador de milhares 2 2 5 3 4 2" xfId="27298" xr:uid="{C4F75CA9-3A8D-4F2A-86FD-374A28C8F35C}"/>
    <cellStyle name="Separador de milhares 2 2 5 3 4 3" xfId="39093" xr:uid="{D8BD9638-DF38-4423-A642-96311737CA47}"/>
    <cellStyle name="Separador de milhares 2 2 5 3 5" xfId="21408" xr:uid="{512B13A8-C729-4EC9-8100-B19C075E2AFA}"/>
    <cellStyle name="Separador de milhares 2 2 5 3 6" xfId="33200" xr:uid="{6B35782B-B101-4601-A25F-FE916EDF7E6C}"/>
    <cellStyle name="Separador de milhares 2 2 5 4" xfId="4093" xr:uid="{00000000-0005-0000-0000-0000B0180000}"/>
    <cellStyle name="Separador de milhares 2 2 5 4 2" xfId="12047" xr:uid="{00000000-0005-0000-0000-0000B1180000}"/>
    <cellStyle name="Separador de milhares 2 2 5 4 2 2" xfId="14988" xr:uid="{00000000-0005-0000-0000-0000B2180000}"/>
    <cellStyle name="Separador de milhares 2 2 5 4 2 2 2" xfId="20919" xr:uid="{F777B2F1-7267-4002-A9F3-EE70A6EFF034}"/>
    <cellStyle name="Separador de milhares 2 2 5 4 2 2 2 2" xfId="32713" xr:uid="{46DDA34A-E876-4DDC-A908-3DEE7FC4DB7E}"/>
    <cellStyle name="Separador de milhares 2 2 5 4 2 2 2 3" xfId="44512" xr:uid="{128D4ECD-90B1-4267-9AC4-624B7B3790EB}"/>
    <cellStyle name="Separador de milhares 2 2 5 4 2 2 3" xfId="26820" xr:uid="{1F443DC0-D808-42ED-B3CB-D47D402C5E4F}"/>
    <cellStyle name="Separador de milhares 2 2 5 4 2 2 4" xfId="38615" xr:uid="{B38D6612-D828-4E86-AAD7-C8821CE64EB6}"/>
    <cellStyle name="Separador de milhares 2 2 5 4 2 3" xfId="17983" xr:uid="{210647A2-EB73-4226-BB65-83A2057C3F3F}"/>
    <cellStyle name="Separador de milhares 2 2 5 4 2 3 2" xfId="29777" xr:uid="{887D10B5-B8E9-4472-88FE-E8313D3D6A1B}"/>
    <cellStyle name="Separador de milhares 2 2 5 4 2 3 3" xfId="41576" xr:uid="{52303416-0995-4AF2-9736-1AD9C150A93B}"/>
    <cellStyle name="Separador de milhares 2 2 5 4 2 4" xfId="23884" xr:uid="{7DE6F95B-4020-41B9-9AB2-6156A7BB83F4}"/>
    <cellStyle name="Separador de milhares 2 2 5 4 2 5" xfId="35679" xr:uid="{B2A89462-C6DF-4FB3-B09C-CCBD8B7D2FB4}"/>
    <cellStyle name="Separador de milhares 2 2 5 4 3" xfId="13600" xr:uid="{00000000-0005-0000-0000-0000B3180000}"/>
    <cellStyle name="Separador de milhares 2 2 5 4 3 2" xfId="19531" xr:uid="{80424674-0A76-4466-B417-A231E1D1EBB8}"/>
    <cellStyle name="Separador de milhares 2 2 5 4 3 2 2" xfId="31325" xr:uid="{9B70A086-9556-45A4-B12B-ADAAC29E5438}"/>
    <cellStyle name="Separador de milhares 2 2 5 4 3 2 3" xfId="43124" xr:uid="{D5FBC933-2465-424A-9C70-643B524AB17C}"/>
    <cellStyle name="Separador de milhares 2 2 5 4 3 3" xfId="25432" xr:uid="{341361D8-269A-4F0A-A734-4B4B42920F04}"/>
    <cellStyle name="Separador de milhares 2 2 5 4 3 4" xfId="37227" xr:uid="{CDBE0C00-2E8D-468A-BB09-08D9F3E2DE06}"/>
    <cellStyle name="Separador de milhares 2 2 5 4 4" xfId="16591" xr:uid="{0DBB017A-111F-412F-A1B3-32EC229C98DA}"/>
    <cellStyle name="Separador de milhares 2 2 5 4 4 2" xfId="28385" xr:uid="{B4F818FD-F3E3-4AD2-BFA7-4962ECE54F7B}"/>
    <cellStyle name="Separador de milhares 2 2 5 4 4 3" xfId="40184" xr:uid="{0ADE1727-A84F-4502-8CA9-44F20E65FC55}"/>
    <cellStyle name="Separador de milhares 2 2 5 4 5" xfId="22495" xr:uid="{604ED538-18FE-4BC1-81C9-EF6A79D54082}"/>
    <cellStyle name="Separador de milhares 2 2 5 4 6" xfId="34291" xr:uid="{596DAC92-F7D0-46E9-9ABC-E376DF85819F}"/>
    <cellStyle name="Separador de milhares 2 2 5 5" xfId="4094" xr:uid="{00000000-0005-0000-0000-0000B4180000}"/>
    <cellStyle name="Separador de milhares 2 2 5 5 2" xfId="12048" xr:uid="{00000000-0005-0000-0000-0000B5180000}"/>
    <cellStyle name="Separador de milhares 2 2 5 5 2 2" xfId="14989" xr:uid="{00000000-0005-0000-0000-0000B6180000}"/>
    <cellStyle name="Separador de milhares 2 2 5 5 2 2 2" xfId="20920" xr:uid="{94FA204E-748C-4693-A2F2-7DA48589A256}"/>
    <cellStyle name="Separador de milhares 2 2 5 5 2 2 2 2" xfId="32714" xr:uid="{6E287EC1-46AB-4601-9BD9-D56F5775D98D}"/>
    <cellStyle name="Separador de milhares 2 2 5 5 2 2 2 3" xfId="44513" xr:uid="{CC152812-E864-448D-B769-B101F18D2B03}"/>
    <cellStyle name="Separador de milhares 2 2 5 5 2 2 3" xfId="26821" xr:uid="{BA21067F-F88A-494A-BF73-1DD9A61A455F}"/>
    <cellStyle name="Separador de milhares 2 2 5 5 2 2 4" xfId="38616" xr:uid="{A211DB9C-5705-4010-A725-1674DC88EA5D}"/>
    <cellStyle name="Separador de milhares 2 2 5 5 2 3" xfId="17984" xr:uid="{DCD0574F-97A2-4916-8AA6-D09EE0F3C62A}"/>
    <cellStyle name="Separador de milhares 2 2 5 5 2 3 2" xfId="29778" xr:uid="{86D88D37-B116-45AE-A0D4-9A11C5EAEED3}"/>
    <cellStyle name="Separador de milhares 2 2 5 5 2 3 3" xfId="41577" xr:uid="{79704A40-3076-4118-8320-49B64EC72FFC}"/>
    <cellStyle name="Separador de milhares 2 2 5 5 2 4" xfId="23885" xr:uid="{A3CC813E-C22D-4A98-9CA7-6F6247DA6573}"/>
    <cellStyle name="Separador de milhares 2 2 5 5 2 5" xfId="35680" xr:uid="{EB9EDC26-1B35-4508-BB07-36F669273F6B}"/>
    <cellStyle name="Separador de milhares 2 2 5 5 3" xfId="13601" xr:uid="{00000000-0005-0000-0000-0000B7180000}"/>
    <cellStyle name="Separador de milhares 2 2 5 5 3 2" xfId="19532" xr:uid="{905F7C5B-3A92-48CF-9FDB-D87F025B958A}"/>
    <cellStyle name="Separador de milhares 2 2 5 5 3 2 2" xfId="31326" xr:uid="{7CF8C1C8-6156-469F-BAC0-7F4A11149835}"/>
    <cellStyle name="Separador de milhares 2 2 5 5 3 2 3" xfId="43125" xr:uid="{898776EB-C5A0-4F8F-9322-F72CB960DA29}"/>
    <cellStyle name="Separador de milhares 2 2 5 5 3 3" xfId="25433" xr:uid="{D4D29AE7-827E-4C02-BAE6-92547DA0CCF6}"/>
    <cellStyle name="Separador de milhares 2 2 5 5 3 4" xfId="37228" xr:uid="{D4AD5416-3F30-428F-B2C4-65CE31B912CA}"/>
    <cellStyle name="Separador de milhares 2 2 5 5 4" xfId="16592" xr:uid="{F88CEF8F-DAF1-4D90-AD4C-EE84B3BBA664}"/>
    <cellStyle name="Separador de milhares 2 2 5 5 4 2" xfId="28386" xr:uid="{11190AEE-DF00-4604-AE8F-CE8E3E93C377}"/>
    <cellStyle name="Separador de milhares 2 2 5 5 4 3" xfId="40185" xr:uid="{71A3D0D0-730A-48CE-BC4A-2DA459D12321}"/>
    <cellStyle name="Separador de milhares 2 2 5 5 5" xfId="22496" xr:uid="{8C86186A-047F-48BF-B3F4-A888B6864273}"/>
    <cellStyle name="Separador de milhares 2 2 5 5 6" xfId="34292" xr:uid="{C7C57264-7F8D-404C-860D-6B7ED901A9D6}"/>
    <cellStyle name="Separador de milhares 2 2 5 6" xfId="10959" xr:uid="{00000000-0005-0000-0000-0000B8180000}"/>
    <cellStyle name="Separador de milhares 2 2 5 6 2" xfId="13908" xr:uid="{00000000-0005-0000-0000-0000B9180000}"/>
    <cellStyle name="Separador de milhares 2 2 5 6 2 2" xfId="19839" xr:uid="{51B51BAF-4478-4F7F-AB17-EE7D63B01D92}"/>
    <cellStyle name="Separador de milhares 2 2 5 6 2 2 2" xfId="31633" xr:uid="{386B6933-8E05-41B0-B3FE-8FE12BFD6C2A}"/>
    <cellStyle name="Separador de milhares 2 2 5 6 2 2 3" xfId="43432" xr:uid="{9CD86BA1-78D2-45B0-BDD8-04BED69086E3}"/>
    <cellStyle name="Separador de milhares 2 2 5 6 2 3" xfId="25740" xr:uid="{3D8848DF-62C2-4839-A28F-B793E0581DFF}"/>
    <cellStyle name="Separador de milhares 2 2 5 6 2 4" xfId="37535" xr:uid="{24C6B1A4-C994-43E2-952E-E6C4F1389644}"/>
    <cellStyle name="Separador de milhares 2 2 5 6 3" xfId="16903" xr:uid="{83920B3F-F123-48E5-A9ED-DCFD16944879}"/>
    <cellStyle name="Separador de milhares 2 2 5 6 3 2" xfId="28697" xr:uid="{A4D19622-0C84-414E-B61F-AD04149E2293}"/>
    <cellStyle name="Separador de milhares 2 2 5 6 3 3" xfId="40496" xr:uid="{27E82952-1F3E-41CD-9C34-E4C1C2D19C40}"/>
    <cellStyle name="Separador de milhares 2 2 5 6 4" xfId="22804" xr:uid="{E66E2D23-9155-4651-9A73-79491A10061A}"/>
    <cellStyle name="Separador de milhares 2 2 5 6 5" xfId="34599" xr:uid="{28034508-F80A-4A5F-A9FA-CA2319DDD208}"/>
    <cellStyle name="Separador de milhares 2 2 5 7" xfId="12358" xr:uid="{00000000-0005-0000-0000-0000BA180000}"/>
    <cellStyle name="Separador de milhares 2 2 5 7 2" xfId="18289" xr:uid="{F61C89B4-5949-4442-9AF9-1244318B6D2C}"/>
    <cellStyle name="Separador de milhares 2 2 5 7 2 2" xfId="30083" xr:uid="{F5C6A4CB-2200-4862-A6F1-FCB1A5DBCCF1}"/>
    <cellStyle name="Separador de milhares 2 2 5 7 2 3" xfId="41882" xr:uid="{C3ECD750-DCE9-4219-9DFF-2ADDFA1DFBDA}"/>
    <cellStyle name="Separador de milhares 2 2 5 7 3" xfId="24190" xr:uid="{1513A2C8-6AC1-449D-9D87-484B9EA8DDD9}"/>
    <cellStyle name="Separador de milhares 2 2 5 7 4" xfId="35985" xr:uid="{8DD058D4-1BE7-432B-B7F4-B323E4BCDD91}"/>
    <cellStyle name="Separador de milhares 2 2 5 8" xfId="15345" xr:uid="{0361270F-9602-47A4-9455-9211990FCAC9}"/>
    <cellStyle name="Separador de milhares 2 2 5 8 2" xfId="27143" xr:uid="{E71E3F9D-C3D4-4BB1-B0B3-5DDE63CF1E4C}"/>
    <cellStyle name="Separador de milhares 2 2 5 8 3" xfId="38938" xr:uid="{6DF0BF13-A6A5-4DED-9FAE-7F0EF61EBA27}"/>
    <cellStyle name="Separador de milhares 2 2 5 9" xfId="21253" xr:uid="{30C7F484-D4DD-47E4-831F-AE5ECBB6C06D}"/>
    <cellStyle name="Separador de milhares 2 2 6" xfId="522" xr:uid="{00000000-0005-0000-0000-0000BB180000}"/>
    <cellStyle name="Separador de milhares 2 2 6 2" xfId="4095" xr:uid="{00000000-0005-0000-0000-0000BC180000}"/>
    <cellStyle name="Separador de milhares 2 2 6 2 2" xfId="12049" xr:uid="{00000000-0005-0000-0000-0000BD180000}"/>
    <cellStyle name="Separador de milhares 2 2 6 2 2 2" xfId="14990" xr:uid="{00000000-0005-0000-0000-0000BE180000}"/>
    <cellStyle name="Separador de milhares 2 2 6 2 2 2 2" xfId="20921" xr:uid="{0AC0E17B-11F8-4FA5-9EF5-C4540C9D4D9A}"/>
    <cellStyle name="Separador de milhares 2 2 6 2 2 2 2 2" xfId="32715" xr:uid="{766532E2-AA5C-4198-9578-2D784B6259D3}"/>
    <cellStyle name="Separador de milhares 2 2 6 2 2 2 2 3" xfId="44514" xr:uid="{B66A9673-194A-45B7-8280-EF002A94A1C3}"/>
    <cellStyle name="Separador de milhares 2 2 6 2 2 2 3" xfId="26822" xr:uid="{8B25200E-9729-4721-A41D-1A30C29018E3}"/>
    <cellStyle name="Separador de milhares 2 2 6 2 2 2 4" xfId="38617" xr:uid="{ECE7C3E9-E73A-4F23-8448-0E495A86C7A2}"/>
    <cellStyle name="Separador de milhares 2 2 6 2 2 3" xfId="17985" xr:uid="{7EE81E7C-24B6-4A8B-95EF-BBBD8B3C7BCD}"/>
    <cellStyle name="Separador de milhares 2 2 6 2 2 3 2" xfId="29779" xr:uid="{379E3919-70FB-4B66-A09F-53DCB7D036B4}"/>
    <cellStyle name="Separador de milhares 2 2 6 2 2 3 3" xfId="41578" xr:uid="{C567AEBA-DB73-46C0-9A94-61626157CB24}"/>
    <cellStyle name="Separador de milhares 2 2 6 2 2 4" xfId="23886" xr:uid="{73A24340-6616-401E-AE50-7C73472DF0B7}"/>
    <cellStyle name="Separador de milhares 2 2 6 2 2 5" xfId="35681" xr:uid="{3515D107-36A6-4F55-A842-582797EC6022}"/>
    <cellStyle name="Separador de milhares 2 2 6 2 3" xfId="13602" xr:uid="{00000000-0005-0000-0000-0000BF180000}"/>
    <cellStyle name="Separador de milhares 2 2 6 2 3 2" xfId="19533" xr:uid="{18915FA3-8D07-48BB-B6C3-FEDAA38EB9E3}"/>
    <cellStyle name="Separador de milhares 2 2 6 2 3 2 2" xfId="31327" xr:uid="{357AA079-74B1-4D83-860F-AA5563471C51}"/>
    <cellStyle name="Separador de milhares 2 2 6 2 3 2 3" xfId="43126" xr:uid="{6690A21B-DF01-4A7D-AC1F-62ABBB8891ED}"/>
    <cellStyle name="Separador de milhares 2 2 6 2 3 3" xfId="25434" xr:uid="{7DE8C25F-56CB-4578-9840-DA7EE246B239}"/>
    <cellStyle name="Separador de milhares 2 2 6 2 3 4" xfId="37229" xr:uid="{F466B68D-637D-4BC3-889A-0E202C2B7D86}"/>
    <cellStyle name="Separador de milhares 2 2 6 2 4" xfId="16593" xr:uid="{CF0740E7-71CD-4FEF-9EF5-9EBBE6C58823}"/>
    <cellStyle name="Separador de milhares 2 2 6 2 4 2" xfId="28387" xr:uid="{EF5AA003-2ABB-4C84-8BD2-F8C0E49399F2}"/>
    <cellStyle name="Separador de milhares 2 2 6 2 4 3" xfId="40186" xr:uid="{384BA18E-899A-4F16-AB6A-5367E2EEBA75}"/>
    <cellStyle name="Separador de milhares 2 2 6 2 5" xfId="22497" xr:uid="{102E051E-5972-4839-9439-2AD84C42F931}"/>
    <cellStyle name="Separador de milhares 2 2 6 2 6" xfId="34293" xr:uid="{658D7C43-DDAB-40F3-AE94-0D3E2DE402F4}"/>
    <cellStyle name="Separador de milhares 2 2 6 3" xfId="4096" xr:uid="{00000000-0005-0000-0000-0000C0180000}"/>
    <cellStyle name="Separador de milhares 2 2 6 3 2" xfId="12050" xr:uid="{00000000-0005-0000-0000-0000C1180000}"/>
    <cellStyle name="Separador de milhares 2 2 6 3 2 2" xfId="14991" xr:uid="{00000000-0005-0000-0000-0000C2180000}"/>
    <cellStyle name="Separador de milhares 2 2 6 3 2 2 2" xfId="20922" xr:uid="{32D111F5-0390-4F23-A3B3-354C320E2783}"/>
    <cellStyle name="Separador de milhares 2 2 6 3 2 2 2 2" xfId="32716" xr:uid="{D007E5D6-E587-4314-B923-C23688DF3BB3}"/>
    <cellStyle name="Separador de milhares 2 2 6 3 2 2 2 3" xfId="44515" xr:uid="{18405F06-739A-4C09-B89F-F698949EDD5D}"/>
    <cellStyle name="Separador de milhares 2 2 6 3 2 2 3" xfId="26823" xr:uid="{FEDC6DBD-B421-4128-B1C7-57C13DE25271}"/>
    <cellStyle name="Separador de milhares 2 2 6 3 2 2 4" xfId="38618" xr:uid="{F5A64E3E-6B7E-498D-A305-C4C9418C9A6F}"/>
    <cellStyle name="Separador de milhares 2 2 6 3 2 3" xfId="17986" xr:uid="{6E804B10-F707-468D-BF2D-D9472C9BE484}"/>
    <cellStyle name="Separador de milhares 2 2 6 3 2 3 2" xfId="29780" xr:uid="{E852E765-512F-4684-ADEF-A27BDC456A08}"/>
    <cellStyle name="Separador de milhares 2 2 6 3 2 3 3" xfId="41579" xr:uid="{096C5B3D-DAFE-4976-9D8F-D7BD1E5A409A}"/>
    <cellStyle name="Separador de milhares 2 2 6 3 2 4" xfId="23887" xr:uid="{58CB37F8-8070-4DAD-BE69-B426C48F3C1C}"/>
    <cellStyle name="Separador de milhares 2 2 6 3 2 5" xfId="35682" xr:uid="{D0D9782C-CE3C-4B4D-83B0-DAD86A23DB6F}"/>
    <cellStyle name="Separador de milhares 2 2 6 3 3" xfId="13603" xr:uid="{00000000-0005-0000-0000-0000C3180000}"/>
    <cellStyle name="Separador de milhares 2 2 6 3 3 2" xfId="19534" xr:uid="{D18F5ACF-9F1D-4AEB-869A-258534DFFFD5}"/>
    <cellStyle name="Separador de milhares 2 2 6 3 3 2 2" xfId="31328" xr:uid="{6B136561-4BBF-47A9-960D-6A4C2EC14D5F}"/>
    <cellStyle name="Separador de milhares 2 2 6 3 3 2 3" xfId="43127" xr:uid="{80A2F653-F3D2-4453-8733-376E56DB6CDA}"/>
    <cellStyle name="Separador de milhares 2 2 6 3 3 3" xfId="25435" xr:uid="{E40458E9-E9D8-4129-BAB2-67B416B826C7}"/>
    <cellStyle name="Separador de milhares 2 2 6 3 3 4" xfId="37230" xr:uid="{082E05B7-D6EB-4A16-9E6A-0004ACAA2F13}"/>
    <cellStyle name="Separador de milhares 2 2 6 3 4" xfId="16594" xr:uid="{834E6603-911B-4618-B55C-616D6A150BAE}"/>
    <cellStyle name="Separador de milhares 2 2 6 3 4 2" xfId="28388" xr:uid="{97E475C0-2226-4C51-B257-7D0C3D6D2C40}"/>
    <cellStyle name="Separador de milhares 2 2 6 3 4 3" xfId="40187" xr:uid="{1C8CF233-4D26-4545-9C38-8DFF326BC854}"/>
    <cellStyle name="Separador de milhares 2 2 6 3 5" xfId="22498" xr:uid="{ED749CAD-3613-4C72-A7FF-C47F76D2BD63}"/>
    <cellStyle name="Separador de milhares 2 2 6 3 6" xfId="34294" xr:uid="{6C3BBFB0-2F53-41A8-8F3D-237183A58EA7}"/>
    <cellStyle name="Separador de milhares 2 2 6 4" xfId="11238" xr:uid="{00000000-0005-0000-0000-0000C4180000}"/>
    <cellStyle name="Separador de milhares 2 2 6 4 2" xfId="14181" xr:uid="{00000000-0005-0000-0000-0000C5180000}"/>
    <cellStyle name="Separador de milhares 2 2 6 4 2 2" xfId="20112" xr:uid="{D10DE21B-F74C-49E3-9DD6-8CBB29570113}"/>
    <cellStyle name="Separador de milhares 2 2 6 4 2 2 2" xfId="31906" xr:uid="{441D24AD-AB27-4995-91D7-5D6CC8F4E323}"/>
    <cellStyle name="Separador de milhares 2 2 6 4 2 2 3" xfId="43705" xr:uid="{9FADB751-BEC0-4C32-96D7-56FB4D0DB227}"/>
    <cellStyle name="Separador de milhares 2 2 6 4 2 3" xfId="26013" xr:uid="{5BC3C132-02D8-45A6-932C-0C6795415459}"/>
    <cellStyle name="Separador de milhares 2 2 6 4 2 4" xfId="37808" xr:uid="{35A4BF1C-870E-446A-B1C8-E41776AFC015}"/>
    <cellStyle name="Separador de milhares 2 2 6 4 3" xfId="17176" xr:uid="{0585A01D-CCA4-4950-9D33-362B73683DE4}"/>
    <cellStyle name="Separador de milhares 2 2 6 4 3 2" xfId="28970" xr:uid="{08A8874E-C47F-47FD-90B4-C42B31433CD4}"/>
    <cellStyle name="Separador de milhares 2 2 6 4 3 3" xfId="40769" xr:uid="{73EEE73B-0804-46DC-93B8-1BB9AC4B6C89}"/>
    <cellStyle name="Separador de milhares 2 2 6 4 4" xfId="23077" xr:uid="{792F203C-3A32-4B27-A829-8AE24BF46F56}"/>
    <cellStyle name="Separador de milhares 2 2 6 4 5" xfId="34872" xr:uid="{A22B5566-B68B-439E-828C-99FC57822638}"/>
    <cellStyle name="Separador de milhares 2 2 6 5" xfId="12637" xr:uid="{00000000-0005-0000-0000-0000C6180000}"/>
    <cellStyle name="Separador de milhares 2 2 6 5 2" xfId="18568" xr:uid="{AC34BC5F-86FC-4EC1-BC6C-9C73538C4A6F}"/>
    <cellStyle name="Separador de milhares 2 2 6 5 2 2" xfId="30362" xr:uid="{6F534D7E-E91A-4918-9F7C-62464B649604}"/>
    <cellStyle name="Separador de milhares 2 2 6 5 2 3" xfId="42161" xr:uid="{85CB71E0-A30A-4B28-BD5C-367028B5E821}"/>
    <cellStyle name="Separador de milhares 2 2 6 5 3" xfId="24469" xr:uid="{4874FF39-AA90-42D9-84C6-7E0A6C33F9F7}"/>
    <cellStyle name="Separador de milhares 2 2 6 5 4" xfId="36264" xr:uid="{38A7418B-0A43-4850-9FEC-E31B187F3505}"/>
    <cellStyle name="Separador de milhares 2 2 6 6" xfId="15624" xr:uid="{C3B98323-17DD-4D15-8F99-BDF7185529D3}"/>
    <cellStyle name="Separador de milhares 2 2 6 6 2" xfId="27422" xr:uid="{93BF1B77-659B-4EEE-8E75-A0D9272D9E05}"/>
    <cellStyle name="Separador de milhares 2 2 6 6 3" xfId="39217" xr:uid="{06B3667D-1F9A-4080-BC71-17F17574C445}"/>
    <cellStyle name="Separador de milhares 2 2 6 7" xfId="21532" xr:uid="{D43988EC-F97E-41C2-BD32-53092AA590D3}"/>
    <cellStyle name="Separador de milhares 2 2 6 8" xfId="33324" xr:uid="{BB4DEC55-603B-4F2F-84F4-3C6421D35892}"/>
    <cellStyle name="Separador de milhares 2 2 7" xfId="382" xr:uid="{00000000-0005-0000-0000-0000C7180000}"/>
    <cellStyle name="Separador de milhares 2 2 7 2" xfId="11099" xr:uid="{00000000-0005-0000-0000-0000C8180000}"/>
    <cellStyle name="Separador de milhares 2 2 7 2 2" xfId="14042" xr:uid="{00000000-0005-0000-0000-0000C9180000}"/>
    <cellStyle name="Separador de milhares 2 2 7 2 2 2" xfId="19973" xr:uid="{07BC358B-37F5-4EFB-9C5F-1ED6DA82A930}"/>
    <cellStyle name="Separador de milhares 2 2 7 2 2 2 2" xfId="31767" xr:uid="{4FE3A107-3188-4D87-8C1C-FBFA8E50C32A}"/>
    <cellStyle name="Separador de milhares 2 2 7 2 2 2 3" xfId="43566" xr:uid="{B32D439C-4101-4D68-90A7-01B453EFE021}"/>
    <cellStyle name="Separador de milhares 2 2 7 2 2 3" xfId="25874" xr:uid="{5194CB18-C5C0-415C-859D-3DDA176F9A44}"/>
    <cellStyle name="Separador de milhares 2 2 7 2 2 4" xfId="37669" xr:uid="{BA41CC03-CA9F-4999-98B7-8858D17025EE}"/>
    <cellStyle name="Separador de milhares 2 2 7 2 3" xfId="17037" xr:uid="{C6255B1A-E0EE-4E8B-AE1C-40A7B221F6BC}"/>
    <cellStyle name="Separador de milhares 2 2 7 2 3 2" xfId="28831" xr:uid="{F5676B25-B9EF-443E-A605-C49B8D62A4C1}"/>
    <cellStyle name="Separador de milhares 2 2 7 2 3 3" xfId="40630" xr:uid="{30C48158-6820-44BD-B913-6E428A6F0DE9}"/>
    <cellStyle name="Separador de milhares 2 2 7 2 4" xfId="22938" xr:uid="{5803EEFC-8153-42E4-93D3-96F92B71833C}"/>
    <cellStyle name="Separador de milhares 2 2 7 2 5" xfId="34733" xr:uid="{E269F380-DFD5-4CED-9C7A-61A65BF1634A}"/>
    <cellStyle name="Separador de milhares 2 2 7 3" xfId="12497" xr:uid="{00000000-0005-0000-0000-0000CA180000}"/>
    <cellStyle name="Separador de milhares 2 2 7 3 2" xfId="18428" xr:uid="{D386F70A-8ABC-4CCC-920D-C5BAC336A377}"/>
    <cellStyle name="Separador de milhares 2 2 7 3 2 2" xfId="30222" xr:uid="{718666FA-3DEA-4712-8D14-F51EF663AC2D}"/>
    <cellStyle name="Separador de milhares 2 2 7 3 2 3" xfId="42021" xr:uid="{820E48F6-B27D-4A26-A4C0-CD4805411127}"/>
    <cellStyle name="Separador de milhares 2 2 7 3 3" xfId="24329" xr:uid="{504B46C0-818C-481F-861B-B34EC3B788A6}"/>
    <cellStyle name="Separador de milhares 2 2 7 3 4" xfId="36124" xr:uid="{B377B8EB-97D1-47FE-B4E0-64F1E1517832}"/>
    <cellStyle name="Separador de milhares 2 2 7 4" xfId="15484" xr:uid="{5DC0C23E-98B0-44DC-A877-7C38A3B66DCF}"/>
    <cellStyle name="Separador de milhares 2 2 7 4 2" xfId="27282" xr:uid="{F95345A3-ABAB-4F35-9EBB-02B0B8ED5CAA}"/>
    <cellStyle name="Separador de milhares 2 2 7 4 3" xfId="39077" xr:uid="{D03E7993-97EF-455B-AFC6-CB3F175BD78D}"/>
    <cellStyle name="Separador de milhares 2 2 7 5" xfId="21392" xr:uid="{3FCC0E49-1444-4FC7-8DA6-70F33537A693}"/>
    <cellStyle name="Separador de milhares 2 2 7 6" xfId="33184" xr:uid="{A9880AB7-2143-47D7-87D4-B591975B7CDA}"/>
    <cellStyle name="Separador de milhares 2 2 8" xfId="4097" xr:uid="{00000000-0005-0000-0000-0000CB180000}"/>
    <cellStyle name="Separador de milhares 2 2 8 2" xfId="12051" xr:uid="{00000000-0005-0000-0000-0000CC180000}"/>
    <cellStyle name="Separador de milhares 2 2 8 2 2" xfId="14992" xr:uid="{00000000-0005-0000-0000-0000CD180000}"/>
    <cellStyle name="Separador de milhares 2 2 8 2 2 2" xfId="20923" xr:uid="{9399F679-1F63-4DFD-81AB-07003AF64DB6}"/>
    <cellStyle name="Separador de milhares 2 2 8 2 2 2 2" xfId="32717" xr:uid="{0FAB631B-0B84-4A24-932C-57A296E0AD05}"/>
    <cellStyle name="Separador de milhares 2 2 8 2 2 2 3" xfId="44516" xr:uid="{5AA8942E-4804-4036-B95E-336900B68964}"/>
    <cellStyle name="Separador de milhares 2 2 8 2 2 3" xfId="26824" xr:uid="{2DC03F63-F940-4115-BAA7-2ECF294AD27D}"/>
    <cellStyle name="Separador de milhares 2 2 8 2 2 4" xfId="38619" xr:uid="{9299D3B7-CC91-4707-923D-0CD9425A6573}"/>
    <cellStyle name="Separador de milhares 2 2 8 2 3" xfId="17987" xr:uid="{301AB708-1E06-4052-90D9-3A4A82FBBED9}"/>
    <cellStyle name="Separador de milhares 2 2 8 2 3 2" xfId="29781" xr:uid="{18644C9E-C9F0-4520-B3EA-7C1AD293813D}"/>
    <cellStyle name="Separador de milhares 2 2 8 2 3 3" xfId="41580" xr:uid="{BFDC7632-60C3-404C-9BA9-1416627A73FD}"/>
    <cellStyle name="Separador de milhares 2 2 8 2 4" xfId="23888" xr:uid="{1DC22A41-1A7A-419A-9B54-D1C5AACB7C0E}"/>
    <cellStyle name="Separador de milhares 2 2 8 2 5" xfId="35683" xr:uid="{BEDCBBD1-C4D4-4445-91DB-C9CD032A3643}"/>
    <cellStyle name="Separador de milhares 2 2 8 3" xfId="13604" xr:uid="{00000000-0005-0000-0000-0000CE180000}"/>
    <cellStyle name="Separador de milhares 2 2 8 3 2" xfId="19535" xr:uid="{9599A77E-3BAE-44ED-B30F-C500DAFCF4CF}"/>
    <cellStyle name="Separador de milhares 2 2 8 3 2 2" xfId="31329" xr:uid="{A8F0600C-D20E-4B50-8CAE-861734CDB833}"/>
    <cellStyle name="Separador de milhares 2 2 8 3 2 3" xfId="43128" xr:uid="{09C396CD-72D7-45DD-AF5B-50234EC93FB5}"/>
    <cellStyle name="Separador de milhares 2 2 8 3 3" xfId="25436" xr:uid="{7F2FB2EF-AB9D-4F63-B16B-BA0138040424}"/>
    <cellStyle name="Separador de milhares 2 2 8 3 4" xfId="37231" xr:uid="{402B39E9-4EA4-4376-8AF7-F62EB37B2CBE}"/>
    <cellStyle name="Separador de milhares 2 2 8 4" xfId="16595" xr:uid="{16C84444-C31D-47DB-A309-9976D524EC96}"/>
    <cellStyle name="Separador de milhares 2 2 8 4 2" xfId="28389" xr:uid="{CF834751-2716-4CB3-BE19-3F6CECD57655}"/>
    <cellStyle name="Separador de milhares 2 2 8 4 3" xfId="40188" xr:uid="{ECBE8416-DC03-4EDB-BF93-D27DE932BD7A}"/>
    <cellStyle name="Separador de milhares 2 2 8 5" xfId="22499" xr:uid="{64C65B3F-A8C4-49DE-8AF7-5AC76C8CEE7D}"/>
    <cellStyle name="Separador de milhares 2 2 8 6" xfId="34295" xr:uid="{1A8C957F-D0F9-475B-AC59-ED14555C4FAF}"/>
    <cellStyle name="Separador de milhares 2 2 9" xfId="4098" xr:uid="{00000000-0005-0000-0000-0000CF180000}"/>
    <cellStyle name="Separador de milhares 2 2 9 2" xfId="12052" xr:uid="{00000000-0005-0000-0000-0000D0180000}"/>
    <cellStyle name="Separador de milhares 2 2 9 2 2" xfId="14993" xr:uid="{00000000-0005-0000-0000-0000D1180000}"/>
    <cellStyle name="Separador de milhares 2 2 9 2 2 2" xfId="20924" xr:uid="{BD92ED04-2D5C-4659-9E70-E1EC5397C7B3}"/>
    <cellStyle name="Separador de milhares 2 2 9 2 2 2 2" xfId="32718" xr:uid="{8ED6730C-1EF4-429D-BD3B-30E89553C75F}"/>
    <cellStyle name="Separador de milhares 2 2 9 2 2 2 3" xfId="44517" xr:uid="{9CA5D923-9C46-4EA1-9EAA-6603C2E54CB6}"/>
    <cellStyle name="Separador de milhares 2 2 9 2 2 3" xfId="26825" xr:uid="{B8345C76-3550-4350-9B9D-7B630D557659}"/>
    <cellStyle name="Separador de milhares 2 2 9 2 2 4" xfId="38620" xr:uid="{E592012D-624A-4D1A-86F9-69E441376C6D}"/>
    <cellStyle name="Separador de milhares 2 2 9 2 3" xfId="17988" xr:uid="{FC6B7779-B197-49D7-B389-D0CE37F20F5A}"/>
    <cellStyle name="Separador de milhares 2 2 9 2 3 2" xfId="29782" xr:uid="{F8D09BDB-6872-4849-956C-0D2BD87570DD}"/>
    <cellStyle name="Separador de milhares 2 2 9 2 3 3" xfId="41581" xr:uid="{68C043CF-0057-4582-873A-D8285F0B2AD2}"/>
    <cellStyle name="Separador de milhares 2 2 9 2 4" xfId="23889" xr:uid="{C081C072-6CE7-4A8A-BE17-9B1676F9EF31}"/>
    <cellStyle name="Separador de milhares 2 2 9 2 5" xfId="35684" xr:uid="{5B9C902B-DFAF-463D-9FF8-76CB29E28597}"/>
    <cellStyle name="Separador de milhares 2 2 9 3" xfId="13605" xr:uid="{00000000-0005-0000-0000-0000D2180000}"/>
    <cellStyle name="Separador de milhares 2 2 9 3 2" xfId="19536" xr:uid="{AF1137D4-C04F-463A-BA78-9B55DCD07E23}"/>
    <cellStyle name="Separador de milhares 2 2 9 3 2 2" xfId="31330" xr:uid="{F56D848E-C475-4821-9EC4-0A8E0B56D078}"/>
    <cellStyle name="Separador de milhares 2 2 9 3 2 3" xfId="43129" xr:uid="{5CC0DBDD-20A8-4263-A7D1-9DBEFF8EA64C}"/>
    <cellStyle name="Separador de milhares 2 2 9 3 3" xfId="25437" xr:uid="{9939200A-112C-445A-905F-EDAFE312C78C}"/>
    <cellStyle name="Separador de milhares 2 2 9 3 4" xfId="37232" xr:uid="{5704C9B8-BF1F-405B-AF8A-D9746E524D67}"/>
    <cellStyle name="Separador de milhares 2 2 9 4" xfId="16596" xr:uid="{D2422674-18FE-4B58-840F-D3F9895C13B5}"/>
    <cellStyle name="Separador de milhares 2 2 9 4 2" xfId="28390" xr:uid="{4B8CD466-754D-45DF-8386-33E578BEC461}"/>
    <cellStyle name="Separador de milhares 2 2 9 4 3" xfId="40189" xr:uid="{F26287D9-83F1-4183-BF2A-70208E673331}"/>
    <cellStyle name="Separador de milhares 2 2 9 5" xfId="22500" xr:uid="{CAEFC8FD-0640-4752-9E0C-CF3E0202EF02}"/>
    <cellStyle name="Separador de milhares 2 2 9 6" xfId="34296" xr:uid="{423C3295-EC39-43E4-A140-903AAA26534F}"/>
    <cellStyle name="Separador de milhares 2 20" xfId="12331" xr:uid="{00000000-0005-0000-0000-0000D3180000}"/>
    <cellStyle name="Separador de milhares 2 20 2" xfId="18262" xr:uid="{2DA48902-B958-44C4-AC25-2E6C0E7A57AE}"/>
    <cellStyle name="Separador de milhares 2 20 2 2" xfId="30056" xr:uid="{E081D5B6-1B42-43BA-9C40-D446B729FDF6}"/>
    <cellStyle name="Separador de milhares 2 20 2 3" xfId="41855" xr:uid="{7A10F9B2-793D-42F1-8812-E269E0F82472}"/>
    <cellStyle name="Separador de milhares 2 20 3" xfId="24163" xr:uid="{0E4473C8-05EF-4FD5-A347-1CF17D3AB05F}"/>
    <cellStyle name="Separador de milhares 2 20 4" xfId="35958" xr:uid="{487FEE10-2734-4F1B-B564-77CA9B4944A5}"/>
    <cellStyle name="Separador de milhares 2 21" xfId="15318" xr:uid="{072CB568-7831-466E-BBAE-17AD12C7EABE}"/>
    <cellStyle name="Separador de milhares 2 21 2" xfId="27116" xr:uid="{6CEA16FF-CD80-4B1C-AED8-8D751BD440EF}"/>
    <cellStyle name="Separador de milhares 2 21 3" xfId="38911" xr:uid="{8E5D2120-1269-477A-A05C-8E7CAA20C14B}"/>
    <cellStyle name="Separador de milhares 2 22" xfId="21226" xr:uid="{944D9ED6-CB96-4A01-A35C-35F453DFEF9C}"/>
    <cellStyle name="Separador de milhares 2 23" xfId="33018" xr:uid="{D44E7207-687A-4139-83F9-669F8247DB20}"/>
    <cellStyle name="Separador de milhares 2 3" xfId="110" xr:uid="{00000000-0005-0000-0000-0000D4180000}"/>
    <cellStyle name="Separador de milhares 2 3 10" xfId="10972" xr:uid="{00000000-0005-0000-0000-0000D5180000}"/>
    <cellStyle name="Separador de milhares 2 3 10 2" xfId="13921" xr:uid="{00000000-0005-0000-0000-0000D6180000}"/>
    <cellStyle name="Separador de milhares 2 3 10 2 2" xfId="19852" xr:uid="{0FA3A17F-215D-4CF8-8AC0-F97CA5396C54}"/>
    <cellStyle name="Separador de milhares 2 3 10 2 2 2" xfId="31646" xr:uid="{721A9402-04C2-45F4-9985-2E90F538A037}"/>
    <cellStyle name="Separador de milhares 2 3 10 2 2 3" xfId="43445" xr:uid="{DE44E079-7160-4746-AF7A-59F80282FEBD}"/>
    <cellStyle name="Separador de milhares 2 3 10 2 3" xfId="25753" xr:uid="{0A541059-0A6C-4672-B7F6-8D743E4C985F}"/>
    <cellStyle name="Separador de milhares 2 3 10 2 4" xfId="37548" xr:uid="{D07C3DD7-9DC2-477A-9912-B99D0CF18A02}"/>
    <cellStyle name="Separador de milhares 2 3 10 3" xfId="16916" xr:uid="{CAB20379-5E81-417F-850D-4B8FB8336C34}"/>
    <cellStyle name="Separador de milhares 2 3 10 3 2" xfId="28710" xr:uid="{E8C1A0EF-7C1E-426E-B152-AAF1336CE50F}"/>
    <cellStyle name="Separador de milhares 2 3 10 3 3" xfId="40509" xr:uid="{63914A71-63FC-4503-84DA-5FAF747F89B8}"/>
    <cellStyle name="Separador de milhares 2 3 10 4" xfId="22817" xr:uid="{2CC7A59C-D9EB-45CC-8B4C-29FEC2844FD9}"/>
    <cellStyle name="Separador de milhares 2 3 10 5" xfId="34612" xr:uid="{2671882A-EA32-47DC-ACF2-DE83C2809571}"/>
    <cellStyle name="Separador de milhares 2 3 11" xfId="12372" xr:uid="{00000000-0005-0000-0000-0000D7180000}"/>
    <cellStyle name="Separador de milhares 2 3 11 2" xfId="18303" xr:uid="{98FECBAF-65C5-4B3F-856C-3B2ACB3E055E}"/>
    <cellStyle name="Separador de milhares 2 3 11 2 2" xfId="30097" xr:uid="{B8F2B516-9870-462C-9F11-FDCF5E6F477F}"/>
    <cellStyle name="Separador de milhares 2 3 11 2 3" xfId="41896" xr:uid="{DDD1A816-E82A-45B6-AFC4-2B5FAF0F43E6}"/>
    <cellStyle name="Separador de milhares 2 3 11 3" xfId="24204" xr:uid="{B83E825A-8F55-4129-92E8-21331E189CFB}"/>
    <cellStyle name="Separador de milhares 2 3 11 4" xfId="35999" xr:uid="{98821182-120C-43A2-BE37-AF0826D815D8}"/>
    <cellStyle name="Separador de milhares 2 3 12" xfId="15359" xr:uid="{1F499143-94E5-4D75-B224-711ABDED9934}"/>
    <cellStyle name="Separador de milhares 2 3 12 2" xfId="27157" xr:uid="{AA51E302-F16A-432F-AFB3-9D674C7CBD23}"/>
    <cellStyle name="Separador de milhares 2 3 12 3" xfId="38952" xr:uid="{EA67D06B-D0F3-4642-A39D-F0F6B40DCDBC}"/>
    <cellStyle name="Separador de milhares 2 3 13" xfId="21267" xr:uid="{CEAC42EF-2BF3-4F12-8898-988F73DC216A}"/>
    <cellStyle name="Separador de milhares 2 3 14" xfId="33059" xr:uid="{14A6D92A-E6CE-4F47-AE70-3996493147A0}"/>
    <cellStyle name="Separador de milhares 2 3 2" xfId="554" xr:uid="{00000000-0005-0000-0000-0000D8180000}"/>
    <cellStyle name="Separador de milhares 2 3 2 10" xfId="12669" xr:uid="{00000000-0005-0000-0000-0000D9180000}"/>
    <cellStyle name="Separador de milhares 2 3 2 10 2" xfId="18600" xr:uid="{97E0AA09-8691-4F59-97F8-47875D5242D4}"/>
    <cellStyle name="Separador de milhares 2 3 2 10 2 2" xfId="30394" xr:uid="{353ACCD2-5100-417C-A037-020F756F13C0}"/>
    <cellStyle name="Separador de milhares 2 3 2 10 2 3" xfId="42193" xr:uid="{8BE5C34D-1B49-4F0A-BE2E-1E755647D5B0}"/>
    <cellStyle name="Separador de milhares 2 3 2 10 3" xfId="24501" xr:uid="{495908AC-A0A0-4A06-847F-A6CD91EB173E}"/>
    <cellStyle name="Separador de milhares 2 3 2 10 4" xfId="36296" xr:uid="{BBDE9C5B-79C2-4300-BB50-EB6D6D7FE753}"/>
    <cellStyle name="Separador de milhares 2 3 2 11" xfId="15656" xr:uid="{89E1D40D-9DF4-4230-B451-CC93682AD09C}"/>
    <cellStyle name="Separador de milhares 2 3 2 11 2" xfId="27454" xr:uid="{B7BCA203-DC59-405A-B546-46FA6427C980}"/>
    <cellStyle name="Separador de milhares 2 3 2 11 3" xfId="39249" xr:uid="{4DF81D82-CAAE-49E1-8215-53126A20327A}"/>
    <cellStyle name="Separador de milhares 2 3 2 12" xfId="21564" xr:uid="{603B8ECE-193E-4050-8113-A5E15928F13C}"/>
    <cellStyle name="Separador de milhares 2 3 2 13" xfId="33356" xr:uid="{C0F2A8EC-0AF2-4923-B2A7-735EE9677C6E}"/>
    <cellStyle name="Separador de milhares 2 3 2 2" xfId="4099" xr:uid="{00000000-0005-0000-0000-0000DA180000}"/>
    <cellStyle name="Separador de milhares 2 3 2 2 10" xfId="34297" xr:uid="{AAB6B86F-D78A-431B-A51B-02C85D591775}"/>
    <cellStyle name="Separador de milhares 2 3 2 2 2" xfId="4100" xr:uid="{00000000-0005-0000-0000-0000DB180000}"/>
    <cellStyle name="Separador de milhares 2 3 2 2 2 2" xfId="4101" xr:uid="{00000000-0005-0000-0000-0000DC180000}"/>
    <cellStyle name="Separador de milhares 2 3 2 2 2 2 2" xfId="12055" xr:uid="{00000000-0005-0000-0000-0000DD180000}"/>
    <cellStyle name="Separador de milhares 2 3 2 2 2 2 2 2" xfId="14996" xr:uid="{00000000-0005-0000-0000-0000DE180000}"/>
    <cellStyle name="Separador de milhares 2 3 2 2 2 2 2 2 2" xfId="20927" xr:uid="{98CFD239-E677-4820-AEF2-934D8DA7AF01}"/>
    <cellStyle name="Separador de milhares 2 3 2 2 2 2 2 2 2 2" xfId="32721" xr:uid="{690FAB8B-368E-47F3-85A9-72D7B5BDE0FF}"/>
    <cellStyle name="Separador de milhares 2 3 2 2 2 2 2 2 2 3" xfId="44520" xr:uid="{20CEBF6D-7CE4-4FC6-9118-B70881C442B2}"/>
    <cellStyle name="Separador de milhares 2 3 2 2 2 2 2 2 3" xfId="26828" xr:uid="{F75F5753-6065-47F5-A62C-2B3B6C122BCE}"/>
    <cellStyle name="Separador de milhares 2 3 2 2 2 2 2 2 4" xfId="38623" xr:uid="{C4DD1658-9AA2-466E-95AA-77996C2D5750}"/>
    <cellStyle name="Separador de milhares 2 3 2 2 2 2 2 3" xfId="17991" xr:uid="{B895B0B9-C018-4E4C-B767-54F1250FE9E0}"/>
    <cellStyle name="Separador de milhares 2 3 2 2 2 2 2 3 2" xfId="29785" xr:uid="{268B824C-BAD7-41AD-B4B3-9E3BA4597DFA}"/>
    <cellStyle name="Separador de milhares 2 3 2 2 2 2 2 3 3" xfId="41584" xr:uid="{B1F6EB54-D383-4DBF-9515-FC149BE4BE34}"/>
    <cellStyle name="Separador de milhares 2 3 2 2 2 2 2 4" xfId="23892" xr:uid="{96A14308-033A-4D2B-A856-40F47686D70E}"/>
    <cellStyle name="Separador de milhares 2 3 2 2 2 2 2 5" xfId="35687" xr:uid="{AA4ACB04-2ACD-483A-9B64-1782A6E1FA70}"/>
    <cellStyle name="Separador de milhares 2 3 2 2 2 2 3" xfId="13608" xr:uid="{00000000-0005-0000-0000-0000DF180000}"/>
    <cellStyle name="Separador de milhares 2 3 2 2 2 2 3 2" xfId="19539" xr:uid="{B5C72F8B-7F23-444B-AAEA-44457868C0A0}"/>
    <cellStyle name="Separador de milhares 2 3 2 2 2 2 3 2 2" xfId="31333" xr:uid="{625AE277-4240-48B8-AB7D-88EF1F77DEA7}"/>
    <cellStyle name="Separador de milhares 2 3 2 2 2 2 3 2 3" xfId="43132" xr:uid="{1566C764-A40C-4E6E-9F57-E0D12073735F}"/>
    <cellStyle name="Separador de milhares 2 3 2 2 2 2 3 3" xfId="25440" xr:uid="{9EC9C4A9-DE50-455C-9A48-55B4353DFD3C}"/>
    <cellStyle name="Separador de milhares 2 3 2 2 2 2 3 4" xfId="37235" xr:uid="{2EBF87AE-F422-416A-8610-A9FA3AA3C0F9}"/>
    <cellStyle name="Separador de milhares 2 3 2 2 2 2 4" xfId="16599" xr:uid="{1AE846A5-F5E1-4AE0-A0DF-E514C2049EC6}"/>
    <cellStyle name="Separador de milhares 2 3 2 2 2 2 4 2" xfId="28393" xr:uid="{8C0E95C2-D7B2-4C34-A4CA-BB3090228F66}"/>
    <cellStyle name="Separador de milhares 2 3 2 2 2 2 4 3" xfId="40192" xr:uid="{B2FB0C43-9C11-4A03-8837-23285B4D135A}"/>
    <cellStyle name="Separador de milhares 2 3 2 2 2 2 5" xfId="22503" xr:uid="{10984FF9-DF72-43AB-A715-5E4C5699DFC6}"/>
    <cellStyle name="Separador de milhares 2 3 2 2 2 2 6" xfId="34299" xr:uid="{CFB73907-EAE1-4336-98C3-5D67400F18AC}"/>
    <cellStyle name="Separador de milhares 2 3 2 2 2 3" xfId="4102" xr:uid="{00000000-0005-0000-0000-0000E0180000}"/>
    <cellStyle name="Separador de milhares 2 3 2 2 2 3 2" xfId="12056" xr:uid="{00000000-0005-0000-0000-0000E1180000}"/>
    <cellStyle name="Separador de milhares 2 3 2 2 2 3 2 2" xfId="14997" xr:uid="{00000000-0005-0000-0000-0000E2180000}"/>
    <cellStyle name="Separador de milhares 2 3 2 2 2 3 2 2 2" xfId="20928" xr:uid="{216681C9-2B3D-455D-A0BF-6632582D7447}"/>
    <cellStyle name="Separador de milhares 2 3 2 2 2 3 2 2 2 2" xfId="32722" xr:uid="{5AC06637-EC2D-4C12-A2EB-C774AA657D66}"/>
    <cellStyle name="Separador de milhares 2 3 2 2 2 3 2 2 2 3" xfId="44521" xr:uid="{5224AF63-4705-4C4A-8847-13B028A72E33}"/>
    <cellStyle name="Separador de milhares 2 3 2 2 2 3 2 2 3" xfId="26829" xr:uid="{CDE4D062-EDEE-4E39-BC95-764DC86FA02A}"/>
    <cellStyle name="Separador de milhares 2 3 2 2 2 3 2 2 4" xfId="38624" xr:uid="{5BE61A81-899D-4503-BE86-464F27AB22E5}"/>
    <cellStyle name="Separador de milhares 2 3 2 2 2 3 2 3" xfId="17992" xr:uid="{BBA9F02C-F80B-4B51-A10F-01AB824CEBC7}"/>
    <cellStyle name="Separador de milhares 2 3 2 2 2 3 2 3 2" xfId="29786" xr:uid="{B8FF92FE-A21F-47C3-AD44-512CFF46939F}"/>
    <cellStyle name="Separador de milhares 2 3 2 2 2 3 2 3 3" xfId="41585" xr:uid="{3C6580AB-8F13-4EE3-B73E-4D4C28E0D398}"/>
    <cellStyle name="Separador de milhares 2 3 2 2 2 3 2 4" xfId="23893" xr:uid="{08408161-0669-4D14-A1BA-2CD6FAB1571F}"/>
    <cellStyle name="Separador de milhares 2 3 2 2 2 3 2 5" xfId="35688" xr:uid="{9207937B-2065-41BE-850C-7211FD66AF0E}"/>
    <cellStyle name="Separador de milhares 2 3 2 2 2 3 3" xfId="13609" xr:uid="{00000000-0005-0000-0000-0000E3180000}"/>
    <cellStyle name="Separador de milhares 2 3 2 2 2 3 3 2" xfId="19540" xr:uid="{A66B0AC9-F73C-4BC1-89D4-4B6B3BBED934}"/>
    <cellStyle name="Separador de milhares 2 3 2 2 2 3 3 2 2" xfId="31334" xr:uid="{24D66817-9509-4B47-A9A0-2C6AFEE382C9}"/>
    <cellStyle name="Separador de milhares 2 3 2 2 2 3 3 2 3" xfId="43133" xr:uid="{1FB5C043-82A7-42B0-A0F0-588BBB3E6865}"/>
    <cellStyle name="Separador de milhares 2 3 2 2 2 3 3 3" xfId="25441" xr:uid="{55CD36BE-C5FF-439F-8B71-22D9831F3B98}"/>
    <cellStyle name="Separador de milhares 2 3 2 2 2 3 3 4" xfId="37236" xr:uid="{D13DF893-339E-41F7-91CF-DD28100CF8B3}"/>
    <cellStyle name="Separador de milhares 2 3 2 2 2 3 4" xfId="16600" xr:uid="{921D5461-75C0-4F17-8B53-82F92B3B77E3}"/>
    <cellStyle name="Separador de milhares 2 3 2 2 2 3 4 2" xfId="28394" xr:uid="{61260C2E-B586-4D9A-9C0F-5C59AFAF5E3A}"/>
    <cellStyle name="Separador de milhares 2 3 2 2 2 3 4 3" xfId="40193" xr:uid="{DE0C6D45-51A1-4099-9D76-A759B44FE2D0}"/>
    <cellStyle name="Separador de milhares 2 3 2 2 2 3 5" xfId="22504" xr:uid="{686CF25A-166A-41C5-B737-C00387D8860E}"/>
    <cellStyle name="Separador de milhares 2 3 2 2 2 3 6" xfId="34300" xr:uid="{B39C0678-512B-4D42-A09C-7FADF6182EE3}"/>
    <cellStyle name="Separador de milhares 2 3 2 2 2 4" xfId="12054" xr:uid="{00000000-0005-0000-0000-0000E4180000}"/>
    <cellStyle name="Separador de milhares 2 3 2 2 2 4 2" xfId="14995" xr:uid="{00000000-0005-0000-0000-0000E5180000}"/>
    <cellStyle name="Separador de milhares 2 3 2 2 2 4 2 2" xfId="20926" xr:uid="{87EE98C0-6660-4865-9A20-4FBD1718B042}"/>
    <cellStyle name="Separador de milhares 2 3 2 2 2 4 2 2 2" xfId="32720" xr:uid="{AA1A5BE3-C99B-4094-B5B5-33851DB1CB82}"/>
    <cellStyle name="Separador de milhares 2 3 2 2 2 4 2 2 3" xfId="44519" xr:uid="{3B97C44D-3ACF-4E1B-BD62-38769C28F0B8}"/>
    <cellStyle name="Separador de milhares 2 3 2 2 2 4 2 3" xfId="26827" xr:uid="{4A412DB8-2EEF-40A8-8EDC-232A35B62CED}"/>
    <cellStyle name="Separador de milhares 2 3 2 2 2 4 2 4" xfId="38622" xr:uid="{E0FF5D85-68FA-4E09-AE96-F8AC4B37EFD2}"/>
    <cellStyle name="Separador de milhares 2 3 2 2 2 4 3" xfId="17990" xr:uid="{FE630C12-A5D2-4B93-A26D-2FD812EEBAE1}"/>
    <cellStyle name="Separador de milhares 2 3 2 2 2 4 3 2" xfId="29784" xr:uid="{E90BC339-034F-4D4C-8D38-D96167029865}"/>
    <cellStyle name="Separador de milhares 2 3 2 2 2 4 3 3" xfId="41583" xr:uid="{87B96CC1-1463-407F-8745-27B32FFD019D}"/>
    <cellStyle name="Separador de milhares 2 3 2 2 2 4 4" xfId="23891" xr:uid="{30E03DF6-B996-4936-8986-1A2C848147F7}"/>
    <cellStyle name="Separador de milhares 2 3 2 2 2 4 5" xfId="35686" xr:uid="{179E26F8-B316-4A17-A9DD-EB5BB8CD4BFA}"/>
    <cellStyle name="Separador de milhares 2 3 2 2 2 5" xfId="13607" xr:uid="{00000000-0005-0000-0000-0000E6180000}"/>
    <cellStyle name="Separador de milhares 2 3 2 2 2 5 2" xfId="19538" xr:uid="{F333A5A3-113A-44FB-889D-88C90F2FAB73}"/>
    <cellStyle name="Separador de milhares 2 3 2 2 2 5 2 2" xfId="31332" xr:uid="{624A153B-E518-4C6E-B2A2-49DCAD61A09E}"/>
    <cellStyle name="Separador de milhares 2 3 2 2 2 5 2 3" xfId="43131" xr:uid="{665A61E5-4A01-4ADB-B349-146A2D6B5AE6}"/>
    <cellStyle name="Separador de milhares 2 3 2 2 2 5 3" xfId="25439" xr:uid="{CEB04059-9CD9-46B1-A90C-3D953DB67447}"/>
    <cellStyle name="Separador de milhares 2 3 2 2 2 5 4" xfId="37234" xr:uid="{56283F8F-B1FB-47EA-9995-09FB52C53309}"/>
    <cellStyle name="Separador de milhares 2 3 2 2 2 6" xfId="16598" xr:uid="{8C629406-F09C-460B-A124-1DFC858D4A10}"/>
    <cellStyle name="Separador de milhares 2 3 2 2 2 6 2" xfId="28392" xr:uid="{01F0C6AD-5CBD-49B3-9BAF-35AC4A3DFD70}"/>
    <cellStyle name="Separador de milhares 2 3 2 2 2 6 3" xfId="40191" xr:uid="{4A6BB4F6-5141-4455-8254-19110740064C}"/>
    <cellStyle name="Separador de milhares 2 3 2 2 2 7" xfId="22502" xr:uid="{B601437F-FAE7-48CF-8C27-77DA337EDA8C}"/>
    <cellStyle name="Separador de milhares 2 3 2 2 2 8" xfId="34298" xr:uid="{E9987D8D-CB6B-4FB1-A582-BD8BE94B2877}"/>
    <cellStyle name="Separador de milhares 2 3 2 2 3" xfId="4103" xr:uid="{00000000-0005-0000-0000-0000E7180000}"/>
    <cellStyle name="Separador de milhares 2 3 2 2 3 2" xfId="12057" xr:uid="{00000000-0005-0000-0000-0000E8180000}"/>
    <cellStyle name="Separador de milhares 2 3 2 2 3 2 2" xfId="14998" xr:uid="{00000000-0005-0000-0000-0000E9180000}"/>
    <cellStyle name="Separador de milhares 2 3 2 2 3 2 2 2" xfId="20929" xr:uid="{ABB8444C-7B9D-45BE-9E6B-313309995BB1}"/>
    <cellStyle name="Separador de milhares 2 3 2 2 3 2 2 2 2" xfId="32723" xr:uid="{890A0C62-2EE9-43EF-A8F4-CBC66402BA41}"/>
    <cellStyle name="Separador de milhares 2 3 2 2 3 2 2 2 3" xfId="44522" xr:uid="{97D794C1-C839-428E-8726-DD2D7DA3FAD5}"/>
    <cellStyle name="Separador de milhares 2 3 2 2 3 2 2 3" xfId="26830" xr:uid="{8A01E856-32FD-4A82-B401-A906D6261D6E}"/>
    <cellStyle name="Separador de milhares 2 3 2 2 3 2 2 4" xfId="38625" xr:uid="{C4401AAF-AF0A-44D2-A106-B62A543E745B}"/>
    <cellStyle name="Separador de milhares 2 3 2 2 3 2 3" xfId="17993" xr:uid="{138AB77F-777B-40D6-A570-9FF0858880C9}"/>
    <cellStyle name="Separador de milhares 2 3 2 2 3 2 3 2" xfId="29787" xr:uid="{273EC82A-DEC3-46EB-AA8C-D97ED75A4D29}"/>
    <cellStyle name="Separador de milhares 2 3 2 2 3 2 3 3" xfId="41586" xr:uid="{6CB296A2-C7FB-4DCD-ACAC-BA5228ABA3B4}"/>
    <cellStyle name="Separador de milhares 2 3 2 2 3 2 4" xfId="23894" xr:uid="{4CC2FA52-0772-498C-AEED-E991E578AA1F}"/>
    <cellStyle name="Separador de milhares 2 3 2 2 3 2 5" xfId="35689" xr:uid="{17AC1483-7556-496F-A54F-797DCA47094F}"/>
    <cellStyle name="Separador de milhares 2 3 2 2 3 3" xfId="13610" xr:uid="{00000000-0005-0000-0000-0000EA180000}"/>
    <cellStyle name="Separador de milhares 2 3 2 2 3 3 2" xfId="19541" xr:uid="{1E557981-2980-4CDA-A0DE-60583492E2BB}"/>
    <cellStyle name="Separador de milhares 2 3 2 2 3 3 2 2" xfId="31335" xr:uid="{4D914A92-61D2-47AC-81E9-EE5D6D4441BA}"/>
    <cellStyle name="Separador de milhares 2 3 2 2 3 3 2 3" xfId="43134" xr:uid="{0C67D88D-B54D-4057-806C-FEFC394B25E1}"/>
    <cellStyle name="Separador de milhares 2 3 2 2 3 3 3" xfId="25442" xr:uid="{25A85120-9236-4E90-A971-9D14774B868E}"/>
    <cellStyle name="Separador de milhares 2 3 2 2 3 3 4" xfId="37237" xr:uid="{01A9C126-9EB6-4EE3-8A1E-2924226AE009}"/>
    <cellStyle name="Separador de milhares 2 3 2 2 3 4" xfId="16601" xr:uid="{5228131C-972C-4860-842D-C896E5DB7C1C}"/>
    <cellStyle name="Separador de milhares 2 3 2 2 3 4 2" xfId="28395" xr:uid="{D4A6E979-662A-4C21-B29D-B0FF015A97D4}"/>
    <cellStyle name="Separador de milhares 2 3 2 2 3 4 3" xfId="40194" xr:uid="{85565518-2015-4D23-A12B-D53D62840DF6}"/>
    <cellStyle name="Separador de milhares 2 3 2 2 3 5" xfId="22505" xr:uid="{DC8C2BF1-7D25-48ED-AB25-89B7F14D048A}"/>
    <cellStyle name="Separador de milhares 2 3 2 2 3 6" xfId="34301" xr:uid="{4866D486-9AE3-4D10-AAD8-A14B95FD0BB7}"/>
    <cellStyle name="Separador de milhares 2 3 2 2 4" xfId="4104" xr:uid="{00000000-0005-0000-0000-0000EB180000}"/>
    <cellStyle name="Separador de milhares 2 3 2 2 4 2" xfId="12058" xr:uid="{00000000-0005-0000-0000-0000EC180000}"/>
    <cellStyle name="Separador de milhares 2 3 2 2 4 2 2" xfId="14999" xr:uid="{00000000-0005-0000-0000-0000ED180000}"/>
    <cellStyle name="Separador de milhares 2 3 2 2 4 2 2 2" xfId="20930" xr:uid="{54CD32B8-FD83-4BF3-B1AA-697DBAD7EFA5}"/>
    <cellStyle name="Separador de milhares 2 3 2 2 4 2 2 2 2" xfId="32724" xr:uid="{394E8A89-235E-45C0-A43E-BDBA0926D871}"/>
    <cellStyle name="Separador de milhares 2 3 2 2 4 2 2 2 3" xfId="44523" xr:uid="{5328E0B5-A1BB-4C0E-9A1A-3C9AB69B383D}"/>
    <cellStyle name="Separador de milhares 2 3 2 2 4 2 2 3" xfId="26831" xr:uid="{2E806842-ABD6-4E2F-8BF4-6EFCC3812318}"/>
    <cellStyle name="Separador de milhares 2 3 2 2 4 2 2 4" xfId="38626" xr:uid="{E9317F00-F20F-4E66-B4B1-96BFBB37BF7A}"/>
    <cellStyle name="Separador de milhares 2 3 2 2 4 2 3" xfId="17994" xr:uid="{9B70E4EE-9741-459F-BCE4-4532DBC201E0}"/>
    <cellStyle name="Separador de milhares 2 3 2 2 4 2 3 2" xfId="29788" xr:uid="{96372C0E-2562-4EB1-BDBC-382C7D39B101}"/>
    <cellStyle name="Separador de milhares 2 3 2 2 4 2 3 3" xfId="41587" xr:uid="{7851A0D7-47D7-4AEB-9460-3A1EB55CF71C}"/>
    <cellStyle name="Separador de milhares 2 3 2 2 4 2 4" xfId="23895" xr:uid="{C6DD387A-12F7-4535-94BA-1B80ADC22A39}"/>
    <cellStyle name="Separador de milhares 2 3 2 2 4 2 5" xfId="35690" xr:uid="{EBBB10F9-F072-4672-A164-4CE0F567D351}"/>
    <cellStyle name="Separador de milhares 2 3 2 2 4 3" xfId="13611" xr:uid="{00000000-0005-0000-0000-0000EE180000}"/>
    <cellStyle name="Separador de milhares 2 3 2 2 4 3 2" xfId="19542" xr:uid="{05FF7884-C5EA-4C7C-B53F-5BAE8470CDC0}"/>
    <cellStyle name="Separador de milhares 2 3 2 2 4 3 2 2" xfId="31336" xr:uid="{3F549704-3587-42CC-B1C3-90024118836D}"/>
    <cellStyle name="Separador de milhares 2 3 2 2 4 3 2 3" xfId="43135" xr:uid="{D7FFD158-6474-4733-AFBD-2BC7B15543F2}"/>
    <cellStyle name="Separador de milhares 2 3 2 2 4 3 3" xfId="25443" xr:uid="{69E1F30A-6BAF-4C38-A4C4-5B7F364FA65D}"/>
    <cellStyle name="Separador de milhares 2 3 2 2 4 3 4" xfId="37238" xr:uid="{1D2F90A5-40A7-4ACA-BC27-91F322A7A3BF}"/>
    <cellStyle name="Separador de milhares 2 3 2 2 4 4" xfId="16602" xr:uid="{9C435399-6893-4DB9-9988-E2EDC9D8F60F}"/>
    <cellStyle name="Separador de milhares 2 3 2 2 4 4 2" xfId="28396" xr:uid="{B17C1EC0-88A8-4C74-812B-23AAABFB7BBC}"/>
    <cellStyle name="Separador de milhares 2 3 2 2 4 4 3" xfId="40195" xr:uid="{CEB82ECE-9BF2-4040-9FE5-69E4DC0F609A}"/>
    <cellStyle name="Separador de milhares 2 3 2 2 4 5" xfId="22506" xr:uid="{9C029A76-4D9C-446C-B11D-5E1B5F75407D}"/>
    <cellStyle name="Separador de milhares 2 3 2 2 4 6" xfId="34302" xr:uid="{45D38D9F-FAEA-4C2B-821E-55D1F432A32A}"/>
    <cellStyle name="Separador de milhares 2 3 2 2 5" xfId="4105" xr:uid="{00000000-0005-0000-0000-0000EF180000}"/>
    <cellStyle name="Separador de milhares 2 3 2 2 5 2" xfId="12059" xr:uid="{00000000-0005-0000-0000-0000F0180000}"/>
    <cellStyle name="Separador de milhares 2 3 2 2 5 2 2" xfId="15000" xr:uid="{00000000-0005-0000-0000-0000F1180000}"/>
    <cellStyle name="Separador de milhares 2 3 2 2 5 2 2 2" xfId="20931" xr:uid="{28644B8F-D3B4-415C-B791-FB9C2F431D15}"/>
    <cellStyle name="Separador de milhares 2 3 2 2 5 2 2 2 2" xfId="32725" xr:uid="{D8B35ECB-D4E1-425D-87CE-1B5E649A5A6F}"/>
    <cellStyle name="Separador de milhares 2 3 2 2 5 2 2 2 3" xfId="44524" xr:uid="{A9E9F01A-E43C-4AF3-8CCE-9347B28D8E41}"/>
    <cellStyle name="Separador de milhares 2 3 2 2 5 2 2 3" xfId="26832" xr:uid="{0E9B958E-C754-40A1-82C2-51527CF26F08}"/>
    <cellStyle name="Separador de milhares 2 3 2 2 5 2 2 4" xfId="38627" xr:uid="{90B61374-DCB5-4EA7-9655-44866A5920D0}"/>
    <cellStyle name="Separador de milhares 2 3 2 2 5 2 3" xfId="17995" xr:uid="{4494F2F5-07BB-4A7E-917A-B54B9FB89400}"/>
    <cellStyle name="Separador de milhares 2 3 2 2 5 2 3 2" xfId="29789" xr:uid="{7D85A7C9-6BEE-41AF-A88D-847D1F6237DB}"/>
    <cellStyle name="Separador de milhares 2 3 2 2 5 2 3 3" xfId="41588" xr:uid="{E0616BE7-921E-48DC-AF4F-CFFFF92A6DA0}"/>
    <cellStyle name="Separador de milhares 2 3 2 2 5 2 4" xfId="23896" xr:uid="{44281FC9-6CF3-43F6-AE45-1C85CB14F6B1}"/>
    <cellStyle name="Separador de milhares 2 3 2 2 5 2 5" xfId="35691" xr:uid="{9104BF74-E191-404B-AEFE-2B4624DC3897}"/>
    <cellStyle name="Separador de milhares 2 3 2 2 5 3" xfId="13612" xr:uid="{00000000-0005-0000-0000-0000F2180000}"/>
    <cellStyle name="Separador de milhares 2 3 2 2 5 3 2" xfId="19543" xr:uid="{8DCE4756-355D-4AFD-81F0-1647B1849283}"/>
    <cellStyle name="Separador de milhares 2 3 2 2 5 3 2 2" xfId="31337" xr:uid="{EE5A0C26-62DC-4E52-8B07-4F374BDEE2FB}"/>
    <cellStyle name="Separador de milhares 2 3 2 2 5 3 2 3" xfId="43136" xr:uid="{3461EAB1-1651-4A94-8C66-A64B22256EAD}"/>
    <cellStyle name="Separador de milhares 2 3 2 2 5 3 3" xfId="25444" xr:uid="{2AB8705F-1B58-4A27-8BC1-F4AD64ADD507}"/>
    <cellStyle name="Separador de milhares 2 3 2 2 5 3 4" xfId="37239" xr:uid="{098F01C5-5CCC-4BC4-A2F1-6F6BCB652632}"/>
    <cellStyle name="Separador de milhares 2 3 2 2 5 4" xfId="16603" xr:uid="{3741F455-302A-4283-8576-3750F28D0E0D}"/>
    <cellStyle name="Separador de milhares 2 3 2 2 5 4 2" xfId="28397" xr:uid="{DBCD2BA8-F0A1-4D6D-9D84-8B8CB8B0843A}"/>
    <cellStyle name="Separador de milhares 2 3 2 2 5 4 3" xfId="40196" xr:uid="{32E4F085-E6A2-4A07-A368-E887AF96F1C6}"/>
    <cellStyle name="Separador de milhares 2 3 2 2 5 5" xfId="22507" xr:uid="{B3F063EE-AA30-46E4-8D8B-67604B3B6DB0}"/>
    <cellStyle name="Separador de milhares 2 3 2 2 5 6" xfId="34303" xr:uid="{EBF1319E-3D35-486D-9A57-E252256B6080}"/>
    <cellStyle name="Separador de milhares 2 3 2 2 6" xfId="12053" xr:uid="{00000000-0005-0000-0000-0000F3180000}"/>
    <cellStyle name="Separador de milhares 2 3 2 2 6 2" xfId="14994" xr:uid="{00000000-0005-0000-0000-0000F4180000}"/>
    <cellStyle name="Separador de milhares 2 3 2 2 6 2 2" xfId="20925" xr:uid="{EB89CF3A-4361-43AC-8B33-12D955765893}"/>
    <cellStyle name="Separador de milhares 2 3 2 2 6 2 2 2" xfId="32719" xr:uid="{1AAF67F0-BC77-4C2D-8AA8-F144B057E096}"/>
    <cellStyle name="Separador de milhares 2 3 2 2 6 2 2 3" xfId="44518" xr:uid="{84C3ED11-6233-4C9A-B161-C1EF4B53AA38}"/>
    <cellStyle name="Separador de milhares 2 3 2 2 6 2 3" xfId="26826" xr:uid="{AD914BFE-3957-4CB4-8FDF-71446265393E}"/>
    <cellStyle name="Separador de milhares 2 3 2 2 6 2 4" xfId="38621" xr:uid="{FCA73658-DEEC-4F9F-95F2-AE8F2148E41A}"/>
    <cellStyle name="Separador de milhares 2 3 2 2 6 3" xfId="17989" xr:uid="{630CD9FC-4768-483F-BFB7-ED0D76F44ED6}"/>
    <cellStyle name="Separador de milhares 2 3 2 2 6 3 2" xfId="29783" xr:uid="{409F5B0C-FF61-4F2A-BA3E-BF50B859ADCA}"/>
    <cellStyle name="Separador de milhares 2 3 2 2 6 3 3" xfId="41582" xr:uid="{959BC3F2-CAD1-448A-8890-32821F92A910}"/>
    <cellStyle name="Separador de milhares 2 3 2 2 6 4" xfId="23890" xr:uid="{5A633DAD-CBA3-40CE-B3E7-1C14598AC4B7}"/>
    <cellStyle name="Separador de milhares 2 3 2 2 6 5" xfId="35685" xr:uid="{CC0A3DDE-FE86-486D-98AC-F13BB9064152}"/>
    <cellStyle name="Separador de milhares 2 3 2 2 7" xfId="13606" xr:uid="{00000000-0005-0000-0000-0000F5180000}"/>
    <cellStyle name="Separador de milhares 2 3 2 2 7 2" xfId="19537" xr:uid="{EB7ADC5A-1A33-442E-A56E-EE68E4A0950A}"/>
    <cellStyle name="Separador de milhares 2 3 2 2 7 2 2" xfId="31331" xr:uid="{8806B3C3-9C44-40E3-8525-2BEFBE91C8FD}"/>
    <cellStyle name="Separador de milhares 2 3 2 2 7 2 3" xfId="43130" xr:uid="{09BC065D-3161-4656-A4AF-36D3B08FAE86}"/>
    <cellStyle name="Separador de milhares 2 3 2 2 7 3" xfId="25438" xr:uid="{EED7B468-2A1E-4FA1-A84B-CE90F2E39AA9}"/>
    <cellStyle name="Separador de milhares 2 3 2 2 7 4" xfId="37233" xr:uid="{378C9E4B-5A68-48EC-ADA0-72D66758C98C}"/>
    <cellStyle name="Separador de milhares 2 3 2 2 8" xfId="16597" xr:uid="{2E24BB43-1FFB-4201-92AB-8C673081D4DB}"/>
    <cellStyle name="Separador de milhares 2 3 2 2 8 2" xfId="28391" xr:uid="{3B1F66B9-E55B-4DE4-959A-DA6D70594681}"/>
    <cellStyle name="Separador de milhares 2 3 2 2 8 3" xfId="40190" xr:uid="{99E18361-C705-4BD8-B725-AA51A27BE21F}"/>
    <cellStyle name="Separador de milhares 2 3 2 2 9" xfId="22501" xr:uid="{5AD23B04-4037-4717-9404-3326F61A1B49}"/>
    <cellStyle name="Separador de milhares 2 3 2 3" xfId="4106" xr:uid="{00000000-0005-0000-0000-0000F6180000}"/>
    <cellStyle name="Separador de milhares 2 3 2 3 10" xfId="34304" xr:uid="{139517D1-1D97-4E0D-ABB5-F9CFA6FB1343}"/>
    <cellStyle name="Separador de milhares 2 3 2 3 2" xfId="4107" xr:uid="{00000000-0005-0000-0000-0000F7180000}"/>
    <cellStyle name="Separador de milhares 2 3 2 3 2 2" xfId="4108" xr:uid="{00000000-0005-0000-0000-0000F8180000}"/>
    <cellStyle name="Separador de milhares 2 3 2 3 2 2 2" xfId="12062" xr:uid="{00000000-0005-0000-0000-0000F9180000}"/>
    <cellStyle name="Separador de milhares 2 3 2 3 2 2 2 2" xfId="15003" xr:uid="{00000000-0005-0000-0000-0000FA180000}"/>
    <cellStyle name="Separador de milhares 2 3 2 3 2 2 2 2 2" xfId="20934" xr:uid="{0B47A695-AF08-4B46-84F9-DD75D1638B20}"/>
    <cellStyle name="Separador de milhares 2 3 2 3 2 2 2 2 2 2" xfId="32728" xr:uid="{9C7D2525-1335-4551-87CB-693716583712}"/>
    <cellStyle name="Separador de milhares 2 3 2 3 2 2 2 2 2 3" xfId="44527" xr:uid="{CF0E4D12-EC53-4E1A-B2B9-2FE1ED79A7E0}"/>
    <cellStyle name="Separador de milhares 2 3 2 3 2 2 2 2 3" xfId="26835" xr:uid="{51FD0A6F-814A-4F54-ABC8-BA951D070C5F}"/>
    <cellStyle name="Separador de milhares 2 3 2 3 2 2 2 2 4" xfId="38630" xr:uid="{E4669E9B-90D0-456E-9E46-C2D551C55509}"/>
    <cellStyle name="Separador de milhares 2 3 2 3 2 2 2 3" xfId="17998" xr:uid="{ED23C40B-033D-4FAB-A317-2570238F2475}"/>
    <cellStyle name="Separador de milhares 2 3 2 3 2 2 2 3 2" xfId="29792" xr:uid="{734314A9-EC59-403E-8A2D-91B278C16404}"/>
    <cellStyle name="Separador de milhares 2 3 2 3 2 2 2 3 3" xfId="41591" xr:uid="{E5B692DC-7156-4C21-A780-441B6D4CDEFC}"/>
    <cellStyle name="Separador de milhares 2 3 2 3 2 2 2 4" xfId="23899" xr:uid="{AFEA47A9-7506-4064-B7C9-F7DC192DD33F}"/>
    <cellStyle name="Separador de milhares 2 3 2 3 2 2 2 5" xfId="35694" xr:uid="{2F92D046-555D-4009-8294-3B66D628398D}"/>
    <cellStyle name="Separador de milhares 2 3 2 3 2 2 3" xfId="13615" xr:uid="{00000000-0005-0000-0000-0000FB180000}"/>
    <cellStyle name="Separador de milhares 2 3 2 3 2 2 3 2" xfId="19546" xr:uid="{029F3BD5-7191-4504-8F67-436E6E32534F}"/>
    <cellStyle name="Separador de milhares 2 3 2 3 2 2 3 2 2" xfId="31340" xr:uid="{A3B1C173-E792-47CD-B3CE-833F98A8AAEC}"/>
    <cellStyle name="Separador de milhares 2 3 2 3 2 2 3 2 3" xfId="43139" xr:uid="{E396DA70-5A68-49C6-9AAF-8CBD9F0D1FA3}"/>
    <cellStyle name="Separador de milhares 2 3 2 3 2 2 3 3" xfId="25447" xr:uid="{6453915C-A5F8-4613-83CC-7A111AE91BFD}"/>
    <cellStyle name="Separador de milhares 2 3 2 3 2 2 3 4" xfId="37242" xr:uid="{5CE7D363-C6CF-490C-9D66-AF099F45A08A}"/>
    <cellStyle name="Separador de milhares 2 3 2 3 2 2 4" xfId="16606" xr:uid="{6B54B18A-3D50-48F6-9A26-68EB44FFE365}"/>
    <cellStyle name="Separador de milhares 2 3 2 3 2 2 4 2" xfId="28400" xr:uid="{35300031-035B-4DA0-A385-84A3C68BACEC}"/>
    <cellStyle name="Separador de milhares 2 3 2 3 2 2 4 3" xfId="40199" xr:uid="{16C6F405-A1AE-4922-A8B1-98F85242939B}"/>
    <cellStyle name="Separador de milhares 2 3 2 3 2 2 5" xfId="22510" xr:uid="{701648EE-1552-4485-8BF6-DC3B241284F2}"/>
    <cellStyle name="Separador de milhares 2 3 2 3 2 2 6" xfId="34306" xr:uid="{B2220C74-10F6-4C99-9B36-2D1E4CB68BFC}"/>
    <cellStyle name="Separador de milhares 2 3 2 3 2 3" xfId="4109" xr:uid="{00000000-0005-0000-0000-0000FC180000}"/>
    <cellStyle name="Separador de milhares 2 3 2 3 2 3 2" xfId="12063" xr:uid="{00000000-0005-0000-0000-0000FD180000}"/>
    <cellStyle name="Separador de milhares 2 3 2 3 2 3 2 2" xfId="15004" xr:uid="{00000000-0005-0000-0000-0000FE180000}"/>
    <cellStyle name="Separador de milhares 2 3 2 3 2 3 2 2 2" xfId="20935" xr:uid="{F048C69C-F347-475C-8EAD-A1F493249E9A}"/>
    <cellStyle name="Separador de milhares 2 3 2 3 2 3 2 2 2 2" xfId="32729" xr:uid="{5011F2B3-66F1-45BC-83A2-5249CBD546D7}"/>
    <cellStyle name="Separador de milhares 2 3 2 3 2 3 2 2 2 3" xfId="44528" xr:uid="{647F94E2-A19C-41B6-B672-AD0D55C1C8E9}"/>
    <cellStyle name="Separador de milhares 2 3 2 3 2 3 2 2 3" xfId="26836" xr:uid="{F5A3BED4-A0F3-48EC-A52A-151D1A410981}"/>
    <cellStyle name="Separador de milhares 2 3 2 3 2 3 2 2 4" xfId="38631" xr:uid="{06C688EE-F7CD-40E7-84F5-9B450755227E}"/>
    <cellStyle name="Separador de milhares 2 3 2 3 2 3 2 3" xfId="17999" xr:uid="{169537D8-2E5A-4FE6-8DB0-3F7909562811}"/>
    <cellStyle name="Separador de milhares 2 3 2 3 2 3 2 3 2" xfId="29793" xr:uid="{C75F7834-5AC2-4D09-8B3A-37BF30C981AE}"/>
    <cellStyle name="Separador de milhares 2 3 2 3 2 3 2 3 3" xfId="41592" xr:uid="{9761BE21-48E0-4363-986F-F6FF068AED46}"/>
    <cellStyle name="Separador de milhares 2 3 2 3 2 3 2 4" xfId="23900" xr:uid="{BE55AB51-79B8-4CC2-B99C-98DEB903BF64}"/>
    <cellStyle name="Separador de milhares 2 3 2 3 2 3 2 5" xfId="35695" xr:uid="{8D7AA6C2-9204-4369-9C93-47B2913E85B1}"/>
    <cellStyle name="Separador de milhares 2 3 2 3 2 3 3" xfId="13616" xr:uid="{00000000-0005-0000-0000-0000FF180000}"/>
    <cellStyle name="Separador de milhares 2 3 2 3 2 3 3 2" xfId="19547" xr:uid="{8A2EAF2B-8326-424D-955B-017EADF9D777}"/>
    <cellStyle name="Separador de milhares 2 3 2 3 2 3 3 2 2" xfId="31341" xr:uid="{8AFAC33A-D9BA-427C-A278-9DF8487FBBD9}"/>
    <cellStyle name="Separador de milhares 2 3 2 3 2 3 3 2 3" xfId="43140" xr:uid="{9C1E08F1-08C9-466E-9F69-BCF7F6E274F1}"/>
    <cellStyle name="Separador de milhares 2 3 2 3 2 3 3 3" xfId="25448" xr:uid="{648B97B0-8530-4554-B477-5B28FC6AD2F5}"/>
    <cellStyle name="Separador de milhares 2 3 2 3 2 3 3 4" xfId="37243" xr:uid="{C67EBCED-A87F-4E75-8955-C614336A5FEF}"/>
    <cellStyle name="Separador de milhares 2 3 2 3 2 3 4" xfId="16607" xr:uid="{688071BD-FD9C-42FD-9552-002139BD6C9F}"/>
    <cellStyle name="Separador de milhares 2 3 2 3 2 3 4 2" xfId="28401" xr:uid="{DC375081-3A11-4FB7-88A2-C3684706FF32}"/>
    <cellStyle name="Separador de milhares 2 3 2 3 2 3 4 3" xfId="40200" xr:uid="{C06D5895-4C09-434F-8A53-E355F5C62144}"/>
    <cellStyle name="Separador de milhares 2 3 2 3 2 3 5" xfId="22511" xr:uid="{3FA67CBD-9914-4CC2-8C57-3426A91F6E7E}"/>
    <cellStyle name="Separador de milhares 2 3 2 3 2 3 6" xfId="34307" xr:uid="{5B31981E-40B3-4B4F-8F15-661FC3D79474}"/>
    <cellStyle name="Separador de milhares 2 3 2 3 2 4" xfId="12061" xr:uid="{00000000-0005-0000-0000-000000190000}"/>
    <cellStyle name="Separador de milhares 2 3 2 3 2 4 2" xfId="15002" xr:uid="{00000000-0005-0000-0000-000001190000}"/>
    <cellStyle name="Separador de milhares 2 3 2 3 2 4 2 2" xfId="20933" xr:uid="{17247F20-A575-4F44-B928-C998C79A4148}"/>
    <cellStyle name="Separador de milhares 2 3 2 3 2 4 2 2 2" xfId="32727" xr:uid="{86BCBEB1-6FB0-4A39-A41C-047DF4E923FD}"/>
    <cellStyle name="Separador de milhares 2 3 2 3 2 4 2 2 3" xfId="44526" xr:uid="{849F6C92-98D7-4AE6-BA97-A564089509EF}"/>
    <cellStyle name="Separador de milhares 2 3 2 3 2 4 2 3" xfId="26834" xr:uid="{00C45427-18A7-4223-81F5-17152D2823E5}"/>
    <cellStyle name="Separador de milhares 2 3 2 3 2 4 2 4" xfId="38629" xr:uid="{6D5EAB67-F376-445F-B367-23C7F43D9F06}"/>
    <cellStyle name="Separador de milhares 2 3 2 3 2 4 3" xfId="17997" xr:uid="{F73B8A30-1F93-4E8D-8E69-C03A504727FB}"/>
    <cellStyle name="Separador de milhares 2 3 2 3 2 4 3 2" xfId="29791" xr:uid="{70BB0D66-47F0-4316-A39A-52D345B042DB}"/>
    <cellStyle name="Separador de milhares 2 3 2 3 2 4 3 3" xfId="41590" xr:uid="{3F3B5ED2-2DF5-49F3-A128-D8FB9D4E1B01}"/>
    <cellStyle name="Separador de milhares 2 3 2 3 2 4 4" xfId="23898" xr:uid="{AE557ECA-71DC-4694-A966-051954FEA296}"/>
    <cellStyle name="Separador de milhares 2 3 2 3 2 4 5" xfId="35693" xr:uid="{0E077A61-A805-4731-A6E1-B917438E2E20}"/>
    <cellStyle name="Separador de milhares 2 3 2 3 2 5" xfId="13614" xr:uid="{00000000-0005-0000-0000-000002190000}"/>
    <cellStyle name="Separador de milhares 2 3 2 3 2 5 2" xfId="19545" xr:uid="{00E36082-C7E5-417B-82C1-5D9D6C5B3E5E}"/>
    <cellStyle name="Separador de milhares 2 3 2 3 2 5 2 2" xfId="31339" xr:uid="{CFE51A70-D86A-4B6A-8900-D42724A20DBD}"/>
    <cellStyle name="Separador de milhares 2 3 2 3 2 5 2 3" xfId="43138" xr:uid="{8FC8B553-B5A5-49DE-82D5-FEDE7ACDB057}"/>
    <cellStyle name="Separador de milhares 2 3 2 3 2 5 3" xfId="25446" xr:uid="{4A137750-C791-4D7B-9C03-A7EB103C4A70}"/>
    <cellStyle name="Separador de milhares 2 3 2 3 2 5 4" xfId="37241" xr:uid="{01FD4426-067B-430C-8377-9543F491C016}"/>
    <cellStyle name="Separador de milhares 2 3 2 3 2 6" xfId="16605" xr:uid="{A3F6A927-F043-4496-A07A-5BDC11337536}"/>
    <cellStyle name="Separador de milhares 2 3 2 3 2 6 2" xfId="28399" xr:uid="{157CC2B4-2D20-4A9A-B42F-63B01CEA4164}"/>
    <cellStyle name="Separador de milhares 2 3 2 3 2 6 3" xfId="40198" xr:uid="{BB829A84-D03D-46E5-AD7B-61224A08756A}"/>
    <cellStyle name="Separador de milhares 2 3 2 3 2 7" xfId="22509" xr:uid="{A568F969-C558-4024-97C2-15D6DE0501B8}"/>
    <cellStyle name="Separador de milhares 2 3 2 3 2 8" xfId="34305" xr:uid="{94E41643-1198-4FAD-AD97-F9332A1A53FA}"/>
    <cellStyle name="Separador de milhares 2 3 2 3 3" xfId="4110" xr:uid="{00000000-0005-0000-0000-000003190000}"/>
    <cellStyle name="Separador de milhares 2 3 2 3 3 2" xfId="12064" xr:uid="{00000000-0005-0000-0000-000004190000}"/>
    <cellStyle name="Separador de milhares 2 3 2 3 3 2 2" xfId="15005" xr:uid="{00000000-0005-0000-0000-000005190000}"/>
    <cellStyle name="Separador de milhares 2 3 2 3 3 2 2 2" xfId="20936" xr:uid="{512DAAD0-BC5A-484F-9F6A-21C97EB7E3FE}"/>
    <cellStyle name="Separador de milhares 2 3 2 3 3 2 2 2 2" xfId="32730" xr:uid="{C7C51007-8C9C-484C-B30A-2950D9D670EB}"/>
    <cellStyle name="Separador de milhares 2 3 2 3 3 2 2 2 3" xfId="44529" xr:uid="{3880B5FB-E0D4-48DA-BCB2-DDFA671E0A53}"/>
    <cellStyle name="Separador de milhares 2 3 2 3 3 2 2 3" xfId="26837" xr:uid="{726E9017-18E4-4642-886D-BC246EF15874}"/>
    <cellStyle name="Separador de milhares 2 3 2 3 3 2 2 4" xfId="38632" xr:uid="{37D6AD7F-6737-4CAF-8A5F-F84FB0B9DF59}"/>
    <cellStyle name="Separador de milhares 2 3 2 3 3 2 3" xfId="18000" xr:uid="{77109803-B321-4DD8-8355-7C3B88BA740A}"/>
    <cellStyle name="Separador de milhares 2 3 2 3 3 2 3 2" xfId="29794" xr:uid="{1296B1B3-7041-4AA4-B902-CF75F93B46EA}"/>
    <cellStyle name="Separador de milhares 2 3 2 3 3 2 3 3" xfId="41593" xr:uid="{0E19F2C1-39FB-45B4-B80A-A236566ABF4D}"/>
    <cellStyle name="Separador de milhares 2 3 2 3 3 2 4" xfId="23901" xr:uid="{9CB8DAC6-5774-41F3-A2FE-5817B831B8DF}"/>
    <cellStyle name="Separador de milhares 2 3 2 3 3 2 5" xfId="35696" xr:uid="{F3C773BE-D99F-4D9F-8753-AE46C2A18C92}"/>
    <cellStyle name="Separador de milhares 2 3 2 3 3 3" xfId="13617" xr:uid="{00000000-0005-0000-0000-000006190000}"/>
    <cellStyle name="Separador de milhares 2 3 2 3 3 3 2" xfId="19548" xr:uid="{B05EE93B-2ADB-4D7D-A84A-FDA998771AAB}"/>
    <cellStyle name="Separador de milhares 2 3 2 3 3 3 2 2" xfId="31342" xr:uid="{6141718A-6261-4F98-BD53-9DD3B0AB9AB8}"/>
    <cellStyle name="Separador de milhares 2 3 2 3 3 3 2 3" xfId="43141" xr:uid="{B69ED0DE-689B-4F42-831D-3568433B3836}"/>
    <cellStyle name="Separador de milhares 2 3 2 3 3 3 3" xfId="25449" xr:uid="{4F8C2CA2-F263-4BB1-9E27-FC9AE8FF7264}"/>
    <cellStyle name="Separador de milhares 2 3 2 3 3 3 4" xfId="37244" xr:uid="{F60E6C15-F239-4D75-8224-FD69553B2265}"/>
    <cellStyle name="Separador de milhares 2 3 2 3 3 4" xfId="16608" xr:uid="{7EB3C816-6AAE-49F2-9A94-EABE1BA99C02}"/>
    <cellStyle name="Separador de milhares 2 3 2 3 3 4 2" xfId="28402" xr:uid="{661D641C-2030-4C27-91D7-7A006C9396A3}"/>
    <cellStyle name="Separador de milhares 2 3 2 3 3 4 3" xfId="40201" xr:uid="{ABEF8578-E2B5-4F71-B6DF-9828A0AFD734}"/>
    <cellStyle name="Separador de milhares 2 3 2 3 3 5" xfId="22512" xr:uid="{794444E8-9C36-4120-BD24-B64674FEDDA5}"/>
    <cellStyle name="Separador de milhares 2 3 2 3 3 6" xfId="34308" xr:uid="{497E1455-7744-461D-ADFA-C4B7565EB348}"/>
    <cellStyle name="Separador de milhares 2 3 2 3 4" xfId="4111" xr:uid="{00000000-0005-0000-0000-000007190000}"/>
    <cellStyle name="Separador de milhares 2 3 2 3 4 2" xfId="12065" xr:uid="{00000000-0005-0000-0000-000008190000}"/>
    <cellStyle name="Separador de milhares 2 3 2 3 4 2 2" xfId="15006" xr:uid="{00000000-0005-0000-0000-000009190000}"/>
    <cellStyle name="Separador de milhares 2 3 2 3 4 2 2 2" xfId="20937" xr:uid="{480FE3D7-04A3-4621-B918-84604333A694}"/>
    <cellStyle name="Separador de milhares 2 3 2 3 4 2 2 2 2" xfId="32731" xr:uid="{A8518622-67D9-4B85-BF83-E720366005EE}"/>
    <cellStyle name="Separador de milhares 2 3 2 3 4 2 2 2 3" xfId="44530" xr:uid="{A0DEC060-4922-449C-8F7B-188068C18E69}"/>
    <cellStyle name="Separador de milhares 2 3 2 3 4 2 2 3" xfId="26838" xr:uid="{A38C0BC4-2618-4FE3-9966-FC98E596DCDF}"/>
    <cellStyle name="Separador de milhares 2 3 2 3 4 2 2 4" xfId="38633" xr:uid="{01306B2C-3D4B-4FF8-A76B-E2D3072BC6D5}"/>
    <cellStyle name="Separador de milhares 2 3 2 3 4 2 3" xfId="18001" xr:uid="{C4924791-B5C5-4759-BB25-105D4B84EBC6}"/>
    <cellStyle name="Separador de milhares 2 3 2 3 4 2 3 2" xfId="29795" xr:uid="{77071095-536A-467F-9BDF-921BD7CDBB12}"/>
    <cellStyle name="Separador de milhares 2 3 2 3 4 2 3 3" xfId="41594" xr:uid="{AE34D212-4418-41D3-BEF3-66E4B3A7650A}"/>
    <cellStyle name="Separador de milhares 2 3 2 3 4 2 4" xfId="23902" xr:uid="{25EB645A-2DA1-4330-A721-0853C6B89214}"/>
    <cellStyle name="Separador de milhares 2 3 2 3 4 2 5" xfId="35697" xr:uid="{907104F8-72BE-4B58-B3AD-E1C8B2FCAD29}"/>
    <cellStyle name="Separador de milhares 2 3 2 3 4 3" xfId="13618" xr:uid="{00000000-0005-0000-0000-00000A190000}"/>
    <cellStyle name="Separador de milhares 2 3 2 3 4 3 2" xfId="19549" xr:uid="{61FDE583-5C24-40E7-8600-8501ED89F3ED}"/>
    <cellStyle name="Separador de milhares 2 3 2 3 4 3 2 2" xfId="31343" xr:uid="{10AB5D64-3DAD-47BC-850E-DB316EFCA0DB}"/>
    <cellStyle name="Separador de milhares 2 3 2 3 4 3 2 3" xfId="43142" xr:uid="{C4114E6F-6177-4B7E-8800-5EBE5939DC90}"/>
    <cellStyle name="Separador de milhares 2 3 2 3 4 3 3" xfId="25450" xr:uid="{30ADBAD9-B979-49B0-9120-96382CE75E33}"/>
    <cellStyle name="Separador de milhares 2 3 2 3 4 3 4" xfId="37245" xr:uid="{A9D41868-A74A-4149-BBAB-367261A50280}"/>
    <cellStyle name="Separador de milhares 2 3 2 3 4 4" xfId="16609" xr:uid="{8EB09F1F-7362-40F8-B0C9-1CF0B84188F6}"/>
    <cellStyle name="Separador de milhares 2 3 2 3 4 4 2" xfId="28403" xr:uid="{2D0DB881-823D-4C16-BDC4-E2B0A6D5A18A}"/>
    <cellStyle name="Separador de milhares 2 3 2 3 4 4 3" xfId="40202" xr:uid="{53FCC8CF-AA4E-4CA3-B3F8-45C5FA6C04A1}"/>
    <cellStyle name="Separador de milhares 2 3 2 3 4 5" xfId="22513" xr:uid="{799FAF96-5B72-42BF-8606-74CBD95FB691}"/>
    <cellStyle name="Separador de milhares 2 3 2 3 4 6" xfId="34309" xr:uid="{AB49613E-0398-4686-A27A-113DD2448326}"/>
    <cellStyle name="Separador de milhares 2 3 2 3 5" xfId="4112" xr:uid="{00000000-0005-0000-0000-00000B190000}"/>
    <cellStyle name="Separador de milhares 2 3 2 3 5 2" xfId="12066" xr:uid="{00000000-0005-0000-0000-00000C190000}"/>
    <cellStyle name="Separador de milhares 2 3 2 3 5 2 2" xfId="15007" xr:uid="{00000000-0005-0000-0000-00000D190000}"/>
    <cellStyle name="Separador de milhares 2 3 2 3 5 2 2 2" xfId="20938" xr:uid="{91E8C43A-8083-42F5-8E7C-51F710531582}"/>
    <cellStyle name="Separador de milhares 2 3 2 3 5 2 2 2 2" xfId="32732" xr:uid="{FC256981-3196-43D9-BA1A-1734C9A7E708}"/>
    <cellStyle name="Separador de milhares 2 3 2 3 5 2 2 2 3" xfId="44531" xr:uid="{39AFEE8C-377C-472A-803E-AC6A6C9BE410}"/>
    <cellStyle name="Separador de milhares 2 3 2 3 5 2 2 3" xfId="26839" xr:uid="{D85485D2-191A-40AA-A024-56BDB9431D24}"/>
    <cellStyle name="Separador de milhares 2 3 2 3 5 2 2 4" xfId="38634" xr:uid="{BD8A380F-3D21-4D80-B314-4A42C944EAF9}"/>
    <cellStyle name="Separador de milhares 2 3 2 3 5 2 3" xfId="18002" xr:uid="{44AAE62D-AA32-4157-BF58-487A2332E8AA}"/>
    <cellStyle name="Separador de milhares 2 3 2 3 5 2 3 2" xfId="29796" xr:uid="{16D3328C-9171-4CC0-A4BD-757E135CB9B9}"/>
    <cellStyle name="Separador de milhares 2 3 2 3 5 2 3 3" xfId="41595" xr:uid="{814F6DFF-B0F6-49F2-8D10-EA163409E671}"/>
    <cellStyle name="Separador de milhares 2 3 2 3 5 2 4" xfId="23903" xr:uid="{27C47864-948F-46EE-B950-0CE6AFA5800D}"/>
    <cellStyle name="Separador de milhares 2 3 2 3 5 2 5" xfId="35698" xr:uid="{0557DCE9-C1EB-4324-BAA2-8BDD3C31C184}"/>
    <cellStyle name="Separador de milhares 2 3 2 3 5 3" xfId="13619" xr:uid="{00000000-0005-0000-0000-00000E190000}"/>
    <cellStyle name="Separador de milhares 2 3 2 3 5 3 2" xfId="19550" xr:uid="{E282A50F-1521-417B-9425-334D7CA4318E}"/>
    <cellStyle name="Separador de milhares 2 3 2 3 5 3 2 2" xfId="31344" xr:uid="{7B9E88EF-A721-4FD4-B9C1-91A03335523F}"/>
    <cellStyle name="Separador de milhares 2 3 2 3 5 3 2 3" xfId="43143" xr:uid="{74E93EF6-D851-4894-870F-DAFA5F08C442}"/>
    <cellStyle name="Separador de milhares 2 3 2 3 5 3 3" xfId="25451" xr:uid="{1F372AE7-93EF-46D4-9C50-13BBD9323016}"/>
    <cellStyle name="Separador de milhares 2 3 2 3 5 3 4" xfId="37246" xr:uid="{FDB21D76-68CB-4AC3-A894-977603C98AE8}"/>
    <cellStyle name="Separador de milhares 2 3 2 3 5 4" xfId="16610" xr:uid="{DFA4D2D3-10C9-4EE3-B7E0-4D694817190E}"/>
    <cellStyle name="Separador de milhares 2 3 2 3 5 4 2" xfId="28404" xr:uid="{F4F8F306-33D9-499B-B020-8496F47A1525}"/>
    <cellStyle name="Separador de milhares 2 3 2 3 5 4 3" xfId="40203" xr:uid="{17D9A053-B724-45E8-B20E-668FBB868F4D}"/>
    <cellStyle name="Separador de milhares 2 3 2 3 5 5" xfId="22514" xr:uid="{62BD9367-A64B-4D43-A77D-7745BA1BD0CB}"/>
    <cellStyle name="Separador de milhares 2 3 2 3 5 6" xfId="34310" xr:uid="{B9918960-BBF4-4476-B788-90947F339665}"/>
    <cellStyle name="Separador de milhares 2 3 2 3 6" xfId="12060" xr:uid="{00000000-0005-0000-0000-00000F190000}"/>
    <cellStyle name="Separador de milhares 2 3 2 3 6 2" xfId="15001" xr:uid="{00000000-0005-0000-0000-000010190000}"/>
    <cellStyle name="Separador de milhares 2 3 2 3 6 2 2" xfId="20932" xr:uid="{DFBC7794-CA54-4B83-96AC-EACC4D7DDA17}"/>
    <cellStyle name="Separador de milhares 2 3 2 3 6 2 2 2" xfId="32726" xr:uid="{78286089-261B-4474-B880-92756DE4238D}"/>
    <cellStyle name="Separador de milhares 2 3 2 3 6 2 2 3" xfId="44525" xr:uid="{4933568B-1293-4CE1-BCC0-F4F569E13F3A}"/>
    <cellStyle name="Separador de milhares 2 3 2 3 6 2 3" xfId="26833" xr:uid="{6E466E40-2AEB-4758-AFC7-3BFB7854A00E}"/>
    <cellStyle name="Separador de milhares 2 3 2 3 6 2 4" xfId="38628" xr:uid="{6DAB27EC-467F-4B43-976D-629E37487A5C}"/>
    <cellStyle name="Separador de milhares 2 3 2 3 6 3" xfId="17996" xr:uid="{A3876810-F2D1-4343-8A79-3EC868326FF3}"/>
    <cellStyle name="Separador de milhares 2 3 2 3 6 3 2" xfId="29790" xr:uid="{95319E79-405A-4E88-AC95-A9BA0A0B69F5}"/>
    <cellStyle name="Separador de milhares 2 3 2 3 6 3 3" xfId="41589" xr:uid="{B11F9DBB-ED6F-48C1-94C3-EC36C4BCB402}"/>
    <cellStyle name="Separador de milhares 2 3 2 3 6 4" xfId="23897" xr:uid="{80451712-80DA-48C3-8290-CA818CDDD8F1}"/>
    <cellStyle name="Separador de milhares 2 3 2 3 6 5" xfId="35692" xr:uid="{10AF53F6-528B-4702-A3C5-5DED2BA449B5}"/>
    <cellStyle name="Separador de milhares 2 3 2 3 7" xfId="13613" xr:uid="{00000000-0005-0000-0000-000011190000}"/>
    <cellStyle name="Separador de milhares 2 3 2 3 7 2" xfId="19544" xr:uid="{48626EEA-72C7-42A5-8544-8A4661FCAA58}"/>
    <cellStyle name="Separador de milhares 2 3 2 3 7 2 2" xfId="31338" xr:uid="{9AB2B451-9845-4B40-A92E-3B16A4028820}"/>
    <cellStyle name="Separador de milhares 2 3 2 3 7 2 3" xfId="43137" xr:uid="{2FED3216-9CE2-4AA2-8B9F-C98F553ED2D4}"/>
    <cellStyle name="Separador de milhares 2 3 2 3 7 3" xfId="25445" xr:uid="{8955FAB2-BCE9-4039-BB4F-DC29B8B06D4B}"/>
    <cellStyle name="Separador de milhares 2 3 2 3 7 4" xfId="37240" xr:uid="{AEF25A85-9B8D-4650-A4DB-43CA2A7ECB16}"/>
    <cellStyle name="Separador de milhares 2 3 2 3 8" xfId="16604" xr:uid="{90D19CC0-43FF-4787-A7F8-0852FA5F3E0A}"/>
    <cellStyle name="Separador de milhares 2 3 2 3 8 2" xfId="28398" xr:uid="{6DF6B55A-3880-4B9F-8AB3-BDCED9A1A8F5}"/>
    <cellStyle name="Separador de milhares 2 3 2 3 8 3" xfId="40197" xr:uid="{F4E30FDB-C46B-401B-89EB-07E819BC9446}"/>
    <cellStyle name="Separador de milhares 2 3 2 3 9" xfId="22508" xr:uid="{6DBB5A62-E0E2-4C2E-A9D2-DC6485260B39}"/>
    <cellStyle name="Separador de milhares 2 3 2 4" xfId="4113" xr:uid="{00000000-0005-0000-0000-000012190000}"/>
    <cellStyle name="Separador de milhares 2 3 2 4 10" xfId="34311" xr:uid="{FA7D5C56-9F98-4DF4-8FE8-55F867B31AAE}"/>
    <cellStyle name="Separador de milhares 2 3 2 4 2" xfId="4114" xr:uid="{00000000-0005-0000-0000-000013190000}"/>
    <cellStyle name="Separador de milhares 2 3 2 4 2 2" xfId="4115" xr:uid="{00000000-0005-0000-0000-000014190000}"/>
    <cellStyle name="Separador de milhares 2 3 2 4 2 2 2" xfId="12069" xr:uid="{00000000-0005-0000-0000-000015190000}"/>
    <cellStyle name="Separador de milhares 2 3 2 4 2 2 2 2" xfId="15010" xr:uid="{00000000-0005-0000-0000-000016190000}"/>
    <cellStyle name="Separador de milhares 2 3 2 4 2 2 2 2 2" xfId="20941" xr:uid="{A6887678-EF9E-4D10-9019-81752FB4C238}"/>
    <cellStyle name="Separador de milhares 2 3 2 4 2 2 2 2 2 2" xfId="32735" xr:uid="{0355FFB6-C810-4977-BACD-44C77CCA1451}"/>
    <cellStyle name="Separador de milhares 2 3 2 4 2 2 2 2 2 3" xfId="44534" xr:uid="{DB7C35F5-B6D5-486C-B30F-E1AB67D009EC}"/>
    <cellStyle name="Separador de milhares 2 3 2 4 2 2 2 2 3" xfId="26842" xr:uid="{82DCE9E5-5643-4E77-B7F8-F1CB3614B34D}"/>
    <cellStyle name="Separador de milhares 2 3 2 4 2 2 2 2 4" xfId="38637" xr:uid="{A34DE088-65E7-4CC2-B8C7-3B1A4384A028}"/>
    <cellStyle name="Separador de milhares 2 3 2 4 2 2 2 3" xfId="18005" xr:uid="{72538F87-371A-46BD-A2DB-BEA6856F8CF1}"/>
    <cellStyle name="Separador de milhares 2 3 2 4 2 2 2 3 2" xfId="29799" xr:uid="{86A26607-9502-4FF3-A004-93094F1B7EBA}"/>
    <cellStyle name="Separador de milhares 2 3 2 4 2 2 2 3 3" xfId="41598" xr:uid="{8A6C3AC4-6DD2-4928-80A6-5E6C8823946E}"/>
    <cellStyle name="Separador de milhares 2 3 2 4 2 2 2 4" xfId="23906" xr:uid="{F67973AF-4018-4351-8D97-4BC7D986D535}"/>
    <cellStyle name="Separador de milhares 2 3 2 4 2 2 2 5" xfId="35701" xr:uid="{5049836B-3A78-4778-893A-3B67E4356258}"/>
    <cellStyle name="Separador de milhares 2 3 2 4 2 2 3" xfId="13622" xr:uid="{00000000-0005-0000-0000-000017190000}"/>
    <cellStyle name="Separador de milhares 2 3 2 4 2 2 3 2" xfId="19553" xr:uid="{D12B5BCB-0828-4562-AAB8-841D2A4F271B}"/>
    <cellStyle name="Separador de milhares 2 3 2 4 2 2 3 2 2" xfId="31347" xr:uid="{8058F7B5-1385-410C-B3DD-C897F0A15C52}"/>
    <cellStyle name="Separador de milhares 2 3 2 4 2 2 3 2 3" xfId="43146" xr:uid="{6BA7E3E0-3F6C-4794-A4E6-177A2423DAD7}"/>
    <cellStyle name="Separador de milhares 2 3 2 4 2 2 3 3" xfId="25454" xr:uid="{9E7AA541-E23E-448E-8F3C-E7F88C134657}"/>
    <cellStyle name="Separador de milhares 2 3 2 4 2 2 3 4" xfId="37249" xr:uid="{F55F2EDA-E07C-4E11-A121-2CE85FB4D1F4}"/>
    <cellStyle name="Separador de milhares 2 3 2 4 2 2 4" xfId="16613" xr:uid="{45C40E0C-6039-4036-87C5-E852DFB4D1F2}"/>
    <cellStyle name="Separador de milhares 2 3 2 4 2 2 4 2" xfId="28407" xr:uid="{4A6CB671-1818-40AD-B6D7-4D7E0D1C2CA3}"/>
    <cellStyle name="Separador de milhares 2 3 2 4 2 2 4 3" xfId="40206" xr:uid="{A6AE4604-F5A6-459E-B1B1-35DAC206B969}"/>
    <cellStyle name="Separador de milhares 2 3 2 4 2 2 5" xfId="22517" xr:uid="{2E676016-5E65-4CDC-A98E-B236493929A9}"/>
    <cellStyle name="Separador de milhares 2 3 2 4 2 2 6" xfId="34313" xr:uid="{B653FA90-E071-40F5-9E68-4D6A405D503C}"/>
    <cellStyle name="Separador de milhares 2 3 2 4 2 3" xfId="4116" xr:uid="{00000000-0005-0000-0000-000018190000}"/>
    <cellStyle name="Separador de milhares 2 3 2 4 2 3 2" xfId="12070" xr:uid="{00000000-0005-0000-0000-000019190000}"/>
    <cellStyle name="Separador de milhares 2 3 2 4 2 3 2 2" xfId="15011" xr:uid="{00000000-0005-0000-0000-00001A190000}"/>
    <cellStyle name="Separador de milhares 2 3 2 4 2 3 2 2 2" xfId="20942" xr:uid="{5AE06883-ECE6-498F-83C9-4790DA761B4A}"/>
    <cellStyle name="Separador de milhares 2 3 2 4 2 3 2 2 2 2" xfId="32736" xr:uid="{2CC7B34D-953F-485D-8CB0-D68C1D090019}"/>
    <cellStyle name="Separador de milhares 2 3 2 4 2 3 2 2 2 3" xfId="44535" xr:uid="{7CACCB42-C913-401E-B81C-30E2F863254E}"/>
    <cellStyle name="Separador de milhares 2 3 2 4 2 3 2 2 3" xfId="26843" xr:uid="{0AC9301F-884E-47E9-A81B-C93F80351251}"/>
    <cellStyle name="Separador de milhares 2 3 2 4 2 3 2 2 4" xfId="38638" xr:uid="{0669C697-A920-44F2-94CC-30945CEA934B}"/>
    <cellStyle name="Separador de milhares 2 3 2 4 2 3 2 3" xfId="18006" xr:uid="{334906A4-625C-48F8-AC91-2ED45D8320E6}"/>
    <cellStyle name="Separador de milhares 2 3 2 4 2 3 2 3 2" xfId="29800" xr:uid="{1783F23D-8D84-4152-9C03-9C0AF7696C78}"/>
    <cellStyle name="Separador de milhares 2 3 2 4 2 3 2 3 3" xfId="41599" xr:uid="{17169BFD-D9AD-4F56-9F7B-865FF9A4E19C}"/>
    <cellStyle name="Separador de milhares 2 3 2 4 2 3 2 4" xfId="23907" xr:uid="{0D481856-ED03-4415-A6F6-95383963FC6A}"/>
    <cellStyle name="Separador de milhares 2 3 2 4 2 3 2 5" xfId="35702" xr:uid="{51A50511-8AD6-48E3-9463-8E15E3A7FD04}"/>
    <cellStyle name="Separador de milhares 2 3 2 4 2 3 3" xfId="13623" xr:uid="{00000000-0005-0000-0000-00001B190000}"/>
    <cellStyle name="Separador de milhares 2 3 2 4 2 3 3 2" xfId="19554" xr:uid="{9C6BA00F-61FA-474D-AA29-B68239C720FD}"/>
    <cellStyle name="Separador de milhares 2 3 2 4 2 3 3 2 2" xfId="31348" xr:uid="{BA041C6C-0723-4DD1-8A64-2B69BA8985BA}"/>
    <cellStyle name="Separador de milhares 2 3 2 4 2 3 3 2 3" xfId="43147" xr:uid="{7BD7DD8A-B416-490F-8FB4-06DBC51D034E}"/>
    <cellStyle name="Separador de milhares 2 3 2 4 2 3 3 3" xfId="25455" xr:uid="{1BC83584-D6D2-4703-A933-863AEA77CB3C}"/>
    <cellStyle name="Separador de milhares 2 3 2 4 2 3 3 4" xfId="37250" xr:uid="{C7836031-27CA-48BD-AA1E-1DF2FEA2DA33}"/>
    <cellStyle name="Separador de milhares 2 3 2 4 2 3 4" xfId="16614" xr:uid="{CBF8E5BB-2720-4B2B-BF45-77BAA469C23F}"/>
    <cellStyle name="Separador de milhares 2 3 2 4 2 3 4 2" xfId="28408" xr:uid="{9196E13C-1359-47DE-BE30-ED48E256BB5B}"/>
    <cellStyle name="Separador de milhares 2 3 2 4 2 3 4 3" xfId="40207" xr:uid="{75549FCC-C6A3-4D8F-BE5B-5E1E95512863}"/>
    <cellStyle name="Separador de milhares 2 3 2 4 2 3 5" xfId="22518" xr:uid="{F3250D5B-BC0C-4E78-8AAC-633EB3C98FD3}"/>
    <cellStyle name="Separador de milhares 2 3 2 4 2 3 6" xfId="34314" xr:uid="{D1FA3CCC-07C9-4020-81A8-AB852B0A4681}"/>
    <cellStyle name="Separador de milhares 2 3 2 4 2 4" xfId="12068" xr:uid="{00000000-0005-0000-0000-00001C190000}"/>
    <cellStyle name="Separador de milhares 2 3 2 4 2 4 2" xfId="15009" xr:uid="{00000000-0005-0000-0000-00001D190000}"/>
    <cellStyle name="Separador de milhares 2 3 2 4 2 4 2 2" xfId="20940" xr:uid="{0E53560E-1D8C-483E-8C78-E8B890390656}"/>
    <cellStyle name="Separador de milhares 2 3 2 4 2 4 2 2 2" xfId="32734" xr:uid="{E2F6BC75-F57A-479B-A3C7-F085DD121E08}"/>
    <cellStyle name="Separador de milhares 2 3 2 4 2 4 2 2 3" xfId="44533" xr:uid="{D1A4B1D7-E9EB-4BAA-8037-E9C1A3D9D1E5}"/>
    <cellStyle name="Separador de milhares 2 3 2 4 2 4 2 3" xfId="26841" xr:uid="{2D8D1EFD-A599-40C4-92A2-2EE44CB45195}"/>
    <cellStyle name="Separador de milhares 2 3 2 4 2 4 2 4" xfId="38636" xr:uid="{1DB46ADD-DA4F-4CAC-8CAD-13450A111FC2}"/>
    <cellStyle name="Separador de milhares 2 3 2 4 2 4 3" xfId="18004" xr:uid="{8670C5D5-88D8-4EBB-AE85-75875B662A11}"/>
    <cellStyle name="Separador de milhares 2 3 2 4 2 4 3 2" xfId="29798" xr:uid="{23B94D76-38C9-4D0B-8C9D-DB43659F4267}"/>
    <cellStyle name="Separador de milhares 2 3 2 4 2 4 3 3" xfId="41597" xr:uid="{94CCC54C-5AA4-417A-85D6-DB27E65B3B21}"/>
    <cellStyle name="Separador de milhares 2 3 2 4 2 4 4" xfId="23905" xr:uid="{74F5AF24-AEF1-4839-8B31-98B86AA62B1E}"/>
    <cellStyle name="Separador de milhares 2 3 2 4 2 4 5" xfId="35700" xr:uid="{289297BD-CD00-42F1-82C6-8708056321B9}"/>
    <cellStyle name="Separador de milhares 2 3 2 4 2 5" xfId="13621" xr:uid="{00000000-0005-0000-0000-00001E190000}"/>
    <cellStyle name="Separador de milhares 2 3 2 4 2 5 2" xfId="19552" xr:uid="{1722B0AB-FD50-46CC-860B-CECF6345F253}"/>
    <cellStyle name="Separador de milhares 2 3 2 4 2 5 2 2" xfId="31346" xr:uid="{9F861979-1EA7-4094-8F2B-C6739AD13E12}"/>
    <cellStyle name="Separador de milhares 2 3 2 4 2 5 2 3" xfId="43145" xr:uid="{599AA1AA-468E-413A-A3B9-7AFED6297441}"/>
    <cellStyle name="Separador de milhares 2 3 2 4 2 5 3" xfId="25453" xr:uid="{FA9F2B88-4638-443C-AA08-D3580A3D6584}"/>
    <cellStyle name="Separador de milhares 2 3 2 4 2 5 4" xfId="37248" xr:uid="{D38FCE29-94D6-4026-9240-8A0DA33D490B}"/>
    <cellStyle name="Separador de milhares 2 3 2 4 2 6" xfId="16612" xr:uid="{A5ECA7F9-0C14-4398-BF4F-1FEF2C48712D}"/>
    <cellStyle name="Separador de milhares 2 3 2 4 2 6 2" xfId="28406" xr:uid="{45E1F5A1-36A2-49AC-A8EF-415347538F4D}"/>
    <cellStyle name="Separador de milhares 2 3 2 4 2 6 3" xfId="40205" xr:uid="{959D162B-A261-48E7-9D8A-9D46E95C68B5}"/>
    <cellStyle name="Separador de milhares 2 3 2 4 2 7" xfId="22516" xr:uid="{CCC5F417-2140-488C-BE19-E5E32488FBD7}"/>
    <cellStyle name="Separador de milhares 2 3 2 4 2 8" xfId="34312" xr:uid="{1A4D1881-AE85-4B83-86F9-1B26A1A00976}"/>
    <cellStyle name="Separador de milhares 2 3 2 4 3" xfId="4117" xr:uid="{00000000-0005-0000-0000-00001F190000}"/>
    <cellStyle name="Separador de milhares 2 3 2 4 3 2" xfId="12071" xr:uid="{00000000-0005-0000-0000-000020190000}"/>
    <cellStyle name="Separador de milhares 2 3 2 4 3 2 2" xfId="15012" xr:uid="{00000000-0005-0000-0000-000021190000}"/>
    <cellStyle name="Separador de milhares 2 3 2 4 3 2 2 2" xfId="20943" xr:uid="{128AD494-3516-4D38-A7E9-DBFF99D39C8C}"/>
    <cellStyle name="Separador de milhares 2 3 2 4 3 2 2 2 2" xfId="32737" xr:uid="{934460A5-4888-4011-ADC8-9C0F60799521}"/>
    <cellStyle name="Separador de milhares 2 3 2 4 3 2 2 2 3" xfId="44536" xr:uid="{91B1F34E-66A7-4A4B-A839-F3F30753CD95}"/>
    <cellStyle name="Separador de milhares 2 3 2 4 3 2 2 3" xfId="26844" xr:uid="{EBD5C127-CDC1-44FD-AB0E-61534E1FFD5D}"/>
    <cellStyle name="Separador de milhares 2 3 2 4 3 2 2 4" xfId="38639" xr:uid="{1C05EE33-CD30-4C79-9AC6-7C013D45668B}"/>
    <cellStyle name="Separador de milhares 2 3 2 4 3 2 3" xfId="18007" xr:uid="{3EABF923-BECB-465F-A1E5-2AC381B22583}"/>
    <cellStyle name="Separador de milhares 2 3 2 4 3 2 3 2" xfId="29801" xr:uid="{718CB848-3A97-4A3F-92DC-0DA885C197F0}"/>
    <cellStyle name="Separador de milhares 2 3 2 4 3 2 3 3" xfId="41600" xr:uid="{16DD76E5-3FDB-49C0-ADDF-337675EF6455}"/>
    <cellStyle name="Separador de milhares 2 3 2 4 3 2 4" xfId="23908" xr:uid="{5B888B0A-E1E4-4393-8D2A-D57A1818CAB4}"/>
    <cellStyle name="Separador de milhares 2 3 2 4 3 2 5" xfId="35703" xr:uid="{4BF1F25C-8876-449B-AD27-9C0AD70C1FAC}"/>
    <cellStyle name="Separador de milhares 2 3 2 4 3 3" xfId="13624" xr:uid="{00000000-0005-0000-0000-000022190000}"/>
    <cellStyle name="Separador de milhares 2 3 2 4 3 3 2" xfId="19555" xr:uid="{760DE601-C89B-41AF-A373-0F3FC724F90C}"/>
    <cellStyle name="Separador de milhares 2 3 2 4 3 3 2 2" xfId="31349" xr:uid="{7CF105C3-5DB6-49AF-AA4B-AB10AFC462AE}"/>
    <cellStyle name="Separador de milhares 2 3 2 4 3 3 2 3" xfId="43148" xr:uid="{66976B2F-0C09-4CAB-8668-C56FA78B13AF}"/>
    <cellStyle name="Separador de milhares 2 3 2 4 3 3 3" xfId="25456" xr:uid="{D7A9CEC9-73B0-4049-8DEA-1EE1233EB62F}"/>
    <cellStyle name="Separador de milhares 2 3 2 4 3 3 4" xfId="37251" xr:uid="{0FA3C3A7-3CAF-4322-9305-506335E1994A}"/>
    <cellStyle name="Separador de milhares 2 3 2 4 3 4" xfId="16615" xr:uid="{93947066-2B45-45CD-97DF-53B6F1240876}"/>
    <cellStyle name="Separador de milhares 2 3 2 4 3 4 2" xfId="28409" xr:uid="{244E5F9F-0A00-4E92-BE36-A9B9E0641726}"/>
    <cellStyle name="Separador de milhares 2 3 2 4 3 4 3" xfId="40208" xr:uid="{849DD24C-D47F-48DF-9982-CF72CC47F2A2}"/>
    <cellStyle name="Separador de milhares 2 3 2 4 3 5" xfId="22519" xr:uid="{CC9C2BE8-AA6C-45BC-9890-13FD8B1196ED}"/>
    <cellStyle name="Separador de milhares 2 3 2 4 3 6" xfId="34315" xr:uid="{A66C7BE5-F49E-4306-8E4B-2FD03A4C4078}"/>
    <cellStyle name="Separador de milhares 2 3 2 4 4" xfId="4118" xr:uid="{00000000-0005-0000-0000-000023190000}"/>
    <cellStyle name="Separador de milhares 2 3 2 4 4 2" xfId="12072" xr:uid="{00000000-0005-0000-0000-000024190000}"/>
    <cellStyle name="Separador de milhares 2 3 2 4 4 2 2" xfId="15013" xr:uid="{00000000-0005-0000-0000-000025190000}"/>
    <cellStyle name="Separador de milhares 2 3 2 4 4 2 2 2" xfId="20944" xr:uid="{D5061899-3E12-4774-9B18-E401A84EE6B0}"/>
    <cellStyle name="Separador de milhares 2 3 2 4 4 2 2 2 2" xfId="32738" xr:uid="{667C1A78-1DDC-417E-98EC-1D723A7B9370}"/>
    <cellStyle name="Separador de milhares 2 3 2 4 4 2 2 2 3" xfId="44537" xr:uid="{91EFF79A-83CA-47B6-BDD2-41C4C91D5924}"/>
    <cellStyle name="Separador de milhares 2 3 2 4 4 2 2 3" xfId="26845" xr:uid="{8668E84D-E032-4109-B34D-CEAC175F2770}"/>
    <cellStyle name="Separador de milhares 2 3 2 4 4 2 2 4" xfId="38640" xr:uid="{7DC294D0-C08B-4D93-87F7-B4B7D381EEF6}"/>
    <cellStyle name="Separador de milhares 2 3 2 4 4 2 3" xfId="18008" xr:uid="{198E35B7-AC18-4DAB-A06F-6C5E8A15A22B}"/>
    <cellStyle name="Separador de milhares 2 3 2 4 4 2 3 2" xfId="29802" xr:uid="{65C30ECD-0F13-4810-820D-15B4E6EEE3FF}"/>
    <cellStyle name="Separador de milhares 2 3 2 4 4 2 3 3" xfId="41601" xr:uid="{7768FDD4-510B-463F-80CD-9A96395B5504}"/>
    <cellStyle name="Separador de milhares 2 3 2 4 4 2 4" xfId="23909" xr:uid="{51755D47-5B07-4A24-9954-B295B8855E71}"/>
    <cellStyle name="Separador de milhares 2 3 2 4 4 2 5" xfId="35704" xr:uid="{9BE3FFFA-FF12-40F1-8D48-BD0D47D4CA78}"/>
    <cellStyle name="Separador de milhares 2 3 2 4 4 3" xfId="13625" xr:uid="{00000000-0005-0000-0000-000026190000}"/>
    <cellStyle name="Separador de milhares 2 3 2 4 4 3 2" xfId="19556" xr:uid="{10D01BAA-2077-4B20-86AD-2AB0322DB5C2}"/>
    <cellStyle name="Separador de milhares 2 3 2 4 4 3 2 2" xfId="31350" xr:uid="{CFF1B007-1F7A-40EF-B202-67B77B242609}"/>
    <cellStyle name="Separador de milhares 2 3 2 4 4 3 2 3" xfId="43149" xr:uid="{0E9099EF-6DCD-440F-8C77-156FBDD400E4}"/>
    <cellStyle name="Separador de milhares 2 3 2 4 4 3 3" xfId="25457" xr:uid="{593DA097-47CC-4C37-9E8A-524675F3B553}"/>
    <cellStyle name="Separador de milhares 2 3 2 4 4 3 4" xfId="37252" xr:uid="{60579B8F-2818-49B1-9EBE-FFF18C145206}"/>
    <cellStyle name="Separador de milhares 2 3 2 4 4 4" xfId="16616" xr:uid="{BBA5B2B2-7B2B-4471-BB57-F9132297EFD4}"/>
    <cellStyle name="Separador de milhares 2 3 2 4 4 4 2" xfId="28410" xr:uid="{6A328700-F8B6-4B9E-BA29-6BA88983F391}"/>
    <cellStyle name="Separador de milhares 2 3 2 4 4 4 3" xfId="40209" xr:uid="{A663A468-42CD-41DF-8AF2-AF6350CF5F5E}"/>
    <cellStyle name="Separador de milhares 2 3 2 4 4 5" xfId="22520" xr:uid="{39A4B00D-24AC-461D-8C3A-DDC45E90D862}"/>
    <cellStyle name="Separador de milhares 2 3 2 4 4 6" xfId="34316" xr:uid="{78C78C8D-6F6C-4587-9483-9BD7A8A02108}"/>
    <cellStyle name="Separador de milhares 2 3 2 4 5" xfId="4119" xr:uid="{00000000-0005-0000-0000-000027190000}"/>
    <cellStyle name="Separador de milhares 2 3 2 4 5 2" xfId="12073" xr:uid="{00000000-0005-0000-0000-000028190000}"/>
    <cellStyle name="Separador de milhares 2 3 2 4 5 2 2" xfId="15014" xr:uid="{00000000-0005-0000-0000-000029190000}"/>
    <cellStyle name="Separador de milhares 2 3 2 4 5 2 2 2" xfId="20945" xr:uid="{E9D152EE-F95C-4328-9FA6-0667401EF55B}"/>
    <cellStyle name="Separador de milhares 2 3 2 4 5 2 2 2 2" xfId="32739" xr:uid="{FA8CA185-7EBB-482B-9ECB-4034B414740C}"/>
    <cellStyle name="Separador de milhares 2 3 2 4 5 2 2 2 3" xfId="44538" xr:uid="{A278A3B7-1472-40BC-A210-DD7C56E2ED49}"/>
    <cellStyle name="Separador de milhares 2 3 2 4 5 2 2 3" xfId="26846" xr:uid="{C267AC29-CE24-48AE-AB14-5AD00A371AE6}"/>
    <cellStyle name="Separador de milhares 2 3 2 4 5 2 2 4" xfId="38641" xr:uid="{3FCCAEFF-986F-4508-A7E7-FF50D955AAD9}"/>
    <cellStyle name="Separador de milhares 2 3 2 4 5 2 3" xfId="18009" xr:uid="{1BFAE7EE-BBD2-4F4A-86FA-5844CA26B08C}"/>
    <cellStyle name="Separador de milhares 2 3 2 4 5 2 3 2" xfId="29803" xr:uid="{E118D129-E911-49D4-A681-A31783DAFB37}"/>
    <cellStyle name="Separador de milhares 2 3 2 4 5 2 3 3" xfId="41602" xr:uid="{BBF05AC4-11E1-44DC-A6CC-CB03923244E3}"/>
    <cellStyle name="Separador de milhares 2 3 2 4 5 2 4" xfId="23910" xr:uid="{FD0AB844-821F-48DD-A799-E2E97CC0AAB5}"/>
    <cellStyle name="Separador de milhares 2 3 2 4 5 2 5" xfId="35705" xr:uid="{02BC0940-D53F-49EA-95B3-B995CAE54F87}"/>
    <cellStyle name="Separador de milhares 2 3 2 4 5 3" xfId="13626" xr:uid="{00000000-0005-0000-0000-00002A190000}"/>
    <cellStyle name="Separador de milhares 2 3 2 4 5 3 2" xfId="19557" xr:uid="{00ECB5A3-DFD8-4C5F-BBF1-5363F1EB9EE1}"/>
    <cellStyle name="Separador de milhares 2 3 2 4 5 3 2 2" xfId="31351" xr:uid="{8629096D-6C08-4BBE-839E-5B2B718E9A58}"/>
    <cellStyle name="Separador de milhares 2 3 2 4 5 3 2 3" xfId="43150" xr:uid="{2F3B4037-E630-4524-B0F7-13C0BAFFC997}"/>
    <cellStyle name="Separador de milhares 2 3 2 4 5 3 3" xfId="25458" xr:uid="{1E9C9C8F-25EE-4E85-89F4-EAC758D4A9EF}"/>
    <cellStyle name="Separador de milhares 2 3 2 4 5 3 4" xfId="37253" xr:uid="{871CE2B8-019E-4780-A940-2C134F67931F}"/>
    <cellStyle name="Separador de milhares 2 3 2 4 5 4" xfId="16617" xr:uid="{EBCE65CE-FFE3-4FAF-8D0B-976BF1B9AB80}"/>
    <cellStyle name="Separador de milhares 2 3 2 4 5 4 2" xfId="28411" xr:uid="{8C4018B8-5B71-464B-B50F-C06302B8839F}"/>
    <cellStyle name="Separador de milhares 2 3 2 4 5 4 3" xfId="40210" xr:uid="{30F06185-48DF-4E56-A443-C755797870B6}"/>
    <cellStyle name="Separador de milhares 2 3 2 4 5 5" xfId="22521" xr:uid="{14C37425-158F-48BB-93BA-E62E33C38A8C}"/>
    <cellStyle name="Separador de milhares 2 3 2 4 5 6" xfId="34317" xr:uid="{87967D12-48DE-41F6-92D4-8CF9814CE10D}"/>
    <cellStyle name="Separador de milhares 2 3 2 4 6" xfId="12067" xr:uid="{00000000-0005-0000-0000-00002B190000}"/>
    <cellStyle name="Separador de milhares 2 3 2 4 6 2" xfId="15008" xr:uid="{00000000-0005-0000-0000-00002C190000}"/>
    <cellStyle name="Separador de milhares 2 3 2 4 6 2 2" xfId="20939" xr:uid="{25BCFF20-F5EB-464E-93C1-66D5F31C29CF}"/>
    <cellStyle name="Separador de milhares 2 3 2 4 6 2 2 2" xfId="32733" xr:uid="{D1AA8F71-5D79-406E-88A6-5A9687059503}"/>
    <cellStyle name="Separador de milhares 2 3 2 4 6 2 2 3" xfId="44532" xr:uid="{C33BF423-DEC4-48A7-A5DD-5FC9036882DE}"/>
    <cellStyle name="Separador de milhares 2 3 2 4 6 2 3" xfId="26840" xr:uid="{96A73076-9AE3-4CDF-88DD-6251F551FF39}"/>
    <cellStyle name="Separador de milhares 2 3 2 4 6 2 4" xfId="38635" xr:uid="{CA6B2637-1CFB-43A4-8332-AC2B996DC4AF}"/>
    <cellStyle name="Separador de milhares 2 3 2 4 6 3" xfId="18003" xr:uid="{68B48A4A-B6FD-4411-9579-F714E02BFB14}"/>
    <cellStyle name="Separador de milhares 2 3 2 4 6 3 2" xfId="29797" xr:uid="{9C96A99E-31A1-4943-BA72-A1DCCD361FC8}"/>
    <cellStyle name="Separador de milhares 2 3 2 4 6 3 3" xfId="41596" xr:uid="{87803F65-E127-4B23-8975-ABC1FB9361A4}"/>
    <cellStyle name="Separador de milhares 2 3 2 4 6 4" xfId="23904" xr:uid="{DD40BE07-836B-44AE-883D-322DE3D29654}"/>
    <cellStyle name="Separador de milhares 2 3 2 4 6 5" xfId="35699" xr:uid="{DD89475E-785D-48B6-ABD4-42C7FA48C2BC}"/>
    <cellStyle name="Separador de milhares 2 3 2 4 7" xfId="13620" xr:uid="{00000000-0005-0000-0000-00002D190000}"/>
    <cellStyle name="Separador de milhares 2 3 2 4 7 2" xfId="19551" xr:uid="{B7FCE0EF-6CD2-4522-BE45-B0B31D6B9335}"/>
    <cellStyle name="Separador de milhares 2 3 2 4 7 2 2" xfId="31345" xr:uid="{D1015480-5060-40E4-8F26-0B4D06EAE954}"/>
    <cellStyle name="Separador de milhares 2 3 2 4 7 2 3" xfId="43144" xr:uid="{5AED47F7-1031-4B53-A5CA-D6C6EA7EAF12}"/>
    <cellStyle name="Separador de milhares 2 3 2 4 7 3" xfId="25452" xr:uid="{0B5916D1-2CB3-4BC8-B28F-92AA4BFFD550}"/>
    <cellStyle name="Separador de milhares 2 3 2 4 7 4" xfId="37247" xr:uid="{575D01EB-D365-4F16-B7DE-64BD67868D0C}"/>
    <cellStyle name="Separador de milhares 2 3 2 4 8" xfId="16611" xr:uid="{1FAF0DD1-BE43-4A1F-A8D8-C0C773955319}"/>
    <cellStyle name="Separador de milhares 2 3 2 4 8 2" xfId="28405" xr:uid="{6CED9C53-11E9-4E05-8194-01E524B11FF3}"/>
    <cellStyle name="Separador de milhares 2 3 2 4 8 3" xfId="40204" xr:uid="{27DD81A3-D1FB-4D1E-BB2D-65D0977CA085}"/>
    <cellStyle name="Separador de milhares 2 3 2 4 9" xfId="22515" xr:uid="{0FF9C5A8-52E9-428C-926C-E334747D6651}"/>
    <cellStyle name="Separador de milhares 2 3 2 5" xfId="4120" xr:uid="{00000000-0005-0000-0000-00002E190000}"/>
    <cellStyle name="Separador de milhares 2 3 2 5 2" xfId="4121" xr:uid="{00000000-0005-0000-0000-00002F190000}"/>
    <cellStyle name="Separador de milhares 2 3 2 5 2 2" xfId="12075" xr:uid="{00000000-0005-0000-0000-000030190000}"/>
    <cellStyle name="Separador de milhares 2 3 2 5 2 2 2" xfId="15016" xr:uid="{00000000-0005-0000-0000-000031190000}"/>
    <cellStyle name="Separador de milhares 2 3 2 5 2 2 2 2" xfId="20947" xr:uid="{C4B8836F-B069-401A-BC86-E8EA005377B2}"/>
    <cellStyle name="Separador de milhares 2 3 2 5 2 2 2 2 2" xfId="32741" xr:uid="{3D1EA320-60E9-487D-A375-68A18DEEADBD}"/>
    <cellStyle name="Separador de milhares 2 3 2 5 2 2 2 2 3" xfId="44540" xr:uid="{2E693BB6-2CB0-48BA-8759-6B7BFDC17167}"/>
    <cellStyle name="Separador de milhares 2 3 2 5 2 2 2 3" xfId="26848" xr:uid="{E24C5241-2F4F-4E12-8B98-6960A326B75F}"/>
    <cellStyle name="Separador de milhares 2 3 2 5 2 2 2 4" xfId="38643" xr:uid="{500E86F4-E876-408F-9020-1A1877A02A86}"/>
    <cellStyle name="Separador de milhares 2 3 2 5 2 2 3" xfId="18011" xr:uid="{14BE81F5-50DA-4653-B72B-3B024E45CB37}"/>
    <cellStyle name="Separador de milhares 2 3 2 5 2 2 3 2" xfId="29805" xr:uid="{3E317536-0FD3-44C1-80DC-629C8968325E}"/>
    <cellStyle name="Separador de milhares 2 3 2 5 2 2 3 3" xfId="41604" xr:uid="{1942CA61-FECB-47E0-8170-277E91BA8ED8}"/>
    <cellStyle name="Separador de milhares 2 3 2 5 2 2 4" xfId="23912" xr:uid="{08E222F6-500A-41C5-B6A8-604A7F3D9F33}"/>
    <cellStyle name="Separador de milhares 2 3 2 5 2 2 5" xfId="35707" xr:uid="{C2A5FD71-F5B3-4847-A9A2-133CFFE79934}"/>
    <cellStyle name="Separador de milhares 2 3 2 5 2 3" xfId="13628" xr:uid="{00000000-0005-0000-0000-000032190000}"/>
    <cellStyle name="Separador de milhares 2 3 2 5 2 3 2" xfId="19559" xr:uid="{430C6802-E868-4D2D-BB38-96E14E32E5F2}"/>
    <cellStyle name="Separador de milhares 2 3 2 5 2 3 2 2" xfId="31353" xr:uid="{24D1D883-EB49-48A5-9B1F-ED14BF163F7E}"/>
    <cellStyle name="Separador de milhares 2 3 2 5 2 3 2 3" xfId="43152" xr:uid="{38D01100-24E1-4AE2-8CF4-7310F798D119}"/>
    <cellStyle name="Separador de milhares 2 3 2 5 2 3 3" xfId="25460" xr:uid="{153C9585-62CF-4E5F-BE42-697EF3F582B3}"/>
    <cellStyle name="Separador de milhares 2 3 2 5 2 3 4" xfId="37255" xr:uid="{95E141FB-764F-4F64-BB57-B1472610543A}"/>
    <cellStyle name="Separador de milhares 2 3 2 5 2 4" xfId="16619" xr:uid="{67354451-361F-4058-AAB9-5F4C8BDA023C}"/>
    <cellStyle name="Separador de milhares 2 3 2 5 2 4 2" xfId="28413" xr:uid="{95CBD571-29DC-4C1B-8741-061EDF4E9143}"/>
    <cellStyle name="Separador de milhares 2 3 2 5 2 4 3" xfId="40212" xr:uid="{B352D0A4-A3F6-4574-B9B8-8F5B52794446}"/>
    <cellStyle name="Separador de milhares 2 3 2 5 2 5" xfId="22523" xr:uid="{D2668B1E-C003-456E-B82B-396A6DA3FB95}"/>
    <cellStyle name="Separador de milhares 2 3 2 5 2 6" xfId="34319" xr:uid="{30A5CBC7-4CE6-4BB9-8E3B-A96342822ECB}"/>
    <cellStyle name="Separador de milhares 2 3 2 5 3" xfId="4122" xr:uid="{00000000-0005-0000-0000-000033190000}"/>
    <cellStyle name="Separador de milhares 2 3 2 5 3 2" xfId="12076" xr:uid="{00000000-0005-0000-0000-000034190000}"/>
    <cellStyle name="Separador de milhares 2 3 2 5 3 2 2" xfId="15017" xr:uid="{00000000-0005-0000-0000-000035190000}"/>
    <cellStyle name="Separador de milhares 2 3 2 5 3 2 2 2" xfId="20948" xr:uid="{C2D98F86-C5D0-424B-9099-2FCAD07A1C4E}"/>
    <cellStyle name="Separador de milhares 2 3 2 5 3 2 2 2 2" xfId="32742" xr:uid="{AE6C7107-3273-4B69-8338-22AD6B6C67A6}"/>
    <cellStyle name="Separador de milhares 2 3 2 5 3 2 2 2 3" xfId="44541" xr:uid="{13B3F464-FCAE-46A4-847B-025D5FCC3D3A}"/>
    <cellStyle name="Separador de milhares 2 3 2 5 3 2 2 3" xfId="26849" xr:uid="{54809B68-958D-4327-B7B8-AEB64DD5B5E3}"/>
    <cellStyle name="Separador de milhares 2 3 2 5 3 2 2 4" xfId="38644" xr:uid="{7C641EED-F538-46AC-B459-20D9E50D5DB9}"/>
    <cellStyle name="Separador de milhares 2 3 2 5 3 2 3" xfId="18012" xr:uid="{011B09ED-D8B7-4D04-BDC5-3FCEE77D8FDA}"/>
    <cellStyle name="Separador de milhares 2 3 2 5 3 2 3 2" xfId="29806" xr:uid="{010F9993-2B8F-4F09-9782-9FAEDED0DE17}"/>
    <cellStyle name="Separador de milhares 2 3 2 5 3 2 3 3" xfId="41605" xr:uid="{FD39ECFA-32FF-4F6F-BFA4-45D9CC3CAAAE}"/>
    <cellStyle name="Separador de milhares 2 3 2 5 3 2 4" xfId="23913" xr:uid="{54961CEE-462E-4605-89FA-7595C10EAE31}"/>
    <cellStyle name="Separador de milhares 2 3 2 5 3 2 5" xfId="35708" xr:uid="{59C10D37-2C00-474A-B900-DD70A6457D40}"/>
    <cellStyle name="Separador de milhares 2 3 2 5 3 3" xfId="13629" xr:uid="{00000000-0005-0000-0000-000036190000}"/>
    <cellStyle name="Separador de milhares 2 3 2 5 3 3 2" xfId="19560" xr:uid="{38AFDD94-3291-4E4A-99F2-FF5812B90041}"/>
    <cellStyle name="Separador de milhares 2 3 2 5 3 3 2 2" xfId="31354" xr:uid="{FF2EEF53-24DF-4FF9-90C1-0678045D66D4}"/>
    <cellStyle name="Separador de milhares 2 3 2 5 3 3 2 3" xfId="43153" xr:uid="{F09B369A-4F0B-4FAF-AC5A-7A477C25935D}"/>
    <cellStyle name="Separador de milhares 2 3 2 5 3 3 3" xfId="25461" xr:uid="{A150A7A6-2861-434F-9085-CE51D89CC73F}"/>
    <cellStyle name="Separador de milhares 2 3 2 5 3 3 4" xfId="37256" xr:uid="{310DD468-EEC2-4953-A74E-B17652DD00F1}"/>
    <cellStyle name="Separador de milhares 2 3 2 5 3 4" xfId="16620" xr:uid="{273CB829-864F-429A-A0BA-3038A71D1078}"/>
    <cellStyle name="Separador de milhares 2 3 2 5 3 4 2" xfId="28414" xr:uid="{DC19FFEA-F930-4E29-B9A3-3C1315752445}"/>
    <cellStyle name="Separador de milhares 2 3 2 5 3 4 3" xfId="40213" xr:uid="{96498EFE-7B92-4EFB-8982-4AB80BE2A2D7}"/>
    <cellStyle name="Separador de milhares 2 3 2 5 3 5" xfId="22524" xr:uid="{6F93B59C-7354-445B-9DB1-EBDF6AC9B8ED}"/>
    <cellStyle name="Separador de milhares 2 3 2 5 3 6" xfId="34320" xr:uid="{ABA7E16B-429D-4746-8565-EC6E7DCF212A}"/>
    <cellStyle name="Separador de milhares 2 3 2 5 4" xfId="12074" xr:uid="{00000000-0005-0000-0000-000037190000}"/>
    <cellStyle name="Separador de milhares 2 3 2 5 4 2" xfId="15015" xr:uid="{00000000-0005-0000-0000-000038190000}"/>
    <cellStyle name="Separador de milhares 2 3 2 5 4 2 2" xfId="20946" xr:uid="{282AA0FA-3E91-4CC0-A529-322DCB0FDDAE}"/>
    <cellStyle name="Separador de milhares 2 3 2 5 4 2 2 2" xfId="32740" xr:uid="{2A88D34D-3B65-4432-A544-049BCD0DF5A8}"/>
    <cellStyle name="Separador de milhares 2 3 2 5 4 2 2 3" xfId="44539" xr:uid="{77244264-2B7B-4A58-A2FD-4CB1B75022A1}"/>
    <cellStyle name="Separador de milhares 2 3 2 5 4 2 3" xfId="26847" xr:uid="{8376F960-6664-4719-8632-2C4B86F02268}"/>
    <cellStyle name="Separador de milhares 2 3 2 5 4 2 4" xfId="38642" xr:uid="{0C714BF8-0E02-4417-87EE-A2C5985F7810}"/>
    <cellStyle name="Separador de milhares 2 3 2 5 4 3" xfId="18010" xr:uid="{40107909-B91B-49BD-9F79-159A98920FB8}"/>
    <cellStyle name="Separador de milhares 2 3 2 5 4 3 2" xfId="29804" xr:uid="{4150C068-3C0C-4CD4-98D8-AAA455776EC7}"/>
    <cellStyle name="Separador de milhares 2 3 2 5 4 3 3" xfId="41603" xr:uid="{36792514-2A66-4A13-9907-DB40527390AC}"/>
    <cellStyle name="Separador de milhares 2 3 2 5 4 4" xfId="23911" xr:uid="{4CA0803C-9F97-4F86-8997-5E2E2D28FC80}"/>
    <cellStyle name="Separador de milhares 2 3 2 5 4 5" xfId="35706" xr:uid="{54C593BB-0535-4CCC-A3C6-B2A37A51210B}"/>
    <cellStyle name="Separador de milhares 2 3 2 5 5" xfId="13627" xr:uid="{00000000-0005-0000-0000-000039190000}"/>
    <cellStyle name="Separador de milhares 2 3 2 5 5 2" xfId="19558" xr:uid="{CD666E27-AE06-4F6D-A178-E5CF6D64DBC7}"/>
    <cellStyle name="Separador de milhares 2 3 2 5 5 2 2" xfId="31352" xr:uid="{7FB4C25F-C0F1-4FBF-8EC2-66140A0CD529}"/>
    <cellStyle name="Separador de milhares 2 3 2 5 5 2 3" xfId="43151" xr:uid="{3B95F492-840D-4292-A923-24939C484B2D}"/>
    <cellStyle name="Separador de milhares 2 3 2 5 5 3" xfId="25459" xr:uid="{BE449409-353C-4035-8031-F65825E4D90B}"/>
    <cellStyle name="Separador de milhares 2 3 2 5 5 4" xfId="37254" xr:uid="{5500A7F3-ECB8-4BDC-8BB4-D7F4CA6ECC71}"/>
    <cellStyle name="Separador de milhares 2 3 2 5 6" xfId="16618" xr:uid="{8B78F092-054E-4068-B2C9-8470DA794809}"/>
    <cellStyle name="Separador de milhares 2 3 2 5 6 2" xfId="28412" xr:uid="{294DD326-DCAE-4D79-BBD8-C64A3BCCF2C1}"/>
    <cellStyle name="Separador de milhares 2 3 2 5 6 3" xfId="40211" xr:uid="{E1B7ABF9-BC36-4ADF-A38D-1BCC0FFB3753}"/>
    <cellStyle name="Separador de milhares 2 3 2 5 7" xfId="22522" xr:uid="{F6CB05D3-31A7-4851-92D9-D08B624D6D61}"/>
    <cellStyle name="Separador de milhares 2 3 2 5 8" xfId="34318" xr:uid="{4025446A-4DC5-478F-8A33-6A464D511D30}"/>
    <cellStyle name="Separador de milhares 2 3 2 6" xfId="4123" xr:uid="{00000000-0005-0000-0000-00003A190000}"/>
    <cellStyle name="Separador de milhares 2 3 2 6 2" xfId="12077" xr:uid="{00000000-0005-0000-0000-00003B190000}"/>
    <cellStyle name="Separador de milhares 2 3 2 6 2 2" xfId="15018" xr:uid="{00000000-0005-0000-0000-00003C190000}"/>
    <cellStyle name="Separador de milhares 2 3 2 6 2 2 2" xfId="20949" xr:uid="{2383B160-F0A3-4D76-A772-B7805BB43E2A}"/>
    <cellStyle name="Separador de milhares 2 3 2 6 2 2 2 2" xfId="32743" xr:uid="{32E551A9-4248-47E7-A0E8-B62EA6331203}"/>
    <cellStyle name="Separador de milhares 2 3 2 6 2 2 2 3" xfId="44542" xr:uid="{1410476E-7521-42AA-85EB-33A69E890A15}"/>
    <cellStyle name="Separador de milhares 2 3 2 6 2 2 3" xfId="26850" xr:uid="{E4EF4512-3795-4665-B092-109904F7A689}"/>
    <cellStyle name="Separador de milhares 2 3 2 6 2 2 4" xfId="38645" xr:uid="{CF0FB0F0-36D4-4D79-9246-1F0A7205BC5C}"/>
    <cellStyle name="Separador de milhares 2 3 2 6 2 3" xfId="18013" xr:uid="{68CB2717-0072-443D-AB1F-19A0D9AE6901}"/>
    <cellStyle name="Separador de milhares 2 3 2 6 2 3 2" xfId="29807" xr:uid="{F7562B19-C0D4-489E-8C3C-EE59BB669F3B}"/>
    <cellStyle name="Separador de milhares 2 3 2 6 2 3 3" xfId="41606" xr:uid="{5ADEF4F5-7F32-42AE-8253-8F231213943F}"/>
    <cellStyle name="Separador de milhares 2 3 2 6 2 4" xfId="23914" xr:uid="{6D07FC22-5B48-47F5-8316-492611A663F6}"/>
    <cellStyle name="Separador de milhares 2 3 2 6 2 5" xfId="35709" xr:uid="{E10B8AC6-F230-4CC2-BD5C-219659806361}"/>
    <cellStyle name="Separador de milhares 2 3 2 6 3" xfId="13630" xr:uid="{00000000-0005-0000-0000-00003D190000}"/>
    <cellStyle name="Separador de milhares 2 3 2 6 3 2" xfId="19561" xr:uid="{EDD43150-87E3-440F-9636-26E1912E91E4}"/>
    <cellStyle name="Separador de milhares 2 3 2 6 3 2 2" xfId="31355" xr:uid="{A79C222F-214D-401E-838D-B13B90A64956}"/>
    <cellStyle name="Separador de milhares 2 3 2 6 3 2 3" xfId="43154" xr:uid="{F5EF5770-F4EF-41A7-8983-2BA24BAC6D5C}"/>
    <cellStyle name="Separador de milhares 2 3 2 6 3 3" xfId="25462" xr:uid="{B5894C00-78AD-47C2-8C08-44F13A20871B}"/>
    <cellStyle name="Separador de milhares 2 3 2 6 3 4" xfId="37257" xr:uid="{7B810FC0-5E24-483F-B095-9568B9AF9E79}"/>
    <cellStyle name="Separador de milhares 2 3 2 6 4" xfId="16621" xr:uid="{4A5E6D89-1A98-4784-9C95-1A0DC5198763}"/>
    <cellStyle name="Separador de milhares 2 3 2 6 4 2" xfId="28415" xr:uid="{57FE94B7-94E8-4376-9684-1A3BCE337938}"/>
    <cellStyle name="Separador de milhares 2 3 2 6 4 3" xfId="40214" xr:uid="{479F8F11-F42B-42AD-81EC-1373931E4539}"/>
    <cellStyle name="Separador de milhares 2 3 2 6 5" xfId="22525" xr:uid="{94829896-CE25-4E88-BE48-3C0B61622896}"/>
    <cellStyle name="Separador de milhares 2 3 2 6 6" xfId="34321" xr:uid="{677CE45B-66D6-4CA8-90DB-BB04E7F2700D}"/>
    <cellStyle name="Separador de milhares 2 3 2 7" xfId="4124" xr:uid="{00000000-0005-0000-0000-00003E190000}"/>
    <cellStyle name="Separador de milhares 2 3 2 7 2" xfId="12078" xr:uid="{00000000-0005-0000-0000-00003F190000}"/>
    <cellStyle name="Separador de milhares 2 3 2 7 2 2" xfId="15019" xr:uid="{00000000-0005-0000-0000-000040190000}"/>
    <cellStyle name="Separador de milhares 2 3 2 7 2 2 2" xfId="20950" xr:uid="{E3F8A482-B434-4F4F-8B93-C7D68BAB6FA1}"/>
    <cellStyle name="Separador de milhares 2 3 2 7 2 2 2 2" xfId="32744" xr:uid="{82EAE075-8801-4C53-A38F-F8E6DC9D1462}"/>
    <cellStyle name="Separador de milhares 2 3 2 7 2 2 2 3" xfId="44543" xr:uid="{89EECBB3-B191-4CB0-BE3F-70A909ECFD91}"/>
    <cellStyle name="Separador de milhares 2 3 2 7 2 2 3" xfId="26851" xr:uid="{22C07149-24D7-4C47-A2BF-DF67E2271AE2}"/>
    <cellStyle name="Separador de milhares 2 3 2 7 2 2 4" xfId="38646" xr:uid="{06E4ABE1-4708-4A96-ACA5-99097C690F4D}"/>
    <cellStyle name="Separador de milhares 2 3 2 7 2 3" xfId="18014" xr:uid="{EE98C167-97FC-4B4D-84C8-216AB070781E}"/>
    <cellStyle name="Separador de milhares 2 3 2 7 2 3 2" xfId="29808" xr:uid="{CC621419-3DA0-4341-910C-0798C57F28A4}"/>
    <cellStyle name="Separador de milhares 2 3 2 7 2 3 3" xfId="41607" xr:uid="{09DD23C2-A711-49BA-99E3-0C0E1FA3C0AF}"/>
    <cellStyle name="Separador de milhares 2 3 2 7 2 4" xfId="23915" xr:uid="{052E23BB-9DFC-44E3-96DE-B29A8A4F1C94}"/>
    <cellStyle name="Separador de milhares 2 3 2 7 2 5" xfId="35710" xr:uid="{B7C2442E-8291-471E-8C01-1D16AD12861D}"/>
    <cellStyle name="Separador de milhares 2 3 2 7 3" xfId="13631" xr:uid="{00000000-0005-0000-0000-000041190000}"/>
    <cellStyle name="Separador de milhares 2 3 2 7 3 2" xfId="19562" xr:uid="{4968F35C-9EA8-4581-9715-19B3A5B6BAD8}"/>
    <cellStyle name="Separador de milhares 2 3 2 7 3 2 2" xfId="31356" xr:uid="{C776D60A-A8DD-4DF7-A0F7-7077C7E029A9}"/>
    <cellStyle name="Separador de milhares 2 3 2 7 3 2 3" xfId="43155" xr:uid="{7B255302-EE63-4D65-B164-82CD2EEAF1D0}"/>
    <cellStyle name="Separador de milhares 2 3 2 7 3 3" xfId="25463" xr:uid="{B64E0014-33C7-4B9A-A203-182EFB0370EB}"/>
    <cellStyle name="Separador de milhares 2 3 2 7 3 4" xfId="37258" xr:uid="{8E903899-8BDB-44A3-8497-4F5638D7D58F}"/>
    <cellStyle name="Separador de milhares 2 3 2 7 4" xfId="16622" xr:uid="{E288EBF8-D150-408C-A357-3380E7A10EF0}"/>
    <cellStyle name="Separador de milhares 2 3 2 7 4 2" xfId="28416" xr:uid="{0771883A-E185-4267-B457-6AA265777EF8}"/>
    <cellStyle name="Separador de milhares 2 3 2 7 4 3" xfId="40215" xr:uid="{90EB8558-A2F2-4B7B-BA4A-3F2348A4E7CB}"/>
    <cellStyle name="Separador de milhares 2 3 2 7 5" xfId="22526" xr:uid="{01449D80-DC01-4797-93E4-E8A2638FD766}"/>
    <cellStyle name="Separador de milhares 2 3 2 7 6" xfId="34322" xr:uid="{B9DCE857-FE78-4C17-B9BB-EB7D4F8C1774}"/>
    <cellStyle name="Separador de milhares 2 3 2 8" xfId="4125" xr:uid="{00000000-0005-0000-0000-000042190000}"/>
    <cellStyle name="Separador de milhares 2 3 2 8 2" xfId="12079" xr:uid="{00000000-0005-0000-0000-000043190000}"/>
    <cellStyle name="Separador de milhares 2 3 2 8 2 2" xfId="15020" xr:uid="{00000000-0005-0000-0000-000044190000}"/>
    <cellStyle name="Separador de milhares 2 3 2 8 2 2 2" xfId="20951" xr:uid="{D3F408B4-9CC2-4D55-B9C6-831F8F51FB99}"/>
    <cellStyle name="Separador de milhares 2 3 2 8 2 2 2 2" xfId="32745" xr:uid="{2E631534-6F70-4583-B2B1-2949F663ABFF}"/>
    <cellStyle name="Separador de milhares 2 3 2 8 2 2 2 3" xfId="44544" xr:uid="{540E0DA7-1C8F-4AD1-A5E4-32DAB6C48E02}"/>
    <cellStyle name="Separador de milhares 2 3 2 8 2 2 3" xfId="26852" xr:uid="{CE4DFD9D-4BB8-4F60-BDA8-2618579823E8}"/>
    <cellStyle name="Separador de milhares 2 3 2 8 2 2 4" xfId="38647" xr:uid="{BE697455-46C8-4A93-A6B2-375FFB126A0B}"/>
    <cellStyle name="Separador de milhares 2 3 2 8 2 3" xfId="18015" xr:uid="{0022CE1E-BD73-407E-92C6-B201522F31CA}"/>
    <cellStyle name="Separador de milhares 2 3 2 8 2 3 2" xfId="29809" xr:uid="{BBCC9990-A99A-4860-B5FF-54ADA873716C}"/>
    <cellStyle name="Separador de milhares 2 3 2 8 2 3 3" xfId="41608" xr:uid="{6129B562-55D3-4427-B52B-799DBFE0DB21}"/>
    <cellStyle name="Separador de milhares 2 3 2 8 2 4" xfId="23916" xr:uid="{26B8082A-7147-4E64-B8BD-7981EF53EA8D}"/>
    <cellStyle name="Separador de milhares 2 3 2 8 2 5" xfId="35711" xr:uid="{7CF79499-58DB-4D70-8E18-207479363C92}"/>
    <cellStyle name="Separador de milhares 2 3 2 8 3" xfId="13632" xr:uid="{00000000-0005-0000-0000-000045190000}"/>
    <cellStyle name="Separador de milhares 2 3 2 8 3 2" xfId="19563" xr:uid="{9A06266C-7C1B-4432-9AE2-17B2D97344EC}"/>
    <cellStyle name="Separador de milhares 2 3 2 8 3 2 2" xfId="31357" xr:uid="{09970D77-D7FF-4A9A-8732-C30DF5B08BD1}"/>
    <cellStyle name="Separador de milhares 2 3 2 8 3 2 3" xfId="43156" xr:uid="{CF4BBF14-8DF8-4AEA-BCBD-4BCD2EA24506}"/>
    <cellStyle name="Separador de milhares 2 3 2 8 3 3" xfId="25464" xr:uid="{C696E640-4787-4B4F-B57F-2EF6A4BA0531}"/>
    <cellStyle name="Separador de milhares 2 3 2 8 3 4" xfId="37259" xr:uid="{71CAF97A-9CCB-4E3C-B3B9-EAD7240B0CB1}"/>
    <cellStyle name="Separador de milhares 2 3 2 8 4" xfId="16623" xr:uid="{81CDB125-CA59-491D-8BA0-32FA49D18F2B}"/>
    <cellStyle name="Separador de milhares 2 3 2 8 4 2" xfId="28417" xr:uid="{A0F77991-37DA-4607-9F92-145626313A1F}"/>
    <cellStyle name="Separador de milhares 2 3 2 8 4 3" xfId="40216" xr:uid="{041A0565-695D-49B3-887B-6F1CA2253114}"/>
    <cellStyle name="Separador de milhares 2 3 2 8 5" xfId="22527" xr:uid="{D457DFE5-CC52-4C1E-94CF-69A94A375021}"/>
    <cellStyle name="Separador de milhares 2 3 2 8 6" xfId="34323" xr:uid="{267335DE-D525-4357-B799-010A70EDE76E}"/>
    <cellStyle name="Separador de milhares 2 3 2 9" xfId="11267" xr:uid="{00000000-0005-0000-0000-000046190000}"/>
    <cellStyle name="Separador de milhares 2 3 2 9 2" xfId="14210" xr:uid="{00000000-0005-0000-0000-000047190000}"/>
    <cellStyle name="Separador de milhares 2 3 2 9 2 2" xfId="20141" xr:uid="{9A17FA9D-997E-4E65-9853-A199FE8E2223}"/>
    <cellStyle name="Separador de milhares 2 3 2 9 2 2 2" xfId="31935" xr:uid="{96648D6E-8FC2-4B22-B825-394C9F1C47F4}"/>
    <cellStyle name="Separador de milhares 2 3 2 9 2 2 3" xfId="43734" xr:uid="{1BAEAA90-1EC1-479E-9435-D6A9A23EB62D}"/>
    <cellStyle name="Separador de milhares 2 3 2 9 2 3" xfId="26042" xr:uid="{25F86934-3DFF-489F-A6C6-BB3B5CAF7E73}"/>
    <cellStyle name="Separador de milhares 2 3 2 9 2 4" xfId="37837" xr:uid="{9B094193-2E3E-4FDA-882B-5A6E8A221DB6}"/>
    <cellStyle name="Separador de milhares 2 3 2 9 3" xfId="17205" xr:uid="{7DED8645-D0D2-4CF3-AB12-4778CC2CD0F3}"/>
    <cellStyle name="Separador de milhares 2 3 2 9 3 2" xfId="28999" xr:uid="{15D7F354-AEC5-4D57-81A1-1A743C1E78FB}"/>
    <cellStyle name="Separador de milhares 2 3 2 9 3 3" xfId="40798" xr:uid="{506BE93D-A2B7-4A86-8879-CF6CB0E8F492}"/>
    <cellStyle name="Separador de milhares 2 3 2 9 4" xfId="23106" xr:uid="{25E81795-3631-48C5-B0C7-D1366AE82D98}"/>
    <cellStyle name="Separador de milhares 2 3 2 9 5" xfId="34901" xr:uid="{1A5EB842-1DF0-4620-A43C-3433D8B8CB0F}"/>
    <cellStyle name="Separador de milhares 2 3 3" xfId="411" xr:uid="{00000000-0005-0000-0000-000048190000}"/>
    <cellStyle name="Separador de milhares 2 3 3 10" xfId="33213" xr:uid="{16C22C73-453A-442D-8C39-0A3D65083C1B}"/>
    <cellStyle name="Separador de milhares 2 3 3 2" xfId="4126" xr:uid="{00000000-0005-0000-0000-000049190000}"/>
    <cellStyle name="Separador de milhares 2 3 3 2 2" xfId="4127" xr:uid="{00000000-0005-0000-0000-00004A190000}"/>
    <cellStyle name="Separador de milhares 2 3 3 2 2 2" xfId="12081" xr:uid="{00000000-0005-0000-0000-00004B190000}"/>
    <cellStyle name="Separador de milhares 2 3 3 2 2 2 2" xfId="15022" xr:uid="{00000000-0005-0000-0000-00004C190000}"/>
    <cellStyle name="Separador de milhares 2 3 3 2 2 2 2 2" xfId="20953" xr:uid="{1AF81C63-3360-4937-AA47-B2DD04356354}"/>
    <cellStyle name="Separador de milhares 2 3 3 2 2 2 2 2 2" xfId="32747" xr:uid="{62819DF0-40DB-4A7E-864B-0478CDD50337}"/>
    <cellStyle name="Separador de milhares 2 3 3 2 2 2 2 2 3" xfId="44546" xr:uid="{EA0DC220-C9F6-4A96-BCB5-2D3D45798B01}"/>
    <cellStyle name="Separador de milhares 2 3 3 2 2 2 2 3" xfId="26854" xr:uid="{27CF0983-E76A-4701-A9E7-FCC1F5BF6224}"/>
    <cellStyle name="Separador de milhares 2 3 3 2 2 2 2 4" xfId="38649" xr:uid="{947377B6-1C91-42A4-9731-C9BCF6F3A84B}"/>
    <cellStyle name="Separador de milhares 2 3 3 2 2 2 3" xfId="18017" xr:uid="{412F3B26-4061-4735-B0C8-A0149A95AAE2}"/>
    <cellStyle name="Separador de milhares 2 3 3 2 2 2 3 2" xfId="29811" xr:uid="{D77004FF-7525-4225-A3FC-76E090929AC5}"/>
    <cellStyle name="Separador de milhares 2 3 3 2 2 2 3 3" xfId="41610" xr:uid="{68D26BA7-AFAB-4C77-AC5C-44C9CAF91613}"/>
    <cellStyle name="Separador de milhares 2 3 3 2 2 2 4" xfId="23918" xr:uid="{95A056A8-3282-4ED8-9680-1D1212C29138}"/>
    <cellStyle name="Separador de milhares 2 3 3 2 2 2 5" xfId="35713" xr:uid="{C1540200-8075-45CE-9FBC-12DAC835E511}"/>
    <cellStyle name="Separador de milhares 2 3 3 2 2 3" xfId="13634" xr:uid="{00000000-0005-0000-0000-00004D190000}"/>
    <cellStyle name="Separador de milhares 2 3 3 2 2 3 2" xfId="19565" xr:uid="{52EA598E-E192-468A-A705-5140E965A4F2}"/>
    <cellStyle name="Separador de milhares 2 3 3 2 2 3 2 2" xfId="31359" xr:uid="{D03AE05E-3691-47BD-B357-3382E252F5EF}"/>
    <cellStyle name="Separador de milhares 2 3 3 2 2 3 2 3" xfId="43158" xr:uid="{42AA28FA-AF04-4D0E-AC13-5C23ED9BE564}"/>
    <cellStyle name="Separador de milhares 2 3 3 2 2 3 3" xfId="25466" xr:uid="{A438E1F8-CE04-4E32-838A-BB9F0652177D}"/>
    <cellStyle name="Separador de milhares 2 3 3 2 2 3 4" xfId="37261" xr:uid="{3D2378AA-8ABF-47D4-A7A6-B6E81DBC3412}"/>
    <cellStyle name="Separador de milhares 2 3 3 2 2 4" xfId="16625" xr:uid="{D496FCDD-FB61-4CB8-A4B7-2A87380F533F}"/>
    <cellStyle name="Separador de milhares 2 3 3 2 2 4 2" xfId="28419" xr:uid="{A844B684-242E-4DAA-93C6-7CD792AE95DD}"/>
    <cellStyle name="Separador de milhares 2 3 3 2 2 4 3" xfId="40218" xr:uid="{C1008653-3425-41A2-A658-62F8FC274989}"/>
    <cellStyle name="Separador de milhares 2 3 3 2 2 5" xfId="22529" xr:uid="{E2E1DAF5-5D11-4524-8593-A167478341A5}"/>
    <cellStyle name="Separador de milhares 2 3 3 2 2 6" xfId="34325" xr:uid="{D5E4FAE0-4D0D-4778-A6A3-0F7D6479F467}"/>
    <cellStyle name="Separador de milhares 2 3 3 2 3" xfId="4128" xr:uid="{00000000-0005-0000-0000-00004E190000}"/>
    <cellStyle name="Separador de milhares 2 3 3 2 3 2" xfId="12082" xr:uid="{00000000-0005-0000-0000-00004F190000}"/>
    <cellStyle name="Separador de milhares 2 3 3 2 3 2 2" xfId="15023" xr:uid="{00000000-0005-0000-0000-000050190000}"/>
    <cellStyle name="Separador de milhares 2 3 3 2 3 2 2 2" xfId="20954" xr:uid="{A67BE520-437C-4505-ABAA-A9C16C2F776E}"/>
    <cellStyle name="Separador de milhares 2 3 3 2 3 2 2 2 2" xfId="32748" xr:uid="{98715B99-BA0D-4261-9597-7EC59E368C4B}"/>
    <cellStyle name="Separador de milhares 2 3 3 2 3 2 2 2 3" xfId="44547" xr:uid="{631755CD-B47C-40FE-B762-45207DDCFF51}"/>
    <cellStyle name="Separador de milhares 2 3 3 2 3 2 2 3" xfId="26855" xr:uid="{0303136C-0B92-4DC2-BFBE-711CCB1047C7}"/>
    <cellStyle name="Separador de milhares 2 3 3 2 3 2 2 4" xfId="38650" xr:uid="{1968D1AB-3A07-46E2-A7D3-D579E80328B4}"/>
    <cellStyle name="Separador de milhares 2 3 3 2 3 2 3" xfId="18018" xr:uid="{AE607DD2-195F-4576-89CA-C4DB65D31309}"/>
    <cellStyle name="Separador de milhares 2 3 3 2 3 2 3 2" xfId="29812" xr:uid="{FE237A8D-2DF2-42EF-B7B5-4EE994BD7C8A}"/>
    <cellStyle name="Separador de milhares 2 3 3 2 3 2 3 3" xfId="41611" xr:uid="{1F6251A2-1387-4EB8-A9AB-16A4119B20A9}"/>
    <cellStyle name="Separador de milhares 2 3 3 2 3 2 4" xfId="23919" xr:uid="{330A5692-EB5D-452F-8475-48EB7EBEE71B}"/>
    <cellStyle name="Separador de milhares 2 3 3 2 3 2 5" xfId="35714" xr:uid="{432EB582-7C96-4F27-BB47-B1FACCF9E470}"/>
    <cellStyle name="Separador de milhares 2 3 3 2 3 3" xfId="13635" xr:uid="{00000000-0005-0000-0000-000051190000}"/>
    <cellStyle name="Separador de milhares 2 3 3 2 3 3 2" xfId="19566" xr:uid="{03B7107D-3F5C-4833-9429-20250E1B58C6}"/>
    <cellStyle name="Separador de milhares 2 3 3 2 3 3 2 2" xfId="31360" xr:uid="{8157C067-E504-40E4-9E06-8FFC248E37E3}"/>
    <cellStyle name="Separador de milhares 2 3 3 2 3 3 2 3" xfId="43159" xr:uid="{5FC5712E-A07E-4161-A29A-B407C620EA76}"/>
    <cellStyle name="Separador de milhares 2 3 3 2 3 3 3" xfId="25467" xr:uid="{7A2CA54E-B3FE-4CBF-940D-C18E7C86E83F}"/>
    <cellStyle name="Separador de milhares 2 3 3 2 3 3 4" xfId="37262" xr:uid="{435B80A1-1A24-4290-B32A-DC3DA58AF5FA}"/>
    <cellStyle name="Separador de milhares 2 3 3 2 3 4" xfId="16626" xr:uid="{D491322C-FD01-4114-802C-D9B4CCA95DF9}"/>
    <cellStyle name="Separador de milhares 2 3 3 2 3 4 2" xfId="28420" xr:uid="{3C907FE1-D50E-4D41-A426-43824189522E}"/>
    <cellStyle name="Separador de milhares 2 3 3 2 3 4 3" xfId="40219" xr:uid="{64CCABFB-85CA-4573-B046-EDCC8E83D9B2}"/>
    <cellStyle name="Separador de milhares 2 3 3 2 3 5" xfId="22530" xr:uid="{97912F31-EBB4-4A84-AD0C-15025BA199B4}"/>
    <cellStyle name="Separador de milhares 2 3 3 2 3 6" xfId="34326" xr:uid="{1E2B9E93-1851-4803-A673-4B812A4252D7}"/>
    <cellStyle name="Separador de milhares 2 3 3 2 4" xfId="12080" xr:uid="{00000000-0005-0000-0000-000052190000}"/>
    <cellStyle name="Separador de milhares 2 3 3 2 4 2" xfId="15021" xr:uid="{00000000-0005-0000-0000-000053190000}"/>
    <cellStyle name="Separador de milhares 2 3 3 2 4 2 2" xfId="20952" xr:uid="{2E1712A6-6F4D-4F31-A3C0-3AEE811B6A9E}"/>
    <cellStyle name="Separador de milhares 2 3 3 2 4 2 2 2" xfId="32746" xr:uid="{B5DB7B7F-8C68-44E0-979A-6E2418683944}"/>
    <cellStyle name="Separador de milhares 2 3 3 2 4 2 2 3" xfId="44545" xr:uid="{C7E6A1E6-D348-434D-8173-A35E7AAAFF17}"/>
    <cellStyle name="Separador de milhares 2 3 3 2 4 2 3" xfId="26853" xr:uid="{B1BD7E71-8AB3-440A-9436-E107C28238B5}"/>
    <cellStyle name="Separador de milhares 2 3 3 2 4 2 4" xfId="38648" xr:uid="{23C93136-1333-40F4-9A10-9256800460C9}"/>
    <cellStyle name="Separador de milhares 2 3 3 2 4 3" xfId="18016" xr:uid="{97777496-64A2-4275-B158-E1DFD46E6BB8}"/>
    <cellStyle name="Separador de milhares 2 3 3 2 4 3 2" xfId="29810" xr:uid="{A99051AA-3A11-49C7-ABAB-ED9FAB610F0B}"/>
    <cellStyle name="Separador de milhares 2 3 3 2 4 3 3" xfId="41609" xr:uid="{9B4A754B-10B2-45A4-A3E0-0C29ED5B14BF}"/>
    <cellStyle name="Separador de milhares 2 3 3 2 4 4" xfId="23917" xr:uid="{7D8B76A3-5FC7-4810-B07E-7CA63CD27EC2}"/>
    <cellStyle name="Separador de milhares 2 3 3 2 4 5" xfId="35712" xr:uid="{3CDB7C4B-7C83-4B1F-8090-1C8F8483C1A2}"/>
    <cellStyle name="Separador de milhares 2 3 3 2 5" xfId="13633" xr:uid="{00000000-0005-0000-0000-000054190000}"/>
    <cellStyle name="Separador de milhares 2 3 3 2 5 2" xfId="19564" xr:uid="{6AA0681E-A64A-43F5-B2A8-E8C0786D9A0D}"/>
    <cellStyle name="Separador de milhares 2 3 3 2 5 2 2" xfId="31358" xr:uid="{66233F1C-469B-46BD-8171-CBE8E153E746}"/>
    <cellStyle name="Separador de milhares 2 3 3 2 5 2 3" xfId="43157" xr:uid="{4332F234-F51B-43E2-B726-354EEB66A470}"/>
    <cellStyle name="Separador de milhares 2 3 3 2 5 3" xfId="25465" xr:uid="{CE7C7612-29A1-4507-B566-5079A3111D59}"/>
    <cellStyle name="Separador de milhares 2 3 3 2 5 4" xfId="37260" xr:uid="{86F45A7F-51C4-4C6D-A002-9368E36918CD}"/>
    <cellStyle name="Separador de milhares 2 3 3 2 6" xfId="16624" xr:uid="{0BB2CED4-1C41-4B52-A084-D4DE4D9F1E08}"/>
    <cellStyle name="Separador de milhares 2 3 3 2 6 2" xfId="28418" xr:uid="{3E3484E0-5B4B-4341-8B03-8B4B0D0D9B9B}"/>
    <cellStyle name="Separador de milhares 2 3 3 2 6 3" xfId="40217" xr:uid="{3B10D724-A6DB-4329-9F34-398896D58C1F}"/>
    <cellStyle name="Separador de milhares 2 3 3 2 7" xfId="22528" xr:uid="{01FB606F-4362-4F0C-AA11-DF6E15AC4128}"/>
    <cellStyle name="Separador de milhares 2 3 3 2 8" xfId="34324" xr:uid="{67D65210-9D88-452F-8B3D-F7A5596D573D}"/>
    <cellStyle name="Separador de milhares 2 3 3 3" xfId="4129" xr:uid="{00000000-0005-0000-0000-000055190000}"/>
    <cellStyle name="Separador de milhares 2 3 3 3 2" xfId="12083" xr:uid="{00000000-0005-0000-0000-000056190000}"/>
    <cellStyle name="Separador de milhares 2 3 3 3 2 2" xfId="15024" xr:uid="{00000000-0005-0000-0000-000057190000}"/>
    <cellStyle name="Separador de milhares 2 3 3 3 2 2 2" xfId="20955" xr:uid="{6DA08955-9509-4044-B3AD-75D4D1B04F9A}"/>
    <cellStyle name="Separador de milhares 2 3 3 3 2 2 2 2" xfId="32749" xr:uid="{E26F7FD9-5A2A-487D-946D-9933B7F5F7F6}"/>
    <cellStyle name="Separador de milhares 2 3 3 3 2 2 2 3" xfId="44548" xr:uid="{58F3133C-B6F5-4D0E-89ED-28FE7828A28B}"/>
    <cellStyle name="Separador de milhares 2 3 3 3 2 2 3" xfId="26856" xr:uid="{8A0F33FA-8F68-4816-9534-8C4DECFF2875}"/>
    <cellStyle name="Separador de milhares 2 3 3 3 2 2 4" xfId="38651" xr:uid="{BDBFC1FC-0ADA-4DD5-9069-3553C05676E3}"/>
    <cellStyle name="Separador de milhares 2 3 3 3 2 3" xfId="18019" xr:uid="{89AD9F54-1325-4D0E-86EA-11F09EE879CD}"/>
    <cellStyle name="Separador de milhares 2 3 3 3 2 3 2" xfId="29813" xr:uid="{1DB7D400-0672-4239-9CB0-270DB6F9703F}"/>
    <cellStyle name="Separador de milhares 2 3 3 3 2 3 3" xfId="41612" xr:uid="{0A2BCF57-43EB-463C-8D29-9AF7D7469AE6}"/>
    <cellStyle name="Separador de milhares 2 3 3 3 2 4" xfId="23920" xr:uid="{00461E63-9384-4C79-B480-E00BAF5CC746}"/>
    <cellStyle name="Separador de milhares 2 3 3 3 2 5" xfId="35715" xr:uid="{7F72A10E-C56B-4C6B-B634-6B1CC9893D37}"/>
    <cellStyle name="Separador de milhares 2 3 3 3 3" xfId="13636" xr:uid="{00000000-0005-0000-0000-000058190000}"/>
    <cellStyle name="Separador de milhares 2 3 3 3 3 2" xfId="19567" xr:uid="{7E65CBD3-77E7-48ED-AAE5-13BE00788715}"/>
    <cellStyle name="Separador de milhares 2 3 3 3 3 2 2" xfId="31361" xr:uid="{4DF2C8AF-9AF2-4B07-B065-A862B5108D47}"/>
    <cellStyle name="Separador de milhares 2 3 3 3 3 2 3" xfId="43160" xr:uid="{F618CEB5-73A5-49F0-9D63-274D3FFDB869}"/>
    <cellStyle name="Separador de milhares 2 3 3 3 3 3" xfId="25468" xr:uid="{E1BFFBA8-360B-4F0B-A6CE-51C935639EBB}"/>
    <cellStyle name="Separador de milhares 2 3 3 3 3 4" xfId="37263" xr:uid="{DD8F64ED-908E-4955-A9E0-0C0B96EC3A66}"/>
    <cellStyle name="Separador de milhares 2 3 3 3 4" xfId="16627" xr:uid="{CC4E6EBC-6BB5-4E9E-9F07-6A4C39733B6B}"/>
    <cellStyle name="Separador de milhares 2 3 3 3 4 2" xfId="28421" xr:uid="{743DE056-E213-449F-8E47-76B6C7C6E2F4}"/>
    <cellStyle name="Separador de milhares 2 3 3 3 4 3" xfId="40220" xr:uid="{32F0D467-69A2-46A6-BAC1-1CC5485452A2}"/>
    <cellStyle name="Separador de milhares 2 3 3 3 5" xfId="22531" xr:uid="{6F062DC9-5D45-41E2-8946-D965CBCC63D1}"/>
    <cellStyle name="Separador de milhares 2 3 3 3 6" xfId="34327" xr:uid="{38CA9051-ED41-4816-AED3-2C11D63FC4A3}"/>
    <cellStyle name="Separador de milhares 2 3 3 4" xfId="4130" xr:uid="{00000000-0005-0000-0000-000059190000}"/>
    <cellStyle name="Separador de milhares 2 3 3 4 2" xfId="12084" xr:uid="{00000000-0005-0000-0000-00005A190000}"/>
    <cellStyle name="Separador de milhares 2 3 3 4 2 2" xfId="15025" xr:uid="{00000000-0005-0000-0000-00005B190000}"/>
    <cellStyle name="Separador de milhares 2 3 3 4 2 2 2" xfId="20956" xr:uid="{7009291C-E380-48DE-A868-A1D137CE646B}"/>
    <cellStyle name="Separador de milhares 2 3 3 4 2 2 2 2" xfId="32750" xr:uid="{29280E6C-3125-48EA-91B2-3AD6091322EE}"/>
    <cellStyle name="Separador de milhares 2 3 3 4 2 2 2 3" xfId="44549" xr:uid="{0B5CC054-9CDD-4A0B-ACC0-A50B47F1CA32}"/>
    <cellStyle name="Separador de milhares 2 3 3 4 2 2 3" xfId="26857" xr:uid="{E29A60B0-D994-48B3-B136-DBBACA993A63}"/>
    <cellStyle name="Separador de milhares 2 3 3 4 2 2 4" xfId="38652" xr:uid="{0E0318E7-03C9-4A9F-BCD2-14A91CCB0E79}"/>
    <cellStyle name="Separador de milhares 2 3 3 4 2 3" xfId="18020" xr:uid="{32DEAD86-EABB-417B-A0F6-5400B1F46CA6}"/>
    <cellStyle name="Separador de milhares 2 3 3 4 2 3 2" xfId="29814" xr:uid="{A11914AA-E84E-4967-808C-64AC3957AB40}"/>
    <cellStyle name="Separador de milhares 2 3 3 4 2 3 3" xfId="41613" xr:uid="{3A35ADC2-ACA9-4884-A491-69A23923136E}"/>
    <cellStyle name="Separador de milhares 2 3 3 4 2 4" xfId="23921" xr:uid="{7BFFC512-F524-4C03-8509-D35568A0656A}"/>
    <cellStyle name="Separador de milhares 2 3 3 4 2 5" xfId="35716" xr:uid="{6342E29C-0637-4A7D-9095-422CB5066FE1}"/>
    <cellStyle name="Separador de milhares 2 3 3 4 3" xfId="13637" xr:uid="{00000000-0005-0000-0000-00005C190000}"/>
    <cellStyle name="Separador de milhares 2 3 3 4 3 2" xfId="19568" xr:uid="{3EDEECDE-AE32-41FD-A2D3-1A70BFBE03C9}"/>
    <cellStyle name="Separador de milhares 2 3 3 4 3 2 2" xfId="31362" xr:uid="{9BDC27B5-7512-480A-99D8-F0B5236AB527}"/>
    <cellStyle name="Separador de milhares 2 3 3 4 3 2 3" xfId="43161" xr:uid="{2CD6FF64-865A-4BBE-9F0B-162A0DB7B9AE}"/>
    <cellStyle name="Separador de milhares 2 3 3 4 3 3" xfId="25469" xr:uid="{0C1170FF-2471-4E34-9FC3-798B26239E52}"/>
    <cellStyle name="Separador de milhares 2 3 3 4 3 4" xfId="37264" xr:uid="{99102180-A241-4E9E-BE40-F66AFFBB32CC}"/>
    <cellStyle name="Separador de milhares 2 3 3 4 4" xfId="16628" xr:uid="{4E63F876-C6FB-49B5-98F9-EFCA73F5E731}"/>
    <cellStyle name="Separador de milhares 2 3 3 4 4 2" xfId="28422" xr:uid="{9933DC6A-98E5-4D1A-80F5-FB234EFD009C}"/>
    <cellStyle name="Separador de milhares 2 3 3 4 4 3" xfId="40221" xr:uid="{6CA83FC7-2661-46A4-AEB3-9E191BB4864D}"/>
    <cellStyle name="Separador de milhares 2 3 3 4 5" xfId="22532" xr:uid="{121D21BA-4C04-457E-ABA7-4711C464193E}"/>
    <cellStyle name="Separador de milhares 2 3 3 4 6" xfId="34328" xr:uid="{5E779CDF-2775-44D5-8BF7-3A293F4CDAF9}"/>
    <cellStyle name="Separador de milhares 2 3 3 5" xfId="4131" xr:uid="{00000000-0005-0000-0000-00005D190000}"/>
    <cellStyle name="Separador de milhares 2 3 3 5 2" xfId="12085" xr:uid="{00000000-0005-0000-0000-00005E190000}"/>
    <cellStyle name="Separador de milhares 2 3 3 5 2 2" xfId="15026" xr:uid="{00000000-0005-0000-0000-00005F190000}"/>
    <cellStyle name="Separador de milhares 2 3 3 5 2 2 2" xfId="20957" xr:uid="{93EAA9C5-968F-491C-8E0A-EC889F712D49}"/>
    <cellStyle name="Separador de milhares 2 3 3 5 2 2 2 2" xfId="32751" xr:uid="{8A4A4571-EF72-457F-8696-B9C2BE131E96}"/>
    <cellStyle name="Separador de milhares 2 3 3 5 2 2 2 3" xfId="44550" xr:uid="{36E2213D-4AA8-4140-8BA8-F23F71DC99D7}"/>
    <cellStyle name="Separador de milhares 2 3 3 5 2 2 3" xfId="26858" xr:uid="{5E6B73E3-C12F-4128-B33A-15B335582F77}"/>
    <cellStyle name="Separador de milhares 2 3 3 5 2 2 4" xfId="38653" xr:uid="{D94459A5-A1C9-4B76-B8A2-FF5AE89503AA}"/>
    <cellStyle name="Separador de milhares 2 3 3 5 2 3" xfId="18021" xr:uid="{D320262C-772E-4719-A765-C0FEACD4184C}"/>
    <cellStyle name="Separador de milhares 2 3 3 5 2 3 2" xfId="29815" xr:uid="{B0BE5420-C0B6-487D-A555-161D86EEAA3A}"/>
    <cellStyle name="Separador de milhares 2 3 3 5 2 3 3" xfId="41614" xr:uid="{87225525-9AEC-428B-A9A0-3CCD94DAA9BA}"/>
    <cellStyle name="Separador de milhares 2 3 3 5 2 4" xfId="23922" xr:uid="{CBEB19B3-4988-4472-A82A-7029DC1D7619}"/>
    <cellStyle name="Separador de milhares 2 3 3 5 2 5" xfId="35717" xr:uid="{B4EEB356-6185-4AE7-9E6C-89ECEC8D15C2}"/>
    <cellStyle name="Separador de milhares 2 3 3 5 3" xfId="13638" xr:uid="{00000000-0005-0000-0000-000060190000}"/>
    <cellStyle name="Separador de milhares 2 3 3 5 3 2" xfId="19569" xr:uid="{C5D88830-0550-458C-B43E-3EC4CCEC6D32}"/>
    <cellStyle name="Separador de milhares 2 3 3 5 3 2 2" xfId="31363" xr:uid="{0D830C2E-CF68-417E-9374-66B3CD37CBF6}"/>
    <cellStyle name="Separador de milhares 2 3 3 5 3 2 3" xfId="43162" xr:uid="{9353E785-F63C-414B-9B6E-233FF1E92E84}"/>
    <cellStyle name="Separador de milhares 2 3 3 5 3 3" xfId="25470" xr:uid="{6D877507-5616-442A-B1DC-2853A94BF41C}"/>
    <cellStyle name="Separador de milhares 2 3 3 5 3 4" xfId="37265" xr:uid="{DEAB3114-0F92-4CF1-B3E0-0E1EBED29999}"/>
    <cellStyle name="Separador de milhares 2 3 3 5 4" xfId="16629" xr:uid="{AF7F3775-D3EB-4626-A46C-735AE1E44F71}"/>
    <cellStyle name="Separador de milhares 2 3 3 5 4 2" xfId="28423" xr:uid="{FDBE4613-E760-4417-B3A5-D638FA6698CC}"/>
    <cellStyle name="Separador de milhares 2 3 3 5 4 3" xfId="40222" xr:uid="{DBD6F833-0195-4359-9A3F-B705E7B4CE3B}"/>
    <cellStyle name="Separador de milhares 2 3 3 5 5" xfId="22533" xr:uid="{6A8EBE81-CB3C-48ED-9AB3-B89E7BA12F9F}"/>
    <cellStyle name="Separador de milhares 2 3 3 5 6" xfId="34329" xr:uid="{FBED1C8A-9E8D-43ED-998F-C3B85AC521B9}"/>
    <cellStyle name="Separador de milhares 2 3 3 6" xfId="11128" xr:uid="{00000000-0005-0000-0000-000061190000}"/>
    <cellStyle name="Separador de milhares 2 3 3 6 2" xfId="14071" xr:uid="{00000000-0005-0000-0000-000062190000}"/>
    <cellStyle name="Separador de milhares 2 3 3 6 2 2" xfId="20002" xr:uid="{1C41C241-4C21-479C-8EE3-D820196BAC9D}"/>
    <cellStyle name="Separador de milhares 2 3 3 6 2 2 2" xfId="31796" xr:uid="{EA18EBF1-9E4D-4080-AAC8-D1E1B94703FE}"/>
    <cellStyle name="Separador de milhares 2 3 3 6 2 2 3" xfId="43595" xr:uid="{47BC2A9C-A339-40F0-A9AA-DDBD4C8E2E55}"/>
    <cellStyle name="Separador de milhares 2 3 3 6 2 3" xfId="25903" xr:uid="{2BD765C3-3ADE-411A-9D29-65A6BD7E9FAB}"/>
    <cellStyle name="Separador de milhares 2 3 3 6 2 4" xfId="37698" xr:uid="{787360B9-9E7D-4084-BE26-68CA7781964E}"/>
    <cellStyle name="Separador de milhares 2 3 3 6 3" xfId="17066" xr:uid="{786A13CC-3289-4DE9-B578-4638E80049DA}"/>
    <cellStyle name="Separador de milhares 2 3 3 6 3 2" xfId="28860" xr:uid="{9DD0DA1D-0328-4E8D-B018-C6A951E122CB}"/>
    <cellStyle name="Separador de milhares 2 3 3 6 3 3" xfId="40659" xr:uid="{F62B2C51-E78D-46CA-AEAC-A07FF3E71664}"/>
    <cellStyle name="Separador de milhares 2 3 3 6 4" xfId="22967" xr:uid="{ABCFA9AB-C124-4F80-BEEF-2F2475061B88}"/>
    <cellStyle name="Separador de milhares 2 3 3 6 5" xfId="34762" xr:uid="{BE4C7ABE-DE94-4F0B-9233-BECD78EDD2AF}"/>
    <cellStyle name="Separador de milhares 2 3 3 7" xfId="12526" xr:uid="{00000000-0005-0000-0000-000063190000}"/>
    <cellStyle name="Separador de milhares 2 3 3 7 2" xfId="18457" xr:uid="{788DB518-C86D-4C98-8032-3491A4D016A5}"/>
    <cellStyle name="Separador de milhares 2 3 3 7 2 2" xfId="30251" xr:uid="{FC74A1CA-B629-4E71-A770-C049447B270B}"/>
    <cellStyle name="Separador de milhares 2 3 3 7 2 3" xfId="42050" xr:uid="{C1D400A1-7F55-4C6C-A414-21D3DC2949F7}"/>
    <cellStyle name="Separador de milhares 2 3 3 7 3" xfId="24358" xr:uid="{68A4291C-C3E3-4E4F-A16F-46BE69ED3DD9}"/>
    <cellStyle name="Separador de milhares 2 3 3 7 4" xfId="36153" xr:uid="{FAF97E39-B49B-4A62-8DA6-812894849114}"/>
    <cellStyle name="Separador de milhares 2 3 3 8" xfId="15513" xr:uid="{AE5BBBE4-C6DD-4C9E-A323-9966895DD151}"/>
    <cellStyle name="Separador de milhares 2 3 3 8 2" xfId="27311" xr:uid="{31CE3D9A-89B5-4FD2-B026-17DAA319CD87}"/>
    <cellStyle name="Separador de milhares 2 3 3 8 3" xfId="39106" xr:uid="{E8202086-E76C-4ED0-B781-5854235B5E52}"/>
    <cellStyle name="Separador de milhares 2 3 3 9" xfId="21421" xr:uid="{B25C71B1-8B9B-4198-A00B-C567C7E967F3}"/>
    <cellStyle name="Separador de milhares 2 3 4" xfId="4132" xr:uid="{00000000-0005-0000-0000-000064190000}"/>
    <cellStyle name="Separador de milhares 2 3 4 10" xfId="34330" xr:uid="{FEAD41D6-F101-4B51-A7A1-87D61AD52EE5}"/>
    <cellStyle name="Separador de milhares 2 3 4 2" xfId="4133" xr:uid="{00000000-0005-0000-0000-000065190000}"/>
    <cellStyle name="Separador de milhares 2 3 4 2 2" xfId="4134" xr:uid="{00000000-0005-0000-0000-000066190000}"/>
    <cellStyle name="Separador de milhares 2 3 4 2 2 2" xfId="12088" xr:uid="{00000000-0005-0000-0000-000067190000}"/>
    <cellStyle name="Separador de milhares 2 3 4 2 2 2 2" xfId="15029" xr:uid="{00000000-0005-0000-0000-000068190000}"/>
    <cellStyle name="Separador de milhares 2 3 4 2 2 2 2 2" xfId="20960" xr:uid="{5AEBAC6D-018C-400C-9029-7E981DA4CB9D}"/>
    <cellStyle name="Separador de milhares 2 3 4 2 2 2 2 2 2" xfId="32754" xr:uid="{F811E454-668C-405E-B77B-8C532B1F2052}"/>
    <cellStyle name="Separador de milhares 2 3 4 2 2 2 2 2 3" xfId="44553" xr:uid="{F4343F3C-74DE-49A1-AD41-DC31FFDD42E8}"/>
    <cellStyle name="Separador de milhares 2 3 4 2 2 2 2 3" xfId="26861" xr:uid="{BF3F9DAE-81D2-477F-9BA7-86BE3950EF09}"/>
    <cellStyle name="Separador de milhares 2 3 4 2 2 2 2 4" xfId="38656" xr:uid="{415E2597-180B-4FBD-908E-4D93B1928E2D}"/>
    <cellStyle name="Separador de milhares 2 3 4 2 2 2 3" xfId="18024" xr:uid="{F6D203F2-DFAC-412F-A279-34299A731136}"/>
    <cellStyle name="Separador de milhares 2 3 4 2 2 2 3 2" xfId="29818" xr:uid="{424F3288-B339-4352-A08B-4BFC03572EDB}"/>
    <cellStyle name="Separador de milhares 2 3 4 2 2 2 3 3" xfId="41617" xr:uid="{51E12A63-1F36-407B-9C44-9E205CD16148}"/>
    <cellStyle name="Separador de milhares 2 3 4 2 2 2 4" xfId="23925" xr:uid="{E13B6021-2E8B-4D52-A578-03CF04A510AD}"/>
    <cellStyle name="Separador de milhares 2 3 4 2 2 2 5" xfId="35720" xr:uid="{8B387053-A123-4EC8-B34A-68BEA17585B3}"/>
    <cellStyle name="Separador de milhares 2 3 4 2 2 3" xfId="13641" xr:uid="{00000000-0005-0000-0000-000069190000}"/>
    <cellStyle name="Separador de milhares 2 3 4 2 2 3 2" xfId="19572" xr:uid="{F7D255B7-CC8F-474F-9153-109109D16501}"/>
    <cellStyle name="Separador de milhares 2 3 4 2 2 3 2 2" xfId="31366" xr:uid="{3D93A983-1DB6-4A67-856F-B5C5D5D369DF}"/>
    <cellStyle name="Separador de milhares 2 3 4 2 2 3 2 3" xfId="43165" xr:uid="{47406287-D7D3-48E6-9590-E43476139EF6}"/>
    <cellStyle name="Separador de milhares 2 3 4 2 2 3 3" xfId="25473" xr:uid="{13381C1E-1493-44FF-92E3-7C5F7261C1CD}"/>
    <cellStyle name="Separador de milhares 2 3 4 2 2 3 4" xfId="37268" xr:uid="{A482263E-53F1-4CFB-A3A4-200632A39F3C}"/>
    <cellStyle name="Separador de milhares 2 3 4 2 2 4" xfId="16632" xr:uid="{68DF6DF4-0925-4E16-A243-4BCB7690DD73}"/>
    <cellStyle name="Separador de milhares 2 3 4 2 2 4 2" xfId="28426" xr:uid="{67ACECA0-D304-4D7C-954D-D0C641616367}"/>
    <cellStyle name="Separador de milhares 2 3 4 2 2 4 3" xfId="40225" xr:uid="{54FF9782-9444-43BE-AD8B-7467782AB623}"/>
    <cellStyle name="Separador de milhares 2 3 4 2 2 5" xfId="22536" xr:uid="{CFACE33E-ED64-4A64-A587-032F51058067}"/>
    <cellStyle name="Separador de milhares 2 3 4 2 2 6" xfId="34332" xr:uid="{BE8FD585-3B51-4F9E-9366-ED111A454D43}"/>
    <cellStyle name="Separador de milhares 2 3 4 2 3" xfId="4135" xr:uid="{00000000-0005-0000-0000-00006A190000}"/>
    <cellStyle name="Separador de milhares 2 3 4 2 3 2" xfId="12089" xr:uid="{00000000-0005-0000-0000-00006B190000}"/>
    <cellStyle name="Separador de milhares 2 3 4 2 3 2 2" xfId="15030" xr:uid="{00000000-0005-0000-0000-00006C190000}"/>
    <cellStyle name="Separador de milhares 2 3 4 2 3 2 2 2" xfId="20961" xr:uid="{9A6882EC-76AA-4AD6-870F-18EA7F2CEE18}"/>
    <cellStyle name="Separador de milhares 2 3 4 2 3 2 2 2 2" xfId="32755" xr:uid="{686AD06C-3758-47AB-B54F-FB1055C00D22}"/>
    <cellStyle name="Separador de milhares 2 3 4 2 3 2 2 2 3" xfId="44554" xr:uid="{7FC32311-9A96-49B5-9B9F-E62488A79FDA}"/>
    <cellStyle name="Separador de milhares 2 3 4 2 3 2 2 3" xfId="26862" xr:uid="{20E11F92-75CB-45E5-983B-B15C74252C67}"/>
    <cellStyle name="Separador de milhares 2 3 4 2 3 2 2 4" xfId="38657" xr:uid="{A6141FD9-E3BB-440C-97E1-999473A31A7C}"/>
    <cellStyle name="Separador de milhares 2 3 4 2 3 2 3" xfId="18025" xr:uid="{B8B0C909-8F95-4024-8ED9-858BE59879BA}"/>
    <cellStyle name="Separador de milhares 2 3 4 2 3 2 3 2" xfId="29819" xr:uid="{5C1CF7C4-E96B-4357-B4DB-40D11B6A23BB}"/>
    <cellStyle name="Separador de milhares 2 3 4 2 3 2 3 3" xfId="41618" xr:uid="{9BAB43CF-B2B1-4BC1-B980-6DF48C773AA8}"/>
    <cellStyle name="Separador de milhares 2 3 4 2 3 2 4" xfId="23926" xr:uid="{B851FD6C-A0C3-4193-BEB1-4246594C99D5}"/>
    <cellStyle name="Separador de milhares 2 3 4 2 3 2 5" xfId="35721" xr:uid="{D0C50E7B-AA0C-41B4-A34B-DFCFF888F046}"/>
    <cellStyle name="Separador de milhares 2 3 4 2 3 3" xfId="13642" xr:uid="{00000000-0005-0000-0000-00006D190000}"/>
    <cellStyle name="Separador de milhares 2 3 4 2 3 3 2" xfId="19573" xr:uid="{FAB2BB7E-B456-4165-BF79-44439F62FB2B}"/>
    <cellStyle name="Separador de milhares 2 3 4 2 3 3 2 2" xfId="31367" xr:uid="{85D126B2-7294-4D0A-BBB7-6B5D08CBFEC7}"/>
    <cellStyle name="Separador de milhares 2 3 4 2 3 3 2 3" xfId="43166" xr:uid="{72915501-AD9F-46D8-A76B-EAE05757C119}"/>
    <cellStyle name="Separador de milhares 2 3 4 2 3 3 3" xfId="25474" xr:uid="{1CF06BE4-5A4F-4E14-81BD-1B4E98294CD5}"/>
    <cellStyle name="Separador de milhares 2 3 4 2 3 3 4" xfId="37269" xr:uid="{F5DC561C-5438-445D-94E8-112790B78F8E}"/>
    <cellStyle name="Separador de milhares 2 3 4 2 3 4" xfId="16633" xr:uid="{5EBF7579-47FC-45F0-A1AD-43169274A623}"/>
    <cellStyle name="Separador de milhares 2 3 4 2 3 4 2" xfId="28427" xr:uid="{443F3C08-636C-4EC9-867B-04B8D97A6F8F}"/>
    <cellStyle name="Separador de milhares 2 3 4 2 3 4 3" xfId="40226" xr:uid="{F43E1B2D-AB59-4A2B-A454-8F5AC83DAD5A}"/>
    <cellStyle name="Separador de milhares 2 3 4 2 3 5" xfId="22537" xr:uid="{D0F7F4F8-4DF9-4BC4-AD79-76FC2781205A}"/>
    <cellStyle name="Separador de milhares 2 3 4 2 3 6" xfId="34333" xr:uid="{CC28BD9C-948F-4C8E-9412-F557DA440BD3}"/>
    <cellStyle name="Separador de milhares 2 3 4 2 4" xfId="12087" xr:uid="{00000000-0005-0000-0000-00006E190000}"/>
    <cellStyle name="Separador de milhares 2 3 4 2 4 2" xfId="15028" xr:uid="{00000000-0005-0000-0000-00006F190000}"/>
    <cellStyle name="Separador de milhares 2 3 4 2 4 2 2" xfId="20959" xr:uid="{C326A05D-5F8B-44BE-91C7-7D971102A14F}"/>
    <cellStyle name="Separador de milhares 2 3 4 2 4 2 2 2" xfId="32753" xr:uid="{6C74CF73-523D-4CEE-9829-71ED49962B0B}"/>
    <cellStyle name="Separador de milhares 2 3 4 2 4 2 2 3" xfId="44552" xr:uid="{C65FB860-12E8-4BC9-A483-7655627A49F4}"/>
    <cellStyle name="Separador de milhares 2 3 4 2 4 2 3" xfId="26860" xr:uid="{410EE303-2234-4FAC-8C3F-4CAFD2EE67CB}"/>
    <cellStyle name="Separador de milhares 2 3 4 2 4 2 4" xfId="38655" xr:uid="{1885D54F-C9F9-4E26-902E-E89DC187F734}"/>
    <cellStyle name="Separador de milhares 2 3 4 2 4 3" xfId="18023" xr:uid="{7913393E-7EEA-4A86-B397-9BEA49CAB3EC}"/>
    <cellStyle name="Separador de milhares 2 3 4 2 4 3 2" xfId="29817" xr:uid="{4D05B982-6F26-4204-9D07-2075EF526F91}"/>
    <cellStyle name="Separador de milhares 2 3 4 2 4 3 3" xfId="41616" xr:uid="{5F88AB39-852D-485A-AC53-3B0DBC25FCDF}"/>
    <cellStyle name="Separador de milhares 2 3 4 2 4 4" xfId="23924" xr:uid="{F4BA00C7-BC91-4480-BE52-7589E65C656F}"/>
    <cellStyle name="Separador de milhares 2 3 4 2 4 5" xfId="35719" xr:uid="{8B50098D-2036-43FC-88E7-A1D4B235E3AC}"/>
    <cellStyle name="Separador de milhares 2 3 4 2 5" xfId="13640" xr:uid="{00000000-0005-0000-0000-000070190000}"/>
    <cellStyle name="Separador de milhares 2 3 4 2 5 2" xfId="19571" xr:uid="{10C2BE1C-2C2C-495E-A0AE-9BBC75DA4DDA}"/>
    <cellStyle name="Separador de milhares 2 3 4 2 5 2 2" xfId="31365" xr:uid="{B424A35E-9046-4E70-86BB-5BE4BE1F2B04}"/>
    <cellStyle name="Separador de milhares 2 3 4 2 5 2 3" xfId="43164" xr:uid="{E02C6A66-9730-4085-959A-F08ED178B9AE}"/>
    <cellStyle name="Separador de milhares 2 3 4 2 5 3" xfId="25472" xr:uid="{6ED49777-A089-474F-AD30-6E3B160BF436}"/>
    <cellStyle name="Separador de milhares 2 3 4 2 5 4" xfId="37267" xr:uid="{FD54012B-9FF2-4729-9D60-D533EBEE2089}"/>
    <cellStyle name="Separador de milhares 2 3 4 2 6" xfId="16631" xr:uid="{D19C3683-11E2-4C3C-A14F-7BFA706D47B9}"/>
    <cellStyle name="Separador de milhares 2 3 4 2 6 2" xfId="28425" xr:uid="{55D7BDFA-D901-4F71-BAA5-0F264D604250}"/>
    <cellStyle name="Separador de milhares 2 3 4 2 6 3" xfId="40224" xr:uid="{02EA51DA-7DBB-4CCC-B892-9FD7EE952C29}"/>
    <cellStyle name="Separador de milhares 2 3 4 2 7" xfId="22535" xr:uid="{C22BFC8B-2FDA-4496-AEAF-037FEFBF624C}"/>
    <cellStyle name="Separador de milhares 2 3 4 2 8" xfId="34331" xr:uid="{AB7FC4FB-C7E9-43C7-8F0B-B1E63B0FA73C}"/>
    <cellStyle name="Separador de milhares 2 3 4 3" xfId="4136" xr:uid="{00000000-0005-0000-0000-000071190000}"/>
    <cellStyle name="Separador de milhares 2 3 4 3 2" xfId="12090" xr:uid="{00000000-0005-0000-0000-000072190000}"/>
    <cellStyle name="Separador de milhares 2 3 4 3 2 2" xfId="15031" xr:uid="{00000000-0005-0000-0000-000073190000}"/>
    <cellStyle name="Separador de milhares 2 3 4 3 2 2 2" xfId="20962" xr:uid="{B725808D-14D7-46E9-B10F-5753C28EB593}"/>
    <cellStyle name="Separador de milhares 2 3 4 3 2 2 2 2" xfId="32756" xr:uid="{E5EDAED5-CF9B-42D7-BCA6-60735D7C1164}"/>
    <cellStyle name="Separador de milhares 2 3 4 3 2 2 2 3" xfId="44555" xr:uid="{D71050D6-28A4-4B68-AC18-06E30C7EA1A1}"/>
    <cellStyle name="Separador de milhares 2 3 4 3 2 2 3" xfId="26863" xr:uid="{1041F96D-9F12-4D87-9E43-DC95FAF87C1C}"/>
    <cellStyle name="Separador de milhares 2 3 4 3 2 2 4" xfId="38658" xr:uid="{D3A47699-A44B-4D36-B1F8-45337F2B6D09}"/>
    <cellStyle name="Separador de milhares 2 3 4 3 2 3" xfId="18026" xr:uid="{75FD8CA0-6A93-4C8F-9E19-6520A3D85F57}"/>
    <cellStyle name="Separador de milhares 2 3 4 3 2 3 2" xfId="29820" xr:uid="{94DF3A0A-BA59-4E68-B37E-07BB67777041}"/>
    <cellStyle name="Separador de milhares 2 3 4 3 2 3 3" xfId="41619" xr:uid="{DA5CBA72-2088-4DF2-9CD3-D731BF0ECDED}"/>
    <cellStyle name="Separador de milhares 2 3 4 3 2 4" xfId="23927" xr:uid="{4AFD700F-7C1D-48DC-9435-8721E59BD1B4}"/>
    <cellStyle name="Separador de milhares 2 3 4 3 2 5" xfId="35722" xr:uid="{2FF3E0AB-8341-47F5-BF84-47D89FA9839C}"/>
    <cellStyle name="Separador de milhares 2 3 4 3 3" xfId="13643" xr:uid="{00000000-0005-0000-0000-000074190000}"/>
    <cellStyle name="Separador de milhares 2 3 4 3 3 2" xfId="19574" xr:uid="{EEFE7609-A93E-40D0-9A2A-D9B47E1349FB}"/>
    <cellStyle name="Separador de milhares 2 3 4 3 3 2 2" xfId="31368" xr:uid="{F62E3F0E-9C7B-4FDE-9D5C-316FAE0B8173}"/>
    <cellStyle name="Separador de milhares 2 3 4 3 3 2 3" xfId="43167" xr:uid="{0BA8E2EB-963D-4A0D-B3D0-D558EAC8D29E}"/>
    <cellStyle name="Separador de milhares 2 3 4 3 3 3" xfId="25475" xr:uid="{FBB1289B-6A97-4C6E-8BB5-0521DB323AA7}"/>
    <cellStyle name="Separador de milhares 2 3 4 3 3 4" xfId="37270" xr:uid="{D3C3724A-BF74-425E-8139-C081F6060675}"/>
    <cellStyle name="Separador de milhares 2 3 4 3 4" xfId="16634" xr:uid="{8993AD0D-A9D9-4D65-97B9-B852EB572A62}"/>
    <cellStyle name="Separador de milhares 2 3 4 3 4 2" xfId="28428" xr:uid="{6C83ED0A-0A9F-4A75-AAD8-0D6F8D835CC3}"/>
    <cellStyle name="Separador de milhares 2 3 4 3 4 3" xfId="40227" xr:uid="{881C7BDE-2EA5-499F-9505-5805FF05D87D}"/>
    <cellStyle name="Separador de milhares 2 3 4 3 5" xfId="22538" xr:uid="{49F12962-29DE-45B0-AE51-1495762ED76D}"/>
    <cellStyle name="Separador de milhares 2 3 4 3 6" xfId="34334" xr:uid="{00B06AEB-EF79-48F5-93F0-715101A7CC15}"/>
    <cellStyle name="Separador de milhares 2 3 4 4" xfId="4137" xr:uid="{00000000-0005-0000-0000-000075190000}"/>
    <cellStyle name="Separador de milhares 2 3 4 4 2" xfId="12091" xr:uid="{00000000-0005-0000-0000-000076190000}"/>
    <cellStyle name="Separador de milhares 2 3 4 4 2 2" xfId="15032" xr:uid="{00000000-0005-0000-0000-000077190000}"/>
    <cellStyle name="Separador de milhares 2 3 4 4 2 2 2" xfId="20963" xr:uid="{9CC6C05A-3CB1-4DAA-A7CF-F1E9DDF4B4DC}"/>
    <cellStyle name="Separador de milhares 2 3 4 4 2 2 2 2" xfId="32757" xr:uid="{AEF3A410-5D24-4EA3-9039-887B2695F279}"/>
    <cellStyle name="Separador de milhares 2 3 4 4 2 2 2 3" xfId="44556" xr:uid="{E4AAC732-D55E-42AE-9140-8002B6418D7E}"/>
    <cellStyle name="Separador de milhares 2 3 4 4 2 2 3" xfId="26864" xr:uid="{7FE09E7F-8417-4328-9526-F329EFA0256F}"/>
    <cellStyle name="Separador de milhares 2 3 4 4 2 2 4" xfId="38659" xr:uid="{C2391719-9721-4114-8C76-E4EDFF5FA848}"/>
    <cellStyle name="Separador de milhares 2 3 4 4 2 3" xfId="18027" xr:uid="{EBC37CC8-B3CE-4360-8DB8-9A8055A50FBC}"/>
    <cellStyle name="Separador de milhares 2 3 4 4 2 3 2" xfId="29821" xr:uid="{B4AB6CFA-6CB7-4473-A092-8E6CE64453B6}"/>
    <cellStyle name="Separador de milhares 2 3 4 4 2 3 3" xfId="41620" xr:uid="{989D9E3F-3B78-4416-81E6-9062C43C9D16}"/>
    <cellStyle name="Separador de milhares 2 3 4 4 2 4" xfId="23928" xr:uid="{E2D1531F-FE8D-43E9-B30E-EFCBF452A687}"/>
    <cellStyle name="Separador de milhares 2 3 4 4 2 5" xfId="35723" xr:uid="{A9BAA0A4-CEF2-4F85-8CAE-788E21CCBB28}"/>
    <cellStyle name="Separador de milhares 2 3 4 4 3" xfId="13644" xr:uid="{00000000-0005-0000-0000-000078190000}"/>
    <cellStyle name="Separador de milhares 2 3 4 4 3 2" xfId="19575" xr:uid="{78472FA1-C4FD-41F4-A971-6C6307096B34}"/>
    <cellStyle name="Separador de milhares 2 3 4 4 3 2 2" xfId="31369" xr:uid="{0F914F78-1CBB-4B05-A273-EA9E88564A37}"/>
    <cellStyle name="Separador de milhares 2 3 4 4 3 2 3" xfId="43168" xr:uid="{8248C5C3-C7FE-4DF5-8C19-108D480BB800}"/>
    <cellStyle name="Separador de milhares 2 3 4 4 3 3" xfId="25476" xr:uid="{AD42952C-289D-479B-9538-96F656C5F195}"/>
    <cellStyle name="Separador de milhares 2 3 4 4 3 4" xfId="37271" xr:uid="{975C33A6-5E10-4B6F-98ED-06B5211C7DEC}"/>
    <cellStyle name="Separador de milhares 2 3 4 4 4" xfId="16635" xr:uid="{58576036-F373-4C5D-840B-1638CA343BDD}"/>
    <cellStyle name="Separador de milhares 2 3 4 4 4 2" xfId="28429" xr:uid="{06218972-0005-4DE7-BFAF-3F96A23DF555}"/>
    <cellStyle name="Separador de milhares 2 3 4 4 4 3" xfId="40228" xr:uid="{11E1AAE9-E4C7-4F3B-B90A-4393A6114371}"/>
    <cellStyle name="Separador de milhares 2 3 4 4 5" xfId="22539" xr:uid="{248A957D-0DB9-44F2-A78D-F9A608C2B464}"/>
    <cellStyle name="Separador de milhares 2 3 4 4 6" xfId="34335" xr:uid="{89171F62-F416-4973-92C3-BEBE5779B457}"/>
    <cellStyle name="Separador de milhares 2 3 4 5" xfId="4138" xr:uid="{00000000-0005-0000-0000-000079190000}"/>
    <cellStyle name="Separador de milhares 2 3 4 5 2" xfId="12092" xr:uid="{00000000-0005-0000-0000-00007A190000}"/>
    <cellStyle name="Separador de milhares 2 3 4 5 2 2" xfId="15033" xr:uid="{00000000-0005-0000-0000-00007B190000}"/>
    <cellStyle name="Separador de milhares 2 3 4 5 2 2 2" xfId="20964" xr:uid="{EF409823-FC34-4EBC-B808-4D1999739154}"/>
    <cellStyle name="Separador de milhares 2 3 4 5 2 2 2 2" xfId="32758" xr:uid="{A7DA19FB-5F67-4B4E-988B-F00D9EBF6F15}"/>
    <cellStyle name="Separador de milhares 2 3 4 5 2 2 2 3" xfId="44557" xr:uid="{8ABC78A4-1691-4739-BE7B-6D5A37D4E7B9}"/>
    <cellStyle name="Separador de milhares 2 3 4 5 2 2 3" xfId="26865" xr:uid="{2CA8D10E-F341-4A5B-8374-90A7084E52A1}"/>
    <cellStyle name="Separador de milhares 2 3 4 5 2 2 4" xfId="38660" xr:uid="{BA90CBC5-617A-4689-96BB-793F29664CE4}"/>
    <cellStyle name="Separador de milhares 2 3 4 5 2 3" xfId="18028" xr:uid="{88980605-9365-4C41-9FCA-4F718622CA99}"/>
    <cellStyle name="Separador de milhares 2 3 4 5 2 3 2" xfId="29822" xr:uid="{9CB829A5-F92B-48B3-A767-1E348C3612B0}"/>
    <cellStyle name="Separador de milhares 2 3 4 5 2 3 3" xfId="41621" xr:uid="{BCD8F2C4-083E-4691-81C0-4E50D7343308}"/>
    <cellStyle name="Separador de milhares 2 3 4 5 2 4" xfId="23929" xr:uid="{80646BD5-D714-4B71-B348-52A120802ACA}"/>
    <cellStyle name="Separador de milhares 2 3 4 5 2 5" xfId="35724" xr:uid="{778D314D-07CF-407D-90E7-E21A4240CF31}"/>
    <cellStyle name="Separador de milhares 2 3 4 5 3" xfId="13645" xr:uid="{00000000-0005-0000-0000-00007C190000}"/>
    <cellStyle name="Separador de milhares 2 3 4 5 3 2" xfId="19576" xr:uid="{93E24BBA-E8DE-48B1-9A3A-2BF0B4569E81}"/>
    <cellStyle name="Separador de milhares 2 3 4 5 3 2 2" xfId="31370" xr:uid="{9C0F97E6-58F5-4E73-8874-AF286D1EA98B}"/>
    <cellStyle name="Separador de milhares 2 3 4 5 3 2 3" xfId="43169" xr:uid="{7289191D-2AF8-46E7-9CAA-AE1C78E20275}"/>
    <cellStyle name="Separador de milhares 2 3 4 5 3 3" xfId="25477" xr:uid="{F281C05B-A8DC-4C3F-81BE-48CC16C6AFF7}"/>
    <cellStyle name="Separador de milhares 2 3 4 5 3 4" xfId="37272" xr:uid="{D7C3A7D9-21FC-40EA-BC94-23BD476DFB74}"/>
    <cellStyle name="Separador de milhares 2 3 4 5 4" xfId="16636" xr:uid="{6EB45370-36C8-4D39-8F2E-08A369F06984}"/>
    <cellStyle name="Separador de milhares 2 3 4 5 4 2" xfId="28430" xr:uid="{2468D817-BD70-46A2-B496-23FE49EC8EEA}"/>
    <cellStyle name="Separador de milhares 2 3 4 5 4 3" xfId="40229" xr:uid="{FFB453F9-5133-49E1-84D6-B51924D52AF7}"/>
    <cellStyle name="Separador de milhares 2 3 4 5 5" xfId="22540" xr:uid="{8E281765-1EEC-4D48-8B7C-0A115BE410D9}"/>
    <cellStyle name="Separador de milhares 2 3 4 5 6" xfId="34336" xr:uid="{696ECE2B-1B15-42C9-BFB1-CB6367531E66}"/>
    <cellStyle name="Separador de milhares 2 3 4 6" xfId="12086" xr:uid="{00000000-0005-0000-0000-00007D190000}"/>
    <cellStyle name="Separador de milhares 2 3 4 6 2" xfId="15027" xr:uid="{00000000-0005-0000-0000-00007E190000}"/>
    <cellStyle name="Separador de milhares 2 3 4 6 2 2" xfId="20958" xr:uid="{F95BD570-1392-4D29-A11E-E0556C2E7F93}"/>
    <cellStyle name="Separador de milhares 2 3 4 6 2 2 2" xfId="32752" xr:uid="{81271309-2276-4741-A5D9-35B79BF5370D}"/>
    <cellStyle name="Separador de milhares 2 3 4 6 2 2 3" xfId="44551" xr:uid="{9C88EC77-0F63-4C82-A014-4EAEF4BE59C1}"/>
    <cellStyle name="Separador de milhares 2 3 4 6 2 3" xfId="26859" xr:uid="{A9E86C05-84A2-44AB-AC6D-3AC51D9AFFB1}"/>
    <cellStyle name="Separador de milhares 2 3 4 6 2 4" xfId="38654" xr:uid="{BE2599B6-C433-47E5-A076-E9CBFCF45D0F}"/>
    <cellStyle name="Separador de milhares 2 3 4 6 3" xfId="18022" xr:uid="{95E081EE-576A-4202-9533-8590CEC05F6F}"/>
    <cellStyle name="Separador de milhares 2 3 4 6 3 2" xfId="29816" xr:uid="{27688F02-F9F7-44F0-945B-D666AE4D26DF}"/>
    <cellStyle name="Separador de milhares 2 3 4 6 3 3" xfId="41615" xr:uid="{978FB72C-6A0B-4939-A2EC-AD443F606890}"/>
    <cellStyle name="Separador de milhares 2 3 4 6 4" xfId="23923" xr:uid="{ED06B0A1-C1B9-4701-8953-BF8C478C7CFF}"/>
    <cellStyle name="Separador de milhares 2 3 4 6 5" xfId="35718" xr:uid="{D3E7EA58-D01E-4723-ABB6-3CACC67FB901}"/>
    <cellStyle name="Separador de milhares 2 3 4 7" xfId="13639" xr:uid="{00000000-0005-0000-0000-00007F190000}"/>
    <cellStyle name="Separador de milhares 2 3 4 7 2" xfId="19570" xr:uid="{38F4FEC3-BF4B-4AA5-94DD-EB27D5EA7EC1}"/>
    <cellStyle name="Separador de milhares 2 3 4 7 2 2" xfId="31364" xr:uid="{57405348-CB8A-49B6-8093-657D8CDA1C4D}"/>
    <cellStyle name="Separador de milhares 2 3 4 7 2 3" xfId="43163" xr:uid="{E091C72B-2589-49B8-B741-37439CF18293}"/>
    <cellStyle name="Separador de milhares 2 3 4 7 3" xfId="25471" xr:uid="{138437E6-735F-4A6B-B12D-213450699017}"/>
    <cellStyle name="Separador de milhares 2 3 4 7 4" xfId="37266" xr:uid="{E75C461B-3A96-4BD6-96BA-48A0F85E51A9}"/>
    <cellStyle name="Separador de milhares 2 3 4 8" xfId="16630" xr:uid="{473E2216-1C24-447C-9D0C-E72DE08731BF}"/>
    <cellStyle name="Separador de milhares 2 3 4 8 2" xfId="28424" xr:uid="{C93BEA8B-22F4-41E7-9A02-B45A13AF47F2}"/>
    <cellStyle name="Separador de milhares 2 3 4 8 3" xfId="40223" xr:uid="{38CBECF9-B2D2-4392-87C0-D1C1B0EC3102}"/>
    <cellStyle name="Separador de milhares 2 3 4 9" xfId="22534" xr:uid="{1C820F16-99FA-4B7E-8DA9-0FC74A859C81}"/>
    <cellStyle name="Separador de milhares 2 3 5" xfId="4139" xr:uid="{00000000-0005-0000-0000-000080190000}"/>
    <cellStyle name="Separador de milhares 2 3 5 10" xfId="34337" xr:uid="{C6F330D1-211D-4A78-9083-29B36D105960}"/>
    <cellStyle name="Separador de milhares 2 3 5 2" xfId="4140" xr:uid="{00000000-0005-0000-0000-000081190000}"/>
    <cellStyle name="Separador de milhares 2 3 5 2 2" xfId="4141" xr:uid="{00000000-0005-0000-0000-000082190000}"/>
    <cellStyle name="Separador de milhares 2 3 5 2 2 2" xfId="12095" xr:uid="{00000000-0005-0000-0000-000083190000}"/>
    <cellStyle name="Separador de milhares 2 3 5 2 2 2 2" xfId="15036" xr:uid="{00000000-0005-0000-0000-000084190000}"/>
    <cellStyle name="Separador de milhares 2 3 5 2 2 2 2 2" xfId="20967" xr:uid="{9E28083E-EA22-457C-A785-3BF5D26AF8B3}"/>
    <cellStyle name="Separador de milhares 2 3 5 2 2 2 2 2 2" xfId="32761" xr:uid="{A66C0674-0532-4475-9780-AB45506C096C}"/>
    <cellStyle name="Separador de milhares 2 3 5 2 2 2 2 2 3" xfId="44560" xr:uid="{D4225352-D0CB-4BE6-A8F7-066CB634974C}"/>
    <cellStyle name="Separador de milhares 2 3 5 2 2 2 2 3" xfId="26868" xr:uid="{E590BAEB-CDF7-41D6-A4F6-E21DAE146001}"/>
    <cellStyle name="Separador de milhares 2 3 5 2 2 2 2 4" xfId="38663" xr:uid="{155CFE94-EE67-412D-A43C-D1A4EB44BACE}"/>
    <cellStyle name="Separador de milhares 2 3 5 2 2 2 3" xfId="18031" xr:uid="{6438D7A9-5611-47F5-A477-66FA00477D9E}"/>
    <cellStyle name="Separador de milhares 2 3 5 2 2 2 3 2" xfId="29825" xr:uid="{CEF05020-11B1-4836-8139-493FD3136C7F}"/>
    <cellStyle name="Separador de milhares 2 3 5 2 2 2 3 3" xfId="41624" xr:uid="{1BD8897E-9F5B-4A0F-B0B4-C0CAFA36239E}"/>
    <cellStyle name="Separador de milhares 2 3 5 2 2 2 4" xfId="23932" xr:uid="{4C27298C-5E89-4E7F-AC2A-35700F70834C}"/>
    <cellStyle name="Separador de milhares 2 3 5 2 2 2 5" xfId="35727" xr:uid="{4AE6D7E9-4F16-4035-8245-C87CA1C274BF}"/>
    <cellStyle name="Separador de milhares 2 3 5 2 2 3" xfId="13648" xr:uid="{00000000-0005-0000-0000-000085190000}"/>
    <cellStyle name="Separador de milhares 2 3 5 2 2 3 2" xfId="19579" xr:uid="{796D6424-DF68-4DF5-8615-502A00B09136}"/>
    <cellStyle name="Separador de milhares 2 3 5 2 2 3 2 2" xfId="31373" xr:uid="{94D82311-9752-4D26-8124-6631B2129EE1}"/>
    <cellStyle name="Separador de milhares 2 3 5 2 2 3 2 3" xfId="43172" xr:uid="{58AE34A3-AD5D-4008-BB73-5656A778DCFE}"/>
    <cellStyle name="Separador de milhares 2 3 5 2 2 3 3" xfId="25480" xr:uid="{F87B9C24-0CEB-4561-B19E-1216E08D3CD4}"/>
    <cellStyle name="Separador de milhares 2 3 5 2 2 3 4" xfId="37275" xr:uid="{66627803-2D34-492F-999B-B171BD2B1038}"/>
    <cellStyle name="Separador de milhares 2 3 5 2 2 4" xfId="16639" xr:uid="{79609847-D968-44A2-84D0-A459FDD147E4}"/>
    <cellStyle name="Separador de milhares 2 3 5 2 2 4 2" xfId="28433" xr:uid="{ED01F63C-3515-49DA-A6B4-0A87CE7C7EBA}"/>
    <cellStyle name="Separador de milhares 2 3 5 2 2 4 3" xfId="40232" xr:uid="{A540B2A9-2A92-42F6-BB21-047DE4048BC6}"/>
    <cellStyle name="Separador de milhares 2 3 5 2 2 5" xfId="22543" xr:uid="{338062E9-BC78-464F-A8EA-56C6756D055E}"/>
    <cellStyle name="Separador de milhares 2 3 5 2 2 6" xfId="34339" xr:uid="{DFD86EB9-14B4-40C8-8367-8BE0C1EE9D2A}"/>
    <cellStyle name="Separador de milhares 2 3 5 2 3" xfId="4142" xr:uid="{00000000-0005-0000-0000-000086190000}"/>
    <cellStyle name="Separador de milhares 2 3 5 2 3 2" xfId="12096" xr:uid="{00000000-0005-0000-0000-000087190000}"/>
    <cellStyle name="Separador de milhares 2 3 5 2 3 2 2" xfId="15037" xr:uid="{00000000-0005-0000-0000-000088190000}"/>
    <cellStyle name="Separador de milhares 2 3 5 2 3 2 2 2" xfId="20968" xr:uid="{18D5CF89-0ADA-4D83-B47F-38DC444279AB}"/>
    <cellStyle name="Separador de milhares 2 3 5 2 3 2 2 2 2" xfId="32762" xr:uid="{03D019DC-250E-4B59-9BD3-B1E51A2C109D}"/>
    <cellStyle name="Separador de milhares 2 3 5 2 3 2 2 2 3" xfId="44561" xr:uid="{C7E122A6-CC34-4999-AA11-F1E94CC69A0C}"/>
    <cellStyle name="Separador de milhares 2 3 5 2 3 2 2 3" xfId="26869" xr:uid="{DE598037-2751-4436-AA3E-A2EDD277CD4A}"/>
    <cellStyle name="Separador de milhares 2 3 5 2 3 2 2 4" xfId="38664" xr:uid="{BC9356EA-E177-4D3D-85F9-26E418B163ED}"/>
    <cellStyle name="Separador de milhares 2 3 5 2 3 2 3" xfId="18032" xr:uid="{AE981614-4482-4EF9-B006-D788CD801299}"/>
    <cellStyle name="Separador de milhares 2 3 5 2 3 2 3 2" xfId="29826" xr:uid="{70292537-7020-433F-B075-9C4A3B18EBA2}"/>
    <cellStyle name="Separador de milhares 2 3 5 2 3 2 3 3" xfId="41625" xr:uid="{3631D6CE-C262-47D9-961B-FCE09475C605}"/>
    <cellStyle name="Separador de milhares 2 3 5 2 3 2 4" xfId="23933" xr:uid="{75B7950D-6FCF-41B3-BB1B-EB8D7C5EA1F5}"/>
    <cellStyle name="Separador de milhares 2 3 5 2 3 2 5" xfId="35728" xr:uid="{B01DC557-86F2-46F3-9035-38B7ACF1BE27}"/>
    <cellStyle name="Separador de milhares 2 3 5 2 3 3" xfId="13649" xr:uid="{00000000-0005-0000-0000-000089190000}"/>
    <cellStyle name="Separador de milhares 2 3 5 2 3 3 2" xfId="19580" xr:uid="{338BE285-CACF-48F0-8037-C807C42F64CA}"/>
    <cellStyle name="Separador de milhares 2 3 5 2 3 3 2 2" xfId="31374" xr:uid="{CD36B1E0-8C24-45B8-8B65-E189D2726412}"/>
    <cellStyle name="Separador de milhares 2 3 5 2 3 3 2 3" xfId="43173" xr:uid="{B341471F-193B-4E29-9F6D-B73A0B5BAB9D}"/>
    <cellStyle name="Separador de milhares 2 3 5 2 3 3 3" xfId="25481" xr:uid="{8B3C834B-B704-467A-9053-2FC566471D88}"/>
    <cellStyle name="Separador de milhares 2 3 5 2 3 3 4" xfId="37276" xr:uid="{A9A7BB60-B70D-4665-85B9-BED1A5C4BB42}"/>
    <cellStyle name="Separador de milhares 2 3 5 2 3 4" xfId="16640" xr:uid="{CD26610C-A83C-498C-B699-8E60489BC853}"/>
    <cellStyle name="Separador de milhares 2 3 5 2 3 4 2" xfId="28434" xr:uid="{AF9A1A8C-0D58-4663-B7FA-777F20D8EDD7}"/>
    <cellStyle name="Separador de milhares 2 3 5 2 3 4 3" xfId="40233" xr:uid="{69552023-8262-42EC-B03F-6AB1FAE111E1}"/>
    <cellStyle name="Separador de milhares 2 3 5 2 3 5" xfId="22544" xr:uid="{AF41359B-72F7-4E3C-9D30-0C7B730A8B9D}"/>
    <cellStyle name="Separador de milhares 2 3 5 2 3 6" xfId="34340" xr:uid="{A7DFA03C-E3FC-4C7B-961D-4A92A64DEF55}"/>
    <cellStyle name="Separador de milhares 2 3 5 2 4" xfId="12094" xr:uid="{00000000-0005-0000-0000-00008A190000}"/>
    <cellStyle name="Separador de milhares 2 3 5 2 4 2" xfId="15035" xr:uid="{00000000-0005-0000-0000-00008B190000}"/>
    <cellStyle name="Separador de milhares 2 3 5 2 4 2 2" xfId="20966" xr:uid="{6CFD738B-1BC9-46B2-B132-A3017E26FE02}"/>
    <cellStyle name="Separador de milhares 2 3 5 2 4 2 2 2" xfId="32760" xr:uid="{4CD9A8EA-EDAB-4AE0-84FC-5170FA8D00F2}"/>
    <cellStyle name="Separador de milhares 2 3 5 2 4 2 2 3" xfId="44559" xr:uid="{8AC2CEFE-05B5-4262-BCAC-A300F8D5D01D}"/>
    <cellStyle name="Separador de milhares 2 3 5 2 4 2 3" xfId="26867" xr:uid="{8E8C870B-2C01-4DD2-96C2-B6CE5D616E53}"/>
    <cellStyle name="Separador de milhares 2 3 5 2 4 2 4" xfId="38662" xr:uid="{60812490-EF6E-48F9-A5D6-858024C3C549}"/>
    <cellStyle name="Separador de milhares 2 3 5 2 4 3" xfId="18030" xr:uid="{3E1B5911-D2FE-427E-A29B-A4268B082C5E}"/>
    <cellStyle name="Separador de milhares 2 3 5 2 4 3 2" xfId="29824" xr:uid="{60A0910F-00D7-4A85-9099-79BD2C707F3D}"/>
    <cellStyle name="Separador de milhares 2 3 5 2 4 3 3" xfId="41623" xr:uid="{6FE360DC-1520-496C-9204-E803D0DC1BAC}"/>
    <cellStyle name="Separador de milhares 2 3 5 2 4 4" xfId="23931" xr:uid="{83D9DAB6-994A-4AE8-A736-3D7326A370BA}"/>
    <cellStyle name="Separador de milhares 2 3 5 2 4 5" xfId="35726" xr:uid="{19407BE8-1D65-4609-AC91-F3B0FF4E1278}"/>
    <cellStyle name="Separador de milhares 2 3 5 2 5" xfId="13647" xr:uid="{00000000-0005-0000-0000-00008C190000}"/>
    <cellStyle name="Separador de milhares 2 3 5 2 5 2" xfId="19578" xr:uid="{30296079-FE11-4861-BA69-0E9C9442DADF}"/>
    <cellStyle name="Separador de milhares 2 3 5 2 5 2 2" xfId="31372" xr:uid="{F4A27A16-FCCE-4848-928E-E6F12AD6CBFD}"/>
    <cellStyle name="Separador de milhares 2 3 5 2 5 2 3" xfId="43171" xr:uid="{06FC0EF3-4492-4E95-8485-512EDCE666A4}"/>
    <cellStyle name="Separador de milhares 2 3 5 2 5 3" xfId="25479" xr:uid="{45A39937-DD61-45BF-9D63-3CD56DF0F646}"/>
    <cellStyle name="Separador de milhares 2 3 5 2 5 4" xfId="37274" xr:uid="{3EED765D-BD60-4149-B9BA-6298E1DD3131}"/>
    <cellStyle name="Separador de milhares 2 3 5 2 6" xfId="16638" xr:uid="{48BC93A4-C61F-4E27-B6DD-2EB07EED4755}"/>
    <cellStyle name="Separador de milhares 2 3 5 2 6 2" xfId="28432" xr:uid="{2C2A9C8C-5561-48F7-B484-FFB0C4B3AB03}"/>
    <cellStyle name="Separador de milhares 2 3 5 2 6 3" xfId="40231" xr:uid="{A8292DCB-E7DE-4556-AC67-CE8C9BE2A6BB}"/>
    <cellStyle name="Separador de milhares 2 3 5 2 7" xfId="22542" xr:uid="{7DCC79B1-9070-43BC-A7B5-A4AA91FC5EAD}"/>
    <cellStyle name="Separador de milhares 2 3 5 2 8" xfId="34338" xr:uid="{C11226B2-449F-4BC1-8BCC-372B3F231B5F}"/>
    <cellStyle name="Separador de milhares 2 3 5 3" xfId="4143" xr:uid="{00000000-0005-0000-0000-00008D190000}"/>
    <cellStyle name="Separador de milhares 2 3 5 3 2" xfId="12097" xr:uid="{00000000-0005-0000-0000-00008E190000}"/>
    <cellStyle name="Separador de milhares 2 3 5 3 2 2" xfId="15038" xr:uid="{00000000-0005-0000-0000-00008F190000}"/>
    <cellStyle name="Separador de milhares 2 3 5 3 2 2 2" xfId="20969" xr:uid="{70354629-D6AD-4F84-8083-2A3848C73883}"/>
    <cellStyle name="Separador de milhares 2 3 5 3 2 2 2 2" xfId="32763" xr:uid="{B3ACF6B3-AAE8-492E-9FBC-35E1D44436B6}"/>
    <cellStyle name="Separador de milhares 2 3 5 3 2 2 2 3" xfId="44562" xr:uid="{3632B899-1A12-4F16-9A1B-FBCB82D1F237}"/>
    <cellStyle name="Separador de milhares 2 3 5 3 2 2 3" xfId="26870" xr:uid="{9F8B37C4-A46E-4FA2-8751-065C827F917E}"/>
    <cellStyle name="Separador de milhares 2 3 5 3 2 2 4" xfId="38665" xr:uid="{E8B917F9-9A04-4B93-AF98-1930203BE0ED}"/>
    <cellStyle name="Separador de milhares 2 3 5 3 2 3" xfId="18033" xr:uid="{414E4E88-9D8F-432D-B169-B81DD0CC4D02}"/>
    <cellStyle name="Separador de milhares 2 3 5 3 2 3 2" xfId="29827" xr:uid="{58B0191B-AF6F-464C-A2C4-01BFF1CEF672}"/>
    <cellStyle name="Separador de milhares 2 3 5 3 2 3 3" xfId="41626" xr:uid="{F0A1F55A-39B3-4605-80F7-C3F3CEA6F1A0}"/>
    <cellStyle name="Separador de milhares 2 3 5 3 2 4" xfId="23934" xr:uid="{91F0CE29-08EF-4992-BF95-655064F06EC1}"/>
    <cellStyle name="Separador de milhares 2 3 5 3 2 5" xfId="35729" xr:uid="{504EC1FC-E564-41BE-9901-78955C0BCDC5}"/>
    <cellStyle name="Separador de milhares 2 3 5 3 3" xfId="13650" xr:uid="{00000000-0005-0000-0000-000090190000}"/>
    <cellStyle name="Separador de milhares 2 3 5 3 3 2" xfId="19581" xr:uid="{702F5F69-F8E1-4C9B-A760-2A074EDEA506}"/>
    <cellStyle name="Separador de milhares 2 3 5 3 3 2 2" xfId="31375" xr:uid="{3BA5F066-0359-4B01-B57F-4A4F1D338595}"/>
    <cellStyle name="Separador de milhares 2 3 5 3 3 2 3" xfId="43174" xr:uid="{1F4B5A8B-2702-4A66-83B5-40AC9D71D8B4}"/>
    <cellStyle name="Separador de milhares 2 3 5 3 3 3" xfId="25482" xr:uid="{2F9C804C-4F9E-497B-AF03-C1ECECADC8F3}"/>
    <cellStyle name="Separador de milhares 2 3 5 3 3 4" xfId="37277" xr:uid="{DF233F62-E12E-4036-865B-74F4F6F75B88}"/>
    <cellStyle name="Separador de milhares 2 3 5 3 4" xfId="16641" xr:uid="{F62FF14E-A2D3-47B8-BA8E-961E39B5F2D6}"/>
    <cellStyle name="Separador de milhares 2 3 5 3 4 2" xfId="28435" xr:uid="{214A31A3-CC08-4646-88F2-F36ED6E3127E}"/>
    <cellStyle name="Separador de milhares 2 3 5 3 4 3" xfId="40234" xr:uid="{842547B4-157D-4F36-9AD7-2F5E83A32E14}"/>
    <cellStyle name="Separador de milhares 2 3 5 3 5" xfId="22545" xr:uid="{8050DD69-251B-440F-9E68-35E64C85C910}"/>
    <cellStyle name="Separador de milhares 2 3 5 3 6" xfId="34341" xr:uid="{252DB9A7-988D-4483-9B60-10AE7369BFF8}"/>
    <cellStyle name="Separador de milhares 2 3 5 4" xfId="4144" xr:uid="{00000000-0005-0000-0000-000091190000}"/>
    <cellStyle name="Separador de milhares 2 3 5 4 2" xfId="12098" xr:uid="{00000000-0005-0000-0000-000092190000}"/>
    <cellStyle name="Separador de milhares 2 3 5 4 2 2" xfId="15039" xr:uid="{00000000-0005-0000-0000-000093190000}"/>
    <cellStyle name="Separador de milhares 2 3 5 4 2 2 2" xfId="20970" xr:uid="{6300D6EB-304C-47EC-A7AE-4C402D66E5C3}"/>
    <cellStyle name="Separador de milhares 2 3 5 4 2 2 2 2" xfId="32764" xr:uid="{55689F06-54DD-4E76-8EA0-21707C40DAC6}"/>
    <cellStyle name="Separador de milhares 2 3 5 4 2 2 2 3" xfId="44563" xr:uid="{E0F6633C-2923-4C22-B787-B2844839CDE5}"/>
    <cellStyle name="Separador de milhares 2 3 5 4 2 2 3" xfId="26871" xr:uid="{42C1E4BF-CCE5-4BC0-982B-519174DDDF63}"/>
    <cellStyle name="Separador de milhares 2 3 5 4 2 2 4" xfId="38666" xr:uid="{39F4FBE4-37FC-4DE0-9F2C-FAF5B97E412D}"/>
    <cellStyle name="Separador de milhares 2 3 5 4 2 3" xfId="18034" xr:uid="{86B217DF-E27B-4F68-BC76-42F3D3000F1E}"/>
    <cellStyle name="Separador de milhares 2 3 5 4 2 3 2" xfId="29828" xr:uid="{66C5FBD3-F2A0-465F-85DA-B3D1964E3F1C}"/>
    <cellStyle name="Separador de milhares 2 3 5 4 2 3 3" xfId="41627" xr:uid="{591748A4-B95F-4F5A-A01A-426EA6E69DBA}"/>
    <cellStyle name="Separador de milhares 2 3 5 4 2 4" xfId="23935" xr:uid="{E04C8898-F956-457B-BFB3-8B1E1DD5B815}"/>
    <cellStyle name="Separador de milhares 2 3 5 4 2 5" xfId="35730" xr:uid="{DC97C828-B314-4500-AB39-643042181884}"/>
    <cellStyle name="Separador de milhares 2 3 5 4 3" xfId="13651" xr:uid="{00000000-0005-0000-0000-000094190000}"/>
    <cellStyle name="Separador de milhares 2 3 5 4 3 2" xfId="19582" xr:uid="{B1124523-8C4E-4CC0-B83C-0CA9AF346CB1}"/>
    <cellStyle name="Separador de milhares 2 3 5 4 3 2 2" xfId="31376" xr:uid="{9A4C89F7-0630-4263-94E7-EE8D3B18F6A7}"/>
    <cellStyle name="Separador de milhares 2 3 5 4 3 2 3" xfId="43175" xr:uid="{3E6489FD-AF47-45B8-80A0-D5D455119D07}"/>
    <cellStyle name="Separador de milhares 2 3 5 4 3 3" xfId="25483" xr:uid="{9A983949-9A8A-486B-80B4-7ABD50024C01}"/>
    <cellStyle name="Separador de milhares 2 3 5 4 3 4" xfId="37278" xr:uid="{394EB7FA-2DC9-4269-B1E3-A1322FBCF949}"/>
    <cellStyle name="Separador de milhares 2 3 5 4 4" xfId="16642" xr:uid="{E406A4C3-95DE-4186-AAAB-65A8B7103ADB}"/>
    <cellStyle name="Separador de milhares 2 3 5 4 4 2" xfId="28436" xr:uid="{CAFEFD97-8FEE-4FDC-A1C4-FFC722AE85AB}"/>
    <cellStyle name="Separador de milhares 2 3 5 4 4 3" xfId="40235" xr:uid="{2B1270B7-71C7-4FFC-AAAA-075D348A54E1}"/>
    <cellStyle name="Separador de milhares 2 3 5 4 5" xfId="22546" xr:uid="{DA79DD50-DF54-437D-97C0-785F6E0AE9DB}"/>
    <cellStyle name="Separador de milhares 2 3 5 4 6" xfId="34342" xr:uid="{79D6678C-52DD-46F9-ACBC-86F6A79E4464}"/>
    <cellStyle name="Separador de milhares 2 3 5 5" xfId="4145" xr:uid="{00000000-0005-0000-0000-000095190000}"/>
    <cellStyle name="Separador de milhares 2 3 5 5 2" xfId="12099" xr:uid="{00000000-0005-0000-0000-000096190000}"/>
    <cellStyle name="Separador de milhares 2 3 5 5 2 2" xfId="15040" xr:uid="{00000000-0005-0000-0000-000097190000}"/>
    <cellStyle name="Separador de milhares 2 3 5 5 2 2 2" xfId="20971" xr:uid="{4B067AF5-FE04-43D1-A8FD-2F7D8CBB5749}"/>
    <cellStyle name="Separador de milhares 2 3 5 5 2 2 2 2" xfId="32765" xr:uid="{ABE07516-2645-4983-B55D-F1C0E6ECC577}"/>
    <cellStyle name="Separador de milhares 2 3 5 5 2 2 2 3" xfId="44564" xr:uid="{9856E2B5-A132-4243-81E4-314FC4C78C39}"/>
    <cellStyle name="Separador de milhares 2 3 5 5 2 2 3" xfId="26872" xr:uid="{63051B09-2D7A-4D83-B152-2A4D872CD48C}"/>
    <cellStyle name="Separador de milhares 2 3 5 5 2 2 4" xfId="38667" xr:uid="{C88893AC-4B98-4902-8487-DF4F59B0BCB8}"/>
    <cellStyle name="Separador de milhares 2 3 5 5 2 3" xfId="18035" xr:uid="{7641DCAD-8D5C-44C0-9373-99FE0B76A14A}"/>
    <cellStyle name="Separador de milhares 2 3 5 5 2 3 2" xfId="29829" xr:uid="{FB8BD229-A263-45C5-A93B-E26366D5DAE2}"/>
    <cellStyle name="Separador de milhares 2 3 5 5 2 3 3" xfId="41628" xr:uid="{0BA9720F-B1D0-4B8C-BB66-E411ED76DD76}"/>
    <cellStyle name="Separador de milhares 2 3 5 5 2 4" xfId="23936" xr:uid="{8508BD2F-4666-467D-A6B5-ED274FBAD1A5}"/>
    <cellStyle name="Separador de milhares 2 3 5 5 2 5" xfId="35731" xr:uid="{C0C22ED8-A6A6-46E1-893A-B956FB3FF4A3}"/>
    <cellStyle name="Separador de milhares 2 3 5 5 3" xfId="13652" xr:uid="{00000000-0005-0000-0000-000098190000}"/>
    <cellStyle name="Separador de milhares 2 3 5 5 3 2" xfId="19583" xr:uid="{E88F3BC5-B91B-4682-BAB9-4BAA0F9CCC4D}"/>
    <cellStyle name="Separador de milhares 2 3 5 5 3 2 2" xfId="31377" xr:uid="{6C506877-2A81-4127-BEBC-B2163EE9B2A6}"/>
    <cellStyle name="Separador de milhares 2 3 5 5 3 2 3" xfId="43176" xr:uid="{104630C6-79AA-4685-8C8B-E03DE08FB27C}"/>
    <cellStyle name="Separador de milhares 2 3 5 5 3 3" xfId="25484" xr:uid="{FF400F4D-9695-485D-AFA8-340DAFCC6355}"/>
    <cellStyle name="Separador de milhares 2 3 5 5 3 4" xfId="37279" xr:uid="{5DA80CA0-3CF8-49CA-8808-B79845E81CCE}"/>
    <cellStyle name="Separador de milhares 2 3 5 5 4" xfId="16643" xr:uid="{1AB25664-DFA0-4560-B1A7-21D3037F3F1E}"/>
    <cellStyle name="Separador de milhares 2 3 5 5 4 2" xfId="28437" xr:uid="{667D6C32-2FBE-4369-A73A-8EEDDA5D65FA}"/>
    <cellStyle name="Separador de milhares 2 3 5 5 4 3" xfId="40236" xr:uid="{911A30ED-7095-4CB8-A476-36F704175191}"/>
    <cellStyle name="Separador de milhares 2 3 5 5 5" xfId="22547" xr:uid="{9A4ADE05-D33C-4DED-876E-B1CFC91F15BE}"/>
    <cellStyle name="Separador de milhares 2 3 5 5 6" xfId="34343" xr:uid="{7CA3D955-E2F8-43B7-BD0A-7AD3E8CAEF3C}"/>
    <cellStyle name="Separador de milhares 2 3 5 6" xfId="12093" xr:uid="{00000000-0005-0000-0000-000099190000}"/>
    <cellStyle name="Separador de milhares 2 3 5 6 2" xfId="15034" xr:uid="{00000000-0005-0000-0000-00009A190000}"/>
    <cellStyle name="Separador de milhares 2 3 5 6 2 2" xfId="20965" xr:uid="{514626E5-3F24-466F-97A5-6E0ACF6CD05F}"/>
    <cellStyle name="Separador de milhares 2 3 5 6 2 2 2" xfId="32759" xr:uid="{8C9E37D4-8351-464E-81D2-43E344287307}"/>
    <cellStyle name="Separador de milhares 2 3 5 6 2 2 3" xfId="44558" xr:uid="{AB8D53FE-0497-4F45-BDD7-980D9A337DD9}"/>
    <cellStyle name="Separador de milhares 2 3 5 6 2 3" xfId="26866" xr:uid="{378013BB-BB18-4C40-96DD-9AEE9B0F2D7D}"/>
    <cellStyle name="Separador de milhares 2 3 5 6 2 4" xfId="38661" xr:uid="{6BF17411-AF14-4961-92E3-6E22CDF98D4E}"/>
    <cellStyle name="Separador de milhares 2 3 5 6 3" xfId="18029" xr:uid="{6954D69E-F7AC-4DB5-8372-52C6E90581B0}"/>
    <cellStyle name="Separador de milhares 2 3 5 6 3 2" xfId="29823" xr:uid="{996C6CEA-BF17-4BD1-871D-495C78400E17}"/>
    <cellStyle name="Separador de milhares 2 3 5 6 3 3" xfId="41622" xr:uid="{5EE986CA-897B-47C5-AEB9-60A212BA48CC}"/>
    <cellStyle name="Separador de milhares 2 3 5 6 4" xfId="23930" xr:uid="{06BB9853-7475-4242-9EBA-048B2312F21B}"/>
    <cellStyle name="Separador de milhares 2 3 5 6 5" xfId="35725" xr:uid="{E5B503A9-10F5-437E-A015-A938D6149C51}"/>
    <cellStyle name="Separador de milhares 2 3 5 7" xfId="13646" xr:uid="{00000000-0005-0000-0000-00009B190000}"/>
    <cellStyle name="Separador de milhares 2 3 5 7 2" xfId="19577" xr:uid="{9260F2CB-2422-4A92-AE47-A27DA66E0A16}"/>
    <cellStyle name="Separador de milhares 2 3 5 7 2 2" xfId="31371" xr:uid="{8D296D11-1943-4A4F-977B-529D8DC3C45C}"/>
    <cellStyle name="Separador de milhares 2 3 5 7 2 3" xfId="43170" xr:uid="{DFF1CF99-579D-452D-B846-256D48A7CF38}"/>
    <cellStyle name="Separador de milhares 2 3 5 7 3" xfId="25478" xr:uid="{AE970096-2FEE-4815-B25E-360BF126200D}"/>
    <cellStyle name="Separador de milhares 2 3 5 7 4" xfId="37273" xr:uid="{A4DF5CB7-E58A-49C7-AD71-E98224571929}"/>
    <cellStyle name="Separador de milhares 2 3 5 8" xfId="16637" xr:uid="{6F3C625C-5067-4665-B7CC-42310B4CC3DB}"/>
    <cellStyle name="Separador de milhares 2 3 5 8 2" xfId="28431" xr:uid="{7CFF9B10-0CCE-41DE-98F5-BFF88EA343D7}"/>
    <cellStyle name="Separador de milhares 2 3 5 8 3" xfId="40230" xr:uid="{6859D0FB-A295-43C0-9162-468B183AD642}"/>
    <cellStyle name="Separador de milhares 2 3 5 9" xfId="22541" xr:uid="{2EA17C23-B68E-4D71-82BA-7B1C898EEB25}"/>
    <cellStyle name="Separador de milhares 2 3 6" xfId="4146" xr:uid="{00000000-0005-0000-0000-00009C190000}"/>
    <cellStyle name="Separador de milhares 2 3 6 2" xfId="4147" xr:uid="{00000000-0005-0000-0000-00009D190000}"/>
    <cellStyle name="Separador de milhares 2 3 6 2 2" xfId="12101" xr:uid="{00000000-0005-0000-0000-00009E190000}"/>
    <cellStyle name="Separador de milhares 2 3 6 2 2 2" xfId="15042" xr:uid="{00000000-0005-0000-0000-00009F190000}"/>
    <cellStyle name="Separador de milhares 2 3 6 2 2 2 2" xfId="20973" xr:uid="{689DC822-981F-404F-BEEC-8CDB24E31A7E}"/>
    <cellStyle name="Separador de milhares 2 3 6 2 2 2 2 2" xfId="32767" xr:uid="{80C257C1-36A7-4394-9400-183B11527B90}"/>
    <cellStyle name="Separador de milhares 2 3 6 2 2 2 2 3" xfId="44566" xr:uid="{B49B97E2-B9F3-4C23-AD39-B189D672FBE0}"/>
    <cellStyle name="Separador de milhares 2 3 6 2 2 2 3" xfId="26874" xr:uid="{7C7E0822-167A-46A1-AA8E-9F6649E48B4C}"/>
    <cellStyle name="Separador de milhares 2 3 6 2 2 2 4" xfId="38669" xr:uid="{CBBF33AB-AD44-41D4-B462-5EFB7AF65042}"/>
    <cellStyle name="Separador de milhares 2 3 6 2 2 3" xfId="18037" xr:uid="{CDC9DD31-6ADF-4A77-B71C-E161F84DF0A9}"/>
    <cellStyle name="Separador de milhares 2 3 6 2 2 3 2" xfId="29831" xr:uid="{61B58499-4D8A-4098-BF82-EEFDFB148221}"/>
    <cellStyle name="Separador de milhares 2 3 6 2 2 3 3" xfId="41630" xr:uid="{BDE57B17-665B-48C3-8D0F-355000FDDCB5}"/>
    <cellStyle name="Separador de milhares 2 3 6 2 2 4" xfId="23938" xr:uid="{533C9ACA-E806-4961-A1EB-9EE12F067D00}"/>
    <cellStyle name="Separador de milhares 2 3 6 2 2 5" xfId="35733" xr:uid="{E6D53885-210C-4B37-A610-079BE0C0634B}"/>
    <cellStyle name="Separador de milhares 2 3 6 2 3" xfId="13654" xr:uid="{00000000-0005-0000-0000-0000A0190000}"/>
    <cellStyle name="Separador de milhares 2 3 6 2 3 2" xfId="19585" xr:uid="{007E0C7E-81C5-493D-B69A-91D1E53D461E}"/>
    <cellStyle name="Separador de milhares 2 3 6 2 3 2 2" xfId="31379" xr:uid="{AA51AE64-67AA-4B34-AE27-1E678C0A6D73}"/>
    <cellStyle name="Separador de milhares 2 3 6 2 3 2 3" xfId="43178" xr:uid="{E387A55D-8C8B-40E0-BB47-399EEEF5CE05}"/>
    <cellStyle name="Separador de milhares 2 3 6 2 3 3" xfId="25486" xr:uid="{1B582674-7A92-41C5-ADFF-9A484C37A65B}"/>
    <cellStyle name="Separador de milhares 2 3 6 2 3 4" xfId="37281" xr:uid="{B9634063-C565-4373-ACB7-6E2833339141}"/>
    <cellStyle name="Separador de milhares 2 3 6 2 4" xfId="16645" xr:uid="{DFEA474C-5278-442F-9C78-A38E320EE488}"/>
    <cellStyle name="Separador de milhares 2 3 6 2 4 2" xfId="28439" xr:uid="{F7B24B98-2869-45AF-86E5-4F1C69A9AC01}"/>
    <cellStyle name="Separador de milhares 2 3 6 2 4 3" xfId="40238" xr:uid="{E9A72FBC-BA81-49D3-A895-57D9356CDAD3}"/>
    <cellStyle name="Separador de milhares 2 3 6 2 5" xfId="22549" xr:uid="{A8E44FBF-DFCD-42B8-B648-93D314CA6D0F}"/>
    <cellStyle name="Separador de milhares 2 3 6 2 6" xfId="34345" xr:uid="{658C8784-29C1-4FED-A9C7-22590C86ACD3}"/>
    <cellStyle name="Separador de milhares 2 3 6 3" xfId="4148" xr:uid="{00000000-0005-0000-0000-0000A1190000}"/>
    <cellStyle name="Separador de milhares 2 3 6 3 2" xfId="12102" xr:uid="{00000000-0005-0000-0000-0000A2190000}"/>
    <cellStyle name="Separador de milhares 2 3 6 3 2 2" xfId="15043" xr:uid="{00000000-0005-0000-0000-0000A3190000}"/>
    <cellStyle name="Separador de milhares 2 3 6 3 2 2 2" xfId="20974" xr:uid="{88DE932C-3DA3-49AD-B51B-A26DC5F0C062}"/>
    <cellStyle name="Separador de milhares 2 3 6 3 2 2 2 2" xfId="32768" xr:uid="{BA17AC7A-90D7-4872-BE32-6803523D64F6}"/>
    <cellStyle name="Separador de milhares 2 3 6 3 2 2 2 3" xfId="44567" xr:uid="{16DB84CF-D6B1-4F4D-AD9D-A3400E648D9F}"/>
    <cellStyle name="Separador de milhares 2 3 6 3 2 2 3" xfId="26875" xr:uid="{9DCD87D9-1920-4F24-8E9C-91E3DF8445AD}"/>
    <cellStyle name="Separador de milhares 2 3 6 3 2 2 4" xfId="38670" xr:uid="{B226EBC9-267F-4D03-AB5A-9213ABF74119}"/>
    <cellStyle name="Separador de milhares 2 3 6 3 2 3" xfId="18038" xr:uid="{03214DFA-843C-476A-81C7-43FC8276F5CE}"/>
    <cellStyle name="Separador de milhares 2 3 6 3 2 3 2" xfId="29832" xr:uid="{012F0E58-EABB-45A0-87DB-E34EE3CA2C0F}"/>
    <cellStyle name="Separador de milhares 2 3 6 3 2 3 3" xfId="41631" xr:uid="{6463A79B-A6B6-4502-ADB5-72848B5D2012}"/>
    <cellStyle name="Separador de milhares 2 3 6 3 2 4" xfId="23939" xr:uid="{D9BA8033-9FB3-4A52-A3CB-53C8E19953B3}"/>
    <cellStyle name="Separador de milhares 2 3 6 3 2 5" xfId="35734" xr:uid="{495F02D8-F9DF-4CF7-A936-F64804826F6D}"/>
    <cellStyle name="Separador de milhares 2 3 6 3 3" xfId="13655" xr:uid="{00000000-0005-0000-0000-0000A4190000}"/>
    <cellStyle name="Separador de milhares 2 3 6 3 3 2" xfId="19586" xr:uid="{C4512B01-5921-460B-B7CC-195EEC43F004}"/>
    <cellStyle name="Separador de milhares 2 3 6 3 3 2 2" xfId="31380" xr:uid="{955CDB8C-208A-4326-91D6-326E7B03E63E}"/>
    <cellStyle name="Separador de milhares 2 3 6 3 3 2 3" xfId="43179" xr:uid="{56CF7C7D-2623-4ADC-A589-80BED98988D5}"/>
    <cellStyle name="Separador de milhares 2 3 6 3 3 3" xfId="25487" xr:uid="{991AA99C-B243-4C9F-9AD3-E3DFA59F4625}"/>
    <cellStyle name="Separador de milhares 2 3 6 3 3 4" xfId="37282" xr:uid="{EB2ABCED-DD45-4B92-BA45-A63B67B0FFCD}"/>
    <cellStyle name="Separador de milhares 2 3 6 3 4" xfId="16646" xr:uid="{12EBD98E-D6A4-4CC2-B6E9-45A1A400F5C7}"/>
    <cellStyle name="Separador de milhares 2 3 6 3 4 2" xfId="28440" xr:uid="{63F10480-3ED8-40BC-9677-02008A57ACA7}"/>
    <cellStyle name="Separador de milhares 2 3 6 3 4 3" xfId="40239" xr:uid="{9D412DA4-1052-488C-9F0B-8C8C32E9D8DB}"/>
    <cellStyle name="Separador de milhares 2 3 6 3 5" xfId="22550" xr:uid="{1909A125-0ED9-4D4E-9E7F-393B450314E2}"/>
    <cellStyle name="Separador de milhares 2 3 6 3 6" xfId="34346" xr:uid="{25352B90-9564-43D3-BF8E-2F0A8E64479F}"/>
    <cellStyle name="Separador de milhares 2 3 6 4" xfId="12100" xr:uid="{00000000-0005-0000-0000-0000A5190000}"/>
    <cellStyle name="Separador de milhares 2 3 6 4 2" xfId="15041" xr:uid="{00000000-0005-0000-0000-0000A6190000}"/>
    <cellStyle name="Separador de milhares 2 3 6 4 2 2" xfId="20972" xr:uid="{CAFF767A-1E69-4DB2-B9B5-8AC8A050F47E}"/>
    <cellStyle name="Separador de milhares 2 3 6 4 2 2 2" xfId="32766" xr:uid="{2EEA649C-5381-4FE2-9D84-B472A348C3CA}"/>
    <cellStyle name="Separador de milhares 2 3 6 4 2 2 3" xfId="44565" xr:uid="{81A23402-698C-4B12-AE81-E62936821EAB}"/>
    <cellStyle name="Separador de milhares 2 3 6 4 2 3" xfId="26873" xr:uid="{D13B76A8-D101-4968-8E0E-8102888FF6C8}"/>
    <cellStyle name="Separador de milhares 2 3 6 4 2 4" xfId="38668" xr:uid="{BF98F7F1-2ABD-4CDD-A411-4E7C4368FEB6}"/>
    <cellStyle name="Separador de milhares 2 3 6 4 3" xfId="18036" xr:uid="{722E925F-498F-4291-8694-D5A4F0535864}"/>
    <cellStyle name="Separador de milhares 2 3 6 4 3 2" xfId="29830" xr:uid="{5430D92E-5312-4CB5-9549-A617E647935B}"/>
    <cellStyle name="Separador de milhares 2 3 6 4 3 3" xfId="41629" xr:uid="{32FA4DB9-6936-4643-81F5-8C39D1A2BBE8}"/>
    <cellStyle name="Separador de milhares 2 3 6 4 4" xfId="23937" xr:uid="{51794885-61F6-4203-8381-CF878E8CA998}"/>
    <cellStyle name="Separador de milhares 2 3 6 4 5" xfId="35732" xr:uid="{C3E8990B-B45C-48BE-B5AD-75E72C6E7868}"/>
    <cellStyle name="Separador de milhares 2 3 6 5" xfId="13653" xr:uid="{00000000-0005-0000-0000-0000A7190000}"/>
    <cellStyle name="Separador de milhares 2 3 6 5 2" xfId="19584" xr:uid="{577B73A4-474A-4BB0-8798-B77B38CD5E50}"/>
    <cellStyle name="Separador de milhares 2 3 6 5 2 2" xfId="31378" xr:uid="{CD6F9821-9869-450B-9262-7F69D0CB42D9}"/>
    <cellStyle name="Separador de milhares 2 3 6 5 2 3" xfId="43177" xr:uid="{709CBA17-A06D-4238-B63A-38C819B2883E}"/>
    <cellStyle name="Separador de milhares 2 3 6 5 3" xfId="25485" xr:uid="{6D327473-02F1-4852-BF27-85F175F8FD45}"/>
    <cellStyle name="Separador de milhares 2 3 6 5 4" xfId="37280" xr:uid="{1F998698-29C9-4696-BDF0-5206CEBCA695}"/>
    <cellStyle name="Separador de milhares 2 3 6 6" xfId="16644" xr:uid="{517114F7-0A91-47A8-A955-3139B03D62F6}"/>
    <cellStyle name="Separador de milhares 2 3 6 6 2" xfId="28438" xr:uid="{C0EAD9BE-2D6C-4862-89E3-E8694E8548C6}"/>
    <cellStyle name="Separador de milhares 2 3 6 6 3" xfId="40237" xr:uid="{75AD33E4-494F-4B54-AD7C-31D0882FCB99}"/>
    <cellStyle name="Separador de milhares 2 3 6 7" xfId="22548" xr:uid="{8CB2CC37-299B-4123-B31D-0C4F4E6246B1}"/>
    <cellStyle name="Separador de milhares 2 3 6 8" xfId="34344" xr:uid="{8038D16E-16C9-4762-976D-0D7E25A53D2C}"/>
    <cellStyle name="Separador de milhares 2 3 7" xfId="4149" xr:uid="{00000000-0005-0000-0000-0000A8190000}"/>
    <cellStyle name="Separador de milhares 2 3 7 2" xfId="12103" xr:uid="{00000000-0005-0000-0000-0000A9190000}"/>
    <cellStyle name="Separador de milhares 2 3 7 2 2" xfId="15044" xr:uid="{00000000-0005-0000-0000-0000AA190000}"/>
    <cellStyle name="Separador de milhares 2 3 7 2 2 2" xfId="20975" xr:uid="{88CF5DE5-0D23-4D5A-BEEF-79ECF7CD4631}"/>
    <cellStyle name="Separador de milhares 2 3 7 2 2 2 2" xfId="32769" xr:uid="{CA618D87-4C30-4DEF-A96F-B8DF8E804169}"/>
    <cellStyle name="Separador de milhares 2 3 7 2 2 2 3" xfId="44568" xr:uid="{E0EA8F11-8E60-48AD-AE91-43767D84B30D}"/>
    <cellStyle name="Separador de milhares 2 3 7 2 2 3" xfId="26876" xr:uid="{D7CBCB6E-E00F-4E87-81B1-ACBCE809B038}"/>
    <cellStyle name="Separador de milhares 2 3 7 2 2 4" xfId="38671" xr:uid="{FA4BF6FF-46C3-4891-B2DC-B39716754EC1}"/>
    <cellStyle name="Separador de milhares 2 3 7 2 3" xfId="18039" xr:uid="{554080E0-D346-459F-9D44-BB93A8EEB481}"/>
    <cellStyle name="Separador de milhares 2 3 7 2 3 2" xfId="29833" xr:uid="{F536DCAD-CBA9-43B6-A9AB-F176FC9C23D0}"/>
    <cellStyle name="Separador de milhares 2 3 7 2 3 3" xfId="41632" xr:uid="{744DED7A-1410-4FD6-97B0-E1D8FE2ED249}"/>
    <cellStyle name="Separador de milhares 2 3 7 2 4" xfId="23940" xr:uid="{25DE9FA4-E6C4-4F2E-AB05-8DDE9C675514}"/>
    <cellStyle name="Separador de milhares 2 3 7 2 5" xfId="35735" xr:uid="{363AA398-E2A7-4D7B-AAA5-732271B4AB5A}"/>
    <cellStyle name="Separador de milhares 2 3 7 3" xfId="13656" xr:uid="{00000000-0005-0000-0000-0000AB190000}"/>
    <cellStyle name="Separador de milhares 2 3 7 3 2" xfId="19587" xr:uid="{49A077A0-B252-42F6-9894-DEC6B6555B2A}"/>
    <cellStyle name="Separador de milhares 2 3 7 3 2 2" xfId="31381" xr:uid="{76E23566-5337-44C6-A7FB-D44B0732E097}"/>
    <cellStyle name="Separador de milhares 2 3 7 3 2 3" xfId="43180" xr:uid="{8F27C9CA-4F94-4D18-9524-6BDE6C494EE1}"/>
    <cellStyle name="Separador de milhares 2 3 7 3 3" xfId="25488" xr:uid="{9B01C83E-9F1F-4E43-BB39-25193EBC4DE0}"/>
    <cellStyle name="Separador de milhares 2 3 7 3 4" xfId="37283" xr:uid="{7CD66C29-F54A-4433-B94E-53027DAE849A}"/>
    <cellStyle name="Separador de milhares 2 3 7 4" xfId="16647" xr:uid="{799E6531-014D-4F92-910D-2EC04F39437D}"/>
    <cellStyle name="Separador de milhares 2 3 7 4 2" xfId="28441" xr:uid="{614E7D6E-43AB-4FBD-948B-8226AB9AF7EF}"/>
    <cellStyle name="Separador de milhares 2 3 7 4 3" xfId="40240" xr:uid="{631DDDB0-0227-4E38-A1BD-4BB84719FE6F}"/>
    <cellStyle name="Separador de milhares 2 3 7 5" xfId="22551" xr:uid="{BE56A1B1-3A6F-4BB3-91A4-4AD1BA860310}"/>
    <cellStyle name="Separador de milhares 2 3 7 6" xfId="34347" xr:uid="{4C7A67D4-F968-401A-9449-0BC55362F3B8}"/>
    <cellStyle name="Separador de milhares 2 3 8" xfId="4150" xr:uid="{00000000-0005-0000-0000-0000AC190000}"/>
    <cellStyle name="Separador de milhares 2 3 8 2" xfId="12104" xr:uid="{00000000-0005-0000-0000-0000AD190000}"/>
    <cellStyle name="Separador de milhares 2 3 8 2 2" xfId="15045" xr:uid="{00000000-0005-0000-0000-0000AE190000}"/>
    <cellStyle name="Separador de milhares 2 3 8 2 2 2" xfId="20976" xr:uid="{D56A8867-A9FB-461F-A1CF-0136BF472CD5}"/>
    <cellStyle name="Separador de milhares 2 3 8 2 2 2 2" xfId="32770" xr:uid="{E2DAD367-940B-484D-A1CA-2D0E07BC2917}"/>
    <cellStyle name="Separador de milhares 2 3 8 2 2 2 3" xfId="44569" xr:uid="{22748AE2-05AE-4120-8E57-45815A2B0CCB}"/>
    <cellStyle name="Separador de milhares 2 3 8 2 2 3" xfId="26877" xr:uid="{B06D1C2D-54EB-4B06-8BC0-D5C1B8BAE27B}"/>
    <cellStyle name="Separador de milhares 2 3 8 2 2 4" xfId="38672" xr:uid="{15E340BB-0894-48FF-A1D9-E317C828BC44}"/>
    <cellStyle name="Separador de milhares 2 3 8 2 3" xfId="18040" xr:uid="{E192D96F-B175-4181-A2E9-39399132544E}"/>
    <cellStyle name="Separador de milhares 2 3 8 2 3 2" xfId="29834" xr:uid="{83871C8E-D62B-4577-8A07-584083749AF0}"/>
    <cellStyle name="Separador de milhares 2 3 8 2 3 3" xfId="41633" xr:uid="{2E7BA5DE-F08C-44C9-9F49-19FEE55DD007}"/>
    <cellStyle name="Separador de milhares 2 3 8 2 4" xfId="23941" xr:uid="{1158E0CE-0827-4F94-A95C-8A8E97CAEBD9}"/>
    <cellStyle name="Separador de milhares 2 3 8 2 5" xfId="35736" xr:uid="{998BEC21-7BE0-4410-AAA6-5139182DABF3}"/>
    <cellStyle name="Separador de milhares 2 3 8 3" xfId="13657" xr:uid="{00000000-0005-0000-0000-0000AF190000}"/>
    <cellStyle name="Separador de milhares 2 3 8 3 2" xfId="19588" xr:uid="{00CB0E07-2ABF-448F-BAB9-FB9543B56E95}"/>
    <cellStyle name="Separador de milhares 2 3 8 3 2 2" xfId="31382" xr:uid="{E88E2426-A789-4EDD-9A06-1513A034606E}"/>
    <cellStyle name="Separador de milhares 2 3 8 3 2 3" xfId="43181" xr:uid="{5F07AC1C-44E4-42F1-9027-61BC313EAACF}"/>
    <cellStyle name="Separador de milhares 2 3 8 3 3" xfId="25489" xr:uid="{53706BCD-9AB8-4BA4-8048-8B1F9D594548}"/>
    <cellStyle name="Separador de milhares 2 3 8 3 4" xfId="37284" xr:uid="{B9F157B1-B1F0-46A3-AC53-94BEBD45605D}"/>
    <cellStyle name="Separador de milhares 2 3 8 4" xfId="16648" xr:uid="{F6912413-8260-4C1C-87D6-8E3BBDE079DC}"/>
    <cellStyle name="Separador de milhares 2 3 8 4 2" xfId="28442" xr:uid="{2EB4A376-91EB-4253-A641-5DCDEE0815D4}"/>
    <cellStyle name="Separador de milhares 2 3 8 4 3" xfId="40241" xr:uid="{87EE4A4B-A932-41D4-A2D5-73F11FD7A519}"/>
    <cellStyle name="Separador de milhares 2 3 8 5" xfId="22552" xr:uid="{9C6D659F-6186-4BD2-9A42-6F41AC601C57}"/>
    <cellStyle name="Separador de milhares 2 3 8 6" xfId="34348" xr:uid="{6F4604CB-D0B5-410F-B195-6E7989F500C1}"/>
    <cellStyle name="Separador de milhares 2 3 9" xfId="4151" xr:uid="{00000000-0005-0000-0000-0000B0190000}"/>
    <cellStyle name="Separador de milhares 2 3 9 2" xfId="12105" xr:uid="{00000000-0005-0000-0000-0000B1190000}"/>
    <cellStyle name="Separador de milhares 2 3 9 2 2" xfId="15046" xr:uid="{00000000-0005-0000-0000-0000B2190000}"/>
    <cellStyle name="Separador de milhares 2 3 9 2 2 2" xfId="20977" xr:uid="{C7761822-D423-4FC8-A119-B68EC618B98A}"/>
    <cellStyle name="Separador de milhares 2 3 9 2 2 2 2" xfId="32771" xr:uid="{555E0994-A633-4D77-AF69-4EF8B034D8C2}"/>
    <cellStyle name="Separador de milhares 2 3 9 2 2 2 3" xfId="44570" xr:uid="{419C6B6E-7D17-4B48-970F-BD1F9F185E38}"/>
    <cellStyle name="Separador de milhares 2 3 9 2 2 3" xfId="26878" xr:uid="{D71E5003-6673-433E-AD3D-9F544C9BC312}"/>
    <cellStyle name="Separador de milhares 2 3 9 2 2 4" xfId="38673" xr:uid="{9F6FC03F-DA69-4D2D-8F4C-0B674D568692}"/>
    <cellStyle name="Separador de milhares 2 3 9 2 3" xfId="18041" xr:uid="{247FF00D-47F1-46D3-AB61-53A2424EAB59}"/>
    <cellStyle name="Separador de milhares 2 3 9 2 3 2" xfId="29835" xr:uid="{28DB5501-95AD-49E8-82A6-FC4BBA349E5C}"/>
    <cellStyle name="Separador de milhares 2 3 9 2 3 3" xfId="41634" xr:uid="{C71F7FEA-A21D-4D73-B8F3-9502CA0FC2CC}"/>
    <cellStyle name="Separador de milhares 2 3 9 2 4" xfId="23942" xr:uid="{CCBB2EB3-2606-436D-95F0-C406C2D60DBF}"/>
    <cellStyle name="Separador de milhares 2 3 9 2 5" xfId="35737" xr:uid="{21DD4CB4-20F1-40DA-838E-49EDAB4A7C4E}"/>
    <cellStyle name="Separador de milhares 2 3 9 3" xfId="13658" xr:uid="{00000000-0005-0000-0000-0000B3190000}"/>
    <cellStyle name="Separador de milhares 2 3 9 3 2" xfId="19589" xr:uid="{02F83431-BD62-4F1E-8AC5-66385CA30F9A}"/>
    <cellStyle name="Separador de milhares 2 3 9 3 2 2" xfId="31383" xr:uid="{697572C2-FDEB-4BCE-92F8-513C9D31ADD9}"/>
    <cellStyle name="Separador de milhares 2 3 9 3 2 3" xfId="43182" xr:uid="{AF664029-8C01-452F-97A3-AE0142884D00}"/>
    <cellStyle name="Separador de milhares 2 3 9 3 3" xfId="25490" xr:uid="{4A643175-0405-4434-85F1-C723A992FCFF}"/>
    <cellStyle name="Separador de milhares 2 3 9 3 4" xfId="37285" xr:uid="{29FDEC43-59E8-4B0B-849E-A58091D49691}"/>
    <cellStyle name="Separador de milhares 2 3 9 4" xfId="16649" xr:uid="{710A6443-34D5-4C82-8F23-4E016DF7B665}"/>
    <cellStyle name="Separador de milhares 2 3 9 4 2" xfId="28443" xr:uid="{25B4E793-9001-4947-9709-FE762F5CFCC1}"/>
    <cellStyle name="Separador de milhares 2 3 9 4 3" xfId="40242" xr:uid="{CEEDD07B-FF84-4745-9296-3E90B9005018}"/>
    <cellStyle name="Separador de milhares 2 3 9 5" xfId="22553" xr:uid="{F0E29148-DC69-4C31-A02F-47F3F6D5F186}"/>
    <cellStyle name="Separador de milhares 2 3 9 6" xfId="34349" xr:uid="{9206F3FA-DC7B-4275-82AA-FA1389E9CEDF}"/>
    <cellStyle name="Separador de milhares 2 4" xfId="125" xr:uid="{00000000-0005-0000-0000-0000B4190000}"/>
    <cellStyle name="Separador de milhares 2 4 10" xfId="4152" xr:uid="{00000000-0005-0000-0000-0000B5190000}"/>
    <cellStyle name="Separador de milhares 2 4 10 10" xfId="16650" xr:uid="{B43E652F-6CAF-46ED-82B4-7F4F1B3AEE08}"/>
    <cellStyle name="Separador de milhares 2 4 10 10 2" xfId="28444" xr:uid="{4BD2B09E-BAE6-4868-A50C-D5A4C47E6319}"/>
    <cellStyle name="Separador de milhares 2 4 10 10 3" xfId="40243" xr:uid="{E1FA4B43-744E-4335-973B-7393AA365A1F}"/>
    <cellStyle name="Separador de milhares 2 4 10 11" xfId="22554" xr:uid="{B126963D-5596-476F-9DC1-0514A018BBD5}"/>
    <cellStyle name="Separador de milhares 2 4 10 12" xfId="34350" xr:uid="{A3303517-7CDA-4142-BA7D-1D96CEFA5DEF}"/>
    <cellStyle name="Separador de milhares 2 4 10 2" xfId="4153" xr:uid="{00000000-0005-0000-0000-0000B6190000}"/>
    <cellStyle name="Separador de milhares 2 4 10 2 10" xfId="34351" xr:uid="{68C856D5-0E4C-4F81-9827-BFA7D772A365}"/>
    <cellStyle name="Separador de milhares 2 4 10 2 2" xfId="4154" xr:uid="{00000000-0005-0000-0000-0000B7190000}"/>
    <cellStyle name="Separador de milhares 2 4 10 2 2 2" xfId="4155" xr:uid="{00000000-0005-0000-0000-0000B8190000}"/>
    <cellStyle name="Separador de milhares 2 4 10 2 2 2 2" xfId="12109" xr:uid="{00000000-0005-0000-0000-0000B9190000}"/>
    <cellStyle name="Separador de milhares 2 4 10 2 2 2 2 2" xfId="15050" xr:uid="{00000000-0005-0000-0000-0000BA190000}"/>
    <cellStyle name="Separador de milhares 2 4 10 2 2 2 2 2 2" xfId="20981" xr:uid="{DF44ECE1-5B8E-4DF2-886F-26760D1EC116}"/>
    <cellStyle name="Separador de milhares 2 4 10 2 2 2 2 2 2 2" xfId="32775" xr:uid="{140D6ADB-0114-4680-8097-0533BFAFAAAC}"/>
    <cellStyle name="Separador de milhares 2 4 10 2 2 2 2 2 2 3" xfId="44574" xr:uid="{5B51CA75-AE83-4624-94A2-7A2952B82780}"/>
    <cellStyle name="Separador de milhares 2 4 10 2 2 2 2 2 3" xfId="26882" xr:uid="{A26E0B06-CC3C-4644-8327-DDDF102F23A4}"/>
    <cellStyle name="Separador de milhares 2 4 10 2 2 2 2 2 4" xfId="38677" xr:uid="{1E1B759D-CC84-4BC6-8131-EEF6DE679517}"/>
    <cellStyle name="Separador de milhares 2 4 10 2 2 2 2 3" xfId="18045" xr:uid="{AC18624B-5096-4841-BAFE-CCAC3AF0CD23}"/>
    <cellStyle name="Separador de milhares 2 4 10 2 2 2 2 3 2" xfId="29839" xr:uid="{AF797116-BE74-424A-B126-FF61FEE1CA6C}"/>
    <cellStyle name="Separador de milhares 2 4 10 2 2 2 2 3 3" xfId="41638" xr:uid="{BF5AB88E-659B-4F2B-AD6B-C34E55862AF7}"/>
    <cellStyle name="Separador de milhares 2 4 10 2 2 2 2 4" xfId="23946" xr:uid="{13EA51A2-8832-46B2-852C-4AC732B4CB6D}"/>
    <cellStyle name="Separador de milhares 2 4 10 2 2 2 2 5" xfId="35741" xr:uid="{B9207B53-8FBC-4DF6-B98E-52E23165C266}"/>
    <cellStyle name="Separador de milhares 2 4 10 2 2 2 3" xfId="13662" xr:uid="{00000000-0005-0000-0000-0000BB190000}"/>
    <cellStyle name="Separador de milhares 2 4 10 2 2 2 3 2" xfId="19593" xr:uid="{7C68E61E-445E-4A26-812E-F25F87A4A766}"/>
    <cellStyle name="Separador de milhares 2 4 10 2 2 2 3 2 2" xfId="31387" xr:uid="{6F13FFC8-363D-4E5E-9EA1-8DD025478EE6}"/>
    <cellStyle name="Separador de milhares 2 4 10 2 2 2 3 2 3" xfId="43186" xr:uid="{2D4AE1A6-D374-443A-B993-D84BFCB10D4C}"/>
    <cellStyle name="Separador de milhares 2 4 10 2 2 2 3 3" xfId="25494" xr:uid="{AEA4CB9B-AA6D-49FE-A3A3-0BB43166A473}"/>
    <cellStyle name="Separador de milhares 2 4 10 2 2 2 3 4" xfId="37289" xr:uid="{0E0D423D-AB93-4343-A510-DBA6AD91C519}"/>
    <cellStyle name="Separador de milhares 2 4 10 2 2 2 4" xfId="16653" xr:uid="{8096F085-67D1-4211-9DD6-7B52A07ACA8C}"/>
    <cellStyle name="Separador de milhares 2 4 10 2 2 2 4 2" xfId="28447" xr:uid="{7AC2E4EE-3B55-45A5-A710-FF96C70F0556}"/>
    <cellStyle name="Separador de milhares 2 4 10 2 2 2 4 3" xfId="40246" xr:uid="{536F40E8-544B-4571-895D-049F6D6F9601}"/>
    <cellStyle name="Separador de milhares 2 4 10 2 2 2 5" xfId="22557" xr:uid="{402ED690-9A9A-4F5B-B18A-E8B0A2529EBD}"/>
    <cellStyle name="Separador de milhares 2 4 10 2 2 2 6" xfId="34353" xr:uid="{15B4283F-6323-4E27-91B1-6E6BB4616D13}"/>
    <cellStyle name="Separador de milhares 2 4 10 2 2 3" xfId="4156" xr:uid="{00000000-0005-0000-0000-0000BC190000}"/>
    <cellStyle name="Separador de milhares 2 4 10 2 2 3 2" xfId="12110" xr:uid="{00000000-0005-0000-0000-0000BD190000}"/>
    <cellStyle name="Separador de milhares 2 4 10 2 2 3 2 2" xfId="15051" xr:uid="{00000000-0005-0000-0000-0000BE190000}"/>
    <cellStyle name="Separador de milhares 2 4 10 2 2 3 2 2 2" xfId="20982" xr:uid="{BD81310E-AA1A-41DE-967F-037DFAD86985}"/>
    <cellStyle name="Separador de milhares 2 4 10 2 2 3 2 2 2 2" xfId="32776" xr:uid="{2064789D-26EB-471D-B06D-C6C4DC8FFC1A}"/>
    <cellStyle name="Separador de milhares 2 4 10 2 2 3 2 2 2 3" xfId="44575" xr:uid="{A02E6B36-8302-4582-AC51-DCB6BD989A46}"/>
    <cellStyle name="Separador de milhares 2 4 10 2 2 3 2 2 3" xfId="26883" xr:uid="{781D3931-C89D-4A8B-93CD-2BD86B085F75}"/>
    <cellStyle name="Separador de milhares 2 4 10 2 2 3 2 2 4" xfId="38678" xr:uid="{D8569279-C8CD-47CC-B86A-0956A17241F5}"/>
    <cellStyle name="Separador de milhares 2 4 10 2 2 3 2 3" xfId="18046" xr:uid="{D097EC87-C509-461D-B6DC-7E184616D828}"/>
    <cellStyle name="Separador de milhares 2 4 10 2 2 3 2 3 2" xfId="29840" xr:uid="{6F6226ED-3B47-4348-8BD4-4C0A123EB8DE}"/>
    <cellStyle name="Separador de milhares 2 4 10 2 2 3 2 3 3" xfId="41639" xr:uid="{37A5F919-BE13-40CD-9BBB-EA29690A9E6C}"/>
    <cellStyle name="Separador de milhares 2 4 10 2 2 3 2 4" xfId="23947" xr:uid="{5B454FF7-C458-49BF-ADD6-ED0778DBD7DD}"/>
    <cellStyle name="Separador de milhares 2 4 10 2 2 3 2 5" xfId="35742" xr:uid="{76E39B29-4E96-4140-A044-E4452983E3B4}"/>
    <cellStyle name="Separador de milhares 2 4 10 2 2 3 3" xfId="13663" xr:uid="{00000000-0005-0000-0000-0000BF190000}"/>
    <cellStyle name="Separador de milhares 2 4 10 2 2 3 3 2" xfId="19594" xr:uid="{7675301C-F94E-434A-A142-7C5C34B9AACC}"/>
    <cellStyle name="Separador de milhares 2 4 10 2 2 3 3 2 2" xfId="31388" xr:uid="{D20B6E09-6494-4229-9AD4-118241A7EB96}"/>
    <cellStyle name="Separador de milhares 2 4 10 2 2 3 3 2 3" xfId="43187" xr:uid="{24E30057-1FDB-4988-BFD1-46C38BDCDD65}"/>
    <cellStyle name="Separador de milhares 2 4 10 2 2 3 3 3" xfId="25495" xr:uid="{BBE2768D-5969-436B-9DD4-8BD53D96E5A0}"/>
    <cellStyle name="Separador de milhares 2 4 10 2 2 3 3 4" xfId="37290" xr:uid="{E75046FF-FA92-4C7C-BDDC-34F198D63E4E}"/>
    <cellStyle name="Separador de milhares 2 4 10 2 2 3 4" xfId="16654" xr:uid="{04F3393F-64FE-43DA-B6ED-21948EBEAAEC}"/>
    <cellStyle name="Separador de milhares 2 4 10 2 2 3 4 2" xfId="28448" xr:uid="{0BC23898-4EDB-4B38-8949-76E1046FA320}"/>
    <cellStyle name="Separador de milhares 2 4 10 2 2 3 4 3" xfId="40247" xr:uid="{D8A08BFF-DDC1-4395-8B31-DD0289A59A45}"/>
    <cellStyle name="Separador de milhares 2 4 10 2 2 3 5" xfId="22558" xr:uid="{E86ADA76-CE87-480F-82B3-D14E6E24B717}"/>
    <cellStyle name="Separador de milhares 2 4 10 2 2 3 6" xfId="34354" xr:uid="{993D95A7-6C6C-41D1-A385-701EE11AA16D}"/>
    <cellStyle name="Separador de milhares 2 4 10 2 2 4" xfId="12108" xr:uid="{00000000-0005-0000-0000-0000C0190000}"/>
    <cellStyle name="Separador de milhares 2 4 10 2 2 4 2" xfId="15049" xr:uid="{00000000-0005-0000-0000-0000C1190000}"/>
    <cellStyle name="Separador de milhares 2 4 10 2 2 4 2 2" xfId="20980" xr:uid="{C5D5A72E-D38F-4ABF-B420-17CDB88147DE}"/>
    <cellStyle name="Separador de milhares 2 4 10 2 2 4 2 2 2" xfId="32774" xr:uid="{2C129F85-9002-4435-8EF9-72844A68952D}"/>
    <cellStyle name="Separador de milhares 2 4 10 2 2 4 2 2 3" xfId="44573" xr:uid="{B28E1C9D-9574-4786-BE9F-93D518D7B027}"/>
    <cellStyle name="Separador de milhares 2 4 10 2 2 4 2 3" xfId="26881" xr:uid="{DC7994E9-9EC8-44DD-9CD4-D9AA5E0DF469}"/>
    <cellStyle name="Separador de milhares 2 4 10 2 2 4 2 4" xfId="38676" xr:uid="{6584FB30-5BD8-4972-8CBB-FEB114A529D2}"/>
    <cellStyle name="Separador de milhares 2 4 10 2 2 4 3" xfId="18044" xr:uid="{57BF3849-6309-41AB-9761-54554B41B939}"/>
    <cellStyle name="Separador de milhares 2 4 10 2 2 4 3 2" xfId="29838" xr:uid="{C922F393-479D-4442-86C5-A34985E730B2}"/>
    <cellStyle name="Separador de milhares 2 4 10 2 2 4 3 3" xfId="41637" xr:uid="{A06B27A8-811D-4D74-9D89-5C750041A052}"/>
    <cellStyle name="Separador de milhares 2 4 10 2 2 4 4" xfId="23945" xr:uid="{0C48D2DE-7E7B-4D61-8525-601D8215F67A}"/>
    <cellStyle name="Separador de milhares 2 4 10 2 2 4 5" xfId="35740" xr:uid="{D62D000B-7E86-4F17-B67E-EFF19A57AD9F}"/>
    <cellStyle name="Separador de milhares 2 4 10 2 2 5" xfId="13661" xr:uid="{00000000-0005-0000-0000-0000C2190000}"/>
    <cellStyle name="Separador de milhares 2 4 10 2 2 5 2" xfId="19592" xr:uid="{F01B1C59-807A-485D-A3B1-34D1A7F0A77B}"/>
    <cellStyle name="Separador de milhares 2 4 10 2 2 5 2 2" xfId="31386" xr:uid="{3B4B52D3-FC0A-47B4-8617-09BDC4EF08CB}"/>
    <cellStyle name="Separador de milhares 2 4 10 2 2 5 2 3" xfId="43185" xr:uid="{B427780F-A013-46EB-A53F-65DAA9388943}"/>
    <cellStyle name="Separador de milhares 2 4 10 2 2 5 3" xfId="25493" xr:uid="{4F8FD701-8640-4F4C-9A5D-672F366EA0F5}"/>
    <cellStyle name="Separador de milhares 2 4 10 2 2 5 4" xfId="37288" xr:uid="{F2A4A270-3F98-4C72-94FE-5D93D32C6B48}"/>
    <cellStyle name="Separador de milhares 2 4 10 2 2 6" xfId="16652" xr:uid="{18D0797C-704D-442D-B3F5-4AD1BF39F9DE}"/>
    <cellStyle name="Separador de milhares 2 4 10 2 2 6 2" xfId="28446" xr:uid="{97D16872-2B0D-4CD9-AED6-E2520186C7D2}"/>
    <cellStyle name="Separador de milhares 2 4 10 2 2 6 3" xfId="40245" xr:uid="{24D3D57C-C8D9-4AC1-8424-B00108B57EBA}"/>
    <cellStyle name="Separador de milhares 2 4 10 2 2 7" xfId="22556" xr:uid="{C3BCD28C-1587-49D7-A844-4FD229A7BD4F}"/>
    <cellStyle name="Separador de milhares 2 4 10 2 2 8" xfId="34352" xr:uid="{F6D0EE34-58ED-4402-AD4D-EE0D71BD305D}"/>
    <cellStyle name="Separador de milhares 2 4 10 2 3" xfId="4157" xr:uid="{00000000-0005-0000-0000-0000C3190000}"/>
    <cellStyle name="Separador de milhares 2 4 10 2 3 2" xfId="12111" xr:uid="{00000000-0005-0000-0000-0000C4190000}"/>
    <cellStyle name="Separador de milhares 2 4 10 2 3 2 2" xfId="15052" xr:uid="{00000000-0005-0000-0000-0000C5190000}"/>
    <cellStyle name="Separador de milhares 2 4 10 2 3 2 2 2" xfId="20983" xr:uid="{55B0D616-3310-44F6-B838-100930295305}"/>
    <cellStyle name="Separador de milhares 2 4 10 2 3 2 2 2 2" xfId="32777" xr:uid="{7406555B-D560-45AF-8DF5-B0C49C99C0B7}"/>
    <cellStyle name="Separador de milhares 2 4 10 2 3 2 2 2 3" xfId="44576" xr:uid="{0EAE58DD-6C64-4D71-A6E4-A52A54C9747A}"/>
    <cellStyle name="Separador de milhares 2 4 10 2 3 2 2 3" xfId="26884" xr:uid="{401986DC-3A91-410D-BDA6-B121DF167525}"/>
    <cellStyle name="Separador de milhares 2 4 10 2 3 2 2 4" xfId="38679" xr:uid="{4724FA6F-BBA5-4F90-976E-E134525DEFE6}"/>
    <cellStyle name="Separador de milhares 2 4 10 2 3 2 3" xfId="18047" xr:uid="{A8DB680D-7995-4A63-B550-C6DD9378F2FD}"/>
    <cellStyle name="Separador de milhares 2 4 10 2 3 2 3 2" xfId="29841" xr:uid="{CC114612-A5BF-484B-B269-A997B24ED644}"/>
    <cellStyle name="Separador de milhares 2 4 10 2 3 2 3 3" xfId="41640" xr:uid="{5DF199A1-E25E-4720-B2AC-3C2CB433E874}"/>
    <cellStyle name="Separador de milhares 2 4 10 2 3 2 4" xfId="23948" xr:uid="{D4193254-313C-4DC9-97D0-3172868F5D4A}"/>
    <cellStyle name="Separador de milhares 2 4 10 2 3 2 5" xfId="35743" xr:uid="{57F93E1A-FCB7-467A-99AD-285CFBE583EB}"/>
    <cellStyle name="Separador de milhares 2 4 10 2 3 3" xfId="13664" xr:uid="{00000000-0005-0000-0000-0000C6190000}"/>
    <cellStyle name="Separador de milhares 2 4 10 2 3 3 2" xfId="19595" xr:uid="{F07F216D-7618-4032-A18E-E0518D9E7DE4}"/>
    <cellStyle name="Separador de milhares 2 4 10 2 3 3 2 2" xfId="31389" xr:uid="{ACBE52BC-C46E-46B7-884B-127F7F1FFBBC}"/>
    <cellStyle name="Separador de milhares 2 4 10 2 3 3 2 3" xfId="43188" xr:uid="{2A2CB21F-5C27-4119-A211-770D8F56E194}"/>
    <cellStyle name="Separador de milhares 2 4 10 2 3 3 3" xfId="25496" xr:uid="{0C92D05F-FFB3-4851-9B08-7840D9E23651}"/>
    <cellStyle name="Separador de milhares 2 4 10 2 3 3 4" xfId="37291" xr:uid="{7910F59B-A7B5-48A5-9B5D-19DBD598BFE2}"/>
    <cellStyle name="Separador de milhares 2 4 10 2 3 4" xfId="16655" xr:uid="{7AF5CE18-C353-46EA-A773-DAC118658208}"/>
    <cellStyle name="Separador de milhares 2 4 10 2 3 4 2" xfId="28449" xr:uid="{3E981FC9-B558-49C7-8BF6-71CEB5174B37}"/>
    <cellStyle name="Separador de milhares 2 4 10 2 3 4 3" xfId="40248" xr:uid="{459454D8-77BC-42D9-9A17-27379AFE4BC0}"/>
    <cellStyle name="Separador de milhares 2 4 10 2 3 5" xfId="22559" xr:uid="{67AC7883-B77F-4C57-9C57-8F0612E20B0E}"/>
    <cellStyle name="Separador de milhares 2 4 10 2 3 6" xfId="34355" xr:uid="{C73791AD-1D93-4AA2-AF92-62DBCE8DF188}"/>
    <cellStyle name="Separador de milhares 2 4 10 2 4" xfId="4158" xr:uid="{00000000-0005-0000-0000-0000C7190000}"/>
    <cellStyle name="Separador de milhares 2 4 10 2 4 2" xfId="12112" xr:uid="{00000000-0005-0000-0000-0000C8190000}"/>
    <cellStyle name="Separador de milhares 2 4 10 2 4 2 2" xfId="15053" xr:uid="{00000000-0005-0000-0000-0000C9190000}"/>
    <cellStyle name="Separador de milhares 2 4 10 2 4 2 2 2" xfId="20984" xr:uid="{46797DAF-63FA-48B0-9B8F-1BB0BA3DC6D0}"/>
    <cellStyle name="Separador de milhares 2 4 10 2 4 2 2 2 2" xfId="32778" xr:uid="{81220FBA-EAC8-47C1-8238-56EB6D765005}"/>
    <cellStyle name="Separador de milhares 2 4 10 2 4 2 2 2 3" xfId="44577" xr:uid="{FF340F81-DC75-4379-A605-D4E87A85731C}"/>
    <cellStyle name="Separador de milhares 2 4 10 2 4 2 2 3" xfId="26885" xr:uid="{BD75F5FC-6A2F-4A38-BF86-25BC9D27AEA6}"/>
    <cellStyle name="Separador de milhares 2 4 10 2 4 2 2 4" xfId="38680" xr:uid="{B99E6EF7-C397-405E-A45F-89C81B417B54}"/>
    <cellStyle name="Separador de milhares 2 4 10 2 4 2 3" xfId="18048" xr:uid="{81EF39A6-97B2-4420-9DBE-4F88C1249ECC}"/>
    <cellStyle name="Separador de milhares 2 4 10 2 4 2 3 2" xfId="29842" xr:uid="{4F7E6262-D64A-4081-AC68-E86DBD29D6E2}"/>
    <cellStyle name="Separador de milhares 2 4 10 2 4 2 3 3" xfId="41641" xr:uid="{02A643CF-E872-4000-97E1-7A7E6D821F09}"/>
    <cellStyle name="Separador de milhares 2 4 10 2 4 2 4" xfId="23949" xr:uid="{11EC56F7-CEA3-4DBC-AE78-1ABBCABF5B12}"/>
    <cellStyle name="Separador de milhares 2 4 10 2 4 2 5" xfId="35744" xr:uid="{DEDF1BD6-EFB8-4EE0-84AC-8B29869CE1E0}"/>
    <cellStyle name="Separador de milhares 2 4 10 2 4 3" xfId="13665" xr:uid="{00000000-0005-0000-0000-0000CA190000}"/>
    <cellStyle name="Separador de milhares 2 4 10 2 4 3 2" xfId="19596" xr:uid="{6B6A8AF8-87AD-49C6-9ABC-DA6B2C043CEC}"/>
    <cellStyle name="Separador de milhares 2 4 10 2 4 3 2 2" xfId="31390" xr:uid="{9866AA54-942E-4E05-B034-AD85BF41FFB8}"/>
    <cellStyle name="Separador de milhares 2 4 10 2 4 3 2 3" xfId="43189" xr:uid="{889092C0-02E4-4521-945C-A3547DA6C78D}"/>
    <cellStyle name="Separador de milhares 2 4 10 2 4 3 3" xfId="25497" xr:uid="{7AEC0F1A-5F1C-4075-A4E4-738A604DCA13}"/>
    <cellStyle name="Separador de milhares 2 4 10 2 4 3 4" xfId="37292" xr:uid="{F9D277F4-AAFA-4794-95D8-9BCC94AF8600}"/>
    <cellStyle name="Separador de milhares 2 4 10 2 4 4" xfId="16656" xr:uid="{BEC9BA3B-220D-43F6-9F8F-1D3C8DB591ED}"/>
    <cellStyle name="Separador de milhares 2 4 10 2 4 4 2" xfId="28450" xr:uid="{8365ED31-EFD7-4A64-85E3-82B895E37139}"/>
    <cellStyle name="Separador de milhares 2 4 10 2 4 4 3" xfId="40249" xr:uid="{81339F17-7B5B-4AAF-AA88-12B1BEB067AD}"/>
    <cellStyle name="Separador de milhares 2 4 10 2 4 5" xfId="22560" xr:uid="{6C5EFA66-5533-47A1-AA0F-F3B76C3AA6F6}"/>
    <cellStyle name="Separador de milhares 2 4 10 2 4 6" xfId="34356" xr:uid="{A3727F08-4E60-414F-ACE3-E7D14DA14885}"/>
    <cellStyle name="Separador de milhares 2 4 10 2 5" xfId="4159" xr:uid="{00000000-0005-0000-0000-0000CB190000}"/>
    <cellStyle name="Separador de milhares 2 4 10 2 5 2" xfId="12113" xr:uid="{00000000-0005-0000-0000-0000CC190000}"/>
    <cellStyle name="Separador de milhares 2 4 10 2 5 2 2" xfId="15054" xr:uid="{00000000-0005-0000-0000-0000CD190000}"/>
    <cellStyle name="Separador de milhares 2 4 10 2 5 2 2 2" xfId="20985" xr:uid="{F158E7CE-EE5C-401C-B6AA-EC73BC455F9C}"/>
    <cellStyle name="Separador de milhares 2 4 10 2 5 2 2 2 2" xfId="32779" xr:uid="{D7431012-7DAF-4B3F-BD55-7219EF2EA84C}"/>
    <cellStyle name="Separador de milhares 2 4 10 2 5 2 2 2 3" xfId="44578" xr:uid="{65FFFF5D-77FE-47FD-BEE3-46CBD2CF4AEE}"/>
    <cellStyle name="Separador de milhares 2 4 10 2 5 2 2 3" xfId="26886" xr:uid="{0A53E4B0-67AE-4EA4-B369-C78EE273F830}"/>
    <cellStyle name="Separador de milhares 2 4 10 2 5 2 2 4" xfId="38681" xr:uid="{ECE1291C-9371-43F8-9383-01961824CB0E}"/>
    <cellStyle name="Separador de milhares 2 4 10 2 5 2 3" xfId="18049" xr:uid="{585248C7-E7B8-485C-924D-A0ED499C313A}"/>
    <cellStyle name="Separador de milhares 2 4 10 2 5 2 3 2" xfId="29843" xr:uid="{D4DBA625-FFE6-40A9-8958-BBF1EDA7D3A8}"/>
    <cellStyle name="Separador de milhares 2 4 10 2 5 2 3 3" xfId="41642" xr:uid="{E79930B7-03F3-49A6-96F1-41EA20C29A1B}"/>
    <cellStyle name="Separador de milhares 2 4 10 2 5 2 4" xfId="23950" xr:uid="{2591CD6B-F012-4ECF-907D-EDD5CDE32463}"/>
    <cellStyle name="Separador de milhares 2 4 10 2 5 2 5" xfId="35745" xr:uid="{AAECDB1B-5DE1-41AA-AF56-1998CCDAE73C}"/>
    <cellStyle name="Separador de milhares 2 4 10 2 5 3" xfId="13666" xr:uid="{00000000-0005-0000-0000-0000CE190000}"/>
    <cellStyle name="Separador de milhares 2 4 10 2 5 3 2" xfId="19597" xr:uid="{8583F0A6-4D48-493E-9F23-33268523A720}"/>
    <cellStyle name="Separador de milhares 2 4 10 2 5 3 2 2" xfId="31391" xr:uid="{0DC0D290-B97D-4959-8CF3-C5BD4E9EC584}"/>
    <cellStyle name="Separador de milhares 2 4 10 2 5 3 2 3" xfId="43190" xr:uid="{7A8AED46-2CFE-4057-A45F-F6B39B3B147E}"/>
    <cellStyle name="Separador de milhares 2 4 10 2 5 3 3" xfId="25498" xr:uid="{C15C1526-C8A5-47EC-8292-87067CED53B3}"/>
    <cellStyle name="Separador de milhares 2 4 10 2 5 3 4" xfId="37293" xr:uid="{E62F812D-5800-4884-84C8-A4A8DCB9DECB}"/>
    <cellStyle name="Separador de milhares 2 4 10 2 5 4" xfId="16657" xr:uid="{98B5702A-7825-41EA-B8B4-FCE3410184E4}"/>
    <cellStyle name="Separador de milhares 2 4 10 2 5 4 2" xfId="28451" xr:uid="{360506B4-7EBA-4843-AD16-DA6F19B17CA6}"/>
    <cellStyle name="Separador de milhares 2 4 10 2 5 4 3" xfId="40250" xr:uid="{C77C591D-DA14-4033-9E8B-B5B82CCAC836}"/>
    <cellStyle name="Separador de milhares 2 4 10 2 5 5" xfId="22561" xr:uid="{6372736E-D799-4E7D-8AA1-30A8776294B1}"/>
    <cellStyle name="Separador de milhares 2 4 10 2 5 6" xfId="34357" xr:uid="{373CE47A-6BB6-4BA8-BEC8-C4AFDB549F74}"/>
    <cellStyle name="Separador de milhares 2 4 10 2 6" xfId="12107" xr:uid="{00000000-0005-0000-0000-0000CF190000}"/>
    <cellStyle name="Separador de milhares 2 4 10 2 6 2" xfId="15048" xr:uid="{00000000-0005-0000-0000-0000D0190000}"/>
    <cellStyle name="Separador de milhares 2 4 10 2 6 2 2" xfId="20979" xr:uid="{317ABF2F-85C1-4875-8F7D-CA7643C99AD1}"/>
    <cellStyle name="Separador de milhares 2 4 10 2 6 2 2 2" xfId="32773" xr:uid="{23399A44-7EAA-4C42-9128-5125055ED27C}"/>
    <cellStyle name="Separador de milhares 2 4 10 2 6 2 2 3" xfId="44572" xr:uid="{622C0F8B-84ED-46DC-A44D-A76B00772EAC}"/>
    <cellStyle name="Separador de milhares 2 4 10 2 6 2 3" xfId="26880" xr:uid="{4063A821-185D-46BD-BDC3-BCD729243618}"/>
    <cellStyle name="Separador de milhares 2 4 10 2 6 2 4" xfId="38675" xr:uid="{F9581E8B-9703-4F9F-9AC1-13A47CF43000}"/>
    <cellStyle name="Separador de milhares 2 4 10 2 6 3" xfId="18043" xr:uid="{7F39B09E-A046-49F5-BCD8-07293AC01AA4}"/>
    <cellStyle name="Separador de milhares 2 4 10 2 6 3 2" xfId="29837" xr:uid="{6E9AD578-DCC8-4C4F-B477-0FC1D0FF0580}"/>
    <cellStyle name="Separador de milhares 2 4 10 2 6 3 3" xfId="41636" xr:uid="{C9455E4A-79AE-45B9-AD8C-E3F2F29B59D4}"/>
    <cellStyle name="Separador de milhares 2 4 10 2 6 4" xfId="23944" xr:uid="{E87123C4-C061-4901-9F25-1B71E4261523}"/>
    <cellStyle name="Separador de milhares 2 4 10 2 6 5" xfId="35739" xr:uid="{FBE691ED-867B-44FB-B0D7-B5E3BA84D5DE}"/>
    <cellStyle name="Separador de milhares 2 4 10 2 7" xfId="13660" xr:uid="{00000000-0005-0000-0000-0000D1190000}"/>
    <cellStyle name="Separador de milhares 2 4 10 2 7 2" xfId="19591" xr:uid="{1899C7BE-A0B7-4B54-9247-6C05C9AEED04}"/>
    <cellStyle name="Separador de milhares 2 4 10 2 7 2 2" xfId="31385" xr:uid="{C0570327-672E-48C1-8155-7B982965D98A}"/>
    <cellStyle name="Separador de milhares 2 4 10 2 7 2 3" xfId="43184" xr:uid="{F8E1A432-3F43-418B-92D9-834C01F99C2C}"/>
    <cellStyle name="Separador de milhares 2 4 10 2 7 3" xfId="25492" xr:uid="{541ABB32-D636-4CF9-8057-56A3C23C9391}"/>
    <cellStyle name="Separador de milhares 2 4 10 2 7 4" xfId="37287" xr:uid="{A91F5E43-5A5C-4789-A7EC-B5745D78D910}"/>
    <cellStyle name="Separador de milhares 2 4 10 2 8" xfId="16651" xr:uid="{A260F69B-2F45-4A3E-B5B7-457A8187D187}"/>
    <cellStyle name="Separador de milhares 2 4 10 2 8 2" xfId="28445" xr:uid="{A57FA0D1-3D67-49C7-A074-8726B0F37367}"/>
    <cellStyle name="Separador de milhares 2 4 10 2 8 3" xfId="40244" xr:uid="{5C33195F-264D-4401-8D88-F4764DCC70E2}"/>
    <cellStyle name="Separador de milhares 2 4 10 2 9" xfId="22555" xr:uid="{BFFD1E7D-DBE7-488F-AD6B-670A6E79FCD5}"/>
    <cellStyle name="Separador de milhares 2 4 10 3" xfId="4160" xr:uid="{00000000-0005-0000-0000-0000D2190000}"/>
    <cellStyle name="Separador de milhares 2 4 10 3 10" xfId="34358" xr:uid="{1AA9849C-11E5-4250-8D00-E232BE078CC4}"/>
    <cellStyle name="Separador de milhares 2 4 10 3 2" xfId="4161" xr:uid="{00000000-0005-0000-0000-0000D3190000}"/>
    <cellStyle name="Separador de milhares 2 4 10 3 2 2" xfId="4162" xr:uid="{00000000-0005-0000-0000-0000D4190000}"/>
    <cellStyle name="Separador de milhares 2 4 10 3 2 2 2" xfId="12116" xr:uid="{00000000-0005-0000-0000-0000D5190000}"/>
    <cellStyle name="Separador de milhares 2 4 10 3 2 2 2 2" xfId="15057" xr:uid="{00000000-0005-0000-0000-0000D6190000}"/>
    <cellStyle name="Separador de milhares 2 4 10 3 2 2 2 2 2" xfId="20988" xr:uid="{8943F48D-D7D8-495C-9FB0-6BB78531D37D}"/>
    <cellStyle name="Separador de milhares 2 4 10 3 2 2 2 2 2 2" xfId="32782" xr:uid="{57B6DCDB-935E-4FFA-818E-15B21F464757}"/>
    <cellStyle name="Separador de milhares 2 4 10 3 2 2 2 2 2 3" xfId="44581" xr:uid="{B0B1B83A-E243-47D0-9E33-0FDB9C558EE9}"/>
    <cellStyle name="Separador de milhares 2 4 10 3 2 2 2 2 3" xfId="26889" xr:uid="{6CEA8D48-31BF-4B7E-A00C-14EF9485F0A9}"/>
    <cellStyle name="Separador de milhares 2 4 10 3 2 2 2 2 4" xfId="38684" xr:uid="{38B393B1-97A2-40EA-AF06-82AE6924A452}"/>
    <cellStyle name="Separador de milhares 2 4 10 3 2 2 2 3" xfId="18052" xr:uid="{65403E5D-7163-4F02-92F2-526745C7FF9A}"/>
    <cellStyle name="Separador de milhares 2 4 10 3 2 2 2 3 2" xfId="29846" xr:uid="{279C9DF1-F0C1-41EF-84F8-23D852AA3470}"/>
    <cellStyle name="Separador de milhares 2 4 10 3 2 2 2 3 3" xfId="41645" xr:uid="{32C0DF88-6F28-46F3-B24A-591AB7EDC39A}"/>
    <cellStyle name="Separador de milhares 2 4 10 3 2 2 2 4" xfId="23953" xr:uid="{8B315E9C-CB4E-4771-BB05-7FE4D3C18965}"/>
    <cellStyle name="Separador de milhares 2 4 10 3 2 2 2 5" xfId="35748" xr:uid="{5F9883B4-B678-4B18-8A8F-BC65A1041672}"/>
    <cellStyle name="Separador de milhares 2 4 10 3 2 2 3" xfId="13669" xr:uid="{00000000-0005-0000-0000-0000D7190000}"/>
    <cellStyle name="Separador de milhares 2 4 10 3 2 2 3 2" xfId="19600" xr:uid="{1F46AED1-C53E-4392-B466-CCAD4884C0A4}"/>
    <cellStyle name="Separador de milhares 2 4 10 3 2 2 3 2 2" xfId="31394" xr:uid="{BF53E9FC-810D-4A80-9A8B-F37BB9A89222}"/>
    <cellStyle name="Separador de milhares 2 4 10 3 2 2 3 2 3" xfId="43193" xr:uid="{BE8560B6-94B4-4A14-8CB6-62029AD406E9}"/>
    <cellStyle name="Separador de milhares 2 4 10 3 2 2 3 3" xfId="25501" xr:uid="{54BA5909-82A9-4F1C-BE86-14466298D2CC}"/>
    <cellStyle name="Separador de milhares 2 4 10 3 2 2 3 4" xfId="37296" xr:uid="{02310E21-27D5-4E83-97B9-020B34FF7522}"/>
    <cellStyle name="Separador de milhares 2 4 10 3 2 2 4" xfId="16660" xr:uid="{8C3C023C-A026-48D1-87A9-383505DE81F0}"/>
    <cellStyle name="Separador de milhares 2 4 10 3 2 2 4 2" xfId="28454" xr:uid="{5451ED33-6244-44FA-B287-6EAB17D17F45}"/>
    <cellStyle name="Separador de milhares 2 4 10 3 2 2 4 3" xfId="40253" xr:uid="{37326E1C-E8F4-4220-9B4F-E7E35410BB42}"/>
    <cellStyle name="Separador de milhares 2 4 10 3 2 2 5" xfId="22564" xr:uid="{E4212F25-1BA5-42BA-977A-30F49B7BDE31}"/>
    <cellStyle name="Separador de milhares 2 4 10 3 2 2 6" xfId="34360" xr:uid="{C9695965-FB44-4480-9DBC-60409AEAC89C}"/>
    <cellStyle name="Separador de milhares 2 4 10 3 2 3" xfId="4163" xr:uid="{00000000-0005-0000-0000-0000D8190000}"/>
    <cellStyle name="Separador de milhares 2 4 10 3 2 3 2" xfId="12117" xr:uid="{00000000-0005-0000-0000-0000D9190000}"/>
    <cellStyle name="Separador de milhares 2 4 10 3 2 3 2 2" xfId="15058" xr:uid="{00000000-0005-0000-0000-0000DA190000}"/>
    <cellStyle name="Separador de milhares 2 4 10 3 2 3 2 2 2" xfId="20989" xr:uid="{127754EA-0C98-4BFB-8A60-DE293B6F7D1F}"/>
    <cellStyle name="Separador de milhares 2 4 10 3 2 3 2 2 2 2" xfId="32783" xr:uid="{F86FA1C3-7A80-4609-B69B-D5646491B122}"/>
    <cellStyle name="Separador de milhares 2 4 10 3 2 3 2 2 2 3" xfId="44582" xr:uid="{51683DC8-1ECF-4F58-AC3A-0D3387230774}"/>
    <cellStyle name="Separador de milhares 2 4 10 3 2 3 2 2 3" xfId="26890" xr:uid="{9C6D91D9-C2DB-4462-B417-D19F942F70D3}"/>
    <cellStyle name="Separador de milhares 2 4 10 3 2 3 2 2 4" xfId="38685" xr:uid="{8B915285-53D2-4D69-8A5E-7F67DF64F7B8}"/>
    <cellStyle name="Separador de milhares 2 4 10 3 2 3 2 3" xfId="18053" xr:uid="{2F0CF3AD-ECD3-4870-83C1-6380AEDD0BA1}"/>
    <cellStyle name="Separador de milhares 2 4 10 3 2 3 2 3 2" xfId="29847" xr:uid="{1D93EC30-AF5E-49E6-B578-10913FAB4D1F}"/>
    <cellStyle name="Separador de milhares 2 4 10 3 2 3 2 3 3" xfId="41646" xr:uid="{A1AED096-E038-4962-B8B9-D2F018619407}"/>
    <cellStyle name="Separador de milhares 2 4 10 3 2 3 2 4" xfId="23954" xr:uid="{EF538E3F-D391-4775-8155-01ADFE6CAE5A}"/>
    <cellStyle name="Separador de milhares 2 4 10 3 2 3 2 5" xfId="35749" xr:uid="{AB3AA8FC-DD65-49BB-87C5-AC5352756843}"/>
    <cellStyle name="Separador de milhares 2 4 10 3 2 3 3" xfId="13670" xr:uid="{00000000-0005-0000-0000-0000DB190000}"/>
    <cellStyle name="Separador de milhares 2 4 10 3 2 3 3 2" xfId="19601" xr:uid="{3FB89B19-7D38-42C3-AB79-0DEF58693D47}"/>
    <cellStyle name="Separador de milhares 2 4 10 3 2 3 3 2 2" xfId="31395" xr:uid="{60111CCF-6454-4F03-AD42-178917C00354}"/>
    <cellStyle name="Separador de milhares 2 4 10 3 2 3 3 2 3" xfId="43194" xr:uid="{38E787A3-1321-410E-9B3F-891B20390ECA}"/>
    <cellStyle name="Separador de milhares 2 4 10 3 2 3 3 3" xfId="25502" xr:uid="{1F60D7AE-47EA-4FC9-BF4E-A30843F24F46}"/>
    <cellStyle name="Separador de milhares 2 4 10 3 2 3 3 4" xfId="37297" xr:uid="{885D6D7C-BCCA-42B7-96DE-47B0E262D625}"/>
    <cellStyle name="Separador de milhares 2 4 10 3 2 3 4" xfId="16661" xr:uid="{D3B62A14-6FA7-47C5-8156-8D998E3CB38B}"/>
    <cellStyle name="Separador de milhares 2 4 10 3 2 3 4 2" xfId="28455" xr:uid="{07B75CC7-9D1D-45E9-9B31-354E197628EE}"/>
    <cellStyle name="Separador de milhares 2 4 10 3 2 3 4 3" xfId="40254" xr:uid="{E409AC70-13B9-4B43-8F89-60DF2D4DD746}"/>
    <cellStyle name="Separador de milhares 2 4 10 3 2 3 5" xfId="22565" xr:uid="{69A006A6-7518-4527-8862-97EE4EA47C85}"/>
    <cellStyle name="Separador de milhares 2 4 10 3 2 3 6" xfId="34361" xr:uid="{17E6AB78-9ED2-49CF-8E15-72DC60C1BD7B}"/>
    <cellStyle name="Separador de milhares 2 4 10 3 2 4" xfId="12115" xr:uid="{00000000-0005-0000-0000-0000DC190000}"/>
    <cellStyle name="Separador de milhares 2 4 10 3 2 4 2" xfId="15056" xr:uid="{00000000-0005-0000-0000-0000DD190000}"/>
    <cellStyle name="Separador de milhares 2 4 10 3 2 4 2 2" xfId="20987" xr:uid="{E2940919-0E92-4CCD-B44A-ECE052276967}"/>
    <cellStyle name="Separador de milhares 2 4 10 3 2 4 2 2 2" xfId="32781" xr:uid="{6EF618E8-59BC-4549-B080-61C50A939A39}"/>
    <cellStyle name="Separador de milhares 2 4 10 3 2 4 2 2 3" xfId="44580" xr:uid="{FD2B6CF4-E476-4E1A-9FFB-CDF5B12A06C0}"/>
    <cellStyle name="Separador de milhares 2 4 10 3 2 4 2 3" xfId="26888" xr:uid="{6F9F7602-635C-47D0-A674-90B96550DF3C}"/>
    <cellStyle name="Separador de milhares 2 4 10 3 2 4 2 4" xfId="38683" xr:uid="{9A5C3FDA-269B-4CEE-9747-72CA6BF71E91}"/>
    <cellStyle name="Separador de milhares 2 4 10 3 2 4 3" xfId="18051" xr:uid="{8A1899FD-2E50-406B-A291-475DA215479F}"/>
    <cellStyle name="Separador de milhares 2 4 10 3 2 4 3 2" xfId="29845" xr:uid="{2D8E4133-250C-42AE-A7E8-EB3F975943FE}"/>
    <cellStyle name="Separador de milhares 2 4 10 3 2 4 3 3" xfId="41644" xr:uid="{BB74E129-B4B3-435A-9A31-647731733194}"/>
    <cellStyle name="Separador de milhares 2 4 10 3 2 4 4" xfId="23952" xr:uid="{9DC8C71F-5C9B-4593-AC7B-AD54758F1058}"/>
    <cellStyle name="Separador de milhares 2 4 10 3 2 4 5" xfId="35747" xr:uid="{70CB0F58-CD51-426B-98E8-FD914CE8B855}"/>
    <cellStyle name="Separador de milhares 2 4 10 3 2 5" xfId="13668" xr:uid="{00000000-0005-0000-0000-0000DE190000}"/>
    <cellStyle name="Separador de milhares 2 4 10 3 2 5 2" xfId="19599" xr:uid="{D8A60F78-6D61-4591-BFE4-CB1C19459097}"/>
    <cellStyle name="Separador de milhares 2 4 10 3 2 5 2 2" xfId="31393" xr:uid="{BBB867BF-F89B-4986-9FAA-09FF6DFFF4FC}"/>
    <cellStyle name="Separador de milhares 2 4 10 3 2 5 2 3" xfId="43192" xr:uid="{215BFA85-8B16-43A4-BF0C-F421B39EC5E1}"/>
    <cellStyle name="Separador de milhares 2 4 10 3 2 5 3" xfId="25500" xr:uid="{C3EB44D6-0803-49B9-B273-169C3E351643}"/>
    <cellStyle name="Separador de milhares 2 4 10 3 2 5 4" xfId="37295" xr:uid="{31042BAD-3A5C-4AE2-B9F1-817732561826}"/>
    <cellStyle name="Separador de milhares 2 4 10 3 2 6" xfId="16659" xr:uid="{C3B51CD6-C53F-4D22-893C-8A45E663FD80}"/>
    <cellStyle name="Separador de milhares 2 4 10 3 2 6 2" xfId="28453" xr:uid="{D00B2A3C-5A0C-4C31-BF71-29DA8BFB2B70}"/>
    <cellStyle name="Separador de milhares 2 4 10 3 2 6 3" xfId="40252" xr:uid="{4A4FDD85-C504-4BC1-B74C-A10F23A8774E}"/>
    <cellStyle name="Separador de milhares 2 4 10 3 2 7" xfId="22563" xr:uid="{CC96C5EC-5DAB-4205-B55A-0EF4ACC62BF9}"/>
    <cellStyle name="Separador de milhares 2 4 10 3 2 8" xfId="34359" xr:uid="{40896F6E-51C6-4C3F-B96D-B98009ED9F10}"/>
    <cellStyle name="Separador de milhares 2 4 10 3 3" xfId="4164" xr:uid="{00000000-0005-0000-0000-0000DF190000}"/>
    <cellStyle name="Separador de milhares 2 4 10 3 3 2" xfId="12118" xr:uid="{00000000-0005-0000-0000-0000E0190000}"/>
    <cellStyle name="Separador de milhares 2 4 10 3 3 2 2" xfId="15059" xr:uid="{00000000-0005-0000-0000-0000E1190000}"/>
    <cellStyle name="Separador de milhares 2 4 10 3 3 2 2 2" xfId="20990" xr:uid="{01527A25-0DA8-414B-9805-4771F8CF31E5}"/>
    <cellStyle name="Separador de milhares 2 4 10 3 3 2 2 2 2" xfId="32784" xr:uid="{F98E9D68-854D-411F-88F0-51529078BB18}"/>
    <cellStyle name="Separador de milhares 2 4 10 3 3 2 2 2 3" xfId="44583" xr:uid="{F3F43AF1-3EF5-489D-8C29-F6585468D6BC}"/>
    <cellStyle name="Separador de milhares 2 4 10 3 3 2 2 3" xfId="26891" xr:uid="{3759F996-299C-46FD-B56B-171FD2ADF988}"/>
    <cellStyle name="Separador de milhares 2 4 10 3 3 2 2 4" xfId="38686" xr:uid="{B6C7B14C-25C9-481D-B983-E95550126296}"/>
    <cellStyle name="Separador de milhares 2 4 10 3 3 2 3" xfId="18054" xr:uid="{09F83A8F-6A0F-42E7-A28F-9EB20F29857C}"/>
    <cellStyle name="Separador de milhares 2 4 10 3 3 2 3 2" xfId="29848" xr:uid="{C19B6575-8F52-4FC0-8F9F-BCAEA022031F}"/>
    <cellStyle name="Separador de milhares 2 4 10 3 3 2 3 3" xfId="41647" xr:uid="{1E093256-820C-493C-ACE3-6F89744C92F0}"/>
    <cellStyle name="Separador de milhares 2 4 10 3 3 2 4" xfId="23955" xr:uid="{39A8D2EB-A697-4D9F-A142-B0400A65A56E}"/>
    <cellStyle name="Separador de milhares 2 4 10 3 3 2 5" xfId="35750" xr:uid="{6B86ED6C-A607-4F55-A1B8-E0747A49D688}"/>
    <cellStyle name="Separador de milhares 2 4 10 3 3 3" xfId="13671" xr:uid="{00000000-0005-0000-0000-0000E2190000}"/>
    <cellStyle name="Separador de milhares 2 4 10 3 3 3 2" xfId="19602" xr:uid="{F051CB6D-F4CC-4460-A214-23CCB2FDA012}"/>
    <cellStyle name="Separador de milhares 2 4 10 3 3 3 2 2" xfId="31396" xr:uid="{3B2CDE3D-EC11-436F-8975-1D00BBC0D6AF}"/>
    <cellStyle name="Separador de milhares 2 4 10 3 3 3 2 3" xfId="43195" xr:uid="{410AAC33-C1FA-4DE4-A756-1B2DE6782F32}"/>
    <cellStyle name="Separador de milhares 2 4 10 3 3 3 3" xfId="25503" xr:uid="{EF9F6648-EBA4-43B5-86F1-C1B4192C5D1D}"/>
    <cellStyle name="Separador de milhares 2 4 10 3 3 3 4" xfId="37298" xr:uid="{57D0AEB3-41B7-40B5-A096-2423A066D3C8}"/>
    <cellStyle name="Separador de milhares 2 4 10 3 3 4" xfId="16662" xr:uid="{BB45B4C3-A9D5-45CB-9678-91B3892079D6}"/>
    <cellStyle name="Separador de milhares 2 4 10 3 3 4 2" xfId="28456" xr:uid="{20445677-4971-4058-AD01-4F7682DF3B4E}"/>
    <cellStyle name="Separador de milhares 2 4 10 3 3 4 3" xfId="40255" xr:uid="{6EECA803-2D50-480D-804A-11BD6002E739}"/>
    <cellStyle name="Separador de milhares 2 4 10 3 3 5" xfId="22566" xr:uid="{549EF2A4-1D17-4B70-8DC0-C224C72AE6F1}"/>
    <cellStyle name="Separador de milhares 2 4 10 3 3 6" xfId="34362" xr:uid="{3EB60BE8-4427-4167-9875-9F6D9580FB09}"/>
    <cellStyle name="Separador de milhares 2 4 10 3 4" xfId="4165" xr:uid="{00000000-0005-0000-0000-0000E3190000}"/>
    <cellStyle name="Separador de milhares 2 4 10 3 4 2" xfId="12119" xr:uid="{00000000-0005-0000-0000-0000E4190000}"/>
    <cellStyle name="Separador de milhares 2 4 10 3 4 2 2" xfId="15060" xr:uid="{00000000-0005-0000-0000-0000E5190000}"/>
    <cellStyle name="Separador de milhares 2 4 10 3 4 2 2 2" xfId="20991" xr:uid="{3B6961DB-4F8A-4799-877F-1E8B35EC56BB}"/>
    <cellStyle name="Separador de milhares 2 4 10 3 4 2 2 2 2" xfId="32785" xr:uid="{574C40BC-0D95-4E75-B070-C359F7B382E9}"/>
    <cellStyle name="Separador de milhares 2 4 10 3 4 2 2 2 3" xfId="44584" xr:uid="{925E5B8C-1248-48C4-984B-DFC94D7744CE}"/>
    <cellStyle name="Separador de milhares 2 4 10 3 4 2 2 3" xfId="26892" xr:uid="{18D560E7-463E-4111-BEAC-B26C307853A0}"/>
    <cellStyle name="Separador de milhares 2 4 10 3 4 2 2 4" xfId="38687" xr:uid="{32108A64-8585-46EF-8A9F-365C92228E9E}"/>
    <cellStyle name="Separador de milhares 2 4 10 3 4 2 3" xfId="18055" xr:uid="{DA63C74C-C28D-4C35-96DB-3C73A38DA762}"/>
    <cellStyle name="Separador de milhares 2 4 10 3 4 2 3 2" xfId="29849" xr:uid="{92097481-D04B-4B77-B915-5BF24FE62BE9}"/>
    <cellStyle name="Separador de milhares 2 4 10 3 4 2 3 3" xfId="41648" xr:uid="{EB5FB8F6-3854-45D7-A9B3-FC62BD829C68}"/>
    <cellStyle name="Separador de milhares 2 4 10 3 4 2 4" xfId="23956" xr:uid="{70EB5309-B3E9-4916-97B0-593061FE9538}"/>
    <cellStyle name="Separador de milhares 2 4 10 3 4 2 5" xfId="35751" xr:uid="{413053D7-EBA1-45A6-B523-C3EA0D36A625}"/>
    <cellStyle name="Separador de milhares 2 4 10 3 4 3" xfId="13672" xr:uid="{00000000-0005-0000-0000-0000E6190000}"/>
    <cellStyle name="Separador de milhares 2 4 10 3 4 3 2" xfId="19603" xr:uid="{CDFDF4CF-9260-490D-B83F-5FD0A29FC0E9}"/>
    <cellStyle name="Separador de milhares 2 4 10 3 4 3 2 2" xfId="31397" xr:uid="{EDF0270C-CAC1-4FB0-835A-A3B185311DB8}"/>
    <cellStyle name="Separador de milhares 2 4 10 3 4 3 2 3" xfId="43196" xr:uid="{A4B1FD1B-2653-4361-860C-EE60F07AF506}"/>
    <cellStyle name="Separador de milhares 2 4 10 3 4 3 3" xfId="25504" xr:uid="{06B14CEC-5838-45BD-9A4E-8349623589DD}"/>
    <cellStyle name="Separador de milhares 2 4 10 3 4 3 4" xfId="37299" xr:uid="{2E4AFEE6-FE22-4D48-8C98-3E2D38C114CC}"/>
    <cellStyle name="Separador de milhares 2 4 10 3 4 4" xfId="16663" xr:uid="{7CE0F369-38D7-49AF-B0B0-7770BFC91A71}"/>
    <cellStyle name="Separador de milhares 2 4 10 3 4 4 2" xfId="28457" xr:uid="{720F786E-9ABB-4A5A-9880-280E0B06168E}"/>
    <cellStyle name="Separador de milhares 2 4 10 3 4 4 3" xfId="40256" xr:uid="{1DF8119E-452F-45D2-8B0F-DC4EA0C12369}"/>
    <cellStyle name="Separador de milhares 2 4 10 3 4 5" xfId="22567" xr:uid="{A6B48C59-6781-42E5-B417-D9D7879C85E4}"/>
    <cellStyle name="Separador de milhares 2 4 10 3 4 6" xfId="34363" xr:uid="{3CDB315F-5258-4B6D-B7BD-5457D43FFEDF}"/>
    <cellStyle name="Separador de milhares 2 4 10 3 5" xfId="4166" xr:uid="{00000000-0005-0000-0000-0000E7190000}"/>
    <cellStyle name="Separador de milhares 2 4 10 3 5 2" xfId="12120" xr:uid="{00000000-0005-0000-0000-0000E8190000}"/>
    <cellStyle name="Separador de milhares 2 4 10 3 5 2 2" xfId="15061" xr:uid="{00000000-0005-0000-0000-0000E9190000}"/>
    <cellStyle name="Separador de milhares 2 4 10 3 5 2 2 2" xfId="20992" xr:uid="{4D01D96D-A24C-486B-BA95-E88DB7401BD3}"/>
    <cellStyle name="Separador de milhares 2 4 10 3 5 2 2 2 2" xfId="32786" xr:uid="{3EEA9FD8-CEC0-4421-8ED0-3BFB9C839361}"/>
    <cellStyle name="Separador de milhares 2 4 10 3 5 2 2 2 3" xfId="44585" xr:uid="{590FF47B-0B07-4320-AE18-07862B7E1C74}"/>
    <cellStyle name="Separador de milhares 2 4 10 3 5 2 2 3" xfId="26893" xr:uid="{F63D03C5-6EF7-4B7F-A2AC-C1639E69E783}"/>
    <cellStyle name="Separador de milhares 2 4 10 3 5 2 2 4" xfId="38688" xr:uid="{FA3A8FC9-EF66-42FE-99EE-292149572614}"/>
    <cellStyle name="Separador de milhares 2 4 10 3 5 2 3" xfId="18056" xr:uid="{8BAB5AA3-2037-4E6E-AADC-FA16775EF340}"/>
    <cellStyle name="Separador de milhares 2 4 10 3 5 2 3 2" xfId="29850" xr:uid="{30793427-19F2-409B-95D6-3FA9886A89A6}"/>
    <cellStyle name="Separador de milhares 2 4 10 3 5 2 3 3" xfId="41649" xr:uid="{A23EC1DE-EC4A-4397-BA29-AF3093B011CC}"/>
    <cellStyle name="Separador de milhares 2 4 10 3 5 2 4" xfId="23957" xr:uid="{E335C403-42EB-4B11-BB89-5450720465DF}"/>
    <cellStyle name="Separador de milhares 2 4 10 3 5 2 5" xfId="35752" xr:uid="{8002A3DC-47D5-4CA4-81BC-C3C760860CEF}"/>
    <cellStyle name="Separador de milhares 2 4 10 3 5 3" xfId="13673" xr:uid="{00000000-0005-0000-0000-0000EA190000}"/>
    <cellStyle name="Separador de milhares 2 4 10 3 5 3 2" xfId="19604" xr:uid="{FA301B56-DB19-4B2E-A962-43FD266EE619}"/>
    <cellStyle name="Separador de milhares 2 4 10 3 5 3 2 2" xfId="31398" xr:uid="{ADC320C7-1639-47CF-AAA7-71D6F10D884D}"/>
    <cellStyle name="Separador de milhares 2 4 10 3 5 3 2 3" xfId="43197" xr:uid="{4C250801-788C-49CE-A6AC-B2E0EF0048AE}"/>
    <cellStyle name="Separador de milhares 2 4 10 3 5 3 3" xfId="25505" xr:uid="{D1997FC2-F5DF-4D4D-A6BC-8183FD6F667E}"/>
    <cellStyle name="Separador de milhares 2 4 10 3 5 3 4" xfId="37300" xr:uid="{295C4EDB-6794-4953-93E6-74EE294CF373}"/>
    <cellStyle name="Separador de milhares 2 4 10 3 5 4" xfId="16664" xr:uid="{A525AFEE-F93B-454A-97C5-AF9BAA3AE0E3}"/>
    <cellStyle name="Separador de milhares 2 4 10 3 5 4 2" xfId="28458" xr:uid="{625AF19C-372B-4E7E-B921-AF8E62914558}"/>
    <cellStyle name="Separador de milhares 2 4 10 3 5 4 3" xfId="40257" xr:uid="{528F7352-CB3D-4FC3-B1DC-F7FDA40C2892}"/>
    <cellStyle name="Separador de milhares 2 4 10 3 5 5" xfId="22568" xr:uid="{B1F9B7A0-5F93-450F-8D59-4D48A9AC05C1}"/>
    <cellStyle name="Separador de milhares 2 4 10 3 5 6" xfId="34364" xr:uid="{3796CBA5-7DBE-4966-A9A4-03AF8C2B55E2}"/>
    <cellStyle name="Separador de milhares 2 4 10 3 6" xfId="12114" xr:uid="{00000000-0005-0000-0000-0000EB190000}"/>
    <cellStyle name="Separador de milhares 2 4 10 3 6 2" xfId="15055" xr:uid="{00000000-0005-0000-0000-0000EC190000}"/>
    <cellStyle name="Separador de milhares 2 4 10 3 6 2 2" xfId="20986" xr:uid="{79AE670C-5F86-412E-8373-2C991E1D5DE5}"/>
    <cellStyle name="Separador de milhares 2 4 10 3 6 2 2 2" xfId="32780" xr:uid="{6AE86915-CA0F-477B-895A-D43A538217BA}"/>
    <cellStyle name="Separador de milhares 2 4 10 3 6 2 2 3" xfId="44579" xr:uid="{5D2B8249-57E8-4CF2-9133-DE91E6DDB681}"/>
    <cellStyle name="Separador de milhares 2 4 10 3 6 2 3" xfId="26887" xr:uid="{17833E8E-8F51-4BD3-A673-85D1371BCE6B}"/>
    <cellStyle name="Separador de milhares 2 4 10 3 6 2 4" xfId="38682" xr:uid="{218CB053-7CAC-47F9-8A8E-18C8CEA6C927}"/>
    <cellStyle name="Separador de milhares 2 4 10 3 6 3" xfId="18050" xr:uid="{9F0402AF-2ACA-4ACF-ADF3-B5CA83E5A928}"/>
    <cellStyle name="Separador de milhares 2 4 10 3 6 3 2" xfId="29844" xr:uid="{79E431F6-BD48-4AC0-B5F9-96479F05A39B}"/>
    <cellStyle name="Separador de milhares 2 4 10 3 6 3 3" xfId="41643" xr:uid="{6E9C9F5E-0214-4417-8011-3B33174867F2}"/>
    <cellStyle name="Separador de milhares 2 4 10 3 6 4" xfId="23951" xr:uid="{78AC85BF-EF7A-4047-870A-313C35D22D5D}"/>
    <cellStyle name="Separador de milhares 2 4 10 3 6 5" xfId="35746" xr:uid="{4D4FC0B5-5CD0-49A8-A39D-5A9E4C3FA09D}"/>
    <cellStyle name="Separador de milhares 2 4 10 3 7" xfId="13667" xr:uid="{00000000-0005-0000-0000-0000ED190000}"/>
    <cellStyle name="Separador de milhares 2 4 10 3 7 2" xfId="19598" xr:uid="{634EC689-8FB4-47EA-A37C-E957D888C2ED}"/>
    <cellStyle name="Separador de milhares 2 4 10 3 7 2 2" xfId="31392" xr:uid="{7220D670-62B8-476E-8440-D7E2ED872D4A}"/>
    <cellStyle name="Separador de milhares 2 4 10 3 7 2 3" xfId="43191" xr:uid="{F2BF3862-5C41-4115-A537-849582E79739}"/>
    <cellStyle name="Separador de milhares 2 4 10 3 7 3" xfId="25499" xr:uid="{1EC4D9A5-44CC-461B-86D4-8BD9D6E11B62}"/>
    <cellStyle name="Separador de milhares 2 4 10 3 7 4" xfId="37294" xr:uid="{C4C1C770-AF5B-4DF6-8A9C-EA4BDFD28B5E}"/>
    <cellStyle name="Separador de milhares 2 4 10 3 8" xfId="16658" xr:uid="{3EF506D7-89BE-45B4-B0D4-C6A8AB995A5D}"/>
    <cellStyle name="Separador de milhares 2 4 10 3 8 2" xfId="28452" xr:uid="{C65BC0D1-5F0D-4094-A2B1-6A393D16FAEC}"/>
    <cellStyle name="Separador de milhares 2 4 10 3 8 3" xfId="40251" xr:uid="{2822A19D-818D-4507-878F-7A09DCB5D32F}"/>
    <cellStyle name="Separador de milhares 2 4 10 3 9" xfId="22562" xr:uid="{5C1CD968-851B-420B-AA0F-D04B61F5EF82}"/>
    <cellStyle name="Separador de milhares 2 4 10 4" xfId="4167" xr:uid="{00000000-0005-0000-0000-0000EE190000}"/>
    <cellStyle name="Separador de milhares 2 4 10 4 2" xfId="4168" xr:uid="{00000000-0005-0000-0000-0000EF190000}"/>
    <cellStyle name="Separador de milhares 2 4 10 4 2 2" xfId="12122" xr:uid="{00000000-0005-0000-0000-0000F0190000}"/>
    <cellStyle name="Separador de milhares 2 4 10 4 2 2 2" xfId="15063" xr:uid="{00000000-0005-0000-0000-0000F1190000}"/>
    <cellStyle name="Separador de milhares 2 4 10 4 2 2 2 2" xfId="20994" xr:uid="{57EAC34E-A8D4-497A-AF67-C305C8D95CFB}"/>
    <cellStyle name="Separador de milhares 2 4 10 4 2 2 2 2 2" xfId="32788" xr:uid="{909E8EF2-B004-4724-AC8D-49382A6E2EC9}"/>
    <cellStyle name="Separador de milhares 2 4 10 4 2 2 2 2 3" xfId="44587" xr:uid="{84B485EC-FB5F-41F8-B408-04B667596645}"/>
    <cellStyle name="Separador de milhares 2 4 10 4 2 2 2 3" xfId="26895" xr:uid="{88F07C50-3410-401F-880D-28E675350586}"/>
    <cellStyle name="Separador de milhares 2 4 10 4 2 2 2 4" xfId="38690" xr:uid="{D5F2B2D1-244E-46C0-B05C-A02C150A21B5}"/>
    <cellStyle name="Separador de milhares 2 4 10 4 2 2 3" xfId="18058" xr:uid="{16B60DA0-CD79-4D1C-876E-27ED006F4F31}"/>
    <cellStyle name="Separador de milhares 2 4 10 4 2 2 3 2" xfId="29852" xr:uid="{627E51CA-BC6F-4411-9E50-06AEDF81BF77}"/>
    <cellStyle name="Separador de milhares 2 4 10 4 2 2 3 3" xfId="41651" xr:uid="{F18D8CD6-AF9B-47EA-BCB0-CAE2AF9E8893}"/>
    <cellStyle name="Separador de milhares 2 4 10 4 2 2 4" xfId="23959" xr:uid="{B7FC5624-FF28-45D2-BC10-1C59774440BF}"/>
    <cellStyle name="Separador de milhares 2 4 10 4 2 2 5" xfId="35754" xr:uid="{B6AA3B22-B32F-4F95-A390-3E0B8F5919A2}"/>
    <cellStyle name="Separador de milhares 2 4 10 4 2 3" xfId="13675" xr:uid="{00000000-0005-0000-0000-0000F2190000}"/>
    <cellStyle name="Separador de milhares 2 4 10 4 2 3 2" xfId="19606" xr:uid="{502D0260-A930-4691-B57A-CE5BA38024AC}"/>
    <cellStyle name="Separador de milhares 2 4 10 4 2 3 2 2" xfId="31400" xr:uid="{55A98010-E403-4AD2-ABC2-3CFA8C2F118B}"/>
    <cellStyle name="Separador de milhares 2 4 10 4 2 3 2 3" xfId="43199" xr:uid="{D70273CC-0EA1-4496-A626-7DE326283DD0}"/>
    <cellStyle name="Separador de milhares 2 4 10 4 2 3 3" xfId="25507" xr:uid="{9F517C67-7A3D-4101-BF9C-5E8F93D508F0}"/>
    <cellStyle name="Separador de milhares 2 4 10 4 2 3 4" xfId="37302" xr:uid="{0D83DED5-B1FA-4A2A-A828-E3671DD0BF9C}"/>
    <cellStyle name="Separador de milhares 2 4 10 4 2 4" xfId="16666" xr:uid="{B53BCCEB-9444-4268-ABB0-B19F00675732}"/>
    <cellStyle name="Separador de milhares 2 4 10 4 2 4 2" xfId="28460" xr:uid="{4D839383-360A-40B5-9AB5-93EB866DC72D}"/>
    <cellStyle name="Separador de milhares 2 4 10 4 2 4 3" xfId="40259" xr:uid="{767AEAD2-F564-4CD8-8AF0-FC4D78579C0C}"/>
    <cellStyle name="Separador de milhares 2 4 10 4 2 5" xfId="22570" xr:uid="{D05FCE58-D55F-4404-962E-19A5E6CAA8BA}"/>
    <cellStyle name="Separador de milhares 2 4 10 4 2 6" xfId="34366" xr:uid="{79E0AFCC-2CC8-4DBC-BBBD-D7B4672E26D1}"/>
    <cellStyle name="Separador de milhares 2 4 10 4 3" xfId="4169" xr:uid="{00000000-0005-0000-0000-0000F3190000}"/>
    <cellStyle name="Separador de milhares 2 4 10 4 3 2" xfId="12123" xr:uid="{00000000-0005-0000-0000-0000F4190000}"/>
    <cellStyle name="Separador de milhares 2 4 10 4 3 2 2" xfId="15064" xr:uid="{00000000-0005-0000-0000-0000F5190000}"/>
    <cellStyle name="Separador de milhares 2 4 10 4 3 2 2 2" xfId="20995" xr:uid="{B46CE680-2A10-4314-B0D9-053A5B432DF7}"/>
    <cellStyle name="Separador de milhares 2 4 10 4 3 2 2 2 2" xfId="32789" xr:uid="{C3D65FFE-8B34-4014-9021-985F99B7F392}"/>
    <cellStyle name="Separador de milhares 2 4 10 4 3 2 2 2 3" xfId="44588" xr:uid="{50D6DAEF-AE4D-4364-906D-CBE98DF1CA4A}"/>
    <cellStyle name="Separador de milhares 2 4 10 4 3 2 2 3" xfId="26896" xr:uid="{C0DF8E3C-3E8D-4896-BBBD-DB6014599CBF}"/>
    <cellStyle name="Separador de milhares 2 4 10 4 3 2 2 4" xfId="38691" xr:uid="{082036A8-EE26-41EE-8FB7-407EC9DBC797}"/>
    <cellStyle name="Separador de milhares 2 4 10 4 3 2 3" xfId="18059" xr:uid="{B05333E5-1C82-4CCB-B3A8-A36D340AA563}"/>
    <cellStyle name="Separador de milhares 2 4 10 4 3 2 3 2" xfId="29853" xr:uid="{B6B7AAA6-ABE9-4703-AE31-CF9D66FAF16F}"/>
    <cellStyle name="Separador de milhares 2 4 10 4 3 2 3 3" xfId="41652" xr:uid="{B125B26B-7DBD-4A5E-ACB4-521EE7ADF962}"/>
    <cellStyle name="Separador de milhares 2 4 10 4 3 2 4" xfId="23960" xr:uid="{035CCB6C-DBB4-4195-A9B7-D6A3059EB44D}"/>
    <cellStyle name="Separador de milhares 2 4 10 4 3 2 5" xfId="35755" xr:uid="{D7678788-04EF-49FF-914B-A097F283C8E9}"/>
    <cellStyle name="Separador de milhares 2 4 10 4 3 3" xfId="13676" xr:uid="{00000000-0005-0000-0000-0000F6190000}"/>
    <cellStyle name="Separador de milhares 2 4 10 4 3 3 2" xfId="19607" xr:uid="{B1AC2838-2A94-48D5-9C1B-36B5E35EC45D}"/>
    <cellStyle name="Separador de milhares 2 4 10 4 3 3 2 2" xfId="31401" xr:uid="{7B72DA0A-057B-4EBC-B72B-F69207A00C60}"/>
    <cellStyle name="Separador de milhares 2 4 10 4 3 3 2 3" xfId="43200" xr:uid="{F54FC4F0-5344-4266-A0CA-C150FE986CAC}"/>
    <cellStyle name="Separador de milhares 2 4 10 4 3 3 3" xfId="25508" xr:uid="{6A7804D3-6BBD-4C57-9D45-6EAA39573B78}"/>
    <cellStyle name="Separador de milhares 2 4 10 4 3 3 4" xfId="37303" xr:uid="{DD67FA77-C6C5-4254-A754-C6A88CC20583}"/>
    <cellStyle name="Separador de milhares 2 4 10 4 3 4" xfId="16667" xr:uid="{80526B9D-0762-4D73-92ED-53E5432D3F6D}"/>
    <cellStyle name="Separador de milhares 2 4 10 4 3 4 2" xfId="28461" xr:uid="{9AFA86FC-9F97-49AE-AC1C-CB8D15246B02}"/>
    <cellStyle name="Separador de milhares 2 4 10 4 3 4 3" xfId="40260" xr:uid="{B8ACDD51-C170-4EFF-8F3E-B3EF5AFFAA0F}"/>
    <cellStyle name="Separador de milhares 2 4 10 4 3 5" xfId="22571" xr:uid="{E3E9A18D-DF94-4708-830A-DDCEC32876ED}"/>
    <cellStyle name="Separador de milhares 2 4 10 4 3 6" xfId="34367" xr:uid="{2B22F9D2-2EA0-423F-95AD-8EF425EF01C0}"/>
    <cellStyle name="Separador de milhares 2 4 10 4 4" xfId="12121" xr:uid="{00000000-0005-0000-0000-0000F7190000}"/>
    <cellStyle name="Separador de milhares 2 4 10 4 4 2" xfId="15062" xr:uid="{00000000-0005-0000-0000-0000F8190000}"/>
    <cellStyle name="Separador de milhares 2 4 10 4 4 2 2" xfId="20993" xr:uid="{0607F45A-47DB-4278-96AD-9A090B9CA073}"/>
    <cellStyle name="Separador de milhares 2 4 10 4 4 2 2 2" xfId="32787" xr:uid="{F25A7B54-25B1-4F68-A3C3-494BCF4B06C9}"/>
    <cellStyle name="Separador de milhares 2 4 10 4 4 2 2 3" xfId="44586" xr:uid="{F3AC8161-7B34-4935-8EBA-02E757BC0486}"/>
    <cellStyle name="Separador de milhares 2 4 10 4 4 2 3" xfId="26894" xr:uid="{BD58FF5F-235C-4126-8423-476F2C26ED93}"/>
    <cellStyle name="Separador de milhares 2 4 10 4 4 2 4" xfId="38689" xr:uid="{E8054D07-DD10-432E-A260-634D4C4E61B5}"/>
    <cellStyle name="Separador de milhares 2 4 10 4 4 3" xfId="18057" xr:uid="{CC36956C-A728-47B4-9EEF-E987C03286E1}"/>
    <cellStyle name="Separador de milhares 2 4 10 4 4 3 2" xfId="29851" xr:uid="{DB6BD27A-D862-4906-A11D-C5D93D2FE0D2}"/>
    <cellStyle name="Separador de milhares 2 4 10 4 4 3 3" xfId="41650" xr:uid="{1304207B-F336-4EA0-B631-7765D3C23C43}"/>
    <cellStyle name="Separador de milhares 2 4 10 4 4 4" xfId="23958" xr:uid="{A25A2AEF-E85E-49EF-BDFB-25413961AB42}"/>
    <cellStyle name="Separador de milhares 2 4 10 4 4 5" xfId="35753" xr:uid="{9DC9CAE8-1A7B-4BF1-9E7C-EAECB715BBDE}"/>
    <cellStyle name="Separador de milhares 2 4 10 4 5" xfId="13674" xr:uid="{00000000-0005-0000-0000-0000F9190000}"/>
    <cellStyle name="Separador de milhares 2 4 10 4 5 2" xfId="19605" xr:uid="{58606D52-A335-42AB-BEB8-CE7E7700FF1A}"/>
    <cellStyle name="Separador de milhares 2 4 10 4 5 2 2" xfId="31399" xr:uid="{F7DC9BB5-589C-49DA-A894-B6693D9040F5}"/>
    <cellStyle name="Separador de milhares 2 4 10 4 5 2 3" xfId="43198" xr:uid="{460F4393-10BF-46A8-810C-5D366EA0E04D}"/>
    <cellStyle name="Separador de milhares 2 4 10 4 5 3" xfId="25506" xr:uid="{00B1EAEE-4475-41F6-946D-ACE2E3A0F961}"/>
    <cellStyle name="Separador de milhares 2 4 10 4 5 4" xfId="37301" xr:uid="{D84A5805-E279-4F74-97C8-2272A73FB74A}"/>
    <cellStyle name="Separador de milhares 2 4 10 4 6" xfId="16665" xr:uid="{7AF084B8-A8DF-4F9C-B979-C32D836CF247}"/>
    <cellStyle name="Separador de milhares 2 4 10 4 6 2" xfId="28459" xr:uid="{7BBEE99E-1B94-4C39-AEFA-23B8C057984B}"/>
    <cellStyle name="Separador de milhares 2 4 10 4 6 3" xfId="40258" xr:uid="{3A2D7FDE-51B8-453E-9724-713737A40E41}"/>
    <cellStyle name="Separador de milhares 2 4 10 4 7" xfId="22569" xr:uid="{09489995-FD17-4631-87A7-64839FCCD188}"/>
    <cellStyle name="Separador de milhares 2 4 10 4 8" xfId="34365" xr:uid="{5D63F693-6AF3-42BC-BE66-13B06792C053}"/>
    <cellStyle name="Separador de milhares 2 4 10 5" xfId="4170" xr:uid="{00000000-0005-0000-0000-0000FA190000}"/>
    <cellStyle name="Separador de milhares 2 4 10 5 2" xfId="12124" xr:uid="{00000000-0005-0000-0000-0000FB190000}"/>
    <cellStyle name="Separador de milhares 2 4 10 5 2 2" xfId="15065" xr:uid="{00000000-0005-0000-0000-0000FC190000}"/>
    <cellStyle name="Separador de milhares 2 4 10 5 2 2 2" xfId="20996" xr:uid="{BE9CC311-8030-4D61-A282-4EC13A649D83}"/>
    <cellStyle name="Separador de milhares 2 4 10 5 2 2 2 2" xfId="32790" xr:uid="{C8F71443-EEC6-4457-942F-433CF71A8766}"/>
    <cellStyle name="Separador de milhares 2 4 10 5 2 2 2 3" xfId="44589" xr:uid="{225C71AD-61DD-45FE-9BC6-B9BCABA26DC4}"/>
    <cellStyle name="Separador de milhares 2 4 10 5 2 2 3" xfId="26897" xr:uid="{6A0AE659-29F2-412F-8190-3510759EE43C}"/>
    <cellStyle name="Separador de milhares 2 4 10 5 2 2 4" xfId="38692" xr:uid="{8879396D-F387-4F9B-9856-92E3A234CB72}"/>
    <cellStyle name="Separador de milhares 2 4 10 5 2 3" xfId="18060" xr:uid="{AD0DCE16-C0EC-4A0F-BE5F-59DB4DDDD3A6}"/>
    <cellStyle name="Separador de milhares 2 4 10 5 2 3 2" xfId="29854" xr:uid="{D7EB6F64-D1C4-4B87-8F00-E43E013DECED}"/>
    <cellStyle name="Separador de milhares 2 4 10 5 2 3 3" xfId="41653" xr:uid="{584ACF3E-6C16-4962-AABA-E822630DF8A8}"/>
    <cellStyle name="Separador de milhares 2 4 10 5 2 4" xfId="23961" xr:uid="{645F4753-4D97-47D9-A609-237910EC6C12}"/>
    <cellStyle name="Separador de milhares 2 4 10 5 2 5" xfId="35756" xr:uid="{346AC055-5C20-4F76-9927-98BD2599E8C4}"/>
    <cellStyle name="Separador de milhares 2 4 10 5 3" xfId="13677" xr:uid="{00000000-0005-0000-0000-0000FD190000}"/>
    <cellStyle name="Separador de milhares 2 4 10 5 3 2" xfId="19608" xr:uid="{D0CDA01D-F22E-48FA-B704-22FCC32D04F2}"/>
    <cellStyle name="Separador de milhares 2 4 10 5 3 2 2" xfId="31402" xr:uid="{BFB49D2E-5484-4F1D-9CAA-776F5E4AB847}"/>
    <cellStyle name="Separador de milhares 2 4 10 5 3 2 3" xfId="43201" xr:uid="{79070F37-BE45-4314-9483-8FE8ECC32594}"/>
    <cellStyle name="Separador de milhares 2 4 10 5 3 3" xfId="25509" xr:uid="{7B2A8F4F-68AD-4520-9E32-376CC3FC47BC}"/>
    <cellStyle name="Separador de milhares 2 4 10 5 3 4" xfId="37304" xr:uid="{0219C217-636C-4BF4-9FAD-8DC823349E69}"/>
    <cellStyle name="Separador de milhares 2 4 10 5 4" xfId="16668" xr:uid="{C31E6792-0C97-46C5-B8D9-4861FF74DD62}"/>
    <cellStyle name="Separador de milhares 2 4 10 5 4 2" xfId="28462" xr:uid="{58187452-9243-42D0-9EC8-47CE78F049F3}"/>
    <cellStyle name="Separador de milhares 2 4 10 5 4 3" xfId="40261" xr:uid="{94587E15-D5A8-4651-BAB3-E519903ABAB4}"/>
    <cellStyle name="Separador de milhares 2 4 10 5 5" xfId="22572" xr:uid="{2A5DEA70-6100-430B-9B07-C8310F3D3337}"/>
    <cellStyle name="Separador de milhares 2 4 10 5 6" xfId="34368" xr:uid="{96B543B0-F382-4E53-AB28-62C611D6D57D}"/>
    <cellStyle name="Separador de milhares 2 4 10 6" xfId="4171" xr:uid="{00000000-0005-0000-0000-0000FE190000}"/>
    <cellStyle name="Separador de milhares 2 4 10 6 2" xfId="12125" xr:uid="{00000000-0005-0000-0000-0000FF190000}"/>
    <cellStyle name="Separador de milhares 2 4 10 6 2 2" xfId="15066" xr:uid="{00000000-0005-0000-0000-0000001A0000}"/>
    <cellStyle name="Separador de milhares 2 4 10 6 2 2 2" xfId="20997" xr:uid="{CD654149-BBE3-4751-B981-FBABE1EAC5FF}"/>
    <cellStyle name="Separador de milhares 2 4 10 6 2 2 2 2" xfId="32791" xr:uid="{C863E6C2-34B8-4EDC-B082-C9D58B0D54D3}"/>
    <cellStyle name="Separador de milhares 2 4 10 6 2 2 2 3" xfId="44590" xr:uid="{445D09D0-EE4E-4609-A98F-330C4CCE4E94}"/>
    <cellStyle name="Separador de milhares 2 4 10 6 2 2 3" xfId="26898" xr:uid="{51FFC465-3A97-4794-B3F5-B9A0C96CF5C4}"/>
    <cellStyle name="Separador de milhares 2 4 10 6 2 2 4" xfId="38693" xr:uid="{8586EB5E-E96C-470A-82D9-8B10DC4FD69E}"/>
    <cellStyle name="Separador de milhares 2 4 10 6 2 3" xfId="18061" xr:uid="{05B79C0D-CC20-4DC7-B581-D9815E6FE41B}"/>
    <cellStyle name="Separador de milhares 2 4 10 6 2 3 2" xfId="29855" xr:uid="{54043B0A-D29D-408F-88E6-874BB2705E8B}"/>
    <cellStyle name="Separador de milhares 2 4 10 6 2 3 3" xfId="41654" xr:uid="{3235C349-CBAB-4F87-B7BC-14E021DEDEFD}"/>
    <cellStyle name="Separador de milhares 2 4 10 6 2 4" xfId="23962" xr:uid="{E00A68FC-12BF-48A6-88E5-DC371BD956F7}"/>
    <cellStyle name="Separador de milhares 2 4 10 6 2 5" xfId="35757" xr:uid="{2035349D-2804-4E4A-82F1-D10E6F5DEDB9}"/>
    <cellStyle name="Separador de milhares 2 4 10 6 3" xfId="13678" xr:uid="{00000000-0005-0000-0000-0000011A0000}"/>
    <cellStyle name="Separador de milhares 2 4 10 6 3 2" xfId="19609" xr:uid="{17DF1B6D-7E4D-48D9-8498-CFB9E46773AD}"/>
    <cellStyle name="Separador de milhares 2 4 10 6 3 2 2" xfId="31403" xr:uid="{E4CC4C43-946A-4805-8DB6-11837CBC36E4}"/>
    <cellStyle name="Separador de milhares 2 4 10 6 3 2 3" xfId="43202" xr:uid="{E03CA80E-B4D1-4CC9-A529-382ED8E75EB0}"/>
    <cellStyle name="Separador de milhares 2 4 10 6 3 3" xfId="25510" xr:uid="{FC861631-08CE-410F-A6D3-E53505CA8CE8}"/>
    <cellStyle name="Separador de milhares 2 4 10 6 3 4" xfId="37305" xr:uid="{592ECA92-F444-4A0D-BC5E-E6F3B3EDFD69}"/>
    <cellStyle name="Separador de milhares 2 4 10 6 4" xfId="16669" xr:uid="{F70ED712-0121-47E2-96BE-18767B41BF0F}"/>
    <cellStyle name="Separador de milhares 2 4 10 6 4 2" xfId="28463" xr:uid="{8E80D04B-350E-4666-AD81-CF5C86135112}"/>
    <cellStyle name="Separador de milhares 2 4 10 6 4 3" xfId="40262" xr:uid="{73BA2101-2F61-4153-B05F-C06C76DA213A}"/>
    <cellStyle name="Separador de milhares 2 4 10 6 5" xfId="22573" xr:uid="{4E57ADA3-941B-45B6-8D20-A0204D142331}"/>
    <cellStyle name="Separador de milhares 2 4 10 6 6" xfId="34369" xr:uid="{40D8DD1C-E9FB-4D10-B4CF-7BCD50784ED8}"/>
    <cellStyle name="Separador de milhares 2 4 10 7" xfId="4172" xr:uid="{00000000-0005-0000-0000-0000021A0000}"/>
    <cellStyle name="Separador de milhares 2 4 10 7 2" xfId="12126" xr:uid="{00000000-0005-0000-0000-0000031A0000}"/>
    <cellStyle name="Separador de milhares 2 4 10 7 2 2" xfId="15067" xr:uid="{00000000-0005-0000-0000-0000041A0000}"/>
    <cellStyle name="Separador de milhares 2 4 10 7 2 2 2" xfId="20998" xr:uid="{B8F22CE8-7C8D-442B-ACA3-F50EFA4A04FC}"/>
    <cellStyle name="Separador de milhares 2 4 10 7 2 2 2 2" xfId="32792" xr:uid="{378E3D73-B1A4-4238-A2E7-88024B5001CB}"/>
    <cellStyle name="Separador de milhares 2 4 10 7 2 2 2 3" xfId="44591" xr:uid="{651629CF-E0F4-40AA-846A-2FBD6028B249}"/>
    <cellStyle name="Separador de milhares 2 4 10 7 2 2 3" xfId="26899" xr:uid="{D702088C-883B-4B27-92A8-0BD1287AC45F}"/>
    <cellStyle name="Separador de milhares 2 4 10 7 2 2 4" xfId="38694" xr:uid="{40BFF6F6-D8B8-4467-A8DB-109E349018AD}"/>
    <cellStyle name="Separador de milhares 2 4 10 7 2 3" xfId="18062" xr:uid="{81456D31-6585-47E7-AB80-22D55CE110F4}"/>
    <cellStyle name="Separador de milhares 2 4 10 7 2 3 2" xfId="29856" xr:uid="{ACCD5EC8-C0F0-4029-9FBE-5356CB7AC7A1}"/>
    <cellStyle name="Separador de milhares 2 4 10 7 2 3 3" xfId="41655" xr:uid="{CCB94169-A6F8-4962-A658-03C8606A5245}"/>
    <cellStyle name="Separador de milhares 2 4 10 7 2 4" xfId="23963" xr:uid="{39A841DE-81FB-42C9-B51C-B131EB8E4B5E}"/>
    <cellStyle name="Separador de milhares 2 4 10 7 2 5" xfId="35758" xr:uid="{4C2D1F67-98AE-4048-B2A8-0FC2BABC8438}"/>
    <cellStyle name="Separador de milhares 2 4 10 7 3" xfId="13679" xr:uid="{00000000-0005-0000-0000-0000051A0000}"/>
    <cellStyle name="Separador de milhares 2 4 10 7 3 2" xfId="19610" xr:uid="{0D406D85-943E-4EE0-B5BA-45BADCD08245}"/>
    <cellStyle name="Separador de milhares 2 4 10 7 3 2 2" xfId="31404" xr:uid="{89DB6195-F44C-4A64-AE2A-25D4B6976A18}"/>
    <cellStyle name="Separador de milhares 2 4 10 7 3 2 3" xfId="43203" xr:uid="{D3A56E06-12BB-4806-8BB6-B82C497FB6B4}"/>
    <cellStyle name="Separador de milhares 2 4 10 7 3 3" xfId="25511" xr:uid="{EEC1651D-A993-41BD-B617-E0E0E18BCFA2}"/>
    <cellStyle name="Separador de milhares 2 4 10 7 3 4" xfId="37306" xr:uid="{EE4BCE12-8E60-4EAF-8DDE-8DF6A12B7055}"/>
    <cellStyle name="Separador de milhares 2 4 10 7 4" xfId="16670" xr:uid="{D889CEFA-93D2-4A74-A535-9FE328B07ECE}"/>
    <cellStyle name="Separador de milhares 2 4 10 7 4 2" xfId="28464" xr:uid="{FB309152-A875-4365-86B3-BFCFE1A13824}"/>
    <cellStyle name="Separador de milhares 2 4 10 7 4 3" xfId="40263" xr:uid="{CF91B722-DAA2-4B7B-9C48-34A24F8D314D}"/>
    <cellStyle name="Separador de milhares 2 4 10 7 5" xfId="22574" xr:uid="{C9684F85-503B-4792-8FEA-4508D039CD6D}"/>
    <cellStyle name="Separador de milhares 2 4 10 7 6" xfId="34370" xr:uid="{E0CDD29E-8C66-4F2B-9C5A-07A65116FDD0}"/>
    <cellStyle name="Separador de milhares 2 4 10 8" xfId="12106" xr:uid="{00000000-0005-0000-0000-0000061A0000}"/>
    <cellStyle name="Separador de milhares 2 4 10 8 2" xfId="15047" xr:uid="{00000000-0005-0000-0000-0000071A0000}"/>
    <cellStyle name="Separador de milhares 2 4 10 8 2 2" xfId="20978" xr:uid="{12B0F1B3-EC46-429F-A51E-C2713F6B0C23}"/>
    <cellStyle name="Separador de milhares 2 4 10 8 2 2 2" xfId="32772" xr:uid="{AAFFF1F0-9479-434E-B524-B926071C2F91}"/>
    <cellStyle name="Separador de milhares 2 4 10 8 2 2 3" xfId="44571" xr:uid="{E8CE6771-1F09-4D4F-9949-23CB696D2EB8}"/>
    <cellStyle name="Separador de milhares 2 4 10 8 2 3" xfId="26879" xr:uid="{23211A34-C943-46A5-9116-F0F1D1DADEED}"/>
    <cellStyle name="Separador de milhares 2 4 10 8 2 4" xfId="38674" xr:uid="{8075664E-FE1C-488E-92F6-06E2853D23AB}"/>
    <cellStyle name="Separador de milhares 2 4 10 8 3" xfId="18042" xr:uid="{668898D2-225D-4669-9C2F-701F54C5C94D}"/>
    <cellStyle name="Separador de milhares 2 4 10 8 3 2" xfId="29836" xr:uid="{96C4F3F4-0003-4602-8438-26298DB195F8}"/>
    <cellStyle name="Separador de milhares 2 4 10 8 3 3" xfId="41635" xr:uid="{E38A5012-7324-48E4-9AC7-276520B429BF}"/>
    <cellStyle name="Separador de milhares 2 4 10 8 4" xfId="23943" xr:uid="{A59E319E-02B3-4552-A962-FE32A4DC59E9}"/>
    <cellStyle name="Separador de milhares 2 4 10 8 5" xfId="35738" xr:uid="{844D57C1-A030-40BC-A624-D5B59A6996AB}"/>
    <cellStyle name="Separador de milhares 2 4 10 9" xfId="13659" xr:uid="{00000000-0005-0000-0000-0000081A0000}"/>
    <cellStyle name="Separador de milhares 2 4 10 9 2" xfId="19590" xr:uid="{CAECEBEB-512F-4332-83A8-5E5341BB7993}"/>
    <cellStyle name="Separador de milhares 2 4 10 9 2 2" xfId="31384" xr:uid="{858696D9-369A-4C94-9B4A-3217A7560DAF}"/>
    <cellStyle name="Separador de milhares 2 4 10 9 2 3" xfId="43183" xr:uid="{55FD8C2A-4660-4A7D-863D-E3645CDFDB98}"/>
    <cellStyle name="Separador de milhares 2 4 10 9 3" xfId="25491" xr:uid="{F2AD8DF6-5BA0-4A3F-9D9C-ED5C94669662}"/>
    <cellStyle name="Separador de milhares 2 4 10 9 4" xfId="37286" xr:uid="{3E517B93-3438-4E04-90BE-4324926F2EE2}"/>
    <cellStyle name="Separador de milhares 2 4 11" xfId="4173" xr:uid="{00000000-0005-0000-0000-0000091A0000}"/>
    <cellStyle name="Separador de milhares 2 4 11 10" xfId="16671" xr:uid="{650D07AC-3C20-4981-B36D-86BC1E0B3D58}"/>
    <cellStyle name="Separador de milhares 2 4 11 10 2" xfId="28465" xr:uid="{84AD175D-5A3D-4D86-85CA-3A4BD9CC87BB}"/>
    <cellStyle name="Separador de milhares 2 4 11 10 3" xfId="40264" xr:uid="{8491E25A-D1E2-4410-9FAC-144EEB02741C}"/>
    <cellStyle name="Separador de milhares 2 4 11 11" xfId="22575" xr:uid="{700831FC-78EE-43DE-B3C3-86EC2BBABB02}"/>
    <cellStyle name="Separador de milhares 2 4 11 12" xfId="34371" xr:uid="{D3BF5134-8213-4979-B82D-1756F8887D22}"/>
    <cellStyle name="Separador de milhares 2 4 11 2" xfId="4174" xr:uid="{00000000-0005-0000-0000-00000A1A0000}"/>
    <cellStyle name="Separador de milhares 2 4 11 2 10" xfId="34372" xr:uid="{A2323A5A-0D18-416C-87D7-456E0E4FD884}"/>
    <cellStyle name="Separador de milhares 2 4 11 2 2" xfId="4175" xr:uid="{00000000-0005-0000-0000-00000B1A0000}"/>
    <cellStyle name="Separador de milhares 2 4 11 2 2 2" xfId="4176" xr:uid="{00000000-0005-0000-0000-00000C1A0000}"/>
    <cellStyle name="Separador de milhares 2 4 11 2 2 2 2" xfId="12130" xr:uid="{00000000-0005-0000-0000-00000D1A0000}"/>
    <cellStyle name="Separador de milhares 2 4 11 2 2 2 2 2" xfId="15071" xr:uid="{00000000-0005-0000-0000-00000E1A0000}"/>
    <cellStyle name="Separador de milhares 2 4 11 2 2 2 2 2 2" xfId="21002" xr:uid="{37E82F95-E0A2-45C0-BAEC-4FB8490220C9}"/>
    <cellStyle name="Separador de milhares 2 4 11 2 2 2 2 2 2 2" xfId="32796" xr:uid="{C4713063-0AEB-4259-83E3-55563CE60A54}"/>
    <cellStyle name="Separador de milhares 2 4 11 2 2 2 2 2 2 3" xfId="44595" xr:uid="{7A459430-BEE2-4544-848F-14A6CE111ED3}"/>
    <cellStyle name="Separador de milhares 2 4 11 2 2 2 2 2 3" xfId="26903" xr:uid="{81B461FE-D47E-41F0-89B2-F3715C894B6F}"/>
    <cellStyle name="Separador de milhares 2 4 11 2 2 2 2 2 4" xfId="38698" xr:uid="{A4DAFC5F-8A95-4BA2-8124-A1D30B1C1EF4}"/>
    <cellStyle name="Separador de milhares 2 4 11 2 2 2 2 3" xfId="18066" xr:uid="{C327E188-7D92-4F38-BCAB-3F14148C8ECA}"/>
    <cellStyle name="Separador de milhares 2 4 11 2 2 2 2 3 2" xfId="29860" xr:uid="{E88C7261-32A3-45E3-9B1A-E685C68AF099}"/>
    <cellStyle name="Separador de milhares 2 4 11 2 2 2 2 3 3" xfId="41659" xr:uid="{631EBC39-995B-4FF3-9D26-035C24BAC2E3}"/>
    <cellStyle name="Separador de milhares 2 4 11 2 2 2 2 4" xfId="23967" xr:uid="{E16C75FF-0D0A-4975-9600-58EE190A537E}"/>
    <cellStyle name="Separador de milhares 2 4 11 2 2 2 2 5" xfId="35762" xr:uid="{2EA4CB45-0FE5-4522-8FD7-08DE50363717}"/>
    <cellStyle name="Separador de milhares 2 4 11 2 2 2 3" xfId="13683" xr:uid="{00000000-0005-0000-0000-00000F1A0000}"/>
    <cellStyle name="Separador de milhares 2 4 11 2 2 2 3 2" xfId="19614" xr:uid="{0669ADAF-E877-41C4-8490-82A44101B182}"/>
    <cellStyle name="Separador de milhares 2 4 11 2 2 2 3 2 2" xfId="31408" xr:uid="{D9BDF622-FF5C-4F60-87B3-6EB7ABE2DA49}"/>
    <cellStyle name="Separador de milhares 2 4 11 2 2 2 3 2 3" xfId="43207" xr:uid="{7059AD4E-2A0B-4D34-B5C0-61AB436A57E6}"/>
    <cellStyle name="Separador de milhares 2 4 11 2 2 2 3 3" xfId="25515" xr:uid="{14980913-2CCB-4B7F-8EA0-E942989C28CB}"/>
    <cellStyle name="Separador de milhares 2 4 11 2 2 2 3 4" xfId="37310" xr:uid="{27948596-DD06-443A-9E83-B89D41BD3DA2}"/>
    <cellStyle name="Separador de milhares 2 4 11 2 2 2 4" xfId="16674" xr:uid="{90B4800C-7E21-468E-95A2-D14C7AFA62D7}"/>
    <cellStyle name="Separador de milhares 2 4 11 2 2 2 4 2" xfId="28468" xr:uid="{07D0B30B-53AA-43B7-B36C-080B54593803}"/>
    <cellStyle name="Separador de milhares 2 4 11 2 2 2 4 3" xfId="40267" xr:uid="{5C39C123-87D0-4B2B-9FA5-5D76A67EE883}"/>
    <cellStyle name="Separador de milhares 2 4 11 2 2 2 5" xfId="22578" xr:uid="{F99D34B1-1071-42F9-8E08-0555F7110057}"/>
    <cellStyle name="Separador de milhares 2 4 11 2 2 2 6" xfId="34374" xr:uid="{07577C26-1B01-459E-B14B-3F427FEA2414}"/>
    <cellStyle name="Separador de milhares 2 4 11 2 2 3" xfId="4177" xr:uid="{00000000-0005-0000-0000-0000101A0000}"/>
    <cellStyle name="Separador de milhares 2 4 11 2 2 3 2" xfId="12131" xr:uid="{00000000-0005-0000-0000-0000111A0000}"/>
    <cellStyle name="Separador de milhares 2 4 11 2 2 3 2 2" xfId="15072" xr:uid="{00000000-0005-0000-0000-0000121A0000}"/>
    <cellStyle name="Separador de milhares 2 4 11 2 2 3 2 2 2" xfId="21003" xr:uid="{CCE268FA-F26D-4BE2-A0BC-F7FB05194B95}"/>
    <cellStyle name="Separador de milhares 2 4 11 2 2 3 2 2 2 2" xfId="32797" xr:uid="{31CFBDE3-5E8D-4E4A-8199-262A42A7425C}"/>
    <cellStyle name="Separador de milhares 2 4 11 2 2 3 2 2 2 3" xfId="44596" xr:uid="{820E4F0A-EFA7-488A-A46A-1551F3E26D54}"/>
    <cellStyle name="Separador de milhares 2 4 11 2 2 3 2 2 3" xfId="26904" xr:uid="{9083E99A-EC85-4C35-BAD3-E5F59C862967}"/>
    <cellStyle name="Separador de milhares 2 4 11 2 2 3 2 2 4" xfId="38699" xr:uid="{7AEA0524-B6DC-4841-B061-50E69653EAE8}"/>
    <cellStyle name="Separador de milhares 2 4 11 2 2 3 2 3" xfId="18067" xr:uid="{9E21FE6E-7AB2-42B8-910C-56721D4395B8}"/>
    <cellStyle name="Separador de milhares 2 4 11 2 2 3 2 3 2" xfId="29861" xr:uid="{2B6C35E7-67D7-4881-AD23-777941416ABF}"/>
    <cellStyle name="Separador de milhares 2 4 11 2 2 3 2 3 3" xfId="41660" xr:uid="{ABAC8C72-0E89-4123-B85E-9747E1D77D69}"/>
    <cellStyle name="Separador de milhares 2 4 11 2 2 3 2 4" xfId="23968" xr:uid="{66C362D2-44B2-4271-8F7D-9FE1AC3A546D}"/>
    <cellStyle name="Separador de milhares 2 4 11 2 2 3 2 5" xfId="35763" xr:uid="{2F9D2ACE-4D49-4A03-95CA-08519B283BCB}"/>
    <cellStyle name="Separador de milhares 2 4 11 2 2 3 3" xfId="13684" xr:uid="{00000000-0005-0000-0000-0000131A0000}"/>
    <cellStyle name="Separador de milhares 2 4 11 2 2 3 3 2" xfId="19615" xr:uid="{00047A29-4C15-485E-8AB5-C911F950B01D}"/>
    <cellStyle name="Separador de milhares 2 4 11 2 2 3 3 2 2" xfId="31409" xr:uid="{BA936385-1854-4220-A91F-C912C49A3027}"/>
    <cellStyle name="Separador de milhares 2 4 11 2 2 3 3 2 3" xfId="43208" xr:uid="{D142AAC5-A99A-48C4-B148-B99AF69B2C83}"/>
    <cellStyle name="Separador de milhares 2 4 11 2 2 3 3 3" xfId="25516" xr:uid="{CD4913E6-712D-4B54-935E-B22814B4B84E}"/>
    <cellStyle name="Separador de milhares 2 4 11 2 2 3 3 4" xfId="37311" xr:uid="{6E26010A-2308-4E70-943C-BE7BF912F37D}"/>
    <cellStyle name="Separador de milhares 2 4 11 2 2 3 4" xfId="16675" xr:uid="{76143B08-2199-488C-A4DB-4F96B9CFB307}"/>
    <cellStyle name="Separador de milhares 2 4 11 2 2 3 4 2" xfId="28469" xr:uid="{4E1B593E-1029-4D17-89E1-AAF8F384767C}"/>
    <cellStyle name="Separador de milhares 2 4 11 2 2 3 4 3" xfId="40268" xr:uid="{C588867A-62E0-47A2-A716-6A1C7C6267B6}"/>
    <cellStyle name="Separador de milhares 2 4 11 2 2 3 5" xfId="22579" xr:uid="{86768F0D-D9F1-4724-B3A8-3CE53595F6DA}"/>
    <cellStyle name="Separador de milhares 2 4 11 2 2 3 6" xfId="34375" xr:uid="{2ED5E37B-0B28-4D14-B23F-FBABAB789105}"/>
    <cellStyle name="Separador de milhares 2 4 11 2 2 4" xfId="12129" xr:uid="{00000000-0005-0000-0000-0000141A0000}"/>
    <cellStyle name="Separador de milhares 2 4 11 2 2 4 2" xfId="15070" xr:uid="{00000000-0005-0000-0000-0000151A0000}"/>
    <cellStyle name="Separador de milhares 2 4 11 2 2 4 2 2" xfId="21001" xr:uid="{36DF5FDC-266F-4DB2-B106-7348AF7EDF1F}"/>
    <cellStyle name="Separador de milhares 2 4 11 2 2 4 2 2 2" xfId="32795" xr:uid="{D192B373-7A28-42E2-8570-EFDBA82AB9E9}"/>
    <cellStyle name="Separador de milhares 2 4 11 2 2 4 2 2 3" xfId="44594" xr:uid="{C3FE756A-FFFF-433E-9621-762BD31933DB}"/>
    <cellStyle name="Separador de milhares 2 4 11 2 2 4 2 3" xfId="26902" xr:uid="{44F2DF32-890A-46D6-960E-7B461BFBA412}"/>
    <cellStyle name="Separador de milhares 2 4 11 2 2 4 2 4" xfId="38697" xr:uid="{7AA31716-DAB7-46AA-A777-EF24225576FE}"/>
    <cellStyle name="Separador de milhares 2 4 11 2 2 4 3" xfId="18065" xr:uid="{C82A1208-353A-41C9-8415-9AC067668D4F}"/>
    <cellStyle name="Separador de milhares 2 4 11 2 2 4 3 2" xfId="29859" xr:uid="{CEB625B5-633A-40E0-89E3-9B104C36C9F5}"/>
    <cellStyle name="Separador de milhares 2 4 11 2 2 4 3 3" xfId="41658" xr:uid="{CE39BCC9-90A9-456E-9585-3AFB33A4FE5E}"/>
    <cellStyle name="Separador de milhares 2 4 11 2 2 4 4" xfId="23966" xr:uid="{53D60EEC-6A92-4717-8C7C-F10DCCE4F983}"/>
    <cellStyle name="Separador de milhares 2 4 11 2 2 4 5" xfId="35761" xr:uid="{8DCBF1E6-02A5-4A36-A821-955F0C52D943}"/>
    <cellStyle name="Separador de milhares 2 4 11 2 2 5" xfId="13682" xr:uid="{00000000-0005-0000-0000-0000161A0000}"/>
    <cellStyle name="Separador de milhares 2 4 11 2 2 5 2" xfId="19613" xr:uid="{538197E4-9E3B-4A2C-8800-01C34F8665AA}"/>
    <cellStyle name="Separador de milhares 2 4 11 2 2 5 2 2" xfId="31407" xr:uid="{A899FF0C-0715-443F-BE4C-07DDDC6CE2D3}"/>
    <cellStyle name="Separador de milhares 2 4 11 2 2 5 2 3" xfId="43206" xr:uid="{0E2C8400-E1A7-4BD8-926C-7DBB24154380}"/>
    <cellStyle name="Separador de milhares 2 4 11 2 2 5 3" xfId="25514" xr:uid="{FD4A76B4-429F-4636-9B75-80C3DC45B85C}"/>
    <cellStyle name="Separador de milhares 2 4 11 2 2 5 4" xfId="37309" xr:uid="{9D578423-8E58-4EB2-91E5-598AA8254EC9}"/>
    <cellStyle name="Separador de milhares 2 4 11 2 2 6" xfId="16673" xr:uid="{CB86F896-F14D-4CAB-B7DD-131F2F83CB23}"/>
    <cellStyle name="Separador de milhares 2 4 11 2 2 6 2" xfId="28467" xr:uid="{464DBF77-EFE2-4051-A630-A8EF24A549E8}"/>
    <cellStyle name="Separador de milhares 2 4 11 2 2 6 3" xfId="40266" xr:uid="{874F59DE-9B54-4967-8FF9-0EA54C324957}"/>
    <cellStyle name="Separador de milhares 2 4 11 2 2 7" xfId="22577" xr:uid="{37331235-4CFF-44F5-9E96-7CD2DC47EE4E}"/>
    <cellStyle name="Separador de milhares 2 4 11 2 2 8" xfId="34373" xr:uid="{CCD6C39E-28B5-4BF5-89DF-E86115AF5C3F}"/>
    <cellStyle name="Separador de milhares 2 4 11 2 3" xfId="4178" xr:uid="{00000000-0005-0000-0000-0000171A0000}"/>
    <cellStyle name="Separador de milhares 2 4 11 2 3 2" xfId="12132" xr:uid="{00000000-0005-0000-0000-0000181A0000}"/>
    <cellStyle name="Separador de milhares 2 4 11 2 3 2 2" xfId="15073" xr:uid="{00000000-0005-0000-0000-0000191A0000}"/>
    <cellStyle name="Separador de milhares 2 4 11 2 3 2 2 2" xfId="21004" xr:uid="{E37B042A-9093-4B67-9CDE-C2593A11F883}"/>
    <cellStyle name="Separador de milhares 2 4 11 2 3 2 2 2 2" xfId="32798" xr:uid="{8A928F52-4592-4766-82CF-E4CD5646FAC5}"/>
    <cellStyle name="Separador de milhares 2 4 11 2 3 2 2 2 3" xfId="44597" xr:uid="{8A8B0232-A430-48F5-84EF-9721C0CFDF81}"/>
    <cellStyle name="Separador de milhares 2 4 11 2 3 2 2 3" xfId="26905" xr:uid="{62F1FB5E-9D25-4C52-88A4-0F47207218F8}"/>
    <cellStyle name="Separador de milhares 2 4 11 2 3 2 2 4" xfId="38700" xr:uid="{77EAC0BF-BF92-49AB-A7AA-65364B594401}"/>
    <cellStyle name="Separador de milhares 2 4 11 2 3 2 3" xfId="18068" xr:uid="{40E9A8E5-AC1B-4633-951B-14C28050071B}"/>
    <cellStyle name="Separador de milhares 2 4 11 2 3 2 3 2" xfId="29862" xr:uid="{E832DC1B-242A-4E94-951C-B20F2F987623}"/>
    <cellStyle name="Separador de milhares 2 4 11 2 3 2 3 3" xfId="41661" xr:uid="{028A4505-EB95-43AC-971B-18F2EA8ADBF8}"/>
    <cellStyle name="Separador de milhares 2 4 11 2 3 2 4" xfId="23969" xr:uid="{1DFCB7A3-B3B6-4F43-8BF5-D491D748A37C}"/>
    <cellStyle name="Separador de milhares 2 4 11 2 3 2 5" xfId="35764" xr:uid="{AE02604D-6639-4C89-B730-C6268F40D923}"/>
    <cellStyle name="Separador de milhares 2 4 11 2 3 3" xfId="13685" xr:uid="{00000000-0005-0000-0000-00001A1A0000}"/>
    <cellStyle name="Separador de milhares 2 4 11 2 3 3 2" xfId="19616" xr:uid="{A779468E-7D0E-4860-9291-C6956F8BBD50}"/>
    <cellStyle name="Separador de milhares 2 4 11 2 3 3 2 2" xfId="31410" xr:uid="{499282D5-6D90-4ED1-9CB2-C4DAE28A0CEF}"/>
    <cellStyle name="Separador de milhares 2 4 11 2 3 3 2 3" xfId="43209" xr:uid="{654D1F43-759F-4EA2-8C58-1CCF96F3C1B5}"/>
    <cellStyle name="Separador de milhares 2 4 11 2 3 3 3" xfId="25517" xr:uid="{3127E78C-87E7-4305-BF38-84C36D7C42C3}"/>
    <cellStyle name="Separador de milhares 2 4 11 2 3 3 4" xfId="37312" xr:uid="{D8300975-681C-49A5-B1F1-FA1024EE8F55}"/>
    <cellStyle name="Separador de milhares 2 4 11 2 3 4" xfId="16676" xr:uid="{DB763534-CBBD-4BE9-A072-322C051E9B9C}"/>
    <cellStyle name="Separador de milhares 2 4 11 2 3 4 2" xfId="28470" xr:uid="{B831FF09-9101-4874-89D8-75E3BED9B34A}"/>
    <cellStyle name="Separador de milhares 2 4 11 2 3 4 3" xfId="40269" xr:uid="{50ABF29B-8068-4601-8F95-D994F421B57F}"/>
    <cellStyle name="Separador de milhares 2 4 11 2 3 5" xfId="22580" xr:uid="{1AEB5F5A-DFFF-41BA-9C8C-DE4BFB2D0528}"/>
    <cellStyle name="Separador de milhares 2 4 11 2 3 6" xfId="34376" xr:uid="{C0133332-6820-4DD4-8858-9D86CE08B706}"/>
    <cellStyle name="Separador de milhares 2 4 11 2 4" xfId="4179" xr:uid="{00000000-0005-0000-0000-00001B1A0000}"/>
    <cellStyle name="Separador de milhares 2 4 11 2 4 2" xfId="12133" xr:uid="{00000000-0005-0000-0000-00001C1A0000}"/>
    <cellStyle name="Separador de milhares 2 4 11 2 4 2 2" xfId="15074" xr:uid="{00000000-0005-0000-0000-00001D1A0000}"/>
    <cellStyle name="Separador de milhares 2 4 11 2 4 2 2 2" xfId="21005" xr:uid="{78EE0294-0576-4249-9A10-872C865588CD}"/>
    <cellStyle name="Separador de milhares 2 4 11 2 4 2 2 2 2" xfId="32799" xr:uid="{0A2E3568-6AF2-48D9-8500-B8A01E13D1FC}"/>
    <cellStyle name="Separador de milhares 2 4 11 2 4 2 2 2 3" xfId="44598" xr:uid="{0787BA6A-FB03-4D08-AD7E-0CC95E3BB9C5}"/>
    <cellStyle name="Separador de milhares 2 4 11 2 4 2 2 3" xfId="26906" xr:uid="{36199F91-E276-4880-B140-22104261A9A5}"/>
    <cellStyle name="Separador de milhares 2 4 11 2 4 2 2 4" xfId="38701" xr:uid="{0CF65BE4-0F48-4156-AD40-3C3F18101190}"/>
    <cellStyle name="Separador de milhares 2 4 11 2 4 2 3" xfId="18069" xr:uid="{31AD5B9E-2011-4D77-8586-C1BD2E0F94E2}"/>
    <cellStyle name="Separador de milhares 2 4 11 2 4 2 3 2" xfId="29863" xr:uid="{C7FC08AD-42B4-495B-BD6E-78F4369306D7}"/>
    <cellStyle name="Separador de milhares 2 4 11 2 4 2 3 3" xfId="41662" xr:uid="{3228D3F2-8C45-477F-BBA3-62899C6790A3}"/>
    <cellStyle name="Separador de milhares 2 4 11 2 4 2 4" xfId="23970" xr:uid="{8B2FC59F-0015-4FF2-8D07-E0DD8F67A869}"/>
    <cellStyle name="Separador de milhares 2 4 11 2 4 2 5" xfId="35765" xr:uid="{763AA801-8242-458C-A14C-D69A1625804E}"/>
    <cellStyle name="Separador de milhares 2 4 11 2 4 3" xfId="13686" xr:uid="{00000000-0005-0000-0000-00001E1A0000}"/>
    <cellStyle name="Separador de milhares 2 4 11 2 4 3 2" xfId="19617" xr:uid="{8B0EDAAB-7A81-4366-9F05-0B8F28B51E76}"/>
    <cellStyle name="Separador de milhares 2 4 11 2 4 3 2 2" xfId="31411" xr:uid="{A575172D-3ABA-417D-8D25-784F8DA62FE0}"/>
    <cellStyle name="Separador de milhares 2 4 11 2 4 3 2 3" xfId="43210" xr:uid="{37A27A73-3011-4DF5-8C7D-64211BDED5A2}"/>
    <cellStyle name="Separador de milhares 2 4 11 2 4 3 3" xfId="25518" xr:uid="{EAE88238-B5FC-4107-9503-07FF9C626E22}"/>
    <cellStyle name="Separador de milhares 2 4 11 2 4 3 4" xfId="37313" xr:uid="{7C3E7BE8-B300-4FED-AB48-1D8648E2EA92}"/>
    <cellStyle name="Separador de milhares 2 4 11 2 4 4" xfId="16677" xr:uid="{8EA76175-EA04-45ED-A473-1F85063F3ED5}"/>
    <cellStyle name="Separador de milhares 2 4 11 2 4 4 2" xfId="28471" xr:uid="{0DAF6FC6-0DCB-4BEE-A9FB-83CC475E5043}"/>
    <cellStyle name="Separador de milhares 2 4 11 2 4 4 3" xfId="40270" xr:uid="{0A15779B-6B50-41EE-B9B1-7137E7DC3A44}"/>
    <cellStyle name="Separador de milhares 2 4 11 2 4 5" xfId="22581" xr:uid="{70E4C5F3-931F-4646-9579-895F4163AE45}"/>
    <cellStyle name="Separador de milhares 2 4 11 2 4 6" xfId="34377" xr:uid="{8E365C1E-19D3-42E8-AB6E-01B347C7D7F8}"/>
    <cellStyle name="Separador de milhares 2 4 11 2 5" xfId="4180" xr:uid="{00000000-0005-0000-0000-00001F1A0000}"/>
    <cellStyle name="Separador de milhares 2 4 11 2 5 2" xfId="12134" xr:uid="{00000000-0005-0000-0000-0000201A0000}"/>
    <cellStyle name="Separador de milhares 2 4 11 2 5 2 2" xfId="15075" xr:uid="{00000000-0005-0000-0000-0000211A0000}"/>
    <cellStyle name="Separador de milhares 2 4 11 2 5 2 2 2" xfId="21006" xr:uid="{EC223CFE-50A6-49B0-AEB8-561F41D07522}"/>
    <cellStyle name="Separador de milhares 2 4 11 2 5 2 2 2 2" xfId="32800" xr:uid="{BFCD2D25-6FC1-4D16-BF9B-884A0BC85E3C}"/>
    <cellStyle name="Separador de milhares 2 4 11 2 5 2 2 2 3" xfId="44599" xr:uid="{DD9FFE6C-AA68-46C0-958A-39CC8459122E}"/>
    <cellStyle name="Separador de milhares 2 4 11 2 5 2 2 3" xfId="26907" xr:uid="{AD448B8F-5E47-4745-A38F-0C6B6B9A449F}"/>
    <cellStyle name="Separador de milhares 2 4 11 2 5 2 2 4" xfId="38702" xr:uid="{6CF6C0FC-1361-43E6-8028-A953335070D4}"/>
    <cellStyle name="Separador de milhares 2 4 11 2 5 2 3" xfId="18070" xr:uid="{CB7B09DA-C8C1-4BE6-AE78-D67CD6F8BAFB}"/>
    <cellStyle name="Separador de milhares 2 4 11 2 5 2 3 2" xfId="29864" xr:uid="{E01BD7CF-674A-48F7-8303-559850B39E41}"/>
    <cellStyle name="Separador de milhares 2 4 11 2 5 2 3 3" xfId="41663" xr:uid="{76A8DD5C-1516-445D-A759-CC5AF6293AED}"/>
    <cellStyle name="Separador de milhares 2 4 11 2 5 2 4" xfId="23971" xr:uid="{A756E4C0-DEC0-41E6-8223-1E74AEB6E5F6}"/>
    <cellStyle name="Separador de milhares 2 4 11 2 5 2 5" xfId="35766" xr:uid="{C26B36BC-9483-453B-A2BD-D0B5A9490A74}"/>
    <cellStyle name="Separador de milhares 2 4 11 2 5 3" xfId="13687" xr:uid="{00000000-0005-0000-0000-0000221A0000}"/>
    <cellStyle name="Separador de milhares 2 4 11 2 5 3 2" xfId="19618" xr:uid="{DF8C540B-3547-469D-ABF8-F50FE6125443}"/>
    <cellStyle name="Separador de milhares 2 4 11 2 5 3 2 2" xfId="31412" xr:uid="{4515E93F-170A-4B00-8CE9-92E2FD137713}"/>
    <cellStyle name="Separador de milhares 2 4 11 2 5 3 2 3" xfId="43211" xr:uid="{CDC3589E-F7D7-4140-8021-8CE58521AE94}"/>
    <cellStyle name="Separador de milhares 2 4 11 2 5 3 3" xfId="25519" xr:uid="{82EB969B-17B6-4AC7-ACA4-EABA31631B96}"/>
    <cellStyle name="Separador de milhares 2 4 11 2 5 3 4" xfId="37314" xr:uid="{5FC9CD8F-6B9C-4660-AF42-58D2005D5E9A}"/>
    <cellStyle name="Separador de milhares 2 4 11 2 5 4" xfId="16678" xr:uid="{0EF10AF6-D29E-4D81-AC88-DAF31D8E000D}"/>
    <cellStyle name="Separador de milhares 2 4 11 2 5 4 2" xfId="28472" xr:uid="{82C55863-8CBD-4A01-BF5D-0E33492EBF6F}"/>
    <cellStyle name="Separador de milhares 2 4 11 2 5 4 3" xfId="40271" xr:uid="{27868F70-FFBA-4B12-8A72-DD245128A8C9}"/>
    <cellStyle name="Separador de milhares 2 4 11 2 5 5" xfId="22582" xr:uid="{1F368617-AE67-4088-8B63-9D2AB70E3FA0}"/>
    <cellStyle name="Separador de milhares 2 4 11 2 5 6" xfId="34378" xr:uid="{45A12084-8E0E-4371-AFA9-3C36A9C0187E}"/>
    <cellStyle name="Separador de milhares 2 4 11 2 6" xfId="12128" xr:uid="{00000000-0005-0000-0000-0000231A0000}"/>
    <cellStyle name="Separador de milhares 2 4 11 2 6 2" xfId="15069" xr:uid="{00000000-0005-0000-0000-0000241A0000}"/>
    <cellStyle name="Separador de milhares 2 4 11 2 6 2 2" xfId="21000" xr:uid="{DFC7540E-BEB9-4BFB-B8FB-3E95C052B92A}"/>
    <cellStyle name="Separador de milhares 2 4 11 2 6 2 2 2" xfId="32794" xr:uid="{CDC54BD2-CB7C-4C25-979A-63A4E8BD56F8}"/>
    <cellStyle name="Separador de milhares 2 4 11 2 6 2 2 3" xfId="44593" xr:uid="{E1759028-1462-448B-A37A-83DF88DE04FE}"/>
    <cellStyle name="Separador de milhares 2 4 11 2 6 2 3" xfId="26901" xr:uid="{6B81A53F-C86D-46A0-A8ED-ADF6B050D98B}"/>
    <cellStyle name="Separador de milhares 2 4 11 2 6 2 4" xfId="38696" xr:uid="{0795E0EA-87CF-4E92-A9FB-840A6A6E9FE8}"/>
    <cellStyle name="Separador de milhares 2 4 11 2 6 3" xfId="18064" xr:uid="{BD21326E-6996-4C46-93D2-0075B7B8B993}"/>
    <cellStyle name="Separador de milhares 2 4 11 2 6 3 2" xfId="29858" xr:uid="{07A4DB4F-C573-4B13-B37C-F8830C6C0C97}"/>
    <cellStyle name="Separador de milhares 2 4 11 2 6 3 3" xfId="41657" xr:uid="{330A0FEF-0A01-4704-B5C1-A620631454EB}"/>
    <cellStyle name="Separador de milhares 2 4 11 2 6 4" xfId="23965" xr:uid="{6E3A691E-7A1E-486F-A34A-6329454A9436}"/>
    <cellStyle name="Separador de milhares 2 4 11 2 6 5" xfId="35760" xr:uid="{8334DBA3-4067-4649-BB45-9E591629B9EC}"/>
    <cellStyle name="Separador de milhares 2 4 11 2 7" xfId="13681" xr:uid="{00000000-0005-0000-0000-0000251A0000}"/>
    <cellStyle name="Separador de milhares 2 4 11 2 7 2" xfId="19612" xr:uid="{327953DD-679C-4DDC-BBC5-36D046997F43}"/>
    <cellStyle name="Separador de milhares 2 4 11 2 7 2 2" xfId="31406" xr:uid="{E58A0C9C-D27C-48A1-8C0D-E651477DF4C6}"/>
    <cellStyle name="Separador de milhares 2 4 11 2 7 2 3" xfId="43205" xr:uid="{0984AC16-A732-47FE-A311-411D4CFC7043}"/>
    <cellStyle name="Separador de milhares 2 4 11 2 7 3" xfId="25513" xr:uid="{1FBA7CBD-5EB9-46A9-B7E5-93D1DB8E948A}"/>
    <cellStyle name="Separador de milhares 2 4 11 2 7 4" xfId="37308" xr:uid="{AE0BF6CD-6A4F-4C56-9D18-6EEAF3504843}"/>
    <cellStyle name="Separador de milhares 2 4 11 2 8" xfId="16672" xr:uid="{CE2F9F6E-5575-4DE1-9146-AFB706C74F6C}"/>
    <cellStyle name="Separador de milhares 2 4 11 2 8 2" xfId="28466" xr:uid="{5D03A8FD-7BB7-41D1-80E6-0F5320D3F328}"/>
    <cellStyle name="Separador de milhares 2 4 11 2 8 3" xfId="40265" xr:uid="{8CCD971E-2C2D-49B0-9B86-14384E0DE379}"/>
    <cellStyle name="Separador de milhares 2 4 11 2 9" xfId="22576" xr:uid="{9300CE85-C03E-4678-875E-3E343E0ADBEA}"/>
    <cellStyle name="Separador de milhares 2 4 11 3" xfId="4181" xr:uid="{00000000-0005-0000-0000-0000261A0000}"/>
    <cellStyle name="Separador de milhares 2 4 11 3 10" xfId="34379" xr:uid="{2DF39DA7-165D-43AA-A17E-9B1F077CAAEA}"/>
    <cellStyle name="Separador de milhares 2 4 11 3 2" xfId="4182" xr:uid="{00000000-0005-0000-0000-0000271A0000}"/>
    <cellStyle name="Separador de milhares 2 4 11 3 2 2" xfId="4183" xr:uid="{00000000-0005-0000-0000-0000281A0000}"/>
    <cellStyle name="Separador de milhares 2 4 11 3 2 2 2" xfId="12137" xr:uid="{00000000-0005-0000-0000-0000291A0000}"/>
    <cellStyle name="Separador de milhares 2 4 11 3 2 2 2 2" xfId="15078" xr:uid="{00000000-0005-0000-0000-00002A1A0000}"/>
    <cellStyle name="Separador de milhares 2 4 11 3 2 2 2 2 2" xfId="21009" xr:uid="{A70FEE00-AE33-499C-AFE7-4EF9ACB94FF1}"/>
    <cellStyle name="Separador de milhares 2 4 11 3 2 2 2 2 2 2" xfId="32803" xr:uid="{F90CDBF7-5349-42B3-B4AD-FB6F7F621BA8}"/>
    <cellStyle name="Separador de milhares 2 4 11 3 2 2 2 2 2 3" xfId="44602" xr:uid="{39D1C235-45C0-4D6D-BC17-1981034881D1}"/>
    <cellStyle name="Separador de milhares 2 4 11 3 2 2 2 2 3" xfId="26910" xr:uid="{8627494B-BAC9-4737-8D05-A63EA0C012FB}"/>
    <cellStyle name="Separador de milhares 2 4 11 3 2 2 2 2 4" xfId="38705" xr:uid="{C3F0CA4D-F5F5-4DC4-BB99-62F31191E944}"/>
    <cellStyle name="Separador de milhares 2 4 11 3 2 2 2 3" xfId="18073" xr:uid="{33655EB3-2A55-4B13-8002-C99548F2672C}"/>
    <cellStyle name="Separador de milhares 2 4 11 3 2 2 2 3 2" xfId="29867" xr:uid="{E636EC03-D095-41A0-89D9-A496722C6692}"/>
    <cellStyle name="Separador de milhares 2 4 11 3 2 2 2 3 3" xfId="41666" xr:uid="{2ECA3B7D-D3CC-4DCF-AB9D-9D7F8A157423}"/>
    <cellStyle name="Separador de milhares 2 4 11 3 2 2 2 4" xfId="23974" xr:uid="{093D0F6D-D9DD-45C0-9150-6DD5499DCD20}"/>
    <cellStyle name="Separador de milhares 2 4 11 3 2 2 2 5" xfId="35769" xr:uid="{972C0C46-BE02-46EE-8D63-3AA039A8D4BC}"/>
    <cellStyle name="Separador de milhares 2 4 11 3 2 2 3" xfId="13690" xr:uid="{00000000-0005-0000-0000-00002B1A0000}"/>
    <cellStyle name="Separador de milhares 2 4 11 3 2 2 3 2" xfId="19621" xr:uid="{7A248D57-29ED-4AD8-98A0-5E53A94AAA18}"/>
    <cellStyle name="Separador de milhares 2 4 11 3 2 2 3 2 2" xfId="31415" xr:uid="{C0D37B99-7F47-4BFD-81EE-FE9671234659}"/>
    <cellStyle name="Separador de milhares 2 4 11 3 2 2 3 2 3" xfId="43214" xr:uid="{7254A60D-FC21-4646-B8E9-931090CE6F9D}"/>
    <cellStyle name="Separador de milhares 2 4 11 3 2 2 3 3" xfId="25522" xr:uid="{961F6990-1E4F-4A13-A3B6-7EED95BF6338}"/>
    <cellStyle name="Separador de milhares 2 4 11 3 2 2 3 4" xfId="37317" xr:uid="{C7B53E14-06A1-4F5C-A93A-3633979C491A}"/>
    <cellStyle name="Separador de milhares 2 4 11 3 2 2 4" xfId="16681" xr:uid="{5FFF52A3-F9C2-40C7-8643-CFB5CE1C27A2}"/>
    <cellStyle name="Separador de milhares 2 4 11 3 2 2 4 2" xfId="28475" xr:uid="{4FC57FF1-76CE-493D-88F4-641D8187BD89}"/>
    <cellStyle name="Separador de milhares 2 4 11 3 2 2 4 3" xfId="40274" xr:uid="{065EA676-5AB7-4520-9902-44F8F0DAE1AD}"/>
    <cellStyle name="Separador de milhares 2 4 11 3 2 2 5" xfId="22585" xr:uid="{F0992608-A607-42A9-88FC-C6DF66802DB7}"/>
    <cellStyle name="Separador de milhares 2 4 11 3 2 2 6" xfId="34381" xr:uid="{5AD08B38-AF53-4747-8E15-0063869B9683}"/>
    <cellStyle name="Separador de milhares 2 4 11 3 2 3" xfId="4184" xr:uid="{00000000-0005-0000-0000-00002C1A0000}"/>
    <cellStyle name="Separador de milhares 2 4 11 3 2 3 2" xfId="12138" xr:uid="{00000000-0005-0000-0000-00002D1A0000}"/>
    <cellStyle name="Separador de milhares 2 4 11 3 2 3 2 2" xfId="15079" xr:uid="{00000000-0005-0000-0000-00002E1A0000}"/>
    <cellStyle name="Separador de milhares 2 4 11 3 2 3 2 2 2" xfId="21010" xr:uid="{6CF1BBEE-044A-4CC2-A8D8-87110E02BE67}"/>
    <cellStyle name="Separador de milhares 2 4 11 3 2 3 2 2 2 2" xfId="32804" xr:uid="{0357F59E-F2FB-42B9-B8F3-B7F7B1B8FBB7}"/>
    <cellStyle name="Separador de milhares 2 4 11 3 2 3 2 2 2 3" xfId="44603" xr:uid="{AD6B5F5D-1BDC-4285-A542-CEE6121136C9}"/>
    <cellStyle name="Separador de milhares 2 4 11 3 2 3 2 2 3" xfId="26911" xr:uid="{510F7CCF-403C-4A1D-A7E5-A6581528E54A}"/>
    <cellStyle name="Separador de milhares 2 4 11 3 2 3 2 2 4" xfId="38706" xr:uid="{CD0D86A9-367E-4FF1-9403-C295A0687713}"/>
    <cellStyle name="Separador de milhares 2 4 11 3 2 3 2 3" xfId="18074" xr:uid="{5EAF0888-5B74-49FF-81D4-AB20800F5DA4}"/>
    <cellStyle name="Separador de milhares 2 4 11 3 2 3 2 3 2" xfId="29868" xr:uid="{2661DC57-5E6C-4035-95C9-7256C0D20D3E}"/>
    <cellStyle name="Separador de milhares 2 4 11 3 2 3 2 3 3" xfId="41667" xr:uid="{80FA8587-6AE0-4193-95E9-3AA91D2610F9}"/>
    <cellStyle name="Separador de milhares 2 4 11 3 2 3 2 4" xfId="23975" xr:uid="{D644D00A-CF0C-465D-915A-F2A40EAF2BB5}"/>
    <cellStyle name="Separador de milhares 2 4 11 3 2 3 2 5" xfId="35770" xr:uid="{5E4498D7-F8A7-4003-96E6-73DD952991F8}"/>
    <cellStyle name="Separador de milhares 2 4 11 3 2 3 3" xfId="13691" xr:uid="{00000000-0005-0000-0000-00002F1A0000}"/>
    <cellStyle name="Separador de milhares 2 4 11 3 2 3 3 2" xfId="19622" xr:uid="{80982F78-5E09-4605-B538-FB6AC481AAC7}"/>
    <cellStyle name="Separador de milhares 2 4 11 3 2 3 3 2 2" xfId="31416" xr:uid="{3AFD937B-63B7-4951-8C7F-06E2860BA5B1}"/>
    <cellStyle name="Separador de milhares 2 4 11 3 2 3 3 2 3" xfId="43215" xr:uid="{A57B8DD0-7255-4EF9-BD99-F8618739C9B9}"/>
    <cellStyle name="Separador de milhares 2 4 11 3 2 3 3 3" xfId="25523" xr:uid="{E71A0354-3786-4BAB-ADCA-0B7A246764D9}"/>
    <cellStyle name="Separador de milhares 2 4 11 3 2 3 3 4" xfId="37318" xr:uid="{EFB54F75-63A7-4D93-A1E7-FC3461189F81}"/>
    <cellStyle name="Separador de milhares 2 4 11 3 2 3 4" xfId="16682" xr:uid="{5C078D9C-AA4A-4BAF-8DD6-2CA0CC9B5FDE}"/>
    <cellStyle name="Separador de milhares 2 4 11 3 2 3 4 2" xfId="28476" xr:uid="{F8DF08A2-FFA4-40C3-B2A4-7A9745921175}"/>
    <cellStyle name="Separador de milhares 2 4 11 3 2 3 4 3" xfId="40275" xr:uid="{569AC9BE-A1B7-4DCC-9E5D-E7519F2424A9}"/>
    <cellStyle name="Separador de milhares 2 4 11 3 2 3 5" xfId="22586" xr:uid="{3A79AF95-4331-4FDC-B2BD-6B165BEF7B90}"/>
    <cellStyle name="Separador de milhares 2 4 11 3 2 3 6" xfId="34382" xr:uid="{B6AB32DA-AA49-45E1-84E7-2FB15F7E84BB}"/>
    <cellStyle name="Separador de milhares 2 4 11 3 2 4" xfId="12136" xr:uid="{00000000-0005-0000-0000-0000301A0000}"/>
    <cellStyle name="Separador de milhares 2 4 11 3 2 4 2" xfId="15077" xr:uid="{00000000-0005-0000-0000-0000311A0000}"/>
    <cellStyle name="Separador de milhares 2 4 11 3 2 4 2 2" xfId="21008" xr:uid="{938FBED6-5F31-48C7-BDA0-B116E8DA6524}"/>
    <cellStyle name="Separador de milhares 2 4 11 3 2 4 2 2 2" xfId="32802" xr:uid="{F538C87A-CFAC-4862-88A5-C1F4B99617E7}"/>
    <cellStyle name="Separador de milhares 2 4 11 3 2 4 2 2 3" xfId="44601" xr:uid="{2705FF4A-9DFF-4DE8-9714-4763501A8A4C}"/>
    <cellStyle name="Separador de milhares 2 4 11 3 2 4 2 3" xfId="26909" xr:uid="{BE3691EC-AB9B-4B25-801A-9F2B4B4B5B19}"/>
    <cellStyle name="Separador de milhares 2 4 11 3 2 4 2 4" xfId="38704" xr:uid="{E84B2B70-6218-44BB-B065-D751A6B98E1A}"/>
    <cellStyle name="Separador de milhares 2 4 11 3 2 4 3" xfId="18072" xr:uid="{BB1E2081-DF5E-4065-8138-CDD9EF827DF4}"/>
    <cellStyle name="Separador de milhares 2 4 11 3 2 4 3 2" xfId="29866" xr:uid="{E04E4725-DA50-4236-BF76-501BCADC22E2}"/>
    <cellStyle name="Separador de milhares 2 4 11 3 2 4 3 3" xfId="41665" xr:uid="{0EFE085E-569B-4ED2-85B4-15691C960947}"/>
    <cellStyle name="Separador de milhares 2 4 11 3 2 4 4" xfId="23973" xr:uid="{A451A9D7-49AE-4D70-8A07-0F0D7CB94200}"/>
    <cellStyle name="Separador de milhares 2 4 11 3 2 4 5" xfId="35768" xr:uid="{B352DD5A-66CA-4E19-89C2-25514688D333}"/>
    <cellStyle name="Separador de milhares 2 4 11 3 2 5" xfId="13689" xr:uid="{00000000-0005-0000-0000-0000321A0000}"/>
    <cellStyle name="Separador de milhares 2 4 11 3 2 5 2" xfId="19620" xr:uid="{EE130E6E-6583-4753-8AE3-0E2425B12061}"/>
    <cellStyle name="Separador de milhares 2 4 11 3 2 5 2 2" xfId="31414" xr:uid="{1CDC7343-73D1-452C-B836-6F405D1DE31F}"/>
    <cellStyle name="Separador de milhares 2 4 11 3 2 5 2 3" xfId="43213" xr:uid="{23ED804F-1FDB-4C5A-A44C-B9C3899776FF}"/>
    <cellStyle name="Separador de milhares 2 4 11 3 2 5 3" xfId="25521" xr:uid="{1E00DA86-DE3F-4FA0-AD94-CB5A3A5318A3}"/>
    <cellStyle name="Separador de milhares 2 4 11 3 2 5 4" xfId="37316" xr:uid="{BA05A36C-6A70-4AFD-B014-243B993DFCAA}"/>
    <cellStyle name="Separador de milhares 2 4 11 3 2 6" xfId="16680" xr:uid="{4BF379A1-F011-4967-9A26-639790B8A918}"/>
    <cellStyle name="Separador de milhares 2 4 11 3 2 6 2" xfId="28474" xr:uid="{DBE72E0C-FEAE-4DA9-8C08-9B4F2147E78D}"/>
    <cellStyle name="Separador de milhares 2 4 11 3 2 6 3" xfId="40273" xr:uid="{4FDAA6A5-F843-430D-A8DF-958509A1AEBF}"/>
    <cellStyle name="Separador de milhares 2 4 11 3 2 7" xfId="22584" xr:uid="{F43BC26E-6747-4F1B-8054-AFAA45AE6B0B}"/>
    <cellStyle name="Separador de milhares 2 4 11 3 2 8" xfId="34380" xr:uid="{2D32AB4C-7676-4EE0-A02F-A6D65DC49A3E}"/>
    <cellStyle name="Separador de milhares 2 4 11 3 3" xfId="4185" xr:uid="{00000000-0005-0000-0000-0000331A0000}"/>
    <cellStyle name="Separador de milhares 2 4 11 3 3 2" xfId="12139" xr:uid="{00000000-0005-0000-0000-0000341A0000}"/>
    <cellStyle name="Separador de milhares 2 4 11 3 3 2 2" xfId="15080" xr:uid="{00000000-0005-0000-0000-0000351A0000}"/>
    <cellStyle name="Separador de milhares 2 4 11 3 3 2 2 2" xfId="21011" xr:uid="{DB477283-8D21-4C6A-A61E-4959C0C8CB29}"/>
    <cellStyle name="Separador de milhares 2 4 11 3 3 2 2 2 2" xfId="32805" xr:uid="{E7AA3B60-1B6B-480C-9042-2C1668C77359}"/>
    <cellStyle name="Separador de milhares 2 4 11 3 3 2 2 2 3" xfId="44604" xr:uid="{3056E129-68AE-4E1D-A955-9256545C5478}"/>
    <cellStyle name="Separador de milhares 2 4 11 3 3 2 2 3" xfId="26912" xr:uid="{B43846CB-A5B9-469A-B585-F350175E4833}"/>
    <cellStyle name="Separador de milhares 2 4 11 3 3 2 2 4" xfId="38707" xr:uid="{45313B0A-6695-4AA1-AD47-6B8585F42E6F}"/>
    <cellStyle name="Separador de milhares 2 4 11 3 3 2 3" xfId="18075" xr:uid="{9A666D33-C59B-4035-8D3A-8C1D402D26BD}"/>
    <cellStyle name="Separador de milhares 2 4 11 3 3 2 3 2" xfId="29869" xr:uid="{C7DC7F11-3D15-4967-AECA-84F39AC90AB9}"/>
    <cellStyle name="Separador de milhares 2 4 11 3 3 2 3 3" xfId="41668" xr:uid="{162E26D7-5D47-487A-AD14-960E8E0F94D6}"/>
    <cellStyle name="Separador de milhares 2 4 11 3 3 2 4" xfId="23976" xr:uid="{C17DF191-E975-46B1-8B50-EC765CE37C7C}"/>
    <cellStyle name="Separador de milhares 2 4 11 3 3 2 5" xfId="35771" xr:uid="{CB726B34-514A-4862-BCAB-A3CB2AD7458C}"/>
    <cellStyle name="Separador de milhares 2 4 11 3 3 3" xfId="13692" xr:uid="{00000000-0005-0000-0000-0000361A0000}"/>
    <cellStyle name="Separador de milhares 2 4 11 3 3 3 2" xfId="19623" xr:uid="{1D16D160-BD9D-4197-A719-E71BBBAD2C17}"/>
    <cellStyle name="Separador de milhares 2 4 11 3 3 3 2 2" xfId="31417" xr:uid="{17A94021-DED4-4BD4-8E19-FAC2B6B38DB9}"/>
    <cellStyle name="Separador de milhares 2 4 11 3 3 3 2 3" xfId="43216" xr:uid="{872E0A4E-4B0A-41CF-AD5C-186E71442816}"/>
    <cellStyle name="Separador de milhares 2 4 11 3 3 3 3" xfId="25524" xr:uid="{7241724A-8B41-4AB1-BC60-AF9EAFB07AEC}"/>
    <cellStyle name="Separador de milhares 2 4 11 3 3 3 4" xfId="37319" xr:uid="{9FED06CB-E9DB-4176-9B7D-670D38E8D845}"/>
    <cellStyle name="Separador de milhares 2 4 11 3 3 4" xfId="16683" xr:uid="{9D697F3A-2896-4450-B49D-A6308F2079E4}"/>
    <cellStyle name="Separador de milhares 2 4 11 3 3 4 2" xfId="28477" xr:uid="{C43930FC-C277-4D86-B97F-821B1CA38BCE}"/>
    <cellStyle name="Separador de milhares 2 4 11 3 3 4 3" xfId="40276" xr:uid="{A3657CBD-563B-4AF6-8DFC-7B38017CE45D}"/>
    <cellStyle name="Separador de milhares 2 4 11 3 3 5" xfId="22587" xr:uid="{9AB3F165-B872-4DAA-87F4-8DA6B49AFF63}"/>
    <cellStyle name="Separador de milhares 2 4 11 3 3 6" xfId="34383" xr:uid="{403EB0E0-F835-4A00-961D-B529B19294B4}"/>
    <cellStyle name="Separador de milhares 2 4 11 3 4" xfId="4186" xr:uid="{00000000-0005-0000-0000-0000371A0000}"/>
    <cellStyle name="Separador de milhares 2 4 11 3 4 2" xfId="12140" xr:uid="{00000000-0005-0000-0000-0000381A0000}"/>
    <cellStyle name="Separador de milhares 2 4 11 3 4 2 2" xfId="15081" xr:uid="{00000000-0005-0000-0000-0000391A0000}"/>
    <cellStyle name="Separador de milhares 2 4 11 3 4 2 2 2" xfId="21012" xr:uid="{C6EE157B-F75F-4F74-A641-1E0C6CA4A56B}"/>
    <cellStyle name="Separador de milhares 2 4 11 3 4 2 2 2 2" xfId="32806" xr:uid="{E897F170-9C4D-4D0D-BB34-B2BD8618E749}"/>
    <cellStyle name="Separador de milhares 2 4 11 3 4 2 2 2 3" xfId="44605" xr:uid="{26931306-D6ED-49FD-A279-15BC793CFECD}"/>
    <cellStyle name="Separador de milhares 2 4 11 3 4 2 2 3" xfId="26913" xr:uid="{B7E3C5F4-DE64-4A2A-B6D9-D2D2D66101F8}"/>
    <cellStyle name="Separador de milhares 2 4 11 3 4 2 2 4" xfId="38708" xr:uid="{F211ED52-9CD4-4580-92D5-88184ACF802E}"/>
    <cellStyle name="Separador de milhares 2 4 11 3 4 2 3" xfId="18076" xr:uid="{596633BE-EF8B-4FB8-A362-6C5A83595B3C}"/>
    <cellStyle name="Separador de milhares 2 4 11 3 4 2 3 2" xfId="29870" xr:uid="{E547F41A-285D-42E9-9E70-3C28D5318AEB}"/>
    <cellStyle name="Separador de milhares 2 4 11 3 4 2 3 3" xfId="41669" xr:uid="{085FD022-1F79-4709-A010-4F368E4112E1}"/>
    <cellStyle name="Separador de milhares 2 4 11 3 4 2 4" xfId="23977" xr:uid="{D2AEA461-5B01-480D-BDEA-1E0725679719}"/>
    <cellStyle name="Separador de milhares 2 4 11 3 4 2 5" xfId="35772" xr:uid="{8B9FA785-D072-4CA0-9E59-94093A5D800E}"/>
    <cellStyle name="Separador de milhares 2 4 11 3 4 3" xfId="13693" xr:uid="{00000000-0005-0000-0000-00003A1A0000}"/>
    <cellStyle name="Separador de milhares 2 4 11 3 4 3 2" xfId="19624" xr:uid="{11992B59-793A-4D07-AD1B-04D15A543C8B}"/>
    <cellStyle name="Separador de milhares 2 4 11 3 4 3 2 2" xfId="31418" xr:uid="{C2CDFE9E-4F36-4D48-AC54-BA20F7AAEF30}"/>
    <cellStyle name="Separador de milhares 2 4 11 3 4 3 2 3" xfId="43217" xr:uid="{4C086356-2EDD-44A1-9D80-CA685B947B11}"/>
    <cellStyle name="Separador de milhares 2 4 11 3 4 3 3" xfId="25525" xr:uid="{A956CCA7-B28F-4AD3-BE2D-6B202BF38AF8}"/>
    <cellStyle name="Separador de milhares 2 4 11 3 4 3 4" xfId="37320" xr:uid="{49A26273-A3C3-48CB-9F45-F5D6F054FBCA}"/>
    <cellStyle name="Separador de milhares 2 4 11 3 4 4" xfId="16684" xr:uid="{142409E2-4576-4F1C-A40A-62528583B450}"/>
    <cellStyle name="Separador de milhares 2 4 11 3 4 4 2" xfId="28478" xr:uid="{1EB52846-F016-48D5-BD71-C68343554180}"/>
    <cellStyle name="Separador de milhares 2 4 11 3 4 4 3" xfId="40277" xr:uid="{F178ADF6-8F07-4689-B814-F9F9CD0624C1}"/>
    <cellStyle name="Separador de milhares 2 4 11 3 4 5" xfId="22588" xr:uid="{BFC4051C-A6D2-4489-8C6A-0C9B03547A1C}"/>
    <cellStyle name="Separador de milhares 2 4 11 3 4 6" xfId="34384" xr:uid="{DAF68DA1-6ED9-4AEF-BB37-B1F45026FEF6}"/>
    <cellStyle name="Separador de milhares 2 4 11 3 5" xfId="4187" xr:uid="{00000000-0005-0000-0000-00003B1A0000}"/>
    <cellStyle name="Separador de milhares 2 4 11 3 5 2" xfId="12141" xr:uid="{00000000-0005-0000-0000-00003C1A0000}"/>
    <cellStyle name="Separador de milhares 2 4 11 3 5 2 2" xfId="15082" xr:uid="{00000000-0005-0000-0000-00003D1A0000}"/>
    <cellStyle name="Separador de milhares 2 4 11 3 5 2 2 2" xfId="21013" xr:uid="{5AF82214-713B-4D7A-891B-B6ACD5A57E0E}"/>
    <cellStyle name="Separador de milhares 2 4 11 3 5 2 2 2 2" xfId="32807" xr:uid="{C52AFEAD-30FE-4231-AF8D-2BA4CA161E14}"/>
    <cellStyle name="Separador de milhares 2 4 11 3 5 2 2 2 3" xfId="44606" xr:uid="{B4E126E6-5A6F-4581-8816-3093F5107DE2}"/>
    <cellStyle name="Separador de milhares 2 4 11 3 5 2 2 3" xfId="26914" xr:uid="{61FEBF57-2B32-4020-ABE3-D58C12A3CFB1}"/>
    <cellStyle name="Separador de milhares 2 4 11 3 5 2 2 4" xfId="38709" xr:uid="{04DA3DD4-3D9F-4F2B-8EA7-B76684E974FB}"/>
    <cellStyle name="Separador de milhares 2 4 11 3 5 2 3" xfId="18077" xr:uid="{3F1D6AA3-3928-4E51-994F-3AC754DA7952}"/>
    <cellStyle name="Separador de milhares 2 4 11 3 5 2 3 2" xfId="29871" xr:uid="{01335BB9-7DF0-46B7-888D-BDF2F045A81B}"/>
    <cellStyle name="Separador de milhares 2 4 11 3 5 2 3 3" xfId="41670" xr:uid="{E0B33563-CC3E-4F27-B094-2E6DBD2E3F45}"/>
    <cellStyle name="Separador de milhares 2 4 11 3 5 2 4" xfId="23978" xr:uid="{FB461484-C8BD-4BE6-AC2F-6E02B81170CD}"/>
    <cellStyle name="Separador de milhares 2 4 11 3 5 2 5" xfId="35773" xr:uid="{8D4F9C2C-F169-450C-A310-8EFA6C15EFA0}"/>
    <cellStyle name="Separador de milhares 2 4 11 3 5 3" xfId="13694" xr:uid="{00000000-0005-0000-0000-00003E1A0000}"/>
    <cellStyle name="Separador de milhares 2 4 11 3 5 3 2" xfId="19625" xr:uid="{06FEBABD-FDD7-4A1C-B7E0-FB87652B48E9}"/>
    <cellStyle name="Separador de milhares 2 4 11 3 5 3 2 2" xfId="31419" xr:uid="{0F16F309-82F1-4B96-8E73-714BEB7E4ED0}"/>
    <cellStyle name="Separador de milhares 2 4 11 3 5 3 2 3" xfId="43218" xr:uid="{DD91556C-F310-4AA6-BE4E-B85065D00A33}"/>
    <cellStyle name="Separador de milhares 2 4 11 3 5 3 3" xfId="25526" xr:uid="{49F2AFF2-03E5-4E93-BEEF-9A175A45DCEC}"/>
    <cellStyle name="Separador de milhares 2 4 11 3 5 3 4" xfId="37321" xr:uid="{1A7951F8-3805-433C-9BB2-0414BA870353}"/>
    <cellStyle name="Separador de milhares 2 4 11 3 5 4" xfId="16685" xr:uid="{798E5B9A-3DE7-4378-ACD9-40F615AA173B}"/>
    <cellStyle name="Separador de milhares 2 4 11 3 5 4 2" xfId="28479" xr:uid="{3F964F74-BE57-4E15-9428-C61C8D02BE72}"/>
    <cellStyle name="Separador de milhares 2 4 11 3 5 4 3" xfId="40278" xr:uid="{32F0396C-377C-4E79-9703-E3CEFD307012}"/>
    <cellStyle name="Separador de milhares 2 4 11 3 5 5" xfId="22589" xr:uid="{CF553374-0A1C-48ED-9591-EB30E74C906C}"/>
    <cellStyle name="Separador de milhares 2 4 11 3 5 6" xfId="34385" xr:uid="{C25A4DE4-B339-4174-918A-8D95DE8D21E9}"/>
    <cellStyle name="Separador de milhares 2 4 11 3 6" xfId="12135" xr:uid="{00000000-0005-0000-0000-00003F1A0000}"/>
    <cellStyle name="Separador de milhares 2 4 11 3 6 2" xfId="15076" xr:uid="{00000000-0005-0000-0000-0000401A0000}"/>
    <cellStyle name="Separador de milhares 2 4 11 3 6 2 2" xfId="21007" xr:uid="{A5BFF5C9-2AD4-46AB-AAD6-473D1B4944EC}"/>
    <cellStyle name="Separador de milhares 2 4 11 3 6 2 2 2" xfId="32801" xr:uid="{BE6B8BCD-D189-496A-A409-2280C4F7EAC0}"/>
    <cellStyle name="Separador de milhares 2 4 11 3 6 2 2 3" xfId="44600" xr:uid="{466E4747-9D4E-46C4-9FB4-47AD600D8994}"/>
    <cellStyle name="Separador de milhares 2 4 11 3 6 2 3" xfId="26908" xr:uid="{BA69AB19-8F33-4B02-97C6-D3F67D331E74}"/>
    <cellStyle name="Separador de milhares 2 4 11 3 6 2 4" xfId="38703" xr:uid="{7D1DFE3D-2A41-4DB7-A448-4C14ED82C09F}"/>
    <cellStyle name="Separador de milhares 2 4 11 3 6 3" xfId="18071" xr:uid="{E48598A3-173C-4AD7-86B2-FDF5ADB9A7C7}"/>
    <cellStyle name="Separador de milhares 2 4 11 3 6 3 2" xfId="29865" xr:uid="{C3EDD531-D45B-43AC-9B29-07576AF8D753}"/>
    <cellStyle name="Separador de milhares 2 4 11 3 6 3 3" xfId="41664" xr:uid="{EA87D42E-CA7E-4BB4-80A4-76B6AA31751A}"/>
    <cellStyle name="Separador de milhares 2 4 11 3 6 4" xfId="23972" xr:uid="{58BA400B-8B03-462C-9A04-8CAADB4A8C8D}"/>
    <cellStyle name="Separador de milhares 2 4 11 3 6 5" xfId="35767" xr:uid="{A75697F9-5D34-4B86-BF63-5DD94107EF0F}"/>
    <cellStyle name="Separador de milhares 2 4 11 3 7" xfId="13688" xr:uid="{00000000-0005-0000-0000-0000411A0000}"/>
    <cellStyle name="Separador de milhares 2 4 11 3 7 2" xfId="19619" xr:uid="{9416A6FC-55E9-4C94-9FC1-DB709133F580}"/>
    <cellStyle name="Separador de milhares 2 4 11 3 7 2 2" xfId="31413" xr:uid="{E689E2AD-C587-4F48-A969-4A52A3602DED}"/>
    <cellStyle name="Separador de milhares 2 4 11 3 7 2 3" xfId="43212" xr:uid="{9E697368-B823-4C6C-B08B-20A6AE750368}"/>
    <cellStyle name="Separador de milhares 2 4 11 3 7 3" xfId="25520" xr:uid="{3EA568BA-17C2-49C3-85F0-4E3D0988998B}"/>
    <cellStyle name="Separador de milhares 2 4 11 3 7 4" xfId="37315" xr:uid="{838DB6C5-47C6-4906-A2B7-BB6656A64F5A}"/>
    <cellStyle name="Separador de milhares 2 4 11 3 8" xfId="16679" xr:uid="{81A26C1C-2AB1-4F45-9D29-101963F653A7}"/>
    <cellStyle name="Separador de milhares 2 4 11 3 8 2" xfId="28473" xr:uid="{A5910F9D-84FA-4C7C-96F9-D5A8BFA4D111}"/>
    <cellStyle name="Separador de milhares 2 4 11 3 8 3" xfId="40272" xr:uid="{982DF366-083D-4102-8F18-D5CC303D6745}"/>
    <cellStyle name="Separador de milhares 2 4 11 3 9" xfId="22583" xr:uid="{93130832-E08C-4F13-8F30-40CE7DB8A45B}"/>
    <cellStyle name="Separador de milhares 2 4 11 4" xfId="4188" xr:uid="{00000000-0005-0000-0000-0000421A0000}"/>
    <cellStyle name="Separador de milhares 2 4 11 4 2" xfId="4189" xr:uid="{00000000-0005-0000-0000-0000431A0000}"/>
    <cellStyle name="Separador de milhares 2 4 11 4 2 2" xfId="12143" xr:uid="{00000000-0005-0000-0000-0000441A0000}"/>
    <cellStyle name="Separador de milhares 2 4 11 4 2 2 2" xfId="15084" xr:uid="{00000000-0005-0000-0000-0000451A0000}"/>
    <cellStyle name="Separador de milhares 2 4 11 4 2 2 2 2" xfId="21015" xr:uid="{DD802137-38C4-4E35-8E97-446923DDCCB9}"/>
    <cellStyle name="Separador de milhares 2 4 11 4 2 2 2 2 2" xfId="32809" xr:uid="{4E22B3F0-4982-4689-9268-96334F88377E}"/>
    <cellStyle name="Separador de milhares 2 4 11 4 2 2 2 2 3" xfId="44608" xr:uid="{890DF0BD-8B23-449F-ABC7-30C607E93FC9}"/>
    <cellStyle name="Separador de milhares 2 4 11 4 2 2 2 3" xfId="26916" xr:uid="{6C3A81F2-9C60-4D3E-909E-2C28F6404211}"/>
    <cellStyle name="Separador de milhares 2 4 11 4 2 2 2 4" xfId="38711" xr:uid="{796EE0E1-B35B-43B0-89D0-ED8E302D577F}"/>
    <cellStyle name="Separador de milhares 2 4 11 4 2 2 3" xfId="18079" xr:uid="{820AB68C-2454-44EC-B3AA-DFD65C855ED1}"/>
    <cellStyle name="Separador de milhares 2 4 11 4 2 2 3 2" xfId="29873" xr:uid="{5EB04459-A84A-4941-89A7-F89B3F80F5A6}"/>
    <cellStyle name="Separador de milhares 2 4 11 4 2 2 3 3" xfId="41672" xr:uid="{9327CA78-5C5C-4BC0-8D94-E8D5D395BD23}"/>
    <cellStyle name="Separador de milhares 2 4 11 4 2 2 4" xfId="23980" xr:uid="{F7874DD9-2084-4F23-822B-07F52CE02323}"/>
    <cellStyle name="Separador de milhares 2 4 11 4 2 2 5" xfId="35775" xr:uid="{90DC0173-0C1D-4771-9B41-D5BE49F291EE}"/>
    <cellStyle name="Separador de milhares 2 4 11 4 2 3" xfId="13696" xr:uid="{00000000-0005-0000-0000-0000461A0000}"/>
    <cellStyle name="Separador de milhares 2 4 11 4 2 3 2" xfId="19627" xr:uid="{758CDB39-8CA5-4B74-B4C2-0C3FCCFCDF50}"/>
    <cellStyle name="Separador de milhares 2 4 11 4 2 3 2 2" xfId="31421" xr:uid="{FA89B3F5-BBFB-4B1E-820D-4D91ABE71534}"/>
    <cellStyle name="Separador de milhares 2 4 11 4 2 3 2 3" xfId="43220" xr:uid="{51BC1F5E-8716-4D20-87BF-C54F1CBA1921}"/>
    <cellStyle name="Separador de milhares 2 4 11 4 2 3 3" xfId="25528" xr:uid="{0AF06F0F-E178-4FC7-9C14-44E7BC97CE14}"/>
    <cellStyle name="Separador de milhares 2 4 11 4 2 3 4" xfId="37323" xr:uid="{89DE2BF9-93CB-4AD6-9E1A-E0A32DFD308C}"/>
    <cellStyle name="Separador de milhares 2 4 11 4 2 4" xfId="16687" xr:uid="{7ECA97AD-C0C1-425C-9DAC-3678A8878AE3}"/>
    <cellStyle name="Separador de milhares 2 4 11 4 2 4 2" xfId="28481" xr:uid="{C4D25714-6339-4130-A45E-115411A40C20}"/>
    <cellStyle name="Separador de milhares 2 4 11 4 2 4 3" xfId="40280" xr:uid="{BAA8DF95-B6A4-4309-A33D-02A4DEB34295}"/>
    <cellStyle name="Separador de milhares 2 4 11 4 2 5" xfId="22591" xr:uid="{57573C46-730C-4280-9365-BDEAC8A6747B}"/>
    <cellStyle name="Separador de milhares 2 4 11 4 2 6" xfId="34387" xr:uid="{DAF26E7D-C3CE-44CE-8E90-9552E176BBC4}"/>
    <cellStyle name="Separador de milhares 2 4 11 4 3" xfId="4190" xr:uid="{00000000-0005-0000-0000-0000471A0000}"/>
    <cellStyle name="Separador de milhares 2 4 11 4 3 2" xfId="12144" xr:uid="{00000000-0005-0000-0000-0000481A0000}"/>
    <cellStyle name="Separador de milhares 2 4 11 4 3 2 2" xfId="15085" xr:uid="{00000000-0005-0000-0000-0000491A0000}"/>
    <cellStyle name="Separador de milhares 2 4 11 4 3 2 2 2" xfId="21016" xr:uid="{DA8A2586-246B-4919-B622-77BC396D7B1B}"/>
    <cellStyle name="Separador de milhares 2 4 11 4 3 2 2 2 2" xfId="32810" xr:uid="{C08F0B4B-0FDF-44DD-9BD7-892C3BF855F5}"/>
    <cellStyle name="Separador de milhares 2 4 11 4 3 2 2 2 3" xfId="44609" xr:uid="{F799E59D-090C-4033-9316-2F177F5F7F1C}"/>
    <cellStyle name="Separador de milhares 2 4 11 4 3 2 2 3" xfId="26917" xr:uid="{BC427D0F-F34E-402D-A15E-35777904AEF3}"/>
    <cellStyle name="Separador de milhares 2 4 11 4 3 2 2 4" xfId="38712" xr:uid="{2AD5E833-3EFB-4B50-BD71-CA90ADD0E03B}"/>
    <cellStyle name="Separador de milhares 2 4 11 4 3 2 3" xfId="18080" xr:uid="{C42F44C3-6D26-4F4D-BFA1-1B3613F6D88A}"/>
    <cellStyle name="Separador de milhares 2 4 11 4 3 2 3 2" xfId="29874" xr:uid="{926FD989-BB50-4F2A-B76D-EA43C9ACA4A2}"/>
    <cellStyle name="Separador de milhares 2 4 11 4 3 2 3 3" xfId="41673" xr:uid="{2EA9C9AE-2592-4654-818F-4621FE8C9542}"/>
    <cellStyle name="Separador de milhares 2 4 11 4 3 2 4" xfId="23981" xr:uid="{C2248EC6-A664-44B9-9E2F-3021E8548407}"/>
    <cellStyle name="Separador de milhares 2 4 11 4 3 2 5" xfId="35776" xr:uid="{B13CA21F-7C7A-47EA-ABB2-074E918E9AD6}"/>
    <cellStyle name="Separador de milhares 2 4 11 4 3 3" xfId="13697" xr:uid="{00000000-0005-0000-0000-00004A1A0000}"/>
    <cellStyle name="Separador de milhares 2 4 11 4 3 3 2" xfId="19628" xr:uid="{BC800D23-5C06-402C-9675-D79049396F19}"/>
    <cellStyle name="Separador de milhares 2 4 11 4 3 3 2 2" xfId="31422" xr:uid="{428E2B5D-40F4-4CD0-82CE-2C3B23F1F2C9}"/>
    <cellStyle name="Separador de milhares 2 4 11 4 3 3 2 3" xfId="43221" xr:uid="{9AF25404-A82B-46A3-A602-508B113A52D9}"/>
    <cellStyle name="Separador de milhares 2 4 11 4 3 3 3" xfId="25529" xr:uid="{7861DEF4-EF93-4CB4-8046-7ECC2C956CE5}"/>
    <cellStyle name="Separador de milhares 2 4 11 4 3 3 4" xfId="37324" xr:uid="{E9076423-A7F5-43A6-9111-BDB36B05D380}"/>
    <cellStyle name="Separador de milhares 2 4 11 4 3 4" xfId="16688" xr:uid="{AD7F82F1-ED71-4551-9B99-8B6523205327}"/>
    <cellStyle name="Separador de milhares 2 4 11 4 3 4 2" xfId="28482" xr:uid="{63DA6CF0-12DE-4698-B032-77FAAA2D7EAE}"/>
    <cellStyle name="Separador de milhares 2 4 11 4 3 4 3" xfId="40281" xr:uid="{2EDA21B5-BA44-4050-95A0-77F0AD93EF40}"/>
    <cellStyle name="Separador de milhares 2 4 11 4 3 5" xfId="22592" xr:uid="{B0DE4D95-8440-482A-98DA-7361DB18D7A2}"/>
    <cellStyle name="Separador de milhares 2 4 11 4 3 6" xfId="34388" xr:uid="{D95A48D5-E8D4-4117-AE89-1B69D9307DA0}"/>
    <cellStyle name="Separador de milhares 2 4 11 4 4" xfId="12142" xr:uid="{00000000-0005-0000-0000-00004B1A0000}"/>
    <cellStyle name="Separador de milhares 2 4 11 4 4 2" xfId="15083" xr:uid="{00000000-0005-0000-0000-00004C1A0000}"/>
    <cellStyle name="Separador de milhares 2 4 11 4 4 2 2" xfId="21014" xr:uid="{2C0083DA-C821-49E9-A42E-18A662B95B9B}"/>
    <cellStyle name="Separador de milhares 2 4 11 4 4 2 2 2" xfId="32808" xr:uid="{4EF32CD1-B6AB-4F18-A5A1-1BF8D271830E}"/>
    <cellStyle name="Separador de milhares 2 4 11 4 4 2 2 3" xfId="44607" xr:uid="{B71E7BBA-F561-4C81-B7F2-A34F7FE162F2}"/>
    <cellStyle name="Separador de milhares 2 4 11 4 4 2 3" xfId="26915" xr:uid="{216ECB8C-6CFE-49DE-A11B-06193EDC6F7D}"/>
    <cellStyle name="Separador de milhares 2 4 11 4 4 2 4" xfId="38710" xr:uid="{D5917B21-D33E-4745-B6AC-05F6A353E512}"/>
    <cellStyle name="Separador de milhares 2 4 11 4 4 3" xfId="18078" xr:uid="{C81AF0ED-3CCE-4B11-8D58-66243859A5A7}"/>
    <cellStyle name="Separador de milhares 2 4 11 4 4 3 2" xfId="29872" xr:uid="{049B3DD2-C3C9-4387-A298-9AB8622B7E18}"/>
    <cellStyle name="Separador de milhares 2 4 11 4 4 3 3" xfId="41671" xr:uid="{14CB5AB2-9A36-4F83-9728-05E0B3F5D129}"/>
    <cellStyle name="Separador de milhares 2 4 11 4 4 4" xfId="23979" xr:uid="{1189216C-C072-45B1-ADF4-81C666F72AA9}"/>
    <cellStyle name="Separador de milhares 2 4 11 4 4 5" xfId="35774" xr:uid="{2F0859B9-C7E1-47FC-B2ED-38364CC8FC83}"/>
    <cellStyle name="Separador de milhares 2 4 11 4 5" xfId="13695" xr:uid="{00000000-0005-0000-0000-00004D1A0000}"/>
    <cellStyle name="Separador de milhares 2 4 11 4 5 2" xfId="19626" xr:uid="{4C3AD71D-3DD1-4465-A153-8646311CC546}"/>
    <cellStyle name="Separador de milhares 2 4 11 4 5 2 2" xfId="31420" xr:uid="{0C28238C-5861-46E0-B35B-501D1CBCA57D}"/>
    <cellStyle name="Separador de milhares 2 4 11 4 5 2 3" xfId="43219" xr:uid="{6A16C931-5511-4659-95B2-31F716FBDC7F}"/>
    <cellStyle name="Separador de milhares 2 4 11 4 5 3" xfId="25527" xr:uid="{E374B632-687E-4327-96AE-83737E4028B7}"/>
    <cellStyle name="Separador de milhares 2 4 11 4 5 4" xfId="37322" xr:uid="{AA48CEE1-37FC-4A92-BC4D-BFA1DB6E57FC}"/>
    <cellStyle name="Separador de milhares 2 4 11 4 6" xfId="16686" xr:uid="{984CAB77-6697-4B5A-AF74-F97D06633074}"/>
    <cellStyle name="Separador de milhares 2 4 11 4 6 2" xfId="28480" xr:uid="{BCE702F8-4863-4ECC-A27B-116FEEC567D8}"/>
    <cellStyle name="Separador de milhares 2 4 11 4 6 3" xfId="40279" xr:uid="{B5326EA6-34A8-4356-949B-6DBC29249EAB}"/>
    <cellStyle name="Separador de milhares 2 4 11 4 7" xfId="22590" xr:uid="{40C71DA4-DB1E-4482-A227-354873A0671C}"/>
    <cellStyle name="Separador de milhares 2 4 11 4 8" xfId="34386" xr:uid="{F644E1E7-18F7-44D3-ACC8-42F6AD4B163F}"/>
    <cellStyle name="Separador de milhares 2 4 11 5" xfId="4191" xr:uid="{00000000-0005-0000-0000-00004E1A0000}"/>
    <cellStyle name="Separador de milhares 2 4 11 5 2" xfId="12145" xr:uid="{00000000-0005-0000-0000-00004F1A0000}"/>
    <cellStyle name="Separador de milhares 2 4 11 5 2 2" xfId="15086" xr:uid="{00000000-0005-0000-0000-0000501A0000}"/>
    <cellStyle name="Separador de milhares 2 4 11 5 2 2 2" xfId="21017" xr:uid="{4448FA6C-1DC3-4EBA-8F8B-2B3370EC0F8E}"/>
    <cellStyle name="Separador de milhares 2 4 11 5 2 2 2 2" xfId="32811" xr:uid="{BB7A16B0-7AB5-4FA0-A808-10008176F21B}"/>
    <cellStyle name="Separador de milhares 2 4 11 5 2 2 2 3" xfId="44610" xr:uid="{783C12AD-EBA0-47D3-832D-E2CA16C16440}"/>
    <cellStyle name="Separador de milhares 2 4 11 5 2 2 3" xfId="26918" xr:uid="{DB1E659F-84EF-4F9C-A93F-0FAA7D9595E2}"/>
    <cellStyle name="Separador de milhares 2 4 11 5 2 2 4" xfId="38713" xr:uid="{1347D83A-8A95-4202-8EF4-0E2BF71BFB1E}"/>
    <cellStyle name="Separador de milhares 2 4 11 5 2 3" xfId="18081" xr:uid="{2379102F-923A-449B-8B1A-73A0BCF9558D}"/>
    <cellStyle name="Separador de milhares 2 4 11 5 2 3 2" xfId="29875" xr:uid="{D64D26F5-E762-4049-8315-72EFD1A09FC6}"/>
    <cellStyle name="Separador de milhares 2 4 11 5 2 3 3" xfId="41674" xr:uid="{07319AE6-2DA3-4768-8574-5387AE859F32}"/>
    <cellStyle name="Separador de milhares 2 4 11 5 2 4" xfId="23982" xr:uid="{B532B628-2736-4404-B507-DFF579825A01}"/>
    <cellStyle name="Separador de milhares 2 4 11 5 2 5" xfId="35777" xr:uid="{B17E31D4-47D5-41F5-A90B-3C5A9718105E}"/>
    <cellStyle name="Separador de milhares 2 4 11 5 3" xfId="13698" xr:uid="{00000000-0005-0000-0000-0000511A0000}"/>
    <cellStyle name="Separador de milhares 2 4 11 5 3 2" xfId="19629" xr:uid="{E1E00C3A-A2BA-404E-80AB-27225CC07157}"/>
    <cellStyle name="Separador de milhares 2 4 11 5 3 2 2" xfId="31423" xr:uid="{DEF90647-F90E-4FF9-BAD2-6EF623A61E31}"/>
    <cellStyle name="Separador de milhares 2 4 11 5 3 2 3" xfId="43222" xr:uid="{59261DB3-FCD2-4166-AA58-4CAE0AFF20BC}"/>
    <cellStyle name="Separador de milhares 2 4 11 5 3 3" xfId="25530" xr:uid="{CE820194-AF49-425C-8137-3F1124A8FBAC}"/>
    <cellStyle name="Separador de milhares 2 4 11 5 3 4" xfId="37325" xr:uid="{553F4646-20F5-4475-96C9-1419465600B2}"/>
    <cellStyle name="Separador de milhares 2 4 11 5 4" xfId="16689" xr:uid="{6D550A89-200C-48C7-A407-ADECBBBF3CAF}"/>
    <cellStyle name="Separador de milhares 2 4 11 5 4 2" xfId="28483" xr:uid="{532C3E3E-B0C6-422C-AC89-9BDE13E4F4D8}"/>
    <cellStyle name="Separador de milhares 2 4 11 5 4 3" xfId="40282" xr:uid="{BC0C5A47-D83A-4B2A-B66D-2307D0394BC8}"/>
    <cellStyle name="Separador de milhares 2 4 11 5 5" xfId="22593" xr:uid="{1D0D95E0-B9AD-42FF-8D15-939F270629D2}"/>
    <cellStyle name="Separador de milhares 2 4 11 5 6" xfId="34389" xr:uid="{3341C607-A79C-443B-99CE-F71CD79D1518}"/>
    <cellStyle name="Separador de milhares 2 4 11 6" xfId="4192" xr:uid="{00000000-0005-0000-0000-0000521A0000}"/>
    <cellStyle name="Separador de milhares 2 4 11 6 2" xfId="12146" xr:uid="{00000000-0005-0000-0000-0000531A0000}"/>
    <cellStyle name="Separador de milhares 2 4 11 6 2 2" xfId="15087" xr:uid="{00000000-0005-0000-0000-0000541A0000}"/>
    <cellStyle name="Separador de milhares 2 4 11 6 2 2 2" xfId="21018" xr:uid="{3DBD7A16-7776-49F5-889E-DFE59FF2C4D1}"/>
    <cellStyle name="Separador de milhares 2 4 11 6 2 2 2 2" xfId="32812" xr:uid="{85A3CA05-31B6-4DDA-9CF0-4B00CE295ABB}"/>
    <cellStyle name="Separador de milhares 2 4 11 6 2 2 2 3" xfId="44611" xr:uid="{D75DB7C4-368E-46CF-8F2B-91E6EB1D3A62}"/>
    <cellStyle name="Separador de milhares 2 4 11 6 2 2 3" xfId="26919" xr:uid="{E022BF36-2141-4ADB-80CC-F68041648EDB}"/>
    <cellStyle name="Separador de milhares 2 4 11 6 2 2 4" xfId="38714" xr:uid="{95BACF2F-B253-4870-8041-6F387406CFE8}"/>
    <cellStyle name="Separador de milhares 2 4 11 6 2 3" xfId="18082" xr:uid="{E8DDB1DA-B206-4CAD-86F0-BE4B3C364810}"/>
    <cellStyle name="Separador de milhares 2 4 11 6 2 3 2" xfId="29876" xr:uid="{4D9A5885-756A-43C1-9C4D-2CFA03375139}"/>
    <cellStyle name="Separador de milhares 2 4 11 6 2 3 3" xfId="41675" xr:uid="{EF953104-A55C-4EA3-8548-C1B054DF55B7}"/>
    <cellStyle name="Separador de milhares 2 4 11 6 2 4" xfId="23983" xr:uid="{FC41EA6F-81A6-423E-AF90-B44AA8FC9429}"/>
    <cellStyle name="Separador de milhares 2 4 11 6 2 5" xfId="35778" xr:uid="{5D521344-BA44-498E-9929-ED9FC1945003}"/>
    <cellStyle name="Separador de milhares 2 4 11 6 3" xfId="13699" xr:uid="{00000000-0005-0000-0000-0000551A0000}"/>
    <cellStyle name="Separador de milhares 2 4 11 6 3 2" xfId="19630" xr:uid="{E10A0F6C-5A04-4DCC-8A91-067C2CBC06B6}"/>
    <cellStyle name="Separador de milhares 2 4 11 6 3 2 2" xfId="31424" xr:uid="{037B5158-6D06-4CF9-97F8-26E65AB41C1D}"/>
    <cellStyle name="Separador de milhares 2 4 11 6 3 2 3" xfId="43223" xr:uid="{28C750B4-37BA-4762-A122-B599F3E379ED}"/>
    <cellStyle name="Separador de milhares 2 4 11 6 3 3" xfId="25531" xr:uid="{50B89076-29CF-4BD9-A265-BB5E7C51311B}"/>
    <cellStyle name="Separador de milhares 2 4 11 6 3 4" xfId="37326" xr:uid="{6F2692F9-E932-435F-A3A5-93AC0A88C33C}"/>
    <cellStyle name="Separador de milhares 2 4 11 6 4" xfId="16690" xr:uid="{2CB1B46C-613C-40FB-855A-DD4CA9BDE3F3}"/>
    <cellStyle name="Separador de milhares 2 4 11 6 4 2" xfId="28484" xr:uid="{F301E66E-8898-452A-AB24-EA1900D79862}"/>
    <cellStyle name="Separador de milhares 2 4 11 6 4 3" xfId="40283" xr:uid="{9389CB36-80C3-4A1F-AFF8-BCD8E7483C84}"/>
    <cellStyle name="Separador de milhares 2 4 11 6 5" xfId="22594" xr:uid="{DB114771-E60B-45AF-B863-161EA80439BE}"/>
    <cellStyle name="Separador de milhares 2 4 11 6 6" xfId="34390" xr:uid="{4FD8585D-3F1C-42F7-AE29-54DCA5546581}"/>
    <cellStyle name="Separador de milhares 2 4 11 7" xfId="4193" xr:uid="{00000000-0005-0000-0000-0000561A0000}"/>
    <cellStyle name="Separador de milhares 2 4 11 7 2" xfId="12147" xr:uid="{00000000-0005-0000-0000-0000571A0000}"/>
    <cellStyle name="Separador de milhares 2 4 11 7 2 2" xfId="15088" xr:uid="{00000000-0005-0000-0000-0000581A0000}"/>
    <cellStyle name="Separador de milhares 2 4 11 7 2 2 2" xfId="21019" xr:uid="{968A7D8F-BB28-493B-8C7A-24201E807F64}"/>
    <cellStyle name="Separador de milhares 2 4 11 7 2 2 2 2" xfId="32813" xr:uid="{4AC2E449-2F97-412A-8913-E248158052E1}"/>
    <cellStyle name="Separador de milhares 2 4 11 7 2 2 2 3" xfId="44612" xr:uid="{F862F2D1-BE96-44B3-A0B7-6F135EBEC60F}"/>
    <cellStyle name="Separador de milhares 2 4 11 7 2 2 3" xfId="26920" xr:uid="{E1F46E75-0C3D-446C-8E4F-C99DBF9AE216}"/>
    <cellStyle name="Separador de milhares 2 4 11 7 2 2 4" xfId="38715" xr:uid="{CF5A8C50-5424-4FEA-BB90-6B9A4F872BF5}"/>
    <cellStyle name="Separador de milhares 2 4 11 7 2 3" xfId="18083" xr:uid="{8CD092DF-D22F-438E-9F4D-EAB568B63751}"/>
    <cellStyle name="Separador de milhares 2 4 11 7 2 3 2" xfId="29877" xr:uid="{04FED343-9F35-48F4-964F-8282C927B553}"/>
    <cellStyle name="Separador de milhares 2 4 11 7 2 3 3" xfId="41676" xr:uid="{2DE8219C-C295-45EF-9BA7-34CC18D8247F}"/>
    <cellStyle name="Separador de milhares 2 4 11 7 2 4" xfId="23984" xr:uid="{F969E0CB-6D44-4524-834D-007073460EA5}"/>
    <cellStyle name="Separador de milhares 2 4 11 7 2 5" xfId="35779" xr:uid="{2FDB3D26-9EC7-440B-8A1C-A80D9B21BA47}"/>
    <cellStyle name="Separador de milhares 2 4 11 7 3" xfId="13700" xr:uid="{00000000-0005-0000-0000-0000591A0000}"/>
    <cellStyle name="Separador de milhares 2 4 11 7 3 2" xfId="19631" xr:uid="{64BC5878-C70F-400C-A318-6B3530C97705}"/>
    <cellStyle name="Separador de milhares 2 4 11 7 3 2 2" xfId="31425" xr:uid="{A060D216-5270-44FD-A212-14BFFDBDC82C}"/>
    <cellStyle name="Separador de milhares 2 4 11 7 3 2 3" xfId="43224" xr:uid="{29D59437-8120-4D4F-980F-BB1ADC24CFA7}"/>
    <cellStyle name="Separador de milhares 2 4 11 7 3 3" xfId="25532" xr:uid="{F5A9A475-C6B8-4B4A-969D-C05546A4217D}"/>
    <cellStyle name="Separador de milhares 2 4 11 7 3 4" xfId="37327" xr:uid="{92524378-975F-446C-8D21-294A33E081F9}"/>
    <cellStyle name="Separador de milhares 2 4 11 7 4" xfId="16691" xr:uid="{5A04AAE0-E410-4193-958D-68E3130B5F93}"/>
    <cellStyle name="Separador de milhares 2 4 11 7 4 2" xfId="28485" xr:uid="{54C3BD43-2E47-4A46-BC75-434952C5A448}"/>
    <cellStyle name="Separador de milhares 2 4 11 7 4 3" xfId="40284" xr:uid="{35F7BD0B-FAE1-46BE-A168-D310F865C7B0}"/>
    <cellStyle name="Separador de milhares 2 4 11 7 5" xfId="22595" xr:uid="{EA76B324-56D4-49EB-9AC5-8B8278B1D86B}"/>
    <cellStyle name="Separador de milhares 2 4 11 7 6" xfId="34391" xr:uid="{1D4FDD10-5D78-48F3-808B-00948715392F}"/>
    <cellStyle name="Separador de milhares 2 4 11 8" xfId="12127" xr:uid="{00000000-0005-0000-0000-00005A1A0000}"/>
    <cellStyle name="Separador de milhares 2 4 11 8 2" xfId="15068" xr:uid="{00000000-0005-0000-0000-00005B1A0000}"/>
    <cellStyle name="Separador de milhares 2 4 11 8 2 2" xfId="20999" xr:uid="{8264EE5C-35BD-4BB3-891E-8DC17303D9A9}"/>
    <cellStyle name="Separador de milhares 2 4 11 8 2 2 2" xfId="32793" xr:uid="{884E9246-D353-4C5E-A23D-77D7C8E410AE}"/>
    <cellStyle name="Separador de milhares 2 4 11 8 2 2 3" xfId="44592" xr:uid="{E1DF9394-74E5-40D2-A39C-D70D7E973317}"/>
    <cellStyle name="Separador de milhares 2 4 11 8 2 3" xfId="26900" xr:uid="{5F9BD2D7-8BEB-4983-9B67-A19F9858586C}"/>
    <cellStyle name="Separador de milhares 2 4 11 8 2 4" xfId="38695" xr:uid="{76423020-476D-4348-8CC8-5154FC357C6F}"/>
    <cellStyle name="Separador de milhares 2 4 11 8 3" xfId="18063" xr:uid="{74979359-DA26-439D-BC50-C637D733CC85}"/>
    <cellStyle name="Separador de milhares 2 4 11 8 3 2" xfId="29857" xr:uid="{44D1FEE5-0A46-4614-9AC7-4147F3B4DFC7}"/>
    <cellStyle name="Separador de milhares 2 4 11 8 3 3" xfId="41656" xr:uid="{BAF92A73-EAC3-47CD-BE21-28D9223DAA28}"/>
    <cellStyle name="Separador de milhares 2 4 11 8 4" xfId="23964" xr:uid="{21562AAD-145E-4522-81D3-428F70427BFF}"/>
    <cellStyle name="Separador de milhares 2 4 11 8 5" xfId="35759" xr:uid="{15573812-4F4C-40F0-AEE9-F2A6F4104115}"/>
    <cellStyle name="Separador de milhares 2 4 11 9" xfId="13680" xr:uid="{00000000-0005-0000-0000-00005C1A0000}"/>
    <cellStyle name="Separador de milhares 2 4 11 9 2" xfId="19611" xr:uid="{E63BC5E1-3FD5-46E0-A606-F792C9C23FEB}"/>
    <cellStyle name="Separador de milhares 2 4 11 9 2 2" xfId="31405" xr:uid="{A1CE6407-4448-488B-86F7-7671C6B12BE9}"/>
    <cellStyle name="Separador de milhares 2 4 11 9 2 3" xfId="43204" xr:uid="{F18F19D8-DD19-4CFE-947B-61DBDF690F8A}"/>
    <cellStyle name="Separador de milhares 2 4 11 9 3" xfId="25512" xr:uid="{E039574F-6B3B-4020-AD70-72208B9900C1}"/>
    <cellStyle name="Separador de milhares 2 4 11 9 4" xfId="37307" xr:uid="{33162FCF-2E3E-47CF-BAB7-CF2C3AF06CCC}"/>
    <cellStyle name="Separador de milhares 2 4 12" xfId="4194" xr:uid="{00000000-0005-0000-0000-00005D1A0000}"/>
    <cellStyle name="Separador de milhares 2 4 12 10" xfId="16692" xr:uid="{F5901337-0011-4BEE-8002-CBDBF4D52497}"/>
    <cellStyle name="Separador de milhares 2 4 12 10 2" xfId="28486" xr:uid="{1D8B8B9C-5A81-449B-A71F-F78E4A143AAF}"/>
    <cellStyle name="Separador de milhares 2 4 12 10 3" xfId="40285" xr:uid="{25C9B64D-04BF-43E0-A730-BD32CC2445CF}"/>
    <cellStyle name="Separador de milhares 2 4 12 11" xfId="22596" xr:uid="{6407207D-97A3-4A56-8875-A1ABA5786AA6}"/>
    <cellStyle name="Separador de milhares 2 4 12 12" xfId="34392" xr:uid="{740ECA07-9C80-4ABE-B54D-CF11FFC76FDC}"/>
    <cellStyle name="Separador de milhares 2 4 12 2" xfId="4195" xr:uid="{00000000-0005-0000-0000-00005E1A0000}"/>
    <cellStyle name="Separador de milhares 2 4 12 2 10" xfId="34393" xr:uid="{79D14F79-3754-46DA-B058-C0DB82569AA5}"/>
    <cellStyle name="Separador de milhares 2 4 12 2 2" xfId="4196" xr:uid="{00000000-0005-0000-0000-00005F1A0000}"/>
    <cellStyle name="Separador de milhares 2 4 12 2 2 2" xfId="4197" xr:uid="{00000000-0005-0000-0000-0000601A0000}"/>
    <cellStyle name="Separador de milhares 2 4 12 2 2 2 2" xfId="12151" xr:uid="{00000000-0005-0000-0000-0000611A0000}"/>
    <cellStyle name="Separador de milhares 2 4 12 2 2 2 2 2" xfId="15092" xr:uid="{00000000-0005-0000-0000-0000621A0000}"/>
    <cellStyle name="Separador de milhares 2 4 12 2 2 2 2 2 2" xfId="21023" xr:uid="{74A3C1AA-FDD8-4B28-9BF3-FA26C21BCA55}"/>
    <cellStyle name="Separador de milhares 2 4 12 2 2 2 2 2 2 2" xfId="32817" xr:uid="{B25A9004-CD39-4344-A592-C980E08B32F4}"/>
    <cellStyle name="Separador de milhares 2 4 12 2 2 2 2 2 2 3" xfId="44616" xr:uid="{A7E6F724-8325-47AD-A3DE-F11E3D654EC1}"/>
    <cellStyle name="Separador de milhares 2 4 12 2 2 2 2 2 3" xfId="26924" xr:uid="{BDA980C9-07F1-44CB-B41C-CBB2D035D674}"/>
    <cellStyle name="Separador de milhares 2 4 12 2 2 2 2 2 4" xfId="38719" xr:uid="{E0ADF351-C584-409E-AA02-45A2AD7B4A4D}"/>
    <cellStyle name="Separador de milhares 2 4 12 2 2 2 2 3" xfId="18087" xr:uid="{CD46BE0B-0FA6-46CC-A811-A095CCFDC062}"/>
    <cellStyle name="Separador de milhares 2 4 12 2 2 2 2 3 2" xfId="29881" xr:uid="{0BD9A6DD-9AC4-4007-A35C-40F3D23C066F}"/>
    <cellStyle name="Separador de milhares 2 4 12 2 2 2 2 3 3" xfId="41680" xr:uid="{68061D7F-A1FA-4624-988D-914452FB7278}"/>
    <cellStyle name="Separador de milhares 2 4 12 2 2 2 2 4" xfId="23988" xr:uid="{4A1AE09A-A5B9-4D7F-ADA8-30159020E5C4}"/>
    <cellStyle name="Separador de milhares 2 4 12 2 2 2 2 5" xfId="35783" xr:uid="{A49076D8-8FB9-4152-BB21-2C9140C22CC9}"/>
    <cellStyle name="Separador de milhares 2 4 12 2 2 2 3" xfId="13704" xr:uid="{00000000-0005-0000-0000-0000631A0000}"/>
    <cellStyle name="Separador de milhares 2 4 12 2 2 2 3 2" xfId="19635" xr:uid="{A5533FAC-0D65-4C6B-8285-3D55B7C190E1}"/>
    <cellStyle name="Separador de milhares 2 4 12 2 2 2 3 2 2" xfId="31429" xr:uid="{CB1B79F2-4FA6-43C3-BCA7-35E20CE967FD}"/>
    <cellStyle name="Separador de milhares 2 4 12 2 2 2 3 2 3" xfId="43228" xr:uid="{8A367FFC-CD43-47A6-A703-95677E8D7918}"/>
    <cellStyle name="Separador de milhares 2 4 12 2 2 2 3 3" xfId="25536" xr:uid="{370EA07E-4C6F-4039-BDF9-B286854DCCBA}"/>
    <cellStyle name="Separador de milhares 2 4 12 2 2 2 3 4" xfId="37331" xr:uid="{735F16A1-DF19-44F1-B929-6E8EECEF8755}"/>
    <cellStyle name="Separador de milhares 2 4 12 2 2 2 4" xfId="16695" xr:uid="{879D4261-09C5-477A-9145-165D2ADF35C1}"/>
    <cellStyle name="Separador de milhares 2 4 12 2 2 2 4 2" xfId="28489" xr:uid="{40067AAB-60ED-4D1B-9FC4-E4C3B2002F71}"/>
    <cellStyle name="Separador de milhares 2 4 12 2 2 2 4 3" xfId="40288" xr:uid="{C49800E0-390A-499A-BA65-AE89B5CB68FE}"/>
    <cellStyle name="Separador de milhares 2 4 12 2 2 2 5" xfId="22599" xr:uid="{655B809E-FC9F-470B-AE21-605691FC8138}"/>
    <cellStyle name="Separador de milhares 2 4 12 2 2 2 6" xfId="34395" xr:uid="{81125A2F-8C8E-46A4-BC40-9DD103480C49}"/>
    <cellStyle name="Separador de milhares 2 4 12 2 2 3" xfId="4198" xr:uid="{00000000-0005-0000-0000-0000641A0000}"/>
    <cellStyle name="Separador de milhares 2 4 12 2 2 3 2" xfId="12152" xr:uid="{00000000-0005-0000-0000-0000651A0000}"/>
    <cellStyle name="Separador de milhares 2 4 12 2 2 3 2 2" xfId="15093" xr:uid="{00000000-0005-0000-0000-0000661A0000}"/>
    <cellStyle name="Separador de milhares 2 4 12 2 2 3 2 2 2" xfId="21024" xr:uid="{3C6DF710-AA48-4619-8D7B-1FEE67EC0ECB}"/>
    <cellStyle name="Separador de milhares 2 4 12 2 2 3 2 2 2 2" xfId="32818" xr:uid="{F5C42EDE-0AF2-4359-9D21-590B5832F0C4}"/>
    <cellStyle name="Separador de milhares 2 4 12 2 2 3 2 2 2 3" xfId="44617" xr:uid="{720B08E5-BDDF-43F5-BA2E-EF36A9E6CA57}"/>
    <cellStyle name="Separador de milhares 2 4 12 2 2 3 2 2 3" xfId="26925" xr:uid="{8C902DDF-FE9A-4FA3-993C-EFE350D69985}"/>
    <cellStyle name="Separador de milhares 2 4 12 2 2 3 2 2 4" xfId="38720" xr:uid="{217F3ECD-3863-46A0-8D31-A064F4152323}"/>
    <cellStyle name="Separador de milhares 2 4 12 2 2 3 2 3" xfId="18088" xr:uid="{8CFC57EE-1545-4D01-98CC-2A3B262C1A47}"/>
    <cellStyle name="Separador de milhares 2 4 12 2 2 3 2 3 2" xfId="29882" xr:uid="{E79E4D2F-F6AD-46C4-B7B7-7A5CEA8A6B03}"/>
    <cellStyle name="Separador de milhares 2 4 12 2 2 3 2 3 3" xfId="41681" xr:uid="{892F0B8C-C1FE-4429-8579-FB2B9126E538}"/>
    <cellStyle name="Separador de milhares 2 4 12 2 2 3 2 4" xfId="23989" xr:uid="{B634DA93-B957-40D1-8C65-AE940639E412}"/>
    <cellStyle name="Separador de milhares 2 4 12 2 2 3 2 5" xfId="35784" xr:uid="{AE999B2A-EFE6-4BB0-A072-25860755B04B}"/>
    <cellStyle name="Separador de milhares 2 4 12 2 2 3 3" xfId="13705" xr:uid="{00000000-0005-0000-0000-0000671A0000}"/>
    <cellStyle name="Separador de milhares 2 4 12 2 2 3 3 2" xfId="19636" xr:uid="{C5426831-785E-45FD-B6EC-97403F9EF30A}"/>
    <cellStyle name="Separador de milhares 2 4 12 2 2 3 3 2 2" xfId="31430" xr:uid="{354A938B-E020-4672-9B92-57FB8E7F1D90}"/>
    <cellStyle name="Separador de milhares 2 4 12 2 2 3 3 2 3" xfId="43229" xr:uid="{2C2D36A5-22CB-4AF7-A08C-D4B76E0848E6}"/>
    <cellStyle name="Separador de milhares 2 4 12 2 2 3 3 3" xfId="25537" xr:uid="{75058193-BD5C-4ABD-8C26-5E20A361736C}"/>
    <cellStyle name="Separador de milhares 2 4 12 2 2 3 3 4" xfId="37332" xr:uid="{FC705D55-4A9D-44C2-9AE6-7003D05276DD}"/>
    <cellStyle name="Separador de milhares 2 4 12 2 2 3 4" xfId="16696" xr:uid="{FD53216B-7F92-4AB4-B1FF-C77F8631B038}"/>
    <cellStyle name="Separador de milhares 2 4 12 2 2 3 4 2" xfId="28490" xr:uid="{1FB61A42-38D3-4FAE-A0B0-FD41F445ECC5}"/>
    <cellStyle name="Separador de milhares 2 4 12 2 2 3 4 3" xfId="40289" xr:uid="{D10E4475-3A38-4A64-BD74-96DA250AFE19}"/>
    <cellStyle name="Separador de milhares 2 4 12 2 2 3 5" xfId="22600" xr:uid="{3CFFDCD1-39EA-4981-B9B8-EDF3B6D0B977}"/>
    <cellStyle name="Separador de milhares 2 4 12 2 2 3 6" xfId="34396" xr:uid="{25D5BCFF-7110-4036-80FD-4630B4BECA47}"/>
    <cellStyle name="Separador de milhares 2 4 12 2 2 4" xfId="12150" xr:uid="{00000000-0005-0000-0000-0000681A0000}"/>
    <cellStyle name="Separador de milhares 2 4 12 2 2 4 2" xfId="15091" xr:uid="{00000000-0005-0000-0000-0000691A0000}"/>
    <cellStyle name="Separador de milhares 2 4 12 2 2 4 2 2" xfId="21022" xr:uid="{CA641576-5145-4F9A-B8AC-19C60A5955D0}"/>
    <cellStyle name="Separador de milhares 2 4 12 2 2 4 2 2 2" xfId="32816" xr:uid="{981CFB3F-81FE-4209-8DF0-B94F669CB34C}"/>
    <cellStyle name="Separador de milhares 2 4 12 2 2 4 2 2 3" xfId="44615" xr:uid="{176177FE-64AC-48DD-B80E-13AD45A06B95}"/>
    <cellStyle name="Separador de milhares 2 4 12 2 2 4 2 3" xfId="26923" xr:uid="{5656122C-B75F-498D-B9C7-59E7F8E837BE}"/>
    <cellStyle name="Separador de milhares 2 4 12 2 2 4 2 4" xfId="38718" xr:uid="{4B143D08-0E07-4B07-B9F5-C4CBC346579A}"/>
    <cellStyle name="Separador de milhares 2 4 12 2 2 4 3" xfId="18086" xr:uid="{A11F327A-7A87-4CD8-A47F-DEB99A8BAD5A}"/>
    <cellStyle name="Separador de milhares 2 4 12 2 2 4 3 2" xfId="29880" xr:uid="{3921CE35-0BD0-4A1C-9FD8-9503BF3D52E0}"/>
    <cellStyle name="Separador de milhares 2 4 12 2 2 4 3 3" xfId="41679" xr:uid="{02C97407-6302-4935-92CC-E221759642F7}"/>
    <cellStyle name="Separador de milhares 2 4 12 2 2 4 4" xfId="23987" xr:uid="{6CFF1225-46CD-4BDA-827A-BE9F966840F9}"/>
    <cellStyle name="Separador de milhares 2 4 12 2 2 4 5" xfId="35782" xr:uid="{39D59AE8-09BE-4A36-9518-1D92A5AB0345}"/>
    <cellStyle name="Separador de milhares 2 4 12 2 2 5" xfId="13703" xr:uid="{00000000-0005-0000-0000-00006A1A0000}"/>
    <cellStyle name="Separador de milhares 2 4 12 2 2 5 2" xfId="19634" xr:uid="{F384A540-7FA7-490D-BB07-24EBA66AABFD}"/>
    <cellStyle name="Separador de milhares 2 4 12 2 2 5 2 2" xfId="31428" xr:uid="{4796F202-601A-493D-BA9D-A3C620576E1F}"/>
    <cellStyle name="Separador de milhares 2 4 12 2 2 5 2 3" xfId="43227" xr:uid="{F0042580-7BDF-4597-9AD8-EC2A5A2A3110}"/>
    <cellStyle name="Separador de milhares 2 4 12 2 2 5 3" xfId="25535" xr:uid="{F8818956-DE50-4137-A89A-C73118D02044}"/>
    <cellStyle name="Separador de milhares 2 4 12 2 2 5 4" xfId="37330" xr:uid="{749F56A6-4542-4606-90E4-8B8829D9D759}"/>
    <cellStyle name="Separador de milhares 2 4 12 2 2 6" xfId="16694" xr:uid="{A7265D19-22FD-4C73-A1C2-23D163BB1B8E}"/>
    <cellStyle name="Separador de milhares 2 4 12 2 2 6 2" xfId="28488" xr:uid="{9AF634B7-5A50-4EF1-9874-A4C21DB0E6A2}"/>
    <cellStyle name="Separador de milhares 2 4 12 2 2 6 3" xfId="40287" xr:uid="{53D5ECBF-C4B2-4060-A004-0AA597711E70}"/>
    <cellStyle name="Separador de milhares 2 4 12 2 2 7" xfId="22598" xr:uid="{0884E4FB-BEB8-469D-8165-E40C93D6CE34}"/>
    <cellStyle name="Separador de milhares 2 4 12 2 2 8" xfId="34394" xr:uid="{931D9B9C-3EC7-4111-A370-88149474035A}"/>
    <cellStyle name="Separador de milhares 2 4 12 2 3" xfId="4199" xr:uid="{00000000-0005-0000-0000-00006B1A0000}"/>
    <cellStyle name="Separador de milhares 2 4 12 2 3 2" xfId="12153" xr:uid="{00000000-0005-0000-0000-00006C1A0000}"/>
    <cellStyle name="Separador de milhares 2 4 12 2 3 2 2" xfId="15094" xr:uid="{00000000-0005-0000-0000-00006D1A0000}"/>
    <cellStyle name="Separador de milhares 2 4 12 2 3 2 2 2" xfId="21025" xr:uid="{B307303C-B30D-4CDB-86A9-23E54B7403F1}"/>
    <cellStyle name="Separador de milhares 2 4 12 2 3 2 2 2 2" xfId="32819" xr:uid="{F143F199-1481-41AB-A9DD-8D32DFF77D58}"/>
    <cellStyle name="Separador de milhares 2 4 12 2 3 2 2 2 3" xfId="44618" xr:uid="{EF521194-2C1A-47D8-A6B1-6AB9D04C2A6C}"/>
    <cellStyle name="Separador de milhares 2 4 12 2 3 2 2 3" xfId="26926" xr:uid="{8E39981C-6287-4D4D-AC7E-BE4313679E40}"/>
    <cellStyle name="Separador de milhares 2 4 12 2 3 2 2 4" xfId="38721" xr:uid="{A9CB22FD-3879-40F2-B741-0AB2C70A64B1}"/>
    <cellStyle name="Separador de milhares 2 4 12 2 3 2 3" xfId="18089" xr:uid="{14091A2F-3DBF-40FC-A827-583654E3C842}"/>
    <cellStyle name="Separador de milhares 2 4 12 2 3 2 3 2" xfId="29883" xr:uid="{223EB87A-41B5-45DE-A95C-8757BDD05922}"/>
    <cellStyle name="Separador de milhares 2 4 12 2 3 2 3 3" xfId="41682" xr:uid="{3C3AA638-95A7-4509-90C3-D69C31C43078}"/>
    <cellStyle name="Separador de milhares 2 4 12 2 3 2 4" xfId="23990" xr:uid="{642BC960-B9D3-4D2C-AA9E-A33326F084C2}"/>
    <cellStyle name="Separador de milhares 2 4 12 2 3 2 5" xfId="35785" xr:uid="{18A880AD-E6B3-4314-A3D1-1EA1374DF4EC}"/>
    <cellStyle name="Separador de milhares 2 4 12 2 3 3" xfId="13706" xr:uid="{00000000-0005-0000-0000-00006E1A0000}"/>
    <cellStyle name="Separador de milhares 2 4 12 2 3 3 2" xfId="19637" xr:uid="{AF7F2284-0408-4AA2-B820-010138552A2B}"/>
    <cellStyle name="Separador de milhares 2 4 12 2 3 3 2 2" xfId="31431" xr:uid="{CF2EFC82-E661-46B6-B997-15C27A5DB73E}"/>
    <cellStyle name="Separador de milhares 2 4 12 2 3 3 2 3" xfId="43230" xr:uid="{76761B08-8825-42C8-B60E-B9DB0EFB16B7}"/>
    <cellStyle name="Separador de milhares 2 4 12 2 3 3 3" xfId="25538" xr:uid="{24BB9F30-2A33-4185-A9FD-9BE62991561A}"/>
    <cellStyle name="Separador de milhares 2 4 12 2 3 3 4" xfId="37333" xr:uid="{58A19A96-A49D-467E-9805-B8A6E70BA0A7}"/>
    <cellStyle name="Separador de milhares 2 4 12 2 3 4" xfId="16697" xr:uid="{0E6B2DED-FD73-4D75-ABCD-4ED7BB0C847E}"/>
    <cellStyle name="Separador de milhares 2 4 12 2 3 4 2" xfId="28491" xr:uid="{06FD5C9B-CEF1-4728-B033-22D141079ABC}"/>
    <cellStyle name="Separador de milhares 2 4 12 2 3 4 3" xfId="40290" xr:uid="{B81BFF2C-DC56-4A21-B2A5-635FE808F86D}"/>
    <cellStyle name="Separador de milhares 2 4 12 2 3 5" xfId="22601" xr:uid="{7A370F1B-346C-4EE6-B311-8A56E4034441}"/>
    <cellStyle name="Separador de milhares 2 4 12 2 3 6" xfId="34397" xr:uid="{964DC942-0174-47C6-B6C7-EEB424C4A534}"/>
    <cellStyle name="Separador de milhares 2 4 12 2 4" xfId="4200" xr:uid="{00000000-0005-0000-0000-00006F1A0000}"/>
    <cellStyle name="Separador de milhares 2 4 12 2 4 2" xfId="12154" xr:uid="{00000000-0005-0000-0000-0000701A0000}"/>
    <cellStyle name="Separador de milhares 2 4 12 2 4 2 2" xfId="15095" xr:uid="{00000000-0005-0000-0000-0000711A0000}"/>
    <cellStyle name="Separador de milhares 2 4 12 2 4 2 2 2" xfId="21026" xr:uid="{BF413B73-026A-4B32-AD43-3D45755F9BA9}"/>
    <cellStyle name="Separador de milhares 2 4 12 2 4 2 2 2 2" xfId="32820" xr:uid="{6A60CA4A-83DA-4442-BD7B-E71065B34E72}"/>
    <cellStyle name="Separador de milhares 2 4 12 2 4 2 2 2 3" xfId="44619" xr:uid="{BFF499DE-77E5-42A7-9761-EA84F12AD9BE}"/>
    <cellStyle name="Separador de milhares 2 4 12 2 4 2 2 3" xfId="26927" xr:uid="{43210BDB-16E0-42BF-832C-00B8215BD79A}"/>
    <cellStyle name="Separador de milhares 2 4 12 2 4 2 2 4" xfId="38722" xr:uid="{1261C508-4243-483E-A669-065D66E9DF35}"/>
    <cellStyle name="Separador de milhares 2 4 12 2 4 2 3" xfId="18090" xr:uid="{4FF94FA8-0721-4C2B-84AA-E7473F06E0E6}"/>
    <cellStyle name="Separador de milhares 2 4 12 2 4 2 3 2" xfId="29884" xr:uid="{5A679458-802E-4B50-9B2A-67254C0DA051}"/>
    <cellStyle name="Separador de milhares 2 4 12 2 4 2 3 3" xfId="41683" xr:uid="{C159008C-1F02-4F2B-9BB4-94B2CCA2C112}"/>
    <cellStyle name="Separador de milhares 2 4 12 2 4 2 4" xfId="23991" xr:uid="{1E965D45-AD6F-4A44-ABDC-193B06571600}"/>
    <cellStyle name="Separador de milhares 2 4 12 2 4 2 5" xfId="35786" xr:uid="{6CF1FA5F-D6E1-4267-9C3E-0624786632C2}"/>
    <cellStyle name="Separador de milhares 2 4 12 2 4 3" xfId="13707" xr:uid="{00000000-0005-0000-0000-0000721A0000}"/>
    <cellStyle name="Separador de milhares 2 4 12 2 4 3 2" xfId="19638" xr:uid="{CF7E9348-85B2-492E-B6ED-FEEC27652F78}"/>
    <cellStyle name="Separador de milhares 2 4 12 2 4 3 2 2" xfId="31432" xr:uid="{84CD3F77-D0F8-49D9-AB61-C9A179BB8695}"/>
    <cellStyle name="Separador de milhares 2 4 12 2 4 3 2 3" xfId="43231" xr:uid="{AEC2103D-B3CA-4886-BB74-1EC802E94CB1}"/>
    <cellStyle name="Separador de milhares 2 4 12 2 4 3 3" xfId="25539" xr:uid="{9BFBAF12-10FC-4695-B6AF-B78EDF62A2BA}"/>
    <cellStyle name="Separador de milhares 2 4 12 2 4 3 4" xfId="37334" xr:uid="{E1920B11-5621-425C-BE42-81470917025A}"/>
    <cellStyle name="Separador de milhares 2 4 12 2 4 4" xfId="16698" xr:uid="{E5747D1A-9843-4B64-8DD6-2335203A49F8}"/>
    <cellStyle name="Separador de milhares 2 4 12 2 4 4 2" xfId="28492" xr:uid="{D7181DD9-68BE-40C5-9AB0-D07B85C5A58B}"/>
    <cellStyle name="Separador de milhares 2 4 12 2 4 4 3" xfId="40291" xr:uid="{B35901BB-C9C9-42EE-9E5A-E76DC2BD9DBE}"/>
    <cellStyle name="Separador de milhares 2 4 12 2 4 5" xfId="22602" xr:uid="{1495F177-2BF4-49C9-A4D2-76CA88FC7767}"/>
    <cellStyle name="Separador de milhares 2 4 12 2 4 6" xfId="34398" xr:uid="{00846114-2448-4367-976F-AAE4657B0DA3}"/>
    <cellStyle name="Separador de milhares 2 4 12 2 5" xfId="4201" xr:uid="{00000000-0005-0000-0000-0000731A0000}"/>
    <cellStyle name="Separador de milhares 2 4 12 2 5 2" xfId="12155" xr:uid="{00000000-0005-0000-0000-0000741A0000}"/>
    <cellStyle name="Separador de milhares 2 4 12 2 5 2 2" xfId="15096" xr:uid="{00000000-0005-0000-0000-0000751A0000}"/>
    <cellStyle name="Separador de milhares 2 4 12 2 5 2 2 2" xfId="21027" xr:uid="{02370076-D6F1-4D65-AB4D-9818E90EC75A}"/>
    <cellStyle name="Separador de milhares 2 4 12 2 5 2 2 2 2" xfId="32821" xr:uid="{1DBB468D-9C6F-4868-831F-16875AB620DA}"/>
    <cellStyle name="Separador de milhares 2 4 12 2 5 2 2 2 3" xfId="44620" xr:uid="{9BA60C46-585D-48E6-9764-C34ED3BB23A5}"/>
    <cellStyle name="Separador de milhares 2 4 12 2 5 2 2 3" xfId="26928" xr:uid="{A7371526-96CD-40E8-A81D-6F397CD74012}"/>
    <cellStyle name="Separador de milhares 2 4 12 2 5 2 2 4" xfId="38723" xr:uid="{F1DCBC57-8624-462B-8350-758431EC5671}"/>
    <cellStyle name="Separador de milhares 2 4 12 2 5 2 3" xfId="18091" xr:uid="{4A8EAC44-9F8C-4111-907D-0701AA90086B}"/>
    <cellStyle name="Separador de milhares 2 4 12 2 5 2 3 2" xfId="29885" xr:uid="{72C8931B-B05B-420E-9144-CEEB1279E5AA}"/>
    <cellStyle name="Separador de milhares 2 4 12 2 5 2 3 3" xfId="41684" xr:uid="{23176F0F-897D-4332-9405-1FA58FD9C91B}"/>
    <cellStyle name="Separador de milhares 2 4 12 2 5 2 4" xfId="23992" xr:uid="{4754D37E-A2D5-454F-91B8-B776A6777209}"/>
    <cellStyle name="Separador de milhares 2 4 12 2 5 2 5" xfId="35787" xr:uid="{0B77DA77-9618-4018-99AF-3F834183A2CD}"/>
    <cellStyle name="Separador de milhares 2 4 12 2 5 3" xfId="13708" xr:uid="{00000000-0005-0000-0000-0000761A0000}"/>
    <cellStyle name="Separador de milhares 2 4 12 2 5 3 2" xfId="19639" xr:uid="{1A8A617F-9C42-4D13-B369-86C4290E5BA2}"/>
    <cellStyle name="Separador de milhares 2 4 12 2 5 3 2 2" xfId="31433" xr:uid="{A7E9AC13-7A98-4CF7-97F5-6FC41C4CA493}"/>
    <cellStyle name="Separador de milhares 2 4 12 2 5 3 2 3" xfId="43232" xr:uid="{03018F69-0E08-4072-B724-7DFCB09FA3FA}"/>
    <cellStyle name="Separador de milhares 2 4 12 2 5 3 3" xfId="25540" xr:uid="{9C8C0B54-7350-41EA-A2C5-78FC8C64A4C9}"/>
    <cellStyle name="Separador de milhares 2 4 12 2 5 3 4" xfId="37335" xr:uid="{30F95EF1-D187-4F64-8F67-0EF380B6C70E}"/>
    <cellStyle name="Separador de milhares 2 4 12 2 5 4" xfId="16699" xr:uid="{41B915E3-6444-4DD1-A87F-E4A89CB7C51C}"/>
    <cellStyle name="Separador de milhares 2 4 12 2 5 4 2" xfId="28493" xr:uid="{0A88AAB7-0319-4B30-BD4B-BB13182C92B0}"/>
    <cellStyle name="Separador de milhares 2 4 12 2 5 4 3" xfId="40292" xr:uid="{C1AC9726-5147-445A-AD22-2A189BCCC661}"/>
    <cellStyle name="Separador de milhares 2 4 12 2 5 5" xfId="22603" xr:uid="{248C8F2D-52CE-426E-AEF6-3FA4F283D511}"/>
    <cellStyle name="Separador de milhares 2 4 12 2 5 6" xfId="34399" xr:uid="{234E6168-B50E-4123-B8FD-276C86907F9C}"/>
    <cellStyle name="Separador de milhares 2 4 12 2 6" xfId="12149" xr:uid="{00000000-0005-0000-0000-0000771A0000}"/>
    <cellStyle name="Separador de milhares 2 4 12 2 6 2" xfId="15090" xr:uid="{00000000-0005-0000-0000-0000781A0000}"/>
    <cellStyle name="Separador de milhares 2 4 12 2 6 2 2" xfId="21021" xr:uid="{D1DB8158-45DB-454C-BA75-05EB43EF4E41}"/>
    <cellStyle name="Separador de milhares 2 4 12 2 6 2 2 2" xfId="32815" xr:uid="{EEF4E05E-1B54-402F-91EA-BB576A4DA21C}"/>
    <cellStyle name="Separador de milhares 2 4 12 2 6 2 2 3" xfId="44614" xr:uid="{607C4005-0761-4646-A8AE-7129CE863A92}"/>
    <cellStyle name="Separador de milhares 2 4 12 2 6 2 3" xfId="26922" xr:uid="{C4EBAE16-7B81-4DB6-A18F-2378DFFA45D7}"/>
    <cellStyle name="Separador de milhares 2 4 12 2 6 2 4" xfId="38717" xr:uid="{301205D0-86BE-4D26-AD8D-097375B06B41}"/>
    <cellStyle name="Separador de milhares 2 4 12 2 6 3" xfId="18085" xr:uid="{D3A5CC8F-435F-4789-B51E-6D42726D74F3}"/>
    <cellStyle name="Separador de milhares 2 4 12 2 6 3 2" xfId="29879" xr:uid="{2E8DCD97-FCDB-4A5E-8911-EB99EE1B25F4}"/>
    <cellStyle name="Separador de milhares 2 4 12 2 6 3 3" xfId="41678" xr:uid="{92ACAA2D-5549-45FC-9536-15D8F6F3D7F3}"/>
    <cellStyle name="Separador de milhares 2 4 12 2 6 4" xfId="23986" xr:uid="{6C6E78A3-1A37-413B-8C13-27721177FE71}"/>
    <cellStyle name="Separador de milhares 2 4 12 2 6 5" xfId="35781" xr:uid="{7A034920-C819-4234-9802-154F0D748220}"/>
    <cellStyle name="Separador de milhares 2 4 12 2 7" xfId="13702" xr:uid="{00000000-0005-0000-0000-0000791A0000}"/>
    <cellStyle name="Separador de milhares 2 4 12 2 7 2" xfId="19633" xr:uid="{76241538-83F9-4CFC-AACD-B08EE05B1186}"/>
    <cellStyle name="Separador de milhares 2 4 12 2 7 2 2" xfId="31427" xr:uid="{F1911382-1EEA-443E-8695-5963A6E90B40}"/>
    <cellStyle name="Separador de milhares 2 4 12 2 7 2 3" xfId="43226" xr:uid="{D17B68B7-267D-43D7-8273-B1E79974C4F2}"/>
    <cellStyle name="Separador de milhares 2 4 12 2 7 3" xfId="25534" xr:uid="{D7A0D002-E4B6-47A5-890D-E73F75449F80}"/>
    <cellStyle name="Separador de milhares 2 4 12 2 7 4" xfId="37329" xr:uid="{A19CF881-7480-47AD-AFCB-48D2DA9E7A03}"/>
    <cellStyle name="Separador de milhares 2 4 12 2 8" xfId="16693" xr:uid="{DA085514-8F71-46F0-AAC0-F0FCAE0B0F7C}"/>
    <cellStyle name="Separador de milhares 2 4 12 2 8 2" xfId="28487" xr:uid="{949EA1CD-5334-4353-BEB7-371380CC964A}"/>
    <cellStyle name="Separador de milhares 2 4 12 2 8 3" xfId="40286" xr:uid="{09277D57-5919-4E35-B48F-841A04598933}"/>
    <cellStyle name="Separador de milhares 2 4 12 2 9" xfId="22597" xr:uid="{7BC55B5A-4331-4C9E-9B49-583899C1EBA5}"/>
    <cellStyle name="Separador de milhares 2 4 12 3" xfId="4202" xr:uid="{00000000-0005-0000-0000-00007A1A0000}"/>
    <cellStyle name="Separador de milhares 2 4 12 3 10" xfId="34400" xr:uid="{D36C31FD-CBFD-44EF-B540-DFDEAE99E81A}"/>
    <cellStyle name="Separador de milhares 2 4 12 3 2" xfId="4203" xr:uid="{00000000-0005-0000-0000-00007B1A0000}"/>
    <cellStyle name="Separador de milhares 2 4 12 3 2 2" xfId="4204" xr:uid="{00000000-0005-0000-0000-00007C1A0000}"/>
    <cellStyle name="Separador de milhares 2 4 12 3 2 2 2" xfId="12158" xr:uid="{00000000-0005-0000-0000-00007D1A0000}"/>
    <cellStyle name="Separador de milhares 2 4 12 3 2 2 2 2" xfId="15099" xr:uid="{00000000-0005-0000-0000-00007E1A0000}"/>
    <cellStyle name="Separador de milhares 2 4 12 3 2 2 2 2 2" xfId="21030" xr:uid="{93855F3A-E8BA-4884-A5E6-2B08B25E58A9}"/>
    <cellStyle name="Separador de milhares 2 4 12 3 2 2 2 2 2 2" xfId="32824" xr:uid="{51D95661-B014-478D-A9F7-5507ECE8514B}"/>
    <cellStyle name="Separador de milhares 2 4 12 3 2 2 2 2 2 3" xfId="44623" xr:uid="{18BB64ED-F751-4F0C-832F-BBA6A873BEF5}"/>
    <cellStyle name="Separador de milhares 2 4 12 3 2 2 2 2 3" xfId="26931" xr:uid="{059E09C7-C1BA-4274-9937-2AEBC3CC2506}"/>
    <cellStyle name="Separador de milhares 2 4 12 3 2 2 2 2 4" xfId="38726" xr:uid="{E554343F-ED38-40FE-99A1-54D2A8AB8738}"/>
    <cellStyle name="Separador de milhares 2 4 12 3 2 2 2 3" xfId="18094" xr:uid="{670CBE8B-3881-45F1-9C82-4D56D9846F18}"/>
    <cellStyle name="Separador de milhares 2 4 12 3 2 2 2 3 2" xfId="29888" xr:uid="{BA06F383-E286-4819-9A2A-BE33FB6A6301}"/>
    <cellStyle name="Separador de milhares 2 4 12 3 2 2 2 3 3" xfId="41687" xr:uid="{6C90A0B6-B8D0-459A-959A-A8999A05ED32}"/>
    <cellStyle name="Separador de milhares 2 4 12 3 2 2 2 4" xfId="23995" xr:uid="{C9F10ADF-17AA-4446-AABF-7EA755F11E58}"/>
    <cellStyle name="Separador de milhares 2 4 12 3 2 2 2 5" xfId="35790" xr:uid="{C3E15FA2-ED81-42B4-A1C9-B0DCC442B1DB}"/>
    <cellStyle name="Separador de milhares 2 4 12 3 2 2 3" xfId="13711" xr:uid="{00000000-0005-0000-0000-00007F1A0000}"/>
    <cellStyle name="Separador de milhares 2 4 12 3 2 2 3 2" xfId="19642" xr:uid="{9E396ABE-89EF-4D68-80F9-E27C9C19EC6B}"/>
    <cellStyle name="Separador de milhares 2 4 12 3 2 2 3 2 2" xfId="31436" xr:uid="{700C5EC0-7BE5-47D0-BC6E-BDF39FF7A7A5}"/>
    <cellStyle name="Separador de milhares 2 4 12 3 2 2 3 2 3" xfId="43235" xr:uid="{F2E7D34E-332C-4B8E-A084-F0E83777305A}"/>
    <cellStyle name="Separador de milhares 2 4 12 3 2 2 3 3" xfId="25543" xr:uid="{C45939B8-9376-4E07-B0A0-ACC5AEA07214}"/>
    <cellStyle name="Separador de milhares 2 4 12 3 2 2 3 4" xfId="37338" xr:uid="{E4B770A0-6181-49E2-9482-F2F2DF584685}"/>
    <cellStyle name="Separador de milhares 2 4 12 3 2 2 4" xfId="16702" xr:uid="{A04D657B-76AC-4D81-A94A-650BB94A0F76}"/>
    <cellStyle name="Separador de milhares 2 4 12 3 2 2 4 2" xfId="28496" xr:uid="{BFCAFBC5-2375-45F8-8C03-1C784BA23180}"/>
    <cellStyle name="Separador de milhares 2 4 12 3 2 2 4 3" xfId="40295" xr:uid="{10957EC7-6E9D-408C-BAD6-BA2FEA0B873F}"/>
    <cellStyle name="Separador de milhares 2 4 12 3 2 2 5" xfId="22606" xr:uid="{9E27B867-ACDC-4690-9CC6-F179774E2C80}"/>
    <cellStyle name="Separador de milhares 2 4 12 3 2 2 6" xfId="34402" xr:uid="{8E1640CB-C91E-442F-A217-125093474B93}"/>
    <cellStyle name="Separador de milhares 2 4 12 3 2 3" xfId="4205" xr:uid="{00000000-0005-0000-0000-0000801A0000}"/>
    <cellStyle name="Separador de milhares 2 4 12 3 2 3 2" xfId="12159" xr:uid="{00000000-0005-0000-0000-0000811A0000}"/>
    <cellStyle name="Separador de milhares 2 4 12 3 2 3 2 2" xfId="15100" xr:uid="{00000000-0005-0000-0000-0000821A0000}"/>
    <cellStyle name="Separador de milhares 2 4 12 3 2 3 2 2 2" xfId="21031" xr:uid="{925F2310-F002-419E-9CF8-D5BF526A092E}"/>
    <cellStyle name="Separador de milhares 2 4 12 3 2 3 2 2 2 2" xfId="32825" xr:uid="{C85AF1B8-75B0-40A4-9075-5C0AD4024902}"/>
    <cellStyle name="Separador de milhares 2 4 12 3 2 3 2 2 2 3" xfId="44624" xr:uid="{27FC31ED-6641-47B1-B634-7644BD7A2EE0}"/>
    <cellStyle name="Separador de milhares 2 4 12 3 2 3 2 2 3" xfId="26932" xr:uid="{BA3F4A4F-91F3-4BFE-9D12-80E5EF688551}"/>
    <cellStyle name="Separador de milhares 2 4 12 3 2 3 2 2 4" xfId="38727" xr:uid="{8ACB3E47-BEA7-4FCF-88CE-0A040A9AB31F}"/>
    <cellStyle name="Separador de milhares 2 4 12 3 2 3 2 3" xfId="18095" xr:uid="{F940CE54-D051-4E36-8379-03E95DADE913}"/>
    <cellStyle name="Separador de milhares 2 4 12 3 2 3 2 3 2" xfId="29889" xr:uid="{31BE3A91-79AF-47FE-A997-4E280303F22D}"/>
    <cellStyle name="Separador de milhares 2 4 12 3 2 3 2 3 3" xfId="41688" xr:uid="{39C65992-1A0F-419A-B988-39D6C924025C}"/>
    <cellStyle name="Separador de milhares 2 4 12 3 2 3 2 4" xfId="23996" xr:uid="{5904C727-130E-468C-AA7A-44118A292CD3}"/>
    <cellStyle name="Separador de milhares 2 4 12 3 2 3 2 5" xfId="35791" xr:uid="{ABF95862-A4A2-49E1-BFD8-ED1031330647}"/>
    <cellStyle name="Separador de milhares 2 4 12 3 2 3 3" xfId="13712" xr:uid="{00000000-0005-0000-0000-0000831A0000}"/>
    <cellStyle name="Separador de milhares 2 4 12 3 2 3 3 2" xfId="19643" xr:uid="{12616E85-04C1-4FF7-8CDA-0EB1150FFB12}"/>
    <cellStyle name="Separador de milhares 2 4 12 3 2 3 3 2 2" xfId="31437" xr:uid="{255A9C08-8858-483D-94F8-56B23452B851}"/>
    <cellStyle name="Separador de milhares 2 4 12 3 2 3 3 2 3" xfId="43236" xr:uid="{70C13168-253B-4804-9F8D-3BDD3D43F34E}"/>
    <cellStyle name="Separador de milhares 2 4 12 3 2 3 3 3" xfId="25544" xr:uid="{EEA25521-5E64-44B6-82F5-59510F068101}"/>
    <cellStyle name="Separador de milhares 2 4 12 3 2 3 3 4" xfId="37339" xr:uid="{F3F84A03-9D10-41E0-966B-CAED40F0FA5B}"/>
    <cellStyle name="Separador de milhares 2 4 12 3 2 3 4" xfId="16703" xr:uid="{E210E81C-F1F1-4C30-A83B-993160D86A64}"/>
    <cellStyle name="Separador de milhares 2 4 12 3 2 3 4 2" xfId="28497" xr:uid="{BC0D8F6C-6836-4ED7-BA65-C52A9C6749A5}"/>
    <cellStyle name="Separador de milhares 2 4 12 3 2 3 4 3" xfId="40296" xr:uid="{C0CBCD10-5FF4-4D3A-9B8B-810CA554FE88}"/>
    <cellStyle name="Separador de milhares 2 4 12 3 2 3 5" xfId="22607" xr:uid="{E1EFE958-2C06-4860-B456-F9192B2A2635}"/>
    <cellStyle name="Separador de milhares 2 4 12 3 2 3 6" xfId="34403" xr:uid="{2BA560B0-83D4-4561-BA42-7621A1C9FC3F}"/>
    <cellStyle name="Separador de milhares 2 4 12 3 2 4" xfId="12157" xr:uid="{00000000-0005-0000-0000-0000841A0000}"/>
    <cellStyle name="Separador de milhares 2 4 12 3 2 4 2" xfId="15098" xr:uid="{00000000-0005-0000-0000-0000851A0000}"/>
    <cellStyle name="Separador de milhares 2 4 12 3 2 4 2 2" xfId="21029" xr:uid="{77B8D19F-8923-4C97-9260-59D4670E2C34}"/>
    <cellStyle name="Separador de milhares 2 4 12 3 2 4 2 2 2" xfId="32823" xr:uid="{B13F5AFC-8E25-49BF-80BF-78269B4C4DF7}"/>
    <cellStyle name="Separador de milhares 2 4 12 3 2 4 2 2 3" xfId="44622" xr:uid="{8FA218FB-0773-41AA-BE75-84B457369364}"/>
    <cellStyle name="Separador de milhares 2 4 12 3 2 4 2 3" xfId="26930" xr:uid="{5A56CF55-69AC-451B-B3B3-33760EB55D18}"/>
    <cellStyle name="Separador de milhares 2 4 12 3 2 4 2 4" xfId="38725" xr:uid="{57EC07FA-B3A1-4421-A40A-A86F7A6702FD}"/>
    <cellStyle name="Separador de milhares 2 4 12 3 2 4 3" xfId="18093" xr:uid="{F21A2DD0-0FD1-4E57-917F-CFBF264F1B34}"/>
    <cellStyle name="Separador de milhares 2 4 12 3 2 4 3 2" xfId="29887" xr:uid="{4BEC0AEE-FDA9-435A-BB68-09F4E91FBADC}"/>
    <cellStyle name="Separador de milhares 2 4 12 3 2 4 3 3" xfId="41686" xr:uid="{B11F355F-F394-4E0A-B960-DDE7DCFF894D}"/>
    <cellStyle name="Separador de milhares 2 4 12 3 2 4 4" xfId="23994" xr:uid="{3EEC666F-7A43-4DC3-BA02-3D20DF6B2A13}"/>
    <cellStyle name="Separador de milhares 2 4 12 3 2 4 5" xfId="35789" xr:uid="{A69652CD-6A8D-40BF-81D1-335F04EF09E2}"/>
    <cellStyle name="Separador de milhares 2 4 12 3 2 5" xfId="13710" xr:uid="{00000000-0005-0000-0000-0000861A0000}"/>
    <cellStyle name="Separador de milhares 2 4 12 3 2 5 2" xfId="19641" xr:uid="{64C4E4DF-775C-4F77-B0B1-F5F016805264}"/>
    <cellStyle name="Separador de milhares 2 4 12 3 2 5 2 2" xfId="31435" xr:uid="{8A3DAF7C-58EC-4AC8-8754-99B2852F0828}"/>
    <cellStyle name="Separador de milhares 2 4 12 3 2 5 2 3" xfId="43234" xr:uid="{B8843DE0-54B9-4B44-B0ED-1C8F4DDC9BF4}"/>
    <cellStyle name="Separador de milhares 2 4 12 3 2 5 3" xfId="25542" xr:uid="{0AD908D8-F021-47B4-BB13-D9932FA0A1B4}"/>
    <cellStyle name="Separador de milhares 2 4 12 3 2 5 4" xfId="37337" xr:uid="{A9FD670F-4112-43B4-B3CC-B6D853A12A9A}"/>
    <cellStyle name="Separador de milhares 2 4 12 3 2 6" xfId="16701" xr:uid="{08CEEEE1-EFA1-4A8A-A6BF-4654A0E7469A}"/>
    <cellStyle name="Separador de milhares 2 4 12 3 2 6 2" xfId="28495" xr:uid="{CBAC6440-7338-485D-9EB5-C2D4C0B6A334}"/>
    <cellStyle name="Separador de milhares 2 4 12 3 2 6 3" xfId="40294" xr:uid="{F562385C-D6F2-4359-A1BA-227B788ABF44}"/>
    <cellStyle name="Separador de milhares 2 4 12 3 2 7" xfId="22605" xr:uid="{48800AE9-1556-4196-B020-B3BCDFB1635D}"/>
    <cellStyle name="Separador de milhares 2 4 12 3 2 8" xfId="34401" xr:uid="{82743308-01BE-4E92-B351-8E2F87AE05E7}"/>
    <cellStyle name="Separador de milhares 2 4 12 3 3" xfId="4206" xr:uid="{00000000-0005-0000-0000-0000871A0000}"/>
    <cellStyle name="Separador de milhares 2 4 12 3 3 2" xfId="12160" xr:uid="{00000000-0005-0000-0000-0000881A0000}"/>
    <cellStyle name="Separador de milhares 2 4 12 3 3 2 2" xfId="15101" xr:uid="{00000000-0005-0000-0000-0000891A0000}"/>
    <cellStyle name="Separador de milhares 2 4 12 3 3 2 2 2" xfId="21032" xr:uid="{BC79CB7C-42B5-41DC-8F70-D85390B5A0BC}"/>
    <cellStyle name="Separador de milhares 2 4 12 3 3 2 2 2 2" xfId="32826" xr:uid="{B1A40651-F092-405B-9415-42183698F9C3}"/>
    <cellStyle name="Separador de milhares 2 4 12 3 3 2 2 2 3" xfId="44625" xr:uid="{5DCF91CF-934A-4B84-B213-9E100D22C92F}"/>
    <cellStyle name="Separador de milhares 2 4 12 3 3 2 2 3" xfId="26933" xr:uid="{268A1CC5-12BD-421C-82C0-6C8365178904}"/>
    <cellStyle name="Separador de milhares 2 4 12 3 3 2 2 4" xfId="38728" xr:uid="{B28A8280-3D62-4D8A-8EC0-E30E12D5D6B1}"/>
    <cellStyle name="Separador de milhares 2 4 12 3 3 2 3" xfId="18096" xr:uid="{227F8E73-26AF-49F9-8687-382F57DE1DF3}"/>
    <cellStyle name="Separador de milhares 2 4 12 3 3 2 3 2" xfId="29890" xr:uid="{E84CC276-87F2-4998-8F37-3F1EB03317A6}"/>
    <cellStyle name="Separador de milhares 2 4 12 3 3 2 3 3" xfId="41689" xr:uid="{A3B52299-B2D3-4FD8-B827-245B2D85AD27}"/>
    <cellStyle name="Separador de milhares 2 4 12 3 3 2 4" xfId="23997" xr:uid="{2815C256-8221-4857-B606-36ADA3CEFC6E}"/>
    <cellStyle name="Separador de milhares 2 4 12 3 3 2 5" xfId="35792" xr:uid="{3FB74B81-5D19-454B-9DC6-AA1EFF4D587A}"/>
    <cellStyle name="Separador de milhares 2 4 12 3 3 3" xfId="13713" xr:uid="{00000000-0005-0000-0000-00008A1A0000}"/>
    <cellStyle name="Separador de milhares 2 4 12 3 3 3 2" xfId="19644" xr:uid="{C4856FF7-0678-4E50-B60F-06D7A68B7735}"/>
    <cellStyle name="Separador de milhares 2 4 12 3 3 3 2 2" xfId="31438" xr:uid="{E2A01BA7-C95D-4E08-BE4A-8EE756401585}"/>
    <cellStyle name="Separador de milhares 2 4 12 3 3 3 2 3" xfId="43237" xr:uid="{69A11DBA-AE47-494C-93A7-8820965A599D}"/>
    <cellStyle name="Separador de milhares 2 4 12 3 3 3 3" xfId="25545" xr:uid="{A3D759BC-2CDD-40EB-ACDC-9C537B247FCF}"/>
    <cellStyle name="Separador de milhares 2 4 12 3 3 3 4" xfId="37340" xr:uid="{9C4595BB-0D5A-4E37-AF70-7BB6B87EDBA4}"/>
    <cellStyle name="Separador de milhares 2 4 12 3 3 4" xfId="16704" xr:uid="{E755EA40-B388-4B17-A4A1-CC3272626F3A}"/>
    <cellStyle name="Separador de milhares 2 4 12 3 3 4 2" xfId="28498" xr:uid="{7CBCF456-2C4B-4008-8BC3-95E4B1968BC7}"/>
    <cellStyle name="Separador de milhares 2 4 12 3 3 4 3" xfId="40297" xr:uid="{30E15F6F-028A-4C09-9181-83EB27F99CEF}"/>
    <cellStyle name="Separador de milhares 2 4 12 3 3 5" xfId="22608" xr:uid="{1DB098FA-282A-4C9B-9208-DAE8642D8759}"/>
    <cellStyle name="Separador de milhares 2 4 12 3 3 6" xfId="34404" xr:uid="{4F29077B-2731-4FD1-BC4E-FCDB72E9199A}"/>
    <cellStyle name="Separador de milhares 2 4 12 3 4" xfId="4207" xr:uid="{00000000-0005-0000-0000-00008B1A0000}"/>
    <cellStyle name="Separador de milhares 2 4 12 3 4 2" xfId="12161" xr:uid="{00000000-0005-0000-0000-00008C1A0000}"/>
    <cellStyle name="Separador de milhares 2 4 12 3 4 2 2" xfId="15102" xr:uid="{00000000-0005-0000-0000-00008D1A0000}"/>
    <cellStyle name="Separador de milhares 2 4 12 3 4 2 2 2" xfId="21033" xr:uid="{E6A1B111-9DEB-4B9B-BF8A-A53173BE137D}"/>
    <cellStyle name="Separador de milhares 2 4 12 3 4 2 2 2 2" xfId="32827" xr:uid="{D0010F0E-9DF1-409F-80EA-7A42E6BCAF61}"/>
    <cellStyle name="Separador de milhares 2 4 12 3 4 2 2 2 3" xfId="44626" xr:uid="{77EC0664-EC2B-4A13-B07C-743D6156EF2F}"/>
    <cellStyle name="Separador de milhares 2 4 12 3 4 2 2 3" xfId="26934" xr:uid="{BCEF8E25-279A-451F-B8A9-18EFAFCCBDC8}"/>
    <cellStyle name="Separador de milhares 2 4 12 3 4 2 2 4" xfId="38729" xr:uid="{59E827F8-6AFD-426C-BCD6-69EA1310D63D}"/>
    <cellStyle name="Separador de milhares 2 4 12 3 4 2 3" xfId="18097" xr:uid="{D75413E1-752B-41B0-BBDF-FADEDC326A74}"/>
    <cellStyle name="Separador de milhares 2 4 12 3 4 2 3 2" xfId="29891" xr:uid="{2D1C090E-667D-43DC-AD13-AC88147A3C3F}"/>
    <cellStyle name="Separador de milhares 2 4 12 3 4 2 3 3" xfId="41690" xr:uid="{DB3C7B4E-9BD1-46CA-AD40-0D96C30A81E4}"/>
    <cellStyle name="Separador de milhares 2 4 12 3 4 2 4" xfId="23998" xr:uid="{845E4644-F89F-412C-A709-B553AE244C16}"/>
    <cellStyle name="Separador de milhares 2 4 12 3 4 2 5" xfId="35793" xr:uid="{33A8AF76-7D1F-4603-A59D-3721F24DDFF3}"/>
    <cellStyle name="Separador de milhares 2 4 12 3 4 3" xfId="13714" xr:uid="{00000000-0005-0000-0000-00008E1A0000}"/>
    <cellStyle name="Separador de milhares 2 4 12 3 4 3 2" xfId="19645" xr:uid="{51E5E084-51ED-4E37-9257-309123AAF0BA}"/>
    <cellStyle name="Separador de milhares 2 4 12 3 4 3 2 2" xfId="31439" xr:uid="{8CFBA1FE-0FEE-4548-B381-DB6EF3340F0B}"/>
    <cellStyle name="Separador de milhares 2 4 12 3 4 3 2 3" xfId="43238" xr:uid="{727EEFF7-9C55-4CD7-8166-BEB5CB3084BE}"/>
    <cellStyle name="Separador de milhares 2 4 12 3 4 3 3" xfId="25546" xr:uid="{302EE6BB-2ADF-4ED0-80AA-3768E71ECE02}"/>
    <cellStyle name="Separador de milhares 2 4 12 3 4 3 4" xfId="37341" xr:uid="{37C17ECD-D53A-4D99-81B2-6CB814F6C14F}"/>
    <cellStyle name="Separador de milhares 2 4 12 3 4 4" xfId="16705" xr:uid="{2F533A0C-0F64-4EFB-8F7A-59A092BACBAD}"/>
    <cellStyle name="Separador de milhares 2 4 12 3 4 4 2" xfId="28499" xr:uid="{B77C7B65-0FCB-4DE9-9F6F-D1C38C495AD4}"/>
    <cellStyle name="Separador de milhares 2 4 12 3 4 4 3" xfId="40298" xr:uid="{137595BE-539B-4859-B9B9-BA0CAC89A90F}"/>
    <cellStyle name="Separador de milhares 2 4 12 3 4 5" xfId="22609" xr:uid="{FC513C00-7676-4011-A48B-CF801B85BDB6}"/>
    <cellStyle name="Separador de milhares 2 4 12 3 4 6" xfId="34405" xr:uid="{668439D1-79A4-46F3-A2D9-245592AC23C7}"/>
    <cellStyle name="Separador de milhares 2 4 12 3 5" xfId="4208" xr:uid="{00000000-0005-0000-0000-00008F1A0000}"/>
    <cellStyle name="Separador de milhares 2 4 12 3 5 2" xfId="12162" xr:uid="{00000000-0005-0000-0000-0000901A0000}"/>
    <cellStyle name="Separador de milhares 2 4 12 3 5 2 2" xfId="15103" xr:uid="{00000000-0005-0000-0000-0000911A0000}"/>
    <cellStyle name="Separador de milhares 2 4 12 3 5 2 2 2" xfId="21034" xr:uid="{D1B29036-4D4F-4EA6-8416-13FC0C0E4517}"/>
    <cellStyle name="Separador de milhares 2 4 12 3 5 2 2 2 2" xfId="32828" xr:uid="{AC37CCD4-8C88-4ADD-B3AD-27197A01FE64}"/>
    <cellStyle name="Separador de milhares 2 4 12 3 5 2 2 2 3" xfId="44627" xr:uid="{046F3EEF-7FB7-46F0-BFE8-CC93369EF58D}"/>
    <cellStyle name="Separador de milhares 2 4 12 3 5 2 2 3" xfId="26935" xr:uid="{D70ABACF-76B0-481C-9647-860DB3FC47CA}"/>
    <cellStyle name="Separador de milhares 2 4 12 3 5 2 2 4" xfId="38730" xr:uid="{EE477560-4279-4640-8F1E-ED64524A21A6}"/>
    <cellStyle name="Separador de milhares 2 4 12 3 5 2 3" xfId="18098" xr:uid="{72AB9E11-1675-4A44-86CF-40BE1FB43DB2}"/>
    <cellStyle name="Separador de milhares 2 4 12 3 5 2 3 2" xfId="29892" xr:uid="{B279C720-F94B-49C1-BCD0-348D2671E474}"/>
    <cellStyle name="Separador de milhares 2 4 12 3 5 2 3 3" xfId="41691" xr:uid="{2EB90B32-BE54-497D-AFBE-D4398406551D}"/>
    <cellStyle name="Separador de milhares 2 4 12 3 5 2 4" xfId="23999" xr:uid="{25346319-4722-4804-BAD8-21BFC87E5DE1}"/>
    <cellStyle name="Separador de milhares 2 4 12 3 5 2 5" xfId="35794" xr:uid="{E86C3CBC-AC7E-4A6C-8AC3-89702E09086C}"/>
    <cellStyle name="Separador de milhares 2 4 12 3 5 3" xfId="13715" xr:uid="{00000000-0005-0000-0000-0000921A0000}"/>
    <cellStyle name="Separador de milhares 2 4 12 3 5 3 2" xfId="19646" xr:uid="{B8E69C67-D116-4703-A7AB-07B590C96F3E}"/>
    <cellStyle name="Separador de milhares 2 4 12 3 5 3 2 2" xfId="31440" xr:uid="{934F113E-33C2-4FD2-872F-6713710B8DB6}"/>
    <cellStyle name="Separador de milhares 2 4 12 3 5 3 2 3" xfId="43239" xr:uid="{B9BB60E7-C641-48D4-83FD-841AA77DFB72}"/>
    <cellStyle name="Separador de milhares 2 4 12 3 5 3 3" xfId="25547" xr:uid="{62181047-5866-4675-8A72-BAD84C9E22B3}"/>
    <cellStyle name="Separador de milhares 2 4 12 3 5 3 4" xfId="37342" xr:uid="{3EEE40E8-877D-480C-8E0A-0517FE141293}"/>
    <cellStyle name="Separador de milhares 2 4 12 3 5 4" xfId="16706" xr:uid="{F4BBCC13-1F33-4683-843D-E855A9300CDA}"/>
    <cellStyle name="Separador de milhares 2 4 12 3 5 4 2" xfId="28500" xr:uid="{A09BBEA3-D127-4DE7-9362-A72F140564D3}"/>
    <cellStyle name="Separador de milhares 2 4 12 3 5 4 3" xfId="40299" xr:uid="{F856A27D-EFD6-481B-B6D3-7CDAE2822DC0}"/>
    <cellStyle name="Separador de milhares 2 4 12 3 5 5" xfId="22610" xr:uid="{63895F63-8F73-427D-B898-03D7D9B74408}"/>
    <cellStyle name="Separador de milhares 2 4 12 3 5 6" xfId="34406" xr:uid="{5FAEA9E1-0799-4E55-8AE3-DBDD826844DC}"/>
    <cellStyle name="Separador de milhares 2 4 12 3 6" xfId="12156" xr:uid="{00000000-0005-0000-0000-0000931A0000}"/>
    <cellStyle name="Separador de milhares 2 4 12 3 6 2" xfId="15097" xr:uid="{00000000-0005-0000-0000-0000941A0000}"/>
    <cellStyle name="Separador de milhares 2 4 12 3 6 2 2" xfId="21028" xr:uid="{9B08F458-7427-47DF-9A74-7DA849304DA5}"/>
    <cellStyle name="Separador de milhares 2 4 12 3 6 2 2 2" xfId="32822" xr:uid="{6BEFAFD9-F351-4E47-B32B-09F3D770F195}"/>
    <cellStyle name="Separador de milhares 2 4 12 3 6 2 2 3" xfId="44621" xr:uid="{69FFF341-E3FC-48E7-A632-B467D5261FD4}"/>
    <cellStyle name="Separador de milhares 2 4 12 3 6 2 3" xfId="26929" xr:uid="{2DFC2462-5630-4CF6-A69F-C24EF5D4EEB6}"/>
    <cellStyle name="Separador de milhares 2 4 12 3 6 2 4" xfId="38724" xr:uid="{B1342A7F-B42D-4F62-8270-0284F735E2A8}"/>
    <cellStyle name="Separador de milhares 2 4 12 3 6 3" xfId="18092" xr:uid="{5E2F9733-BF2B-4F2B-85C2-A9A6A056150B}"/>
    <cellStyle name="Separador de milhares 2 4 12 3 6 3 2" xfId="29886" xr:uid="{A2D6DE16-822B-4039-A3FE-306D7CE7EDB6}"/>
    <cellStyle name="Separador de milhares 2 4 12 3 6 3 3" xfId="41685" xr:uid="{4E1563C0-4BB7-4FC9-AD3B-4FF8A2A21454}"/>
    <cellStyle name="Separador de milhares 2 4 12 3 6 4" xfId="23993" xr:uid="{03705F06-BBA2-413C-9D00-2163E5A44B29}"/>
    <cellStyle name="Separador de milhares 2 4 12 3 6 5" xfId="35788" xr:uid="{D0ACA212-8EA7-4AEE-89FB-63749E860909}"/>
    <cellStyle name="Separador de milhares 2 4 12 3 7" xfId="13709" xr:uid="{00000000-0005-0000-0000-0000951A0000}"/>
    <cellStyle name="Separador de milhares 2 4 12 3 7 2" xfId="19640" xr:uid="{2409C36A-99D4-4CEE-87DF-1E0777656EEA}"/>
    <cellStyle name="Separador de milhares 2 4 12 3 7 2 2" xfId="31434" xr:uid="{AB1F142C-F30B-4090-B208-604ACA27CF74}"/>
    <cellStyle name="Separador de milhares 2 4 12 3 7 2 3" xfId="43233" xr:uid="{92A38038-F2B0-4F6B-90FA-A7EB37D14889}"/>
    <cellStyle name="Separador de milhares 2 4 12 3 7 3" xfId="25541" xr:uid="{2DEBDAB1-92BA-4917-AB7F-4CF3D375D44A}"/>
    <cellStyle name="Separador de milhares 2 4 12 3 7 4" xfId="37336" xr:uid="{DB10AFE5-5706-414C-A321-58C548F6629F}"/>
    <cellStyle name="Separador de milhares 2 4 12 3 8" xfId="16700" xr:uid="{1C3680F5-419F-4FDF-B0AF-CA7FE2935723}"/>
    <cellStyle name="Separador de milhares 2 4 12 3 8 2" xfId="28494" xr:uid="{579680C6-E2BF-454B-9F40-6C512536045F}"/>
    <cellStyle name="Separador de milhares 2 4 12 3 8 3" xfId="40293" xr:uid="{3AD74EA0-CE36-4D29-B28F-28213C3BDA89}"/>
    <cellStyle name="Separador de milhares 2 4 12 3 9" xfId="22604" xr:uid="{32DF7D42-9995-4D65-B6A5-93D02A3755AF}"/>
    <cellStyle name="Separador de milhares 2 4 12 4" xfId="4209" xr:uid="{00000000-0005-0000-0000-0000961A0000}"/>
    <cellStyle name="Separador de milhares 2 4 12 4 2" xfId="4210" xr:uid="{00000000-0005-0000-0000-0000971A0000}"/>
    <cellStyle name="Separador de milhares 2 4 12 4 2 2" xfId="12164" xr:uid="{00000000-0005-0000-0000-0000981A0000}"/>
    <cellStyle name="Separador de milhares 2 4 12 4 2 2 2" xfId="15105" xr:uid="{00000000-0005-0000-0000-0000991A0000}"/>
    <cellStyle name="Separador de milhares 2 4 12 4 2 2 2 2" xfId="21036" xr:uid="{5E218231-7D00-4350-8163-75FAEEC8B4D6}"/>
    <cellStyle name="Separador de milhares 2 4 12 4 2 2 2 2 2" xfId="32830" xr:uid="{B46548D2-9C1B-4974-9ACD-A688233E0506}"/>
    <cellStyle name="Separador de milhares 2 4 12 4 2 2 2 2 3" xfId="44629" xr:uid="{E6EF2CA5-2272-4DFB-91C9-42920D8EBEF5}"/>
    <cellStyle name="Separador de milhares 2 4 12 4 2 2 2 3" xfId="26937" xr:uid="{642E3EDE-F888-4172-91CC-0D297E18055F}"/>
    <cellStyle name="Separador de milhares 2 4 12 4 2 2 2 4" xfId="38732" xr:uid="{022D7E9A-C2E6-4470-B414-087321E6ABA0}"/>
    <cellStyle name="Separador de milhares 2 4 12 4 2 2 3" xfId="18100" xr:uid="{7E0FC6DC-79FC-4830-BC5C-7C38EDD27CDF}"/>
    <cellStyle name="Separador de milhares 2 4 12 4 2 2 3 2" xfId="29894" xr:uid="{8A70F3DE-28AF-4EC2-8767-488D8A2E5665}"/>
    <cellStyle name="Separador de milhares 2 4 12 4 2 2 3 3" xfId="41693" xr:uid="{7B1189C5-8C85-4B1F-B7DE-64639F076689}"/>
    <cellStyle name="Separador de milhares 2 4 12 4 2 2 4" xfId="24001" xr:uid="{BFA6246B-321B-471E-9547-B3E0DB111A65}"/>
    <cellStyle name="Separador de milhares 2 4 12 4 2 2 5" xfId="35796" xr:uid="{7CD7237F-4127-4ABA-ABA7-B07CC3F15DE7}"/>
    <cellStyle name="Separador de milhares 2 4 12 4 2 3" xfId="13717" xr:uid="{00000000-0005-0000-0000-00009A1A0000}"/>
    <cellStyle name="Separador de milhares 2 4 12 4 2 3 2" xfId="19648" xr:uid="{D8139F2C-E67B-45F4-8E1D-8069B7194E7C}"/>
    <cellStyle name="Separador de milhares 2 4 12 4 2 3 2 2" xfId="31442" xr:uid="{0A780330-EE92-42C0-A060-9FB2FEFB950C}"/>
    <cellStyle name="Separador de milhares 2 4 12 4 2 3 2 3" xfId="43241" xr:uid="{1B69B9AC-CFAF-47D7-8E34-AE82287FF36B}"/>
    <cellStyle name="Separador de milhares 2 4 12 4 2 3 3" xfId="25549" xr:uid="{F96009ED-A21B-465A-8B84-1905EDCA6CBE}"/>
    <cellStyle name="Separador de milhares 2 4 12 4 2 3 4" xfId="37344" xr:uid="{A70861E3-A8FA-499D-B272-E28AFF1075F4}"/>
    <cellStyle name="Separador de milhares 2 4 12 4 2 4" xfId="16708" xr:uid="{DFF946C0-9395-44F2-85CF-9D18486E1795}"/>
    <cellStyle name="Separador de milhares 2 4 12 4 2 4 2" xfId="28502" xr:uid="{695A5E22-082C-48D8-89BB-276B43DCC537}"/>
    <cellStyle name="Separador de milhares 2 4 12 4 2 4 3" xfId="40301" xr:uid="{2302A1A8-4F4F-44ED-B3F7-45D637F8708A}"/>
    <cellStyle name="Separador de milhares 2 4 12 4 2 5" xfId="22612" xr:uid="{59CE473D-AFFB-4595-BB01-0B214B6085E8}"/>
    <cellStyle name="Separador de milhares 2 4 12 4 2 6" xfId="34408" xr:uid="{69672EB0-51A9-4AA8-9AD0-D202037B489D}"/>
    <cellStyle name="Separador de milhares 2 4 12 4 3" xfId="4211" xr:uid="{00000000-0005-0000-0000-00009B1A0000}"/>
    <cellStyle name="Separador de milhares 2 4 12 4 3 2" xfId="12165" xr:uid="{00000000-0005-0000-0000-00009C1A0000}"/>
    <cellStyle name="Separador de milhares 2 4 12 4 3 2 2" xfId="15106" xr:uid="{00000000-0005-0000-0000-00009D1A0000}"/>
    <cellStyle name="Separador de milhares 2 4 12 4 3 2 2 2" xfId="21037" xr:uid="{CE8F4CA2-5909-4778-A8F0-C9BAB9394DE5}"/>
    <cellStyle name="Separador de milhares 2 4 12 4 3 2 2 2 2" xfId="32831" xr:uid="{9F42F493-4C8E-44D1-B2CD-256DECACB6BD}"/>
    <cellStyle name="Separador de milhares 2 4 12 4 3 2 2 2 3" xfId="44630" xr:uid="{E288ED32-B196-4117-8579-0AC85A0BDB3F}"/>
    <cellStyle name="Separador de milhares 2 4 12 4 3 2 2 3" xfId="26938" xr:uid="{BC78F97D-4B1D-48A2-8A26-D7B68E1C326B}"/>
    <cellStyle name="Separador de milhares 2 4 12 4 3 2 2 4" xfId="38733" xr:uid="{5F89FB37-9B42-4ECA-9F74-CEA8B5921739}"/>
    <cellStyle name="Separador de milhares 2 4 12 4 3 2 3" xfId="18101" xr:uid="{4BC9870F-10F5-4692-BA8D-D1EFB74476F4}"/>
    <cellStyle name="Separador de milhares 2 4 12 4 3 2 3 2" xfId="29895" xr:uid="{C85D6AF8-BE76-46CA-A678-D6B9E89E4566}"/>
    <cellStyle name="Separador de milhares 2 4 12 4 3 2 3 3" xfId="41694" xr:uid="{4671497B-8FE3-44B8-8799-66683BA9B28D}"/>
    <cellStyle name="Separador de milhares 2 4 12 4 3 2 4" xfId="24002" xr:uid="{36E11153-14B9-4C9D-9488-73BA92D6249A}"/>
    <cellStyle name="Separador de milhares 2 4 12 4 3 2 5" xfId="35797" xr:uid="{56F04007-505D-4A04-A27A-D79AAA430565}"/>
    <cellStyle name="Separador de milhares 2 4 12 4 3 3" xfId="13718" xr:uid="{00000000-0005-0000-0000-00009E1A0000}"/>
    <cellStyle name="Separador de milhares 2 4 12 4 3 3 2" xfId="19649" xr:uid="{FB5A4EF0-27E7-4958-91DA-B6CFFE4F6341}"/>
    <cellStyle name="Separador de milhares 2 4 12 4 3 3 2 2" xfId="31443" xr:uid="{5BC8F3B5-FE6E-485A-AE53-A842BE84C197}"/>
    <cellStyle name="Separador de milhares 2 4 12 4 3 3 2 3" xfId="43242" xr:uid="{05BC4F5D-1C79-41E8-8EEC-D6B22A086E48}"/>
    <cellStyle name="Separador de milhares 2 4 12 4 3 3 3" xfId="25550" xr:uid="{F22155FE-0882-44AA-A619-44BA3CF87345}"/>
    <cellStyle name="Separador de milhares 2 4 12 4 3 3 4" xfId="37345" xr:uid="{2A88F60D-62E7-4382-A03C-5CFA5159CAB9}"/>
    <cellStyle name="Separador de milhares 2 4 12 4 3 4" xfId="16709" xr:uid="{D54DF4C1-8D60-464B-ADBF-3E744C980FE7}"/>
    <cellStyle name="Separador de milhares 2 4 12 4 3 4 2" xfId="28503" xr:uid="{73544D21-67F7-4C7A-9DEE-A649B60CD0DC}"/>
    <cellStyle name="Separador de milhares 2 4 12 4 3 4 3" xfId="40302" xr:uid="{6D1533ED-0DBD-4A52-98D0-FC689921D9C2}"/>
    <cellStyle name="Separador de milhares 2 4 12 4 3 5" xfId="22613" xr:uid="{7F98EA9F-48E0-42F1-B001-8A6C2A2AEFF9}"/>
    <cellStyle name="Separador de milhares 2 4 12 4 3 6" xfId="34409" xr:uid="{0EE90971-7774-4B48-B808-376434DE9D33}"/>
    <cellStyle name="Separador de milhares 2 4 12 4 4" xfId="12163" xr:uid="{00000000-0005-0000-0000-00009F1A0000}"/>
    <cellStyle name="Separador de milhares 2 4 12 4 4 2" xfId="15104" xr:uid="{00000000-0005-0000-0000-0000A01A0000}"/>
    <cellStyle name="Separador de milhares 2 4 12 4 4 2 2" xfId="21035" xr:uid="{5A93C870-2F9C-4BA7-B5AF-BB655C0EAFDB}"/>
    <cellStyle name="Separador de milhares 2 4 12 4 4 2 2 2" xfId="32829" xr:uid="{CE6551C7-5630-41B6-91DD-70ACE6CD3667}"/>
    <cellStyle name="Separador de milhares 2 4 12 4 4 2 2 3" xfId="44628" xr:uid="{AB028DBD-EADB-4D2E-9FDF-6BAFD00C4B74}"/>
    <cellStyle name="Separador de milhares 2 4 12 4 4 2 3" xfId="26936" xr:uid="{3BD540A2-220E-44C1-A55A-4BE455D53759}"/>
    <cellStyle name="Separador de milhares 2 4 12 4 4 2 4" xfId="38731" xr:uid="{906DD889-E604-4386-8BF4-905171654CC7}"/>
    <cellStyle name="Separador de milhares 2 4 12 4 4 3" xfId="18099" xr:uid="{41287EC8-B589-4177-B38E-FE915A4DF663}"/>
    <cellStyle name="Separador de milhares 2 4 12 4 4 3 2" xfId="29893" xr:uid="{ABE23712-60C9-4618-9B2C-5D2A263E0E17}"/>
    <cellStyle name="Separador de milhares 2 4 12 4 4 3 3" xfId="41692" xr:uid="{731784A1-EDE4-4DDA-8351-146BF46CE6DD}"/>
    <cellStyle name="Separador de milhares 2 4 12 4 4 4" xfId="24000" xr:uid="{514A4250-CCA8-483D-9465-5E76C9C6733A}"/>
    <cellStyle name="Separador de milhares 2 4 12 4 4 5" xfId="35795" xr:uid="{3632346E-CEAC-4FAA-BB15-540F06AA171D}"/>
    <cellStyle name="Separador de milhares 2 4 12 4 5" xfId="13716" xr:uid="{00000000-0005-0000-0000-0000A11A0000}"/>
    <cellStyle name="Separador de milhares 2 4 12 4 5 2" xfId="19647" xr:uid="{95466740-7DF6-4EB9-87F2-076CC2D5213C}"/>
    <cellStyle name="Separador de milhares 2 4 12 4 5 2 2" xfId="31441" xr:uid="{7B7E751C-FA80-4436-B503-0553C2AD7C16}"/>
    <cellStyle name="Separador de milhares 2 4 12 4 5 2 3" xfId="43240" xr:uid="{844F68F9-0C8C-4087-AD38-AA4B0ECB98E5}"/>
    <cellStyle name="Separador de milhares 2 4 12 4 5 3" xfId="25548" xr:uid="{5A652039-D4BA-4480-B0AB-571F5CA029AF}"/>
    <cellStyle name="Separador de milhares 2 4 12 4 5 4" xfId="37343" xr:uid="{6A7457A2-D8F2-4189-BB3E-5C1AC14A213D}"/>
    <cellStyle name="Separador de milhares 2 4 12 4 6" xfId="16707" xr:uid="{06D3C9BA-F230-41CE-9B6E-5787EDC28345}"/>
    <cellStyle name="Separador de milhares 2 4 12 4 6 2" xfId="28501" xr:uid="{6EF0575B-B6BA-4516-883C-5C98D8CC219E}"/>
    <cellStyle name="Separador de milhares 2 4 12 4 6 3" xfId="40300" xr:uid="{2B305BB7-F8DD-4EF6-8818-BA09EA42FAA8}"/>
    <cellStyle name="Separador de milhares 2 4 12 4 7" xfId="22611" xr:uid="{EC53E0D6-0A0E-48B2-8EEE-F6216D78C790}"/>
    <cellStyle name="Separador de milhares 2 4 12 4 8" xfId="34407" xr:uid="{711E5F92-533C-4234-8A77-D3C923CAC2E6}"/>
    <cellStyle name="Separador de milhares 2 4 12 5" xfId="4212" xr:uid="{00000000-0005-0000-0000-0000A21A0000}"/>
    <cellStyle name="Separador de milhares 2 4 12 5 2" xfId="12166" xr:uid="{00000000-0005-0000-0000-0000A31A0000}"/>
    <cellStyle name="Separador de milhares 2 4 12 5 2 2" xfId="15107" xr:uid="{00000000-0005-0000-0000-0000A41A0000}"/>
    <cellStyle name="Separador de milhares 2 4 12 5 2 2 2" xfId="21038" xr:uid="{5A7D5834-D5FD-4583-9890-906B57933DD3}"/>
    <cellStyle name="Separador de milhares 2 4 12 5 2 2 2 2" xfId="32832" xr:uid="{BF811239-C39E-4E87-B29B-3EEF170D3146}"/>
    <cellStyle name="Separador de milhares 2 4 12 5 2 2 2 3" xfId="44631" xr:uid="{1FC19DD1-4390-4F91-9EE9-15841731A785}"/>
    <cellStyle name="Separador de milhares 2 4 12 5 2 2 3" xfId="26939" xr:uid="{86C31AB2-9141-41CF-A9B1-9B41DE543A99}"/>
    <cellStyle name="Separador de milhares 2 4 12 5 2 2 4" xfId="38734" xr:uid="{5E8BEB7C-70BB-46F5-931C-BA471F460A27}"/>
    <cellStyle name="Separador de milhares 2 4 12 5 2 3" xfId="18102" xr:uid="{AD3A3BFF-14BA-4445-A3F6-1CF5BA08319A}"/>
    <cellStyle name="Separador de milhares 2 4 12 5 2 3 2" xfId="29896" xr:uid="{39D72457-B3CB-47BD-B383-44539FA679CB}"/>
    <cellStyle name="Separador de milhares 2 4 12 5 2 3 3" xfId="41695" xr:uid="{3E86A67A-5848-4168-A0BC-8FA0FBA68100}"/>
    <cellStyle name="Separador de milhares 2 4 12 5 2 4" xfId="24003" xr:uid="{1106172E-C669-49F2-B5DE-909B55A96D12}"/>
    <cellStyle name="Separador de milhares 2 4 12 5 2 5" xfId="35798" xr:uid="{0D8792C2-EF69-4FC3-9C84-5D2FC4F2F09A}"/>
    <cellStyle name="Separador de milhares 2 4 12 5 3" xfId="13719" xr:uid="{00000000-0005-0000-0000-0000A51A0000}"/>
    <cellStyle name="Separador de milhares 2 4 12 5 3 2" xfId="19650" xr:uid="{4CA0C8C4-0E5F-4375-9BC8-7B9378AE2211}"/>
    <cellStyle name="Separador de milhares 2 4 12 5 3 2 2" xfId="31444" xr:uid="{89FFBA36-7A29-413D-805B-30CA1E9FB971}"/>
    <cellStyle name="Separador de milhares 2 4 12 5 3 2 3" xfId="43243" xr:uid="{C9DBAF9A-6304-4FA3-B24E-C107CDE2B54F}"/>
    <cellStyle name="Separador de milhares 2 4 12 5 3 3" xfId="25551" xr:uid="{E468A326-8645-4641-B64D-60836D8AA7C2}"/>
    <cellStyle name="Separador de milhares 2 4 12 5 3 4" xfId="37346" xr:uid="{EE28CA04-20C5-46CE-B070-EA997D477D37}"/>
    <cellStyle name="Separador de milhares 2 4 12 5 4" xfId="16710" xr:uid="{EA509667-77EE-4A6E-9CAC-1E2B07969CC0}"/>
    <cellStyle name="Separador de milhares 2 4 12 5 4 2" xfId="28504" xr:uid="{CA885F61-F7D0-4F1E-A707-18F3759AD157}"/>
    <cellStyle name="Separador de milhares 2 4 12 5 4 3" xfId="40303" xr:uid="{FAE4BE4B-26B9-4FB9-B761-F2FC5DCCAA34}"/>
    <cellStyle name="Separador de milhares 2 4 12 5 5" xfId="22614" xr:uid="{609EC8A2-29B8-48B9-8CD5-984D94253FD5}"/>
    <cellStyle name="Separador de milhares 2 4 12 5 6" xfId="34410" xr:uid="{08DCEB73-BCB7-488B-82A7-81A2B19E3070}"/>
    <cellStyle name="Separador de milhares 2 4 12 6" xfId="4213" xr:uid="{00000000-0005-0000-0000-0000A61A0000}"/>
    <cellStyle name="Separador de milhares 2 4 12 6 2" xfId="12167" xr:uid="{00000000-0005-0000-0000-0000A71A0000}"/>
    <cellStyle name="Separador de milhares 2 4 12 6 2 2" xfId="15108" xr:uid="{00000000-0005-0000-0000-0000A81A0000}"/>
    <cellStyle name="Separador de milhares 2 4 12 6 2 2 2" xfId="21039" xr:uid="{33AD2732-4600-4FAC-AB0F-022E5D4D94B5}"/>
    <cellStyle name="Separador de milhares 2 4 12 6 2 2 2 2" xfId="32833" xr:uid="{44D9C714-6C49-4BEF-9247-760A01F1FAEC}"/>
    <cellStyle name="Separador de milhares 2 4 12 6 2 2 2 3" xfId="44632" xr:uid="{AC509EDE-AAEE-4C94-9334-39A5BF77C270}"/>
    <cellStyle name="Separador de milhares 2 4 12 6 2 2 3" xfId="26940" xr:uid="{1D3434FA-F9F9-42A6-8540-412AF799E3BC}"/>
    <cellStyle name="Separador de milhares 2 4 12 6 2 2 4" xfId="38735" xr:uid="{64353449-FAC9-4A3F-9745-4BE8F4D62A53}"/>
    <cellStyle name="Separador de milhares 2 4 12 6 2 3" xfId="18103" xr:uid="{97D90521-6C76-42CF-83E9-0C7E3072FDF0}"/>
    <cellStyle name="Separador de milhares 2 4 12 6 2 3 2" xfId="29897" xr:uid="{1DE99B94-6701-4A07-B044-CA1EF4A71BB2}"/>
    <cellStyle name="Separador de milhares 2 4 12 6 2 3 3" xfId="41696" xr:uid="{8050E673-0AE7-418A-94D2-627149B762CE}"/>
    <cellStyle name="Separador de milhares 2 4 12 6 2 4" xfId="24004" xr:uid="{8BB4F5C4-522A-4494-94AD-C977FD59ABC2}"/>
    <cellStyle name="Separador de milhares 2 4 12 6 2 5" xfId="35799" xr:uid="{9E421379-33E1-4788-B200-8D2393CE135A}"/>
    <cellStyle name="Separador de milhares 2 4 12 6 3" xfId="13720" xr:uid="{00000000-0005-0000-0000-0000A91A0000}"/>
    <cellStyle name="Separador de milhares 2 4 12 6 3 2" xfId="19651" xr:uid="{81BA56B2-3555-4DC7-853C-8A43C42DFA8B}"/>
    <cellStyle name="Separador de milhares 2 4 12 6 3 2 2" xfId="31445" xr:uid="{080374A5-7532-41A2-9B47-0A4C97565FAC}"/>
    <cellStyle name="Separador de milhares 2 4 12 6 3 2 3" xfId="43244" xr:uid="{AD1671D0-24CA-47D6-8348-0B4B93BC19F8}"/>
    <cellStyle name="Separador de milhares 2 4 12 6 3 3" xfId="25552" xr:uid="{8689FCAF-D9DD-49CA-813C-D8BF4A204A58}"/>
    <cellStyle name="Separador de milhares 2 4 12 6 3 4" xfId="37347" xr:uid="{D74AA87F-CFA9-4FA3-8B08-2E229EA9A388}"/>
    <cellStyle name="Separador de milhares 2 4 12 6 4" xfId="16711" xr:uid="{F8981739-7AAC-4A68-8438-A4480C1F3118}"/>
    <cellStyle name="Separador de milhares 2 4 12 6 4 2" xfId="28505" xr:uid="{67CF5132-4E53-489D-AB89-0760419C388D}"/>
    <cellStyle name="Separador de milhares 2 4 12 6 4 3" xfId="40304" xr:uid="{0EC3EFE7-CB42-4AF7-8679-41B8E77AF5EE}"/>
    <cellStyle name="Separador de milhares 2 4 12 6 5" xfId="22615" xr:uid="{2DCED482-E35C-4A37-8625-75C5D4476745}"/>
    <cellStyle name="Separador de milhares 2 4 12 6 6" xfId="34411" xr:uid="{71EEE5DF-8825-49DC-A5FB-76478FF1066F}"/>
    <cellStyle name="Separador de milhares 2 4 12 7" xfId="4214" xr:uid="{00000000-0005-0000-0000-0000AA1A0000}"/>
    <cellStyle name="Separador de milhares 2 4 12 7 2" xfId="12168" xr:uid="{00000000-0005-0000-0000-0000AB1A0000}"/>
    <cellStyle name="Separador de milhares 2 4 12 7 2 2" xfId="15109" xr:uid="{00000000-0005-0000-0000-0000AC1A0000}"/>
    <cellStyle name="Separador de milhares 2 4 12 7 2 2 2" xfId="21040" xr:uid="{3E85F2EC-BFE6-4C7F-AEFB-24A0E7F38313}"/>
    <cellStyle name="Separador de milhares 2 4 12 7 2 2 2 2" xfId="32834" xr:uid="{16511C06-85BF-458F-AD80-A4E0FFD576AF}"/>
    <cellStyle name="Separador de milhares 2 4 12 7 2 2 2 3" xfId="44633" xr:uid="{78DCE0B9-6626-430C-A1D8-9D17C3DD7973}"/>
    <cellStyle name="Separador de milhares 2 4 12 7 2 2 3" xfId="26941" xr:uid="{F908B7A2-2DD0-4BD2-B62A-9D5C4ED16586}"/>
    <cellStyle name="Separador de milhares 2 4 12 7 2 2 4" xfId="38736" xr:uid="{BA0EE50D-179B-492D-BCEC-09A8842A1EB5}"/>
    <cellStyle name="Separador de milhares 2 4 12 7 2 3" xfId="18104" xr:uid="{91AB339E-7D99-4C2B-B1CA-F781CFEC50A3}"/>
    <cellStyle name="Separador de milhares 2 4 12 7 2 3 2" xfId="29898" xr:uid="{E8BD9D80-1854-4F2E-B886-139E154A021A}"/>
    <cellStyle name="Separador de milhares 2 4 12 7 2 3 3" xfId="41697" xr:uid="{7EA68942-EC0D-4A45-9B4F-5C0709C10B66}"/>
    <cellStyle name="Separador de milhares 2 4 12 7 2 4" xfId="24005" xr:uid="{415DD426-9FE8-4049-A02D-747D324CCA4F}"/>
    <cellStyle name="Separador de milhares 2 4 12 7 2 5" xfId="35800" xr:uid="{5D4EA5F8-D6E0-41D9-92D2-28667174C837}"/>
    <cellStyle name="Separador de milhares 2 4 12 7 3" xfId="13721" xr:uid="{00000000-0005-0000-0000-0000AD1A0000}"/>
    <cellStyle name="Separador de milhares 2 4 12 7 3 2" xfId="19652" xr:uid="{3BAF1875-2685-4E21-8B5E-7CF6395E294E}"/>
    <cellStyle name="Separador de milhares 2 4 12 7 3 2 2" xfId="31446" xr:uid="{D49BD3FE-02C7-48A0-AC56-5D308651459E}"/>
    <cellStyle name="Separador de milhares 2 4 12 7 3 2 3" xfId="43245" xr:uid="{584BB16C-38CE-410E-AEA1-E37EB2D5780F}"/>
    <cellStyle name="Separador de milhares 2 4 12 7 3 3" xfId="25553" xr:uid="{A5D1AF99-465A-4DC5-BEC3-562B3C26FF24}"/>
    <cellStyle name="Separador de milhares 2 4 12 7 3 4" xfId="37348" xr:uid="{AA8C3399-03ED-45FF-9777-E66BC1AA3F65}"/>
    <cellStyle name="Separador de milhares 2 4 12 7 4" xfId="16712" xr:uid="{2291E84F-7B4C-48F5-A71C-F4702940067E}"/>
    <cellStyle name="Separador de milhares 2 4 12 7 4 2" xfId="28506" xr:uid="{91CD1EB9-9BA8-4634-8135-87F97A113AB4}"/>
    <cellStyle name="Separador de milhares 2 4 12 7 4 3" xfId="40305" xr:uid="{27C42264-5929-4C42-8190-7DFE9E64EA4C}"/>
    <cellStyle name="Separador de milhares 2 4 12 7 5" xfId="22616" xr:uid="{47DC3DBE-80EB-4681-90B0-955F2D19B667}"/>
    <cellStyle name="Separador de milhares 2 4 12 7 6" xfId="34412" xr:uid="{7D6C8B77-C58F-4316-88AD-ED3AE81614CB}"/>
    <cellStyle name="Separador de milhares 2 4 12 8" xfId="12148" xr:uid="{00000000-0005-0000-0000-0000AE1A0000}"/>
    <cellStyle name="Separador de milhares 2 4 12 8 2" xfId="15089" xr:uid="{00000000-0005-0000-0000-0000AF1A0000}"/>
    <cellStyle name="Separador de milhares 2 4 12 8 2 2" xfId="21020" xr:uid="{1781F1B0-CC7C-4C7D-A11C-6F838B6CD25D}"/>
    <cellStyle name="Separador de milhares 2 4 12 8 2 2 2" xfId="32814" xr:uid="{84708F01-E7B8-4B8F-BB4B-3586F7C7151F}"/>
    <cellStyle name="Separador de milhares 2 4 12 8 2 2 3" xfId="44613" xr:uid="{C30EF0E5-F817-4D59-8D55-1B2E6A0ECF9C}"/>
    <cellStyle name="Separador de milhares 2 4 12 8 2 3" xfId="26921" xr:uid="{3E543BAC-5A32-4282-BCDB-DEBF8DC2A357}"/>
    <cellStyle name="Separador de milhares 2 4 12 8 2 4" xfId="38716" xr:uid="{A74B6FFA-78B9-4B9C-9DA2-633CD36136A2}"/>
    <cellStyle name="Separador de milhares 2 4 12 8 3" xfId="18084" xr:uid="{30AE9D37-6BA2-473A-90C3-70C369B4A680}"/>
    <cellStyle name="Separador de milhares 2 4 12 8 3 2" xfId="29878" xr:uid="{730A3E45-2099-49AF-8E77-F9BC12BE3341}"/>
    <cellStyle name="Separador de milhares 2 4 12 8 3 3" xfId="41677" xr:uid="{A974132D-0D97-4C66-A4C6-07878467D814}"/>
    <cellStyle name="Separador de milhares 2 4 12 8 4" xfId="23985" xr:uid="{FA59550D-E671-48EF-8D37-4A641FBFFAA9}"/>
    <cellStyle name="Separador de milhares 2 4 12 8 5" xfId="35780" xr:uid="{BB1DF233-B0E0-4C83-8B8D-F24B460BD245}"/>
    <cellStyle name="Separador de milhares 2 4 12 9" xfId="13701" xr:uid="{00000000-0005-0000-0000-0000B01A0000}"/>
    <cellStyle name="Separador de milhares 2 4 12 9 2" xfId="19632" xr:uid="{DFDFC01B-6F91-4709-A3C6-9D19DCA3DBDF}"/>
    <cellStyle name="Separador de milhares 2 4 12 9 2 2" xfId="31426" xr:uid="{C619E3C6-B6A3-4179-A27D-384ED139C7CC}"/>
    <cellStyle name="Separador de milhares 2 4 12 9 2 3" xfId="43225" xr:uid="{73E4A8E5-B9B3-40E6-8AF0-C157F7AFED94}"/>
    <cellStyle name="Separador de milhares 2 4 12 9 3" xfId="25533" xr:uid="{427C6A84-AE75-4C75-B840-E15006416AE5}"/>
    <cellStyle name="Separador de milhares 2 4 12 9 4" xfId="37328" xr:uid="{A9434F8C-24AA-488D-AF36-93E5EA709528}"/>
    <cellStyle name="Separador de milhares 2 4 13" xfId="4215" xr:uid="{00000000-0005-0000-0000-0000B11A0000}"/>
    <cellStyle name="Separador de milhares 2 4 13 10" xfId="16713" xr:uid="{4F4625A0-9113-4672-9358-5411B9B1E922}"/>
    <cellStyle name="Separador de milhares 2 4 13 10 2" xfId="28507" xr:uid="{50CBBABA-C4B0-4659-BA55-6CDBA08D05A8}"/>
    <cellStyle name="Separador de milhares 2 4 13 10 3" xfId="40306" xr:uid="{BA25B954-04FF-41AE-A254-3A2620257B22}"/>
    <cellStyle name="Separador de milhares 2 4 13 11" xfId="22617" xr:uid="{CC095A28-6466-4735-9680-2DCCAFF62370}"/>
    <cellStyle name="Separador de milhares 2 4 13 12" xfId="34413" xr:uid="{C06EC61D-37B1-4289-8018-CD515D8B7CD0}"/>
    <cellStyle name="Separador de milhares 2 4 13 2" xfId="4216" xr:uid="{00000000-0005-0000-0000-0000B21A0000}"/>
    <cellStyle name="Separador de milhares 2 4 13 2 10" xfId="34414" xr:uid="{A442F270-9DEB-4B78-9ED4-F8A283689B4A}"/>
    <cellStyle name="Separador de milhares 2 4 13 2 2" xfId="4217" xr:uid="{00000000-0005-0000-0000-0000B31A0000}"/>
    <cellStyle name="Separador de milhares 2 4 13 2 2 2" xfId="4218" xr:uid="{00000000-0005-0000-0000-0000B41A0000}"/>
    <cellStyle name="Separador de milhares 2 4 13 2 2 2 2" xfId="12172" xr:uid="{00000000-0005-0000-0000-0000B51A0000}"/>
    <cellStyle name="Separador de milhares 2 4 13 2 2 2 2 2" xfId="15113" xr:uid="{00000000-0005-0000-0000-0000B61A0000}"/>
    <cellStyle name="Separador de milhares 2 4 13 2 2 2 2 2 2" xfId="21044" xr:uid="{A9DEED61-2308-4362-93E8-D994EADE4CC3}"/>
    <cellStyle name="Separador de milhares 2 4 13 2 2 2 2 2 2 2" xfId="32838" xr:uid="{1DA2E3DE-E23C-4CE1-AD9F-C49B2DC9032E}"/>
    <cellStyle name="Separador de milhares 2 4 13 2 2 2 2 2 2 3" xfId="44637" xr:uid="{9F76C699-C3AF-4FAB-8C0F-B243B42AD1C1}"/>
    <cellStyle name="Separador de milhares 2 4 13 2 2 2 2 2 3" xfId="26945" xr:uid="{1AE725CC-4C5B-4B26-8E8B-3060F4575C1E}"/>
    <cellStyle name="Separador de milhares 2 4 13 2 2 2 2 2 4" xfId="38740" xr:uid="{2A018EAA-E76D-4240-9972-9EDB94621034}"/>
    <cellStyle name="Separador de milhares 2 4 13 2 2 2 2 3" xfId="18108" xr:uid="{E4CBC910-8F09-42F0-9957-77B45C05BACA}"/>
    <cellStyle name="Separador de milhares 2 4 13 2 2 2 2 3 2" xfId="29902" xr:uid="{C80C8DEC-BCF3-41C8-AC1E-AF5A3DF5D490}"/>
    <cellStyle name="Separador de milhares 2 4 13 2 2 2 2 3 3" xfId="41701" xr:uid="{69CB9B1A-EAA1-4827-8946-FD999B7B6FFC}"/>
    <cellStyle name="Separador de milhares 2 4 13 2 2 2 2 4" xfId="24009" xr:uid="{F7183AC1-9E2D-4D13-9A01-FF1A6171499A}"/>
    <cellStyle name="Separador de milhares 2 4 13 2 2 2 2 5" xfId="35804" xr:uid="{AD888D0E-A57F-4AE0-9426-4182166059EF}"/>
    <cellStyle name="Separador de milhares 2 4 13 2 2 2 3" xfId="13725" xr:uid="{00000000-0005-0000-0000-0000B71A0000}"/>
    <cellStyle name="Separador de milhares 2 4 13 2 2 2 3 2" xfId="19656" xr:uid="{F3D5267C-BAFD-424D-B480-AD79677BF7E5}"/>
    <cellStyle name="Separador de milhares 2 4 13 2 2 2 3 2 2" xfId="31450" xr:uid="{9786D175-1263-4B29-8F24-D5ED2B5DBBD8}"/>
    <cellStyle name="Separador de milhares 2 4 13 2 2 2 3 2 3" xfId="43249" xr:uid="{7D60EBDE-7A5E-4E67-B818-C4A321ADD940}"/>
    <cellStyle name="Separador de milhares 2 4 13 2 2 2 3 3" xfId="25557" xr:uid="{DD65581F-D6F6-4EB8-B93D-079631CD70C4}"/>
    <cellStyle name="Separador de milhares 2 4 13 2 2 2 3 4" xfId="37352" xr:uid="{65C202B2-2509-4612-AA47-7FFFAFF64B3E}"/>
    <cellStyle name="Separador de milhares 2 4 13 2 2 2 4" xfId="16716" xr:uid="{0BC6D759-C979-4645-A275-F0FCDC31F5A6}"/>
    <cellStyle name="Separador de milhares 2 4 13 2 2 2 4 2" xfId="28510" xr:uid="{4A4C076C-8059-46DD-A29A-25EDEB3BD788}"/>
    <cellStyle name="Separador de milhares 2 4 13 2 2 2 4 3" xfId="40309" xr:uid="{FAF6F6A0-034C-436E-93FF-6337CFA554EC}"/>
    <cellStyle name="Separador de milhares 2 4 13 2 2 2 5" xfId="22620" xr:uid="{470E2A08-BF38-4D4D-ACF3-93DA865F5BD8}"/>
    <cellStyle name="Separador de milhares 2 4 13 2 2 2 6" xfId="34416" xr:uid="{37ED9AB4-EE90-4E0C-86A0-575AD89AF5B2}"/>
    <cellStyle name="Separador de milhares 2 4 13 2 2 3" xfId="4219" xr:uid="{00000000-0005-0000-0000-0000B81A0000}"/>
    <cellStyle name="Separador de milhares 2 4 13 2 2 3 2" xfId="12173" xr:uid="{00000000-0005-0000-0000-0000B91A0000}"/>
    <cellStyle name="Separador de milhares 2 4 13 2 2 3 2 2" xfId="15114" xr:uid="{00000000-0005-0000-0000-0000BA1A0000}"/>
    <cellStyle name="Separador de milhares 2 4 13 2 2 3 2 2 2" xfId="21045" xr:uid="{D8899C55-FB04-4060-8339-95023FE7FBAE}"/>
    <cellStyle name="Separador de milhares 2 4 13 2 2 3 2 2 2 2" xfId="32839" xr:uid="{C67F0FB8-AB31-472A-8E01-0873167620A3}"/>
    <cellStyle name="Separador de milhares 2 4 13 2 2 3 2 2 2 3" xfId="44638" xr:uid="{AE88AB97-1930-4A99-84D7-C6E866BF424F}"/>
    <cellStyle name="Separador de milhares 2 4 13 2 2 3 2 2 3" xfId="26946" xr:uid="{23F38378-14A5-4C83-A91D-3FDFD4753A19}"/>
    <cellStyle name="Separador de milhares 2 4 13 2 2 3 2 2 4" xfId="38741" xr:uid="{CE5471CB-0439-4F63-9722-1362ACD07B51}"/>
    <cellStyle name="Separador de milhares 2 4 13 2 2 3 2 3" xfId="18109" xr:uid="{99A09B44-C804-49B9-B008-36652C078371}"/>
    <cellStyle name="Separador de milhares 2 4 13 2 2 3 2 3 2" xfId="29903" xr:uid="{B41BCCD0-345F-441B-925B-50255A2F21DA}"/>
    <cellStyle name="Separador de milhares 2 4 13 2 2 3 2 3 3" xfId="41702" xr:uid="{AA4320CC-FAE9-44AB-AE99-F3F877691E21}"/>
    <cellStyle name="Separador de milhares 2 4 13 2 2 3 2 4" xfId="24010" xr:uid="{76DB9271-4082-4448-BA5B-959B4E86EE23}"/>
    <cellStyle name="Separador de milhares 2 4 13 2 2 3 2 5" xfId="35805" xr:uid="{CFBC3BEB-F193-44B6-86A8-720DEFBF3516}"/>
    <cellStyle name="Separador de milhares 2 4 13 2 2 3 3" xfId="13726" xr:uid="{00000000-0005-0000-0000-0000BB1A0000}"/>
    <cellStyle name="Separador de milhares 2 4 13 2 2 3 3 2" xfId="19657" xr:uid="{21DD6AED-01FE-4BDE-9B88-DFF1754702A0}"/>
    <cellStyle name="Separador de milhares 2 4 13 2 2 3 3 2 2" xfId="31451" xr:uid="{47D54E0D-AE36-4E4D-A3EB-04E945636FD2}"/>
    <cellStyle name="Separador de milhares 2 4 13 2 2 3 3 2 3" xfId="43250" xr:uid="{BF8C838F-F408-4AE5-A8C0-E5E44E0C27FA}"/>
    <cellStyle name="Separador de milhares 2 4 13 2 2 3 3 3" xfId="25558" xr:uid="{1A8BB0F9-7D9D-4FF8-8417-570F3C827558}"/>
    <cellStyle name="Separador de milhares 2 4 13 2 2 3 3 4" xfId="37353" xr:uid="{7C36C7BC-1490-4673-B9CE-C1BB0B0BCC4B}"/>
    <cellStyle name="Separador de milhares 2 4 13 2 2 3 4" xfId="16717" xr:uid="{0A279377-51AB-43AF-8D2D-6A110EB10443}"/>
    <cellStyle name="Separador de milhares 2 4 13 2 2 3 4 2" xfId="28511" xr:uid="{777609FF-3ABD-45AC-9FC6-146B9E8A277B}"/>
    <cellStyle name="Separador de milhares 2 4 13 2 2 3 4 3" xfId="40310" xr:uid="{8B600FC1-9363-4216-B2C5-A7F3506B44FD}"/>
    <cellStyle name="Separador de milhares 2 4 13 2 2 3 5" xfId="22621" xr:uid="{D6871732-AA30-4627-9990-89C19DE34B17}"/>
    <cellStyle name="Separador de milhares 2 4 13 2 2 3 6" xfId="34417" xr:uid="{9C142CC9-74D8-40A9-8EC6-68A395B508E9}"/>
    <cellStyle name="Separador de milhares 2 4 13 2 2 4" xfId="12171" xr:uid="{00000000-0005-0000-0000-0000BC1A0000}"/>
    <cellStyle name="Separador de milhares 2 4 13 2 2 4 2" xfId="15112" xr:uid="{00000000-0005-0000-0000-0000BD1A0000}"/>
    <cellStyle name="Separador de milhares 2 4 13 2 2 4 2 2" xfId="21043" xr:uid="{A5A7888B-D718-49A3-81A5-B498EE537C26}"/>
    <cellStyle name="Separador de milhares 2 4 13 2 2 4 2 2 2" xfId="32837" xr:uid="{9E15161D-9A7D-416A-8C53-15276DABD3FF}"/>
    <cellStyle name="Separador de milhares 2 4 13 2 2 4 2 2 3" xfId="44636" xr:uid="{B5E12C46-94A7-43FF-AD21-B3AF0238A226}"/>
    <cellStyle name="Separador de milhares 2 4 13 2 2 4 2 3" xfId="26944" xr:uid="{27511D5E-D1CD-4554-8DBA-4B2C388E82C1}"/>
    <cellStyle name="Separador de milhares 2 4 13 2 2 4 2 4" xfId="38739" xr:uid="{C597536B-5F66-40EC-9D43-CA9B344C1E9B}"/>
    <cellStyle name="Separador de milhares 2 4 13 2 2 4 3" xfId="18107" xr:uid="{A86E3667-65AC-4910-86D0-E9F841022939}"/>
    <cellStyle name="Separador de milhares 2 4 13 2 2 4 3 2" xfId="29901" xr:uid="{97C38A9A-2FAC-4102-AEAF-0324F558C995}"/>
    <cellStyle name="Separador de milhares 2 4 13 2 2 4 3 3" xfId="41700" xr:uid="{E69A4EB0-6708-4012-9261-330D1BFB521F}"/>
    <cellStyle name="Separador de milhares 2 4 13 2 2 4 4" xfId="24008" xr:uid="{A441C233-8E1B-43FB-99A9-631BCF2B3F80}"/>
    <cellStyle name="Separador de milhares 2 4 13 2 2 4 5" xfId="35803" xr:uid="{61414D52-0BB4-44C5-BE0B-277B926E56A7}"/>
    <cellStyle name="Separador de milhares 2 4 13 2 2 5" xfId="13724" xr:uid="{00000000-0005-0000-0000-0000BE1A0000}"/>
    <cellStyle name="Separador de milhares 2 4 13 2 2 5 2" xfId="19655" xr:uid="{FE483368-2AEB-4C6B-AF8B-DAC547B56F97}"/>
    <cellStyle name="Separador de milhares 2 4 13 2 2 5 2 2" xfId="31449" xr:uid="{6B304FA5-EBB9-410B-BDDF-103675BFEFAA}"/>
    <cellStyle name="Separador de milhares 2 4 13 2 2 5 2 3" xfId="43248" xr:uid="{ED194A75-6BAC-4595-87C1-C7B534946EC3}"/>
    <cellStyle name="Separador de milhares 2 4 13 2 2 5 3" xfId="25556" xr:uid="{4186E2BE-3B58-403F-90F3-1374131C4E2E}"/>
    <cellStyle name="Separador de milhares 2 4 13 2 2 5 4" xfId="37351" xr:uid="{C8923F3F-D079-4FB2-A418-5E949C92F4A5}"/>
    <cellStyle name="Separador de milhares 2 4 13 2 2 6" xfId="16715" xr:uid="{E3614A56-6437-44CB-84DB-387C30C59963}"/>
    <cellStyle name="Separador de milhares 2 4 13 2 2 6 2" xfId="28509" xr:uid="{13CC0158-639D-4562-8F4A-DFDABA4B6A0B}"/>
    <cellStyle name="Separador de milhares 2 4 13 2 2 6 3" xfId="40308" xr:uid="{75854645-E6E0-4A08-A564-819CBE3746C1}"/>
    <cellStyle name="Separador de milhares 2 4 13 2 2 7" xfId="22619" xr:uid="{02FECDD8-BD59-4D2A-93CC-E1AEADF8D0F1}"/>
    <cellStyle name="Separador de milhares 2 4 13 2 2 8" xfId="34415" xr:uid="{9A1E0E1D-D654-4960-95CD-9C5DFB580C0F}"/>
    <cellStyle name="Separador de milhares 2 4 13 2 3" xfId="4220" xr:uid="{00000000-0005-0000-0000-0000BF1A0000}"/>
    <cellStyle name="Separador de milhares 2 4 13 2 3 2" xfId="12174" xr:uid="{00000000-0005-0000-0000-0000C01A0000}"/>
    <cellStyle name="Separador de milhares 2 4 13 2 3 2 2" xfId="15115" xr:uid="{00000000-0005-0000-0000-0000C11A0000}"/>
    <cellStyle name="Separador de milhares 2 4 13 2 3 2 2 2" xfId="21046" xr:uid="{8FB36AA6-257B-4D66-81A7-F43ED56736E1}"/>
    <cellStyle name="Separador de milhares 2 4 13 2 3 2 2 2 2" xfId="32840" xr:uid="{726DD863-1939-49FC-9381-EDDD7C7A8D11}"/>
    <cellStyle name="Separador de milhares 2 4 13 2 3 2 2 2 3" xfId="44639" xr:uid="{CE759B0D-4F5B-4D02-A816-F7417FBE66D0}"/>
    <cellStyle name="Separador de milhares 2 4 13 2 3 2 2 3" xfId="26947" xr:uid="{B7AA643C-9159-4FAF-9451-D91BEB6D555D}"/>
    <cellStyle name="Separador de milhares 2 4 13 2 3 2 2 4" xfId="38742" xr:uid="{2D62BA20-4C34-4F74-8880-53DABF032363}"/>
    <cellStyle name="Separador de milhares 2 4 13 2 3 2 3" xfId="18110" xr:uid="{63E87462-D2EC-4C99-8DDE-317CA0387BB8}"/>
    <cellStyle name="Separador de milhares 2 4 13 2 3 2 3 2" xfId="29904" xr:uid="{8231C5B9-C4C7-4E4F-9C18-B90F3C28890C}"/>
    <cellStyle name="Separador de milhares 2 4 13 2 3 2 3 3" xfId="41703" xr:uid="{0F2CBBB7-3AD3-46A0-86E5-DF08735B577A}"/>
    <cellStyle name="Separador de milhares 2 4 13 2 3 2 4" xfId="24011" xr:uid="{79DB0167-63F7-44BD-B641-2AF8ECC0C6B4}"/>
    <cellStyle name="Separador de milhares 2 4 13 2 3 2 5" xfId="35806" xr:uid="{201E4112-8083-44E0-9970-DB76779A39CD}"/>
    <cellStyle name="Separador de milhares 2 4 13 2 3 3" xfId="13727" xr:uid="{00000000-0005-0000-0000-0000C21A0000}"/>
    <cellStyle name="Separador de milhares 2 4 13 2 3 3 2" xfId="19658" xr:uid="{E0BB69F1-E181-4CEC-80FC-6CBC5C1E0FB8}"/>
    <cellStyle name="Separador de milhares 2 4 13 2 3 3 2 2" xfId="31452" xr:uid="{561ABEBA-67B2-460F-B136-A2E028E18DDC}"/>
    <cellStyle name="Separador de milhares 2 4 13 2 3 3 2 3" xfId="43251" xr:uid="{B7387CC3-77A9-47DA-A7B4-61A0A7EBF6E9}"/>
    <cellStyle name="Separador de milhares 2 4 13 2 3 3 3" xfId="25559" xr:uid="{C0CAC1E8-C93E-4109-AB23-B23EFAAA7988}"/>
    <cellStyle name="Separador de milhares 2 4 13 2 3 3 4" xfId="37354" xr:uid="{B16A8348-9636-49A6-95B5-069841C97296}"/>
    <cellStyle name="Separador de milhares 2 4 13 2 3 4" xfId="16718" xr:uid="{26AD4B3D-FFE6-4DB2-9F81-F817FC18AAE2}"/>
    <cellStyle name="Separador de milhares 2 4 13 2 3 4 2" xfId="28512" xr:uid="{7E7322A0-CA0E-4462-9EA1-FBF731358675}"/>
    <cellStyle name="Separador de milhares 2 4 13 2 3 4 3" xfId="40311" xr:uid="{91930330-FBE8-4B62-8332-D0825776DF4E}"/>
    <cellStyle name="Separador de milhares 2 4 13 2 3 5" xfId="22622" xr:uid="{161614DF-3FE8-4FB2-BB6A-D79DBCD52C2C}"/>
    <cellStyle name="Separador de milhares 2 4 13 2 3 6" xfId="34418" xr:uid="{9E5B2635-B2D2-4E3C-9900-14624B633396}"/>
    <cellStyle name="Separador de milhares 2 4 13 2 4" xfId="4221" xr:uid="{00000000-0005-0000-0000-0000C31A0000}"/>
    <cellStyle name="Separador de milhares 2 4 13 2 4 2" xfId="12175" xr:uid="{00000000-0005-0000-0000-0000C41A0000}"/>
    <cellStyle name="Separador de milhares 2 4 13 2 4 2 2" xfId="15116" xr:uid="{00000000-0005-0000-0000-0000C51A0000}"/>
    <cellStyle name="Separador de milhares 2 4 13 2 4 2 2 2" xfId="21047" xr:uid="{B2D02684-127B-4344-B92D-F7AE44F4E525}"/>
    <cellStyle name="Separador de milhares 2 4 13 2 4 2 2 2 2" xfId="32841" xr:uid="{93AC80D4-17D1-4FF8-9F97-BBD62BDD0106}"/>
    <cellStyle name="Separador de milhares 2 4 13 2 4 2 2 2 3" xfId="44640" xr:uid="{FA68C266-531D-4982-A33F-EB45C5FDE7EC}"/>
    <cellStyle name="Separador de milhares 2 4 13 2 4 2 2 3" xfId="26948" xr:uid="{5385A029-480F-4215-98D2-EE40BB85E9EE}"/>
    <cellStyle name="Separador de milhares 2 4 13 2 4 2 2 4" xfId="38743" xr:uid="{794FCBFD-E0C9-4327-B90D-81BE11C47066}"/>
    <cellStyle name="Separador de milhares 2 4 13 2 4 2 3" xfId="18111" xr:uid="{4774B2BF-1962-404E-8150-BF7BF3637CB5}"/>
    <cellStyle name="Separador de milhares 2 4 13 2 4 2 3 2" xfId="29905" xr:uid="{9D10997F-A13B-44F0-8963-AA4FEBCAD8A8}"/>
    <cellStyle name="Separador de milhares 2 4 13 2 4 2 3 3" xfId="41704" xr:uid="{D6CC2249-018A-4544-97F8-83A3CAB7B5BC}"/>
    <cellStyle name="Separador de milhares 2 4 13 2 4 2 4" xfId="24012" xr:uid="{C8C65CC5-4274-4A80-8202-37B1ABC90F92}"/>
    <cellStyle name="Separador de milhares 2 4 13 2 4 2 5" xfId="35807" xr:uid="{DE684555-62BF-4B00-9C47-BAA6C3C11904}"/>
    <cellStyle name="Separador de milhares 2 4 13 2 4 3" xfId="13728" xr:uid="{00000000-0005-0000-0000-0000C61A0000}"/>
    <cellStyle name="Separador de milhares 2 4 13 2 4 3 2" xfId="19659" xr:uid="{AF45B58B-9E01-4EBC-8ECC-A2D9FBE1F890}"/>
    <cellStyle name="Separador de milhares 2 4 13 2 4 3 2 2" xfId="31453" xr:uid="{275EB111-ADA8-4ADA-817B-C1DFFDA1A3F0}"/>
    <cellStyle name="Separador de milhares 2 4 13 2 4 3 2 3" xfId="43252" xr:uid="{A1DE5063-FDF4-4EAA-A243-C81BF93811A0}"/>
    <cellStyle name="Separador de milhares 2 4 13 2 4 3 3" xfId="25560" xr:uid="{073C74F1-E35D-4874-8194-F308C894668A}"/>
    <cellStyle name="Separador de milhares 2 4 13 2 4 3 4" xfId="37355" xr:uid="{81B67694-EB3A-401D-B55A-35FEE3E03E32}"/>
    <cellStyle name="Separador de milhares 2 4 13 2 4 4" xfId="16719" xr:uid="{312FB577-D9DA-4E35-8B47-4AA066DFD08C}"/>
    <cellStyle name="Separador de milhares 2 4 13 2 4 4 2" xfId="28513" xr:uid="{E3FF06C4-4FF3-44B2-AB97-CF8812B97008}"/>
    <cellStyle name="Separador de milhares 2 4 13 2 4 4 3" xfId="40312" xr:uid="{285F8CD2-FFB2-4133-82E8-13A19F37F3B0}"/>
    <cellStyle name="Separador de milhares 2 4 13 2 4 5" xfId="22623" xr:uid="{BFA2FD86-B2B8-416A-A390-017629292552}"/>
    <cellStyle name="Separador de milhares 2 4 13 2 4 6" xfId="34419" xr:uid="{743F8740-BEC7-4EEB-8E06-9D06E5D6A4CD}"/>
    <cellStyle name="Separador de milhares 2 4 13 2 5" xfId="4222" xr:uid="{00000000-0005-0000-0000-0000C71A0000}"/>
    <cellStyle name="Separador de milhares 2 4 13 2 5 2" xfId="12176" xr:uid="{00000000-0005-0000-0000-0000C81A0000}"/>
    <cellStyle name="Separador de milhares 2 4 13 2 5 2 2" xfId="15117" xr:uid="{00000000-0005-0000-0000-0000C91A0000}"/>
    <cellStyle name="Separador de milhares 2 4 13 2 5 2 2 2" xfId="21048" xr:uid="{DF19178A-3117-4419-A7B4-CD26DFB614CD}"/>
    <cellStyle name="Separador de milhares 2 4 13 2 5 2 2 2 2" xfId="32842" xr:uid="{0F55F43F-60AF-4F3D-9988-8D6C940AFE9A}"/>
    <cellStyle name="Separador de milhares 2 4 13 2 5 2 2 2 3" xfId="44641" xr:uid="{7D07C817-F890-4EB4-9C1C-BAD4C676F007}"/>
    <cellStyle name="Separador de milhares 2 4 13 2 5 2 2 3" xfId="26949" xr:uid="{6F6DC23A-DC02-44FB-A067-253E6C022D7E}"/>
    <cellStyle name="Separador de milhares 2 4 13 2 5 2 2 4" xfId="38744" xr:uid="{9A0C4657-AE62-48D9-B25A-8790AF8CBCC8}"/>
    <cellStyle name="Separador de milhares 2 4 13 2 5 2 3" xfId="18112" xr:uid="{A01581C1-B083-4211-BE46-3345C1E59DBF}"/>
    <cellStyle name="Separador de milhares 2 4 13 2 5 2 3 2" xfId="29906" xr:uid="{8501B0B6-BA3D-4111-BBA7-16ECAAE056BF}"/>
    <cellStyle name="Separador de milhares 2 4 13 2 5 2 3 3" xfId="41705" xr:uid="{5652A6EC-8688-403A-AFE7-C6B6400BFEF4}"/>
    <cellStyle name="Separador de milhares 2 4 13 2 5 2 4" xfId="24013" xr:uid="{35FB7264-61ED-4C15-87A9-C23558315450}"/>
    <cellStyle name="Separador de milhares 2 4 13 2 5 2 5" xfId="35808" xr:uid="{422954C2-5947-4A1F-8341-90B15EB304AA}"/>
    <cellStyle name="Separador de milhares 2 4 13 2 5 3" xfId="13729" xr:uid="{00000000-0005-0000-0000-0000CA1A0000}"/>
    <cellStyle name="Separador de milhares 2 4 13 2 5 3 2" xfId="19660" xr:uid="{499FBA77-B9B4-409D-BC35-5AEE8423A5F1}"/>
    <cellStyle name="Separador de milhares 2 4 13 2 5 3 2 2" xfId="31454" xr:uid="{4F5A0D2E-CAB1-45B8-B754-9B1874BC245D}"/>
    <cellStyle name="Separador de milhares 2 4 13 2 5 3 2 3" xfId="43253" xr:uid="{E8353FFF-646E-4739-A2D6-3E92745BC1D9}"/>
    <cellStyle name="Separador de milhares 2 4 13 2 5 3 3" xfId="25561" xr:uid="{973EA98E-A7C6-4ABE-AE91-F509EB50C851}"/>
    <cellStyle name="Separador de milhares 2 4 13 2 5 3 4" xfId="37356" xr:uid="{BEE4570E-021D-4EDA-A640-0042F4B4CB5C}"/>
    <cellStyle name="Separador de milhares 2 4 13 2 5 4" xfId="16720" xr:uid="{B2326300-3BDA-4CE3-8B32-D4AAA514D7EC}"/>
    <cellStyle name="Separador de milhares 2 4 13 2 5 4 2" xfId="28514" xr:uid="{6ECED60E-2F5A-4BAE-9CA4-4A1C0943B6E2}"/>
    <cellStyle name="Separador de milhares 2 4 13 2 5 4 3" xfId="40313" xr:uid="{7F1DE8AA-57BF-48BB-B804-3C66FD2D0EBE}"/>
    <cellStyle name="Separador de milhares 2 4 13 2 5 5" xfId="22624" xr:uid="{A0615744-352C-45C1-844C-6EDB8CEFA1DC}"/>
    <cellStyle name="Separador de milhares 2 4 13 2 5 6" xfId="34420" xr:uid="{1EDFA670-8166-41A3-85D7-5CC82EA233E6}"/>
    <cellStyle name="Separador de milhares 2 4 13 2 6" xfId="12170" xr:uid="{00000000-0005-0000-0000-0000CB1A0000}"/>
    <cellStyle name="Separador de milhares 2 4 13 2 6 2" xfId="15111" xr:uid="{00000000-0005-0000-0000-0000CC1A0000}"/>
    <cellStyle name="Separador de milhares 2 4 13 2 6 2 2" xfId="21042" xr:uid="{27491E87-38E9-4B15-B3FD-1325C158DC98}"/>
    <cellStyle name="Separador de milhares 2 4 13 2 6 2 2 2" xfId="32836" xr:uid="{97906B33-4C18-4F0C-9A3A-695A01F01753}"/>
    <cellStyle name="Separador de milhares 2 4 13 2 6 2 2 3" xfId="44635" xr:uid="{FC3A08CE-F814-43E2-9E5E-AD8DC704A09C}"/>
    <cellStyle name="Separador de milhares 2 4 13 2 6 2 3" xfId="26943" xr:uid="{70FF16C9-9B88-4B85-814E-27AB6E04B478}"/>
    <cellStyle name="Separador de milhares 2 4 13 2 6 2 4" xfId="38738" xr:uid="{B0D60EDC-4AF4-4599-AC14-CA7FFE32195A}"/>
    <cellStyle name="Separador de milhares 2 4 13 2 6 3" xfId="18106" xr:uid="{0812A636-43F4-48F5-A465-225A909B71A5}"/>
    <cellStyle name="Separador de milhares 2 4 13 2 6 3 2" xfId="29900" xr:uid="{AF43B33D-355A-48D0-B5E9-BC2BE77A0A97}"/>
    <cellStyle name="Separador de milhares 2 4 13 2 6 3 3" xfId="41699" xr:uid="{7C86E603-7C21-423B-BFB4-8C43CA376D5E}"/>
    <cellStyle name="Separador de milhares 2 4 13 2 6 4" xfId="24007" xr:uid="{AE02CE41-7BCA-445F-AF04-2AADBEA606C6}"/>
    <cellStyle name="Separador de milhares 2 4 13 2 6 5" xfId="35802" xr:uid="{4A863F53-3D95-4AAA-9D54-1556CC7526DC}"/>
    <cellStyle name="Separador de milhares 2 4 13 2 7" xfId="13723" xr:uid="{00000000-0005-0000-0000-0000CD1A0000}"/>
    <cellStyle name="Separador de milhares 2 4 13 2 7 2" xfId="19654" xr:uid="{E53B3F74-FB3C-4227-AEAC-10D25C36A194}"/>
    <cellStyle name="Separador de milhares 2 4 13 2 7 2 2" xfId="31448" xr:uid="{0F0C0C8D-2C8F-4F23-BC1F-F4B0720E8CE4}"/>
    <cellStyle name="Separador de milhares 2 4 13 2 7 2 3" xfId="43247" xr:uid="{B8056332-F12B-4CD1-BECD-89C59BC5BE6D}"/>
    <cellStyle name="Separador de milhares 2 4 13 2 7 3" xfId="25555" xr:uid="{73F2F34A-9234-47E2-9B7C-33E90C81CD3D}"/>
    <cellStyle name="Separador de milhares 2 4 13 2 7 4" xfId="37350" xr:uid="{E022A712-77AA-4159-9B30-BF2E950B4317}"/>
    <cellStyle name="Separador de milhares 2 4 13 2 8" xfId="16714" xr:uid="{8EFA7F1C-69E1-4B15-80A6-633626E09537}"/>
    <cellStyle name="Separador de milhares 2 4 13 2 8 2" xfId="28508" xr:uid="{C13AB828-3426-447E-9FE1-ADDAFEF3173A}"/>
    <cellStyle name="Separador de milhares 2 4 13 2 8 3" xfId="40307" xr:uid="{78E76644-13DA-479B-BCFB-FEDE8760D1B3}"/>
    <cellStyle name="Separador de milhares 2 4 13 2 9" xfId="22618" xr:uid="{B55EEB73-DDCC-428B-B835-27E4427596ED}"/>
    <cellStyle name="Separador de milhares 2 4 13 3" xfId="4223" xr:uid="{00000000-0005-0000-0000-0000CE1A0000}"/>
    <cellStyle name="Separador de milhares 2 4 13 3 10" xfId="34421" xr:uid="{B4533835-289C-47DF-B501-298BC85D5CE1}"/>
    <cellStyle name="Separador de milhares 2 4 13 3 2" xfId="4224" xr:uid="{00000000-0005-0000-0000-0000CF1A0000}"/>
    <cellStyle name="Separador de milhares 2 4 13 3 2 2" xfId="4225" xr:uid="{00000000-0005-0000-0000-0000D01A0000}"/>
    <cellStyle name="Separador de milhares 2 4 13 3 2 2 2" xfId="12179" xr:uid="{00000000-0005-0000-0000-0000D11A0000}"/>
    <cellStyle name="Separador de milhares 2 4 13 3 2 2 2 2" xfId="15120" xr:uid="{00000000-0005-0000-0000-0000D21A0000}"/>
    <cellStyle name="Separador de milhares 2 4 13 3 2 2 2 2 2" xfId="21051" xr:uid="{7818FEB2-F58B-4BC9-9041-CE1292318490}"/>
    <cellStyle name="Separador de milhares 2 4 13 3 2 2 2 2 2 2" xfId="32845" xr:uid="{69F5F270-8CB5-465D-A554-A56AC860CB60}"/>
    <cellStyle name="Separador de milhares 2 4 13 3 2 2 2 2 2 3" xfId="44644" xr:uid="{514C1366-0830-4330-81FC-D0218153134C}"/>
    <cellStyle name="Separador de milhares 2 4 13 3 2 2 2 2 3" xfId="26952" xr:uid="{8B5D2346-835D-4228-956D-3997640F9A9F}"/>
    <cellStyle name="Separador de milhares 2 4 13 3 2 2 2 2 4" xfId="38747" xr:uid="{02F159FC-0797-46C9-A1E4-BEDC8BE85E08}"/>
    <cellStyle name="Separador de milhares 2 4 13 3 2 2 2 3" xfId="18115" xr:uid="{C3E965A3-CB37-4DCB-84FF-94A88DA9ED25}"/>
    <cellStyle name="Separador de milhares 2 4 13 3 2 2 2 3 2" xfId="29909" xr:uid="{1D4A04FD-D087-49F1-BFCB-B5F32FA53967}"/>
    <cellStyle name="Separador de milhares 2 4 13 3 2 2 2 3 3" xfId="41708" xr:uid="{B63995D1-E973-490B-AC42-86AA5447B5F1}"/>
    <cellStyle name="Separador de milhares 2 4 13 3 2 2 2 4" xfId="24016" xr:uid="{D7EB9219-07A1-4BB4-A298-CAD654986C6E}"/>
    <cellStyle name="Separador de milhares 2 4 13 3 2 2 2 5" xfId="35811" xr:uid="{CCC53BE0-A95E-4CA0-A3D2-386ED02AECE5}"/>
    <cellStyle name="Separador de milhares 2 4 13 3 2 2 3" xfId="13732" xr:uid="{00000000-0005-0000-0000-0000D31A0000}"/>
    <cellStyle name="Separador de milhares 2 4 13 3 2 2 3 2" xfId="19663" xr:uid="{7D6C30A9-4C2F-4EFD-BF90-06E6CCD1F66F}"/>
    <cellStyle name="Separador de milhares 2 4 13 3 2 2 3 2 2" xfId="31457" xr:uid="{649EAB93-8D35-4A1C-A2D6-797BA367E817}"/>
    <cellStyle name="Separador de milhares 2 4 13 3 2 2 3 2 3" xfId="43256" xr:uid="{D068D011-D928-410C-B56B-C7543E17E2EE}"/>
    <cellStyle name="Separador de milhares 2 4 13 3 2 2 3 3" xfId="25564" xr:uid="{0A0A3856-18F6-459C-881F-05F09EFEC9D3}"/>
    <cellStyle name="Separador de milhares 2 4 13 3 2 2 3 4" xfId="37359" xr:uid="{F08B9577-63A3-47AE-AB6A-1CE82D056D9C}"/>
    <cellStyle name="Separador de milhares 2 4 13 3 2 2 4" xfId="16723" xr:uid="{522154E9-F877-4B3C-AC0E-55DB38EEEC09}"/>
    <cellStyle name="Separador de milhares 2 4 13 3 2 2 4 2" xfId="28517" xr:uid="{40802FF4-0344-4A7F-84F0-E14A27A5B145}"/>
    <cellStyle name="Separador de milhares 2 4 13 3 2 2 4 3" xfId="40316" xr:uid="{AC078101-FE74-409F-B68D-9EA022DB9D4F}"/>
    <cellStyle name="Separador de milhares 2 4 13 3 2 2 5" xfId="22627" xr:uid="{6908BF32-9608-4A72-AD6D-04D19F1EDABC}"/>
    <cellStyle name="Separador de milhares 2 4 13 3 2 2 6" xfId="34423" xr:uid="{8E67B7EC-EC23-4E6A-B5D6-379EB11480BE}"/>
    <cellStyle name="Separador de milhares 2 4 13 3 2 3" xfId="4226" xr:uid="{00000000-0005-0000-0000-0000D41A0000}"/>
    <cellStyle name="Separador de milhares 2 4 13 3 2 3 2" xfId="12180" xr:uid="{00000000-0005-0000-0000-0000D51A0000}"/>
    <cellStyle name="Separador de milhares 2 4 13 3 2 3 2 2" xfId="15121" xr:uid="{00000000-0005-0000-0000-0000D61A0000}"/>
    <cellStyle name="Separador de milhares 2 4 13 3 2 3 2 2 2" xfId="21052" xr:uid="{EA6FA3C8-194E-47A0-98C8-D92B63D3E38E}"/>
    <cellStyle name="Separador de milhares 2 4 13 3 2 3 2 2 2 2" xfId="32846" xr:uid="{89D0881B-DB96-43BD-A1CD-F3200F85AF3C}"/>
    <cellStyle name="Separador de milhares 2 4 13 3 2 3 2 2 2 3" xfId="44645" xr:uid="{C5AAC6B9-E7E2-4366-B28E-4ECD156D8B94}"/>
    <cellStyle name="Separador de milhares 2 4 13 3 2 3 2 2 3" xfId="26953" xr:uid="{5A188193-534F-4FF7-BCF0-046303653F45}"/>
    <cellStyle name="Separador de milhares 2 4 13 3 2 3 2 2 4" xfId="38748" xr:uid="{927C0D6D-53D9-4331-AC03-7F7E47FA19D3}"/>
    <cellStyle name="Separador de milhares 2 4 13 3 2 3 2 3" xfId="18116" xr:uid="{9785E6D6-71F9-4707-96F5-C46277413818}"/>
    <cellStyle name="Separador de milhares 2 4 13 3 2 3 2 3 2" xfId="29910" xr:uid="{2E4032CA-24F7-4D7F-832D-D0725A4C5D1B}"/>
    <cellStyle name="Separador de milhares 2 4 13 3 2 3 2 3 3" xfId="41709" xr:uid="{A513DF2A-970A-4835-89BE-7A4597D62967}"/>
    <cellStyle name="Separador de milhares 2 4 13 3 2 3 2 4" xfId="24017" xr:uid="{ECD2EA30-6CAB-4E34-B53B-376C1773C705}"/>
    <cellStyle name="Separador de milhares 2 4 13 3 2 3 2 5" xfId="35812" xr:uid="{DEE8ED39-D325-43E5-9FEE-96BBC5F43C63}"/>
    <cellStyle name="Separador de milhares 2 4 13 3 2 3 3" xfId="13733" xr:uid="{00000000-0005-0000-0000-0000D71A0000}"/>
    <cellStyle name="Separador de milhares 2 4 13 3 2 3 3 2" xfId="19664" xr:uid="{8B935CC1-09DF-4DE4-A369-6DA70DF73633}"/>
    <cellStyle name="Separador de milhares 2 4 13 3 2 3 3 2 2" xfId="31458" xr:uid="{9FC9D48F-9E30-4CA2-B145-526AFE3071D1}"/>
    <cellStyle name="Separador de milhares 2 4 13 3 2 3 3 2 3" xfId="43257" xr:uid="{C4B7D3AC-D324-49F1-9E4A-7F633091A0B0}"/>
    <cellStyle name="Separador de milhares 2 4 13 3 2 3 3 3" xfId="25565" xr:uid="{FFDEA6A8-BBE7-4CB4-A81B-82F1FFFDD4BD}"/>
    <cellStyle name="Separador de milhares 2 4 13 3 2 3 3 4" xfId="37360" xr:uid="{51316C6E-CCAB-49ED-835A-99E43BF3910C}"/>
    <cellStyle name="Separador de milhares 2 4 13 3 2 3 4" xfId="16724" xr:uid="{FAD2C2DF-4325-43CD-8B81-8C8DAB53243A}"/>
    <cellStyle name="Separador de milhares 2 4 13 3 2 3 4 2" xfId="28518" xr:uid="{8CFB3320-7C54-4C2D-BF8E-B36E9B209E57}"/>
    <cellStyle name="Separador de milhares 2 4 13 3 2 3 4 3" xfId="40317" xr:uid="{44871324-038E-40BA-B626-085EE27FF374}"/>
    <cellStyle name="Separador de milhares 2 4 13 3 2 3 5" xfId="22628" xr:uid="{F3E51B71-FF1C-4640-9998-7CB95A1B02C3}"/>
    <cellStyle name="Separador de milhares 2 4 13 3 2 3 6" xfId="34424" xr:uid="{8EC8014C-537D-4C24-BB43-4D9FA092F18B}"/>
    <cellStyle name="Separador de milhares 2 4 13 3 2 4" xfId="12178" xr:uid="{00000000-0005-0000-0000-0000D81A0000}"/>
    <cellStyle name="Separador de milhares 2 4 13 3 2 4 2" xfId="15119" xr:uid="{00000000-0005-0000-0000-0000D91A0000}"/>
    <cellStyle name="Separador de milhares 2 4 13 3 2 4 2 2" xfId="21050" xr:uid="{D5D9EB5B-94C0-4B3F-8AFE-11CE1BED35C5}"/>
    <cellStyle name="Separador de milhares 2 4 13 3 2 4 2 2 2" xfId="32844" xr:uid="{2DEDC6E8-94C2-4792-A364-FC941AE87EBC}"/>
    <cellStyle name="Separador de milhares 2 4 13 3 2 4 2 2 3" xfId="44643" xr:uid="{E602FD07-774D-4316-AC64-E3C372064E36}"/>
    <cellStyle name="Separador de milhares 2 4 13 3 2 4 2 3" xfId="26951" xr:uid="{12DDC88B-4D1D-4E9C-A650-493EA125EB9A}"/>
    <cellStyle name="Separador de milhares 2 4 13 3 2 4 2 4" xfId="38746" xr:uid="{DBEFFD24-9CD5-4891-A678-B488BE16167A}"/>
    <cellStyle name="Separador de milhares 2 4 13 3 2 4 3" xfId="18114" xr:uid="{56CC1CD4-4474-4A2C-837A-D6CE262B94C6}"/>
    <cellStyle name="Separador de milhares 2 4 13 3 2 4 3 2" xfId="29908" xr:uid="{46A260F8-D936-4450-979D-DC69426E0A2E}"/>
    <cellStyle name="Separador de milhares 2 4 13 3 2 4 3 3" xfId="41707" xr:uid="{49A4EC6E-773F-44A8-B3C1-FA96F0AF2A32}"/>
    <cellStyle name="Separador de milhares 2 4 13 3 2 4 4" xfId="24015" xr:uid="{A62064FE-287B-4488-9E90-FE1203A6AE9A}"/>
    <cellStyle name="Separador de milhares 2 4 13 3 2 4 5" xfId="35810" xr:uid="{DA62E954-DB42-4AE6-98F3-E65061A9C51F}"/>
    <cellStyle name="Separador de milhares 2 4 13 3 2 5" xfId="13731" xr:uid="{00000000-0005-0000-0000-0000DA1A0000}"/>
    <cellStyle name="Separador de milhares 2 4 13 3 2 5 2" xfId="19662" xr:uid="{5F2FA24E-32F5-4F03-9A62-CE0FD5D86964}"/>
    <cellStyle name="Separador de milhares 2 4 13 3 2 5 2 2" xfId="31456" xr:uid="{D6BDAFD8-4C54-4B19-AA79-036A4A44CA50}"/>
    <cellStyle name="Separador de milhares 2 4 13 3 2 5 2 3" xfId="43255" xr:uid="{005E8D85-9F3C-4575-BDD6-13ED807476F6}"/>
    <cellStyle name="Separador de milhares 2 4 13 3 2 5 3" xfId="25563" xr:uid="{5FD9D338-A1D5-4D81-88B8-79092E2713EE}"/>
    <cellStyle name="Separador de milhares 2 4 13 3 2 5 4" xfId="37358" xr:uid="{F22550BF-B255-48E6-9AB9-0A2DA03C352A}"/>
    <cellStyle name="Separador de milhares 2 4 13 3 2 6" xfId="16722" xr:uid="{A66069A2-79DC-45FB-BB9D-89C47E3AEB2E}"/>
    <cellStyle name="Separador de milhares 2 4 13 3 2 6 2" xfId="28516" xr:uid="{B4DCC51C-DCA4-487B-8EB6-B81BB1AD0DD5}"/>
    <cellStyle name="Separador de milhares 2 4 13 3 2 6 3" xfId="40315" xr:uid="{7FDB7ED0-116F-4502-91A1-1C67A10BE246}"/>
    <cellStyle name="Separador de milhares 2 4 13 3 2 7" xfId="22626" xr:uid="{646572D8-4C36-4816-979D-6E75BE49110D}"/>
    <cellStyle name="Separador de milhares 2 4 13 3 2 8" xfId="34422" xr:uid="{E6BE1D56-D834-43BA-BAA7-82FF1E384E96}"/>
    <cellStyle name="Separador de milhares 2 4 13 3 3" xfId="4227" xr:uid="{00000000-0005-0000-0000-0000DB1A0000}"/>
    <cellStyle name="Separador de milhares 2 4 13 3 3 2" xfId="12181" xr:uid="{00000000-0005-0000-0000-0000DC1A0000}"/>
    <cellStyle name="Separador de milhares 2 4 13 3 3 2 2" xfId="15122" xr:uid="{00000000-0005-0000-0000-0000DD1A0000}"/>
    <cellStyle name="Separador de milhares 2 4 13 3 3 2 2 2" xfId="21053" xr:uid="{0039BA88-4013-49FB-A0FB-EFB2839B67AC}"/>
    <cellStyle name="Separador de milhares 2 4 13 3 3 2 2 2 2" xfId="32847" xr:uid="{0255C820-047F-4123-9B88-D4958F86EEB3}"/>
    <cellStyle name="Separador de milhares 2 4 13 3 3 2 2 2 3" xfId="44646" xr:uid="{E2CBFF25-105E-488E-ACF0-487AED916285}"/>
    <cellStyle name="Separador de milhares 2 4 13 3 3 2 2 3" xfId="26954" xr:uid="{CB92367A-06E4-4470-A596-5BE8D1038740}"/>
    <cellStyle name="Separador de milhares 2 4 13 3 3 2 2 4" xfId="38749" xr:uid="{44A3687C-5A02-4C4F-931E-6108394A5665}"/>
    <cellStyle name="Separador de milhares 2 4 13 3 3 2 3" xfId="18117" xr:uid="{39018423-D18E-4791-A198-D654E608AC83}"/>
    <cellStyle name="Separador de milhares 2 4 13 3 3 2 3 2" xfId="29911" xr:uid="{556B2F86-915E-48E1-B37D-2212235759C7}"/>
    <cellStyle name="Separador de milhares 2 4 13 3 3 2 3 3" xfId="41710" xr:uid="{6BA02DDD-658F-449E-AC68-E9E1ABE1246E}"/>
    <cellStyle name="Separador de milhares 2 4 13 3 3 2 4" xfId="24018" xr:uid="{8E57D174-B826-4381-9B8A-26147FA5C3A5}"/>
    <cellStyle name="Separador de milhares 2 4 13 3 3 2 5" xfId="35813" xr:uid="{56B1D929-CB54-49C3-AEC3-F6DC8465D5EF}"/>
    <cellStyle name="Separador de milhares 2 4 13 3 3 3" xfId="13734" xr:uid="{00000000-0005-0000-0000-0000DE1A0000}"/>
    <cellStyle name="Separador de milhares 2 4 13 3 3 3 2" xfId="19665" xr:uid="{C8DC0A42-B1E6-4DB1-BDE5-8A4ED7D69878}"/>
    <cellStyle name="Separador de milhares 2 4 13 3 3 3 2 2" xfId="31459" xr:uid="{9634DF47-31FE-48B1-948F-1F1E0DB7F27F}"/>
    <cellStyle name="Separador de milhares 2 4 13 3 3 3 2 3" xfId="43258" xr:uid="{E58FFE59-B647-4CBE-85E6-8A3CEB448F68}"/>
    <cellStyle name="Separador de milhares 2 4 13 3 3 3 3" xfId="25566" xr:uid="{FB25FB72-EF4D-48ED-82BD-01FD9BEE6431}"/>
    <cellStyle name="Separador de milhares 2 4 13 3 3 3 4" xfId="37361" xr:uid="{D37917FC-79E4-431F-B8BC-66B58550B97D}"/>
    <cellStyle name="Separador de milhares 2 4 13 3 3 4" xfId="16725" xr:uid="{80BFFF7B-E6FD-4C7C-A050-1A62B96BF0FC}"/>
    <cellStyle name="Separador de milhares 2 4 13 3 3 4 2" xfId="28519" xr:uid="{276B4483-9D09-4449-B83B-7B7A461B5E7A}"/>
    <cellStyle name="Separador de milhares 2 4 13 3 3 4 3" xfId="40318" xr:uid="{3EA9DBEC-E05B-48C4-BA1D-93284FB3FB2E}"/>
    <cellStyle name="Separador de milhares 2 4 13 3 3 5" xfId="22629" xr:uid="{84CA7EFB-FDCD-4F69-B055-B610474FBC82}"/>
    <cellStyle name="Separador de milhares 2 4 13 3 3 6" xfId="34425" xr:uid="{96A730E1-2F60-4DC1-8786-6B99CD516FF2}"/>
    <cellStyle name="Separador de milhares 2 4 13 3 4" xfId="4228" xr:uid="{00000000-0005-0000-0000-0000DF1A0000}"/>
    <cellStyle name="Separador de milhares 2 4 13 3 4 2" xfId="12182" xr:uid="{00000000-0005-0000-0000-0000E01A0000}"/>
    <cellStyle name="Separador de milhares 2 4 13 3 4 2 2" xfId="15123" xr:uid="{00000000-0005-0000-0000-0000E11A0000}"/>
    <cellStyle name="Separador de milhares 2 4 13 3 4 2 2 2" xfId="21054" xr:uid="{B87627D1-665D-4CCD-8FFC-0C224C35E7E3}"/>
    <cellStyle name="Separador de milhares 2 4 13 3 4 2 2 2 2" xfId="32848" xr:uid="{5EF6D43D-6CD4-476C-A943-D245378A9B4D}"/>
    <cellStyle name="Separador de milhares 2 4 13 3 4 2 2 2 3" xfId="44647" xr:uid="{D23804C3-36CA-4653-84F7-BD2D18E9B1AB}"/>
    <cellStyle name="Separador de milhares 2 4 13 3 4 2 2 3" xfId="26955" xr:uid="{1A01D0EB-0133-4409-ACF9-33BB26288B8F}"/>
    <cellStyle name="Separador de milhares 2 4 13 3 4 2 2 4" xfId="38750" xr:uid="{DE326EF9-435D-4501-9FF4-9B69BD26DB2F}"/>
    <cellStyle name="Separador de milhares 2 4 13 3 4 2 3" xfId="18118" xr:uid="{96E82717-B1C9-4624-BB50-F287A294AB74}"/>
    <cellStyle name="Separador de milhares 2 4 13 3 4 2 3 2" xfId="29912" xr:uid="{8CAF58A3-0A69-4CC0-93FE-1260EA4BADB9}"/>
    <cellStyle name="Separador de milhares 2 4 13 3 4 2 3 3" xfId="41711" xr:uid="{6367762D-5359-4CF1-B112-CD2ED3E11929}"/>
    <cellStyle name="Separador de milhares 2 4 13 3 4 2 4" xfId="24019" xr:uid="{D82E0151-10A7-44DC-B7D4-973D02A92670}"/>
    <cellStyle name="Separador de milhares 2 4 13 3 4 2 5" xfId="35814" xr:uid="{BC399733-7880-4524-AA38-F32C7F28F057}"/>
    <cellStyle name="Separador de milhares 2 4 13 3 4 3" xfId="13735" xr:uid="{00000000-0005-0000-0000-0000E21A0000}"/>
    <cellStyle name="Separador de milhares 2 4 13 3 4 3 2" xfId="19666" xr:uid="{E8CDB783-7102-4741-A4AC-81B6A2BEDFE4}"/>
    <cellStyle name="Separador de milhares 2 4 13 3 4 3 2 2" xfId="31460" xr:uid="{7CD25066-B001-4AC8-8705-410F59020A5F}"/>
    <cellStyle name="Separador de milhares 2 4 13 3 4 3 2 3" xfId="43259" xr:uid="{BA08EB9B-3988-4EF0-8A25-0F094C9E93C8}"/>
    <cellStyle name="Separador de milhares 2 4 13 3 4 3 3" xfId="25567" xr:uid="{3D19D3B9-9315-499C-AC74-E9183D7727CB}"/>
    <cellStyle name="Separador de milhares 2 4 13 3 4 3 4" xfId="37362" xr:uid="{1B5FB945-9766-4B96-97D8-D113A4F19215}"/>
    <cellStyle name="Separador de milhares 2 4 13 3 4 4" xfId="16726" xr:uid="{C7720C62-1754-4A25-9E85-3A9D418B5C0E}"/>
    <cellStyle name="Separador de milhares 2 4 13 3 4 4 2" xfId="28520" xr:uid="{ECFBE43B-05B9-4E7C-81C2-DC679CDAA66C}"/>
    <cellStyle name="Separador de milhares 2 4 13 3 4 4 3" xfId="40319" xr:uid="{561837E5-4904-4FBF-A02E-1DDCF96634FE}"/>
    <cellStyle name="Separador de milhares 2 4 13 3 4 5" xfId="22630" xr:uid="{C93AAC20-0597-4984-B936-8F5A65AD6039}"/>
    <cellStyle name="Separador de milhares 2 4 13 3 4 6" xfId="34426" xr:uid="{D6679C67-1DD2-42E6-8B19-62F353E7FD05}"/>
    <cellStyle name="Separador de milhares 2 4 13 3 5" xfId="4229" xr:uid="{00000000-0005-0000-0000-0000E31A0000}"/>
    <cellStyle name="Separador de milhares 2 4 13 3 5 2" xfId="12183" xr:uid="{00000000-0005-0000-0000-0000E41A0000}"/>
    <cellStyle name="Separador de milhares 2 4 13 3 5 2 2" xfId="15124" xr:uid="{00000000-0005-0000-0000-0000E51A0000}"/>
    <cellStyle name="Separador de milhares 2 4 13 3 5 2 2 2" xfId="21055" xr:uid="{63F3F13E-3682-4AB9-9B62-4DF60B3C9CC1}"/>
    <cellStyle name="Separador de milhares 2 4 13 3 5 2 2 2 2" xfId="32849" xr:uid="{68CC4CAA-7EB2-4987-97CE-A8954A492F1C}"/>
    <cellStyle name="Separador de milhares 2 4 13 3 5 2 2 2 3" xfId="44648" xr:uid="{D0D5C615-6757-4BC1-99E1-43DA3E8D64E8}"/>
    <cellStyle name="Separador de milhares 2 4 13 3 5 2 2 3" xfId="26956" xr:uid="{9ECFA883-458E-486C-953B-7F5E49F9C7EB}"/>
    <cellStyle name="Separador de milhares 2 4 13 3 5 2 2 4" xfId="38751" xr:uid="{A002E87F-D7FC-42F0-B56D-46E6C95D10F1}"/>
    <cellStyle name="Separador de milhares 2 4 13 3 5 2 3" xfId="18119" xr:uid="{E06CD4DE-B268-4C0D-BF01-512D5CBE404F}"/>
    <cellStyle name="Separador de milhares 2 4 13 3 5 2 3 2" xfId="29913" xr:uid="{8AC11DC6-51E6-4A68-A49E-95D30F254813}"/>
    <cellStyle name="Separador de milhares 2 4 13 3 5 2 3 3" xfId="41712" xr:uid="{C547342A-AC8E-4CDD-A8A8-DC7DBA038D35}"/>
    <cellStyle name="Separador de milhares 2 4 13 3 5 2 4" xfId="24020" xr:uid="{E1301C51-EF6A-469D-9345-CA4BB32EE8C6}"/>
    <cellStyle name="Separador de milhares 2 4 13 3 5 2 5" xfId="35815" xr:uid="{355B981A-65B1-4480-8962-E5FEC43CEDC9}"/>
    <cellStyle name="Separador de milhares 2 4 13 3 5 3" xfId="13736" xr:uid="{00000000-0005-0000-0000-0000E61A0000}"/>
    <cellStyle name="Separador de milhares 2 4 13 3 5 3 2" xfId="19667" xr:uid="{496E005D-BD48-4E42-8C9B-5093EDCDB570}"/>
    <cellStyle name="Separador de milhares 2 4 13 3 5 3 2 2" xfId="31461" xr:uid="{AF800B25-0640-4958-903F-20F5E34E4285}"/>
    <cellStyle name="Separador de milhares 2 4 13 3 5 3 2 3" xfId="43260" xr:uid="{39E87B96-F027-49D6-8B95-76F5EC7B64B2}"/>
    <cellStyle name="Separador de milhares 2 4 13 3 5 3 3" xfId="25568" xr:uid="{8DFADEFF-2B50-40D2-A47C-AD359D383566}"/>
    <cellStyle name="Separador de milhares 2 4 13 3 5 3 4" xfId="37363" xr:uid="{FDE0800F-6AE9-4411-A5BB-CCD72E4CFE11}"/>
    <cellStyle name="Separador de milhares 2 4 13 3 5 4" xfId="16727" xr:uid="{56190FC0-B78B-4960-B8ED-EE29345189EF}"/>
    <cellStyle name="Separador de milhares 2 4 13 3 5 4 2" xfId="28521" xr:uid="{A48499C8-5106-4AB0-9DB7-64A61F248D85}"/>
    <cellStyle name="Separador de milhares 2 4 13 3 5 4 3" xfId="40320" xr:uid="{8A7E5440-AA99-49D0-A5FD-7950F50E9EEA}"/>
    <cellStyle name="Separador de milhares 2 4 13 3 5 5" xfId="22631" xr:uid="{67D4B4DA-0684-409C-B979-5E4DFBFD1409}"/>
    <cellStyle name="Separador de milhares 2 4 13 3 5 6" xfId="34427" xr:uid="{52211EC5-E058-43FC-8E7B-88E87844923B}"/>
    <cellStyle name="Separador de milhares 2 4 13 3 6" xfId="12177" xr:uid="{00000000-0005-0000-0000-0000E71A0000}"/>
    <cellStyle name="Separador de milhares 2 4 13 3 6 2" xfId="15118" xr:uid="{00000000-0005-0000-0000-0000E81A0000}"/>
    <cellStyle name="Separador de milhares 2 4 13 3 6 2 2" xfId="21049" xr:uid="{8C05A6E3-D2D1-4848-BAC2-C22E7FDDCDFB}"/>
    <cellStyle name="Separador de milhares 2 4 13 3 6 2 2 2" xfId="32843" xr:uid="{4EFBB9C2-2CE0-4D8A-9EC4-F7A5355FF15B}"/>
    <cellStyle name="Separador de milhares 2 4 13 3 6 2 2 3" xfId="44642" xr:uid="{4BD12A94-1D52-4EDB-A0F5-FB2A9DF011F4}"/>
    <cellStyle name="Separador de milhares 2 4 13 3 6 2 3" xfId="26950" xr:uid="{16C88FA6-4628-4DF8-B887-412843C14AFE}"/>
    <cellStyle name="Separador de milhares 2 4 13 3 6 2 4" xfId="38745" xr:uid="{2A8007B7-56B1-4268-9C40-A509E80CE2CD}"/>
    <cellStyle name="Separador de milhares 2 4 13 3 6 3" xfId="18113" xr:uid="{8E567131-9D14-408C-B76A-598FF52AAA97}"/>
    <cellStyle name="Separador de milhares 2 4 13 3 6 3 2" xfId="29907" xr:uid="{A2B565A9-9CD8-4594-85FB-5BA3874F3524}"/>
    <cellStyle name="Separador de milhares 2 4 13 3 6 3 3" xfId="41706" xr:uid="{0134F90E-5F05-46A7-82D8-E24995982C5C}"/>
    <cellStyle name="Separador de milhares 2 4 13 3 6 4" xfId="24014" xr:uid="{2F16B96F-5E21-496F-A31B-00B8C6419C5C}"/>
    <cellStyle name="Separador de milhares 2 4 13 3 6 5" xfId="35809" xr:uid="{ED6A7919-34DE-44B0-AE31-E2FDE98A0012}"/>
    <cellStyle name="Separador de milhares 2 4 13 3 7" xfId="13730" xr:uid="{00000000-0005-0000-0000-0000E91A0000}"/>
    <cellStyle name="Separador de milhares 2 4 13 3 7 2" xfId="19661" xr:uid="{25C402C6-EB71-4086-A683-F3E7BDDE145B}"/>
    <cellStyle name="Separador de milhares 2 4 13 3 7 2 2" xfId="31455" xr:uid="{091828B9-66B2-4A50-B157-2CA25D3FDA00}"/>
    <cellStyle name="Separador de milhares 2 4 13 3 7 2 3" xfId="43254" xr:uid="{F5D6BB9C-22AA-460B-95B0-F185B01C3A46}"/>
    <cellStyle name="Separador de milhares 2 4 13 3 7 3" xfId="25562" xr:uid="{E550EBEC-BA00-4250-9D6F-2927FB648B56}"/>
    <cellStyle name="Separador de milhares 2 4 13 3 7 4" xfId="37357" xr:uid="{17D1FF79-1A00-4293-8134-1ED13711E353}"/>
    <cellStyle name="Separador de milhares 2 4 13 3 8" xfId="16721" xr:uid="{C034AF40-B638-49B2-B199-2B38E9B86362}"/>
    <cellStyle name="Separador de milhares 2 4 13 3 8 2" xfId="28515" xr:uid="{352ECE9A-BD2F-4604-A0DD-D3C2C9337603}"/>
    <cellStyle name="Separador de milhares 2 4 13 3 8 3" xfId="40314" xr:uid="{76CBAD72-7BCA-4234-B407-3AE65D4241AB}"/>
    <cellStyle name="Separador de milhares 2 4 13 3 9" xfId="22625" xr:uid="{B75BCB1A-DEEE-4DCB-9093-78FF0E29FAE8}"/>
    <cellStyle name="Separador de milhares 2 4 13 4" xfId="4230" xr:uid="{00000000-0005-0000-0000-0000EA1A0000}"/>
    <cellStyle name="Separador de milhares 2 4 13 4 2" xfId="4231" xr:uid="{00000000-0005-0000-0000-0000EB1A0000}"/>
    <cellStyle name="Separador de milhares 2 4 13 4 2 2" xfId="12185" xr:uid="{00000000-0005-0000-0000-0000EC1A0000}"/>
    <cellStyle name="Separador de milhares 2 4 13 4 2 2 2" xfId="15126" xr:uid="{00000000-0005-0000-0000-0000ED1A0000}"/>
    <cellStyle name="Separador de milhares 2 4 13 4 2 2 2 2" xfId="21057" xr:uid="{1A8379C0-91C2-47B5-B00A-7E5585F32640}"/>
    <cellStyle name="Separador de milhares 2 4 13 4 2 2 2 2 2" xfId="32851" xr:uid="{91FFEC39-C0F8-4600-8361-287924B4BF3D}"/>
    <cellStyle name="Separador de milhares 2 4 13 4 2 2 2 2 3" xfId="44650" xr:uid="{0DD1C247-01D4-4355-AAD7-8F898267C45E}"/>
    <cellStyle name="Separador de milhares 2 4 13 4 2 2 2 3" xfId="26958" xr:uid="{944FC862-F318-4ACA-BB61-BC270064604D}"/>
    <cellStyle name="Separador de milhares 2 4 13 4 2 2 2 4" xfId="38753" xr:uid="{E3F44BF2-AD54-4686-BDF4-81F8F55F633E}"/>
    <cellStyle name="Separador de milhares 2 4 13 4 2 2 3" xfId="18121" xr:uid="{8E5FFF91-ED99-499C-AF22-DF94FC5AF0D3}"/>
    <cellStyle name="Separador de milhares 2 4 13 4 2 2 3 2" xfId="29915" xr:uid="{CB5F11F4-0634-41C0-A97A-A64653BC0199}"/>
    <cellStyle name="Separador de milhares 2 4 13 4 2 2 3 3" xfId="41714" xr:uid="{1DA7A271-109E-49E0-97CA-786FEEDF46B2}"/>
    <cellStyle name="Separador de milhares 2 4 13 4 2 2 4" xfId="24022" xr:uid="{846D8E5E-2F2E-41EA-8905-E8ABFB59A1A7}"/>
    <cellStyle name="Separador de milhares 2 4 13 4 2 2 5" xfId="35817" xr:uid="{329C34FB-36B7-4C10-BF81-56DFE8D2748F}"/>
    <cellStyle name="Separador de milhares 2 4 13 4 2 3" xfId="13738" xr:uid="{00000000-0005-0000-0000-0000EE1A0000}"/>
    <cellStyle name="Separador de milhares 2 4 13 4 2 3 2" xfId="19669" xr:uid="{1B851A21-54D1-45C0-B125-20A3CCDF39EA}"/>
    <cellStyle name="Separador de milhares 2 4 13 4 2 3 2 2" xfId="31463" xr:uid="{B891BC26-6D86-471A-8C07-25E0D25609A1}"/>
    <cellStyle name="Separador de milhares 2 4 13 4 2 3 2 3" xfId="43262" xr:uid="{65D298A4-26A0-4FC6-AF63-2DC4CEFC6729}"/>
    <cellStyle name="Separador de milhares 2 4 13 4 2 3 3" xfId="25570" xr:uid="{E1221992-A531-43B1-9A91-D41BF116FD79}"/>
    <cellStyle name="Separador de milhares 2 4 13 4 2 3 4" xfId="37365" xr:uid="{3A4A98D5-AF4C-4A60-840D-B406A8BE2014}"/>
    <cellStyle name="Separador de milhares 2 4 13 4 2 4" xfId="16729" xr:uid="{C7FB6227-54C2-4D46-A38C-B95C346DE387}"/>
    <cellStyle name="Separador de milhares 2 4 13 4 2 4 2" xfId="28523" xr:uid="{6427C0C4-0007-417A-B375-E12B8DEC57F2}"/>
    <cellStyle name="Separador de milhares 2 4 13 4 2 4 3" xfId="40322" xr:uid="{6C85B90D-084D-415B-8A9A-35368F270B15}"/>
    <cellStyle name="Separador de milhares 2 4 13 4 2 5" xfId="22633" xr:uid="{66D1EE9E-6380-4CDD-A194-314B37C98126}"/>
    <cellStyle name="Separador de milhares 2 4 13 4 2 6" xfId="34429" xr:uid="{9D642677-6193-436B-8087-B5A684A54B29}"/>
    <cellStyle name="Separador de milhares 2 4 13 4 3" xfId="4232" xr:uid="{00000000-0005-0000-0000-0000EF1A0000}"/>
    <cellStyle name="Separador de milhares 2 4 13 4 3 2" xfId="12186" xr:uid="{00000000-0005-0000-0000-0000F01A0000}"/>
    <cellStyle name="Separador de milhares 2 4 13 4 3 2 2" xfId="15127" xr:uid="{00000000-0005-0000-0000-0000F11A0000}"/>
    <cellStyle name="Separador de milhares 2 4 13 4 3 2 2 2" xfId="21058" xr:uid="{B21772D9-B057-4F2C-BEF1-8E078F7CB94B}"/>
    <cellStyle name="Separador de milhares 2 4 13 4 3 2 2 2 2" xfId="32852" xr:uid="{9FF70C7D-1B3C-4C94-AB6A-70EA3C307CCD}"/>
    <cellStyle name="Separador de milhares 2 4 13 4 3 2 2 2 3" xfId="44651" xr:uid="{B4EF1BF4-E459-4A87-B6A8-5518A5EE0BFC}"/>
    <cellStyle name="Separador de milhares 2 4 13 4 3 2 2 3" xfId="26959" xr:uid="{E0F766D2-6D0D-4BCF-9DCB-315EA0A346D7}"/>
    <cellStyle name="Separador de milhares 2 4 13 4 3 2 2 4" xfId="38754" xr:uid="{D9A765CF-935D-46FF-B883-804536604669}"/>
    <cellStyle name="Separador de milhares 2 4 13 4 3 2 3" xfId="18122" xr:uid="{11DC5A92-FC1B-47F7-B1B3-179536055CCD}"/>
    <cellStyle name="Separador de milhares 2 4 13 4 3 2 3 2" xfId="29916" xr:uid="{A94B2BCC-547C-4A31-9C51-5E4175792BDF}"/>
    <cellStyle name="Separador de milhares 2 4 13 4 3 2 3 3" xfId="41715" xr:uid="{C0D67F25-3A3D-4A87-910C-0DF04C25B459}"/>
    <cellStyle name="Separador de milhares 2 4 13 4 3 2 4" xfId="24023" xr:uid="{79C78CD8-BCFC-45EC-9A1D-1E40155FA974}"/>
    <cellStyle name="Separador de milhares 2 4 13 4 3 2 5" xfId="35818" xr:uid="{56E475DC-01A2-47B7-A2FC-2F635A28EA72}"/>
    <cellStyle name="Separador de milhares 2 4 13 4 3 3" xfId="13739" xr:uid="{00000000-0005-0000-0000-0000F21A0000}"/>
    <cellStyle name="Separador de milhares 2 4 13 4 3 3 2" xfId="19670" xr:uid="{D4101EAC-F1B6-48E0-AC09-6F618A65C222}"/>
    <cellStyle name="Separador de milhares 2 4 13 4 3 3 2 2" xfId="31464" xr:uid="{55444090-EAD8-46D9-B319-FF0A0B0866CD}"/>
    <cellStyle name="Separador de milhares 2 4 13 4 3 3 2 3" xfId="43263" xr:uid="{D9E76670-4F10-4CDB-B4FC-B8BE55B30A30}"/>
    <cellStyle name="Separador de milhares 2 4 13 4 3 3 3" xfId="25571" xr:uid="{FC9AB7E6-8269-4620-A9B9-67191ED60C1F}"/>
    <cellStyle name="Separador de milhares 2 4 13 4 3 3 4" xfId="37366" xr:uid="{A34564A6-43BA-4DDE-AC21-F02C2D38F736}"/>
    <cellStyle name="Separador de milhares 2 4 13 4 3 4" xfId="16730" xr:uid="{2F4BFAF9-EED2-4300-B6F7-798925C4187C}"/>
    <cellStyle name="Separador de milhares 2 4 13 4 3 4 2" xfId="28524" xr:uid="{3671C68C-89F2-4FB9-A35E-F7DEB7CB1D70}"/>
    <cellStyle name="Separador de milhares 2 4 13 4 3 4 3" xfId="40323" xr:uid="{EAE57644-95F9-451D-8B19-B3F3FC104D36}"/>
    <cellStyle name="Separador de milhares 2 4 13 4 3 5" xfId="22634" xr:uid="{89FED484-A339-462D-923B-58C1644026F6}"/>
    <cellStyle name="Separador de milhares 2 4 13 4 3 6" xfId="34430" xr:uid="{A29DA109-28CB-4978-9037-A305B6D39626}"/>
    <cellStyle name="Separador de milhares 2 4 13 4 4" xfId="12184" xr:uid="{00000000-0005-0000-0000-0000F31A0000}"/>
    <cellStyle name="Separador de milhares 2 4 13 4 4 2" xfId="15125" xr:uid="{00000000-0005-0000-0000-0000F41A0000}"/>
    <cellStyle name="Separador de milhares 2 4 13 4 4 2 2" xfId="21056" xr:uid="{E0B1B30D-E540-4D7B-AB0D-8FC3A8EE28F4}"/>
    <cellStyle name="Separador de milhares 2 4 13 4 4 2 2 2" xfId="32850" xr:uid="{0AB39300-CC25-4D78-9124-586C48581E36}"/>
    <cellStyle name="Separador de milhares 2 4 13 4 4 2 2 3" xfId="44649" xr:uid="{760A6F6E-99DC-4888-B9F9-7FF7C563039F}"/>
    <cellStyle name="Separador de milhares 2 4 13 4 4 2 3" xfId="26957" xr:uid="{F3C76075-97FA-47B4-8061-FB6C82BBA9F9}"/>
    <cellStyle name="Separador de milhares 2 4 13 4 4 2 4" xfId="38752" xr:uid="{2C3AC395-5F0A-406F-8EE5-27D7925CA5E6}"/>
    <cellStyle name="Separador de milhares 2 4 13 4 4 3" xfId="18120" xr:uid="{ED30FACD-8296-45F9-9238-F50A440571BB}"/>
    <cellStyle name="Separador de milhares 2 4 13 4 4 3 2" xfId="29914" xr:uid="{84A47F9B-2F27-4D26-8BB9-3698C0759A97}"/>
    <cellStyle name="Separador de milhares 2 4 13 4 4 3 3" xfId="41713" xr:uid="{6019B55F-7E8C-43F0-8943-8CC68543C03A}"/>
    <cellStyle name="Separador de milhares 2 4 13 4 4 4" xfId="24021" xr:uid="{FE0D4A2C-5D3A-4656-AFB1-ACA30D0BE63A}"/>
    <cellStyle name="Separador de milhares 2 4 13 4 4 5" xfId="35816" xr:uid="{D5CAF5B9-D3C0-46FA-B47B-9EF9420E39D4}"/>
    <cellStyle name="Separador de milhares 2 4 13 4 5" xfId="13737" xr:uid="{00000000-0005-0000-0000-0000F51A0000}"/>
    <cellStyle name="Separador de milhares 2 4 13 4 5 2" xfId="19668" xr:uid="{33744CB4-70A8-44E9-9F84-5F1B70AF6622}"/>
    <cellStyle name="Separador de milhares 2 4 13 4 5 2 2" xfId="31462" xr:uid="{5B2F8141-8325-4274-A2C5-BC4D9BF90D6B}"/>
    <cellStyle name="Separador de milhares 2 4 13 4 5 2 3" xfId="43261" xr:uid="{870A4E9E-83A2-4B5B-AEB6-0296F3E1C9C8}"/>
    <cellStyle name="Separador de milhares 2 4 13 4 5 3" xfId="25569" xr:uid="{189EE207-DACC-424A-A563-D8574CB078E3}"/>
    <cellStyle name="Separador de milhares 2 4 13 4 5 4" xfId="37364" xr:uid="{35E01E1F-7B4B-4E1A-A28A-94EB331BE901}"/>
    <cellStyle name="Separador de milhares 2 4 13 4 6" xfId="16728" xr:uid="{9CBE67D6-F99F-4387-BC94-F443118FD147}"/>
    <cellStyle name="Separador de milhares 2 4 13 4 6 2" xfId="28522" xr:uid="{FB33ED4C-D3B5-4564-BD1E-165C2FE201DB}"/>
    <cellStyle name="Separador de milhares 2 4 13 4 6 3" xfId="40321" xr:uid="{CEBEF699-55D7-4598-A4F4-4CC37A9B9E29}"/>
    <cellStyle name="Separador de milhares 2 4 13 4 7" xfId="22632" xr:uid="{18F759FD-1F30-4D1E-B0EF-AEE620DAA296}"/>
    <cellStyle name="Separador de milhares 2 4 13 4 8" xfId="34428" xr:uid="{50158B20-0E2F-41BA-A4E1-CC009E7BBC01}"/>
    <cellStyle name="Separador de milhares 2 4 13 5" xfId="4233" xr:uid="{00000000-0005-0000-0000-0000F61A0000}"/>
    <cellStyle name="Separador de milhares 2 4 13 5 2" xfId="12187" xr:uid="{00000000-0005-0000-0000-0000F71A0000}"/>
    <cellStyle name="Separador de milhares 2 4 13 5 2 2" xfId="15128" xr:uid="{00000000-0005-0000-0000-0000F81A0000}"/>
    <cellStyle name="Separador de milhares 2 4 13 5 2 2 2" xfId="21059" xr:uid="{8CB34820-108C-46FE-96D1-8BE10FBB91C7}"/>
    <cellStyle name="Separador de milhares 2 4 13 5 2 2 2 2" xfId="32853" xr:uid="{B421EAE4-4ED1-4385-A16A-7DF7C04405F3}"/>
    <cellStyle name="Separador de milhares 2 4 13 5 2 2 2 3" xfId="44652" xr:uid="{998C6C70-1DB4-47CB-A8A6-00733E1678FC}"/>
    <cellStyle name="Separador de milhares 2 4 13 5 2 2 3" xfId="26960" xr:uid="{6619CA51-A5D1-4920-B746-FB36260F728E}"/>
    <cellStyle name="Separador de milhares 2 4 13 5 2 2 4" xfId="38755" xr:uid="{EDB46AD0-8166-404B-AE9E-DB6B735C1EC5}"/>
    <cellStyle name="Separador de milhares 2 4 13 5 2 3" xfId="18123" xr:uid="{1244185B-EA6A-4D04-A547-D52A109D36E6}"/>
    <cellStyle name="Separador de milhares 2 4 13 5 2 3 2" xfId="29917" xr:uid="{B0BF0CCB-38A5-44DC-B638-74C9635B8245}"/>
    <cellStyle name="Separador de milhares 2 4 13 5 2 3 3" xfId="41716" xr:uid="{DB494BAA-B2EC-49BF-A02D-299F66FAE4E1}"/>
    <cellStyle name="Separador de milhares 2 4 13 5 2 4" xfId="24024" xr:uid="{A1208C03-46FF-425F-B792-D6E1C190940D}"/>
    <cellStyle name="Separador de milhares 2 4 13 5 2 5" xfId="35819" xr:uid="{F3DFDA40-859D-4BFE-B48F-0B420F534163}"/>
    <cellStyle name="Separador de milhares 2 4 13 5 3" xfId="13740" xr:uid="{00000000-0005-0000-0000-0000F91A0000}"/>
    <cellStyle name="Separador de milhares 2 4 13 5 3 2" xfId="19671" xr:uid="{50C59023-DDED-4788-B8FA-33F18D1560F7}"/>
    <cellStyle name="Separador de milhares 2 4 13 5 3 2 2" xfId="31465" xr:uid="{00267B54-173C-49E7-A258-FF76392A7C96}"/>
    <cellStyle name="Separador de milhares 2 4 13 5 3 2 3" xfId="43264" xr:uid="{850B9EDE-7A9B-4BAE-9B23-43E446F55AD2}"/>
    <cellStyle name="Separador de milhares 2 4 13 5 3 3" xfId="25572" xr:uid="{7F6C7BD2-6CBB-442C-B7E3-E7A41F735DB4}"/>
    <cellStyle name="Separador de milhares 2 4 13 5 3 4" xfId="37367" xr:uid="{9C90B4A6-1BC8-4B3F-B750-22BC4BD67738}"/>
    <cellStyle name="Separador de milhares 2 4 13 5 4" xfId="16731" xr:uid="{6DF4FBC1-371F-49F7-8D9C-65219B983B23}"/>
    <cellStyle name="Separador de milhares 2 4 13 5 4 2" xfId="28525" xr:uid="{14977412-0EAC-4136-B2AB-CDB76D407F11}"/>
    <cellStyle name="Separador de milhares 2 4 13 5 4 3" xfId="40324" xr:uid="{675691A1-CA76-4AD6-84E1-D2D7F03F0C25}"/>
    <cellStyle name="Separador de milhares 2 4 13 5 5" xfId="22635" xr:uid="{48D284E3-4D87-44F0-91FA-04222F510A55}"/>
    <cellStyle name="Separador de milhares 2 4 13 5 6" xfId="34431" xr:uid="{F3D0208E-F0B3-43DE-908A-7D8FC72401B4}"/>
    <cellStyle name="Separador de milhares 2 4 13 6" xfId="4234" xr:uid="{00000000-0005-0000-0000-0000FA1A0000}"/>
    <cellStyle name="Separador de milhares 2 4 13 6 2" xfId="12188" xr:uid="{00000000-0005-0000-0000-0000FB1A0000}"/>
    <cellStyle name="Separador de milhares 2 4 13 6 2 2" xfId="15129" xr:uid="{00000000-0005-0000-0000-0000FC1A0000}"/>
    <cellStyle name="Separador de milhares 2 4 13 6 2 2 2" xfId="21060" xr:uid="{1269FADF-272B-43AB-9B98-A511A42F2448}"/>
    <cellStyle name="Separador de milhares 2 4 13 6 2 2 2 2" xfId="32854" xr:uid="{74CD4C13-AA66-48BE-AA45-E116863CDAB2}"/>
    <cellStyle name="Separador de milhares 2 4 13 6 2 2 2 3" xfId="44653" xr:uid="{2DE145EB-A0B6-4E9A-89C3-46902A099024}"/>
    <cellStyle name="Separador de milhares 2 4 13 6 2 2 3" xfId="26961" xr:uid="{7E44D88A-75D8-41DF-AD03-020A9CA65DD9}"/>
    <cellStyle name="Separador de milhares 2 4 13 6 2 2 4" xfId="38756" xr:uid="{8D294BBA-156B-4E8C-9519-C8D196A145BF}"/>
    <cellStyle name="Separador de milhares 2 4 13 6 2 3" xfId="18124" xr:uid="{29575C8C-DE4C-403B-92F3-06B49BBEE691}"/>
    <cellStyle name="Separador de milhares 2 4 13 6 2 3 2" xfId="29918" xr:uid="{D0AC8B73-A35E-4CD2-8924-6F048C624F5D}"/>
    <cellStyle name="Separador de milhares 2 4 13 6 2 3 3" xfId="41717" xr:uid="{DC6A8388-A514-4879-B2C9-2EF9B2ABD064}"/>
    <cellStyle name="Separador de milhares 2 4 13 6 2 4" xfId="24025" xr:uid="{00C9CDFA-A9CB-4880-81E5-658D15843443}"/>
    <cellStyle name="Separador de milhares 2 4 13 6 2 5" xfId="35820" xr:uid="{FB1DFB66-334B-49C3-972A-CEF63965ABDF}"/>
    <cellStyle name="Separador de milhares 2 4 13 6 3" xfId="13741" xr:uid="{00000000-0005-0000-0000-0000FD1A0000}"/>
    <cellStyle name="Separador de milhares 2 4 13 6 3 2" xfId="19672" xr:uid="{4124EA02-2C32-4A53-9CF1-37176E3413C7}"/>
    <cellStyle name="Separador de milhares 2 4 13 6 3 2 2" xfId="31466" xr:uid="{1B3BFFCB-D68D-4B62-897F-F45E157F994F}"/>
    <cellStyle name="Separador de milhares 2 4 13 6 3 2 3" xfId="43265" xr:uid="{CA197827-5002-4DA5-AAEF-57FFBA6E5D4A}"/>
    <cellStyle name="Separador de milhares 2 4 13 6 3 3" xfId="25573" xr:uid="{A19D53BC-9D87-4ECD-8A25-E2E7C8E67A67}"/>
    <cellStyle name="Separador de milhares 2 4 13 6 3 4" xfId="37368" xr:uid="{9772F468-BF63-48AA-B547-45E0C5B87462}"/>
    <cellStyle name="Separador de milhares 2 4 13 6 4" xfId="16732" xr:uid="{78D4B221-9D44-41EF-A593-1561250C568D}"/>
    <cellStyle name="Separador de milhares 2 4 13 6 4 2" xfId="28526" xr:uid="{1894F7B5-6F5E-4EBF-8938-CC83D939E5DF}"/>
    <cellStyle name="Separador de milhares 2 4 13 6 4 3" xfId="40325" xr:uid="{2F0ED07C-3418-435B-9A2B-CE582D418A5E}"/>
    <cellStyle name="Separador de milhares 2 4 13 6 5" xfId="22636" xr:uid="{3740FE9E-EC91-4CD1-BCEE-D3FEC6483547}"/>
    <cellStyle name="Separador de milhares 2 4 13 6 6" xfId="34432" xr:uid="{A618D150-875E-4623-AD7C-8B45011FA284}"/>
    <cellStyle name="Separador de milhares 2 4 13 7" xfId="4235" xr:uid="{00000000-0005-0000-0000-0000FE1A0000}"/>
    <cellStyle name="Separador de milhares 2 4 13 7 2" xfId="12189" xr:uid="{00000000-0005-0000-0000-0000FF1A0000}"/>
    <cellStyle name="Separador de milhares 2 4 13 7 2 2" xfId="15130" xr:uid="{00000000-0005-0000-0000-0000001B0000}"/>
    <cellStyle name="Separador de milhares 2 4 13 7 2 2 2" xfId="21061" xr:uid="{1BD2703C-12E2-4208-B6D9-FB1818F23D4B}"/>
    <cellStyle name="Separador de milhares 2 4 13 7 2 2 2 2" xfId="32855" xr:uid="{8B1676F7-BECA-43A7-9FA7-BF1245CF71C4}"/>
    <cellStyle name="Separador de milhares 2 4 13 7 2 2 2 3" xfId="44654" xr:uid="{1D53E642-A118-4065-B15D-1A41D6A06F8E}"/>
    <cellStyle name="Separador de milhares 2 4 13 7 2 2 3" xfId="26962" xr:uid="{CF408A9A-FAB0-431A-893D-883C9C3957FD}"/>
    <cellStyle name="Separador de milhares 2 4 13 7 2 2 4" xfId="38757" xr:uid="{41386B85-4C5D-484F-9EA7-36924865746C}"/>
    <cellStyle name="Separador de milhares 2 4 13 7 2 3" xfId="18125" xr:uid="{8DDC9504-FFE2-4188-9CF0-68E0936F269A}"/>
    <cellStyle name="Separador de milhares 2 4 13 7 2 3 2" xfId="29919" xr:uid="{79444E9F-034F-4E06-AB53-DB22D443B00C}"/>
    <cellStyle name="Separador de milhares 2 4 13 7 2 3 3" xfId="41718" xr:uid="{D9013DF2-867B-4A55-BC7A-11BAD8D9E21A}"/>
    <cellStyle name="Separador de milhares 2 4 13 7 2 4" xfId="24026" xr:uid="{688A3C73-8ED9-4DB2-AB5B-1A839233FAB3}"/>
    <cellStyle name="Separador de milhares 2 4 13 7 2 5" xfId="35821" xr:uid="{FEFEB3F2-F308-4A31-BE58-3AAB2A3685CC}"/>
    <cellStyle name="Separador de milhares 2 4 13 7 3" xfId="13742" xr:uid="{00000000-0005-0000-0000-0000011B0000}"/>
    <cellStyle name="Separador de milhares 2 4 13 7 3 2" xfId="19673" xr:uid="{51304F66-3673-4A4F-8313-E2EBB11E68B9}"/>
    <cellStyle name="Separador de milhares 2 4 13 7 3 2 2" xfId="31467" xr:uid="{C288A946-4CF8-4D1E-94A7-DA530DF081BC}"/>
    <cellStyle name="Separador de milhares 2 4 13 7 3 2 3" xfId="43266" xr:uid="{9EFD19D6-0A32-418C-BC56-FC0C4B268C30}"/>
    <cellStyle name="Separador de milhares 2 4 13 7 3 3" xfId="25574" xr:uid="{A79725D5-D7C1-4A67-B1B0-CB5C3E771CC1}"/>
    <cellStyle name="Separador de milhares 2 4 13 7 3 4" xfId="37369" xr:uid="{C961E65D-2D0C-41FB-846F-5887E104636C}"/>
    <cellStyle name="Separador de milhares 2 4 13 7 4" xfId="16733" xr:uid="{EE395659-C66D-4DCC-A323-9BDD2C529969}"/>
    <cellStyle name="Separador de milhares 2 4 13 7 4 2" xfId="28527" xr:uid="{497C9771-376F-4ACA-9909-1A983BF6B6AD}"/>
    <cellStyle name="Separador de milhares 2 4 13 7 4 3" xfId="40326" xr:uid="{93BDD6B8-9D13-42AA-A55F-DB78101AF8E9}"/>
    <cellStyle name="Separador de milhares 2 4 13 7 5" xfId="22637" xr:uid="{31DEEB67-398A-43A6-9AD5-E851F55ED345}"/>
    <cellStyle name="Separador de milhares 2 4 13 7 6" xfId="34433" xr:uid="{9A3E5F0C-03E1-44AF-B7F3-2FF4F83F2096}"/>
    <cellStyle name="Separador de milhares 2 4 13 8" xfId="12169" xr:uid="{00000000-0005-0000-0000-0000021B0000}"/>
    <cellStyle name="Separador de milhares 2 4 13 8 2" xfId="15110" xr:uid="{00000000-0005-0000-0000-0000031B0000}"/>
    <cellStyle name="Separador de milhares 2 4 13 8 2 2" xfId="21041" xr:uid="{A764C228-CE27-4FFF-9E9E-58F789BD2E6E}"/>
    <cellStyle name="Separador de milhares 2 4 13 8 2 2 2" xfId="32835" xr:uid="{0D93771F-7939-4E38-A93A-FD5A69C37B2D}"/>
    <cellStyle name="Separador de milhares 2 4 13 8 2 2 3" xfId="44634" xr:uid="{986B9F8E-6B71-4FA0-9F3B-F4D8A2200727}"/>
    <cellStyle name="Separador de milhares 2 4 13 8 2 3" xfId="26942" xr:uid="{0F39308E-F625-48EB-AE91-A79B6CF9DED5}"/>
    <cellStyle name="Separador de milhares 2 4 13 8 2 4" xfId="38737" xr:uid="{9373FCFD-0D2B-4737-B7E4-BCE9B430987C}"/>
    <cellStyle name="Separador de milhares 2 4 13 8 3" xfId="18105" xr:uid="{751E173F-2813-4608-B514-13583AE795BD}"/>
    <cellStyle name="Separador de milhares 2 4 13 8 3 2" xfId="29899" xr:uid="{B077F694-4979-4872-B0AF-C9B8EC94CEC7}"/>
    <cellStyle name="Separador de milhares 2 4 13 8 3 3" xfId="41698" xr:uid="{D27CD957-8A42-49AC-93ED-8DE73082973C}"/>
    <cellStyle name="Separador de milhares 2 4 13 8 4" xfId="24006" xr:uid="{D33499A7-4DC1-45B4-A279-5E648FA2E5E6}"/>
    <cellStyle name="Separador de milhares 2 4 13 8 5" xfId="35801" xr:uid="{4B4CD7B7-69C7-4E80-BD06-3672E4E85A05}"/>
    <cellStyle name="Separador de milhares 2 4 13 9" xfId="13722" xr:uid="{00000000-0005-0000-0000-0000041B0000}"/>
    <cellStyle name="Separador de milhares 2 4 13 9 2" xfId="19653" xr:uid="{B661E263-6FB1-482C-843D-B66EFD119014}"/>
    <cellStyle name="Separador de milhares 2 4 13 9 2 2" xfId="31447" xr:uid="{08ECD2B0-F26F-4519-9575-527FA0C1F36E}"/>
    <cellStyle name="Separador de milhares 2 4 13 9 2 3" xfId="43246" xr:uid="{D61443DD-12D4-461F-BC43-3571AF2DE090}"/>
    <cellStyle name="Separador de milhares 2 4 13 9 3" xfId="25554" xr:uid="{0BC1852B-AA88-4530-879C-FDABA299F1C6}"/>
    <cellStyle name="Separador de milhares 2 4 13 9 4" xfId="37349" xr:uid="{05B4919A-C8AC-4067-85D9-4A8FE8F00B0E}"/>
    <cellStyle name="Separador de milhares 2 4 14" xfId="4236" xr:uid="{00000000-0005-0000-0000-0000051B0000}"/>
    <cellStyle name="Separador de milhares 2 4 14 10" xfId="16734" xr:uid="{829877D1-AC8A-4980-AA48-F40533D79A24}"/>
    <cellStyle name="Separador de milhares 2 4 14 10 2" xfId="28528" xr:uid="{8B9A8833-1DC7-4E5A-A8ED-703E659D15D2}"/>
    <cellStyle name="Separador de milhares 2 4 14 10 3" xfId="40327" xr:uid="{32C6A49D-C1E7-47DF-A3E1-9170BE57AD05}"/>
    <cellStyle name="Separador de milhares 2 4 14 11" xfId="22638" xr:uid="{A255C66F-CAF2-4634-9BB2-E2027BCDDBAC}"/>
    <cellStyle name="Separador de milhares 2 4 14 12" xfId="34434" xr:uid="{41C52C04-8358-43A0-8BA2-6B7CA6520E30}"/>
    <cellStyle name="Separador de milhares 2 4 14 2" xfId="4237" xr:uid="{00000000-0005-0000-0000-0000061B0000}"/>
    <cellStyle name="Separador de milhares 2 4 14 2 10" xfId="34435" xr:uid="{0F6EB679-D1DF-4619-96A4-1C08F404782F}"/>
    <cellStyle name="Separador de milhares 2 4 14 2 2" xfId="4238" xr:uid="{00000000-0005-0000-0000-0000071B0000}"/>
    <cellStyle name="Separador de milhares 2 4 14 2 2 2" xfId="4239" xr:uid="{00000000-0005-0000-0000-0000081B0000}"/>
    <cellStyle name="Separador de milhares 2 4 14 2 2 2 2" xfId="12193" xr:uid="{00000000-0005-0000-0000-0000091B0000}"/>
    <cellStyle name="Separador de milhares 2 4 14 2 2 2 2 2" xfId="15134" xr:uid="{00000000-0005-0000-0000-00000A1B0000}"/>
    <cellStyle name="Separador de milhares 2 4 14 2 2 2 2 2 2" xfId="21065" xr:uid="{936D33A2-809E-4601-BC55-A66E62057EC6}"/>
    <cellStyle name="Separador de milhares 2 4 14 2 2 2 2 2 2 2" xfId="32859" xr:uid="{D1E28609-A0DB-49EF-8F4F-730FA9A8465A}"/>
    <cellStyle name="Separador de milhares 2 4 14 2 2 2 2 2 2 3" xfId="44658" xr:uid="{4B9CD0C3-86E6-4507-8057-CFBC22FE5DC6}"/>
    <cellStyle name="Separador de milhares 2 4 14 2 2 2 2 2 3" xfId="26966" xr:uid="{DC3F773F-415D-4C3F-A19C-84416E992CFE}"/>
    <cellStyle name="Separador de milhares 2 4 14 2 2 2 2 2 4" xfId="38761" xr:uid="{94F28F12-CE8B-4ACF-BA88-DC2129FDD8C1}"/>
    <cellStyle name="Separador de milhares 2 4 14 2 2 2 2 3" xfId="18129" xr:uid="{1FF24A56-DFD3-47F2-B08F-AE0A23B6A60A}"/>
    <cellStyle name="Separador de milhares 2 4 14 2 2 2 2 3 2" xfId="29923" xr:uid="{3EF68FEA-E36D-49EA-BA6C-754A69104E51}"/>
    <cellStyle name="Separador de milhares 2 4 14 2 2 2 2 3 3" xfId="41722" xr:uid="{DAA09EC3-C148-4FEF-9A80-18A7A588A8B8}"/>
    <cellStyle name="Separador de milhares 2 4 14 2 2 2 2 4" xfId="24030" xr:uid="{6F8DE0F1-48A2-4BDA-80B3-D6441DEDA0C8}"/>
    <cellStyle name="Separador de milhares 2 4 14 2 2 2 2 5" xfId="35825" xr:uid="{87406468-C33E-4FDD-9875-077D112E1188}"/>
    <cellStyle name="Separador de milhares 2 4 14 2 2 2 3" xfId="13746" xr:uid="{00000000-0005-0000-0000-00000B1B0000}"/>
    <cellStyle name="Separador de milhares 2 4 14 2 2 2 3 2" xfId="19677" xr:uid="{783A6EA7-2D33-491E-A05A-661D56C3C7C0}"/>
    <cellStyle name="Separador de milhares 2 4 14 2 2 2 3 2 2" xfId="31471" xr:uid="{51EE6E09-BBE3-471D-B977-4870541D71FB}"/>
    <cellStyle name="Separador de milhares 2 4 14 2 2 2 3 2 3" xfId="43270" xr:uid="{AB0F7899-0BD6-4FFC-A6E5-32096AE3B0E8}"/>
    <cellStyle name="Separador de milhares 2 4 14 2 2 2 3 3" xfId="25578" xr:uid="{978BF126-F402-4C9B-8B53-57215CBF3009}"/>
    <cellStyle name="Separador de milhares 2 4 14 2 2 2 3 4" xfId="37373" xr:uid="{B5E07064-F579-42EA-9286-3869467C8DF5}"/>
    <cellStyle name="Separador de milhares 2 4 14 2 2 2 4" xfId="16737" xr:uid="{2D83BC77-3769-49F5-83A5-BF3BDDF6327D}"/>
    <cellStyle name="Separador de milhares 2 4 14 2 2 2 4 2" xfId="28531" xr:uid="{97411546-7A88-4CFD-A114-E2613B1C1883}"/>
    <cellStyle name="Separador de milhares 2 4 14 2 2 2 4 3" xfId="40330" xr:uid="{4DF9660D-CF32-4476-8091-AD9412783715}"/>
    <cellStyle name="Separador de milhares 2 4 14 2 2 2 5" xfId="22641" xr:uid="{E5E0893B-0F6F-4E87-BE7B-BBDF190390A4}"/>
    <cellStyle name="Separador de milhares 2 4 14 2 2 2 6" xfId="34437" xr:uid="{8B67FCBB-B85F-46F4-83F8-3F6CEF37674C}"/>
    <cellStyle name="Separador de milhares 2 4 14 2 2 3" xfId="4240" xr:uid="{00000000-0005-0000-0000-00000C1B0000}"/>
    <cellStyle name="Separador de milhares 2 4 14 2 2 3 2" xfId="12194" xr:uid="{00000000-0005-0000-0000-00000D1B0000}"/>
    <cellStyle name="Separador de milhares 2 4 14 2 2 3 2 2" xfId="15135" xr:uid="{00000000-0005-0000-0000-00000E1B0000}"/>
    <cellStyle name="Separador de milhares 2 4 14 2 2 3 2 2 2" xfId="21066" xr:uid="{6F2E04A6-24F4-45B5-BC40-46CB821FD226}"/>
    <cellStyle name="Separador de milhares 2 4 14 2 2 3 2 2 2 2" xfId="32860" xr:uid="{25625687-E1E9-4B48-8B08-084D6FF56150}"/>
    <cellStyle name="Separador de milhares 2 4 14 2 2 3 2 2 2 3" xfId="44659" xr:uid="{CBFCB710-1AFB-4F97-BB7D-FFEE6196EB4C}"/>
    <cellStyle name="Separador de milhares 2 4 14 2 2 3 2 2 3" xfId="26967" xr:uid="{73AB8706-DA54-4286-96EE-637F59D0AE61}"/>
    <cellStyle name="Separador de milhares 2 4 14 2 2 3 2 2 4" xfId="38762" xr:uid="{0D9F2134-F29D-4C93-9F98-5CB3879263BC}"/>
    <cellStyle name="Separador de milhares 2 4 14 2 2 3 2 3" xfId="18130" xr:uid="{30713FCD-1D6E-4496-BE5D-8206AD127584}"/>
    <cellStyle name="Separador de milhares 2 4 14 2 2 3 2 3 2" xfId="29924" xr:uid="{266CA064-6BC5-49FA-964C-4273EAF55DC7}"/>
    <cellStyle name="Separador de milhares 2 4 14 2 2 3 2 3 3" xfId="41723" xr:uid="{755286DF-CF9D-4F63-BB9A-4E962C83B7D7}"/>
    <cellStyle name="Separador de milhares 2 4 14 2 2 3 2 4" xfId="24031" xr:uid="{22FAA509-875A-4129-A2CE-D22DEF45F08B}"/>
    <cellStyle name="Separador de milhares 2 4 14 2 2 3 2 5" xfId="35826" xr:uid="{02FE90E0-58EE-4C3C-B2C2-D2DB0C8DAC68}"/>
    <cellStyle name="Separador de milhares 2 4 14 2 2 3 3" xfId="13747" xr:uid="{00000000-0005-0000-0000-00000F1B0000}"/>
    <cellStyle name="Separador de milhares 2 4 14 2 2 3 3 2" xfId="19678" xr:uid="{DE579B7D-F546-4DA6-AF24-74D71A4F7EFE}"/>
    <cellStyle name="Separador de milhares 2 4 14 2 2 3 3 2 2" xfId="31472" xr:uid="{BC0A5578-E705-4DAE-8A66-AD2BCA870A61}"/>
    <cellStyle name="Separador de milhares 2 4 14 2 2 3 3 2 3" xfId="43271" xr:uid="{3C7C2780-142B-4F87-B350-E94A1B85B92F}"/>
    <cellStyle name="Separador de milhares 2 4 14 2 2 3 3 3" xfId="25579" xr:uid="{1AA0B315-01ED-42E8-AC75-5E03FEBC2BCA}"/>
    <cellStyle name="Separador de milhares 2 4 14 2 2 3 3 4" xfId="37374" xr:uid="{25F2B0D6-E0DF-45AE-9FB3-42040CF508DE}"/>
    <cellStyle name="Separador de milhares 2 4 14 2 2 3 4" xfId="16738" xr:uid="{6CAA1973-126F-4020-BB2B-9BDAAF49A6BD}"/>
    <cellStyle name="Separador de milhares 2 4 14 2 2 3 4 2" xfId="28532" xr:uid="{9F29E4F1-7541-4929-8B50-5B218182615D}"/>
    <cellStyle name="Separador de milhares 2 4 14 2 2 3 4 3" xfId="40331" xr:uid="{35BB3FB0-5AE5-49A7-9083-0520636C5B8D}"/>
    <cellStyle name="Separador de milhares 2 4 14 2 2 3 5" xfId="22642" xr:uid="{881885D7-FCD1-4AD3-89E7-9024154811E8}"/>
    <cellStyle name="Separador de milhares 2 4 14 2 2 3 6" xfId="34438" xr:uid="{14514FFB-D1C8-4848-A594-8968265ABF9D}"/>
    <cellStyle name="Separador de milhares 2 4 14 2 2 4" xfId="12192" xr:uid="{00000000-0005-0000-0000-0000101B0000}"/>
    <cellStyle name="Separador de milhares 2 4 14 2 2 4 2" xfId="15133" xr:uid="{00000000-0005-0000-0000-0000111B0000}"/>
    <cellStyle name="Separador de milhares 2 4 14 2 2 4 2 2" xfId="21064" xr:uid="{FCF5F544-28E8-4900-A844-A8953FFDEC28}"/>
    <cellStyle name="Separador de milhares 2 4 14 2 2 4 2 2 2" xfId="32858" xr:uid="{709EC855-47DC-417E-8D76-14BA57DF7145}"/>
    <cellStyle name="Separador de milhares 2 4 14 2 2 4 2 2 3" xfId="44657" xr:uid="{8BBB3382-69A3-46DA-89AE-7617A1F27CCA}"/>
    <cellStyle name="Separador de milhares 2 4 14 2 2 4 2 3" xfId="26965" xr:uid="{E93FA238-42A1-4CE7-8059-02FBFC96E31C}"/>
    <cellStyle name="Separador de milhares 2 4 14 2 2 4 2 4" xfId="38760" xr:uid="{AC366A4C-962B-4BDF-989E-EF1B89470407}"/>
    <cellStyle name="Separador de milhares 2 4 14 2 2 4 3" xfId="18128" xr:uid="{D515FCC3-BDAF-47B8-893D-D18189F0DBEE}"/>
    <cellStyle name="Separador de milhares 2 4 14 2 2 4 3 2" xfId="29922" xr:uid="{01AD3DC2-5081-426F-82DB-4F3D6B3B1F1B}"/>
    <cellStyle name="Separador de milhares 2 4 14 2 2 4 3 3" xfId="41721" xr:uid="{E4984D87-852A-4B92-A88C-8362BAAC3049}"/>
    <cellStyle name="Separador de milhares 2 4 14 2 2 4 4" xfId="24029" xr:uid="{DF121C33-5E44-40E7-9929-4707BB5C3774}"/>
    <cellStyle name="Separador de milhares 2 4 14 2 2 4 5" xfId="35824" xr:uid="{20C76C3C-990D-48FC-8E08-AEBBFA9DF6AD}"/>
    <cellStyle name="Separador de milhares 2 4 14 2 2 5" xfId="13745" xr:uid="{00000000-0005-0000-0000-0000121B0000}"/>
    <cellStyle name="Separador de milhares 2 4 14 2 2 5 2" xfId="19676" xr:uid="{7EF1A72D-8AF4-46DD-BFE5-E53E46A43A1D}"/>
    <cellStyle name="Separador de milhares 2 4 14 2 2 5 2 2" xfId="31470" xr:uid="{4BBA88DC-2379-46E6-95D2-55E9CC4EDBB9}"/>
    <cellStyle name="Separador de milhares 2 4 14 2 2 5 2 3" xfId="43269" xr:uid="{6A64DE6D-1705-43D2-B335-A55E8A43CB6E}"/>
    <cellStyle name="Separador de milhares 2 4 14 2 2 5 3" xfId="25577" xr:uid="{5B9EE88D-7728-4327-BB39-0E8182CC9A78}"/>
    <cellStyle name="Separador de milhares 2 4 14 2 2 5 4" xfId="37372" xr:uid="{F78A5B7E-9781-49B1-9E6B-4BC86BCA77B9}"/>
    <cellStyle name="Separador de milhares 2 4 14 2 2 6" xfId="16736" xr:uid="{1CA716C0-55F8-4584-8DCA-1EC36A43487E}"/>
    <cellStyle name="Separador de milhares 2 4 14 2 2 6 2" xfId="28530" xr:uid="{80ADAF78-08E4-4ACB-B976-34B7BC2D06BB}"/>
    <cellStyle name="Separador de milhares 2 4 14 2 2 6 3" xfId="40329" xr:uid="{182EF7D7-7918-4BB1-B511-333A3B904852}"/>
    <cellStyle name="Separador de milhares 2 4 14 2 2 7" xfId="22640" xr:uid="{6AC9BE52-508B-4874-BCEA-ACAC1A43F1D0}"/>
    <cellStyle name="Separador de milhares 2 4 14 2 2 8" xfId="34436" xr:uid="{FEBA08D6-53A7-45ED-93EA-55F6AD37038D}"/>
    <cellStyle name="Separador de milhares 2 4 14 2 3" xfId="4241" xr:uid="{00000000-0005-0000-0000-0000131B0000}"/>
    <cellStyle name="Separador de milhares 2 4 14 2 3 2" xfId="12195" xr:uid="{00000000-0005-0000-0000-0000141B0000}"/>
    <cellStyle name="Separador de milhares 2 4 14 2 3 2 2" xfId="15136" xr:uid="{00000000-0005-0000-0000-0000151B0000}"/>
    <cellStyle name="Separador de milhares 2 4 14 2 3 2 2 2" xfId="21067" xr:uid="{D2E944C4-F0AD-4F2A-9A83-2E9207D048E1}"/>
    <cellStyle name="Separador de milhares 2 4 14 2 3 2 2 2 2" xfId="32861" xr:uid="{FEEF1E0C-8F22-4C5D-9EEF-42164E9694A0}"/>
    <cellStyle name="Separador de milhares 2 4 14 2 3 2 2 2 3" xfId="44660" xr:uid="{9FBA2987-F174-4096-9413-878F5523F83A}"/>
    <cellStyle name="Separador de milhares 2 4 14 2 3 2 2 3" xfId="26968" xr:uid="{154B18CF-C735-46AC-8D62-853B194794B3}"/>
    <cellStyle name="Separador de milhares 2 4 14 2 3 2 2 4" xfId="38763" xr:uid="{4B790670-58C5-407A-A761-2FE6BD0352B0}"/>
    <cellStyle name="Separador de milhares 2 4 14 2 3 2 3" xfId="18131" xr:uid="{0C713042-CE99-4461-9F44-4090370D1296}"/>
    <cellStyle name="Separador de milhares 2 4 14 2 3 2 3 2" xfId="29925" xr:uid="{5C854B64-F2D1-4AF0-BB3B-57D57760188A}"/>
    <cellStyle name="Separador de milhares 2 4 14 2 3 2 3 3" xfId="41724" xr:uid="{9699E1C9-4E41-4263-B4FB-BDF4FE1EBEA4}"/>
    <cellStyle name="Separador de milhares 2 4 14 2 3 2 4" xfId="24032" xr:uid="{BF8E1DC9-E891-4B08-B1D6-7B6FA31166F9}"/>
    <cellStyle name="Separador de milhares 2 4 14 2 3 2 5" xfId="35827" xr:uid="{9EE1BB51-234E-407B-BED3-0E75F72C0FF1}"/>
    <cellStyle name="Separador de milhares 2 4 14 2 3 3" xfId="13748" xr:uid="{00000000-0005-0000-0000-0000161B0000}"/>
    <cellStyle name="Separador de milhares 2 4 14 2 3 3 2" xfId="19679" xr:uid="{BED33557-EAFD-495E-B41F-5F29A6147393}"/>
    <cellStyle name="Separador de milhares 2 4 14 2 3 3 2 2" xfId="31473" xr:uid="{DBB54A2B-2EC2-4DA8-8621-B0D875D7FEA9}"/>
    <cellStyle name="Separador de milhares 2 4 14 2 3 3 2 3" xfId="43272" xr:uid="{87A6842D-CD22-4025-B87F-D7471DD5EE2F}"/>
    <cellStyle name="Separador de milhares 2 4 14 2 3 3 3" xfId="25580" xr:uid="{4B79A7DF-E4C8-44F2-A9D9-6F87C6535EDA}"/>
    <cellStyle name="Separador de milhares 2 4 14 2 3 3 4" xfId="37375" xr:uid="{43F1BB75-CA14-4EDE-8F97-BEDECF0F1666}"/>
    <cellStyle name="Separador de milhares 2 4 14 2 3 4" xfId="16739" xr:uid="{BD6C8F82-6286-4B0F-ADDF-D8C0444F62CA}"/>
    <cellStyle name="Separador de milhares 2 4 14 2 3 4 2" xfId="28533" xr:uid="{C9B02485-B653-4F42-9DBA-C9D79EACC806}"/>
    <cellStyle name="Separador de milhares 2 4 14 2 3 4 3" xfId="40332" xr:uid="{785D140D-AD02-4CC0-BBA8-A93201D8BD43}"/>
    <cellStyle name="Separador de milhares 2 4 14 2 3 5" xfId="22643" xr:uid="{F541C903-2E61-415E-A9A2-9622DB51A1EC}"/>
    <cellStyle name="Separador de milhares 2 4 14 2 3 6" xfId="34439" xr:uid="{2D4AE6C4-6C42-4065-AD06-D40AF5C723B0}"/>
    <cellStyle name="Separador de milhares 2 4 14 2 4" xfId="4242" xr:uid="{00000000-0005-0000-0000-0000171B0000}"/>
    <cellStyle name="Separador de milhares 2 4 14 2 4 2" xfId="12196" xr:uid="{00000000-0005-0000-0000-0000181B0000}"/>
    <cellStyle name="Separador de milhares 2 4 14 2 4 2 2" xfId="15137" xr:uid="{00000000-0005-0000-0000-0000191B0000}"/>
    <cellStyle name="Separador de milhares 2 4 14 2 4 2 2 2" xfId="21068" xr:uid="{438583B0-F83B-4D9C-B69B-09F2BED955C2}"/>
    <cellStyle name="Separador de milhares 2 4 14 2 4 2 2 2 2" xfId="32862" xr:uid="{8014629F-7FCD-45FC-8C15-258E23B98637}"/>
    <cellStyle name="Separador de milhares 2 4 14 2 4 2 2 2 3" xfId="44661" xr:uid="{9B8576A3-A24C-427E-895B-EB9E976BB197}"/>
    <cellStyle name="Separador de milhares 2 4 14 2 4 2 2 3" xfId="26969" xr:uid="{8EEBA9F6-36FD-4346-B73E-DBCCC2153979}"/>
    <cellStyle name="Separador de milhares 2 4 14 2 4 2 2 4" xfId="38764" xr:uid="{C58866B2-0F77-4863-80B1-31CED821CCAC}"/>
    <cellStyle name="Separador de milhares 2 4 14 2 4 2 3" xfId="18132" xr:uid="{AE52ADEB-FF2D-4702-9BFA-CC80B93FCE1B}"/>
    <cellStyle name="Separador de milhares 2 4 14 2 4 2 3 2" xfId="29926" xr:uid="{111724D4-745F-4201-9349-9942F872C84D}"/>
    <cellStyle name="Separador de milhares 2 4 14 2 4 2 3 3" xfId="41725" xr:uid="{C960658D-7280-40C0-9D51-5EF93674D964}"/>
    <cellStyle name="Separador de milhares 2 4 14 2 4 2 4" xfId="24033" xr:uid="{586B1040-0984-490A-B338-7CE41ED3A533}"/>
    <cellStyle name="Separador de milhares 2 4 14 2 4 2 5" xfId="35828" xr:uid="{42395979-4886-44A0-A7D3-AD662DFD86AC}"/>
    <cellStyle name="Separador de milhares 2 4 14 2 4 3" xfId="13749" xr:uid="{00000000-0005-0000-0000-00001A1B0000}"/>
    <cellStyle name="Separador de milhares 2 4 14 2 4 3 2" xfId="19680" xr:uid="{AFF1EFF0-3122-431D-9FB3-DD6763EC7EE8}"/>
    <cellStyle name="Separador de milhares 2 4 14 2 4 3 2 2" xfId="31474" xr:uid="{BC518A53-D6D6-49E1-A22D-2F3E1F591F49}"/>
    <cellStyle name="Separador de milhares 2 4 14 2 4 3 2 3" xfId="43273" xr:uid="{876514C1-2826-4A79-8B82-0C7AF7A33335}"/>
    <cellStyle name="Separador de milhares 2 4 14 2 4 3 3" xfId="25581" xr:uid="{72B9FD0B-E4C3-438F-A489-AEF0093862F6}"/>
    <cellStyle name="Separador de milhares 2 4 14 2 4 3 4" xfId="37376" xr:uid="{EFC48B53-6D8B-477D-8F32-C43569B6FAB7}"/>
    <cellStyle name="Separador de milhares 2 4 14 2 4 4" xfId="16740" xr:uid="{98065757-0279-487E-9A0A-12541E274783}"/>
    <cellStyle name="Separador de milhares 2 4 14 2 4 4 2" xfId="28534" xr:uid="{6108DB20-3D0D-4EFB-9EEE-3FC1299CC8C3}"/>
    <cellStyle name="Separador de milhares 2 4 14 2 4 4 3" xfId="40333" xr:uid="{6FF6FCC9-4C8E-4792-A080-58F2EECD40C3}"/>
    <cellStyle name="Separador de milhares 2 4 14 2 4 5" xfId="22644" xr:uid="{80AE4819-3EB2-443C-999B-92384DE774CD}"/>
    <cellStyle name="Separador de milhares 2 4 14 2 4 6" xfId="34440" xr:uid="{F50B7E2B-9B0D-4112-82F3-F50B4015C97F}"/>
    <cellStyle name="Separador de milhares 2 4 14 2 5" xfId="4243" xr:uid="{00000000-0005-0000-0000-00001B1B0000}"/>
    <cellStyle name="Separador de milhares 2 4 14 2 5 2" xfId="12197" xr:uid="{00000000-0005-0000-0000-00001C1B0000}"/>
    <cellStyle name="Separador de milhares 2 4 14 2 5 2 2" xfId="15138" xr:uid="{00000000-0005-0000-0000-00001D1B0000}"/>
    <cellStyle name="Separador de milhares 2 4 14 2 5 2 2 2" xfId="21069" xr:uid="{5B7FB4FB-785C-4C24-965F-29268133A3FD}"/>
    <cellStyle name="Separador de milhares 2 4 14 2 5 2 2 2 2" xfId="32863" xr:uid="{299525C6-B3F6-4272-8A47-4B9254352A15}"/>
    <cellStyle name="Separador de milhares 2 4 14 2 5 2 2 2 3" xfId="44662" xr:uid="{01B0EF6E-5F1B-4209-A0BD-A91532588A3F}"/>
    <cellStyle name="Separador de milhares 2 4 14 2 5 2 2 3" xfId="26970" xr:uid="{1A3385D0-D868-4BB5-A6BD-17555EF92F81}"/>
    <cellStyle name="Separador de milhares 2 4 14 2 5 2 2 4" xfId="38765" xr:uid="{1710E78D-93AD-42D5-8541-BBCE7504221D}"/>
    <cellStyle name="Separador de milhares 2 4 14 2 5 2 3" xfId="18133" xr:uid="{8CABC4FA-F929-4ECE-A5F2-6E2D94A7E3C5}"/>
    <cellStyle name="Separador de milhares 2 4 14 2 5 2 3 2" xfId="29927" xr:uid="{03C55CE7-0F84-4E90-8A14-E943CE602E9B}"/>
    <cellStyle name="Separador de milhares 2 4 14 2 5 2 3 3" xfId="41726" xr:uid="{D8283C67-5350-4D2B-96ED-E1081703998D}"/>
    <cellStyle name="Separador de milhares 2 4 14 2 5 2 4" xfId="24034" xr:uid="{F36AE787-3A16-49F3-A730-3138538A672B}"/>
    <cellStyle name="Separador de milhares 2 4 14 2 5 2 5" xfId="35829" xr:uid="{CFA0A299-1AE1-431B-AA51-EFDEB6847F35}"/>
    <cellStyle name="Separador de milhares 2 4 14 2 5 3" xfId="13750" xr:uid="{00000000-0005-0000-0000-00001E1B0000}"/>
    <cellStyle name="Separador de milhares 2 4 14 2 5 3 2" xfId="19681" xr:uid="{20283D4C-D225-454D-8B97-D11FAC6AAFF9}"/>
    <cellStyle name="Separador de milhares 2 4 14 2 5 3 2 2" xfId="31475" xr:uid="{2D106E6B-9AA4-498D-BE1A-E6214E6033B7}"/>
    <cellStyle name="Separador de milhares 2 4 14 2 5 3 2 3" xfId="43274" xr:uid="{1F2AE1D2-C454-4382-9B4C-2D32C49A246E}"/>
    <cellStyle name="Separador de milhares 2 4 14 2 5 3 3" xfId="25582" xr:uid="{4276A895-CE76-4104-94FD-A37778184DAA}"/>
    <cellStyle name="Separador de milhares 2 4 14 2 5 3 4" xfId="37377" xr:uid="{632EAF91-68DC-4F65-9AA4-4E9BED79A259}"/>
    <cellStyle name="Separador de milhares 2 4 14 2 5 4" xfId="16741" xr:uid="{393CE58C-F524-4256-9969-144BD4D9826D}"/>
    <cellStyle name="Separador de milhares 2 4 14 2 5 4 2" xfId="28535" xr:uid="{93582885-9E37-462C-B208-AD40CB5F27FE}"/>
    <cellStyle name="Separador de milhares 2 4 14 2 5 4 3" xfId="40334" xr:uid="{8E5B7220-6091-4A90-A8A2-E2B307EDC1C6}"/>
    <cellStyle name="Separador de milhares 2 4 14 2 5 5" xfId="22645" xr:uid="{DD5A4132-ECB9-4D3E-A7B7-9E1459512EA4}"/>
    <cellStyle name="Separador de milhares 2 4 14 2 5 6" xfId="34441" xr:uid="{9E780951-BE17-464F-915B-A42AA888B563}"/>
    <cellStyle name="Separador de milhares 2 4 14 2 6" xfId="12191" xr:uid="{00000000-0005-0000-0000-00001F1B0000}"/>
    <cellStyle name="Separador de milhares 2 4 14 2 6 2" xfId="15132" xr:uid="{00000000-0005-0000-0000-0000201B0000}"/>
    <cellStyle name="Separador de milhares 2 4 14 2 6 2 2" xfId="21063" xr:uid="{651C50EB-A2D0-474E-AFE3-5CE3E8D97A9D}"/>
    <cellStyle name="Separador de milhares 2 4 14 2 6 2 2 2" xfId="32857" xr:uid="{B2A468CF-3E62-4F95-B2BD-027DFFE7E8A8}"/>
    <cellStyle name="Separador de milhares 2 4 14 2 6 2 2 3" xfId="44656" xr:uid="{652B5792-8431-4256-A695-35BFA617EC19}"/>
    <cellStyle name="Separador de milhares 2 4 14 2 6 2 3" xfId="26964" xr:uid="{9C0CA0B2-BAA7-461D-90E5-8AD2D25FD12C}"/>
    <cellStyle name="Separador de milhares 2 4 14 2 6 2 4" xfId="38759" xr:uid="{AEFE4075-9E20-45E6-84F0-F1BFD623C97F}"/>
    <cellStyle name="Separador de milhares 2 4 14 2 6 3" xfId="18127" xr:uid="{0672856F-CB84-4F95-81D0-95146B5AA817}"/>
    <cellStyle name="Separador de milhares 2 4 14 2 6 3 2" xfId="29921" xr:uid="{6E1A9BF7-F254-452A-ACA3-662A220CD6A7}"/>
    <cellStyle name="Separador de milhares 2 4 14 2 6 3 3" xfId="41720" xr:uid="{2B44BB49-F393-401A-B881-B65153186FE2}"/>
    <cellStyle name="Separador de milhares 2 4 14 2 6 4" xfId="24028" xr:uid="{1FA86468-71EC-4453-A4CC-B0F3DB1C1020}"/>
    <cellStyle name="Separador de milhares 2 4 14 2 6 5" xfId="35823" xr:uid="{762CBD95-3D4E-4F46-8AC7-071A428BBCC4}"/>
    <cellStyle name="Separador de milhares 2 4 14 2 7" xfId="13744" xr:uid="{00000000-0005-0000-0000-0000211B0000}"/>
    <cellStyle name="Separador de milhares 2 4 14 2 7 2" xfId="19675" xr:uid="{F1E1B052-773A-4CE9-8727-2B34A0CB6EFD}"/>
    <cellStyle name="Separador de milhares 2 4 14 2 7 2 2" xfId="31469" xr:uid="{9758CBD8-BC77-4CAB-BC0E-BE284CFC0060}"/>
    <cellStyle name="Separador de milhares 2 4 14 2 7 2 3" xfId="43268" xr:uid="{7D23AD46-084D-49B1-A879-F82A87385E76}"/>
    <cellStyle name="Separador de milhares 2 4 14 2 7 3" xfId="25576" xr:uid="{645B277D-AC60-4872-8DB8-2BCA79B802BC}"/>
    <cellStyle name="Separador de milhares 2 4 14 2 7 4" xfId="37371" xr:uid="{217A2F17-720E-466E-9E84-35A2A79FB798}"/>
    <cellStyle name="Separador de milhares 2 4 14 2 8" xfId="16735" xr:uid="{16318A0C-101C-44A8-84D1-1A07CE05D58F}"/>
    <cellStyle name="Separador de milhares 2 4 14 2 8 2" xfId="28529" xr:uid="{1A72E76D-6AE1-4CB5-8E22-41E4AB16CC20}"/>
    <cellStyle name="Separador de milhares 2 4 14 2 8 3" xfId="40328" xr:uid="{FEF0F337-146F-44CE-B58F-48F86DBF4AF1}"/>
    <cellStyle name="Separador de milhares 2 4 14 2 9" xfId="22639" xr:uid="{6F04B477-65F2-4F65-8F05-FF6DDE26FC83}"/>
    <cellStyle name="Separador de milhares 2 4 14 3" xfId="4244" xr:uid="{00000000-0005-0000-0000-0000221B0000}"/>
    <cellStyle name="Separador de milhares 2 4 14 3 10" xfId="34442" xr:uid="{9D5C689D-C802-496B-9EAB-BC1048CAC3C9}"/>
    <cellStyle name="Separador de milhares 2 4 14 3 2" xfId="4245" xr:uid="{00000000-0005-0000-0000-0000231B0000}"/>
    <cellStyle name="Separador de milhares 2 4 14 3 2 2" xfId="4246" xr:uid="{00000000-0005-0000-0000-0000241B0000}"/>
    <cellStyle name="Separador de milhares 2 4 14 3 2 2 2" xfId="12200" xr:uid="{00000000-0005-0000-0000-0000251B0000}"/>
    <cellStyle name="Separador de milhares 2 4 14 3 2 2 2 2" xfId="15141" xr:uid="{00000000-0005-0000-0000-0000261B0000}"/>
    <cellStyle name="Separador de milhares 2 4 14 3 2 2 2 2 2" xfId="21072" xr:uid="{420955DA-2FEA-4EC2-B6ED-0CB2289D553B}"/>
    <cellStyle name="Separador de milhares 2 4 14 3 2 2 2 2 2 2" xfId="32866" xr:uid="{58CC7462-6BC0-48D1-BB64-7335319D00C7}"/>
    <cellStyle name="Separador de milhares 2 4 14 3 2 2 2 2 2 3" xfId="44665" xr:uid="{9156948E-0164-443B-80F2-F599653D0949}"/>
    <cellStyle name="Separador de milhares 2 4 14 3 2 2 2 2 3" xfId="26973" xr:uid="{D5141793-B54D-4555-A844-BA5A895ADCDD}"/>
    <cellStyle name="Separador de milhares 2 4 14 3 2 2 2 2 4" xfId="38768" xr:uid="{18FE1A09-6C2C-4E44-A271-3CF4D63C9402}"/>
    <cellStyle name="Separador de milhares 2 4 14 3 2 2 2 3" xfId="18136" xr:uid="{F5097005-7E2B-4830-9E6E-98AE6B959C6D}"/>
    <cellStyle name="Separador de milhares 2 4 14 3 2 2 2 3 2" xfId="29930" xr:uid="{69315FE1-61FF-4ADB-B25C-70E567D0F9A4}"/>
    <cellStyle name="Separador de milhares 2 4 14 3 2 2 2 3 3" xfId="41729" xr:uid="{BFFFBB84-B32D-462F-8925-86DB3E0F369D}"/>
    <cellStyle name="Separador de milhares 2 4 14 3 2 2 2 4" xfId="24037" xr:uid="{2E8A970C-3FB3-40C9-82C7-B478D3E970F6}"/>
    <cellStyle name="Separador de milhares 2 4 14 3 2 2 2 5" xfId="35832" xr:uid="{131A54DD-3CAA-4ACA-9EFE-FDE27561061C}"/>
    <cellStyle name="Separador de milhares 2 4 14 3 2 2 3" xfId="13753" xr:uid="{00000000-0005-0000-0000-0000271B0000}"/>
    <cellStyle name="Separador de milhares 2 4 14 3 2 2 3 2" xfId="19684" xr:uid="{FE59A57A-5850-4F4B-99A4-030A0DF8CB65}"/>
    <cellStyle name="Separador de milhares 2 4 14 3 2 2 3 2 2" xfId="31478" xr:uid="{FAA324E4-CBEB-4C80-9444-9430CF00D2B3}"/>
    <cellStyle name="Separador de milhares 2 4 14 3 2 2 3 2 3" xfId="43277" xr:uid="{93A4B9D7-722C-4A88-BBE8-5F08537C4D27}"/>
    <cellStyle name="Separador de milhares 2 4 14 3 2 2 3 3" xfId="25585" xr:uid="{DD7F531A-CE73-4C5B-82D9-5942BACFC1D3}"/>
    <cellStyle name="Separador de milhares 2 4 14 3 2 2 3 4" xfId="37380" xr:uid="{DC57B40A-830A-49A4-8254-55A0F7D71013}"/>
    <cellStyle name="Separador de milhares 2 4 14 3 2 2 4" xfId="16744" xr:uid="{F9332F24-00C6-4956-862E-81ED880498AA}"/>
    <cellStyle name="Separador de milhares 2 4 14 3 2 2 4 2" xfId="28538" xr:uid="{D68C87F7-D204-4FA0-AC34-611B30D7DA80}"/>
    <cellStyle name="Separador de milhares 2 4 14 3 2 2 4 3" xfId="40337" xr:uid="{7B9F99FB-F0ED-4B1A-9E24-7E11F0B9D5B0}"/>
    <cellStyle name="Separador de milhares 2 4 14 3 2 2 5" xfId="22648" xr:uid="{CECEC5F6-F235-47BF-B788-138F66849919}"/>
    <cellStyle name="Separador de milhares 2 4 14 3 2 2 6" xfId="34444" xr:uid="{0BB0BF93-8EB1-41FF-9AE9-2BE6AC0CF748}"/>
    <cellStyle name="Separador de milhares 2 4 14 3 2 3" xfId="4247" xr:uid="{00000000-0005-0000-0000-0000281B0000}"/>
    <cellStyle name="Separador de milhares 2 4 14 3 2 3 2" xfId="12201" xr:uid="{00000000-0005-0000-0000-0000291B0000}"/>
    <cellStyle name="Separador de milhares 2 4 14 3 2 3 2 2" xfId="15142" xr:uid="{00000000-0005-0000-0000-00002A1B0000}"/>
    <cellStyle name="Separador de milhares 2 4 14 3 2 3 2 2 2" xfId="21073" xr:uid="{AB78483F-9554-4653-AB3C-A934FC2D972B}"/>
    <cellStyle name="Separador de milhares 2 4 14 3 2 3 2 2 2 2" xfId="32867" xr:uid="{D558129A-10A8-4F9E-A865-4FD8651CF16A}"/>
    <cellStyle name="Separador de milhares 2 4 14 3 2 3 2 2 2 3" xfId="44666" xr:uid="{900E46AE-D57D-44C3-933C-C0361D894D06}"/>
    <cellStyle name="Separador de milhares 2 4 14 3 2 3 2 2 3" xfId="26974" xr:uid="{E67CF205-0672-42FF-A2BE-923F2624D976}"/>
    <cellStyle name="Separador de milhares 2 4 14 3 2 3 2 2 4" xfId="38769" xr:uid="{0BC3EA6E-02C7-4A30-86E5-C8BBD96FA2AC}"/>
    <cellStyle name="Separador de milhares 2 4 14 3 2 3 2 3" xfId="18137" xr:uid="{A42B401A-0F99-4035-A0D2-1EF87E64AC38}"/>
    <cellStyle name="Separador de milhares 2 4 14 3 2 3 2 3 2" xfId="29931" xr:uid="{59E57F25-14CB-495D-88DE-4FAC98A82C21}"/>
    <cellStyle name="Separador de milhares 2 4 14 3 2 3 2 3 3" xfId="41730" xr:uid="{F6F98AC6-B4D6-472B-8F79-555248DD066A}"/>
    <cellStyle name="Separador de milhares 2 4 14 3 2 3 2 4" xfId="24038" xr:uid="{E6F9D89A-52C9-4742-AC67-D8EDE562A172}"/>
    <cellStyle name="Separador de milhares 2 4 14 3 2 3 2 5" xfId="35833" xr:uid="{4CD5AE9B-0832-4CE0-BFC4-F5206AC3A4C5}"/>
    <cellStyle name="Separador de milhares 2 4 14 3 2 3 3" xfId="13754" xr:uid="{00000000-0005-0000-0000-00002B1B0000}"/>
    <cellStyle name="Separador de milhares 2 4 14 3 2 3 3 2" xfId="19685" xr:uid="{5F594DBA-960C-4F79-A4C3-DEDCAD70CCEF}"/>
    <cellStyle name="Separador de milhares 2 4 14 3 2 3 3 2 2" xfId="31479" xr:uid="{5D125247-BEBE-4421-B8D5-8DE0A0DBEF87}"/>
    <cellStyle name="Separador de milhares 2 4 14 3 2 3 3 2 3" xfId="43278" xr:uid="{7A2ABAB1-5E84-4BFE-8379-C547B81E86DF}"/>
    <cellStyle name="Separador de milhares 2 4 14 3 2 3 3 3" xfId="25586" xr:uid="{61E3BD35-29D1-4C30-9A1A-134E25D8BD6D}"/>
    <cellStyle name="Separador de milhares 2 4 14 3 2 3 3 4" xfId="37381" xr:uid="{6B7A9D42-0943-4B0D-A5D2-E04EF8F7843E}"/>
    <cellStyle name="Separador de milhares 2 4 14 3 2 3 4" xfId="16745" xr:uid="{3AF5B9D1-212B-42D1-A812-3442A4293C50}"/>
    <cellStyle name="Separador de milhares 2 4 14 3 2 3 4 2" xfId="28539" xr:uid="{349AE2D2-29CB-4109-A869-31633B1C6E57}"/>
    <cellStyle name="Separador de milhares 2 4 14 3 2 3 4 3" xfId="40338" xr:uid="{41D3A2D7-1480-4047-BBB8-A06AE99EFA37}"/>
    <cellStyle name="Separador de milhares 2 4 14 3 2 3 5" xfId="22649" xr:uid="{BBEE2435-52C3-4526-A162-451100EBF47A}"/>
    <cellStyle name="Separador de milhares 2 4 14 3 2 3 6" xfId="34445" xr:uid="{8B19F0A3-AC7B-4C6E-9084-F608DAFDE729}"/>
    <cellStyle name="Separador de milhares 2 4 14 3 2 4" xfId="12199" xr:uid="{00000000-0005-0000-0000-00002C1B0000}"/>
    <cellStyle name="Separador de milhares 2 4 14 3 2 4 2" xfId="15140" xr:uid="{00000000-0005-0000-0000-00002D1B0000}"/>
    <cellStyle name="Separador de milhares 2 4 14 3 2 4 2 2" xfId="21071" xr:uid="{61957684-3E13-4B60-88EE-BB3DE86F21F1}"/>
    <cellStyle name="Separador de milhares 2 4 14 3 2 4 2 2 2" xfId="32865" xr:uid="{A637526B-879D-46BE-B662-EB07AEBBC07E}"/>
    <cellStyle name="Separador de milhares 2 4 14 3 2 4 2 2 3" xfId="44664" xr:uid="{C262ADFB-DA74-4F85-AB81-47740CCE3536}"/>
    <cellStyle name="Separador de milhares 2 4 14 3 2 4 2 3" xfId="26972" xr:uid="{43FE64AE-A679-442C-A6E7-1C5F263660CC}"/>
    <cellStyle name="Separador de milhares 2 4 14 3 2 4 2 4" xfId="38767" xr:uid="{21B256E2-8005-404F-AD24-13AAE9FD6DAA}"/>
    <cellStyle name="Separador de milhares 2 4 14 3 2 4 3" xfId="18135" xr:uid="{5FCF5E8E-A431-493E-A7B0-53438DA932CB}"/>
    <cellStyle name="Separador de milhares 2 4 14 3 2 4 3 2" xfId="29929" xr:uid="{D2A75C9B-E06B-4D9D-A884-FB0B12EF0AE3}"/>
    <cellStyle name="Separador de milhares 2 4 14 3 2 4 3 3" xfId="41728" xr:uid="{7B7E2C19-91F1-44A6-B91E-00E009F86692}"/>
    <cellStyle name="Separador de milhares 2 4 14 3 2 4 4" xfId="24036" xr:uid="{2C3671DF-02EC-4347-9FC0-76D13CE415FA}"/>
    <cellStyle name="Separador de milhares 2 4 14 3 2 4 5" xfId="35831" xr:uid="{05B94AB9-AE1C-48C9-A84D-E4942EE0E3BB}"/>
    <cellStyle name="Separador de milhares 2 4 14 3 2 5" xfId="13752" xr:uid="{00000000-0005-0000-0000-00002E1B0000}"/>
    <cellStyle name="Separador de milhares 2 4 14 3 2 5 2" xfId="19683" xr:uid="{0E2EDE1D-7F24-4A48-92E9-AABB9AE8C67C}"/>
    <cellStyle name="Separador de milhares 2 4 14 3 2 5 2 2" xfId="31477" xr:uid="{4109E65E-4E05-4A34-A792-919F4C83DC09}"/>
    <cellStyle name="Separador de milhares 2 4 14 3 2 5 2 3" xfId="43276" xr:uid="{3B120304-162D-4E8E-8DF9-6EFD5DD6CA7F}"/>
    <cellStyle name="Separador de milhares 2 4 14 3 2 5 3" xfId="25584" xr:uid="{C9DCB896-DC63-43DA-B18E-4582A96684FC}"/>
    <cellStyle name="Separador de milhares 2 4 14 3 2 5 4" xfId="37379" xr:uid="{2F04F8A3-761A-409F-B399-A1A5AB52442C}"/>
    <cellStyle name="Separador de milhares 2 4 14 3 2 6" xfId="16743" xr:uid="{CAA2517A-2FD9-4658-8918-D113DB345523}"/>
    <cellStyle name="Separador de milhares 2 4 14 3 2 6 2" xfId="28537" xr:uid="{9019781F-9B3A-4F0D-9338-7D680955F4BF}"/>
    <cellStyle name="Separador de milhares 2 4 14 3 2 6 3" xfId="40336" xr:uid="{5771C38D-5A77-48ED-9529-65D2AE722EEB}"/>
    <cellStyle name="Separador de milhares 2 4 14 3 2 7" xfId="22647" xr:uid="{AB307FC2-16CE-48DD-9DE6-9B2E94CABAAB}"/>
    <cellStyle name="Separador de milhares 2 4 14 3 2 8" xfId="34443" xr:uid="{43E1E0E2-7C1B-4058-9823-8B7A1E3B2DE5}"/>
    <cellStyle name="Separador de milhares 2 4 14 3 3" xfId="4248" xr:uid="{00000000-0005-0000-0000-00002F1B0000}"/>
    <cellStyle name="Separador de milhares 2 4 14 3 3 2" xfId="12202" xr:uid="{00000000-0005-0000-0000-0000301B0000}"/>
    <cellStyle name="Separador de milhares 2 4 14 3 3 2 2" xfId="15143" xr:uid="{00000000-0005-0000-0000-0000311B0000}"/>
    <cellStyle name="Separador de milhares 2 4 14 3 3 2 2 2" xfId="21074" xr:uid="{AABD05D6-9453-4114-9837-1DCA33A91B7C}"/>
    <cellStyle name="Separador de milhares 2 4 14 3 3 2 2 2 2" xfId="32868" xr:uid="{C185DA01-BAA0-45FE-AB47-4246694A9C42}"/>
    <cellStyle name="Separador de milhares 2 4 14 3 3 2 2 2 3" xfId="44667" xr:uid="{BF21B503-0FB2-4106-B3E5-FA296834A804}"/>
    <cellStyle name="Separador de milhares 2 4 14 3 3 2 2 3" xfId="26975" xr:uid="{1D240807-3FF0-4A48-8B9D-BBC8CA9DC994}"/>
    <cellStyle name="Separador de milhares 2 4 14 3 3 2 2 4" xfId="38770" xr:uid="{49DFDA21-8897-4932-9564-C974C2709D7C}"/>
    <cellStyle name="Separador de milhares 2 4 14 3 3 2 3" xfId="18138" xr:uid="{78F9CC2E-8543-4F74-9B92-A0EC444CF34D}"/>
    <cellStyle name="Separador de milhares 2 4 14 3 3 2 3 2" xfId="29932" xr:uid="{35DF32D8-53BC-4325-A5A3-A10791A98627}"/>
    <cellStyle name="Separador de milhares 2 4 14 3 3 2 3 3" xfId="41731" xr:uid="{A2D94028-C1DD-439D-A7E8-5E5748E616BE}"/>
    <cellStyle name="Separador de milhares 2 4 14 3 3 2 4" xfId="24039" xr:uid="{17A1C874-701A-46F7-9602-F3B76793A708}"/>
    <cellStyle name="Separador de milhares 2 4 14 3 3 2 5" xfId="35834" xr:uid="{D2FB8360-E5D5-4435-BAC0-EA17CCFDB865}"/>
    <cellStyle name="Separador de milhares 2 4 14 3 3 3" xfId="13755" xr:uid="{00000000-0005-0000-0000-0000321B0000}"/>
    <cellStyle name="Separador de milhares 2 4 14 3 3 3 2" xfId="19686" xr:uid="{3ED52364-0DE5-418E-9A4A-7663F10EE22E}"/>
    <cellStyle name="Separador de milhares 2 4 14 3 3 3 2 2" xfId="31480" xr:uid="{34E61C0F-2622-4D4E-BD7C-D941DAEA0380}"/>
    <cellStyle name="Separador de milhares 2 4 14 3 3 3 2 3" xfId="43279" xr:uid="{C4FAB0EE-0222-4455-B471-937BD2F0EE04}"/>
    <cellStyle name="Separador de milhares 2 4 14 3 3 3 3" xfId="25587" xr:uid="{B13363B1-3FAF-4CA5-AA23-F87DB258150C}"/>
    <cellStyle name="Separador de milhares 2 4 14 3 3 3 4" xfId="37382" xr:uid="{4EEF235D-DB21-4B53-AC46-FF009EB174BF}"/>
    <cellStyle name="Separador de milhares 2 4 14 3 3 4" xfId="16746" xr:uid="{55E60A13-92C3-4A5F-8DA1-B9942BE214BD}"/>
    <cellStyle name="Separador de milhares 2 4 14 3 3 4 2" xfId="28540" xr:uid="{1A2290B4-37CE-47D8-9196-89D90EF37952}"/>
    <cellStyle name="Separador de milhares 2 4 14 3 3 4 3" xfId="40339" xr:uid="{E78C4EA5-9F1A-4065-8055-C3957DC3DDFE}"/>
    <cellStyle name="Separador de milhares 2 4 14 3 3 5" xfId="22650" xr:uid="{0602B029-E80C-468C-A631-60D241EF4A5A}"/>
    <cellStyle name="Separador de milhares 2 4 14 3 3 6" xfId="34446" xr:uid="{29E526FB-8905-433E-87A1-F59EF8CC91AA}"/>
    <cellStyle name="Separador de milhares 2 4 14 3 4" xfId="4249" xr:uid="{00000000-0005-0000-0000-0000331B0000}"/>
    <cellStyle name="Separador de milhares 2 4 14 3 4 2" xfId="12203" xr:uid="{00000000-0005-0000-0000-0000341B0000}"/>
    <cellStyle name="Separador de milhares 2 4 14 3 4 2 2" xfId="15144" xr:uid="{00000000-0005-0000-0000-0000351B0000}"/>
    <cellStyle name="Separador de milhares 2 4 14 3 4 2 2 2" xfId="21075" xr:uid="{4E30A494-034D-4184-81EC-01337C770602}"/>
    <cellStyle name="Separador de milhares 2 4 14 3 4 2 2 2 2" xfId="32869" xr:uid="{6660CAF9-322C-4736-A895-7922F20B2CD2}"/>
    <cellStyle name="Separador de milhares 2 4 14 3 4 2 2 2 3" xfId="44668" xr:uid="{D980D86A-7A0B-49BC-84DF-04D288AB18F3}"/>
    <cellStyle name="Separador de milhares 2 4 14 3 4 2 2 3" xfId="26976" xr:uid="{0BF4D39E-CA70-403B-9457-4AA99F4C9859}"/>
    <cellStyle name="Separador de milhares 2 4 14 3 4 2 2 4" xfId="38771" xr:uid="{0A546F32-5378-45E5-AD22-7EF4CA07BF64}"/>
    <cellStyle name="Separador de milhares 2 4 14 3 4 2 3" xfId="18139" xr:uid="{98D44BBB-9420-4363-A2F8-9C14B8282095}"/>
    <cellStyle name="Separador de milhares 2 4 14 3 4 2 3 2" xfId="29933" xr:uid="{4B7167EA-920E-4162-83B7-D621277D0CDE}"/>
    <cellStyle name="Separador de milhares 2 4 14 3 4 2 3 3" xfId="41732" xr:uid="{E28DB56B-3379-406E-9055-00A165B7936B}"/>
    <cellStyle name="Separador de milhares 2 4 14 3 4 2 4" xfId="24040" xr:uid="{6D67A74E-93CA-482F-82CE-1A7CACFD44B6}"/>
    <cellStyle name="Separador de milhares 2 4 14 3 4 2 5" xfId="35835" xr:uid="{99A3FC78-5F69-4958-B293-3F09CD1795B7}"/>
    <cellStyle name="Separador de milhares 2 4 14 3 4 3" xfId="13756" xr:uid="{00000000-0005-0000-0000-0000361B0000}"/>
    <cellStyle name="Separador de milhares 2 4 14 3 4 3 2" xfId="19687" xr:uid="{7AABD297-6A25-4093-B6CA-4A8073E8B2D4}"/>
    <cellStyle name="Separador de milhares 2 4 14 3 4 3 2 2" xfId="31481" xr:uid="{C99CD175-2CAE-4F91-8AB2-5D6C64429FC6}"/>
    <cellStyle name="Separador de milhares 2 4 14 3 4 3 2 3" xfId="43280" xr:uid="{3439ACA5-AA60-42B8-8EA7-A0C400CACC66}"/>
    <cellStyle name="Separador de milhares 2 4 14 3 4 3 3" xfId="25588" xr:uid="{906705DF-B25B-4FAE-A391-1F2BCC4C86E8}"/>
    <cellStyle name="Separador de milhares 2 4 14 3 4 3 4" xfId="37383" xr:uid="{7D4F3E10-1EA3-432F-81CC-DF1B653172AA}"/>
    <cellStyle name="Separador de milhares 2 4 14 3 4 4" xfId="16747" xr:uid="{5C1B6E83-3E4D-4943-A6CD-08D32C823A33}"/>
    <cellStyle name="Separador de milhares 2 4 14 3 4 4 2" xfId="28541" xr:uid="{D294DB80-EFF8-42DA-80C7-B4F02394A63B}"/>
    <cellStyle name="Separador de milhares 2 4 14 3 4 4 3" xfId="40340" xr:uid="{FA995765-78BB-4E32-8EFF-0B4C3E2B8D13}"/>
    <cellStyle name="Separador de milhares 2 4 14 3 4 5" xfId="22651" xr:uid="{D1A2D2B6-DDE2-4D0D-BD4D-C6106BFCBBF4}"/>
    <cellStyle name="Separador de milhares 2 4 14 3 4 6" xfId="34447" xr:uid="{87E643C8-B874-496A-8310-84A4F23AF352}"/>
    <cellStyle name="Separador de milhares 2 4 14 3 5" xfId="4250" xr:uid="{00000000-0005-0000-0000-0000371B0000}"/>
    <cellStyle name="Separador de milhares 2 4 14 3 5 2" xfId="12204" xr:uid="{00000000-0005-0000-0000-0000381B0000}"/>
    <cellStyle name="Separador de milhares 2 4 14 3 5 2 2" xfId="15145" xr:uid="{00000000-0005-0000-0000-0000391B0000}"/>
    <cellStyle name="Separador de milhares 2 4 14 3 5 2 2 2" xfId="21076" xr:uid="{C75FCE7D-8BAB-40F7-816C-04107ABB58F3}"/>
    <cellStyle name="Separador de milhares 2 4 14 3 5 2 2 2 2" xfId="32870" xr:uid="{3435E9E9-D2E1-4302-8141-2558054BA005}"/>
    <cellStyle name="Separador de milhares 2 4 14 3 5 2 2 2 3" xfId="44669" xr:uid="{B37747A3-2B3D-4F21-95CC-25D91B77211D}"/>
    <cellStyle name="Separador de milhares 2 4 14 3 5 2 2 3" xfId="26977" xr:uid="{C0E278D3-7BA6-43BA-A134-FC7DD9A02C54}"/>
    <cellStyle name="Separador de milhares 2 4 14 3 5 2 2 4" xfId="38772" xr:uid="{12814E2E-BB47-4AA3-97D4-C6A114160B88}"/>
    <cellStyle name="Separador de milhares 2 4 14 3 5 2 3" xfId="18140" xr:uid="{59C46463-C995-4DEE-9E0F-A6DAC3D5D228}"/>
    <cellStyle name="Separador de milhares 2 4 14 3 5 2 3 2" xfId="29934" xr:uid="{FAAF1D39-EE66-4508-A809-64C8333B3C00}"/>
    <cellStyle name="Separador de milhares 2 4 14 3 5 2 3 3" xfId="41733" xr:uid="{50E6AD65-509B-46F3-B773-23E8013BBA8D}"/>
    <cellStyle name="Separador de milhares 2 4 14 3 5 2 4" xfId="24041" xr:uid="{60C17DC4-3D7B-449F-B686-7CC8B6D3F1B2}"/>
    <cellStyle name="Separador de milhares 2 4 14 3 5 2 5" xfId="35836" xr:uid="{C68706CA-38E3-49B2-8020-DE678C3F9167}"/>
    <cellStyle name="Separador de milhares 2 4 14 3 5 3" xfId="13757" xr:uid="{00000000-0005-0000-0000-00003A1B0000}"/>
    <cellStyle name="Separador de milhares 2 4 14 3 5 3 2" xfId="19688" xr:uid="{0C735F02-648F-4FE1-B848-E402EBD598B9}"/>
    <cellStyle name="Separador de milhares 2 4 14 3 5 3 2 2" xfId="31482" xr:uid="{BE2861E1-5C58-43C3-B566-7EC3AB439FBB}"/>
    <cellStyle name="Separador de milhares 2 4 14 3 5 3 2 3" xfId="43281" xr:uid="{A8514884-4195-4DDE-8353-9C41AA01DD54}"/>
    <cellStyle name="Separador de milhares 2 4 14 3 5 3 3" xfId="25589" xr:uid="{46AB2771-A1C4-42DE-9342-61762739091A}"/>
    <cellStyle name="Separador de milhares 2 4 14 3 5 3 4" xfId="37384" xr:uid="{23E8101B-41AF-4A53-8F4B-1DFBC3C55F3F}"/>
    <cellStyle name="Separador de milhares 2 4 14 3 5 4" xfId="16748" xr:uid="{EFDC31FA-9017-4D99-A4EE-3092D2490DE9}"/>
    <cellStyle name="Separador de milhares 2 4 14 3 5 4 2" xfId="28542" xr:uid="{F7C754AA-8E06-4195-BD04-411088F0BCEC}"/>
    <cellStyle name="Separador de milhares 2 4 14 3 5 4 3" xfId="40341" xr:uid="{35316377-1362-47A0-9F63-FC073673FF1D}"/>
    <cellStyle name="Separador de milhares 2 4 14 3 5 5" xfId="22652" xr:uid="{3D3C35CB-073B-4A39-8F02-D2765A2F18D3}"/>
    <cellStyle name="Separador de milhares 2 4 14 3 5 6" xfId="34448" xr:uid="{CA3BCF39-152C-40BD-8A15-F646F3479BF8}"/>
    <cellStyle name="Separador de milhares 2 4 14 3 6" xfId="12198" xr:uid="{00000000-0005-0000-0000-00003B1B0000}"/>
    <cellStyle name="Separador de milhares 2 4 14 3 6 2" xfId="15139" xr:uid="{00000000-0005-0000-0000-00003C1B0000}"/>
    <cellStyle name="Separador de milhares 2 4 14 3 6 2 2" xfId="21070" xr:uid="{7708A919-5271-45B3-BBDB-EEC15F2E272D}"/>
    <cellStyle name="Separador de milhares 2 4 14 3 6 2 2 2" xfId="32864" xr:uid="{A849DD44-6652-4B65-BACB-A4846D7901E5}"/>
    <cellStyle name="Separador de milhares 2 4 14 3 6 2 2 3" xfId="44663" xr:uid="{B2414DF2-3E19-4834-804C-90352BF23ECE}"/>
    <cellStyle name="Separador de milhares 2 4 14 3 6 2 3" xfId="26971" xr:uid="{04C3D242-BED9-48C1-B316-E1E69F487287}"/>
    <cellStyle name="Separador de milhares 2 4 14 3 6 2 4" xfId="38766" xr:uid="{D09CC190-743F-4D6E-A563-663A0E5890C0}"/>
    <cellStyle name="Separador de milhares 2 4 14 3 6 3" xfId="18134" xr:uid="{F5F4DEFA-7244-420D-A33F-88D372295B49}"/>
    <cellStyle name="Separador de milhares 2 4 14 3 6 3 2" xfId="29928" xr:uid="{F8D61ABD-1F5D-4C40-AF0D-65871A2A89A1}"/>
    <cellStyle name="Separador de milhares 2 4 14 3 6 3 3" xfId="41727" xr:uid="{A7E6547E-9BC0-412C-A832-412263400D96}"/>
    <cellStyle name="Separador de milhares 2 4 14 3 6 4" xfId="24035" xr:uid="{7878B66C-CA45-44EF-962A-A6B3FEEF2F55}"/>
    <cellStyle name="Separador de milhares 2 4 14 3 6 5" xfId="35830" xr:uid="{0EC29DC9-CDC4-4FCE-BED8-E2D9C1C5BCDB}"/>
    <cellStyle name="Separador de milhares 2 4 14 3 7" xfId="13751" xr:uid="{00000000-0005-0000-0000-00003D1B0000}"/>
    <cellStyle name="Separador de milhares 2 4 14 3 7 2" xfId="19682" xr:uid="{3A0574A5-17E9-4BD4-8FB6-87C5D64552D3}"/>
    <cellStyle name="Separador de milhares 2 4 14 3 7 2 2" xfId="31476" xr:uid="{E535CD5D-2396-42A5-81A8-FA0311CC10B0}"/>
    <cellStyle name="Separador de milhares 2 4 14 3 7 2 3" xfId="43275" xr:uid="{5EBFA79B-D743-4A58-B28D-F442191FA735}"/>
    <cellStyle name="Separador de milhares 2 4 14 3 7 3" xfId="25583" xr:uid="{3BDE7B10-B3FB-42C9-A52A-BD6EC35F105E}"/>
    <cellStyle name="Separador de milhares 2 4 14 3 7 4" xfId="37378" xr:uid="{20B7E676-3D5B-4CF7-9895-A86565822212}"/>
    <cellStyle name="Separador de milhares 2 4 14 3 8" xfId="16742" xr:uid="{EC1FD4C5-CC91-4BE2-87ED-DA0D620C5D27}"/>
    <cellStyle name="Separador de milhares 2 4 14 3 8 2" xfId="28536" xr:uid="{63A0C0BC-1109-493B-BFD7-331B941947F9}"/>
    <cellStyle name="Separador de milhares 2 4 14 3 8 3" xfId="40335" xr:uid="{BC7758AC-FFF6-4B78-883C-963C280E7ABA}"/>
    <cellStyle name="Separador de milhares 2 4 14 3 9" xfId="22646" xr:uid="{04DED583-7DF2-4B9B-BCB2-9B0B4C07E493}"/>
    <cellStyle name="Separador de milhares 2 4 14 4" xfId="4251" xr:uid="{00000000-0005-0000-0000-00003E1B0000}"/>
    <cellStyle name="Separador de milhares 2 4 14 4 2" xfId="4252" xr:uid="{00000000-0005-0000-0000-00003F1B0000}"/>
    <cellStyle name="Separador de milhares 2 4 14 4 2 2" xfId="12206" xr:uid="{00000000-0005-0000-0000-0000401B0000}"/>
    <cellStyle name="Separador de milhares 2 4 14 4 2 2 2" xfId="15147" xr:uid="{00000000-0005-0000-0000-0000411B0000}"/>
    <cellStyle name="Separador de milhares 2 4 14 4 2 2 2 2" xfId="21078" xr:uid="{E98E8C6D-AC3C-40FE-975D-C4273EF42F10}"/>
    <cellStyle name="Separador de milhares 2 4 14 4 2 2 2 2 2" xfId="32872" xr:uid="{8A8714A8-A9C9-40CE-A8BF-0D3AEC1F07B7}"/>
    <cellStyle name="Separador de milhares 2 4 14 4 2 2 2 2 3" xfId="44671" xr:uid="{77D63173-FD12-4F52-BB5B-5D3EF59D25C2}"/>
    <cellStyle name="Separador de milhares 2 4 14 4 2 2 2 3" xfId="26979" xr:uid="{FB094B88-B6A8-42AE-B2B1-E633547C5D79}"/>
    <cellStyle name="Separador de milhares 2 4 14 4 2 2 2 4" xfId="38774" xr:uid="{095F1FCF-FF9A-4E4D-A8BE-51F7D273F8BD}"/>
    <cellStyle name="Separador de milhares 2 4 14 4 2 2 3" xfId="18142" xr:uid="{0A266778-E6BB-4580-9411-0D439601C4A2}"/>
    <cellStyle name="Separador de milhares 2 4 14 4 2 2 3 2" xfId="29936" xr:uid="{73EA27BA-AE0A-41FD-82F8-AEC720EE2A96}"/>
    <cellStyle name="Separador de milhares 2 4 14 4 2 2 3 3" xfId="41735" xr:uid="{2AB01483-F528-4FD6-B05A-E2E2BF9BA677}"/>
    <cellStyle name="Separador de milhares 2 4 14 4 2 2 4" xfId="24043" xr:uid="{438AD0CF-F620-4E7E-8496-B69B013413E9}"/>
    <cellStyle name="Separador de milhares 2 4 14 4 2 2 5" xfId="35838" xr:uid="{580E4C1C-62E9-4813-AC37-74306A295588}"/>
    <cellStyle name="Separador de milhares 2 4 14 4 2 3" xfId="13759" xr:uid="{00000000-0005-0000-0000-0000421B0000}"/>
    <cellStyle name="Separador de milhares 2 4 14 4 2 3 2" xfId="19690" xr:uid="{FD98FAF3-1BF4-4CD9-9171-1E448ED33CAD}"/>
    <cellStyle name="Separador de milhares 2 4 14 4 2 3 2 2" xfId="31484" xr:uid="{DF1DF1B9-3AAF-4B2A-817E-2268C2B99782}"/>
    <cellStyle name="Separador de milhares 2 4 14 4 2 3 2 3" xfId="43283" xr:uid="{8B260DCF-FA33-4286-A59E-705F00B7A7DD}"/>
    <cellStyle name="Separador de milhares 2 4 14 4 2 3 3" xfId="25591" xr:uid="{C73E1EB0-E69C-44BE-A4C9-3B68919F3ED1}"/>
    <cellStyle name="Separador de milhares 2 4 14 4 2 3 4" xfId="37386" xr:uid="{9E727E65-A1BA-4B65-A3CE-1B5E89AA12A1}"/>
    <cellStyle name="Separador de milhares 2 4 14 4 2 4" xfId="16750" xr:uid="{21394C66-3AA6-41E8-90CE-E12375A525FC}"/>
    <cellStyle name="Separador de milhares 2 4 14 4 2 4 2" xfId="28544" xr:uid="{93A06DEF-A94B-4971-8168-F533C40A6393}"/>
    <cellStyle name="Separador de milhares 2 4 14 4 2 4 3" xfId="40343" xr:uid="{4CC4D8C0-82B8-4077-A7C4-A315BB4EFEA1}"/>
    <cellStyle name="Separador de milhares 2 4 14 4 2 5" xfId="22654" xr:uid="{B64F7EC9-0E2D-44F6-A46A-2F4CB3457E6A}"/>
    <cellStyle name="Separador de milhares 2 4 14 4 2 6" xfId="34450" xr:uid="{A9533E25-65DF-40B5-BF7A-31CF9280DDB9}"/>
    <cellStyle name="Separador de milhares 2 4 14 4 3" xfId="4253" xr:uid="{00000000-0005-0000-0000-0000431B0000}"/>
    <cellStyle name="Separador de milhares 2 4 14 4 3 2" xfId="12207" xr:uid="{00000000-0005-0000-0000-0000441B0000}"/>
    <cellStyle name="Separador de milhares 2 4 14 4 3 2 2" xfId="15148" xr:uid="{00000000-0005-0000-0000-0000451B0000}"/>
    <cellStyle name="Separador de milhares 2 4 14 4 3 2 2 2" xfId="21079" xr:uid="{A44436C8-5001-48CF-9D93-2B9FA6085EA2}"/>
    <cellStyle name="Separador de milhares 2 4 14 4 3 2 2 2 2" xfId="32873" xr:uid="{DD8EA173-C5E2-4653-BEEA-DEB564D071DE}"/>
    <cellStyle name="Separador de milhares 2 4 14 4 3 2 2 2 3" xfId="44672" xr:uid="{049456C4-BD3F-4F91-82F8-71F3E8407320}"/>
    <cellStyle name="Separador de milhares 2 4 14 4 3 2 2 3" xfId="26980" xr:uid="{95E384F4-E265-4333-8E75-8570D9C42001}"/>
    <cellStyle name="Separador de milhares 2 4 14 4 3 2 2 4" xfId="38775" xr:uid="{BE6928C1-8C17-4F32-A7A4-7DA524B0B3F8}"/>
    <cellStyle name="Separador de milhares 2 4 14 4 3 2 3" xfId="18143" xr:uid="{86031F0E-4D58-4F3E-BB57-23C3753ACD2E}"/>
    <cellStyle name="Separador de milhares 2 4 14 4 3 2 3 2" xfId="29937" xr:uid="{E59C3426-A3E9-462A-9ED2-257DC41B5C7F}"/>
    <cellStyle name="Separador de milhares 2 4 14 4 3 2 3 3" xfId="41736" xr:uid="{61D96E60-C32A-451B-AEB5-F1A00A99DBA0}"/>
    <cellStyle name="Separador de milhares 2 4 14 4 3 2 4" xfId="24044" xr:uid="{1F904CFB-2964-4BBE-9263-45F34EBC26A2}"/>
    <cellStyle name="Separador de milhares 2 4 14 4 3 2 5" xfId="35839" xr:uid="{6B38379E-BAA7-426F-B699-342F057EA4FD}"/>
    <cellStyle name="Separador de milhares 2 4 14 4 3 3" xfId="13760" xr:uid="{00000000-0005-0000-0000-0000461B0000}"/>
    <cellStyle name="Separador de milhares 2 4 14 4 3 3 2" xfId="19691" xr:uid="{8E671D58-F932-4F17-8F3F-93CA9046285C}"/>
    <cellStyle name="Separador de milhares 2 4 14 4 3 3 2 2" xfId="31485" xr:uid="{D7A77C22-DAAA-455E-8A41-3C8FB1C69BDC}"/>
    <cellStyle name="Separador de milhares 2 4 14 4 3 3 2 3" xfId="43284" xr:uid="{8948C5A1-70FA-4550-BF22-4AEC08F73A80}"/>
    <cellStyle name="Separador de milhares 2 4 14 4 3 3 3" xfId="25592" xr:uid="{7D1D0263-157A-466E-8487-97BE9411B926}"/>
    <cellStyle name="Separador de milhares 2 4 14 4 3 3 4" xfId="37387" xr:uid="{BEE0FA02-BCF6-4FC6-807B-F05A4BF20E73}"/>
    <cellStyle name="Separador de milhares 2 4 14 4 3 4" xfId="16751" xr:uid="{C9604542-89BA-4CEC-A671-1DDCE4DF60C7}"/>
    <cellStyle name="Separador de milhares 2 4 14 4 3 4 2" xfId="28545" xr:uid="{6B5C505B-0051-46F1-B60E-E80F5530C248}"/>
    <cellStyle name="Separador de milhares 2 4 14 4 3 4 3" xfId="40344" xr:uid="{9B43315F-750D-47EC-B9A8-2EF4597D9E7F}"/>
    <cellStyle name="Separador de milhares 2 4 14 4 3 5" xfId="22655" xr:uid="{9F940177-D4B4-4C07-8474-BC3AD784404A}"/>
    <cellStyle name="Separador de milhares 2 4 14 4 3 6" xfId="34451" xr:uid="{C4DBF1E2-C3EA-497D-B942-F056A02FE180}"/>
    <cellStyle name="Separador de milhares 2 4 14 4 4" xfId="12205" xr:uid="{00000000-0005-0000-0000-0000471B0000}"/>
    <cellStyle name="Separador de milhares 2 4 14 4 4 2" xfId="15146" xr:uid="{00000000-0005-0000-0000-0000481B0000}"/>
    <cellStyle name="Separador de milhares 2 4 14 4 4 2 2" xfId="21077" xr:uid="{47865FD6-166D-48AE-A19E-939FD92DFDEE}"/>
    <cellStyle name="Separador de milhares 2 4 14 4 4 2 2 2" xfId="32871" xr:uid="{55F2DD55-9AFD-4B46-B78A-97644A0DF2AE}"/>
    <cellStyle name="Separador de milhares 2 4 14 4 4 2 2 3" xfId="44670" xr:uid="{4A07DAC2-273B-489A-AFB6-15878861802F}"/>
    <cellStyle name="Separador de milhares 2 4 14 4 4 2 3" xfId="26978" xr:uid="{F8793CC7-5463-4CAB-A8DE-7AA1680BC51F}"/>
    <cellStyle name="Separador de milhares 2 4 14 4 4 2 4" xfId="38773" xr:uid="{3B5EB824-D45D-470E-B1E4-7CE5B53E33DF}"/>
    <cellStyle name="Separador de milhares 2 4 14 4 4 3" xfId="18141" xr:uid="{774BBAD0-8B5B-4FA1-ADD9-34CCEE8D82E4}"/>
    <cellStyle name="Separador de milhares 2 4 14 4 4 3 2" xfId="29935" xr:uid="{BF5BC9A9-FCAB-4069-AE13-CBDBBEE29DB1}"/>
    <cellStyle name="Separador de milhares 2 4 14 4 4 3 3" xfId="41734" xr:uid="{07F074CA-8F96-4E8A-BA2B-ED058FDBEE09}"/>
    <cellStyle name="Separador de milhares 2 4 14 4 4 4" xfId="24042" xr:uid="{E55069B9-6CD2-40F4-A692-9D48282A13B4}"/>
    <cellStyle name="Separador de milhares 2 4 14 4 4 5" xfId="35837" xr:uid="{075C8838-6E30-4465-AA24-AC8DAF0E2D65}"/>
    <cellStyle name="Separador de milhares 2 4 14 4 5" xfId="13758" xr:uid="{00000000-0005-0000-0000-0000491B0000}"/>
    <cellStyle name="Separador de milhares 2 4 14 4 5 2" xfId="19689" xr:uid="{0556706A-89B3-4D66-BAD4-200576CF1EA6}"/>
    <cellStyle name="Separador de milhares 2 4 14 4 5 2 2" xfId="31483" xr:uid="{2A63AA1B-4536-494A-A24B-0AAD528BB966}"/>
    <cellStyle name="Separador de milhares 2 4 14 4 5 2 3" xfId="43282" xr:uid="{70905B2F-8A10-45C4-A24D-C4CC4964B973}"/>
    <cellStyle name="Separador de milhares 2 4 14 4 5 3" xfId="25590" xr:uid="{F9220EB0-1F13-48C8-9D5D-788B5696321E}"/>
    <cellStyle name="Separador de milhares 2 4 14 4 5 4" xfId="37385" xr:uid="{AC9E5266-8BCE-431F-BBA0-D593C43CF15A}"/>
    <cellStyle name="Separador de milhares 2 4 14 4 6" xfId="16749" xr:uid="{215F970F-2D7B-449E-BDC2-CAE544FC842A}"/>
    <cellStyle name="Separador de milhares 2 4 14 4 6 2" xfId="28543" xr:uid="{90266DEA-39A8-46A1-9401-BAB1E16FC761}"/>
    <cellStyle name="Separador de milhares 2 4 14 4 6 3" xfId="40342" xr:uid="{346855DC-5B3C-4CF4-9981-2EA3DAB5A57E}"/>
    <cellStyle name="Separador de milhares 2 4 14 4 7" xfId="22653" xr:uid="{BB955549-F7B4-4CF9-9E00-5F82DC8A72E3}"/>
    <cellStyle name="Separador de milhares 2 4 14 4 8" xfId="34449" xr:uid="{0D72DBC5-72B8-4D95-820E-89D59E9E6ED7}"/>
    <cellStyle name="Separador de milhares 2 4 14 5" xfId="4254" xr:uid="{00000000-0005-0000-0000-00004A1B0000}"/>
    <cellStyle name="Separador de milhares 2 4 14 5 2" xfId="12208" xr:uid="{00000000-0005-0000-0000-00004B1B0000}"/>
    <cellStyle name="Separador de milhares 2 4 14 5 2 2" xfId="15149" xr:uid="{00000000-0005-0000-0000-00004C1B0000}"/>
    <cellStyle name="Separador de milhares 2 4 14 5 2 2 2" xfId="21080" xr:uid="{1BACFBF8-A8AC-458F-9781-2733A39638A7}"/>
    <cellStyle name="Separador de milhares 2 4 14 5 2 2 2 2" xfId="32874" xr:uid="{A22AA9CD-CA05-4DC4-BAD6-7274F5AE2D8B}"/>
    <cellStyle name="Separador de milhares 2 4 14 5 2 2 2 3" xfId="44673" xr:uid="{4375CABA-8F90-4BED-A5A2-F1A6159E040B}"/>
    <cellStyle name="Separador de milhares 2 4 14 5 2 2 3" xfId="26981" xr:uid="{31B31DA6-593D-4B7E-92EC-3EF31A6205D9}"/>
    <cellStyle name="Separador de milhares 2 4 14 5 2 2 4" xfId="38776" xr:uid="{657827E8-9E53-48BB-A907-EC814E77CDF2}"/>
    <cellStyle name="Separador de milhares 2 4 14 5 2 3" xfId="18144" xr:uid="{1366A310-4C17-45F0-9E74-7E11F2A7BC0E}"/>
    <cellStyle name="Separador de milhares 2 4 14 5 2 3 2" xfId="29938" xr:uid="{26BCEB58-51C2-4066-B296-662DB2B5577B}"/>
    <cellStyle name="Separador de milhares 2 4 14 5 2 3 3" xfId="41737" xr:uid="{FC2E2929-0859-4E65-9209-4E4BE4491944}"/>
    <cellStyle name="Separador de milhares 2 4 14 5 2 4" xfId="24045" xr:uid="{846CDAAD-4396-413E-997F-CA67B6524267}"/>
    <cellStyle name="Separador de milhares 2 4 14 5 2 5" xfId="35840" xr:uid="{168BB789-5371-4126-9DAB-3306E5111968}"/>
    <cellStyle name="Separador de milhares 2 4 14 5 3" xfId="13761" xr:uid="{00000000-0005-0000-0000-00004D1B0000}"/>
    <cellStyle name="Separador de milhares 2 4 14 5 3 2" xfId="19692" xr:uid="{B6B87100-3268-47AB-B8B5-7C795DD46885}"/>
    <cellStyle name="Separador de milhares 2 4 14 5 3 2 2" xfId="31486" xr:uid="{36BE652A-F835-49E8-AC53-09CF00BB6880}"/>
    <cellStyle name="Separador de milhares 2 4 14 5 3 2 3" xfId="43285" xr:uid="{B0FA437A-4612-4C7F-8ED5-05F8AA2264AE}"/>
    <cellStyle name="Separador de milhares 2 4 14 5 3 3" xfId="25593" xr:uid="{835479BF-9CC1-427C-9874-B8ACD7BC9759}"/>
    <cellStyle name="Separador de milhares 2 4 14 5 3 4" xfId="37388" xr:uid="{DA3CE34D-FEB4-41D1-A5CF-B6EF2285E639}"/>
    <cellStyle name="Separador de milhares 2 4 14 5 4" xfId="16752" xr:uid="{9432458F-1E54-4E4E-A293-81BFFA017AED}"/>
    <cellStyle name="Separador de milhares 2 4 14 5 4 2" xfId="28546" xr:uid="{E29CF9FE-6DD5-4C16-A1D2-17C2BC2B0E48}"/>
    <cellStyle name="Separador de milhares 2 4 14 5 4 3" xfId="40345" xr:uid="{0D7455DC-EED1-40BC-8FBB-4A7BBB11BDBC}"/>
    <cellStyle name="Separador de milhares 2 4 14 5 5" xfId="22656" xr:uid="{649E6E41-9B9B-4258-88E4-433489C503EB}"/>
    <cellStyle name="Separador de milhares 2 4 14 5 6" xfId="34452" xr:uid="{6982E1C0-B065-4D8C-AD57-2B18787584B1}"/>
    <cellStyle name="Separador de milhares 2 4 14 6" xfId="4255" xr:uid="{00000000-0005-0000-0000-00004E1B0000}"/>
    <cellStyle name="Separador de milhares 2 4 14 6 2" xfId="12209" xr:uid="{00000000-0005-0000-0000-00004F1B0000}"/>
    <cellStyle name="Separador de milhares 2 4 14 6 2 2" xfId="15150" xr:uid="{00000000-0005-0000-0000-0000501B0000}"/>
    <cellStyle name="Separador de milhares 2 4 14 6 2 2 2" xfId="21081" xr:uid="{E61AE0DF-52CD-449A-83D6-16C09C90A958}"/>
    <cellStyle name="Separador de milhares 2 4 14 6 2 2 2 2" xfId="32875" xr:uid="{62819B2E-20D2-475F-8409-8C2C08BC469B}"/>
    <cellStyle name="Separador de milhares 2 4 14 6 2 2 2 3" xfId="44674" xr:uid="{BFD39618-8F62-4A84-B29D-9BDCEF336C29}"/>
    <cellStyle name="Separador de milhares 2 4 14 6 2 2 3" xfId="26982" xr:uid="{F6D8B95B-2A96-4D76-A3D7-9350405A6D3B}"/>
    <cellStyle name="Separador de milhares 2 4 14 6 2 2 4" xfId="38777" xr:uid="{E4CDE741-AF08-4A26-80B4-40E8142A8A82}"/>
    <cellStyle name="Separador de milhares 2 4 14 6 2 3" xfId="18145" xr:uid="{817D05A0-E012-450C-ABAB-8EB81CFC6C55}"/>
    <cellStyle name="Separador de milhares 2 4 14 6 2 3 2" xfId="29939" xr:uid="{AAB6E0B6-B7D0-4FC3-9362-22B183CF52BF}"/>
    <cellStyle name="Separador de milhares 2 4 14 6 2 3 3" xfId="41738" xr:uid="{870E0C47-8673-4C97-8924-01EC30389B8C}"/>
    <cellStyle name="Separador de milhares 2 4 14 6 2 4" xfId="24046" xr:uid="{D3A3A779-44D2-4376-AE0E-488ACD6F8D5D}"/>
    <cellStyle name="Separador de milhares 2 4 14 6 2 5" xfId="35841" xr:uid="{788B7C1D-65D1-4449-BEFB-F023A269BCC4}"/>
    <cellStyle name="Separador de milhares 2 4 14 6 3" xfId="13762" xr:uid="{00000000-0005-0000-0000-0000511B0000}"/>
    <cellStyle name="Separador de milhares 2 4 14 6 3 2" xfId="19693" xr:uid="{1C53EB8C-A357-4455-98EA-9373BBEA0B35}"/>
    <cellStyle name="Separador de milhares 2 4 14 6 3 2 2" xfId="31487" xr:uid="{C21B38B0-B6FB-4EAA-82D8-0F8815181500}"/>
    <cellStyle name="Separador de milhares 2 4 14 6 3 2 3" xfId="43286" xr:uid="{BB27B4C6-9A53-4D35-931B-D50BE4E6471F}"/>
    <cellStyle name="Separador de milhares 2 4 14 6 3 3" xfId="25594" xr:uid="{B92686B5-B9E2-4317-BF6A-C7122903766C}"/>
    <cellStyle name="Separador de milhares 2 4 14 6 3 4" xfId="37389" xr:uid="{BDEBA23C-C0B0-40B8-A028-086B7B595B12}"/>
    <cellStyle name="Separador de milhares 2 4 14 6 4" xfId="16753" xr:uid="{F5F6892A-5242-4F68-97D9-BD20E58BC129}"/>
    <cellStyle name="Separador de milhares 2 4 14 6 4 2" xfId="28547" xr:uid="{22D44E03-63C2-413C-85A2-AD64C5E7CC7B}"/>
    <cellStyle name="Separador de milhares 2 4 14 6 4 3" xfId="40346" xr:uid="{CCFB94CB-5892-4525-92D5-A9131966016F}"/>
    <cellStyle name="Separador de milhares 2 4 14 6 5" xfId="22657" xr:uid="{66CEEFBC-3F0F-4DC5-A9E6-1E9CF3130635}"/>
    <cellStyle name="Separador de milhares 2 4 14 6 6" xfId="34453" xr:uid="{A78238F1-D66E-4A6B-BDD3-E6A73ABB1FBC}"/>
    <cellStyle name="Separador de milhares 2 4 14 7" xfId="4256" xr:uid="{00000000-0005-0000-0000-0000521B0000}"/>
    <cellStyle name="Separador de milhares 2 4 14 7 2" xfId="12210" xr:uid="{00000000-0005-0000-0000-0000531B0000}"/>
    <cellStyle name="Separador de milhares 2 4 14 7 2 2" xfId="15151" xr:uid="{00000000-0005-0000-0000-0000541B0000}"/>
    <cellStyle name="Separador de milhares 2 4 14 7 2 2 2" xfId="21082" xr:uid="{D190FDD1-5EA2-414E-9551-99441D673CE8}"/>
    <cellStyle name="Separador de milhares 2 4 14 7 2 2 2 2" xfId="32876" xr:uid="{1C946173-652A-40D7-81E3-146661897790}"/>
    <cellStyle name="Separador de milhares 2 4 14 7 2 2 2 3" xfId="44675" xr:uid="{8CF55E45-33EF-40C0-8B7A-6B2DFF26EBE5}"/>
    <cellStyle name="Separador de milhares 2 4 14 7 2 2 3" xfId="26983" xr:uid="{AF615438-7FBC-4CA4-BC5E-ACA49BF29EFD}"/>
    <cellStyle name="Separador de milhares 2 4 14 7 2 2 4" xfId="38778" xr:uid="{C2356DB2-A3F9-49C2-836B-62B81C62F519}"/>
    <cellStyle name="Separador de milhares 2 4 14 7 2 3" xfId="18146" xr:uid="{11E7B8BC-DF15-480C-8B4B-E531709E2418}"/>
    <cellStyle name="Separador de milhares 2 4 14 7 2 3 2" xfId="29940" xr:uid="{4871ED96-0A8B-4B42-B5F6-648551B228CD}"/>
    <cellStyle name="Separador de milhares 2 4 14 7 2 3 3" xfId="41739" xr:uid="{F5458442-D83D-4E56-835F-F9B7B400F715}"/>
    <cellStyle name="Separador de milhares 2 4 14 7 2 4" xfId="24047" xr:uid="{ED1460D3-29E6-4995-AF63-C3E9E3A78BBA}"/>
    <cellStyle name="Separador de milhares 2 4 14 7 2 5" xfId="35842" xr:uid="{2CE3CFB5-B315-4635-8E22-4476E301EE1D}"/>
    <cellStyle name="Separador de milhares 2 4 14 7 3" xfId="13763" xr:uid="{00000000-0005-0000-0000-0000551B0000}"/>
    <cellStyle name="Separador de milhares 2 4 14 7 3 2" xfId="19694" xr:uid="{FF3EF3F5-8835-4D77-AFFF-F1406601A567}"/>
    <cellStyle name="Separador de milhares 2 4 14 7 3 2 2" xfId="31488" xr:uid="{7B98A518-66F6-473D-AFE1-0DE9A053914D}"/>
    <cellStyle name="Separador de milhares 2 4 14 7 3 2 3" xfId="43287" xr:uid="{6820530C-ED24-4DF5-A2AC-9C1FBE198C5F}"/>
    <cellStyle name="Separador de milhares 2 4 14 7 3 3" xfId="25595" xr:uid="{07E06A46-BBB9-41E7-A5FF-71A5283415D2}"/>
    <cellStyle name="Separador de milhares 2 4 14 7 3 4" xfId="37390" xr:uid="{AF8F6AEC-9455-49B9-BC21-D329CDFBAB84}"/>
    <cellStyle name="Separador de milhares 2 4 14 7 4" xfId="16754" xr:uid="{5512F7AE-BE36-4294-B2E5-454939E07875}"/>
    <cellStyle name="Separador de milhares 2 4 14 7 4 2" xfId="28548" xr:uid="{917EA9C7-C207-4879-944B-1143FA715721}"/>
    <cellStyle name="Separador de milhares 2 4 14 7 4 3" xfId="40347" xr:uid="{133050EA-8243-4CF0-A5EA-9FE080734E0D}"/>
    <cellStyle name="Separador de milhares 2 4 14 7 5" xfId="22658" xr:uid="{19E9DB50-21A0-463D-8F4C-A8E4F2C39CD7}"/>
    <cellStyle name="Separador de milhares 2 4 14 7 6" xfId="34454" xr:uid="{A182F220-605C-4A11-8DF8-0FC021B97DED}"/>
    <cellStyle name="Separador de milhares 2 4 14 8" xfId="12190" xr:uid="{00000000-0005-0000-0000-0000561B0000}"/>
    <cellStyle name="Separador de milhares 2 4 14 8 2" xfId="15131" xr:uid="{00000000-0005-0000-0000-0000571B0000}"/>
    <cellStyle name="Separador de milhares 2 4 14 8 2 2" xfId="21062" xr:uid="{2C9A4DBB-A139-408F-BBE3-28DD41B97ECC}"/>
    <cellStyle name="Separador de milhares 2 4 14 8 2 2 2" xfId="32856" xr:uid="{73FD134C-FCA8-4EFD-9C6C-5F9FE9366419}"/>
    <cellStyle name="Separador de milhares 2 4 14 8 2 2 3" xfId="44655" xr:uid="{09981494-B676-4828-9F5F-9D9EC7582F5B}"/>
    <cellStyle name="Separador de milhares 2 4 14 8 2 3" xfId="26963" xr:uid="{7A4CC378-03F7-4FC3-ABF9-203B931EB6A4}"/>
    <cellStyle name="Separador de milhares 2 4 14 8 2 4" xfId="38758" xr:uid="{E504A34B-119B-463E-A0A6-99383EE736E7}"/>
    <cellStyle name="Separador de milhares 2 4 14 8 3" xfId="18126" xr:uid="{3639F551-67EA-41B0-8B3B-113C75B72DE9}"/>
    <cellStyle name="Separador de milhares 2 4 14 8 3 2" xfId="29920" xr:uid="{8AE0403B-3CAA-4D1C-B3F5-F3C905F09567}"/>
    <cellStyle name="Separador de milhares 2 4 14 8 3 3" xfId="41719" xr:uid="{3E6C4AFD-877F-4664-9DF9-6FDB478109AC}"/>
    <cellStyle name="Separador de milhares 2 4 14 8 4" xfId="24027" xr:uid="{E0924D11-F859-47B9-B663-72C95DBC43DF}"/>
    <cellStyle name="Separador de milhares 2 4 14 8 5" xfId="35822" xr:uid="{605DA48E-5A1B-461B-91EB-5BF4B1846BB8}"/>
    <cellStyle name="Separador de milhares 2 4 14 9" xfId="13743" xr:uid="{00000000-0005-0000-0000-0000581B0000}"/>
    <cellStyle name="Separador de milhares 2 4 14 9 2" xfId="19674" xr:uid="{5BD22A9B-5D28-4CAE-BA56-39CAE7A5B563}"/>
    <cellStyle name="Separador de milhares 2 4 14 9 2 2" xfId="31468" xr:uid="{0236F402-9B59-4034-8112-67FD26F2141C}"/>
    <cellStyle name="Separador de milhares 2 4 14 9 2 3" xfId="43267" xr:uid="{1D28EE6F-2FEE-4FBE-8F7B-E368AFE9191F}"/>
    <cellStyle name="Separador de milhares 2 4 14 9 3" xfId="25575" xr:uid="{21D88D24-1591-486E-B23E-8147F4022CF7}"/>
    <cellStyle name="Separador de milhares 2 4 14 9 4" xfId="37370" xr:uid="{248722DD-C9D5-4A92-9049-A7FCC4541B93}"/>
    <cellStyle name="Separador de milhares 2 4 15" xfId="4257" xr:uid="{00000000-0005-0000-0000-0000591B0000}"/>
    <cellStyle name="Separador de milhares 2 4 15 10" xfId="34455" xr:uid="{CF349973-974E-4CDD-AA5A-75321DF7ED99}"/>
    <cellStyle name="Separador de milhares 2 4 15 2" xfId="4258" xr:uid="{00000000-0005-0000-0000-00005A1B0000}"/>
    <cellStyle name="Separador de milhares 2 4 15 2 2" xfId="4259" xr:uid="{00000000-0005-0000-0000-00005B1B0000}"/>
    <cellStyle name="Separador de milhares 2 4 15 2 2 2" xfId="12213" xr:uid="{00000000-0005-0000-0000-00005C1B0000}"/>
    <cellStyle name="Separador de milhares 2 4 15 2 2 2 2" xfId="15154" xr:uid="{00000000-0005-0000-0000-00005D1B0000}"/>
    <cellStyle name="Separador de milhares 2 4 15 2 2 2 2 2" xfId="21085" xr:uid="{4AADD108-1A4F-4ADF-8ECC-DFE5023E36C3}"/>
    <cellStyle name="Separador de milhares 2 4 15 2 2 2 2 2 2" xfId="32879" xr:uid="{0B7F4523-D188-4B42-9A37-7EBAE001BF7A}"/>
    <cellStyle name="Separador de milhares 2 4 15 2 2 2 2 2 3" xfId="44678" xr:uid="{C28F5E3E-F656-4769-9DEC-0A1FA1F5C298}"/>
    <cellStyle name="Separador de milhares 2 4 15 2 2 2 2 3" xfId="26986" xr:uid="{786B11BD-EFFB-4C73-9AB5-F9F8E09B881E}"/>
    <cellStyle name="Separador de milhares 2 4 15 2 2 2 2 4" xfId="38781" xr:uid="{38C7D152-18D8-480A-AB2C-224573EBED5D}"/>
    <cellStyle name="Separador de milhares 2 4 15 2 2 2 3" xfId="18149" xr:uid="{AC944D7A-72EC-430F-9FFC-637706DBA8D2}"/>
    <cellStyle name="Separador de milhares 2 4 15 2 2 2 3 2" xfId="29943" xr:uid="{1641F112-3E82-4F6F-AF89-3F80C606B019}"/>
    <cellStyle name="Separador de milhares 2 4 15 2 2 2 3 3" xfId="41742" xr:uid="{2EDB9777-87AA-493A-B8F1-0508370B30AD}"/>
    <cellStyle name="Separador de milhares 2 4 15 2 2 2 4" xfId="24050" xr:uid="{AB379FF4-A470-4A02-B617-8783DC82DAC8}"/>
    <cellStyle name="Separador de milhares 2 4 15 2 2 2 5" xfId="35845" xr:uid="{3AD02982-3B12-4487-B324-94DFA26F5159}"/>
    <cellStyle name="Separador de milhares 2 4 15 2 2 3" xfId="13766" xr:uid="{00000000-0005-0000-0000-00005E1B0000}"/>
    <cellStyle name="Separador de milhares 2 4 15 2 2 3 2" xfId="19697" xr:uid="{F8233233-EF10-47E6-8FB8-9BC245FDE45E}"/>
    <cellStyle name="Separador de milhares 2 4 15 2 2 3 2 2" xfId="31491" xr:uid="{7535D455-06FE-44E5-B580-7E696AB56C70}"/>
    <cellStyle name="Separador de milhares 2 4 15 2 2 3 2 3" xfId="43290" xr:uid="{76DDA0F7-DD5B-4242-B3AA-E930654CFBDD}"/>
    <cellStyle name="Separador de milhares 2 4 15 2 2 3 3" xfId="25598" xr:uid="{0B3EF41C-2E38-41C8-94CE-6C956EB7C2AA}"/>
    <cellStyle name="Separador de milhares 2 4 15 2 2 3 4" xfId="37393" xr:uid="{E553920D-E97D-46BA-8EDD-F483577F0D39}"/>
    <cellStyle name="Separador de milhares 2 4 15 2 2 4" xfId="16757" xr:uid="{1A5A74DF-C579-4EE9-883F-94C9E4D016EA}"/>
    <cellStyle name="Separador de milhares 2 4 15 2 2 4 2" xfId="28551" xr:uid="{794306C9-6E4F-4A93-835C-3FEED4C84B25}"/>
    <cellStyle name="Separador de milhares 2 4 15 2 2 4 3" xfId="40350" xr:uid="{E449F42D-13A0-45B4-B619-AD6068ED5B6E}"/>
    <cellStyle name="Separador de milhares 2 4 15 2 2 5" xfId="22661" xr:uid="{F68A90AF-8A4A-49FC-BE74-954606E5CE24}"/>
    <cellStyle name="Separador de milhares 2 4 15 2 2 6" xfId="34457" xr:uid="{D7258B16-2DFF-4AFF-A83D-0744C58395E2}"/>
    <cellStyle name="Separador de milhares 2 4 15 2 3" xfId="4260" xr:uid="{00000000-0005-0000-0000-00005F1B0000}"/>
    <cellStyle name="Separador de milhares 2 4 15 2 3 2" xfId="12214" xr:uid="{00000000-0005-0000-0000-0000601B0000}"/>
    <cellStyle name="Separador de milhares 2 4 15 2 3 2 2" xfId="15155" xr:uid="{00000000-0005-0000-0000-0000611B0000}"/>
    <cellStyle name="Separador de milhares 2 4 15 2 3 2 2 2" xfId="21086" xr:uid="{BDB67C7E-14C1-4EBF-865E-539896FF7C46}"/>
    <cellStyle name="Separador de milhares 2 4 15 2 3 2 2 2 2" xfId="32880" xr:uid="{0DBD868D-FB58-42C7-9DD4-264D5E42FDBA}"/>
    <cellStyle name="Separador de milhares 2 4 15 2 3 2 2 2 3" xfId="44679" xr:uid="{7CFA2393-D06F-46BA-A5A2-29F8D6190921}"/>
    <cellStyle name="Separador de milhares 2 4 15 2 3 2 2 3" xfId="26987" xr:uid="{1ADE4769-645A-47BE-9BDA-EA18D73F2B20}"/>
    <cellStyle name="Separador de milhares 2 4 15 2 3 2 2 4" xfId="38782" xr:uid="{0FE1C749-244F-4C58-85E2-245B4177B8A9}"/>
    <cellStyle name="Separador de milhares 2 4 15 2 3 2 3" xfId="18150" xr:uid="{7E8FD90F-54F6-4D67-BE37-A028F383D921}"/>
    <cellStyle name="Separador de milhares 2 4 15 2 3 2 3 2" xfId="29944" xr:uid="{071D5E38-08D9-4405-B12F-E1AAB712C927}"/>
    <cellStyle name="Separador de milhares 2 4 15 2 3 2 3 3" xfId="41743" xr:uid="{52B87C6A-C4ED-435E-87A5-390244804683}"/>
    <cellStyle name="Separador de milhares 2 4 15 2 3 2 4" xfId="24051" xr:uid="{C105BF3C-0A42-4AB5-9E0D-FBD2DE898130}"/>
    <cellStyle name="Separador de milhares 2 4 15 2 3 2 5" xfId="35846" xr:uid="{0A490C5E-1D5E-477A-9A79-2B6E77C32873}"/>
    <cellStyle name="Separador de milhares 2 4 15 2 3 3" xfId="13767" xr:uid="{00000000-0005-0000-0000-0000621B0000}"/>
    <cellStyle name="Separador de milhares 2 4 15 2 3 3 2" xfId="19698" xr:uid="{88525487-5C34-4B98-BF88-BA9C00E2A9B0}"/>
    <cellStyle name="Separador de milhares 2 4 15 2 3 3 2 2" xfId="31492" xr:uid="{49BC8E43-A385-4E67-9AFF-69388E2CC03C}"/>
    <cellStyle name="Separador de milhares 2 4 15 2 3 3 2 3" xfId="43291" xr:uid="{490460E9-A85D-4F64-8F5D-0E352DB62AE9}"/>
    <cellStyle name="Separador de milhares 2 4 15 2 3 3 3" xfId="25599" xr:uid="{EF4156F2-5044-443A-AB65-A1D30389D70F}"/>
    <cellStyle name="Separador de milhares 2 4 15 2 3 3 4" xfId="37394" xr:uid="{90F0B1CC-B700-47DE-BCDE-D562091668FC}"/>
    <cellStyle name="Separador de milhares 2 4 15 2 3 4" xfId="16758" xr:uid="{A47EFEF7-BC8C-4EE4-9375-52E2F4993017}"/>
    <cellStyle name="Separador de milhares 2 4 15 2 3 4 2" xfId="28552" xr:uid="{03C50E93-13EA-43D1-9AA9-BE4117502452}"/>
    <cellStyle name="Separador de milhares 2 4 15 2 3 4 3" xfId="40351" xr:uid="{C02B728F-B285-430D-82F8-B5BBDF7CEF1C}"/>
    <cellStyle name="Separador de milhares 2 4 15 2 3 5" xfId="22662" xr:uid="{390887C6-91E0-4D5D-A861-05D74DA8472E}"/>
    <cellStyle name="Separador de milhares 2 4 15 2 3 6" xfId="34458" xr:uid="{67CD3A69-F199-4A84-90CB-A47BE464FD05}"/>
    <cellStyle name="Separador de milhares 2 4 15 2 4" xfId="12212" xr:uid="{00000000-0005-0000-0000-0000631B0000}"/>
    <cellStyle name="Separador de milhares 2 4 15 2 4 2" xfId="15153" xr:uid="{00000000-0005-0000-0000-0000641B0000}"/>
    <cellStyle name="Separador de milhares 2 4 15 2 4 2 2" xfId="21084" xr:uid="{6740A233-D903-49A0-BCFE-8F1EFA19924B}"/>
    <cellStyle name="Separador de milhares 2 4 15 2 4 2 2 2" xfId="32878" xr:uid="{3E6C573A-75A7-44D4-9ED6-497C8E804599}"/>
    <cellStyle name="Separador de milhares 2 4 15 2 4 2 2 3" xfId="44677" xr:uid="{E353C290-0FCC-4D67-891F-219A0F04BC08}"/>
    <cellStyle name="Separador de milhares 2 4 15 2 4 2 3" xfId="26985" xr:uid="{2E2B38A7-4000-49F7-A8CF-7435762F54ED}"/>
    <cellStyle name="Separador de milhares 2 4 15 2 4 2 4" xfId="38780" xr:uid="{24C23F64-EDAF-47C9-A451-4C1FF37E8DEF}"/>
    <cellStyle name="Separador de milhares 2 4 15 2 4 3" xfId="18148" xr:uid="{657063E6-DD84-4633-8EDD-8A2D9DAA2217}"/>
    <cellStyle name="Separador de milhares 2 4 15 2 4 3 2" xfId="29942" xr:uid="{9D1A4FCB-175B-49B8-822C-B1AA1352474A}"/>
    <cellStyle name="Separador de milhares 2 4 15 2 4 3 3" xfId="41741" xr:uid="{4673C5C9-BD1A-4965-8B2F-AE6CF53D30C6}"/>
    <cellStyle name="Separador de milhares 2 4 15 2 4 4" xfId="24049" xr:uid="{092B912D-7788-43D5-8650-FE1DB73B2C36}"/>
    <cellStyle name="Separador de milhares 2 4 15 2 4 5" xfId="35844" xr:uid="{928B4983-6061-4F5D-8D93-94001F05CE1F}"/>
    <cellStyle name="Separador de milhares 2 4 15 2 5" xfId="13765" xr:uid="{00000000-0005-0000-0000-0000651B0000}"/>
    <cellStyle name="Separador de milhares 2 4 15 2 5 2" xfId="19696" xr:uid="{8EC916CD-1E94-4E23-9087-D8D2141AE50D}"/>
    <cellStyle name="Separador de milhares 2 4 15 2 5 2 2" xfId="31490" xr:uid="{9506FE55-193E-44DD-A8D5-FEBC2A91B850}"/>
    <cellStyle name="Separador de milhares 2 4 15 2 5 2 3" xfId="43289" xr:uid="{7C64E636-5B8C-444C-8C35-5FDCD6F6E13D}"/>
    <cellStyle name="Separador de milhares 2 4 15 2 5 3" xfId="25597" xr:uid="{C65650AA-B365-4905-89FF-8150A2DC2A1F}"/>
    <cellStyle name="Separador de milhares 2 4 15 2 5 4" xfId="37392" xr:uid="{259ED14B-366E-421D-AB6A-A0BA1CBECC3B}"/>
    <cellStyle name="Separador de milhares 2 4 15 2 6" xfId="16756" xr:uid="{119326DF-99D7-4769-9CCB-6C715FCF4490}"/>
    <cellStyle name="Separador de milhares 2 4 15 2 6 2" xfId="28550" xr:uid="{C1015459-2198-4DA7-8C1E-C350B4D1D0E2}"/>
    <cellStyle name="Separador de milhares 2 4 15 2 6 3" xfId="40349" xr:uid="{4AAABDB2-B8F0-4FF7-AD92-83139EFC4F38}"/>
    <cellStyle name="Separador de milhares 2 4 15 2 7" xfId="22660" xr:uid="{D53825CB-D85E-4EF5-946F-4B868161E54A}"/>
    <cellStyle name="Separador de milhares 2 4 15 2 8" xfId="34456" xr:uid="{D5A81802-AFE2-40C7-807C-62E61A2F0477}"/>
    <cellStyle name="Separador de milhares 2 4 15 3" xfId="4261" xr:uid="{00000000-0005-0000-0000-0000661B0000}"/>
    <cellStyle name="Separador de milhares 2 4 15 3 2" xfId="12215" xr:uid="{00000000-0005-0000-0000-0000671B0000}"/>
    <cellStyle name="Separador de milhares 2 4 15 3 2 2" xfId="15156" xr:uid="{00000000-0005-0000-0000-0000681B0000}"/>
    <cellStyle name="Separador de milhares 2 4 15 3 2 2 2" xfId="21087" xr:uid="{3E4FBCE0-B295-4F15-9AA5-06D4AE080756}"/>
    <cellStyle name="Separador de milhares 2 4 15 3 2 2 2 2" xfId="32881" xr:uid="{8BD3CCC6-D401-464B-A6EA-BF2C6149ADD9}"/>
    <cellStyle name="Separador de milhares 2 4 15 3 2 2 2 3" xfId="44680" xr:uid="{D33D619F-1DEC-464D-9DFD-BE070A33BA9D}"/>
    <cellStyle name="Separador de milhares 2 4 15 3 2 2 3" xfId="26988" xr:uid="{7110D43C-9434-4D2E-994D-6489DC193890}"/>
    <cellStyle name="Separador de milhares 2 4 15 3 2 2 4" xfId="38783" xr:uid="{3B4745A2-B90B-499F-BD32-21490E639532}"/>
    <cellStyle name="Separador de milhares 2 4 15 3 2 3" xfId="18151" xr:uid="{B7B0ED9A-0244-4954-BF19-6B485D60A461}"/>
    <cellStyle name="Separador de milhares 2 4 15 3 2 3 2" xfId="29945" xr:uid="{8FCACB04-36D9-4A32-A91A-1B1E6B960229}"/>
    <cellStyle name="Separador de milhares 2 4 15 3 2 3 3" xfId="41744" xr:uid="{4E9B7623-6AEC-4DFB-A909-4CE254643FBE}"/>
    <cellStyle name="Separador de milhares 2 4 15 3 2 4" xfId="24052" xr:uid="{A9B704DE-4E7F-44E9-85A1-D02FD0899EEE}"/>
    <cellStyle name="Separador de milhares 2 4 15 3 2 5" xfId="35847" xr:uid="{7B658619-FB3F-4D88-A909-C8DB6FBEFF7E}"/>
    <cellStyle name="Separador de milhares 2 4 15 3 3" xfId="13768" xr:uid="{00000000-0005-0000-0000-0000691B0000}"/>
    <cellStyle name="Separador de milhares 2 4 15 3 3 2" xfId="19699" xr:uid="{1E429413-476E-41F5-93C8-12F5B8C78077}"/>
    <cellStyle name="Separador de milhares 2 4 15 3 3 2 2" xfId="31493" xr:uid="{9944ECB3-6E02-4448-9BEF-62259ECBA4C1}"/>
    <cellStyle name="Separador de milhares 2 4 15 3 3 2 3" xfId="43292" xr:uid="{D42A9B03-2205-4AC5-ACF0-85D6EB50D5FA}"/>
    <cellStyle name="Separador de milhares 2 4 15 3 3 3" xfId="25600" xr:uid="{ED571056-CBEE-4080-AAED-48240FC355AE}"/>
    <cellStyle name="Separador de milhares 2 4 15 3 3 4" xfId="37395" xr:uid="{84D000C4-A524-4392-AA6A-1E86E241A6D4}"/>
    <cellStyle name="Separador de milhares 2 4 15 3 4" xfId="16759" xr:uid="{5F5B09FB-3BA7-422C-9EFC-EB12EC17CB46}"/>
    <cellStyle name="Separador de milhares 2 4 15 3 4 2" xfId="28553" xr:uid="{A76E5065-255D-4A20-8A76-869502490E48}"/>
    <cellStyle name="Separador de milhares 2 4 15 3 4 3" xfId="40352" xr:uid="{28D9C36E-D49E-4422-8177-E9876B9E6ED3}"/>
    <cellStyle name="Separador de milhares 2 4 15 3 5" xfId="22663" xr:uid="{00C8F6BD-075F-4A92-8586-3AAA16064BCB}"/>
    <cellStyle name="Separador de milhares 2 4 15 3 6" xfId="34459" xr:uid="{F449AD2F-4B45-4538-84A3-33FCEDCDB3A3}"/>
    <cellStyle name="Separador de milhares 2 4 15 4" xfId="4262" xr:uid="{00000000-0005-0000-0000-00006A1B0000}"/>
    <cellStyle name="Separador de milhares 2 4 15 4 2" xfId="12216" xr:uid="{00000000-0005-0000-0000-00006B1B0000}"/>
    <cellStyle name="Separador de milhares 2 4 15 4 2 2" xfId="15157" xr:uid="{00000000-0005-0000-0000-00006C1B0000}"/>
    <cellStyle name="Separador de milhares 2 4 15 4 2 2 2" xfId="21088" xr:uid="{13486868-C3E6-4CC9-8851-5FF7ECFE5DD9}"/>
    <cellStyle name="Separador de milhares 2 4 15 4 2 2 2 2" xfId="32882" xr:uid="{3F188898-8B3C-4E95-97E7-4E27E77F9F5B}"/>
    <cellStyle name="Separador de milhares 2 4 15 4 2 2 2 3" xfId="44681" xr:uid="{E5B0C2DB-07F1-43C2-B11F-C5CF33269458}"/>
    <cellStyle name="Separador de milhares 2 4 15 4 2 2 3" xfId="26989" xr:uid="{96F0840C-9BD2-4C30-91C3-F27D83F3A6B3}"/>
    <cellStyle name="Separador de milhares 2 4 15 4 2 2 4" xfId="38784" xr:uid="{7B399A65-59F7-469F-B528-8DCB9E657E06}"/>
    <cellStyle name="Separador de milhares 2 4 15 4 2 3" xfId="18152" xr:uid="{DC71566B-42EC-436E-A1A2-6250218D93B3}"/>
    <cellStyle name="Separador de milhares 2 4 15 4 2 3 2" xfId="29946" xr:uid="{72D994C8-5319-4F06-A89F-563EA1337AC5}"/>
    <cellStyle name="Separador de milhares 2 4 15 4 2 3 3" xfId="41745" xr:uid="{7D4CB760-A72D-46C0-893C-F25BC60DAD9A}"/>
    <cellStyle name="Separador de milhares 2 4 15 4 2 4" xfId="24053" xr:uid="{D75326AB-B9D9-4993-A874-09CEDCBBFB8A}"/>
    <cellStyle name="Separador de milhares 2 4 15 4 2 5" xfId="35848" xr:uid="{C3F458D1-9A09-47A0-8D80-7F622D4B8780}"/>
    <cellStyle name="Separador de milhares 2 4 15 4 3" xfId="13769" xr:uid="{00000000-0005-0000-0000-00006D1B0000}"/>
    <cellStyle name="Separador de milhares 2 4 15 4 3 2" xfId="19700" xr:uid="{E5094BB3-E1E0-4342-8F67-6CF40639E2D2}"/>
    <cellStyle name="Separador de milhares 2 4 15 4 3 2 2" xfId="31494" xr:uid="{14CD442C-2052-4A34-B8A9-D9199D0FC6FF}"/>
    <cellStyle name="Separador de milhares 2 4 15 4 3 2 3" xfId="43293" xr:uid="{0B31B705-A949-49BE-B86C-1E0147B3F80D}"/>
    <cellStyle name="Separador de milhares 2 4 15 4 3 3" xfId="25601" xr:uid="{B8286809-1DD4-4130-828D-B69A9E0798E8}"/>
    <cellStyle name="Separador de milhares 2 4 15 4 3 4" xfId="37396" xr:uid="{FB2E6D99-27FD-4672-BF80-073E3C11E3AC}"/>
    <cellStyle name="Separador de milhares 2 4 15 4 4" xfId="16760" xr:uid="{8942AEA7-9C8B-41D5-956A-0ABCC3385CC1}"/>
    <cellStyle name="Separador de milhares 2 4 15 4 4 2" xfId="28554" xr:uid="{2996B7A0-F182-4B58-9489-B5163C305EE6}"/>
    <cellStyle name="Separador de milhares 2 4 15 4 4 3" xfId="40353" xr:uid="{A374767C-EEBA-4C29-A20D-789267BE37EF}"/>
    <cellStyle name="Separador de milhares 2 4 15 4 5" xfId="22664" xr:uid="{242ACF5E-AD60-49FC-B85C-AD594D892120}"/>
    <cellStyle name="Separador de milhares 2 4 15 4 6" xfId="34460" xr:uid="{FFAA0A73-076C-40D5-B9AD-CE22D51B710E}"/>
    <cellStyle name="Separador de milhares 2 4 15 5" xfId="4263" xr:uid="{00000000-0005-0000-0000-00006E1B0000}"/>
    <cellStyle name="Separador de milhares 2 4 15 5 2" xfId="12217" xr:uid="{00000000-0005-0000-0000-00006F1B0000}"/>
    <cellStyle name="Separador de milhares 2 4 15 5 2 2" xfId="15158" xr:uid="{00000000-0005-0000-0000-0000701B0000}"/>
    <cellStyle name="Separador de milhares 2 4 15 5 2 2 2" xfId="21089" xr:uid="{3C7D2083-0522-4046-878D-0BAF9B145212}"/>
    <cellStyle name="Separador de milhares 2 4 15 5 2 2 2 2" xfId="32883" xr:uid="{F73131FB-B3B0-4D70-A165-2B11663F92FB}"/>
    <cellStyle name="Separador de milhares 2 4 15 5 2 2 2 3" xfId="44682" xr:uid="{B7D747F1-2313-4DC5-99A9-8D6589A8A586}"/>
    <cellStyle name="Separador de milhares 2 4 15 5 2 2 3" xfId="26990" xr:uid="{EAA365FD-F11A-44D5-A4B7-8731B342680F}"/>
    <cellStyle name="Separador de milhares 2 4 15 5 2 2 4" xfId="38785" xr:uid="{68C34540-0643-4679-AB44-C793276F5FF2}"/>
    <cellStyle name="Separador de milhares 2 4 15 5 2 3" xfId="18153" xr:uid="{2BE843A3-9E0B-4567-A3E9-3DF856708114}"/>
    <cellStyle name="Separador de milhares 2 4 15 5 2 3 2" xfId="29947" xr:uid="{0DAD1E12-9B56-4871-AB68-6CDB28EDD43E}"/>
    <cellStyle name="Separador de milhares 2 4 15 5 2 3 3" xfId="41746" xr:uid="{E924A9F8-5CE5-4B05-8CE5-C1471C8C5A1F}"/>
    <cellStyle name="Separador de milhares 2 4 15 5 2 4" xfId="24054" xr:uid="{5360CDF2-2554-4C04-87E9-52A7C58E70CD}"/>
    <cellStyle name="Separador de milhares 2 4 15 5 2 5" xfId="35849" xr:uid="{50B11511-73D9-4ED3-8C2C-830DA622286D}"/>
    <cellStyle name="Separador de milhares 2 4 15 5 3" xfId="13770" xr:uid="{00000000-0005-0000-0000-0000711B0000}"/>
    <cellStyle name="Separador de milhares 2 4 15 5 3 2" xfId="19701" xr:uid="{45BDF386-58A9-48E0-83B7-EE95D66A604B}"/>
    <cellStyle name="Separador de milhares 2 4 15 5 3 2 2" xfId="31495" xr:uid="{9FE11DB7-A87F-458E-AA1E-F0C2DD9FDEAF}"/>
    <cellStyle name="Separador de milhares 2 4 15 5 3 2 3" xfId="43294" xr:uid="{15381648-CED8-4376-9A7E-05BE6FC9F5D9}"/>
    <cellStyle name="Separador de milhares 2 4 15 5 3 3" xfId="25602" xr:uid="{AF073371-1644-4D43-BB9B-90C28C71AADF}"/>
    <cellStyle name="Separador de milhares 2 4 15 5 3 4" xfId="37397" xr:uid="{ACCA1914-98E5-4983-BD27-90EF1D173956}"/>
    <cellStyle name="Separador de milhares 2 4 15 5 4" xfId="16761" xr:uid="{1BE9FD1B-8D44-48CB-9A3F-C37DC3F99BD6}"/>
    <cellStyle name="Separador de milhares 2 4 15 5 4 2" xfId="28555" xr:uid="{6A01A242-8DBC-428C-A595-E84D7C820ECC}"/>
    <cellStyle name="Separador de milhares 2 4 15 5 4 3" xfId="40354" xr:uid="{1AB22A7E-CD97-4BE0-B8CA-1F5D36C18A79}"/>
    <cellStyle name="Separador de milhares 2 4 15 5 5" xfId="22665" xr:uid="{C9FD57F1-4C16-4328-B9AC-7F13829FC33E}"/>
    <cellStyle name="Separador de milhares 2 4 15 5 6" xfId="34461" xr:uid="{77F4FD70-8946-45AA-A2F4-43EC88686DB2}"/>
    <cellStyle name="Separador de milhares 2 4 15 6" xfId="12211" xr:uid="{00000000-0005-0000-0000-0000721B0000}"/>
    <cellStyle name="Separador de milhares 2 4 15 6 2" xfId="15152" xr:uid="{00000000-0005-0000-0000-0000731B0000}"/>
    <cellStyle name="Separador de milhares 2 4 15 6 2 2" xfId="21083" xr:uid="{D074DF6A-FEF9-425E-A5D9-1CEB3B1EEE45}"/>
    <cellStyle name="Separador de milhares 2 4 15 6 2 2 2" xfId="32877" xr:uid="{3487AACF-62D6-4B79-A15A-114253AF9FD0}"/>
    <cellStyle name="Separador de milhares 2 4 15 6 2 2 3" xfId="44676" xr:uid="{F17E08AD-9228-4408-B599-7538A8040633}"/>
    <cellStyle name="Separador de milhares 2 4 15 6 2 3" xfId="26984" xr:uid="{9FEBCB50-D11E-41B9-A120-D1D705CA442D}"/>
    <cellStyle name="Separador de milhares 2 4 15 6 2 4" xfId="38779" xr:uid="{18499A44-5026-40FC-9017-9BE82DBD4D5E}"/>
    <cellStyle name="Separador de milhares 2 4 15 6 3" xfId="18147" xr:uid="{A48A7068-B654-461F-9B2A-655B73404046}"/>
    <cellStyle name="Separador de milhares 2 4 15 6 3 2" xfId="29941" xr:uid="{D0B6925A-9729-4FE5-8A70-8C78FA9F5D97}"/>
    <cellStyle name="Separador de milhares 2 4 15 6 3 3" xfId="41740" xr:uid="{CED6A466-090D-497E-8DAC-3A663F9217F3}"/>
    <cellStyle name="Separador de milhares 2 4 15 6 4" xfId="24048" xr:uid="{783CFA59-1274-4AB8-B860-65DE2D3B0A57}"/>
    <cellStyle name="Separador de milhares 2 4 15 6 5" xfId="35843" xr:uid="{4180FC45-CAD0-4094-AD33-143896855454}"/>
    <cellStyle name="Separador de milhares 2 4 15 7" xfId="13764" xr:uid="{00000000-0005-0000-0000-0000741B0000}"/>
    <cellStyle name="Separador de milhares 2 4 15 7 2" xfId="19695" xr:uid="{F1521D29-4ED6-463B-B695-0D65F860473D}"/>
    <cellStyle name="Separador de milhares 2 4 15 7 2 2" xfId="31489" xr:uid="{9004765F-78C1-4A6C-9F11-0B85BF941E30}"/>
    <cellStyle name="Separador de milhares 2 4 15 7 2 3" xfId="43288" xr:uid="{02B4C3DB-EB26-4AE5-9A97-59059E0D9C9B}"/>
    <cellStyle name="Separador de milhares 2 4 15 7 3" xfId="25596" xr:uid="{EFC76D6F-43F5-4210-8E4C-223948069733}"/>
    <cellStyle name="Separador de milhares 2 4 15 7 4" xfId="37391" xr:uid="{BBE0506B-3B35-4620-BECB-C05A310107FF}"/>
    <cellStyle name="Separador de milhares 2 4 15 8" xfId="16755" xr:uid="{904ECF95-E02A-4F11-A40A-C68C88DD06FD}"/>
    <cellStyle name="Separador de milhares 2 4 15 8 2" xfId="28549" xr:uid="{5290C058-735B-4372-BEB1-F5B84C37ED09}"/>
    <cellStyle name="Separador de milhares 2 4 15 8 3" xfId="40348" xr:uid="{77D11CD3-D192-4634-8A35-C26A17E96349}"/>
    <cellStyle name="Separador de milhares 2 4 15 9" xfId="22659" xr:uid="{8E57B0F3-2A9E-425B-A11B-A83A8D0930AB}"/>
    <cellStyle name="Separador de milhares 2 4 16" xfId="4264" xr:uid="{00000000-0005-0000-0000-0000751B0000}"/>
    <cellStyle name="Separador de milhares 2 4 16 10" xfId="34462" xr:uid="{45562A1A-41CA-4DAA-B1A9-E3B646BEB98C}"/>
    <cellStyle name="Separador de milhares 2 4 16 2" xfId="4265" xr:uid="{00000000-0005-0000-0000-0000761B0000}"/>
    <cellStyle name="Separador de milhares 2 4 16 2 2" xfId="4266" xr:uid="{00000000-0005-0000-0000-0000771B0000}"/>
    <cellStyle name="Separador de milhares 2 4 16 2 2 2" xfId="12220" xr:uid="{00000000-0005-0000-0000-0000781B0000}"/>
    <cellStyle name="Separador de milhares 2 4 16 2 2 2 2" xfId="15161" xr:uid="{00000000-0005-0000-0000-0000791B0000}"/>
    <cellStyle name="Separador de milhares 2 4 16 2 2 2 2 2" xfId="21092" xr:uid="{57D15D25-FA07-4B04-95B6-3AE96E239105}"/>
    <cellStyle name="Separador de milhares 2 4 16 2 2 2 2 2 2" xfId="32886" xr:uid="{45E5D247-9B5E-4682-98EF-B4F40DE8BA47}"/>
    <cellStyle name="Separador de milhares 2 4 16 2 2 2 2 2 3" xfId="44685" xr:uid="{236D118F-46C5-4C8B-8C01-8798DDF9DCD7}"/>
    <cellStyle name="Separador de milhares 2 4 16 2 2 2 2 3" xfId="26993" xr:uid="{6D3DCA2B-F476-497F-A799-96BECC9D4596}"/>
    <cellStyle name="Separador de milhares 2 4 16 2 2 2 2 4" xfId="38788" xr:uid="{0C62935C-445B-453A-BA1C-3140CAA290AE}"/>
    <cellStyle name="Separador de milhares 2 4 16 2 2 2 3" xfId="18156" xr:uid="{361AD0CA-7336-4C7C-8517-7FDE151094C4}"/>
    <cellStyle name="Separador de milhares 2 4 16 2 2 2 3 2" xfId="29950" xr:uid="{9115176B-C7C9-4A99-9513-450EFFAB2EA2}"/>
    <cellStyle name="Separador de milhares 2 4 16 2 2 2 3 3" xfId="41749" xr:uid="{7041A9A3-1FEE-40BB-BA79-CFB877ECB697}"/>
    <cellStyle name="Separador de milhares 2 4 16 2 2 2 4" xfId="24057" xr:uid="{8A989DB8-0645-431F-9DAF-0EB5270B5B9D}"/>
    <cellStyle name="Separador de milhares 2 4 16 2 2 2 5" xfId="35852" xr:uid="{74521DBF-B3B5-4F5B-8ECC-BBA07C3F2E5F}"/>
    <cellStyle name="Separador de milhares 2 4 16 2 2 3" xfId="13773" xr:uid="{00000000-0005-0000-0000-00007A1B0000}"/>
    <cellStyle name="Separador de milhares 2 4 16 2 2 3 2" xfId="19704" xr:uid="{9EF13C68-7A24-43D4-B140-870EC771006A}"/>
    <cellStyle name="Separador de milhares 2 4 16 2 2 3 2 2" xfId="31498" xr:uid="{7D5B3937-660E-49D2-8F03-C503FF27300B}"/>
    <cellStyle name="Separador de milhares 2 4 16 2 2 3 2 3" xfId="43297" xr:uid="{12F57DD1-D3BD-4AAC-9E31-C73329F36D97}"/>
    <cellStyle name="Separador de milhares 2 4 16 2 2 3 3" xfId="25605" xr:uid="{ACB13536-6EB4-4C4C-AF64-CF82765F5BFA}"/>
    <cellStyle name="Separador de milhares 2 4 16 2 2 3 4" xfId="37400" xr:uid="{67928CFA-E0E9-40F9-83B5-9A5FB9F52954}"/>
    <cellStyle name="Separador de milhares 2 4 16 2 2 4" xfId="16764" xr:uid="{A28955CE-574B-414C-8C6C-07E146E14503}"/>
    <cellStyle name="Separador de milhares 2 4 16 2 2 4 2" xfId="28558" xr:uid="{3420908F-549D-4800-B087-EB116528F7A4}"/>
    <cellStyle name="Separador de milhares 2 4 16 2 2 4 3" xfId="40357" xr:uid="{899B6F2A-C857-46BF-8FAF-24FACC2831C1}"/>
    <cellStyle name="Separador de milhares 2 4 16 2 2 5" xfId="22668" xr:uid="{5D17C767-DFBE-418F-99BE-5B9AC6EDB0A8}"/>
    <cellStyle name="Separador de milhares 2 4 16 2 2 6" xfId="34464" xr:uid="{E71126D8-9B4B-4E56-AFB1-0B361BEDF662}"/>
    <cellStyle name="Separador de milhares 2 4 16 2 3" xfId="4267" xr:uid="{00000000-0005-0000-0000-00007B1B0000}"/>
    <cellStyle name="Separador de milhares 2 4 16 2 3 2" xfId="12221" xr:uid="{00000000-0005-0000-0000-00007C1B0000}"/>
    <cellStyle name="Separador de milhares 2 4 16 2 3 2 2" xfId="15162" xr:uid="{00000000-0005-0000-0000-00007D1B0000}"/>
    <cellStyle name="Separador de milhares 2 4 16 2 3 2 2 2" xfId="21093" xr:uid="{93CF8EF4-D0A4-4012-89B6-A3C6525E6197}"/>
    <cellStyle name="Separador de milhares 2 4 16 2 3 2 2 2 2" xfId="32887" xr:uid="{25ED50FE-4B67-44AB-9E8E-6FB1DF87D91D}"/>
    <cellStyle name="Separador de milhares 2 4 16 2 3 2 2 2 3" xfId="44686" xr:uid="{99EEAAD6-9220-4D99-A78E-C62F9003A51F}"/>
    <cellStyle name="Separador de milhares 2 4 16 2 3 2 2 3" xfId="26994" xr:uid="{69972727-88C2-448B-B81F-714153D9E6CD}"/>
    <cellStyle name="Separador de milhares 2 4 16 2 3 2 2 4" xfId="38789" xr:uid="{E9F0C118-E00E-40EE-AC50-60DCF8C1429B}"/>
    <cellStyle name="Separador de milhares 2 4 16 2 3 2 3" xfId="18157" xr:uid="{0C1F27DC-2088-4836-B44A-9408F9744F2C}"/>
    <cellStyle name="Separador de milhares 2 4 16 2 3 2 3 2" xfId="29951" xr:uid="{EC0F95D3-4DA0-4677-BD14-3F166E1A7183}"/>
    <cellStyle name="Separador de milhares 2 4 16 2 3 2 3 3" xfId="41750" xr:uid="{734ABFB2-8A79-4E50-9781-EAA7AB80345A}"/>
    <cellStyle name="Separador de milhares 2 4 16 2 3 2 4" xfId="24058" xr:uid="{40F83D08-75CC-42A4-826B-64D9A81AC1B4}"/>
    <cellStyle name="Separador de milhares 2 4 16 2 3 2 5" xfId="35853" xr:uid="{624532E9-2D70-4A52-8F18-E02793DE925E}"/>
    <cellStyle name="Separador de milhares 2 4 16 2 3 3" xfId="13774" xr:uid="{00000000-0005-0000-0000-00007E1B0000}"/>
    <cellStyle name="Separador de milhares 2 4 16 2 3 3 2" xfId="19705" xr:uid="{5CE4870A-50AA-4DEC-BBEA-B99BC9077EF7}"/>
    <cellStyle name="Separador de milhares 2 4 16 2 3 3 2 2" xfId="31499" xr:uid="{16DBE4A2-4209-47C9-8FBF-5A96524C1165}"/>
    <cellStyle name="Separador de milhares 2 4 16 2 3 3 2 3" xfId="43298" xr:uid="{36F91B7E-C6C1-44DA-9D8B-0233BC0F3D69}"/>
    <cellStyle name="Separador de milhares 2 4 16 2 3 3 3" xfId="25606" xr:uid="{57159078-BA34-4BB3-884E-31A414DEFCC9}"/>
    <cellStyle name="Separador de milhares 2 4 16 2 3 3 4" xfId="37401" xr:uid="{A68FCD56-079C-4850-8BDB-FF2613D6C026}"/>
    <cellStyle name="Separador de milhares 2 4 16 2 3 4" xfId="16765" xr:uid="{63983687-0593-437D-AAF8-C41C94F5C06C}"/>
    <cellStyle name="Separador de milhares 2 4 16 2 3 4 2" xfId="28559" xr:uid="{2F58BB7C-0479-4D26-8A53-7F800F09AF99}"/>
    <cellStyle name="Separador de milhares 2 4 16 2 3 4 3" xfId="40358" xr:uid="{6992FBDE-8600-41EC-9A37-BC2DF81F6D31}"/>
    <cellStyle name="Separador de milhares 2 4 16 2 3 5" xfId="22669" xr:uid="{B9D7AF4A-4AA7-4257-B3AB-0A0DB886FB59}"/>
    <cellStyle name="Separador de milhares 2 4 16 2 3 6" xfId="34465" xr:uid="{CCDFD2A1-8BDD-4151-AB6E-A33981D5236F}"/>
    <cellStyle name="Separador de milhares 2 4 16 2 4" xfId="12219" xr:uid="{00000000-0005-0000-0000-00007F1B0000}"/>
    <cellStyle name="Separador de milhares 2 4 16 2 4 2" xfId="15160" xr:uid="{00000000-0005-0000-0000-0000801B0000}"/>
    <cellStyle name="Separador de milhares 2 4 16 2 4 2 2" xfId="21091" xr:uid="{07589BAB-1E4E-4D47-921D-FDDE4EAE751B}"/>
    <cellStyle name="Separador de milhares 2 4 16 2 4 2 2 2" xfId="32885" xr:uid="{96EE7842-08E3-486C-8540-F77F527351F2}"/>
    <cellStyle name="Separador de milhares 2 4 16 2 4 2 2 3" xfId="44684" xr:uid="{DEFA8EBB-A5D4-4C76-BD5B-BCF750162B56}"/>
    <cellStyle name="Separador de milhares 2 4 16 2 4 2 3" xfId="26992" xr:uid="{E339B5E6-D01E-480F-BAC3-B613B4971868}"/>
    <cellStyle name="Separador de milhares 2 4 16 2 4 2 4" xfId="38787" xr:uid="{967CF778-2E38-40C8-962F-FF87DE509301}"/>
    <cellStyle name="Separador de milhares 2 4 16 2 4 3" xfId="18155" xr:uid="{0DB9B01B-E15D-4581-BC8B-E5B3ADC101A9}"/>
    <cellStyle name="Separador de milhares 2 4 16 2 4 3 2" xfId="29949" xr:uid="{8090C586-1F0B-417A-9713-F3FF0FB3D3E3}"/>
    <cellStyle name="Separador de milhares 2 4 16 2 4 3 3" xfId="41748" xr:uid="{C8D4E492-B38E-40FE-8CE6-58F6F3C9FDA4}"/>
    <cellStyle name="Separador de milhares 2 4 16 2 4 4" xfId="24056" xr:uid="{F0342BF8-E77B-44BE-A101-A2057D923E96}"/>
    <cellStyle name="Separador de milhares 2 4 16 2 4 5" xfId="35851" xr:uid="{63E8579F-C7EE-432D-81A2-4B4AAA831A56}"/>
    <cellStyle name="Separador de milhares 2 4 16 2 5" xfId="13772" xr:uid="{00000000-0005-0000-0000-0000811B0000}"/>
    <cellStyle name="Separador de milhares 2 4 16 2 5 2" xfId="19703" xr:uid="{D139AA54-61F5-4999-92F7-F4817FB80DE2}"/>
    <cellStyle name="Separador de milhares 2 4 16 2 5 2 2" xfId="31497" xr:uid="{CF01B4F5-E284-4BAD-AB04-E730220BE184}"/>
    <cellStyle name="Separador de milhares 2 4 16 2 5 2 3" xfId="43296" xr:uid="{CB77620E-C70E-497B-9A21-5E528EB22053}"/>
    <cellStyle name="Separador de milhares 2 4 16 2 5 3" xfId="25604" xr:uid="{0F941D52-35F8-4401-A82F-9AF874B92AE9}"/>
    <cellStyle name="Separador de milhares 2 4 16 2 5 4" xfId="37399" xr:uid="{A5338412-789D-4454-81A1-EF5E7E8B5540}"/>
    <cellStyle name="Separador de milhares 2 4 16 2 6" xfId="16763" xr:uid="{912C5F59-820D-4379-8BCB-FF02E1440EFA}"/>
    <cellStyle name="Separador de milhares 2 4 16 2 6 2" xfId="28557" xr:uid="{2906F52D-239B-4447-B857-9E95440231BD}"/>
    <cellStyle name="Separador de milhares 2 4 16 2 6 3" xfId="40356" xr:uid="{A258ED96-4EE5-4480-AEEB-1F5555CFB4A3}"/>
    <cellStyle name="Separador de milhares 2 4 16 2 7" xfId="22667" xr:uid="{2AE0FBA3-0E18-46BA-B644-5F6548ED8C5D}"/>
    <cellStyle name="Separador de milhares 2 4 16 2 8" xfId="34463" xr:uid="{2B626319-FA3E-4E9F-8C67-966E0E7CA0BC}"/>
    <cellStyle name="Separador de milhares 2 4 16 3" xfId="4268" xr:uid="{00000000-0005-0000-0000-0000821B0000}"/>
    <cellStyle name="Separador de milhares 2 4 16 3 2" xfId="12222" xr:uid="{00000000-0005-0000-0000-0000831B0000}"/>
    <cellStyle name="Separador de milhares 2 4 16 3 2 2" xfId="15163" xr:uid="{00000000-0005-0000-0000-0000841B0000}"/>
    <cellStyle name="Separador de milhares 2 4 16 3 2 2 2" xfId="21094" xr:uid="{4213FA8B-EBFD-4728-976B-12C7A18BD2C0}"/>
    <cellStyle name="Separador de milhares 2 4 16 3 2 2 2 2" xfId="32888" xr:uid="{E7481019-0FC0-4814-A633-FEA6D9CA95BA}"/>
    <cellStyle name="Separador de milhares 2 4 16 3 2 2 2 3" xfId="44687" xr:uid="{803A760C-61E1-4C51-827C-225141B2DE02}"/>
    <cellStyle name="Separador de milhares 2 4 16 3 2 2 3" xfId="26995" xr:uid="{EE6FF36C-6B6C-4610-BB2E-18FA0E048AF7}"/>
    <cellStyle name="Separador de milhares 2 4 16 3 2 2 4" xfId="38790" xr:uid="{2AE1DF68-D885-4201-9337-369BBC109081}"/>
    <cellStyle name="Separador de milhares 2 4 16 3 2 3" xfId="18158" xr:uid="{F3602881-F7E5-453F-9A9F-34C1329FD064}"/>
    <cellStyle name="Separador de milhares 2 4 16 3 2 3 2" xfId="29952" xr:uid="{7D49CBBF-C1B2-4EE0-AE1D-A4CD177909D8}"/>
    <cellStyle name="Separador de milhares 2 4 16 3 2 3 3" xfId="41751" xr:uid="{3AA920CF-308F-4875-9B19-66ED9DE2362F}"/>
    <cellStyle name="Separador de milhares 2 4 16 3 2 4" xfId="24059" xr:uid="{70541172-4EFA-4027-855C-6EDC5A4CABED}"/>
    <cellStyle name="Separador de milhares 2 4 16 3 2 5" xfId="35854" xr:uid="{3CAA02E4-9535-46FC-A9D3-BA330DE4C2FA}"/>
    <cellStyle name="Separador de milhares 2 4 16 3 3" xfId="13775" xr:uid="{00000000-0005-0000-0000-0000851B0000}"/>
    <cellStyle name="Separador de milhares 2 4 16 3 3 2" xfId="19706" xr:uid="{63DCF53A-0A4C-4285-A005-0CF26C0B0F87}"/>
    <cellStyle name="Separador de milhares 2 4 16 3 3 2 2" xfId="31500" xr:uid="{6AE4F2E5-E364-43FB-A981-C92EEA653B3F}"/>
    <cellStyle name="Separador de milhares 2 4 16 3 3 2 3" xfId="43299" xr:uid="{D0031D0D-6C36-4A4B-8401-2E42195C82C0}"/>
    <cellStyle name="Separador de milhares 2 4 16 3 3 3" xfId="25607" xr:uid="{96F22DF7-999F-4649-ACBC-0DF48E2C79AF}"/>
    <cellStyle name="Separador de milhares 2 4 16 3 3 4" xfId="37402" xr:uid="{1EA88530-408E-433F-9885-A59A36E2284D}"/>
    <cellStyle name="Separador de milhares 2 4 16 3 4" xfId="16766" xr:uid="{31367441-241A-476E-8F27-F0A34638FE8F}"/>
    <cellStyle name="Separador de milhares 2 4 16 3 4 2" xfId="28560" xr:uid="{5DA4989B-0973-42C1-A3FD-FF14729221D4}"/>
    <cellStyle name="Separador de milhares 2 4 16 3 4 3" xfId="40359" xr:uid="{D085396F-7A8D-4AE8-85CB-A3C6BA5714D6}"/>
    <cellStyle name="Separador de milhares 2 4 16 3 5" xfId="22670" xr:uid="{F42737E1-5ECD-4D04-876F-D44481A76415}"/>
    <cellStyle name="Separador de milhares 2 4 16 3 6" xfId="34466" xr:uid="{13592134-2A19-490F-9795-BD9AD26F296A}"/>
    <cellStyle name="Separador de milhares 2 4 16 4" xfId="4269" xr:uid="{00000000-0005-0000-0000-0000861B0000}"/>
    <cellStyle name="Separador de milhares 2 4 16 4 2" xfId="12223" xr:uid="{00000000-0005-0000-0000-0000871B0000}"/>
    <cellStyle name="Separador de milhares 2 4 16 4 2 2" xfId="15164" xr:uid="{00000000-0005-0000-0000-0000881B0000}"/>
    <cellStyle name="Separador de milhares 2 4 16 4 2 2 2" xfId="21095" xr:uid="{0658F5BD-6AF7-4135-929B-7FF3A0D9A9C0}"/>
    <cellStyle name="Separador de milhares 2 4 16 4 2 2 2 2" xfId="32889" xr:uid="{20E48CE7-378E-4C30-9BD6-3F70E84B4F3A}"/>
    <cellStyle name="Separador de milhares 2 4 16 4 2 2 2 3" xfId="44688" xr:uid="{8C27FE42-9B68-4CC5-A840-80A9C6641335}"/>
    <cellStyle name="Separador de milhares 2 4 16 4 2 2 3" xfId="26996" xr:uid="{591F81CF-0FF5-455C-AE33-A2BB36EC4460}"/>
    <cellStyle name="Separador de milhares 2 4 16 4 2 2 4" xfId="38791" xr:uid="{8E1B5EA4-450B-43BF-99BF-4EE11DCAB354}"/>
    <cellStyle name="Separador de milhares 2 4 16 4 2 3" xfId="18159" xr:uid="{01B4E63F-2915-487E-946B-73F445A8B96E}"/>
    <cellStyle name="Separador de milhares 2 4 16 4 2 3 2" xfId="29953" xr:uid="{C8090DA7-5E43-4C6A-9A84-646A18813EE6}"/>
    <cellStyle name="Separador de milhares 2 4 16 4 2 3 3" xfId="41752" xr:uid="{5F0FF07B-B1F2-4A45-8304-6B9E347A81BF}"/>
    <cellStyle name="Separador de milhares 2 4 16 4 2 4" xfId="24060" xr:uid="{C7269B76-00FA-48EB-A13F-5813D44F545A}"/>
    <cellStyle name="Separador de milhares 2 4 16 4 2 5" xfId="35855" xr:uid="{A29B6CF3-9EFD-446F-813D-133434FAB15D}"/>
    <cellStyle name="Separador de milhares 2 4 16 4 3" xfId="13776" xr:uid="{00000000-0005-0000-0000-0000891B0000}"/>
    <cellStyle name="Separador de milhares 2 4 16 4 3 2" xfId="19707" xr:uid="{5CFE32A1-7570-40C3-9DEC-92AEF2A3779A}"/>
    <cellStyle name="Separador de milhares 2 4 16 4 3 2 2" xfId="31501" xr:uid="{0AAF2174-A1A8-45BA-8A19-0491DC2A43B4}"/>
    <cellStyle name="Separador de milhares 2 4 16 4 3 2 3" xfId="43300" xr:uid="{D76D6428-2764-460B-ABD8-5BD7AAA12DED}"/>
    <cellStyle name="Separador de milhares 2 4 16 4 3 3" xfId="25608" xr:uid="{4851B9E9-5B0C-4565-8C13-48CB4B333B55}"/>
    <cellStyle name="Separador de milhares 2 4 16 4 3 4" xfId="37403" xr:uid="{F36E989D-633F-466D-A92A-25EFACD31399}"/>
    <cellStyle name="Separador de milhares 2 4 16 4 4" xfId="16767" xr:uid="{F575B578-07A5-4722-B6B2-57020E0CE631}"/>
    <cellStyle name="Separador de milhares 2 4 16 4 4 2" xfId="28561" xr:uid="{AED187BC-8FC1-4A6D-A278-F8A537157755}"/>
    <cellStyle name="Separador de milhares 2 4 16 4 4 3" xfId="40360" xr:uid="{CCF0E455-DD66-417F-954D-BD63CBC3615A}"/>
    <cellStyle name="Separador de milhares 2 4 16 4 5" xfId="22671" xr:uid="{EB0661C7-FD0A-4A7E-8B8F-524C2662BCDA}"/>
    <cellStyle name="Separador de milhares 2 4 16 4 6" xfId="34467" xr:uid="{315009E8-24F8-464A-976D-2E22CCA06674}"/>
    <cellStyle name="Separador de milhares 2 4 16 5" xfId="4270" xr:uid="{00000000-0005-0000-0000-00008A1B0000}"/>
    <cellStyle name="Separador de milhares 2 4 16 5 2" xfId="12224" xr:uid="{00000000-0005-0000-0000-00008B1B0000}"/>
    <cellStyle name="Separador de milhares 2 4 16 5 2 2" xfId="15165" xr:uid="{00000000-0005-0000-0000-00008C1B0000}"/>
    <cellStyle name="Separador de milhares 2 4 16 5 2 2 2" xfId="21096" xr:uid="{38942AD8-4EBC-4E20-B793-353C7BEFBAF8}"/>
    <cellStyle name="Separador de milhares 2 4 16 5 2 2 2 2" xfId="32890" xr:uid="{21070325-1795-48B4-B533-07E269EE5D46}"/>
    <cellStyle name="Separador de milhares 2 4 16 5 2 2 2 3" xfId="44689" xr:uid="{CFCF6669-C42D-4441-B1B2-0FE0A22FA0C6}"/>
    <cellStyle name="Separador de milhares 2 4 16 5 2 2 3" xfId="26997" xr:uid="{6F17A488-7AB9-4435-900C-7C342B486805}"/>
    <cellStyle name="Separador de milhares 2 4 16 5 2 2 4" xfId="38792" xr:uid="{51D4F155-22F3-4FC9-96BC-89EFE96417C6}"/>
    <cellStyle name="Separador de milhares 2 4 16 5 2 3" xfId="18160" xr:uid="{7C288679-D339-4205-BE27-E5F30A7294C7}"/>
    <cellStyle name="Separador de milhares 2 4 16 5 2 3 2" xfId="29954" xr:uid="{B97C6728-ABF3-415B-AFAE-300A5AB49D89}"/>
    <cellStyle name="Separador de milhares 2 4 16 5 2 3 3" xfId="41753" xr:uid="{5A876A1B-AE83-4417-8B02-970C759E3EDE}"/>
    <cellStyle name="Separador de milhares 2 4 16 5 2 4" xfId="24061" xr:uid="{75077B8E-C557-40E8-A099-BC308EFA555F}"/>
    <cellStyle name="Separador de milhares 2 4 16 5 2 5" xfId="35856" xr:uid="{A84C262E-2FD6-45F0-9C38-41F0C7D114A3}"/>
    <cellStyle name="Separador de milhares 2 4 16 5 3" xfId="13777" xr:uid="{00000000-0005-0000-0000-00008D1B0000}"/>
    <cellStyle name="Separador de milhares 2 4 16 5 3 2" xfId="19708" xr:uid="{510083B7-8E16-4419-A74E-E7555FFC9189}"/>
    <cellStyle name="Separador de milhares 2 4 16 5 3 2 2" xfId="31502" xr:uid="{ADC259C7-E092-4951-AC97-6E5BF27A314B}"/>
    <cellStyle name="Separador de milhares 2 4 16 5 3 2 3" xfId="43301" xr:uid="{278FAFB6-1B77-4173-9C69-4209C6AF9A4B}"/>
    <cellStyle name="Separador de milhares 2 4 16 5 3 3" xfId="25609" xr:uid="{FC86A9F3-F84D-4AE8-8878-91F64C15B241}"/>
    <cellStyle name="Separador de milhares 2 4 16 5 3 4" xfId="37404" xr:uid="{3BA4C600-A1D7-43E2-8B8E-C54197B5CF9B}"/>
    <cellStyle name="Separador de milhares 2 4 16 5 4" xfId="16768" xr:uid="{47BC4494-7EDA-4299-816C-72584906CCDA}"/>
    <cellStyle name="Separador de milhares 2 4 16 5 4 2" xfId="28562" xr:uid="{EFEC50DB-5BC0-47E7-BB11-BAD736D87847}"/>
    <cellStyle name="Separador de milhares 2 4 16 5 4 3" xfId="40361" xr:uid="{EACBC279-F847-419A-B781-C28B7A7E302D}"/>
    <cellStyle name="Separador de milhares 2 4 16 5 5" xfId="22672" xr:uid="{B69A9D2F-57F7-4C67-A5EE-0903606A3AFC}"/>
    <cellStyle name="Separador de milhares 2 4 16 5 6" xfId="34468" xr:uid="{6C7B1633-D1C1-4B23-A0C1-D1F09D49806A}"/>
    <cellStyle name="Separador de milhares 2 4 16 6" xfId="12218" xr:uid="{00000000-0005-0000-0000-00008E1B0000}"/>
    <cellStyle name="Separador de milhares 2 4 16 6 2" xfId="15159" xr:uid="{00000000-0005-0000-0000-00008F1B0000}"/>
    <cellStyle name="Separador de milhares 2 4 16 6 2 2" xfId="21090" xr:uid="{B2F1AF21-BD38-4CF7-8582-3E5024736516}"/>
    <cellStyle name="Separador de milhares 2 4 16 6 2 2 2" xfId="32884" xr:uid="{75487DA9-0D07-4F53-A41E-64D4F0848D4D}"/>
    <cellStyle name="Separador de milhares 2 4 16 6 2 2 3" xfId="44683" xr:uid="{1A540E75-A5E7-4668-BE6E-1CCB07F783BF}"/>
    <cellStyle name="Separador de milhares 2 4 16 6 2 3" xfId="26991" xr:uid="{C914E568-978C-4374-8A5E-F34B9DC7E18A}"/>
    <cellStyle name="Separador de milhares 2 4 16 6 2 4" xfId="38786" xr:uid="{AE258F3A-9C96-46BC-83DC-9D4ADC54F825}"/>
    <cellStyle name="Separador de milhares 2 4 16 6 3" xfId="18154" xr:uid="{C0434CC7-6FFF-4C4E-9D6C-3D6447A41A90}"/>
    <cellStyle name="Separador de milhares 2 4 16 6 3 2" xfId="29948" xr:uid="{97F8C95C-D88E-4FDB-9C84-491473148380}"/>
    <cellStyle name="Separador de milhares 2 4 16 6 3 3" xfId="41747" xr:uid="{8DCEAF18-66A6-4E1A-A174-DD7B6367005E}"/>
    <cellStyle name="Separador de milhares 2 4 16 6 4" xfId="24055" xr:uid="{A33B4827-48C0-4621-BF30-397C91D9E3E7}"/>
    <cellStyle name="Separador de milhares 2 4 16 6 5" xfId="35850" xr:uid="{8BD3EA3D-781E-4D35-BA80-010AB4E46D6E}"/>
    <cellStyle name="Separador de milhares 2 4 16 7" xfId="13771" xr:uid="{00000000-0005-0000-0000-0000901B0000}"/>
    <cellStyle name="Separador de milhares 2 4 16 7 2" xfId="19702" xr:uid="{71A1718B-9485-470C-97A0-0ED1B1FBA18F}"/>
    <cellStyle name="Separador de milhares 2 4 16 7 2 2" xfId="31496" xr:uid="{6F43F042-8970-4AF8-A231-BCB6FD2349FD}"/>
    <cellStyle name="Separador de milhares 2 4 16 7 2 3" xfId="43295" xr:uid="{AA05A524-7130-471D-AC86-335F6EE80AB2}"/>
    <cellStyle name="Separador de milhares 2 4 16 7 3" xfId="25603" xr:uid="{81A2A4F9-3673-431E-968F-44C340B10D7F}"/>
    <cellStyle name="Separador de milhares 2 4 16 7 4" xfId="37398" xr:uid="{D2ACE4CB-C71A-4949-8521-14FC68CE6153}"/>
    <cellStyle name="Separador de milhares 2 4 16 8" xfId="16762" xr:uid="{0E4CA3E0-B8B7-429B-B88B-CF7AD498415F}"/>
    <cellStyle name="Separador de milhares 2 4 16 8 2" xfId="28556" xr:uid="{33407F0A-20F6-48BE-B2DA-52B23ECB746A}"/>
    <cellStyle name="Separador de milhares 2 4 16 8 3" xfId="40355" xr:uid="{8471CDDC-76EB-41A5-93D8-AC59C41312D4}"/>
    <cellStyle name="Separador de milhares 2 4 16 9" xfId="22666" xr:uid="{420BD740-7251-4DBF-B0C7-ECF4721C123E}"/>
    <cellStyle name="Separador de milhares 2 4 17" xfId="4271" xr:uid="{00000000-0005-0000-0000-0000911B0000}"/>
    <cellStyle name="Separador de milhares 2 4 17 10" xfId="34469" xr:uid="{02B5BC95-2497-4933-BFE3-97618A3126B9}"/>
    <cellStyle name="Separador de milhares 2 4 17 2" xfId="4272" xr:uid="{00000000-0005-0000-0000-0000921B0000}"/>
    <cellStyle name="Separador de milhares 2 4 17 2 2" xfId="4273" xr:uid="{00000000-0005-0000-0000-0000931B0000}"/>
    <cellStyle name="Separador de milhares 2 4 17 2 2 2" xfId="12227" xr:uid="{00000000-0005-0000-0000-0000941B0000}"/>
    <cellStyle name="Separador de milhares 2 4 17 2 2 2 2" xfId="15168" xr:uid="{00000000-0005-0000-0000-0000951B0000}"/>
    <cellStyle name="Separador de milhares 2 4 17 2 2 2 2 2" xfId="21099" xr:uid="{C5270D2D-0922-4C96-9C75-6C9E7C51D3E1}"/>
    <cellStyle name="Separador de milhares 2 4 17 2 2 2 2 2 2" xfId="32893" xr:uid="{8C207A82-6758-4355-ADFC-9EB920E1734C}"/>
    <cellStyle name="Separador de milhares 2 4 17 2 2 2 2 2 3" xfId="44692" xr:uid="{7963E7F3-9011-427D-9B68-890C44D7B15F}"/>
    <cellStyle name="Separador de milhares 2 4 17 2 2 2 2 3" xfId="27000" xr:uid="{BED75707-8A22-4C0E-AF6A-84CACFC00BD6}"/>
    <cellStyle name="Separador de milhares 2 4 17 2 2 2 2 4" xfId="38795" xr:uid="{A2363BB7-6A10-48F8-A860-E983BDC4B82D}"/>
    <cellStyle name="Separador de milhares 2 4 17 2 2 2 3" xfId="18163" xr:uid="{761869EA-2C9F-4214-A691-FDDC3AA08BCC}"/>
    <cellStyle name="Separador de milhares 2 4 17 2 2 2 3 2" xfId="29957" xr:uid="{FCD66B5A-38D2-4C79-8D8B-89AE4C3C87F6}"/>
    <cellStyle name="Separador de milhares 2 4 17 2 2 2 3 3" xfId="41756" xr:uid="{D4E44429-5E91-429B-A893-D39D3F7557DC}"/>
    <cellStyle name="Separador de milhares 2 4 17 2 2 2 4" xfId="24064" xr:uid="{7339E3F0-4FA2-478C-9EAA-76ADE84683BF}"/>
    <cellStyle name="Separador de milhares 2 4 17 2 2 2 5" xfId="35859" xr:uid="{F5C12A92-911B-4C7D-8BED-8F2EA76FCBE9}"/>
    <cellStyle name="Separador de milhares 2 4 17 2 2 3" xfId="13780" xr:uid="{00000000-0005-0000-0000-0000961B0000}"/>
    <cellStyle name="Separador de milhares 2 4 17 2 2 3 2" xfId="19711" xr:uid="{F947D116-CC88-42CE-8B64-5EF853FA663F}"/>
    <cellStyle name="Separador de milhares 2 4 17 2 2 3 2 2" xfId="31505" xr:uid="{BDA82FB6-86CF-4487-85B8-5CD9693683C1}"/>
    <cellStyle name="Separador de milhares 2 4 17 2 2 3 2 3" xfId="43304" xr:uid="{0714AACB-59E2-4764-9507-CE9EFA0EA293}"/>
    <cellStyle name="Separador de milhares 2 4 17 2 2 3 3" xfId="25612" xr:uid="{FDFFCDB4-4D45-4F24-91A3-61C60FD6D965}"/>
    <cellStyle name="Separador de milhares 2 4 17 2 2 3 4" xfId="37407" xr:uid="{71D4F17A-B2B0-4291-9436-B68CFB5D68ED}"/>
    <cellStyle name="Separador de milhares 2 4 17 2 2 4" xfId="16771" xr:uid="{B862DEDE-5AF1-45A7-B7B4-82695C504636}"/>
    <cellStyle name="Separador de milhares 2 4 17 2 2 4 2" xfId="28565" xr:uid="{68140D66-FE20-4B32-A017-196030F44B28}"/>
    <cellStyle name="Separador de milhares 2 4 17 2 2 4 3" xfId="40364" xr:uid="{87484E8E-B359-41DA-B74A-6060C4CBD093}"/>
    <cellStyle name="Separador de milhares 2 4 17 2 2 5" xfId="22675" xr:uid="{4622C4C9-42BD-4A0F-A106-1AEB9B76412B}"/>
    <cellStyle name="Separador de milhares 2 4 17 2 2 6" xfId="34471" xr:uid="{955F4B12-4C6A-41CC-95BE-020D433A57AA}"/>
    <cellStyle name="Separador de milhares 2 4 17 2 3" xfId="4274" xr:uid="{00000000-0005-0000-0000-0000971B0000}"/>
    <cellStyle name="Separador de milhares 2 4 17 2 3 2" xfId="12228" xr:uid="{00000000-0005-0000-0000-0000981B0000}"/>
    <cellStyle name="Separador de milhares 2 4 17 2 3 2 2" xfId="15169" xr:uid="{00000000-0005-0000-0000-0000991B0000}"/>
    <cellStyle name="Separador de milhares 2 4 17 2 3 2 2 2" xfId="21100" xr:uid="{4356383F-F120-4E18-934D-8F2A9EBCE357}"/>
    <cellStyle name="Separador de milhares 2 4 17 2 3 2 2 2 2" xfId="32894" xr:uid="{939A7529-CF59-42BC-9149-CCF06AE45F21}"/>
    <cellStyle name="Separador de milhares 2 4 17 2 3 2 2 2 3" xfId="44693" xr:uid="{F1CFC5D0-1B37-450E-AA27-11D29D1EAFFF}"/>
    <cellStyle name="Separador de milhares 2 4 17 2 3 2 2 3" xfId="27001" xr:uid="{D1FFCD70-7954-484D-BECE-AB2599B52993}"/>
    <cellStyle name="Separador de milhares 2 4 17 2 3 2 2 4" xfId="38796" xr:uid="{0EC0BE7F-DEB2-4287-9DDE-0A32FC3087D0}"/>
    <cellStyle name="Separador de milhares 2 4 17 2 3 2 3" xfId="18164" xr:uid="{1A303439-FF88-41F1-83AE-E3A080073A4E}"/>
    <cellStyle name="Separador de milhares 2 4 17 2 3 2 3 2" xfId="29958" xr:uid="{33D3EF6D-ED4C-46FE-9071-175EFA3576C7}"/>
    <cellStyle name="Separador de milhares 2 4 17 2 3 2 3 3" xfId="41757" xr:uid="{07301762-B4A8-4CF0-8D81-9FDEAF46D914}"/>
    <cellStyle name="Separador de milhares 2 4 17 2 3 2 4" xfId="24065" xr:uid="{A1BC1F0E-7747-45D4-BB8E-89E24F6ED72F}"/>
    <cellStyle name="Separador de milhares 2 4 17 2 3 2 5" xfId="35860" xr:uid="{DA0CAA35-AD43-4B91-8806-A64A6108183A}"/>
    <cellStyle name="Separador de milhares 2 4 17 2 3 3" xfId="13781" xr:uid="{00000000-0005-0000-0000-00009A1B0000}"/>
    <cellStyle name="Separador de milhares 2 4 17 2 3 3 2" xfId="19712" xr:uid="{674B73F0-94C2-45B3-A2A7-CA59E3E9A806}"/>
    <cellStyle name="Separador de milhares 2 4 17 2 3 3 2 2" xfId="31506" xr:uid="{D1C24916-C82D-40FD-BC3B-1B62BEA844A8}"/>
    <cellStyle name="Separador de milhares 2 4 17 2 3 3 2 3" xfId="43305" xr:uid="{F652301C-2B35-4C6B-8893-103348A00A5E}"/>
    <cellStyle name="Separador de milhares 2 4 17 2 3 3 3" xfId="25613" xr:uid="{18B2A7BD-74D5-43CC-A312-7DEC7C41B536}"/>
    <cellStyle name="Separador de milhares 2 4 17 2 3 3 4" xfId="37408" xr:uid="{BEDCDD81-C5FC-4E95-ABD6-CE373CFE002D}"/>
    <cellStyle name="Separador de milhares 2 4 17 2 3 4" xfId="16772" xr:uid="{A3276F73-2A29-4AB8-9A2A-9B9568952548}"/>
    <cellStyle name="Separador de milhares 2 4 17 2 3 4 2" xfId="28566" xr:uid="{86104AC8-A03F-4E7B-965F-108541A72150}"/>
    <cellStyle name="Separador de milhares 2 4 17 2 3 4 3" xfId="40365" xr:uid="{62475235-9CCB-4E88-9127-99A23A89EB2C}"/>
    <cellStyle name="Separador de milhares 2 4 17 2 3 5" xfId="22676" xr:uid="{9881BE78-43CE-482B-8990-2D9A53BAA369}"/>
    <cellStyle name="Separador de milhares 2 4 17 2 3 6" xfId="34472" xr:uid="{2AD2E707-3300-4AA3-B320-E479D0C15B99}"/>
    <cellStyle name="Separador de milhares 2 4 17 2 4" xfId="12226" xr:uid="{00000000-0005-0000-0000-00009B1B0000}"/>
    <cellStyle name="Separador de milhares 2 4 17 2 4 2" xfId="15167" xr:uid="{00000000-0005-0000-0000-00009C1B0000}"/>
    <cellStyle name="Separador de milhares 2 4 17 2 4 2 2" xfId="21098" xr:uid="{1D48E02A-D1B2-4427-82E1-56238EC66E10}"/>
    <cellStyle name="Separador de milhares 2 4 17 2 4 2 2 2" xfId="32892" xr:uid="{31B99D86-2021-43BF-820F-773601828EB3}"/>
    <cellStyle name="Separador de milhares 2 4 17 2 4 2 2 3" xfId="44691" xr:uid="{42106CBD-5EF9-4C03-916D-80652064596B}"/>
    <cellStyle name="Separador de milhares 2 4 17 2 4 2 3" xfId="26999" xr:uid="{EDE4947A-C9DF-477E-9012-E6375BACAC98}"/>
    <cellStyle name="Separador de milhares 2 4 17 2 4 2 4" xfId="38794" xr:uid="{B90FAECB-EE34-4DF7-B79D-3DF7B63BED15}"/>
    <cellStyle name="Separador de milhares 2 4 17 2 4 3" xfId="18162" xr:uid="{8517E01A-AB8D-489A-8A2A-A6B141025C3A}"/>
    <cellStyle name="Separador de milhares 2 4 17 2 4 3 2" xfId="29956" xr:uid="{4F8D0E2A-0209-44E4-BA8E-E59A8B9B4D63}"/>
    <cellStyle name="Separador de milhares 2 4 17 2 4 3 3" xfId="41755" xr:uid="{5D27FDF2-06DC-4ECA-A1BD-F7AA4360C339}"/>
    <cellStyle name="Separador de milhares 2 4 17 2 4 4" xfId="24063" xr:uid="{0AB58D8B-65DB-4168-9A83-024A11AE7332}"/>
    <cellStyle name="Separador de milhares 2 4 17 2 4 5" xfId="35858" xr:uid="{0CEBFDC7-FAF8-465E-9CA9-033C9683EC93}"/>
    <cellStyle name="Separador de milhares 2 4 17 2 5" xfId="13779" xr:uid="{00000000-0005-0000-0000-00009D1B0000}"/>
    <cellStyle name="Separador de milhares 2 4 17 2 5 2" xfId="19710" xr:uid="{2F6AE2EA-92A7-4473-81D1-EDFD37813AA0}"/>
    <cellStyle name="Separador de milhares 2 4 17 2 5 2 2" xfId="31504" xr:uid="{CFCD23B5-9B96-4AD2-BB76-B2E6949747AA}"/>
    <cellStyle name="Separador de milhares 2 4 17 2 5 2 3" xfId="43303" xr:uid="{A588189D-5096-4BEB-A7D8-98E3E2439D0B}"/>
    <cellStyle name="Separador de milhares 2 4 17 2 5 3" xfId="25611" xr:uid="{7CBAD49F-6E00-4773-A634-B28E98D054B7}"/>
    <cellStyle name="Separador de milhares 2 4 17 2 5 4" xfId="37406" xr:uid="{FF6945AD-A211-4E6F-ADE3-A6E5026BA71B}"/>
    <cellStyle name="Separador de milhares 2 4 17 2 6" xfId="16770" xr:uid="{70C9F7F8-E7A3-4032-8A6C-3B150DE15631}"/>
    <cellStyle name="Separador de milhares 2 4 17 2 6 2" xfId="28564" xr:uid="{ACFF51AF-D44B-479A-98EC-58F4EE3833EC}"/>
    <cellStyle name="Separador de milhares 2 4 17 2 6 3" xfId="40363" xr:uid="{78943714-DA53-465D-A229-34E8BCB427EA}"/>
    <cellStyle name="Separador de milhares 2 4 17 2 7" xfId="22674" xr:uid="{3711B4AB-15E1-4CB7-A3DD-6F38E20BE3FD}"/>
    <cellStyle name="Separador de milhares 2 4 17 2 8" xfId="34470" xr:uid="{473A61AB-4092-4C1B-9E1E-7757A831DF77}"/>
    <cellStyle name="Separador de milhares 2 4 17 3" xfId="4275" xr:uid="{00000000-0005-0000-0000-00009E1B0000}"/>
    <cellStyle name="Separador de milhares 2 4 17 3 2" xfId="12229" xr:uid="{00000000-0005-0000-0000-00009F1B0000}"/>
    <cellStyle name="Separador de milhares 2 4 17 3 2 2" xfId="15170" xr:uid="{00000000-0005-0000-0000-0000A01B0000}"/>
    <cellStyle name="Separador de milhares 2 4 17 3 2 2 2" xfId="21101" xr:uid="{07447702-5847-4566-942F-64370BDD3C9F}"/>
    <cellStyle name="Separador de milhares 2 4 17 3 2 2 2 2" xfId="32895" xr:uid="{EDAE306C-D85D-4DBE-B0C7-BAF9BD6A13F9}"/>
    <cellStyle name="Separador de milhares 2 4 17 3 2 2 2 3" xfId="44694" xr:uid="{03B1FAC4-3E43-4D20-89D3-CA4368D918F0}"/>
    <cellStyle name="Separador de milhares 2 4 17 3 2 2 3" xfId="27002" xr:uid="{9BCA20F6-E0E9-44EE-ABE9-9759B4A1285C}"/>
    <cellStyle name="Separador de milhares 2 4 17 3 2 2 4" xfId="38797" xr:uid="{208C2D66-3F49-4C3C-831E-EB5AB1589CBD}"/>
    <cellStyle name="Separador de milhares 2 4 17 3 2 3" xfId="18165" xr:uid="{FFFDF431-AADF-4F81-9263-D893F8C8AF3A}"/>
    <cellStyle name="Separador de milhares 2 4 17 3 2 3 2" xfId="29959" xr:uid="{679A5E45-C7C2-42F1-9E91-770F4343A37C}"/>
    <cellStyle name="Separador de milhares 2 4 17 3 2 3 3" xfId="41758" xr:uid="{3ED6E5AD-2691-41E3-9C76-7219C061B7A6}"/>
    <cellStyle name="Separador de milhares 2 4 17 3 2 4" xfId="24066" xr:uid="{F61A757A-D63F-4C66-BB33-63043615F8C7}"/>
    <cellStyle name="Separador de milhares 2 4 17 3 2 5" xfId="35861" xr:uid="{A5FD6B4D-6296-4B2D-B7C4-C5A877B63F30}"/>
    <cellStyle name="Separador de milhares 2 4 17 3 3" xfId="13782" xr:uid="{00000000-0005-0000-0000-0000A11B0000}"/>
    <cellStyle name="Separador de milhares 2 4 17 3 3 2" xfId="19713" xr:uid="{FA813042-B094-4DE3-9ADD-CDFE08E91C7E}"/>
    <cellStyle name="Separador de milhares 2 4 17 3 3 2 2" xfId="31507" xr:uid="{4E81F3FA-D44F-4A34-A5B9-63532125EC55}"/>
    <cellStyle name="Separador de milhares 2 4 17 3 3 2 3" xfId="43306" xr:uid="{DB4C8139-9F35-46E6-AC20-77905944572E}"/>
    <cellStyle name="Separador de milhares 2 4 17 3 3 3" xfId="25614" xr:uid="{66EDC763-C747-4ED0-BEDE-660638438B12}"/>
    <cellStyle name="Separador de milhares 2 4 17 3 3 4" xfId="37409" xr:uid="{C49C1B8A-13C5-4671-9AC5-C490A933DC1B}"/>
    <cellStyle name="Separador de milhares 2 4 17 3 4" xfId="16773" xr:uid="{2A026880-F9E3-4B64-B5DB-13FD7C0F18E7}"/>
    <cellStyle name="Separador de milhares 2 4 17 3 4 2" xfId="28567" xr:uid="{9BED4F04-580F-4FCB-98E1-C527EDB39196}"/>
    <cellStyle name="Separador de milhares 2 4 17 3 4 3" xfId="40366" xr:uid="{43EBB098-B6E1-4033-88F6-6CFD88012033}"/>
    <cellStyle name="Separador de milhares 2 4 17 3 5" xfId="22677" xr:uid="{5394E260-95F0-42B0-AE07-01011C39EEB7}"/>
    <cellStyle name="Separador de milhares 2 4 17 3 6" xfId="34473" xr:uid="{283852FE-60EF-4D7E-BB66-78025F93AC12}"/>
    <cellStyle name="Separador de milhares 2 4 17 4" xfId="4276" xr:uid="{00000000-0005-0000-0000-0000A21B0000}"/>
    <cellStyle name="Separador de milhares 2 4 17 4 2" xfId="12230" xr:uid="{00000000-0005-0000-0000-0000A31B0000}"/>
    <cellStyle name="Separador de milhares 2 4 17 4 2 2" xfId="15171" xr:uid="{00000000-0005-0000-0000-0000A41B0000}"/>
    <cellStyle name="Separador de milhares 2 4 17 4 2 2 2" xfId="21102" xr:uid="{55C4E09B-7440-4ABF-B51F-16D27BA07C2F}"/>
    <cellStyle name="Separador de milhares 2 4 17 4 2 2 2 2" xfId="32896" xr:uid="{F6CAAE88-7F7C-4FA3-A92D-922B6EB68F42}"/>
    <cellStyle name="Separador de milhares 2 4 17 4 2 2 2 3" xfId="44695" xr:uid="{F3D0ADAD-DEC6-4CC7-8FFD-92188AD6D27E}"/>
    <cellStyle name="Separador de milhares 2 4 17 4 2 2 3" xfId="27003" xr:uid="{4D49734F-9C19-4214-B9DE-0A47CE57C2F0}"/>
    <cellStyle name="Separador de milhares 2 4 17 4 2 2 4" xfId="38798" xr:uid="{7FE59BB1-A628-49E9-BA55-C7264407B476}"/>
    <cellStyle name="Separador de milhares 2 4 17 4 2 3" xfId="18166" xr:uid="{84697700-D2AE-4834-9B7D-63AE6CCD9B08}"/>
    <cellStyle name="Separador de milhares 2 4 17 4 2 3 2" xfId="29960" xr:uid="{B07974F1-801C-4375-B8CC-4CDD54245069}"/>
    <cellStyle name="Separador de milhares 2 4 17 4 2 3 3" xfId="41759" xr:uid="{4B902B0C-67CA-4E44-8167-9F3C5DA2A38A}"/>
    <cellStyle name="Separador de milhares 2 4 17 4 2 4" xfId="24067" xr:uid="{404B8B21-D0B6-47AC-A115-5DEB9A62AA99}"/>
    <cellStyle name="Separador de milhares 2 4 17 4 2 5" xfId="35862" xr:uid="{0848D3AC-7FC9-480B-A839-83621C3B8FBB}"/>
    <cellStyle name="Separador de milhares 2 4 17 4 3" xfId="13783" xr:uid="{00000000-0005-0000-0000-0000A51B0000}"/>
    <cellStyle name="Separador de milhares 2 4 17 4 3 2" xfId="19714" xr:uid="{68EFC66A-75AD-4902-AB0E-CD82C86D96BF}"/>
    <cellStyle name="Separador de milhares 2 4 17 4 3 2 2" xfId="31508" xr:uid="{ABB828F2-3609-410E-8D88-AEA16EE7514F}"/>
    <cellStyle name="Separador de milhares 2 4 17 4 3 2 3" xfId="43307" xr:uid="{910A39FD-480D-45E6-B16B-BC11EB98BB26}"/>
    <cellStyle name="Separador de milhares 2 4 17 4 3 3" xfId="25615" xr:uid="{558BDF8C-CCD0-40BA-8B47-B8693FA4C784}"/>
    <cellStyle name="Separador de milhares 2 4 17 4 3 4" xfId="37410" xr:uid="{90502457-EF97-4319-A913-921734148539}"/>
    <cellStyle name="Separador de milhares 2 4 17 4 4" xfId="16774" xr:uid="{BF14A014-683F-4897-A33B-9D700172A6EF}"/>
    <cellStyle name="Separador de milhares 2 4 17 4 4 2" xfId="28568" xr:uid="{F69B9350-4B9F-423B-8563-6181B7528AE3}"/>
    <cellStyle name="Separador de milhares 2 4 17 4 4 3" xfId="40367" xr:uid="{6AB7C3E3-ED92-4D12-9E74-C96DCA01B426}"/>
    <cellStyle name="Separador de milhares 2 4 17 4 5" xfId="22678" xr:uid="{3F8DDB1E-689F-4578-BC1F-EB5C1D6E5450}"/>
    <cellStyle name="Separador de milhares 2 4 17 4 6" xfId="34474" xr:uid="{EA74987A-ABEC-4510-9A57-B0CC4919D5E2}"/>
    <cellStyle name="Separador de milhares 2 4 17 5" xfId="4277" xr:uid="{00000000-0005-0000-0000-0000A61B0000}"/>
    <cellStyle name="Separador de milhares 2 4 17 5 2" xfId="12231" xr:uid="{00000000-0005-0000-0000-0000A71B0000}"/>
    <cellStyle name="Separador de milhares 2 4 17 5 2 2" xfId="15172" xr:uid="{00000000-0005-0000-0000-0000A81B0000}"/>
    <cellStyle name="Separador de milhares 2 4 17 5 2 2 2" xfId="21103" xr:uid="{4796624A-8D9B-4DD4-99D2-C0F5A9AE842B}"/>
    <cellStyle name="Separador de milhares 2 4 17 5 2 2 2 2" xfId="32897" xr:uid="{EC5EEFD7-FE05-4D50-BD6D-75670EDBA6FB}"/>
    <cellStyle name="Separador de milhares 2 4 17 5 2 2 2 3" xfId="44696" xr:uid="{6D49732B-5363-4D08-BB24-AC4539DD612A}"/>
    <cellStyle name="Separador de milhares 2 4 17 5 2 2 3" xfId="27004" xr:uid="{F336D108-7FD5-447C-9EC3-D5D8EE9B1AEC}"/>
    <cellStyle name="Separador de milhares 2 4 17 5 2 2 4" xfId="38799" xr:uid="{69048501-5772-4E97-9564-864754593F3A}"/>
    <cellStyle name="Separador de milhares 2 4 17 5 2 3" xfId="18167" xr:uid="{536E4D3A-871B-4328-8E3D-671977D2A314}"/>
    <cellStyle name="Separador de milhares 2 4 17 5 2 3 2" xfId="29961" xr:uid="{7F2BD480-2FE3-4078-B9AE-9CC5497861DF}"/>
    <cellStyle name="Separador de milhares 2 4 17 5 2 3 3" xfId="41760" xr:uid="{C727C5A7-EEBE-4CC3-832D-EC1DEE361E68}"/>
    <cellStyle name="Separador de milhares 2 4 17 5 2 4" xfId="24068" xr:uid="{DC5C6A02-4530-4EE8-9D78-CC17C2B6BE8B}"/>
    <cellStyle name="Separador de milhares 2 4 17 5 2 5" xfId="35863" xr:uid="{44B02933-BD58-44C4-9B95-8AA8EEF0C3B1}"/>
    <cellStyle name="Separador de milhares 2 4 17 5 3" xfId="13784" xr:uid="{00000000-0005-0000-0000-0000A91B0000}"/>
    <cellStyle name="Separador de milhares 2 4 17 5 3 2" xfId="19715" xr:uid="{A5086BA5-45B4-41FF-B3EE-43C4F8685661}"/>
    <cellStyle name="Separador de milhares 2 4 17 5 3 2 2" xfId="31509" xr:uid="{0D4776B2-48D1-43D6-968D-76E23198C65F}"/>
    <cellStyle name="Separador de milhares 2 4 17 5 3 2 3" xfId="43308" xr:uid="{7529942D-904D-4A9E-9840-DCB1F697729B}"/>
    <cellStyle name="Separador de milhares 2 4 17 5 3 3" xfId="25616" xr:uid="{E7594529-F7C1-4A61-8477-B508A5F2B6CA}"/>
    <cellStyle name="Separador de milhares 2 4 17 5 3 4" xfId="37411" xr:uid="{0F08BB35-10F8-4C3C-939F-E22D19993DF6}"/>
    <cellStyle name="Separador de milhares 2 4 17 5 4" xfId="16775" xr:uid="{56E322EF-7C93-4638-AE48-6A52BF5C8395}"/>
    <cellStyle name="Separador de milhares 2 4 17 5 4 2" xfId="28569" xr:uid="{EE2A61F8-EF58-4EB8-BE78-9CBAA8812099}"/>
    <cellStyle name="Separador de milhares 2 4 17 5 4 3" xfId="40368" xr:uid="{7BA92229-D85F-4D31-A1A4-86377B846D1F}"/>
    <cellStyle name="Separador de milhares 2 4 17 5 5" xfId="22679" xr:uid="{B8C2DD6C-8B6B-4F5B-897A-3D347CB131FF}"/>
    <cellStyle name="Separador de milhares 2 4 17 5 6" xfId="34475" xr:uid="{3B5C0163-B131-471F-9790-AE3180FFBD8D}"/>
    <cellStyle name="Separador de milhares 2 4 17 6" xfId="12225" xr:uid="{00000000-0005-0000-0000-0000AA1B0000}"/>
    <cellStyle name="Separador de milhares 2 4 17 6 2" xfId="15166" xr:uid="{00000000-0005-0000-0000-0000AB1B0000}"/>
    <cellStyle name="Separador de milhares 2 4 17 6 2 2" xfId="21097" xr:uid="{5FA3379B-018C-4631-B9F9-D28A0E6613C7}"/>
    <cellStyle name="Separador de milhares 2 4 17 6 2 2 2" xfId="32891" xr:uid="{2CC4FAE3-6FC4-42E5-A54C-1C4019DC1541}"/>
    <cellStyle name="Separador de milhares 2 4 17 6 2 2 3" xfId="44690" xr:uid="{8EDAAC7D-4D5B-46D6-A9E6-F6DAC2B75880}"/>
    <cellStyle name="Separador de milhares 2 4 17 6 2 3" xfId="26998" xr:uid="{BFA80964-6B78-4E6C-9DE0-C0B8AAED11CC}"/>
    <cellStyle name="Separador de milhares 2 4 17 6 2 4" xfId="38793" xr:uid="{92F37F5B-9FF8-49EF-9E9E-7304856522D2}"/>
    <cellStyle name="Separador de milhares 2 4 17 6 3" xfId="18161" xr:uid="{EAAB5CA1-DA70-44CF-BD90-BA084C68A2EC}"/>
    <cellStyle name="Separador de milhares 2 4 17 6 3 2" xfId="29955" xr:uid="{3DAD4CF8-DB1A-44E3-9C4D-C76E0302A560}"/>
    <cellStyle name="Separador de milhares 2 4 17 6 3 3" xfId="41754" xr:uid="{A0B7CEA5-1696-40A6-894F-468C947A2064}"/>
    <cellStyle name="Separador de milhares 2 4 17 6 4" xfId="24062" xr:uid="{A8D5BF4B-84D5-4D80-BAB6-6351A7385AD1}"/>
    <cellStyle name="Separador de milhares 2 4 17 6 5" xfId="35857" xr:uid="{8386F0C3-6E6B-4425-970B-9403885A5F2C}"/>
    <cellStyle name="Separador de milhares 2 4 17 7" xfId="13778" xr:uid="{00000000-0005-0000-0000-0000AC1B0000}"/>
    <cellStyle name="Separador de milhares 2 4 17 7 2" xfId="19709" xr:uid="{77311A48-9599-4736-A3FB-5957594BF2CA}"/>
    <cellStyle name="Separador de milhares 2 4 17 7 2 2" xfId="31503" xr:uid="{F1E42D64-6172-4550-B67F-BD9899444727}"/>
    <cellStyle name="Separador de milhares 2 4 17 7 2 3" xfId="43302" xr:uid="{0EE0EE42-73DD-48ED-BB8A-70C60693A266}"/>
    <cellStyle name="Separador de milhares 2 4 17 7 3" xfId="25610" xr:uid="{65680A93-2613-4F94-82BF-3EE899589192}"/>
    <cellStyle name="Separador de milhares 2 4 17 7 4" xfId="37405" xr:uid="{FD782425-66C3-4907-A2A6-4C2D6084E187}"/>
    <cellStyle name="Separador de milhares 2 4 17 8" xfId="16769" xr:uid="{ADB52F83-1EC9-4A18-93F5-51402819E3AB}"/>
    <cellStyle name="Separador de milhares 2 4 17 8 2" xfId="28563" xr:uid="{7BC9BEB4-2430-43A2-8177-FE27BCBD9EC1}"/>
    <cellStyle name="Separador de milhares 2 4 17 8 3" xfId="40362" xr:uid="{77A312B2-8692-4346-B212-25BF6A0C4C86}"/>
    <cellStyle name="Separador de milhares 2 4 17 9" xfId="22673" xr:uid="{164CBA2A-9B07-4E65-A5F3-56AB88360ADE}"/>
    <cellStyle name="Separador de milhares 2 4 18" xfId="4278" xr:uid="{00000000-0005-0000-0000-0000AD1B0000}"/>
    <cellStyle name="Separador de milhares 2 4 18 2" xfId="4279" xr:uid="{00000000-0005-0000-0000-0000AE1B0000}"/>
    <cellStyle name="Separador de milhares 2 4 18 2 2" xfId="12233" xr:uid="{00000000-0005-0000-0000-0000AF1B0000}"/>
    <cellStyle name="Separador de milhares 2 4 18 2 2 2" xfId="15174" xr:uid="{00000000-0005-0000-0000-0000B01B0000}"/>
    <cellStyle name="Separador de milhares 2 4 18 2 2 2 2" xfId="21105" xr:uid="{CDF539BA-91FD-4C99-A13E-640A2ED9E564}"/>
    <cellStyle name="Separador de milhares 2 4 18 2 2 2 2 2" xfId="32899" xr:uid="{91F6C340-EB34-4A38-A0DA-467E56DF7738}"/>
    <cellStyle name="Separador de milhares 2 4 18 2 2 2 2 3" xfId="44698" xr:uid="{73C0CAD5-0A4C-4E67-89F8-EC4FCCCC54C8}"/>
    <cellStyle name="Separador de milhares 2 4 18 2 2 2 3" xfId="27006" xr:uid="{789E3545-4813-4BDA-B76E-B2E263EB2DB9}"/>
    <cellStyle name="Separador de milhares 2 4 18 2 2 2 4" xfId="38801" xr:uid="{EF0C981C-B0BD-4D0F-8D1A-07A0D157B7E9}"/>
    <cellStyle name="Separador de milhares 2 4 18 2 2 3" xfId="18169" xr:uid="{AA8D6800-E5A9-40BF-B1C5-17CE40D82443}"/>
    <cellStyle name="Separador de milhares 2 4 18 2 2 3 2" xfId="29963" xr:uid="{53B10382-56BA-4275-9F86-59F3135A9C6C}"/>
    <cellStyle name="Separador de milhares 2 4 18 2 2 3 3" xfId="41762" xr:uid="{A0E51922-9596-4658-B9D5-86CA902AF8B4}"/>
    <cellStyle name="Separador de milhares 2 4 18 2 2 4" xfId="24070" xr:uid="{F4E91280-6B12-42E5-AC41-80D0336A0B58}"/>
    <cellStyle name="Separador de milhares 2 4 18 2 2 5" xfId="35865" xr:uid="{2CB68E53-8E46-4396-BDDD-AA82F220896A}"/>
    <cellStyle name="Separador de milhares 2 4 18 2 3" xfId="13786" xr:uid="{00000000-0005-0000-0000-0000B11B0000}"/>
    <cellStyle name="Separador de milhares 2 4 18 2 3 2" xfId="19717" xr:uid="{666A4866-F3BD-4A7D-B65D-2B598EA140E5}"/>
    <cellStyle name="Separador de milhares 2 4 18 2 3 2 2" xfId="31511" xr:uid="{AE753820-358B-430E-AFF9-502A9C4AE051}"/>
    <cellStyle name="Separador de milhares 2 4 18 2 3 2 3" xfId="43310" xr:uid="{E5670265-6E43-4777-8090-7F8E382A4E8A}"/>
    <cellStyle name="Separador de milhares 2 4 18 2 3 3" xfId="25618" xr:uid="{5347F357-ED51-4800-BC8C-1A7E7AF1541E}"/>
    <cellStyle name="Separador de milhares 2 4 18 2 3 4" xfId="37413" xr:uid="{60DB3084-0754-4B71-BB77-8A847820E6B1}"/>
    <cellStyle name="Separador de milhares 2 4 18 2 4" xfId="16777" xr:uid="{6BB8C303-3E7D-48C5-9901-7544D081CA8E}"/>
    <cellStyle name="Separador de milhares 2 4 18 2 4 2" xfId="28571" xr:uid="{2484C0A4-1B2E-4718-B310-5194F4CA4ED7}"/>
    <cellStyle name="Separador de milhares 2 4 18 2 4 3" xfId="40370" xr:uid="{DAAF6BBD-DFCF-48D4-8824-60DD1D46E3C9}"/>
    <cellStyle name="Separador de milhares 2 4 18 2 5" xfId="22681" xr:uid="{73FF1FD2-8D28-46DB-A158-1C069F6FC582}"/>
    <cellStyle name="Separador de milhares 2 4 18 2 6" xfId="34477" xr:uid="{2086A8F2-3B76-4158-B991-71BF1A89BA67}"/>
    <cellStyle name="Separador de milhares 2 4 18 3" xfId="4280" xr:uid="{00000000-0005-0000-0000-0000B21B0000}"/>
    <cellStyle name="Separador de milhares 2 4 18 3 2" xfId="12234" xr:uid="{00000000-0005-0000-0000-0000B31B0000}"/>
    <cellStyle name="Separador de milhares 2 4 18 3 2 2" xfId="15175" xr:uid="{00000000-0005-0000-0000-0000B41B0000}"/>
    <cellStyle name="Separador de milhares 2 4 18 3 2 2 2" xfId="21106" xr:uid="{C33BDB9C-0C64-458E-A2D3-C91DEFE835A5}"/>
    <cellStyle name="Separador de milhares 2 4 18 3 2 2 2 2" xfId="32900" xr:uid="{6E6D2522-03D7-4359-A818-9B4F9747983E}"/>
    <cellStyle name="Separador de milhares 2 4 18 3 2 2 2 3" xfId="44699" xr:uid="{EB2C8628-D36B-456E-9CCE-BC02927A2514}"/>
    <cellStyle name="Separador de milhares 2 4 18 3 2 2 3" xfId="27007" xr:uid="{E072BAFD-1896-442B-B22B-9EC03C169D56}"/>
    <cellStyle name="Separador de milhares 2 4 18 3 2 2 4" xfId="38802" xr:uid="{A6F2A9E9-4A6D-4F76-BD67-5D1EB165EDF0}"/>
    <cellStyle name="Separador de milhares 2 4 18 3 2 3" xfId="18170" xr:uid="{7C26DBDA-8EE3-4F00-89AC-4A010CAA6938}"/>
    <cellStyle name="Separador de milhares 2 4 18 3 2 3 2" xfId="29964" xr:uid="{CDA7CA3F-BA96-4434-8D8E-5CD89644720D}"/>
    <cellStyle name="Separador de milhares 2 4 18 3 2 3 3" xfId="41763" xr:uid="{1C78D263-662B-426E-967B-3F343A71B12D}"/>
    <cellStyle name="Separador de milhares 2 4 18 3 2 4" xfId="24071" xr:uid="{60761C69-259B-4E83-9E58-3F1E65C6F303}"/>
    <cellStyle name="Separador de milhares 2 4 18 3 2 5" xfId="35866" xr:uid="{8211DD37-6817-4719-A244-646DB6DEA354}"/>
    <cellStyle name="Separador de milhares 2 4 18 3 3" xfId="13787" xr:uid="{00000000-0005-0000-0000-0000B51B0000}"/>
    <cellStyle name="Separador de milhares 2 4 18 3 3 2" xfId="19718" xr:uid="{309372EA-8EF7-491C-A973-49928E5E9144}"/>
    <cellStyle name="Separador de milhares 2 4 18 3 3 2 2" xfId="31512" xr:uid="{F4DD64DC-1F84-46D4-A418-D47222B71CC8}"/>
    <cellStyle name="Separador de milhares 2 4 18 3 3 2 3" xfId="43311" xr:uid="{8FF77EFA-A43D-45B1-9791-E02C313B0020}"/>
    <cellStyle name="Separador de milhares 2 4 18 3 3 3" xfId="25619" xr:uid="{E8C47040-E7D8-4534-9C1E-C8FB736DCBB5}"/>
    <cellStyle name="Separador de milhares 2 4 18 3 3 4" xfId="37414" xr:uid="{26A4F6A3-0F9A-44B1-AE35-6FEEA8641351}"/>
    <cellStyle name="Separador de milhares 2 4 18 3 4" xfId="16778" xr:uid="{77C830D3-59F7-4B88-BF6D-C1CDFC34124B}"/>
    <cellStyle name="Separador de milhares 2 4 18 3 4 2" xfId="28572" xr:uid="{8F527A98-B53D-4D5D-9ED4-06D4D0526016}"/>
    <cellStyle name="Separador de milhares 2 4 18 3 4 3" xfId="40371" xr:uid="{6393D670-4854-4721-93B0-C07284467521}"/>
    <cellStyle name="Separador de milhares 2 4 18 3 5" xfId="22682" xr:uid="{A76B929E-964D-4130-9F17-7D2427F280D9}"/>
    <cellStyle name="Separador de milhares 2 4 18 3 6" xfId="34478" xr:uid="{C899AA05-64C0-4BB9-A98E-6A1637E2E2F0}"/>
    <cellStyle name="Separador de milhares 2 4 18 4" xfId="12232" xr:uid="{00000000-0005-0000-0000-0000B61B0000}"/>
    <cellStyle name="Separador de milhares 2 4 18 4 2" xfId="15173" xr:uid="{00000000-0005-0000-0000-0000B71B0000}"/>
    <cellStyle name="Separador de milhares 2 4 18 4 2 2" xfId="21104" xr:uid="{82086168-64FF-4A8C-893B-6BC7A0525806}"/>
    <cellStyle name="Separador de milhares 2 4 18 4 2 2 2" xfId="32898" xr:uid="{778FA7A8-F0CE-47E3-A599-254B72FD06BF}"/>
    <cellStyle name="Separador de milhares 2 4 18 4 2 2 3" xfId="44697" xr:uid="{01321EFD-C4E8-4D2F-9423-8C70D0872848}"/>
    <cellStyle name="Separador de milhares 2 4 18 4 2 3" xfId="27005" xr:uid="{157B3BAA-ADDE-4FF7-B2B4-868D54198BC3}"/>
    <cellStyle name="Separador de milhares 2 4 18 4 2 4" xfId="38800" xr:uid="{69B70D7B-01EA-4DFA-AC50-3A2A3F527956}"/>
    <cellStyle name="Separador de milhares 2 4 18 4 3" xfId="18168" xr:uid="{F328EE36-C626-47D6-AAA1-B617C087B911}"/>
    <cellStyle name="Separador de milhares 2 4 18 4 3 2" xfId="29962" xr:uid="{0EC29DA0-FCB3-430F-AFB3-56521EF8B726}"/>
    <cellStyle name="Separador de milhares 2 4 18 4 3 3" xfId="41761" xr:uid="{63B90144-0506-4B58-B164-52570544725D}"/>
    <cellStyle name="Separador de milhares 2 4 18 4 4" xfId="24069" xr:uid="{E06B5EE0-FD57-4147-B7B6-1980AC02F24B}"/>
    <cellStyle name="Separador de milhares 2 4 18 4 5" xfId="35864" xr:uid="{4F4CC53E-15DA-4AD0-9B8F-26614F8F4204}"/>
    <cellStyle name="Separador de milhares 2 4 18 5" xfId="13785" xr:uid="{00000000-0005-0000-0000-0000B81B0000}"/>
    <cellStyle name="Separador de milhares 2 4 18 5 2" xfId="19716" xr:uid="{C4E6A4BE-98D8-4D86-9C1E-E6A8628779D4}"/>
    <cellStyle name="Separador de milhares 2 4 18 5 2 2" xfId="31510" xr:uid="{634C746B-785F-4DE8-93AD-E57E4CC65788}"/>
    <cellStyle name="Separador de milhares 2 4 18 5 2 3" xfId="43309" xr:uid="{65E59DFA-DC45-4809-B8ED-DF6435D47C68}"/>
    <cellStyle name="Separador de milhares 2 4 18 5 3" xfId="25617" xr:uid="{E12506D5-3162-477E-A73C-15D4F0B1FC1C}"/>
    <cellStyle name="Separador de milhares 2 4 18 5 4" xfId="37412" xr:uid="{61413D52-0724-456F-BC80-CBD5DEF02DB4}"/>
    <cellStyle name="Separador de milhares 2 4 18 6" xfId="16776" xr:uid="{11963B86-1ED2-4462-B5E4-994243ACA10C}"/>
    <cellStyle name="Separador de milhares 2 4 18 6 2" xfId="28570" xr:uid="{AB070C5D-4DFC-4F17-8D0E-63507E8882E2}"/>
    <cellStyle name="Separador de milhares 2 4 18 6 3" xfId="40369" xr:uid="{F725BDC0-FE27-4B7D-BEF6-35B9D8FABC31}"/>
    <cellStyle name="Separador de milhares 2 4 18 7" xfId="22680" xr:uid="{1B741FA2-A29F-4040-BF21-B344D7223910}"/>
    <cellStyle name="Separador de milhares 2 4 18 8" xfId="34476" xr:uid="{3BDCF328-95DD-4C4B-9ABC-7AA91B28A4C6}"/>
    <cellStyle name="Separador de milhares 2 4 19" xfId="4281" xr:uid="{00000000-0005-0000-0000-0000B91B0000}"/>
    <cellStyle name="Separador de milhares 2 4 19 2" xfId="12235" xr:uid="{00000000-0005-0000-0000-0000BA1B0000}"/>
    <cellStyle name="Separador de milhares 2 4 19 2 2" xfId="15176" xr:uid="{00000000-0005-0000-0000-0000BB1B0000}"/>
    <cellStyle name="Separador de milhares 2 4 19 2 2 2" xfId="21107" xr:uid="{F64DB793-8C76-413E-AB96-E17C1EADAE2E}"/>
    <cellStyle name="Separador de milhares 2 4 19 2 2 2 2" xfId="32901" xr:uid="{FEAC43C6-A1D3-4FF4-BD7B-93263CFF2D9D}"/>
    <cellStyle name="Separador de milhares 2 4 19 2 2 2 3" xfId="44700" xr:uid="{8DE41471-7C68-4B52-A20C-20406982DD28}"/>
    <cellStyle name="Separador de milhares 2 4 19 2 2 3" xfId="27008" xr:uid="{8298E07E-9764-4754-AF0A-5A38C6FADDF0}"/>
    <cellStyle name="Separador de milhares 2 4 19 2 2 4" xfId="38803" xr:uid="{3676D8DD-857D-468F-B92F-569F5C39C90C}"/>
    <cellStyle name="Separador de milhares 2 4 19 2 3" xfId="18171" xr:uid="{9066059D-B482-4B38-83AE-3E708A5A3413}"/>
    <cellStyle name="Separador de milhares 2 4 19 2 3 2" xfId="29965" xr:uid="{CEFE6E2E-3BBB-4F36-A72E-CD5E08854EAE}"/>
    <cellStyle name="Separador de milhares 2 4 19 2 3 3" xfId="41764" xr:uid="{B1F52850-A1CA-46D3-8047-C4143144689F}"/>
    <cellStyle name="Separador de milhares 2 4 19 2 4" xfId="24072" xr:uid="{AEFB486C-B3FE-4190-96D4-6C4FD1A8E9E7}"/>
    <cellStyle name="Separador de milhares 2 4 19 2 5" xfId="35867" xr:uid="{35BE8B9B-81C5-418C-86CB-1F8515231FD6}"/>
    <cellStyle name="Separador de milhares 2 4 19 3" xfId="13788" xr:uid="{00000000-0005-0000-0000-0000BC1B0000}"/>
    <cellStyle name="Separador de milhares 2 4 19 3 2" xfId="19719" xr:uid="{9DD40A85-CB23-4BA6-9B4F-049D2E73282B}"/>
    <cellStyle name="Separador de milhares 2 4 19 3 2 2" xfId="31513" xr:uid="{15B0EF5F-01DE-46FB-BCAC-C083A18265B5}"/>
    <cellStyle name="Separador de milhares 2 4 19 3 2 3" xfId="43312" xr:uid="{D3147E1C-66C9-46A6-A10C-36C6E82FAE92}"/>
    <cellStyle name="Separador de milhares 2 4 19 3 3" xfId="25620" xr:uid="{CBEF985F-C029-4D18-BD62-3EE47362548E}"/>
    <cellStyle name="Separador de milhares 2 4 19 3 4" xfId="37415" xr:uid="{36DCFDE7-DF6A-45DE-AEF0-042EFCE503B5}"/>
    <cellStyle name="Separador de milhares 2 4 19 4" xfId="16779" xr:uid="{F0B55B6F-6066-49BE-9E1D-32D7E5D6E839}"/>
    <cellStyle name="Separador de milhares 2 4 19 4 2" xfId="28573" xr:uid="{CE46A7FB-E852-49E6-B9D2-38466B5C08CE}"/>
    <cellStyle name="Separador de milhares 2 4 19 4 3" xfId="40372" xr:uid="{71FD37D5-36E0-4506-AB18-6FB2C4D23B7D}"/>
    <cellStyle name="Separador de milhares 2 4 19 5" xfId="22683" xr:uid="{4C3EF671-4B26-42DC-BF5D-643B5F23839C}"/>
    <cellStyle name="Separador de milhares 2 4 19 6" xfId="34479" xr:uid="{20E97E79-C0FB-4359-A98E-524570A27144}"/>
    <cellStyle name="Separador de milhares 2 4 2" xfId="563" xr:uid="{00000000-0005-0000-0000-0000BD1B0000}"/>
    <cellStyle name="Separador de milhares 2 4 2 10" xfId="15665" xr:uid="{41A87206-50E2-49C3-B37F-670F1F3FABA1}"/>
    <cellStyle name="Separador de milhares 2 4 2 10 2" xfId="27463" xr:uid="{F1E23579-4290-4576-9D75-7244193C717C}"/>
    <cellStyle name="Separador de milhares 2 4 2 10 3" xfId="39258" xr:uid="{C45753EF-962B-48E9-9891-E6F3DD281117}"/>
    <cellStyle name="Separador de milhares 2 4 2 11" xfId="21573" xr:uid="{9CBF8672-A376-4395-9542-8FA5362AAE58}"/>
    <cellStyle name="Separador de milhares 2 4 2 12" xfId="33365" xr:uid="{90213359-1C9B-4D98-9107-D8026FF1BCC4}"/>
    <cellStyle name="Separador de milhares 2 4 2 2" xfId="4282" xr:uid="{00000000-0005-0000-0000-0000BE1B0000}"/>
    <cellStyle name="Separador de milhares 2 4 2 2 10" xfId="34480" xr:uid="{499CFE19-FFD3-4D76-BF3E-A029417E97AD}"/>
    <cellStyle name="Separador de milhares 2 4 2 2 2" xfId="4283" xr:uid="{00000000-0005-0000-0000-0000BF1B0000}"/>
    <cellStyle name="Separador de milhares 2 4 2 2 2 2" xfId="4284" xr:uid="{00000000-0005-0000-0000-0000C01B0000}"/>
    <cellStyle name="Separador de milhares 2 4 2 2 2 2 2" xfId="12238" xr:uid="{00000000-0005-0000-0000-0000C11B0000}"/>
    <cellStyle name="Separador de milhares 2 4 2 2 2 2 2 2" xfId="15179" xr:uid="{00000000-0005-0000-0000-0000C21B0000}"/>
    <cellStyle name="Separador de milhares 2 4 2 2 2 2 2 2 2" xfId="21110" xr:uid="{6EE60709-B01D-4AFC-B243-FEE247AEFB2E}"/>
    <cellStyle name="Separador de milhares 2 4 2 2 2 2 2 2 2 2" xfId="32904" xr:uid="{41B45C20-0B77-48DE-AB21-6DFE68A810CE}"/>
    <cellStyle name="Separador de milhares 2 4 2 2 2 2 2 2 2 3" xfId="44703" xr:uid="{DCB8AB98-774D-44E9-B9A2-21E95CC77E0D}"/>
    <cellStyle name="Separador de milhares 2 4 2 2 2 2 2 2 3" xfId="27011" xr:uid="{D742F590-40ED-4DA0-B796-18BD56FE9FF2}"/>
    <cellStyle name="Separador de milhares 2 4 2 2 2 2 2 2 4" xfId="38806" xr:uid="{BD95B01A-B61D-4D0D-81CD-DDD29B8AC0B5}"/>
    <cellStyle name="Separador de milhares 2 4 2 2 2 2 2 3" xfId="18174" xr:uid="{73054C95-90C9-4203-9FB5-13661E587615}"/>
    <cellStyle name="Separador de milhares 2 4 2 2 2 2 2 3 2" xfId="29968" xr:uid="{487372D6-EB4C-415E-B041-1EFB8066841F}"/>
    <cellStyle name="Separador de milhares 2 4 2 2 2 2 2 3 3" xfId="41767" xr:uid="{03F9BDDC-6166-4163-9301-E16E5249149A}"/>
    <cellStyle name="Separador de milhares 2 4 2 2 2 2 2 4" xfId="24075" xr:uid="{C0F99A65-8003-40DC-8A6F-C23E1A37769C}"/>
    <cellStyle name="Separador de milhares 2 4 2 2 2 2 2 5" xfId="35870" xr:uid="{D8FBD174-65A7-4BFA-A3D1-E6564504FEF6}"/>
    <cellStyle name="Separador de milhares 2 4 2 2 2 2 3" xfId="13791" xr:uid="{00000000-0005-0000-0000-0000C31B0000}"/>
    <cellStyle name="Separador de milhares 2 4 2 2 2 2 3 2" xfId="19722" xr:uid="{BD9B549F-30C2-4CD8-9AA3-D0108E4AFE71}"/>
    <cellStyle name="Separador de milhares 2 4 2 2 2 2 3 2 2" xfId="31516" xr:uid="{39C09049-7A3B-4977-95AC-824CEF21FAAE}"/>
    <cellStyle name="Separador de milhares 2 4 2 2 2 2 3 2 3" xfId="43315" xr:uid="{73E8BBEF-B778-4FA5-9E97-4A78EF292400}"/>
    <cellStyle name="Separador de milhares 2 4 2 2 2 2 3 3" xfId="25623" xr:uid="{93279FA7-B80D-4459-868F-8F3C40164AB2}"/>
    <cellStyle name="Separador de milhares 2 4 2 2 2 2 3 4" xfId="37418" xr:uid="{FD6141F5-1D21-45CB-B8BF-E4831B54FB27}"/>
    <cellStyle name="Separador de milhares 2 4 2 2 2 2 4" xfId="16782" xr:uid="{A87F18C1-C11B-48F7-AD15-F761424EF2AE}"/>
    <cellStyle name="Separador de milhares 2 4 2 2 2 2 4 2" xfId="28576" xr:uid="{C2E69C25-7D41-4046-9E70-A1296F26AFC1}"/>
    <cellStyle name="Separador de milhares 2 4 2 2 2 2 4 3" xfId="40375" xr:uid="{5103698C-1859-4DC9-9314-F3CF3DE990E2}"/>
    <cellStyle name="Separador de milhares 2 4 2 2 2 2 5" xfId="22686" xr:uid="{1015FD25-EC6F-45F8-96B8-4B962D2D23FB}"/>
    <cellStyle name="Separador de milhares 2 4 2 2 2 2 6" xfId="34482" xr:uid="{9E227DC4-ADAC-4449-BDF5-7B52D52D9A31}"/>
    <cellStyle name="Separador de milhares 2 4 2 2 2 3" xfId="4285" xr:uid="{00000000-0005-0000-0000-0000C41B0000}"/>
    <cellStyle name="Separador de milhares 2 4 2 2 2 3 2" xfId="12239" xr:uid="{00000000-0005-0000-0000-0000C51B0000}"/>
    <cellStyle name="Separador de milhares 2 4 2 2 2 3 2 2" xfId="15180" xr:uid="{00000000-0005-0000-0000-0000C61B0000}"/>
    <cellStyle name="Separador de milhares 2 4 2 2 2 3 2 2 2" xfId="21111" xr:uid="{E6C82B96-44CA-4C67-85F5-B5467F8CB25E}"/>
    <cellStyle name="Separador de milhares 2 4 2 2 2 3 2 2 2 2" xfId="32905" xr:uid="{F5892755-7F12-4502-9C5E-E7FE72AC142E}"/>
    <cellStyle name="Separador de milhares 2 4 2 2 2 3 2 2 2 3" xfId="44704" xr:uid="{7721FD57-DED1-4E9A-A328-CA09191B1254}"/>
    <cellStyle name="Separador de milhares 2 4 2 2 2 3 2 2 3" xfId="27012" xr:uid="{B4C0205B-3042-421B-B4F1-2139FC387871}"/>
    <cellStyle name="Separador de milhares 2 4 2 2 2 3 2 2 4" xfId="38807" xr:uid="{33C2B3E6-5619-44DE-B0F7-AC57EC6CA2F1}"/>
    <cellStyle name="Separador de milhares 2 4 2 2 2 3 2 3" xfId="18175" xr:uid="{E76E5196-ACBF-4DB8-A2BF-E719E168B1B5}"/>
    <cellStyle name="Separador de milhares 2 4 2 2 2 3 2 3 2" xfId="29969" xr:uid="{A94D79EE-CAB2-44F3-A450-5ED0F943237F}"/>
    <cellStyle name="Separador de milhares 2 4 2 2 2 3 2 3 3" xfId="41768" xr:uid="{6E13BCCF-EF75-486F-9B59-6A75D78DB216}"/>
    <cellStyle name="Separador de milhares 2 4 2 2 2 3 2 4" xfId="24076" xr:uid="{804A8A38-E5EC-4EC5-A52B-98057E8D8EF2}"/>
    <cellStyle name="Separador de milhares 2 4 2 2 2 3 2 5" xfId="35871" xr:uid="{3F8C21A3-0B50-4BA8-8894-98A5AB76E772}"/>
    <cellStyle name="Separador de milhares 2 4 2 2 2 3 3" xfId="13792" xr:uid="{00000000-0005-0000-0000-0000C71B0000}"/>
    <cellStyle name="Separador de milhares 2 4 2 2 2 3 3 2" xfId="19723" xr:uid="{2F32AB0F-946D-4DB8-BC7B-747A333D1049}"/>
    <cellStyle name="Separador de milhares 2 4 2 2 2 3 3 2 2" xfId="31517" xr:uid="{5D7E74EA-A6C0-49C3-AB4D-6F12BDABD156}"/>
    <cellStyle name="Separador de milhares 2 4 2 2 2 3 3 2 3" xfId="43316" xr:uid="{66481361-543C-4AEE-9A89-F85638FA386B}"/>
    <cellStyle name="Separador de milhares 2 4 2 2 2 3 3 3" xfId="25624" xr:uid="{F6252DDC-DAB7-4282-9A80-E49095925822}"/>
    <cellStyle name="Separador de milhares 2 4 2 2 2 3 3 4" xfId="37419" xr:uid="{222E1D53-3A40-41CF-A890-AA13530111A5}"/>
    <cellStyle name="Separador de milhares 2 4 2 2 2 3 4" xfId="16783" xr:uid="{A27C388A-519B-466A-954C-2FB471354084}"/>
    <cellStyle name="Separador de milhares 2 4 2 2 2 3 4 2" xfId="28577" xr:uid="{70578F52-CE39-4C65-9780-770304910F56}"/>
    <cellStyle name="Separador de milhares 2 4 2 2 2 3 4 3" xfId="40376" xr:uid="{986EAAAA-1D65-4188-AEE8-2C76B120985A}"/>
    <cellStyle name="Separador de milhares 2 4 2 2 2 3 5" xfId="22687" xr:uid="{35908694-B8B7-4906-BEBE-CC54A46FB076}"/>
    <cellStyle name="Separador de milhares 2 4 2 2 2 3 6" xfId="34483" xr:uid="{61FF3702-FE8E-4656-9963-98DC69B01B3A}"/>
    <cellStyle name="Separador de milhares 2 4 2 2 2 4" xfId="12237" xr:uid="{00000000-0005-0000-0000-0000C81B0000}"/>
    <cellStyle name="Separador de milhares 2 4 2 2 2 4 2" xfId="15178" xr:uid="{00000000-0005-0000-0000-0000C91B0000}"/>
    <cellStyle name="Separador de milhares 2 4 2 2 2 4 2 2" xfId="21109" xr:uid="{B2FE4B0A-E352-42DC-B1BB-97E6B2CD869E}"/>
    <cellStyle name="Separador de milhares 2 4 2 2 2 4 2 2 2" xfId="32903" xr:uid="{3220884D-A9D3-4803-8FDE-C173E2A9FEEE}"/>
    <cellStyle name="Separador de milhares 2 4 2 2 2 4 2 2 3" xfId="44702" xr:uid="{2E078FA7-6DAB-4661-A247-E69E9ABDD00F}"/>
    <cellStyle name="Separador de milhares 2 4 2 2 2 4 2 3" xfId="27010" xr:uid="{6E15515D-F7DE-4B09-BC86-B773C3CF77FC}"/>
    <cellStyle name="Separador de milhares 2 4 2 2 2 4 2 4" xfId="38805" xr:uid="{435FE2E3-BD54-4A5D-9DD8-7E092F240494}"/>
    <cellStyle name="Separador de milhares 2 4 2 2 2 4 3" xfId="18173" xr:uid="{9AC5FC3E-47E2-4C19-99CA-BA679D273A0C}"/>
    <cellStyle name="Separador de milhares 2 4 2 2 2 4 3 2" xfId="29967" xr:uid="{96CD8B9A-D55F-4CAB-8538-726F3058CAF4}"/>
    <cellStyle name="Separador de milhares 2 4 2 2 2 4 3 3" xfId="41766" xr:uid="{CB805EA6-8736-4DE4-8366-E01D7D55AF12}"/>
    <cellStyle name="Separador de milhares 2 4 2 2 2 4 4" xfId="24074" xr:uid="{D8F191D4-77F1-4B0F-9023-EBCAFA3FCAB1}"/>
    <cellStyle name="Separador de milhares 2 4 2 2 2 4 5" xfId="35869" xr:uid="{823C5327-A0D0-4378-91AB-5AF433C881BF}"/>
    <cellStyle name="Separador de milhares 2 4 2 2 2 5" xfId="13790" xr:uid="{00000000-0005-0000-0000-0000CA1B0000}"/>
    <cellStyle name="Separador de milhares 2 4 2 2 2 5 2" xfId="19721" xr:uid="{27FDCBD2-0779-4DBF-B308-20DAF3C3ACC7}"/>
    <cellStyle name="Separador de milhares 2 4 2 2 2 5 2 2" xfId="31515" xr:uid="{80837190-8FD7-4DCA-8107-304B6165316B}"/>
    <cellStyle name="Separador de milhares 2 4 2 2 2 5 2 3" xfId="43314" xr:uid="{A781D76A-70B5-41A6-9E02-4137152ACB8A}"/>
    <cellStyle name="Separador de milhares 2 4 2 2 2 5 3" xfId="25622" xr:uid="{EC223ED4-EB3B-4497-A9BB-415A0050D633}"/>
    <cellStyle name="Separador de milhares 2 4 2 2 2 5 4" xfId="37417" xr:uid="{FF9E9071-2AC4-461A-AFD2-0AE2551DA4E2}"/>
    <cellStyle name="Separador de milhares 2 4 2 2 2 6" xfId="16781" xr:uid="{112897A1-FFD5-4D7C-B628-7F023554ECF7}"/>
    <cellStyle name="Separador de milhares 2 4 2 2 2 6 2" xfId="28575" xr:uid="{DA201518-C9F9-4F0E-B90A-EA29DB089891}"/>
    <cellStyle name="Separador de milhares 2 4 2 2 2 6 3" xfId="40374" xr:uid="{8F20450B-F771-4925-8AAC-6C83064D3B76}"/>
    <cellStyle name="Separador de milhares 2 4 2 2 2 7" xfId="22685" xr:uid="{26AD8969-A37B-425F-819B-C51F35ED0046}"/>
    <cellStyle name="Separador de milhares 2 4 2 2 2 8" xfId="34481" xr:uid="{AFE3AD33-43DA-4E58-BF6A-B42690A769D7}"/>
    <cellStyle name="Separador de milhares 2 4 2 2 3" xfId="4286" xr:uid="{00000000-0005-0000-0000-0000CB1B0000}"/>
    <cellStyle name="Separador de milhares 2 4 2 2 3 2" xfId="12240" xr:uid="{00000000-0005-0000-0000-0000CC1B0000}"/>
    <cellStyle name="Separador de milhares 2 4 2 2 3 2 2" xfId="15181" xr:uid="{00000000-0005-0000-0000-0000CD1B0000}"/>
    <cellStyle name="Separador de milhares 2 4 2 2 3 2 2 2" xfId="21112" xr:uid="{8A34F7D3-95D1-4C35-8FFE-28959B434789}"/>
    <cellStyle name="Separador de milhares 2 4 2 2 3 2 2 2 2" xfId="32906" xr:uid="{A0ED25AC-6411-4CD7-BAAF-23843E216CCC}"/>
    <cellStyle name="Separador de milhares 2 4 2 2 3 2 2 2 3" xfId="44705" xr:uid="{D102FBAD-7F50-4756-809D-1BAEC21EF3DB}"/>
    <cellStyle name="Separador de milhares 2 4 2 2 3 2 2 3" xfId="27013" xr:uid="{49D29677-9B0B-4DA2-BF9B-2C33E2F6ADA5}"/>
    <cellStyle name="Separador de milhares 2 4 2 2 3 2 2 4" xfId="38808" xr:uid="{24BCBDB9-1AB2-451A-87DB-D14E3B9AC1B4}"/>
    <cellStyle name="Separador de milhares 2 4 2 2 3 2 3" xfId="18176" xr:uid="{5E96A14A-6471-485F-8520-C8E9A5161726}"/>
    <cellStyle name="Separador de milhares 2 4 2 2 3 2 3 2" xfId="29970" xr:uid="{32A1FB33-831F-4B4D-94AD-D6F869547707}"/>
    <cellStyle name="Separador de milhares 2 4 2 2 3 2 3 3" xfId="41769" xr:uid="{C1D384ED-9B37-4046-B4B1-E33971CE92DD}"/>
    <cellStyle name="Separador de milhares 2 4 2 2 3 2 4" xfId="24077" xr:uid="{20991A4C-5F7B-4758-8A6E-34AA94CAB21B}"/>
    <cellStyle name="Separador de milhares 2 4 2 2 3 2 5" xfId="35872" xr:uid="{91624D9B-EB58-4CE3-9831-2695F4D5B4A5}"/>
    <cellStyle name="Separador de milhares 2 4 2 2 3 3" xfId="13793" xr:uid="{00000000-0005-0000-0000-0000CE1B0000}"/>
    <cellStyle name="Separador de milhares 2 4 2 2 3 3 2" xfId="19724" xr:uid="{0CCD1D70-34A9-49CF-870E-900AAE5F14AA}"/>
    <cellStyle name="Separador de milhares 2 4 2 2 3 3 2 2" xfId="31518" xr:uid="{9A388789-4F92-4A1F-8074-15BEEC335C04}"/>
    <cellStyle name="Separador de milhares 2 4 2 2 3 3 2 3" xfId="43317" xr:uid="{65E8E0DC-87CB-42CF-9444-3995DB60B506}"/>
    <cellStyle name="Separador de milhares 2 4 2 2 3 3 3" xfId="25625" xr:uid="{3E464B56-59F2-420D-B113-07B94BB96FFC}"/>
    <cellStyle name="Separador de milhares 2 4 2 2 3 3 4" xfId="37420" xr:uid="{21B93B9A-480C-414A-8432-D13B5849BF9D}"/>
    <cellStyle name="Separador de milhares 2 4 2 2 3 4" xfId="16784" xr:uid="{25090449-4B85-4EC9-9F11-C2CC0403E366}"/>
    <cellStyle name="Separador de milhares 2 4 2 2 3 4 2" xfId="28578" xr:uid="{E03691F3-1273-45A1-95EE-EF2C58CE8863}"/>
    <cellStyle name="Separador de milhares 2 4 2 2 3 4 3" xfId="40377" xr:uid="{79430BAB-FB1A-4F79-8F2E-8010524C80E8}"/>
    <cellStyle name="Separador de milhares 2 4 2 2 3 5" xfId="22688" xr:uid="{A78AB19B-DDF7-47E1-BFFE-777534C19DCB}"/>
    <cellStyle name="Separador de milhares 2 4 2 2 3 6" xfId="34484" xr:uid="{DB4FDFED-4BEF-4252-823F-56082FB55365}"/>
    <cellStyle name="Separador de milhares 2 4 2 2 4" xfId="4287" xr:uid="{00000000-0005-0000-0000-0000CF1B0000}"/>
    <cellStyle name="Separador de milhares 2 4 2 2 4 2" xfId="12241" xr:uid="{00000000-0005-0000-0000-0000D01B0000}"/>
    <cellStyle name="Separador de milhares 2 4 2 2 4 2 2" xfId="15182" xr:uid="{00000000-0005-0000-0000-0000D11B0000}"/>
    <cellStyle name="Separador de milhares 2 4 2 2 4 2 2 2" xfId="21113" xr:uid="{0F254C9E-4EA6-445E-9181-CA6A0D13A9A4}"/>
    <cellStyle name="Separador de milhares 2 4 2 2 4 2 2 2 2" xfId="32907" xr:uid="{BD71668F-3A72-4D24-BFEE-44351FA3B9C0}"/>
    <cellStyle name="Separador de milhares 2 4 2 2 4 2 2 2 3" xfId="44706" xr:uid="{52C41605-009D-4123-BC3A-B672882E72CB}"/>
    <cellStyle name="Separador de milhares 2 4 2 2 4 2 2 3" xfId="27014" xr:uid="{06B96292-552C-4C27-ABA5-FC0C45884E41}"/>
    <cellStyle name="Separador de milhares 2 4 2 2 4 2 2 4" xfId="38809" xr:uid="{CAE62C3E-F792-41BF-A704-42BF045A3EAA}"/>
    <cellStyle name="Separador de milhares 2 4 2 2 4 2 3" xfId="18177" xr:uid="{495C2009-E72A-444B-BD40-30CDA91F6D83}"/>
    <cellStyle name="Separador de milhares 2 4 2 2 4 2 3 2" xfId="29971" xr:uid="{728E2924-1FF9-4C08-896F-668C1C122257}"/>
    <cellStyle name="Separador de milhares 2 4 2 2 4 2 3 3" xfId="41770" xr:uid="{0C800F50-3514-4637-8F5A-766786E325FA}"/>
    <cellStyle name="Separador de milhares 2 4 2 2 4 2 4" xfId="24078" xr:uid="{812FEDD2-6180-4504-85A3-25FD838008EF}"/>
    <cellStyle name="Separador de milhares 2 4 2 2 4 2 5" xfId="35873" xr:uid="{E5C845A2-3BF6-4F57-9241-474B790669E0}"/>
    <cellStyle name="Separador de milhares 2 4 2 2 4 3" xfId="13794" xr:uid="{00000000-0005-0000-0000-0000D21B0000}"/>
    <cellStyle name="Separador de milhares 2 4 2 2 4 3 2" xfId="19725" xr:uid="{09C13913-8571-4578-9443-979288150CF6}"/>
    <cellStyle name="Separador de milhares 2 4 2 2 4 3 2 2" xfId="31519" xr:uid="{CF14734D-53F3-40FD-934F-D954AC169780}"/>
    <cellStyle name="Separador de milhares 2 4 2 2 4 3 2 3" xfId="43318" xr:uid="{D9F87E74-49BD-476F-A022-0981625C69F3}"/>
    <cellStyle name="Separador de milhares 2 4 2 2 4 3 3" xfId="25626" xr:uid="{004FFCCD-ED14-4F37-9B9A-16B5901C1AA5}"/>
    <cellStyle name="Separador de milhares 2 4 2 2 4 3 4" xfId="37421" xr:uid="{7D14CA32-541A-48CA-8108-FAE0F603DF5A}"/>
    <cellStyle name="Separador de milhares 2 4 2 2 4 4" xfId="16785" xr:uid="{966CED41-F038-4FA9-A154-5E5234AE89F8}"/>
    <cellStyle name="Separador de milhares 2 4 2 2 4 4 2" xfId="28579" xr:uid="{94746561-A8A6-41CE-A12F-E8B651BC16AC}"/>
    <cellStyle name="Separador de milhares 2 4 2 2 4 4 3" xfId="40378" xr:uid="{D07D951B-E29C-4664-B28B-C65AD7A7B0C7}"/>
    <cellStyle name="Separador de milhares 2 4 2 2 4 5" xfId="22689" xr:uid="{3094A982-699A-4DFE-A55F-82873786C4D4}"/>
    <cellStyle name="Separador de milhares 2 4 2 2 4 6" xfId="34485" xr:uid="{C0CA7EB1-3449-4AD1-8633-CFBF45DC0FA6}"/>
    <cellStyle name="Separador de milhares 2 4 2 2 5" xfId="4288" xr:uid="{00000000-0005-0000-0000-0000D31B0000}"/>
    <cellStyle name="Separador de milhares 2 4 2 2 5 2" xfId="12242" xr:uid="{00000000-0005-0000-0000-0000D41B0000}"/>
    <cellStyle name="Separador de milhares 2 4 2 2 5 2 2" xfId="15183" xr:uid="{00000000-0005-0000-0000-0000D51B0000}"/>
    <cellStyle name="Separador de milhares 2 4 2 2 5 2 2 2" xfId="21114" xr:uid="{6F519797-C34C-4B51-A1CC-64F2E4F5051F}"/>
    <cellStyle name="Separador de milhares 2 4 2 2 5 2 2 2 2" xfId="32908" xr:uid="{ABBF2CD9-F8E1-463C-B0E6-23C391629AD1}"/>
    <cellStyle name="Separador de milhares 2 4 2 2 5 2 2 2 3" xfId="44707" xr:uid="{8E4C0DE6-F6B5-48AE-BF1F-A71307B02B57}"/>
    <cellStyle name="Separador de milhares 2 4 2 2 5 2 2 3" xfId="27015" xr:uid="{86D3C12D-4ABD-4458-9713-62B157C3A878}"/>
    <cellStyle name="Separador de milhares 2 4 2 2 5 2 2 4" xfId="38810" xr:uid="{470B788E-1A9E-48A1-9997-1263C1140203}"/>
    <cellStyle name="Separador de milhares 2 4 2 2 5 2 3" xfId="18178" xr:uid="{99CB50FC-7AB7-447C-AF8A-A15CF71795FE}"/>
    <cellStyle name="Separador de milhares 2 4 2 2 5 2 3 2" xfId="29972" xr:uid="{86520D6E-8A51-4071-8E6B-2DDE9D3E5597}"/>
    <cellStyle name="Separador de milhares 2 4 2 2 5 2 3 3" xfId="41771" xr:uid="{FDE0E34F-1E9A-450F-A7F4-A4062FB7D0E9}"/>
    <cellStyle name="Separador de milhares 2 4 2 2 5 2 4" xfId="24079" xr:uid="{3291634D-E389-4408-91E7-04CD04BE31F4}"/>
    <cellStyle name="Separador de milhares 2 4 2 2 5 2 5" xfId="35874" xr:uid="{6C5FBA7E-017A-4D2B-8919-1A9DF40E2D58}"/>
    <cellStyle name="Separador de milhares 2 4 2 2 5 3" xfId="13795" xr:uid="{00000000-0005-0000-0000-0000D61B0000}"/>
    <cellStyle name="Separador de milhares 2 4 2 2 5 3 2" xfId="19726" xr:uid="{FE31183A-85AE-41A5-A114-51C6EE55431E}"/>
    <cellStyle name="Separador de milhares 2 4 2 2 5 3 2 2" xfId="31520" xr:uid="{EECFB49D-E160-4633-A9DF-D5B82437E5DF}"/>
    <cellStyle name="Separador de milhares 2 4 2 2 5 3 2 3" xfId="43319" xr:uid="{F66137FE-CED2-4E33-862A-D4FFD4023AC9}"/>
    <cellStyle name="Separador de milhares 2 4 2 2 5 3 3" xfId="25627" xr:uid="{33610793-4DA6-4607-B7A1-1679629E7DE3}"/>
    <cellStyle name="Separador de milhares 2 4 2 2 5 3 4" xfId="37422" xr:uid="{8497ADAD-C075-447A-BF28-F18A6307772B}"/>
    <cellStyle name="Separador de milhares 2 4 2 2 5 4" xfId="16786" xr:uid="{90A7385E-48D1-4BD3-883B-A6BEBBF81306}"/>
    <cellStyle name="Separador de milhares 2 4 2 2 5 4 2" xfId="28580" xr:uid="{8A7EDACE-472F-475E-82C1-5D20EFB2F037}"/>
    <cellStyle name="Separador de milhares 2 4 2 2 5 4 3" xfId="40379" xr:uid="{26A2EB17-CF55-4196-9993-1C995CF4C432}"/>
    <cellStyle name="Separador de milhares 2 4 2 2 5 5" xfId="22690" xr:uid="{F3FB0EDA-156A-4BFA-A256-93B3DF0D2659}"/>
    <cellStyle name="Separador de milhares 2 4 2 2 5 6" xfId="34486" xr:uid="{4CBAD173-01B7-4834-8CF0-A1552AB8370A}"/>
    <cellStyle name="Separador de milhares 2 4 2 2 6" xfId="12236" xr:uid="{00000000-0005-0000-0000-0000D71B0000}"/>
    <cellStyle name="Separador de milhares 2 4 2 2 6 2" xfId="15177" xr:uid="{00000000-0005-0000-0000-0000D81B0000}"/>
    <cellStyle name="Separador de milhares 2 4 2 2 6 2 2" xfId="21108" xr:uid="{85E33279-D183-449D-823E-ABA4F410436A}"/>
    <cellStyle name="Separador de milhares 2 4 2 2 6 2 2 2" xfId="32902" xr:uid="{4913C865-CC39-4D5E-983B-EADF01B21317}"/>
    <cellStyle name="Separador de milhares 2 4 2 2 6 2 2 3" xfId="44701" xr:uid="{58A1DA0D-6577-4BF6-9F10-6D2387938037}"/>
    <cellStyle name="Separador de milhares 2 4 2 2 6 2 3" xfId="27009" xr:uid="{146C0FB0-E4C5-4B9F-A874-99594F6D533E}"/>
    <cellStyle name="Separador de milhares 2 4 2 2 6 2 4" xfId="38804" xr:uid="{AAC14D12-5E3C-499E-9957-1A75A8BEFE45}"/>
    <cellStyle name="Separador de milhares 2 4 2 2 6 3" xfId="18172" xr:uid="{35747B5E-8FDD-4D85-9899-2E2EF364C5A7}"/>
    <cellStyle name="Separador de milhares 2 4 2 2 6 3 2" xfId="29966" xr:uid="{C8D45624-4AA4-47DE-A18D-DCC06C43A5A1}"/>
    <cellStyle name="Separador de milhares 2 4 2 2 6 3 3" xfId="41765" xr:uid="{2CB4AD4F-E319-433E-BE83-F2D49612D7E4}"/>
    <cellStyle name="Separador de milhares 2 4 2 2 6 4" xfId="24073" xr:uid="{EDB2DDCE-605B-4D75-860B-409209277303}"/>
    <cellStyle name="Separador de milhares 2 4 2 2 6 5" xfId="35868" xr:uid="{D5BEF172-08EF-4A28-9443-ABFEE7687158}"/>
    <cellStyle name="Separador de milhares 2 4 2 2 7" xfId="13789" xr:uid="{00000000-0005-0000-0000-0000D91B0000}"/>
    <cellStyle name="Separador de milhares 2 4 2 2 7 2" xfId="19720" xr:uid="{619CDB02-931C-4F77-8955-7ECB66DC1B20}"/>
    <cellStyle name="Separador de milhares 2 4 2 2 7 2 2" xfId="31514" xr:uid="{B0AAE9DF-BA1F-4868-ABA8-D32494938969}"/>
    <cellStyle name="Separador de milhares 2 4 2 2 7 2 3" xfId="43313" xr:uid="{A2D730E9-600C-4184-AFAF-F955FA90A361}"/>
    <cellStyle name="Separador de milhares 2 4 2 2 7 3" xfId="25621" xr:uid="{BB0816EA-D677-4E8F-8417-469969A32293}"/>
    <cellStyle name="Separador de milhares 2 4 2 2 7 4" xfId="37416" xr:uid="{C11A5C55-A8E5-420D-8F17-4499BFDBD082}"/>
    <cellStyle name="Separador de milhares 2 4 2 2 8" xfId="16780" xr:uid="{432FF9DB-3DD5-4D29-8FFE-C9AC10151C2C}"/>
    <cellStyle name="Separador de milhares 2 4 2 2 8 2" xfId="28574" xr:uid="{6A9B7F45-C141-48E7-B6C1-B2285725C5A6}"/>
    <cellStyle name="Separador de milhares 2 4 2 2 8 3" xfId="40373" xr:uid="{A3159F86-078D-4CF0-A0BB-DF08E88B658C}"/>
    <cellStyle name="Separador de milhares 2 4 2 2 9" xfId="22684" xr:uid="{A74F1E1E-68B7-43F3-BE26-BD73D2429079}"/>
    <cellStyle name="Separador de milhares 2 4 2 3" xfId="4289" xr:uid="{00000000-0005-0000-0000-0000DA1B0000}"/>
    <cellStyle name="Separador de milhares 2 4 2 3 10" xfId="34487" xr:uid="{F6EA54E3-E6BD-49E4-9A92-5589358E36F5}"/>
    <cellStyle name="Separador de milhares 2 4 2 3 2" xfId="4290" xr:uid="{00000000-0005-0000-0000-0000DB1B0000}"/>
    <cellStyle name="Separador de milhares 2 4 2 3 2 2" xfId="4291" xr:uid="{00000000-0005-0000-0000-0000DC1B0000}"/>
    <cellStyle name="Separador de milhares 2 4 2 3 2 2 2" xfId="12245" xr:uid="{00000000-0005-0000-0000-0000DD1B0000}"/>
    <cellStyle name="Separador de milhares 2 4 2 3 2 2 2 2" xfId="15186" xr:uid="{00000000-0005-0000-0000-0000DE1B0000}"/>
    <cellStyle name="Separador de milhares 2 4 2 3 2 2 2 2 2" xfId="21117" xr:uid="{162C95F8-A51C-4C21-81CF-027C1C760F31}"/>
    <cellStyle name="Separador de milhares 2 4 2 3 2 2 2 2 2 2" xfId="32911" xr:uid="{7415AFC5-3258-4949-9CC8-63A51E059AB2}"/>
    <cellStyle name="Separador de milhares 2 4 2 3 2 2 2 2 2 3" xfId="44710" xr:uid="{306DBC80-F28F-4A04-95E1-98084083D0B6}"/>
    <cellStyle name="Separador de milhares 2 4 2 3 2 2 2 2 3" xfId="27018" xr:uid="{8316B9B1-1530-496F-8D15-9C0118B1D83E}"/>
    <cellStyle name="Separador de milhares 2 4 2 3 2 2 2 2 4" xfId="38813" xr:uid="{45C19AB5-2E38-46D4-B541-2F1AAC982DAE}"/>
    <cellStyle name="Separador de milhares 2 4 2 3 2 2 2 3" xfId="18181" xr:uid="{069E7AC3-5CDB-4956-948A-5DECCAE430E2}"/>
    <cellStyle name="Separador de milhares 2 4 2 3 2 2 2 3 2" xfId="29975" xr:uid="{5566DDDB-C139-4F52-AA3A-704B3C8F703C}"/>
    <cellStyle name="Separador de milhares 2 4 2 3 2 2 2 3 3" xfId="41774" xr:uid="{8F13AAE7-36B8-4457-B7FC-AA5EFBEF4AC2}"/>
    <cellStyle name="Separador de milhares 2 4 2 3 2 2 2 4" xfId="24082" xr:uid="{106B2DC3-A988-48B8-991D-627516260255}"/>
    <cellStyle name="Separador de milhares 2 4 2 3 2 2 2 5" xfId="35877" xr:uid="{8681DE72-74D8-46A0-A2CA-81A187776463}"/>
    <cellStyle name="Separador de milhares 2 4 2 3 2 2 3" xfId="13798" xr:uid="{00000000-0005-0000-0000-0000DF1B0000}"/>
    <cellStyle name="Separador de milhares 2 4 2 3 2 2 3 2" xfId="19729" xr:uid="{49B3ED5B-5BC8-44D9-8AA2-A03CA2F010C5}"/>
    <cellStyle name="Separador de milhares 2 4 2 3 2 2 3 2 2" xfId="31523" xr:uid="{39979771-D001-4518-9115-F7C17DB4CB84}"/>
    <cellStyle name="Separador de milhares 2 4 2 3 2 2 3 2 3" xfId="43322" xr:uid="{74FB711B-108C-47D1-9498-1AD4B997C2FD}"/>
    <cellStyle name="Separador de milhares 2 4 2 3 2 2 3 3" xfId="25630" xr:uid="{6E067FD5-084D-42F1-86FB-FE46695D37FF}"/>
    <cellStyle name="Separador de milhares 2 4 2 3 2 2 3 4" xfId="37425" xr:uid="{37DA8683-5528-447D-92F0-471BDE6AD179}"/>
    <cellStyle name="Separador de milhares 2 4 2 3 2 2 4" xfId="16789" xr:uid="{9A3B1365-218D-4344-B80C-A4EF211F5B58}"/>
    <cellStyle name="Separador de milhares 2 4 2 3 2 2 4 2" xfId="28583" xr:uid="{EF8CD017-C493-4BB6-AE9C-9ADA97ECE912}"/>
    <cellStyle name="Separador de milhares 2 4 2 3 2 2 4 3" xfId="40382" xr:uid="{9998B2CE-A35B-46FF-9718-B22DC15B6A26}"/>
    <cellStyle name="Separador de milhares 2 4 2 3 2 2 5" xfId="22693" xr:uid="{9FCA557D-B68B-466C-A64D-06AE089F9BC1}"/>
    <cellStyle name="Separador de milhares 2 4 2 3 2 2 6" xfId="34489" xr:uid="{A82A55F3-0C1D-4088-B609-C8FDEAE67D5F}"/>
    <cellStyle name="Separador de milhares 2 4 2 3 2 3" xfId="4292" xr:uid="{00000000-0005-0000-0000-0000E01B0000}"/>
    <cellStyle name="Separador de milhares 2 4 2 3 2 3 2" xfId="12246" xr:uid="{00000000-0005-0000-0000-0000E11B0000}"/>
    <cellStyle name="Separador de milhares 2 4 2 3 2 3 2 2" xfId="15187" xr:uid="{00000000-0005-0000-0000-0000E21B0000}"/>
    <cellStyle name="Separador de milhares 2 4 2 3 2 3 2 2 2" xfId="21118" xr:uid="{37740AE6-92A6-41AD-AC67-6EFE1EA258DC}"/>
    <cellStyle name="Separador de milhares 2 4 2 3 2 3 2 2 2 2" xfId="32912" xr:uid="{5B1B6BB3-C7B3-4219-A1FA-AB7AA26C5E42}"/>
    <cellStyle name="Separador de milhares 2 4 2 3 2 3 2 2 2 3" xfId="44711" xr:uid="{855B1858-8489-4A5F-9E0A-E64295DB94ED}"/>
    <cellStyle name="Separador de milhares 2 4 2 3 2 3 2 2 3" xfId="27019" xr:uid="{D499608C-E6A8-4032-BA05-A7A75E4DFBA9}"/>
    <cellStyle name="Separador de milhares 2 4 2 3 2 3 2 2 4" xfId="38814" xr:uid="{AE89E53D-9457-4A8D-A6D9-6E1B6C9A4468}"/>
    <cellStyle name="Separador de milhares 2 4 2 3 2 3 2 3" xfId="18182" xr:uid="{1093966F-AC71-4B02-87DD-66BB4E785F36}"/>
    <cellStyle name="Separador de milhares 2 4 2 3 2 3 2 3 2" xfId="29976" xr:uid="{6EE7596C-7987-4057-89FA-9CF7089CFD82}"/>
    <cellStyle name="Separador de milhares 2 4 2 3 2 3 2 3 3" xfId="41775" xr:uid="{792B172D-9DC7-445F-9811-F4DFDAB85A15}"/>
    <cellStyle name="Separador de milhares 2 4 2 3 2 3 2 4" xfId="24083" xr:uid="{6A2685D1-508B-43B1-8F9D-D0187A655B19}"/>
    <cellStyle name="Separador de milhares 2 4 2 3 2 3 2 5" xfId="35878" xr:uid="{9175F3B8-B0BD-447D-B7A7-03B8B7D7A9E2}"/>
    <cellStyle name="Separador de milhares 2 4 2 3 2 3 3" xfId="13799" xr:uid="{00000000-0005-0000-0000-0000E31B0000}"/>
    <cellStyle name="Separador de milhares 2 4 2 3 2 3 3 2" xfId="19730" xr:uid="{A0F6625D-8CD4-4B1C-AA1C-6FD0D82187F5}"/>
    <cellStyle name="Separador de milhares 2 4 2 3 2 3 3 2 2" xfId="31524" xr:uid="{CA1654BD-8CAA-48CB-9708-19BCC18AA6F6}"/>
    <cellStyle name="Separador de milhares 2 4 2 3 2 3 3 2 3" xfId="43323" xr:uid="{BB7C4FEC-279A-4520-8E64-CC3302D07051}"/>
    <cellStyle name="Separador de milhares 2 4 2 3 2 3 3 3" xfId="25631" xr:uid="{675944CE-17B0-4A5B-824C-246C7D52EEB3}"/>
    <cellStyle name="Separador de milhares 2 4 2 3 2 3 3 4" xfId="37426" xr:uid="{948A07A9-BC98-4970-AD6A-B03FBA2F160F}"/>
    <cellStyle name="Separador de milhares 2 4 2 3 2 3 4" xfId="16790" xr:uid="{255B80F0-A422-470D-BF8C-2C7AF217F745}"/>
    <cellStyle name="Separador de milhares 2 4 2 3 2 3 4 2" xfId="28584" xr:uid="{8D6FBA73-9F44-4D8E-8688-EFB156B4DB4E}"/>
    <cellStyle name="Separador de milhares 2 4 2 3 2 3 4 3" xfId="40383" xr:uid="{4257F10A-7490-46EB-A643-8B7B4C528989}"/>
    <cellStyle name="Separador de milhares 2 4 2 3 2 3 5" xfId="22694" xr:uid="{A89D5385-BB0F-4F89-90D1-F836F63BA965}"/>
    <cellStyle name="Separador de milhares 2 4 2 3 2 3 6" xfId="34490" xr:uid="{752EF763-B8C9-42C1-ACD8-B0C4C896B624}"/>
    <cellStyle name="Separador de milhares 2 4 2 3 2 4" xfId="12244" xr:uid="{00000000-0005-0000-0000-0000E41B0000}"/>
    <cellStyle name="Separador de milhares 2 4 2 3 2 4 2" xfId="15185" xr:uid="{00000000-0005-0000-0000-0000E51B0000}"/>
    <cellStyle name="Separador de milhares 2 4 2 3 2 4 2 2" xfId="21116" xr:uid="{CDB4E2BA-6FE5-47B2-A66B-CBDAA0790B1C}"/>
    <cellStyle name="Separador de milhares 2 4 2 3 2 4 2 2 2" xfId="32910" xr:uid="{7494BC3C-A0B4-456E-A7FD-765B706CF29C}"/>
    <cellStyle name="Separador de milhares 2 4 2 3 2 4 2 2 3" xfId="44709" xr:uid="{3B90A6AA-49C2-41BF-A913-127EBD9D96E5}"/>
    <cellStyle name="Separador de milhares 2 4 2 3 2 4 2 3" xfId="27017" xr:uid="{8391DC2F-F390-47AD-B36C-52B6A1737F27}"/>
    <cellStyle name="Separador de milhares 2 4 2 3 2 4 2 4" xfId="38812" xr:uid="{5A729C69-014A-4F0E-95A8-EAB84DA3DFE2}"/>
    <cellStyle name="Separador de milhares 2 4 2 3 2 4 3" xfId="18180" xr:uid="{8C51DB4C-796D-4B8A-86C5-AFBDE0E2C9DA}"/>
    <cellStyle name="Separador de milhares 2 4 2 3 2 4 3 2" xfId="29974" xr:uid="{7F704282-74A2-4F9C-969E-65C7577EE070}"/>
    <cellStyle name="Separador de milhares 2 4 2 3 2 4 3 3" xfId="41773" xr:uid="{379F50C9-F297-4082-A281-65A1CEAD8D64}"/>
    <cellStyle name="Separador de milhares 2 4 2 3 2 4 4" xfId="24081" xr:uid="{90E32DF5-285A-4831-96E9-44EB258A7E25}"/>
    <cellStyle name="Separador de milhares 2 4 2 3 2 4 5" xfId="35876" xr:uid="{190149E4-657B-48B1-B7A8-2A3A9D4D6755}"/>
    <cellStyle name="Separador de milhares 2 4 2 3 2 5" xfId="13797" xr:uid="{00000000-0005-0000-0000-0000E61B0000}"/>
    <cellStyle name="Separador de milhares 2 4 2 3 2 5 2" xfId="19728" xr:uid="{A2C9F880-03C8-4F0E-8663-FFABF07B33C2}"/>
    <cellStyle name="Separador de milhares 2 4 2 3 2 5 2 2" xfId="31522" xr:uid="{AD07990E-90F9-4E36-8303-D7DFA029C39F}"/>
    <cellStyle name="Separador de milhares 2 4 2 3 2 5 2 3" xfId="43321" xr:uid="{4AB93CB5-E83E-4FBD-A69A-BE6CD4624FB7}"/>
    <cellStyle name="Separador de milhares 2 4 2 3 2 5 3" xfId="25629" xr:uid="{C47E8350-110C-4A76-B307-E93DDAD2EEBF}"/>
    <cellStyle name="Separador de milhares 2 4 2 3 2 5 4" xfId="37424" xr:uid="{DAF2C830-72E9-4164-8553-1D28CD339C43}"/>
    <cellStyle name="Separador de milhares 2 4 2 3 2 6" xfId="16788" xr:uid="{7048B96D-0ABD-4748-BB77-F2CBC006DF60}"/>
    <cellStyle name="Separador de milhares 2 4 2 3 2 6 2" xfId="28582" xr:uid="{B2C7F37E-8CB1-4FA3-A144-2CD34522DC01}"/>
    <cellStyle name="Separador de milhares 2 4 2 3 2 6 3" xfId="40381" xr:uid="{71E20833-7721-434A-B1F6-2FE2F977E355}"/>
    <cellStyle name="Separador de milhares 2 4 2 3 2 7" xfId="22692" xr:uid="{F28B7F24-4883-4C12-A71A-B11683E885E9}"/>
    <cellStyle name="Separador de milhares 2 4 2 3 2 8" xfId="34488" xr:uid="{D5AC835F-FBF5-45E4-A6AD-DEDF739C28B0}"/>
    <cellStyle name="Separador de milhares 2 4 2 3 3" xfId="4293" xr:uid="{00000000-0005-0000-0000-0000E71B0000}"/>
    <cellStyle name="Separador de milhares 2 4 2 3 3 2" xfId="12247" xr:uid="{00000000-0005-0000-0000-0000E81B0000}"/>
    <cellStyle name="Separador de milhares 2 4 2 3 3 2 2" xfId="15188" xr:uid="{00000000-0005-0000-0000-0000E91B0000}"/>
    <cellStyle name="Separador de milhares 2 4 2 3 3 2 2 2" xfId="21119" xr:uid="{5FF6AE5F-FFD5-4AFC-99FC-9E9EE730CD2C}"/>
    <cellStyle name="Separador de milhares 2 4 2 3 3 2 2 2 2" xfId="32913" xr:uid="{5DD4DEF0-3605-4267-AE96-ABD344566BA6}"/>
    <cellStyle name="Separador de milhares 2 4 2 3 3 2 2 2 3" xfId="44712" xr:uid="{F5E6D2A3-45AF-42CA-864D-C6BB6245C508}"/>
    <cellStyle name="Separador de milhares 2 4 2 3 3 2 2 3" xfId="27020" xr:uid="{A78EC7A9-6FE4-4260-9EBC-1D0BB8273EFF}"/>
    <cellStyle name="Separador de milhares 2 4 2 3 3 2 2 4" xfId="38815" xr:uid="{BFD91782-BB37-459C-8264-049729AB6DFA}"/>
    <cellStyle name="Separador de milhares 2 4 2 3 3 2 3" xfId="18183" xr:uid="{2E115991-45DF-4A4B-86F5-9DEE87D74999}"/>
    <cellStyle name="Separador de milhares 2 4 2 3 3 2 3 2" xfId="29977" xr:uid="{5FA68D3D-B117-4134-AE0A-A117D521BC71}"/>
    <cellStyle name="Separador de milhares 2 4 2 3 3 2 3 3" xfId="41776" xr:uid="{025C54C2-574B-459F-9E57-585708A98E94}"/>
    <cellStyle name="Separador de milhares 2 4 2 3 3 2 4" xfId="24084" xr:uid="{17B248BD-DB60-420A-8B54-B2D091805972}"/>
    <cellStyle name="Separador de milhares 2 4 2 3 3 2 5" xfId="35879" xr:uid="{ED7C47A5-970D-44CF-8E45-0377516B1D1C}"/>
    <cellStyle name="Separador de milhares 2 4 2 3 3 3" xfId="13800" xr:uid="{00000000-0005-0000-0000-0000EA1B0000}"/>
    <cellStyle name="Separador de milhares 2 4 2 3 3 3 2" xfId="19731" xr:uid="{B549DA50-C249-494E-B48F-5F26B2870EA8}"/>
    <cellStyle name="Separador de milhares 2 4 2 3 3 3 2 2" xfId="31525" xr:uid="{D3CA47AF-44E1-4610-AE3C-BC32850F1D1D}"/>
    <cellStyle name="Separador de milhares 2 4 2 3 3 3 2 3" xfId="43324" xr:uid="{5401CF86-A0BC-4DB4-875A-E0849029EBCD}"/>
    <cellStyle name="Separador de milhares 2 4 2 3 3 3 3" xfId="25632" xr:uid="{B9E6DA1B-DFA8-49C8-9EC6-3B5337065B2B}"/>
    <cellStyle name="Separador de milhares 2 4 2 3 3 3 4" xfId="37427" xr:uid="{ED48CFAD-F258-49EB-AD0F-600890998E25}"/>
    <cellStyle name="Separador de milhares 2 4 2 3 3 4" xfId="16791" xr:uid="{54A02821-9388-4F85-BC44-72C43C10BDF4}"/>
    <cellStyle name="Separador de milhares 2 4 2 3 3 4 2" xfId="28585" xr:uid="{9EB95FB3-A03F-4D61-B49F-C9169F7E0A06}"/>
    <cellStyle name="Separador de milhares 2 4 2 3 3 4 3" xfId="40384" xr:uid="{91F90D5A-AB03-406B-A4EE-64486B6F15C9}"/>
    <cellStyle name="Separador de milhares 2 4 2 3 3 5" xfId="22695" xr:uid="{0D77A59B-35F8-4758-A390-888C55A10AE6}"/>
    <cellStyle name="Separador de milhares 2 4 2 3 3 6" xfId="34491" xr:uid="{BADD071E-AC9B-4535-84D9-3F8D3A388865}"/>
    <cellStyle name="Separador de milhares 2 4 2 3 4" xfId="4294" xr:uid="{00000000-0005-0000-0000-0000EB1B0000}"/>
    <cellStyle name="Separador de milhares 2 4 2 3 4 2" xfId="12248" xr:uid="{00000000-0005-0000-0000-0000EC1B0000}"/>
    <cellStyle name="Separador de milhares 2 4 2 3 4 2 2" xfId="15189" xr:uid="{00000000-0005-0000-0000-0000ED1B0000}"/>
    <cellStyle name="Separador de milhares 2 4 2 3 4 2 2 2" xfId="21120" xr:uid="{8B7D56FF-F693-4491-B638-21182B126ECC}"/>
    <cellStyle name="Separador de milhares 2 4 2 3 4 2 2 2 2" xfId="32914" xr:uid="{8A62FC1F-5D04-4A26-B309-517B550905F1}"/>
    <cellStyle name="Separador de milhares 2 4 2 3 4 2 2 2 3" xfId="44713" xr:uid="{F9E7D6F7-7E47-4A52-83FB-8677DFCB99E1}"/>
    <cellStyle name="Separador de milhares 2 4 2 3 4 2 2 3" xfId="27021" xr:uid="{B758EDAE-D607-4A86-8510-1E0589533783}"/>
    <cellStyle name="Separador de milhares 2 4 2 3 4 2 2 4" xfId="38816" xr:uid="{CA8F113C-2BB0-4557-B1BB-5B4813CE8918}"/>
    <cellStyle name="Separador de milhares 2 4 2 3 4 2 3" xfId="18184" xr:uid="{3F27CE45-3CF6-4879-971B-99DE75363FF8}"/>
    <cellStyle name="Separador de milhares 2 4 2 3 4 2 3 2" xfId="29978" xr:uid="{13624F86-1D0E-4C1F-914B-28632526D28D}"/>
    <cellStyle name="Separador de milhares 2 4 2 3 4 2 3 3" xfId="41777" xr:uid="{6006D11E-065B-4CAF-9B38-B9DE098B8FAD}"/>
    <cellStyle name="Separador de milhares 2 4 2 3 4 2 4" xfId="24085" xr:uid="{7C6DC8BB-B13C-47C9-89F0-B71ECFB76B05}"/>
    <cellStyle name="Separador de milhares 2 4 2 3 4 2 5" xfId="35880" xr:uid="{56FB5966-0D3A-426B-9B97-11EBE36C2107}"/>
    <cellStyle name="Separador de milhares 2 4 2 3 4 3" xfId="13801" xr:uid="{00000000-0005-0000-0000-0000EE1B0000}"/>
    <cellStyle name="Separador de milhares 2 4 2 3 4 3 2" xfId="19732" xr:uid="{9076C52B-CF09-43EB-9241-9C2D3CBF72E5}"/>
    <cellStyle name="Separador de milhares 2 4 2 3 4 3 2 2" xfId="31526" xr:uid="{3F3F3A1B-FA48-4297-B479-8DBDD1F01E30}"/>
    <cellStyle name="Separador de milhares 2 4 2 3 4 3 2 3" xfId="43325" xr:uid="{64EEDB10-3EA9-4FDD-A41E-00B9BAB5C67D}"/>
    <cellStyle name="Separador de milhares 2 4 2 3 4 3 3" xfId="25633" xr:uid="{3322DB1A-E2DF-4C12-AAB4-4120AB23BB8E}"/>
    <cellStyle name="Separador de milhares 2 4 2 3 4 3 4" xfId="37428" xr:uid="{068E95F1-DED1-42C8-88EE-014ECF4614FC}"/>
    <cellStyle name="Separador de milhares 2 4 2 3 4 4" xfId="16792" xr:uid="{01676A01-25A7-4192-940C-679B82FFAFA3}"/>
    <cellStyle name="Separador de milhares 2 4 2 3 4 4 2" xfId="28586" xr:uid="{E6FF8802-3996-4E02-A1C9-5A2DB87BB5BF}"/>
    <cellStyle name="Separador de milhares 2 4 2 3 4 4 3" xfId="40385" xr:uid="{3F3191C8-D8B6-430B-972E-27E032D4A238}"/>
    <cellStyle name="Separador de milhares 2 4 2 3 4 5" xfId="22696" xr:uid="{364514E0-825B-40E8-A40C-3D72ACBB57B8}"/>
    <cellStyle name="Separador de milhares 2 4 2 3 4 6" xfId="34492" xr:uid="{26739C1F-C0DE-4399-B812-FA80A01B7964}"/>
    <cellStyle name="Separador de milhares 2 4 2 3 5" xfId="4295" xr:uid="{00000000-0005-0000-0000-0000EF1B0000}"/>
    <cellStyle name="Separador de milhares 2 4 2 3 5 2" xfId="12249" xr:uid="{00000000-0005-0000-0000-0000F01B0000}"/>
    <cellStyle name="Separador de milhares 2 4 2 3 5 2 2" xfId="15190" xr:uid="{00000000-0005-0000-0000-0000F11B0000}"/>
    <cellStyle name="Separador de milhares 2 4 2 3 5 2 2 2" xfId="21121" xr:uid="{35E726D1-861A-4B7C-89AB-4A3ABAAA00D7}"/>
    <cellStyle name="Separador de milhares 2 4 2 3 5 2 2 2 2" xfId="32915" xr:uid="{F5149313-BF63-4EB9-8EAC-5D1E474100B3}"/>
    <cellStyle name="Separador de milhares 2 4 2 3 5 2 2 2 3" xfId="44714" xr:uid="{E82EFF3E-E5A7-44F8-BCCA-AB0E72942412}"/>
    <cellStyle name="Separador de milhares 2 4 2 3 5 2 2 3" xfId="27022" xr:uid="{E7151D97-C680-438E-984F-2D1675593C79}"/>
    <cellStyle name="Separador de milhares 2 4 2 3 5 2 2 4" xfId="38817" xr:uid="{FC527DD7-C84E-4279-A549-23196B6E3FDE}"/>
    <cellStyle name="Separador de milhares 2 4 2 3 5 2 3" xfId="18185" xr:uid="{A4F2B38B-5F96-45CA-8427-6E89BC6270B5}"/>
    <cellStyle name="Separador de milhares 2 4 2 3 5 2 3 2" xfId="29979" xr:uid="{D2A2A9E9-91A4-490F-8CA2-93DBA2A4B68D}"/>
    <cellStyle name="Separador de milhares 2 4 2 3 5 2 3 3" xfId="41778" xr:uid="{6AD9ACEC-2A62-4A3B-9C55-29863BA6EED8}"/>
    <cellStyle name="Separador de milhares 2 4 2 3 5 2 4" xfId="24086" xr:uid="{9EDBB661-222D-41D3-A688-35186566FDB7}"/>
    <cellStyle name="Separador de milhares 2 4 2 3 5 2 5" xfId="35881" xr:uid="{CCF24756-09E7-4436-B012-864481724FC0}"/>
    <cellStyle name="Separador de milhares 2 4 2 3 5 3" xfId="13802" xr:uid="{00000000-0005-0000-0000-0000F21B0000}"/>
    <cellStyle name="Separador de milhares 2 4 2 3 5 3 2" xfId="19733" xr:uid="{33D868D7-C825-4A61-B78F-A04CFB22BD12}"/>
    <cellStyle name="Separador de milhares 2 4 2 3 5 3 2 2" xfId="31527" xr:uid="{D958A43B-F73E-4139-9BA0-3219CFC24A74}"/>
    <cellStyle name="Separador de milhares 2 4 2 3 5 3 2 3" xfId="43326" xr:uid="{F9D4A1FA-F3B4-42DB-AD2B-47906C748F37}"/>
    <cellStyle name="Separador de milhares 2 4 2 3 5 3 3" xfId="25634" xr:uid="{2DB3C238-0E4E-4999-A124-7DFC916D043F}"/>
    <cellStyle name="Separador de milhares 2 4 2 3 5 3 4" xfId="37429" xr:uid="{274175D5-8C25-4D4C-8211-9049BC3711AB}"/>
    <cellStyle name="Separador de milhares 2 4 2 3 5 4" xfId="16793" xr:uid="{417FE07A-2CF5-484F-A77A-A30A2E6A3E32}"/>
    <cellStyle name="Separador de milhares 2 4 2 3 5 4 2" xfId="28587" xr:uid="{9ADF3004-0E46-424C-BECF-7439017C7829}"/>
    <cellStyle name="Separador de milhares 2 4 2 3 5 4 3" xfId="40386" xr:uid="{6828727C-23BD-4F8F-93AA-75A2E60AC598}"/>
    <cellStyle name="Separador de milhares 2 4 2 3 5 5" xfId="22697" xr:uid="{3B594179-21E3-40AA-B03C-3EDF322DD2A9}"/>
    <cellStyle name="Separador de milhares 2 4 2 3 5 6" xfId="34493" xr:uid="{7F569849-9DE5-43FF-94C2-7F87CFF3E6C1}"/>
    <cellStyle name="Separador de milhares 2 4 2 3 6" xfId="12243" xr:uid="{00000000-0005-0000-0000-0000F31B0000}"/>
    <cellStyle name="Separador de milhares 2 4 2 3 6 2" xfId="15184" xr:uid="{00000000-0005-0000-0000-0000F41B0000}"/>
    <cellStyle name="Separador de milhares 2 4 2 3 6 2 2" xfId="21115" xr:uid="{37EA25B5-2417-46EF-93F3-9EB4DC1BE75C}"/>
    <cellStyle name="Separador de milhares 2 4 2 3 6 2 2 2" xfId="32909" xr:uid="{338DA575-D26B-48F4-AA67-160E631C4817}"/>
    <cellStyle name="Separador de milhares 2 4 2 3 6 2 2 3" xfId="44708" xr:uid="{B00369A3-2F16-43FA-B092-0729A271692B}"/>
    <cellStyle name="Separador de milhares 2 4 2 3 6 2 3" xfId="27016" xr:uid="{ECEB6F05-F00C-485E-AAB5-DC6E532AEDD9}"/>
    <cellStyle name="Separador de milhares 2 4 2 3 6 2 4" xfId="38811" xr:uid="{9588B25A-FB9F-41FC-984B-E7282886E4DD}"/>
    <cellStyle name="Separador de milhares 2 4 2 3 6 3" xfId="18179" xr:uid="{36929BC2-1A63-4FA8-AE80-85186068E08C}"/>
    <cellStyle name="Separador de milhares 2 4 2 3 6 3 2" xfId="29973" xr:uid="{6F9F3A2C-6952-4E79-AAC0-8901784F5BAE}"/>
    <cellStyle name="Separador de milhares 2 4 2 3 6 3 3" xfId="41772" xr:uid="{0C87DB49-CF73-47F7-BCEB-E1579B20D270}"/>
    <cellStyle name="Separador de milhares 2 4 2 3 6 4" xfId="24080" xr:uid="{D49AFE84-D296-445F-82B6-19F568AEE1BA}"/>
    <cellStyle name="Separador de milhares 2 4 2 3 6 5" xfId="35875" xr:uid="{8781A2B4-3E1D-44C1-B735-5F0BC2B4B759}"/>
    <cellStyle name="Separador de milhares 2 4 2 3 7" xfId="13796" xr:uid="{00000000-0005-0000-0000-0000F51B0000}"/>
    <cellStyle name="Separador de milhares 2 4 2 3 7 2" xfId="19727" xr:uid="{38C11DF4-7329-4AAE-961E-2A7B9DE3890E}"/>
    <cellStyle name="Separador de milhares 2 4 2 3 7 2 2" xfId="31521" xr:uid="{5F7EB91F-5321-4BB6-8F8A-0E67562010F7}"/>
    <cellStyle name="Separador de milhares 2 4 2 3 7 2 3" xfId="43320" xr:uid="{0C0C8897-E087-47BD-98F6-4A15069FC7F4}"/>
    <cellStyle name="Separador de milhares 2 4 2 3 7 3" xfId="25628" xr:uid="{820369E4-7379-459D-B7B1-5770ACAF08FB}"/>
    <cellStyle name="Separador de milhares 2 4 2 3 7 4" xfId="37423" xr:uid="{5DE1F471-2622-44FE-892F-B8019F1EF037}"/>
    <cellStyle name="Separador de milhares 2 4 2 3 8" xfId="16787" xr:uid="{4A355D1F-7254-4C1F-9AAC-BEA3A4B4D7B9}"/>
    <cellStyle name="Separador de milhares 2 4 2 3 8 2" xfId="28581" xr:uid="{0483C7B0-C3F3-4870-BE8C-93CFCA144550}"/>
    <cellStyle name="Separador de milhares 2 4 2 3 8 3" xfId="40380" xr:uid="{BF4E045D-482F-4F6A-941B-482CC6398F73}"/>
    <cellStyle name="Separador de milhares 2 4 2 3 9" xfId="22691" xr:uid="{5CA12A36-A486-454F-8E4F-BF6D0E82C9FF}"/>
    <cellStyle name="Separador de milhares 2 4 2 4" xfId="4296" xr:uid="{00000000-0005-0000-0000-0000F61B0000}"/>
    <cellStyle name="Separador de milhares 2 4 2 4 2" xfId="4297" xr:uid="{00000000-0005-0000-0000-0000F71B0000}"/>
    <cellStyle name="Separador de milhares 2 4 2 4 2 2" xfId="12251" xr:uid="{00000000-0005-0000-0000-0000F81B0000}"/>
    <cellStyle name="Separador de milhares 2 4 2 4 2 2 2" xfId="15192" xr:uid="{00000000-0005-0000-0000-0000F91B0000}"/>
    <cellStyle name="Separador de milhares 2 4 2 4 2 2 2 2" xfId="21123" xr:uid="{E7475394-B482-4B08-AA0A-19A715A2F4DE}"/>
    <cellStyle name="Separador de milhares 2 4 2 4 2 2 2 2 2" xfId="32917" xr:uid="{E1646F31-A650-490D-BD2E-93665D61B20B}"/>
    <cellStyle name="Separador de milhares 2 4 2 4 2 2 2 2 3" xfId="44716" xr:uid="{FC6ACCC1-6837-4110-A919-64170C1F85F6}"/>
    <cellStyle name="Separador de milhares 2 4 2 4 2 2 2 3" xfId="27024" xr:uid="{AD9C6FDA-D8BB-435E-AB0D-80A3E6CA2DCE}"/>
    <cellStyle name="Separador de milhares 2 4 2 4 2 2 2 4" xfId="38819" xr:uid="{F405DB64-8B1B-4A7A-B0D2-48C49A23A019}"/>
    <cellStyle name="Separador de milhares 2 4 2 4 2 2 3" xfId="18187" xr:uid="{13CBE886-0FEF-4DEA-BBD9-D42CD84A4B46}"/>
    <cellStyle name="Separador de milhares 2 4 2 4 2 2 3 2" xfId="29981" xr:uid="{4F1BB842-F6EF-4FDC-9EA6-AA24E054B2FE}"/>
    <cellStyle name="Separador de milhares 2 4 2 4 2 2 3 3" xfId="41780" xr:uid="{F21B005C-B3CA-42C0-ACF6-B17D4E5E0527}"/>
    <cellStyle name="Separador de milhares 2 4 2 4 2 2 4" xfId="24088" xr:uid="{07B818EB-4156-4CC2-9CF3-F6D0E5512A61}"/>
    <cellStyle name="Separador de milhares 2 4 2 4 2 2 5" xfId="35883" xr:uid="{75D34433-C3A1-453E-BE90-CBBF639E45BA}"/>
    <cellStyle name="Separador de milhares 2 4 2 4 2 3" xfId="13804" xr:uid="{00000000-0005-0000-0000-0000FA1B0000}"/>
    <cellStyle name="Separador de milhares 2 4 2 4 2 3 2" xfId="19735" xr:uid="{12D6504F-F95A-42CF-B650-B9C60A82AA6F}"/>
    <cellStyle name="Separador de milhares 2 4 2 4 2 3 2 2" xfId="31529" xr:uid="{EF75B71A-7BDE-424C-90BD-F3ACEA9C5B35}"/>
    <cellStyle name="Separador de milhares 2 4 2 4 2 3 2 3" xfId="43328" xr:uid="{9C43EF3A-548A-4AE6-B927-F66EAE28EFF3}"/>
    <cellStyle name="Separador de milhares 2 4 2 4 2 3 3" xfId="25636" xr:uid="{FED2035B-9593-4D84-A65E-3415F1BB515A}"/>
    <cellStyle name="Separador de milhares 2 4 2 4 2 3 4" xfId="37431" xr:uid="{9EE7465C-5AA9-42E5-8375-0E02513773D9}"/>
    <cellStyle name="Separador de milhares 2 4 2 4 2 4" xfId="16795" xr:uid="{53BA4040-863E-4E35-9C58-F68B566A2986}"/>
    <cellStyle name="Separador de milhares 2 4 2 4 2 4 2" xfId="28589" xr:uid="{993DFFE2-D13E-4C87-AF01-133F24E71065}"/>
    <cellStyle name="Separador de milhares 2 4 2 4 2 4 3" xfId="40388" xr:uid="{A1F26189-72FA-479C-BF59-E9BC97937F94}"/>
    <cellStyle name="Separador de milhares 2 4 2 4 2 5" xfId="22699" xr:uid="{EF414025-E644-4F1C-AAF8-2D10AF455123}"/>
    <cellStyle name="Separador de milhares 2 4 2 4 2 6" xfId="34495" xr:uid="{B15F6127-11FB-451E-9569-F313A220E741}"/>
    <cellStyle name="Separador de milhares 2 4 2 4 3" xfId="4298" xr:uid="{00000000-0005-0000-0000-0000FB1B0000}"/>
    <cellStyle name="Separador de milhares 2 4 2 4 3 2" xfId="12252" xr:uid="{00000000-0005-0000-0000-0000FC1B0000}"/>
    <cellStyle name="Separador de milhares 2 4 2 4 3 2 2" xfId="15193" xr:uid="{00000000-0005-0000-0000-0000FD1B0000}"/>
    <cellStyle name="Separador de milhares 2 4 2 4 3 2 2 2" xfId="21124" xr:uid="{A98BE301-4163-4773-AE2A-BC1D3A6FE7E0}"/>
    <cellStyle name="Separador de milhares 2 4 2 4 3 2 2 2 2" xfId="32918" xr:uid="{39494D8E-E496-455D-BB3C-CD4ABC1C0EC3}"/>
    <cellStyle name="Separador de milhares 2 4 2 4 3 2 2 2 3" xfId="44717" xr:uid="{41A2DA39-E6FA-4BD2-B393-7B8DEA45168F}"/>
    <cellStyle name="Separador de milhares 2 4 2 4 3 2 2 3" xfId="27025" xr:uid="{C0A7DC2D-1D23-48AA-A6E6-099D7B4ABC2D}"/>
    <cellStyle name="Separador de milhares 2 4 2 4 3 2 2 4" xfId="38820" xr:uid="{13BB1E31-E5A6-4306-8628-E4D77DFB0DD0}"/>
    <cellStyle name="Separador de milhares 2 4 2 4 3 2 3" xfId="18188" xr:uid="{2E2D2EF4-7D64-47E3-AC8E-C47D3BCA2C32}"/>
    <cellStyle name="Separador de milhares 2 4 2 4 3 2 3 2" xfId="29982" xr:uid="{D0C7BD84-112D-43A3-A0DA-58051DBA81ED}"/>
    <cellStyle name="Separador de milhares 2 4 2 4 3 2 3 3" xfId="41781" xr:uid="{C7A34C68-C2F9-4CE2-900E-D2FFBA048E2E}"/>
    <cellStyle name="Separador de milhares 2 4 2 4 3 2 4" xfId="24089" xr:uid="{BF96C1B0-BBBD-45A6-B9BB-ED90DD3D0C48}"/>
    <cellStyle name="Separador de milhares 2 4 2 4 3 2 5" xfId="35884" xr:uid="{F222E21E-EE08-487F-8510-A9DED362FAA8}"/>
    <cellStyle name="Separador de milhares 2 4 2 4 3 3" xfId="13805" xr:uid="{00000000-0005-0000-0000-0000FE1B0000}"/>
    <cellStyle name="Separador de milhares 2 4 2 4 3 3 2" xfId="19736" xr:uid="{33C92441-4297-4F75-B373-2079CA1B32C0}"/>
    <cellStyle name="Separador de milhares 2 4 2 4 3 3 2 2" xfId="31530" xr:uid="{21C606D4-C42B-4650-85E0-DD7963183FAD}"/>
    <cellStyle name="Separador de milhares 2 4 2 4 3 3 2 3" xfId="43329" xr:uid="{2BC43531-FA04-4C13-945A-736E4421DE0B}"/>
    <cellStyle name="Separador de milhares 2 4 2 4 3 3 3" xfId="25637" xr:uid="{A3437705-B645-4D18-BDD2-18287E60314C}"/>
    <cellStyle name="Separador de milhares 2 4 2 4 3 3 4" xfId="37432" xr:uid="{6A4FB03C-11DC-4821-B188-6EBBF1887106}"/>
    <cellStyle name="Separador de milhares 2 4 2 4 3 4" xfId="16796" xr:uid="{ECD09E0B-11BE-4EA8-9629-BCC450407EFE}"/>
    <cellStyle name="Separador de milhares 2 4 2 4 3 4 2" xfId="28590" xr:uid="{55E889BF-C003-4C8E-9E37-4C3C27219220}"/>
    <cellStyle name="Separador de milhares 2 4 2 4 3 4 3" xfId="40389" xr:uid="{DE439955-EC91-4F1C-B2A4-45EC25E578DF}"/>
    <cellStyle name="Separador de milhares 2 4 2 4 3 5" xfId="22700" xr:uid="{55DE5421-2200-4108-843E-484515F22EF0}"/>
    <cellStyle name="Separador de milhares 2 4 2 4 3 6" xfId="34496" xr:uid="{6C8B7C58-A07D-4676-ACD0-0C22837B8AFC}"/>
    <cellStyle name="Separador de milhares 2 4 2 4 4" xfId="12250" xr:uid="{00000000-0005-0000-0000-0000FF1B0000}"/>
    <cellStyle name="Separador de milhares 2 4 2 4 4 2" xfId="15191" xr:uid="{00000000-0005-0000-0000-0000001C0000}"/>
    <cellStyle name="Separador de milhares 2 4 2 4 4 2 2" xfId="21122" xr:uid="{AD9F1C79-B50D-415F-819E-EECB0937ACE1}"/>
    <cellStyle name="Separador de milhares 2 4 2 4 4 2 2 2" xfId="32916" xr:uid="{7B7A38FB-210C-40D7-864E-6384D5F01BC4}"/>
    <cellStyle name="Separador de milhares 2 4 2 4 4 2 2 3" xfId="44715" xr:uid="{65D00278-62C3-4567-97B0-640D1539DC0C}"/>
    <cellStyle name="Separador de milhares 2 4 2 4 4 2 3" xfId="27023" xr:uid="{F33B2906-7095-4A5F-A5C9-5B3748532125}"/>
    <cellStyle name="Separador de milhares 2 4 2 4 4 2 4" xfId="38818" xr:uid="{9213FEF9-85F0-4285-91B6-0C481A9F4BA9}"/>
    <cellStyle name="Separador de milhares 2 4 2 4 4 3" xfId="18186" xr:uid="{AD75B496-C07B-428D-94DB-E206D24BEA87}"/>
    <cellStyle name="Separador de milhares 2 4 2 4 4 3 2" xfId="29980" xr:uid="{592D0331-9AC7-4892-9389-EAA655478E4D}"/>
    <cellStyle name="Separador de milhares 2 4 2 4 4 3 3" xfId="41779" xr:uid="{65A115B0-2C8F-4733-A5FC-4F8C02ABDE92}"/>
    <cellStyle name="Separador de milhares 2 4 2 4 4 4" xfId="24087" xr:uid="{59180CDA-4F45-4CFC-8736-4587BEE8205C}"/>
    <cellStyle name="Separador de milhares 2 4 2 4 4 5" xfId="35882" xr:uid="{194A614A-4C30-40B1-ABC5-5EE124640A5D}"/>
    <cellStyle name="Separador de milhares 2 4 2 4 5" xfId="13803" xr:uid="{00000000-0005-0000-0000-0000011C0000}"/>
    <cellStyle name="Separador de milhares 2 4 2 4 5 2" xfId="19734" xr:uid="{E0DA8482-CD18-44C1-9AEB-322D61CE18B3}"/>
    <cellStyle name="Separador de milhares 2 4 2 4 5 2 2" xfId="31528" xr:uid="{E4CA5DC8-F7F8-400D-A007-251B5817E9B3}"/>
    <cellStyle name="Separador de milhares 2 4 2 4 5 2 3" xfId="43327" xr:uid="{AB55319A-461B-4A48-A786-1EDC9E9EA95A}"/>
    <cellStyle name="Separador de milhares 2 4 2 4 5 3" xfId="25635" xr:uid="{FD80AE38-533C-45FD-A1D8-AD1D082FB54E}"/>
    <cellStyle name="Separador de milhares 2 4 2 4 5 4" xfId="37430" xr:uid="{015F076F-468B-4E16-A4DD-D56F07C2716E}"/>
    <cellStyle name="Separador de milhares 2 4 2 4 6" xfId="16794" xr:uid="{4146A9EF-7729-4DD6-82DD-B2A09EE2F48A}"/>
    <cellStyle name="Separador de milhares 2 4 2 4 6 2" xfId="28588" xr:uid="{E6CC5FA2-0E9A-4211-9672-0B984F89D638}"/>
    <cellStyle name="Separador de milhares 2 4 2 4 6 3" xfId="40387" xr:uid="{250759EE-D07D-4043-AE28-E1456A9979A0}"/>
    <cellStyle name="Separador de milhares 2 4 2 4 7" xfId="22698" xr:uid="{74856CC1-779A-488F-ADD9-91B99917AB57}"/>
    <cellStyle name="Separador de milhares 2 4 2 4 8" xfId="34494" xr:uid="{17AC1D93-856F-4A21-AB0A-E78CE6ED70B5}"/>
    <cellStyle name="Separador de milhares 2 4 2 5" xfId="4299" xr:uid="{00000000-0005-0000-0000-0000021C0000}"/>
    <cellStyle name="Separador de milhares 2 4 2 5 2" xfId="12253" xr:uid="{00000000-0005-0000-0000-0000031C0000}"/>
    <cellStyle name="Separador de milhares 2 4 2 5 2 2" xfId="15194" xr:uid="{00000000-0005-0000-0000-0000041C0000}"/>
    <cellStyle name="Separador de milhares 2 4 2 5 2 2 2" xfId="21125" xr:uid="{EBDD1ECC-6F4E-414F-84FE-BC334387F923}"/>
    <cellStyle name="Separador de milhares 2 4 2 5 2 2 2 2" xfId="32919" xr:uid="{FE436F98-92D6-4A02-BB03-27CB3EAB67B3}"/>
    <cellStyle name="Separador de milhares 2 4 2 5 2 2 2 3" xfId="44718" xr:uid="{035B111A-0997-4DE9-B9ED-4FD6677E28D9}"/>
    <cellStyle name="Separador de milhares 2 4 2 5 2 2 3" xfId="27026" xr:uid="{4DF3EB2F-2B25-420D-A7F1-6D8DA4BAC5C3}"/>
    <cellStyle name="Separador de milhares 2 4 2 5 2 2 4" xfId="38821" xr:uid="{B31028C8-BF71-471B-A2BC-801AF3387554}"/>
    <cellStyle name="Separador de milhares 2 4 2 5 2 3" xfId="18189" xr:uid="{8C491C31-C164-46B9-8ED5-DB06A19CD952}"/>
    <cellStyle name="Separador de milhares 2 4 2 5 2 3 2" xfId="29983" xr:uid="{C69C312B-10CB-4AB6-A8A2-4AA930B99BC5}"/>
    <cellStyle name="Separador de milhares 2 4 2 5 2 3 3" xfId="41782" xr:uid="{73DF3E97-644C-4920-B608-F66EBCC4F22A}"/>
    <cellStyle name="Separador de milhares 2 4 2 5 2 4" xfId="24090" xr:uid="{15F56BAD-C998-488F-B49A-2313A2C60B05}"/>
    <cellStyle name="Separador de milhares 2 4 2 5 2 5" xfId="35885" xr:uid="{34C1019B-1F26-4A46-9CA6-5BDE521AA0E1}"/>
    <cellStyle name="Separador de milhares 2 4 2 5 3" xfId="13806" xr:uid="{00000000-0005-0000-0000-0000051C0000}"/>
    <cellStyle name="Separador de milhares 2 4 2 5 3 2" xfId="19737" xr:uid="{2E752651-C358-4593-8EE3-0B95CB7F8D25}"/>
    <cellStyle name="Separador de milhares 2 4 2 5 3 2 2" xfId="31531" xr:uid="{9FB8CD38-A4F5-4022-89DD-D154A4A49592}"/>
    <cellStyle name="Separador de milhares 2 4 2 5 3 2 3" xfId="43330" xr:uid="{B48927E7-A04D-4117-ACD9-D118BC3CBBE5}"/>
    <cellStyle name="Separador de milhares 2 4 2 5 3 3" xfId="25638" xr:uid="{392D1E8C-F890-484A-84D4-311D3E5C2C1E}"/>
    <cellStyle name="Separador de milhares 2 4 2 5 3 4" xfId="37433" xr:uid="{46561348-DA69-4C73-88A0-A4CDA0E66839}"/>
    <cellStyle name="Separador de milhares 2 4 2 5 4" xfId="16797" xr:uid="{87A12F35-510D-4B3E-936E-5BB95F82A1DD}"/>
    <cellStyle name="Separador de milhares 2 4 2 5 4 2" xfId="28591" xr:uid="{A41F329B-9341-4F0B-BC35-823007B68A92}"/>
    <cellStyle name="Separador de milhares 2 4 2 5 4 3" xfId="40390" xr:uid="{9F088A76-BCC9-4E2E-A7EF-E1663DEE3B2E}"/>
    <cellStyle name="Separador de milhares 2 4 2 5 5" xfId="22701" xr:uid="{E3182143-FCC6-46C0-906E-8FFA9C514C42}"/>
    <cellStyle name="Separador de milhares 2 4 2 5 6" xfId="34497" xr:uid="{C1531F78-51FB-47DF-8471-4C2B7227B498}"/>
    <cellStyle name="Separador de milhares 2 4 2 6" xfId="4300" xr:uid="{00000000-0005-0000-0000-0000061C0000}"/>
    <cellStyle name="Separador de milhares 2 4 2 6 2" xfId="12254" xr:uid="{00000000-0005-0000-0000-0000071C0000}"/>
    <cellStyle name="Separador de milhares 2 4 2 6 2 2" xfId="15195" xr:uid="{00000000-0005-0000-0000-0000081C0000}"/>
    <cellStyle name="Separador de milhares 2 4 2 6 2 2 2" xfId="21126" xr:uid="{6FD9F3AC-860F-406F-94E0-A3D80FFE6856}"/>
    <cellStyle name="Separador de milhares 2 4 2 6 2 2 2 2" xfId="32920" xr:uid="{6D5F8A46-128B-4777-92AA-BF90C7148A36}"/>
    <cellStyle name="Separador de milhares 2 4 2 6 2 2 2 3" xfId="44719" xr:uid="{EAB4B473-E029-4C3A-B53B-08C83F86A517}"/>
    <cellStyle name="Separador de milhares 2 4 2 6 2 2 3" xfId="27027" xr:uid="{55CD270E-AE00-425D-B02D-9552E69D09E6}"/>
    <cellStyle name="Separador de milhares 2 4 2 6 2 2 4" xfId="38822" xr:uid="{BED48C0C-B1D2-49B8-8229-A97B32D38EEA}"/>
    <cellStyle name="Separador de milhares 2 4 2 6 2 3" xfId="18190" xr:uid="{7CED0617-3F58-40D6-8F83-0F2B47708F91}"/>
    <cellStyle name="Separador de milhares 2 4 2 6 2 3 2" xfId="29984" xr:uid="{BEE7B063-8CE8-46DE-BF4A-85542DC15E88}"/>
    <cellStyle name="Separador de milhares 2 4 2 6 2 3 3" xfId="41783" xr:uid="{D5AFBF88-54B6-4F03-BB4D-F92CEA4486CB}"/>
    <cellStyle name="Separador de milhares 2 4 2 6 2 4" xfId="24091" xr:uid="{F01FC5F3-A33E-4897-81D3-CB78E064600E}"/>
    <cellStyle name="Separador de milhares 2 4 2 6 2 5" xfId="35886" xr:uid="{D1DF4FD7-060D-4DE3-BA9A-BB1B1BC14AC3}"/>
    <cellStyle name="Separador de milhares 2 4 2 6 3" xfId="13807" xr:uid="{00000000-0005-0000-0000-0000091C0000}"/>
    <cellStyle name="Separador de milhares 2 4 2 6 3 2" xfId="19738" xr:uid="{DCFC87EA-53F1-4022-8AC5-C061140A1F82}"/>
    <cellStyle name="Separador de milhares 2 4 2 6 3 2 2" xfId="31532" xr:uid="{EA917B29-1AF5-456F-A2E3-05A1FE2796E0}"/>
    <cellStyle name="Separador de milhares 2 4 2 6 3 2 3" xfId="43331" xr:uid="{C67212EC-F6DC-4B98-8A01-B4C7C0E5C83A}"/>
    <cellStyle name="Separador de milhares 2 4 2 6 3 3" xfId="25639" xr:uid="{C4CF021E-2F8C-40E9-A1AD-1CA7C1165281}"/>
    <cellStyle name="Separador de milhares 2 4 2 6 3 4" xfId="37434" xr:uid="{3B9DDABC-E8C8-40A8-8F35-81EA750C80F5}"/>
    <cellStyle name="Separador de milhares 2 4 2 6 4" xfId="16798" xr:uid="{8892ADD1-2481-4701-BC3B-8BF79C2923E1}"/>
    <cellStyle name="Separador de milhares 2 4 2 6 4 2" xfId="28592" xr:uid="{C27C4303-9F56-4B46-84ED-FE78578F78A6}"/>
    <cellStyle name="Separador de milhares 2 4 2 6 4 3" xfId="40391" xr:uid="{106F7785-BDE9-48D8-AF6E-0A446D1C61FF}"/>
    <cellStyle name="Separador de milhares 2 4 2 6 5" xfId="22702" xr:uid="{7A4C5EE4-8826-4EC1-9AB8-4CDC8C03E170}"/>
    <cellStyle name="Separador de milhares 2 4 2 6 6" xfId="34498" xr:uid="{97B91B48-1744-42BD-8D3D-EBF5E776C62E}"/>
    <cellStyle name="Separador de milhares 2 4 2 7" xfId="4301" xr:uid="{00000000-0005-0000-0000-00000A1C0000}"/>
    <cellStyle name="Separador de milhares 2 4 2 7 2" xfId="12255" xr:uid="{00000000-0005-0000-0000-00000B1C0000}"/>
    <cellStyle name="Separador de milhares 2 4 2 7 2 2" xfId="15196" xr:uid="{00000000-0005-0000-0000-00000C1C0000}"/>
    <cellStyle name="Separador de milhares 2 4 2 7 2 2 2" xfId="21127" xr:uid="{8A61A9E3-64DA-4D4C-8BFA-EFFFBA175252}"/>
    <cellStyle name="Separador de milhares 2 4 2 7 2 2 2 2" xfId="32921" xr:uid="{2EBABC04-685C-42B5-A3C8-B3F00E21CC16}"/>
    <cellStyle name="Separador de milhares 2 4 2 7 2 2 2 3" xfId="44720" xr:uid="{1EAC7BAE-E695-4B88-B90C-7689F102D055}"/>
    <cellStyle name="Separador de milhares 2 4 2 7 2 2 3" xfId="27028" xr:uid="{118AB007-0329-4D0A-9671-BB0E38A52591}"/>
    <cellStyle name="Separador de milhares 2 4 2 7 2 2 4" xfId="38823" xr:uid="{D2B40A51-B00A-414D-94D5-25AA9E104AF4}"/>
    <cellStyle name="Separador de milhares 2 4 2 7 2 3" xfId="18191" xr:uid="{D23A2B5B-8A49-4F78-BBCA-2310E748EDEE}"/>
    <cellStyle name="Separador de milhares 2 4 2 7 2 3 2" xfId="29985" xr:uid="{641E0624-F874-4F62-97F8-12FDA58E79E1}"/>
    <cellStyle name="Separador de milhares 2 4 2 7 2 3 3" xfId="41784" xr:uid="{1D461E3C-1484-4326-ADC5-6E574E460575}"/>
    <cellStyle name="Separador de milhares 2 4 2 7 2 4" xfId="24092" xr:uid="{58BD9988-7C0C-4A74-A0CF-707D095A1AB8}"/>
    <cellStyle name="Separador de milhares 2 4 2 7 2 5" xfId="35887" xr:uid="{86618136-0A9A-43F0-9E78-28EEB95A6AD2}"/>
    <cellStyle name="Separador de milhares 2 4 2 7 3" xfId="13808" xr:uid="{00000000-0005-0000-0000-00000D1C0000}"/>
    <cellStyle name="Separador de milhares 2 4 2 7 3 2" xfId="19739" xr:uid="{85D5C209-EC92-4D69-9DB9-1388D947FE2F}"/>
    <cellStyle name="Separador de milhares 2 4 2 7 3 2 2" xfId="31533" xr:uid="{9FD6298C-9C50-4EAA-AF5F-11DAFF54E348}"/>
    <cellStyle name="Separador de milhares 2 4 2 7 3 2 3" xfId="43332" xr:uid="{425D1E89-C030-48D4-BD32-149163C164D4}"/>
    <cellStyle name="Separador de milhares 2 4 2 7 3 3" xfId="25640" xr:uid="{F988E0AD-5F4A-428B-9066-2C35EB546ECC}"/>
    <cellStyle name="Separador de milhares 2 4 2 7 3 4" xfId="37435" xr:uid="{9296D5FE-6663-4294-AC9A-7A1F0A5D3216}"/>
    <cellStyle name="Separador de milhares 2 4 2 7 4" xfId="16799" xr:uid="{8FB85766-8516-4CC4-843A-B0E872D3F2B4}"/>
    <cellStyle name="Separador de milhares 2 4 2 7 4 2" xfId="28593" xr:uid="{E1C45E13-559E-4E83-99F6-D3FF5DED7700}"/>
    <cellStyle name="Separador de milhares 2 4 2 7 4 3" xfId="40392" xr:uid="{183A0D60-3F5A-47EA-99AB-F5F4D10D7E9D}"/>
    <cellStyle name="Separador de milhares 2 4 2 7 5" xfId="22703" xr:uid="{6B87C4AD-67AF-4335-BF2A-48C396EBDC54}"/>
    <cellStyle name="Separador de milhares 2 4 2 7 6" xfId="34499" xr:uid="{2CD82DD2-2C42-412D-A1DD-CBA5415FD4C1}"/>
    <cellStyle name="Separador de milhares 2 4 2 8" xfId="11276" xr:uid="{00000000-0005-0000-0000-00000E1C0000}"/>
    <cellStyle name="Separador de milhares 2 4 2 8 2" xfId="14219" xr:uid="{00000000-0005-0000-0000-00000F1C0000}"/>
    <cellStyle name="Separador de milhares 2 4 2 8 2 2" xfId="20150" xr:uid="{5F80E5DF-DF02-4A76-BF1B-2ABF8F2D27B5}"/>
    <cellStyle name="Separador de milhares 2 4 2 8 2 2 2" xfId="31944" xr:uid="{3D01A567-B57C-45D3-8F77-74ACB00CA365}"/>
    <cellStyle name="Separador de milhares 2 4 2 8 2 2 3" xfId="43743" xr:uid="{2E70F4D0-B945-4701-B69B-939B97298911}"/>
    <cellStyle name="Separador de milhares 2 4 2 8 2 3" xfId="26051" xr:uid="{CD011C3F-384F-4388-A5AF-EB302B4BC299}"/>
    <cellStyle name="Separador de milhares 2 4 2 8 2 4" xfId="37846" xr:uid="{B2A3A00B-CA35-41B7-99C9-8E8588DB4AB8}"/>
    <cellStyle name="Separador de milhares 2 4 2 8 3" xfId="17214" xr:uid="{AA52051E-EC8A-4CFF-AEAF-B79F54F18377}"/>
    <cellStyle name="Separador de milhares 2 4 2 8 3 2" xfId="29008" xr:uid="{10BDEAB1-D34A-4D58-BC36-D99677A8CB27}"/>
    <cellStyle name="Separador de milhares 2 4 2 8 3 3" xfId="40807" xr:uid="{B784E969-CF2D-49C6-94AE-063762618705}"/>
    <cellStyle name="Separador de milhares 2 4 2 8 4" xfId="23115" xr:uid="{6875FF9C-F2F5-401E-A70E-DF4DE81AA4A3}"/>
    <cellStyle name="Separador de milhares 2 4 2 8 5" xfId="34910" xr:uid="{D89151B3-37A4-43DD-90A4-91E16BC80D1A}"/>
    <cellStyle name="Separador de milhares 2 4 2 9" xfId="12678" xr:uid="{00000000-0005-0000-0000-0000101C0000}"/>
    <cellStyle name="Separador de milhares 2 4 2 9 2" xfId="18609" xr:uid="{12052CD8-F050-45AD-B9D8-F1DCAD05D373}"/>
    <cellStyle name="Separador de milhares 2 4 2 9 2 2" xfId="30403" xr:uid="{0C7C2D31-E345-43E9-94D9-C430A16FC85C}"/>
    <cellStyle name="Separador de milhares 2 4 2 9 2 3" xfId="42202" xr:uid="{31DB9A55-0669-4770-9DC9-9B76742290AB}"/>
    <cellStyle name="Separador de milhares 2 4 2 9 3" xfId="24510" xr:uid="{08C4F76A-14C5-49E0-BA3B-19B750CB8DBB}"/>
    <cellStyle name="Separador de milhares 2 4 2 9 4" xfId="36305" xr:uid="{44CCE241-1666-4A12-B112-88BD43407596}"/>
    <cellStyle name="Separador de milhares 2 4 20" xfId="4302" xr:uid="{00000000-0005-0000-0000-0000111C0000}"/>
    <cellStyle name="Separador de milhares 2 4 20 2" xfId="12256" xr:uid="{00000000-0005-0000-0000-0000121C0000}"/>
    <cellStyle name="Separador de milhares 2 4 20 2 2" xfId="15197" xr:uid="{00000000-0005-0000-0000-0000131C0000}"/>
    <cellStyle name="Separador de milhares 2 4 20 2 2 2" xfId="21128" xr:uid="{D9F17AF0-76B9-4C9B-B8C6-202229C8735D}"/>
    <cellStyle name="Separador de milhares 2 4 20 2 2 2 2" xfId="32922" xr:uid="{850225F5-129D-4E30-8B05-0EC3A5FCA037}"/>
    <cellStyle name="Separador de milhares 2 4 20 2 2 2 3" xfId="44721" xr:uid="{24A0CEF1-7630-4715-A5B4-3C9A563F0B5D}"/>
    <cellStyle name="Separador de milhares 2 4 20 2 2 3" xfId="27029" xr:uid="{41B1FC87-3D6D-4BBA-998D-DDB9618CC616}"/>
    <cellStyle name="Separador de milhares 2 4 20 2 2 4" xfId="38824" xr:uid="{93697056-9DFA-4189-ABF7-359BD44F9C41}"/>
    <cellStyle name="Separador de milhares 2 4 20 2 3" xfId="18192" xr:uid="{7948444F-4A48-47F9-9F26-A5FAED7826D6}"/>
    <cellStyle name="Separador de milhares 2 4 20 2 3 2" xfId="29986" xr:uid="{563A5CA8-F6A0-4D4C-B8BC-04AC5A9E9862}"/>
    <cellStyle name="Separador de milhares 2 4 20 2 3 3" xfId="41785" xr:uid="{C41CA1C1-3AE3-41D5-8F6C-0AE4D22C8D40}"/>
    <cellStyle name="Separador de milhares 2 4 20 2 4" xfId="24093" xr:uid="{7CE162F3-A721-4F47-A241-52CF39E9E0F7}"/>
    <cellStyle name="Separador de milhares 2 4 20 2 5" xfId="35888" xr:uid="{DAA80C6A-59F8-4171-8B94-B4A8EE498864}"/>
    <cellStyle name="Separador de milhares 2 4 20 3" xfId="13809" xr:uid="{00000000-0005-0000-0000-0000141C0000}"/>
    <cellStyle name="Separador de milhares 2 4 20 3 2" xfId="19740" xr:uid="{E332AD9A-E2AF-488A-A6F0-3A2FC3401E88}"/>
    <cellStyle name="Separador de milhares 2 4 20 3 2 2" xfId="31534" xr:uid="{91D77857-C4E7-471E-AA9A-ECF0E385220C}"/>
    <cellStyle name="Separador de milhares 2 4 20 3 2 3" xfId="43333" xr:uid="{8818E4B6-4E15-4183-A2E9-785013C9F645}"/>
    <cellStyle name="Separador de milhares 2 4 20 3 3" xfId="25641" xr:uid="{570E73AF-9D44-4701-A38F-816D6534FB71}"/>
    <cellStyle name="Separador de milhares 2 4 20 3 4" xfId="37436" xr:uid="{48192EA5-177C-40B6-8D6D-67D9DB1DE7C4}"/>
    <cellStyle name="Separador de milhares 2 4 20 4" xfId="16800" xr:uid="{03AD81F5-680A-4FF0-8E79-7858111BFC56}"/>
    <cellStyle name="Separador de milhares 2 4 20 4 2" xfId="28594" xr:uid="{33106A23-DA29-43AB-8584-3C6D5D22CF7F}"/>
    <cellStyle name="Separador de milhares 2 4 20 4 3" xfId="40393" xr:uid="{DCCA1A00-C52D-4480-B36A-DB258BE32F00}"/>
    <cellStyle name="Separador de milhares 2 4 20 5" xfId="22704" xr:uid="{17F99F19-9E06-4447-875D-F3D3818E2B87}"/>
    <cellStyle name="Separador de milhares 2 4 20 6" xfId="34500" xr:uid="{297E36FF-6491-427C-8C0E-997AFF44F526}"/>
    <cellStyle name="Separador de milhares 2 4 21" xfId="4303" xr:uid="{00000000-0005-0000-0000-0000151C0000}"/>
    <cellStyle name="Separador de milhares 2 4 21 2" xfId="12257" xr:uid="{00000000-0005-0000-0000-0000161C0000}"/>
    <cellStyle name="Separador de milhares 2 4 21 2 2" xfId="15198" xr:uid="{00000000-0005-0000-0000-0000171C0000}"/>
    <cellStyle name="Separador de milhares 2 4 21 2 2 2" xfId="21129" xr:uid="{1E573D2E-6956-4005-8A79-FEA25CB71400}"/>
    <cellStyle name="Separador de milhares 2 4 21 2 2 2 2" xfId="32923" xr:uid="{16B0BB0F-09D8-4CA4-952D-CCBA6F925849}"/>
    <cellStyle name="Separador de milhares 2 4 21 2 2 2 3" xfId="44722" xr:uid="{546C9122-815F-44E2-9451-CC8681116B82}"/>
    <cellStyle name="Separador de milhares 2 4 21 2 2 3" xfId="27030" xr:uid="{99BAEBCD-F95E-4C10-BC74-02ED2E6BD163}"/>
    <cellStyle name="Separador de milhares 2 4 21 2 2 4" xfId="38825" xr:uid="{235707DD-A923-4947-8CB6-5B6580A0EDCD}"/>
    <cellStyle name="Separador de milhares 2 4 21 2 3" xfId="18193" xr:uid="{03D1FE8A-98BB-4A52-AF7E-A6CB57F60289}"/>
    <cellStyle name="Separador de milhares 2 4 21 2 3 2" xfId="29987" xr:uid="{CB03DBF6-C154-4B6C-9037-718F5B03E36B}"/>
    <cellStyle name="Separador de milhares 2 4 21 2 3 3" xfId="41786" xr:uid="{09C4D758-500F-4CE9-927C-E19586157F6C}"/>
    <cellStyle name="Separador de milhares 2 4 21 2 4" xfId="24094" xr:uid="{1337EA25-34BD-4A78-8763-1DDFBE23BD8D}"/>
    <cellStyle name="Separador de milhares 2 4 21 2 5" xfId="35889" xr:uid="{806CF7FC-1D43-4014-8A6A-7C369E1B1235}"/>
    <cellStyle name="Separador de milhares 2 4 21 3" xfId="13810" xr:uid="{00000000-0005-0000-0000-0000181C0000}"/>
    <cellStyle name="Separador de milhares 2 4 21 3 2" xfId="19741" xr:uid="{C4D308FF-1E4E-4C30-9059-87411864ACDA}"/>
    <cellStyle name="Separador de milhares 2 4 21 3 2 2" xfId="31535" xr:uid="{6A5FC948-BA19-4F38-B5D7-066091ECAFA4}"/>
    <cellStyle name="Separador de milhares 2 4 21 3 2 3" xfId="43334" xr:uid="{CA54C5DB-9209-421E-8400-875DB60D01CD}"/>
    <cellStyle name="Separador de milhares 2 4 21 3 3" xfId="25642" xr:uid="{A3E15EDC-E841-42E1-A2E6-2EDCAFA51A0E}"/>
    <cellStyle name="Separador de milhares 2 4 21 3 4" xfId="37437" xr:uid="{4F968A69-2479-46C6-87B2-217B381C72A8}"/>
    <cellStyle name="Separador de milhares 2 4 21 4" xfId="16801" xr:uid="{AFB3D135-30FD-473E-A96B-5C77BFC31C6B}"/>
    <cellStyle name="Separador de milhares 2 4 21 4 2" xfId="28595" xr:uid="{E5CA8297-3D10-41E8-93F6-0132A943FDD4}"/>
    <cellStyle name="Separador de milhares 2 4 21 4 3" xfId="40394" xr:uid="{CE9E884B-704A-40C8-B7B1-348E39DE744B}"/>
    <cellStyle name="Separador de milhares 2 4 21 5" xfId="22705" xr:uid="{3A0F0AB4-81BE-4A70-9C19-DBC6E311CE89}"/>
    <cellStyle name="Separador de milhares 2 4 21 6" xfId="34501" xr:uid="{3ED93A1B-87DA-4B0E-A9B9-B1A5FBB354E3}"/>
    <cellStyle name="Separador de milhares 2 4 22" xfId="10981" xr:uid="{00000000-0005-0000-0000-0000191C0000}"/>
    <cellStyle name="Separador de milhares 2 4 22 2" xfId="13930" xr:uid="{00000000-0005-0000-0000-00001A1C0000}"/>
    <cellStyle name="Separador de milhares 2 4 22 2 2" xfId="19861" xr:uid="{388E1481-9F6B-48BC-976A-D760DEF1B92D}"/>
    <cellStyle name="Separador de milhares 2 4 22 2 2 2" xfId="31655" xr:uid="{AE5F70AD-448C-47B3-B0E5-CAE92E7A5B9C}"/>
    <cellStyle name="Separador de milhares 2 4 22 2 2 3" xfId="43454" xr:uid="{6B213FB5-E066-4E6E-8499-06AAAA09293D}"/>
    <cellStyle name="Separador de milhares 2 4 22 2 3" xfId="25762" xr:uid="{09B0E30C-E7A2-44EC-B678-1D299F9D7BBA}"/>
    <cellStyle name="Separador de milhares 2 4 22 2 4" xfId="37557" xr:uid="{878CF227-E3F3-44C9-966B-D5D8ACE377CD}"/>
    <cellStyle name="Separador de milhares 2 4 22 3" xfId="16925" xr:uid="{0689B4DF-0303-4062-B70A-9776933D1D90}"/>
    <cellStyle name="Separador de milhares 2 4 22 3 2" xfId="28719" xr:uid="{DF681E40-2EBB-43B5-886F-CB51BFF19B8C}"/>
    <cellStyle name="Separador de milhares 2 4 22 3 3" xfId="40518" xr:uid="{5533967D-FC38-43A7-B7CE-AE39EF2D38D5}"/>
    <cellStyle name="Separador de milhares 2 4 22 4" xfId="22826" xr:uid="{374198D6-0CEA-478B-B6B8-AFF8233829A4}"/>
    <cellStyle name="Separador de milhares 2 4 22 5" xfId="34621" xr:uid="{41142ED7-9043-4E16-A864-22E53FAA782E}"/>
    <cellStyle name="Separador de milhares 2 4 23" xfId="12381" xr:uid="{00000000-0005-0000-0000-00001B1C0000}"/>
    <cellStyle name="Separador de milhares 2 4 23 2" xfId="18312" xr:uid="{6EB205C1-C912-43BE-94F1-C6B7F19824E4}"/>
    <cellStyle name="Separador de milhares 2 4 23 2 2" xfId="30106" xr:uid="{7973E18F-A24B-492F-8B3F-F4EFB6FB625E}"/>
    <cellStyle name="Separador de milhares 2 4 23 2 3" xfId="41905" xr:uid="{7AB4EAAD-3A22-4DDE-B959-670B19A8F23B}"/>
    <cellStyle name="Separador de milhares 2 4 23 3" xfId="24213" xr:uid="{909134E8-ABE7-43BA-ABF9-0D9788959F7A}"/>
    <cellStyle name="Separador de milhares 2 4 23 4" xfId="36008" xr:uid="{DAEA528D-0BB5-4A6E-90AC-C3EEF672B409}"/>
    <cellStyle name="Separador de milhares 2 4 24" xfId="15368" xr:uid="{EE7F8E26-B542-4693-8B34-940DAA31D945}"/>
    <cellStyle name="Separador de milhares 2 4 24 2" xfId="27166" xr:uid="{B0AF5854-1E45-453B-98CC-65BEDF0AF487}"/>
    <cellStyle name="Separador de milhares 2 4 24 3" xfId="38961" xr:uid="{26EED04A-2F1A-49F1-AD56-706A816B08F4}"/>
    <cellStyle name="Separador de milhares 2 4 25" xfId="21276" xr:uid="{10D85B7A-EA78-4CC8-8081-98078CDCC692}"/>
    <cellStyle name="Separador de milhares 2 4 26" xfId="33068" xr:uid="{D34E097F-6753-4064-8A6B-B58EBC5EB928}"/>
    <cellStyle name="Separador de milhares 2 4 3" xfId="420" xr:uid="{00000000-0005-0000-0000-00001C1C0000}"/>
    <cellStyle name="Separador de milhares 2 4 3 10" xfId="15522" xr:uid="{E30C3413-684F-4E81-9181-A5F43CB91DB1}"/>
    <cellStyle name="Separador de milhares 2 4 3 10 2" xfId="27320" xr:uid="{97D4FD54-F315-4F23-B5F3-5ACB96A253B9}"/>
    <cellStyle name="Separador de milhares 2 4 3 10 3" xfId="39115" xr:uid="{CA466ABD-6829-4F50-8EDA-87DF8C7C601F}"/>
    <cellStyle name="Separador de milhares 2 4 3 11" xfId="21430" xr:uid="{6C95556A-8A55-4DED-84FF-BB1C80823E11}"/>
    <cellStyle name="Separador de milhares 2 4 3 12" xfId="33222" xr:uid="{42A35EFE-EADA-4D90-AA11-7A5191479ED2}"/>
    <cellStyle name="Separador de milhares 2 4 3 2" xfId="4304" xr:uid="{00000000-0005-0000-0000-00001D1C0000}"/>
    <cellStyle name="Separador de milhares 2 4 3 2 10" xfId="34502" xr:uid="{4D61558E-5472-43A4-85D2-51665815ED89}"/>
    <cellStyle name="Separador de milhares 2 4 3 2 2" xfId="4305" xr:uid="{00000000-0005-0000-0000-00001E1C0000}"/>
    <cellStyle name="Separador de milhares 2 4 3 2 2 2" xfId="4306" xr:uid="{00000000-0005-0000-0000-00001F1C0000}"/>
    <cellStyle name="Separador de milhares 2 4 3 2 2 2 2" xfId="12260" xr:uid="{00000000-0005-0000-0000-0000201C0000}"/>
    <cellStyle name="Separador de milhares 2 4 3 2 2 2 2 2" xfId="15201" xr:uid="{00000000-0005-0000-0000-0000211C0000}"/>
    <cellStyle name="Separador de milhares 2 4 3 2 2 2 2 2 2" xfId="21132" xr:uid="{89F85E21-65DE-4083-8FE9-CEA0B4683A7F}"/>
    <cellStyle name="Separador de milhares 2 4 3 2 2 2 2 2 2 2" xfId="32926" xr:uid="{90DBAA73-3833-4B53-9017-E7891D8627BD}"/>
    <cellStyle name="Separador de milhares 2 4 3 2 2 2 2 2 2 3" xfId="44725" xr:uid="{4DE88F7F-37F0-47FB-8F20-AD139CA6CC5D}"/>
    <cellStyle name="Separador de milhares 2 4 3 2 2 2 2 2 3" xfId="27033" xr:uid="{47BD2F2D-DD93-437F-9E43-34A53FCF2F4A}"/>
    <cellStyle name="Separador de milhares 2 4 3 2 2 2 2 2 4" xfId="38828" xr:uid="{91E8FB37-85C5-41CD-BAA7-ACC88DBBA076}"/>
    <cellStyle name="Separador de milhares 2 4 3 2 2 2 2 3" xfId="18196" xr:uid="{D1C45FE5-A964-43F3-B00C-A30BA10409EE}"/>
    <cellStyle name="Separador de milhares 2 4 3 2 2 2 2 3 2" xfId="29990" xr:uid="{3ABDB46B-88EF-457D-BEE7-8E28B1DA74F8}"/>
    <cellStyle name="Separador de milhares 2 4 3 2 2 2 2 3 3" xfId="41789" xr:uid="{8A0CFAC9-4C9B-4A96-8FAE-84A594DC3757}"/>
    <cellStyle name="Separador de milhares 2 4 3 2 2 2 2 4" xfId="24097" xr:uid="{E04ECD4B-2C7B-4F4D-A080-49D18E51A019}"/>
    <cellStyle name="Separador de milhares 2 4 3 2 2 2 2 5" xfId="35892" xr:uid="{A6918C33-4305-4EDF-AE92-15680FD3919F}"/>
    <cellStyle name="Separador de milhares 2 4 3 2 2 2 3" xfId="13813" xr:uid="{00000000-0005-0000-0000-0000221C0000}"/>
    <cellStyle name="Separador de milhares 2 4 3 2 2 2 3 2" xfId="19744" xr:uid="{CB5D76CE-628A-4153-A8C2-43B7065E00DA}"/>
    <cellStyle name="Separador de milhares 2 4 3 2 2 2 3 2 2" xfId="31538" xr:uid="{B06F4453-A96C-4089-B005-0513B5165FD5}"/>
    <cellStyle name="Separador de milhares 2 4 3 2 2 2 3 2 3" xfId="43337" xr:uid="{05E2040D-895F-441C-9430-AA11F53C6D5C}"/>
    <cellStyle name="Separador de milhares 2 4 3 2 2 2 3 3" xfId="25645" xr:uid="{8B3E9A3D-C548-4366-A09E-E273EB9DABE0}"/>
    <cellStyle name="Separador de milhares 2 4 3 2 2 2 3 4" xfId="37440" xr:uid="{E899DD96-5BB0-4347-95FB-B5B2C571CB39}"/>
    <cellStyle name="Separador de milhares 2 4 3 2 2 2 4" xfId="16804" xr:uid="{EE239C39-A376-4F94-A6A1-8D19AD8643E2}"/>
    <cellStyle name="Separador de milhares 2 4 3 2 2 2 4 2" xfId="28598" xr:uid="{ED50747D-CA9B-42F6-A10D-A9B61FE4057B}"/>
    <cellStyle name="Separador de milhares 2 4 3 2 2 2 4 3" xfId="40397" xr:uid="{6FA5B7CD-486B-4556-BE0C-F385121C3D46}"/>
    <cellStyle name="Separador de milhares 2 4 3 2 2 2 5" xfId="22708" xr:uid="{88B9DFD1-7295-4487-BE28-1231C5A446B3}"/>
    <cellStyle name="Separador de milhares 2 4 3 2 2 2 6" xfId="34504" xr:uid="{812CF174-2E6E-4AA0-8844-04BDDD3161C9}"/>
    <cellStyle name="Separador de milhares 2 4 3 2 2 3" xfId="4307" xr:uid="{00000000-0005-0000-0000-0000231C0000}"/>
    <cellStyle name="Separador de milhares 2 4 3 2 2 3 2" xfId="12261" xr:uid="{00000000-0005-0000-0000-0000241C0000}"/>
    <cellStyle name="Separador de milhares 2 4 3 2 2 3 2 2" xfId="15202" xr:uid="{00000000-0005-0000-0000-0000251C0000}"/>
    <cellStyle name="Separador de milhares 2 4 3 2 2 3 2 2 2" xfId="21133" xr:uid="{83F8E202-7CE2-4521-8A10-ACA71A274C96}"/>
    <cellStyle name="Separador de milhares 2 4 3 2 2 3 2 2 2 2" xfId="32927" xr:uid="{2355BBCF-5B2D-4080-BBBE-E4774519796D}"/>
    <cellStyle name="Separador de milhares 2 4 3 2 2 3 2 2 2 3" xfId="44726" xr:uid="{55589965-0481-4757-90BB-C1A8188970D4}"/>
    <cellStyle name="Separador de milhares 2 4 3 2 2 3 2 2 3" xfId="27034" xr:uid="{D355AE06-C5B3-4814-BF79-79E1AD1EFCB7}"/>
    <cellStyle name="Separador de milhares 2 4 3 2 2 3 2 2 4" xfId="38829" xr:uid="{EA36A0A2-C701-4A0E-803A-78F3F9B5672E}"/>
    <cellStyle name="Separador de milhares 2 4 3 2 2 3 2 3" xfId="18197" xr:uid="{1CE9EBCA-CA36-4E0F-AB83-D868CEFE2184}"/>
    <cellStyle name="Separador de milhares 2 4 3 2 2 3 2 3 2" xfId="29991" xr:uid="{0FE5457B-CFD3-4D10-82F2-0023CACA6CEA}"/>
    <cellStyle name="Separador de milhares 2 4 3 2 2 3 2 3 3" xfId="41790" xr:uid="{7B799B86-7985-430A-8133-8744EA1AFC08}"/>
    <cellStyle name="Separador de milhares 2 4 3 2 2 3 2 4" xfId="24098" xr:uid="{CA573271-192E-4117-98A9-0B049C4F4743}"/>
    <cellStyle name="Separador de milhares 2 4 3 2 2 3 2 5" xfId="35893" xr:uid="{419CDE37-6277-4420-9716-B85F3D06826E}"/>
    <cellStyle name="Separador de milhares 2 4 3 2 2 3 3" xfId="13814" xr:uid="{00000000-0005-0000-0000-0000261C0000}"/>
    <cellStyle name="Separador de milhares 2 4 3 2 2 3 3 2" xfId="19745" xr:uid="{98CE2AAE-5088-4541-91D9-97E80BAF14F7}"/>
    <cellStyle name="Separador de milhares 2 4 3 2 2 3 3 2 2" xfId="31539" xr:uid="{58B88F30-A091-44BF-99D1-9F6BCFE4B03C}"/>
    <cellStyle name="Separador de milhares 2 4 3 2 2 3 3 2 3" xfId="43338" xr:uid="{7DB600A5-377C-4BB1-8401-D8756279A426}"/>
    <cellStyle name="Separador de milhares 2 4 3 2 2 3 3 3" xfId="25646" xr:uid="{E96B0AD7-C422-44D7-84E2-3D380EC7A629}"/>
    <cellStyle name="Separador de milhares 2 4 3 2 2 3 3 4" xfId="37441" xr:uid="{E6CC36E2-F5B6-4D53-A6CF-5200A9B518A4}"/>
    <cellStyle name="Separador de milhares 2 4 3 2 2 3 4" xfId="16805" xr:uid="{2F793D8E-950D-412D-9CAE-710B4ED1345F}"/>
    <cellStyle name="Separador de milhares 2 4 3 2 2 3 4 2" xfId="28599" xr:uid="{3E763C4B-E89A-4D09-B45D-144D23028BCB}"/>
    <cellStyle name="Separador de milhares 2 4 3 2 2 3 4 3" xfId="40398" xr:uid="{94E4869C-7EC0-4FE1-8CAE-A463ABEEEBEB}"/>
    <cellStyle name="Separador de milhares 2 4 3 2 2 3 5" xfId="22709" xr:uid="{0BFDE537-97D4-420B-992C-9444580D1141}"/>
    <cellStyle name="Separador de milhares 2 4 3 2 2 3 6" xfId="34505" xr:uid="{EB7E0501-D3F1-4A35-B69B-51DB3A162DB4}"/>
    <cellStyle name="Separador de milhares 2 4 3 2 2 4" xfId="12259" xr:uid="{00000000-0005-0000-0000-0000271C0000}"/>
    <cellStyle name="Separador de milhares 2 4 3 2 2 4 2" xfId="15200" xr:uid="{00000000-0005-0000-0000-0000281C0000}"/>
    <cellStyle name="Separador de milhares 2 4 3 2 2 4 2 2" xfId="21131" xr:uid="{599E0F65-5A03-4035-90CF-2640738882D2}"/>
    <cellStyle name="Separador de milhares 2 4 3 2 2 4 2 2 2" xfId="32925" xr:uid="{AC82C2E4-3ECB-4C5B-8BB2-9A16D0F0B05D}"/>
    <cellStyle name="Separador de milhares 2 4 3 2 2 4 2 2 3" xfId="44724" xr:uid="{C6844E41-FE6D-4069-8642-7B42781BD523}"/>
    <cellStyle name="Separador de milhares 2 4 3 2 2 4 2 3" xfId="27032" xr:uid="{8F9D90C9-168D-4F7F-BE6E-1582CF4D5BBB}"/>
    <cellStyle name="Separador de milhares 2 4 3 2 2 4 2 4" xfId="38827" xr:uid="{489B572F-A8B4-4AC5-BE3D-AF9B27ECE8C3}"/>
    <cellStyle name="Separador de milhares 2 4 3 2 2 4 3" xfId="18195" xr:uid="{5BC5D4AC-06A9-4E4B-8053-54F73147EA04}"/>
    <cellStyle name="Separador de milhares 2 4 3 2 2 4 3 2" xfId="29989" xr:uid="{8D1557BB-CDC4-4800-AE93-525F0BBE2280}"/>
    <cellStyle name="Separador de milhares 2 4 3 2 2 4 3 3" xfId="41788" xr:uid="{7ED807F5-EDEB-474D-ACB5-D75691C1BF47}"/>
    <cellStyle name="Separador de milhares 2 4 3 2 2 4 4" xfId="24096" xr:uid="{03FE30E3-25DF-4C57-9C57-3A70ADE5555F}"/>
    <cellStyle name="Separador de milhares 2 4 3 2 2 4 5" xfId="35891" xr:uid="{62C8D93F-4271-4B1E-A52A-6B0BA82F6D81}"/>
    <cellStyle name="Separador de milhares 2 4 3 2 2 5" xfId="13812" xr:uid="{00000000-0005-0000-0000-0000291C0000}"/>
    <cellStyle name="Separador de milhares 2 4 3 2 2 5 2" xfId="19743" xr:uid="{B13A4FA4-0BA2-4E38-A6FB-73ACAB43DE7B}"/>
    <cellStyle name="Separador de milhares 2 4 3 2 2 5 2 2" xfId="31537" xr:uid="{FF215FA2-B8DD-4D5F-A8AD-F9BAFB432FD1}"/>
    <cellStyle name="Separador de milhares 2 4 3 2 2 5 2 3" xfId="43336" xr:uid="{19C736E0-CF0B-440F-B219-1EADC0FF46E3}"/>
    <cellStyle name="Separador de milhares 2 4 3 2 2 5 3" xfId="25644" xr:uid="{DBC0A969-9939-40AB-812D-3B16F1EC45C2}"/>
    <cellStyle name="Separador de milhares 2 4 3 2 2 5 4" xfId="37439" xr:uid="{95099747-4D03-4841-BD14-903AEEC6E2D2}"/>
    <cellStyle name="Separador de milhares 2 4 3 2 2 6" xfId="16803" xr:uid="{4F0BDAEE-BB42-49D3-B355-3615BE64CF57}"/>
    <cellStyle name="Separador de milhares 2 4 3 2 2 6 2" xfId="28597" xr:uid="{B8E301D5-3CDA-44C6-8E08-A45D29240B0A}"/>
    <cellStyle name="Separador de milhares 2 4 3 2 2 6 3" xfId="40396" xr:uid="{D8E2C036-462D-4A25-9FE8-464A027A48DD}"/>
    <cellStyle name="Separador de milhares 2 4 3 2 2 7" xfId="22707" xr:uid="{3131E446-093F-4F66-B8B5-CC1859FA978F}"/>
    <cellStyle name="Separador de milhares 2 4 3 2 2 8" xfId="34503" xr:uid="{C8B1E2DE-7630-4F37-8A40-F148BDD7244D}"/>
    <cellStyle name="Separador de milhares 2 4 3 2 3" xfId="4308" xr:uid="{00000000-0005-0000-0000-00002A1C0000}"/>
    <cellStyle name="Separador de milhares 2 4 3 2 3 2" xfId="12262" xr:uid="{00000000-0005-0000-0000-00002B1C0000}"/>
    <cellStyle name="Separador de milhares 2 4 3 2 3 2 2" xfId="15203" xr:uid="{00000000-0005-0000-0000-00002C1C0000}"/>
    <cellStyle name="Separador de milhares 2 4 3 2 3 2 2 2" xfId="21134" xr:uid="{321E7B3B-CD08-489E-A95D-CBC754A8517C}"/>
    <cellStyle name="Separador de milhares 2 4 3 2 3 2 2 2 2" xfId="32928" xr:uid="{EDC6F52E-8AAE-4ACC-8588-81388CCD7A50}"/>
    <cellStyle name="Separador de milhares 2 4 3 2 3 2 2 2 3" xfId="44727" xr:uid="{882FAFF9-D91D-4D51-89BF-71F05C148774}"/>
    <cellStyle name="Separador de milhares 2 4 3 2 3 2 2 3" xfId="27035" xr:uid="{3D621765-2963-4DD1-BA63-B7029C4A420A}"/>
    <cellStyle name="Separador de milhares 2 4 3 2 3 2 2 4" xfId="38830" xr:uid="{3B7AD320-3E1E-4997-89DC-816C6038C41C}"/>
    <cellStyle name="Separador de milhares 2 4 3 2 3 2 3" xfId="18198" xr:uid="{02E71B83-7459-4271-9642-B528846A1D1B}"/>
    <cellStyle name="Separador de milhares 2 4 3 2 3 2 3 2" xfId="29992" xr:uid="{8272FC49-27A8-45E8-9068-1220BF46438C}"/>
    <cellStyle name="Separador de milhares 2 4 3 2 3 2 3 3" xfId="41791" xr:uid="{BB6D0BE5-4E52-4902-92E7-26D42080D80B}"/>
    <cellStyle name="Separador de milhares 2 4 3 2 3 2 4" xfId="24099" xr:uid="{6A646EFB-4F28-4C5B-9435-1E4A41A549AA}"/>
    <cellStyle name="Separador de milhares 2 4 3 2 3 2 5" xfId="35894" xr:uid="{D305C6CB-6F4C-4ADA-A5F1-7D4A3E46AADD}"/>
    <cellStyle name="Separador de milhares 2 4 3 2 3 3" xfId="13815" xr:uid="{00000000-0005-0000-0000-00002D1C0000}"/>
    <cellStyle name="Separador de milhares 2 4 3 2 3 3 2" xfId="19746" xr:uid="{12E3110E-A2EB-4706-A5F8-1EBEFBD1D0A4}"/>
    <cellStyle name="Separador de milhares 2 4 3 2 3 3 2 2" xfId="31540" xr:uid="{BE191545-02E5-43FD-9678-15F8A013FDB3}"/>
    <cellStyle name="Separador de milhares 2 4 3 2 3 3 2 3" xfId="43339" xr:uid="{0C4CE7EE-D776-4B26-9256-81FD80C4890E}"/>
    <cellStyle name="Separador de milhares 2 4 3 2 3 3 3" xfId="25647" xr:uid="{6F8B353C-8C99-4D83-A651-3EA57BAF4A8C}"/>
    <cellStyle name="Separador de milhares 2 4 3 2 3 3 4" xfId="37442" xr:uid="{F4BD71E3-F070-4D9A-B72F-5ABB3EA085E1}"/>
    <cellStyle name="Separador de milhares 2 4 3 2 3 4" xfId="16806" xr:uid="{82C91710-64A3-437A-9D71-999D48560D87}"/>
    <cellStyle name="Separador de milhares 2 4 3 2 3 4 2" xfId="28600" xr:uid="{738E184F-C72F-42F9-AAF4-8D7ED5DA0F5C}"/>
    <cellStyle name="Separador de milhares 2 4 3 2 3 4 3" xfId="40399" xr:uid="{8550B0C1-33EB-40C2-9102-7224C8A3371F}"/>
    <cellStyle name="Separador de milhares 2 4 3 2 3 5" xfId="22710" xr:uid="{1470E4B0-0576-4102-A66F-0B3182684F53}"/>
    <cellStyle name="Separador de milhares 2 4 3 2 3 6" xfId="34506" xr:uid="{55BEBEAA-6639-44D4-85A4-BE8E678511E4}"/>
    <cellStyle name="Separador de milhares 2 4 3 2 4" xfId="4309" xr:uid="{00000000-0005-0000-0000-00002E1C0000}"/>
    <cellStyle name="Separador de milhares 2 4 3 2 4 2" xfId="12263" xr:uid="{00000000-0005-0000-0000-00002F1C0000}"/>
    <cellStyle name="Separador de milhares 2 4 3 2 4 2 2" xfId="15204" xr:uid="{00000000-0005-0000-0000-0000301C0000}"/>
    <cellStyle name="Separador de milhares 2 4 3 2 4 2 2 2" xfId="21135" xr:uid="{E1A45C7B-09BB-4E96-B627-AE36606692E4}"/>
    <cellStyle name="Separador de milhares 2 4 3 2 4 2 2 2 2" xfId="32929" xr:uid="{9F2F4A8E-DC2D-43B0-B050-051EE8C8A224}"/>
    <cellStyle name="Separador de milhares 2 4 3 2 4 2 2 2 3" xfId="44728" xr:uid="{9DA2AF33-D47B-4794-96D0-4A22B994B6DE}"/>
    <cellStyle name="Separador de milhares 2 4 3 2 4 2 2 3" xfId="27036" xr:uid="{0C31A493-7745-441F-865E-4715D06DC7BD}"/>
    <cellStyle name="Separador de milhares 2 4 3 2 4 2 2 4" xfId="38831" xr:uid="{DC22AB73-AF8D-4582-A256-C880CB3CC7B2}"/>
    <cellStyle name="Separador de milhares 2 4 3 2 4 2 3" xfId="18199" xr:uid="{5E001166-DF41-4D43-94FF-5FD2DF231EF1}"/>
    <cellStyle name="Separador de milhares 2 4 3 2 4 2 3 2" xfId="29993" xr:uid="{5F62E67D-A8BB-40F4-9FB6-C7580A605D96}"/>
    <cellStyle name="Separador de milhares 2 4 3 2 4 2 3 3" xfId="41792" xr:uid="{D9172B5F-B7C3-4E37-AFC7-3BFC6C75F17D}"/>
    <cellStyle name="Separador de milhares 2 4 3 2 4 2 4" xfId="24100" xr:uid="{F65F79EB-E311-4D97-BDAA-2EB90C6DC584}"/>
    <cellStyle name="Separador de milhares 2 4 3 2 4 2 5" xfId="35895" xr:uid="{F4CAE1FB-698B-463B-A403-0734EFAAFCC0}"/>
    <cellStyle name="Separador de milhares 2 4 3 2 4 3" xfId="13816" xr:uid="{00000000-0005-0000-0000-0000311C0000}"/>
    <cellStyle name="Separador de milhares 2 4 3 2 4 3 2" xfId="19747" xr:uid="{1ADA0A73-07A4-48DC-A079-D1FFDB886924}"/>
    <cellStyle name="Separador de milhares 2 4 3 2 4 3 2 2" xfId="31541" xr:uid="{19C97859-4E8D-4446-9ACC-432723924058}"/>
    <cellStyle name="Separador de milhares 2 4 3 2 4 3 2 3" xfId="43340" xr:uid="{B8A2258C-99A4-4D43-87B4-7951186619B1}"/>
    <cellStyle name="Separador de milhares 2 4 3 2 4 3 3" xfId="25648" xr:uid="{19449887-658F-43E9-ACA2-911B83C976E0}"/>
    <cellStyle name="Separador de milhares 2 4 3 2 4 3 4" xfId="37443" xr:uid="{669E7665-7D10-4F89-B38A-5D0047B2C41B}"/>
    <cellStyle name="Separador de milhares 2 4 3 2 4 4" xfId="16807" xr:uid="{3222419B-FF6C-4EC0-9667-E1C547A317CB}"/>
    <cellStyle name="Separador de milhares 2 4 3 2 4 4 2" xfId="28601" xr:uid="{3400B9BE-8B1E-435C-8684-2625E55458ED}"/>
    <cellStyle name="Separador de milhares 2 4 3 2 4 4 3" xfId="40400" xr:uid="{04123071-FD32-4B8D-8F4E-F4C2A7FA284C}"/>
    <cellStyle name="Separador de milhares 2 4 3 2 4 5" xfId="22711" xr:uid="{B69ECD41-56B8-49AC-A604-A57FD69CFC6D}"/>
    <cellStyle name="Separador de milhares 2 4 3 2 4 6" xfId="34507" xr:uid="{596E4D82-0589-4312-AD01-DCC8C6ED68C8}"/>
    <cellStyle name="Separador de milhares 2 4 3 2 5" xfId="4310" xr:uid="{00000000-0005-0000-0000-0000321C0000}"/>
    <cellStyle name="Separador de milhares 2 4 3 2 5 2" xfId="12264" xr:uid="{00000000-0005-0000-0000-0000331C0000}"/>
    <cellStyle name="Separador de milhares 2 4 3 2 5 2 2" xfId="15205" xr:uid="{00000000-0005-0000-0000-0000341C0000}"/>
    <cellStyle name="Separador de milhares 2 4 3 2 5 2 2 2" xfId="21136" xr:uid="{014F3BD1-42BA-4E8D-A832-C67FC7E90FCD}"/>
    <cellStyle name="Separador de milhares 2 4 3 2 5 2 2 2 2" xfId="32930" xr:uid="{9452AC9C-B251-48E7-B1D4-EF215D3F1291}"/>
    <cellStyle name="Separador de milhares 2 4 3 2 5 2 2 2 3" xfId="44729" xr:uid="{67A128D1-E722-4855-9AFB-E7E58C1ED186}"/>
    <cellStyle name="Separador de milhares 2 4 3 2 5 2 2 3" xfId="27037" xr:uid="{20799248-CB94-404C-8F72-A161BC9CA087}"/>
    <cellStyle name="Separador de milhares 2 4 3 2 5 2 2 4" xfId="38832" xr:uid="{F62FFBDD-28B9-4257-8BDA-3778DA101FC0}"/>
    <cellStyle name="Separador de milhares 2 4 3 2 5 2 3" xfId="18200" xr:uid="{95081B3C-4AA1-4A60-B0C6-9E1F2A0D023E}"/>
    <cellStyle name="Separador de milhares 2 4 3 2 5 2 3 2" xfId="29994" xr:uid="{C7C75DD6-67E5-4CB2-8D6E-84ADC262C092}"/>
    <cellStyle name="Separador de milhares 2 4 3 2 5 2 3 3" xfId="41793" xr:uid="{99AEBCD8-7C24-494E-9F07-4DE561138715}"/>
    <cellStyle name="Separador de milhares 2 4 3 2 5 2 4" xfId="24101" xr:uid="{0B366FFC-BC8D-4BB0-811A-9E0CB071A694}"/>
    <cellStyle name="Separador de milhares 2 4 3 2 5 2 5" xfId="35896" xr:uid="{01841A8C-A986-4E2E-8151-3491E37EAAB7}"/>
    <cellStyle name="Separador de milhares 2 4 3 2 5 3" xfId="13817" xr:uid="{00000000-0005-0000-0000-0000351C0000}"/>
    <cellStyle name="Separador de milhares 2 4 3 2 5 3 2" xfId="19748" xr:uid="{90D22CA1-CF18-46B6-B52F-F310D066203E}"/>
    <cellStyle name="Separador de milhares 2 4 3 2 5 3 2 2" xfId="31542" xr:uid="{D4807581-AFA2-4807-939C-E99D0FFE3CB2}"/>
    <cellStyle name="Separador de milhares 2 4 3 2 5 3 2 3" xfId="43341" xr:uid="{B5936796-5EDB-47D8-BDD8-234302EE4556}"/>
    <cellStyle name="Separador de milhares 2 4 3 2 5 3 3" xfId="25649" xr:uid="{97749C1D-A0B4-4B4C-A049-DFF771A58BEC}"/>
    <cellStyle name="Separador de milhares 2 4 3 2 5 3 4" xfId="37444" xr:uid="{23F4905F-59E7-4080-A4B7-FF17AD80BD9B}"/>
    <cellStyle name="Separador de milhares 2 4 3 2 5 4" xfId="16808" xr:uid="{FEB709D2-CE65-4F68-A37F-A7F2B59D7A3A}"/>
    <cellStyle name="Separador de milhares 2 4 3 2 5 4 2" xfId="28602" xr:uid="{C71B2043-E5A6-438F-9B5B-9C1D07546AEC}"/>
    <cellStyle name="Separador de milhares 2 4 3 2 5 4 3" xfId="40401" xr:uid="{4D793C82-00C0-47DA-AB8F-29A9395312B6}"/>
    <cellStyle name="Separador de milhares 2 4 3 2 5 5" xfId="22712" xr:uid="{E05AD617-94FF-46CB-A68D-BDEBAA4908A9}"/>
    <cellStyle name="Separador de milhares 2 4 3 2 5 6" xfId="34508" xr:uid="{8D340B43-CBFA-4E72-810A-10EDDAFAF121}"/>
    <cellStyle name="Separador de milhares 2 4 3 2 6" xfId="12258" xr:uid="{00000000-0005-0000-0000-0000361C0000}"/>
    <cellStyle name="Separador de milhares 2 4 3 2 6 2" xfId="15199" xr:uid="{00000000-0005-0000-0000-0000371C0000}"/>
    <cellStyle name="Separador de milhares 2 4 3 2 6 2 2" xfId="21130" xr:uid="{93838291-1256-4F8C-8F7B-00A7D3D4C5B2}"/>
    <cellStyle name="Separador de milhares 2 4 3 2 6 2 2 2" xfId="32924" xr:uid="{8C193556-678E-4B8D-B423-2D8030A638EB}"/>
    <cellStyle name="Separador de milhares 2 4 3 2 6 2 2 3" xfId="44723" xr:uid="{A546AF0B-3ED4-454B-854D-DC262DFDD74B}"/>
    <cellStyle name="Separador de milhares 2 4 3 2 6 2 3" xfId="27031" xr:uid="{FAF3C22F-09CE-4FB6-B19B-750D83FFB9BF}"/>
    <cellStyle name="Separador de milhares 2 4 3 2 6 2 4" xfId="38826" xr:uid="{59B38A1B-BC79-40CC-A688-2345DD8B08F0}"/>
    <cellStyle name="Separador de milhares 2 4 3 2 6 3" xfId="18194" xr:uid="{DFA4637C-797E-4E2A-88BB-438092FEA4E0}"/>
    <cellStyle name="Separador de milhares 2 4 3 2 6 3 2" xfId="29988" xr:uid="{4D288A5E-3244-44C2-BC05-85D5B3147821}"/>
    <cellStyle name="Separador de milhares 2 4 3 2 6 3 3" xfId="41787" xr:uid="{F60ECAA6-B569-4562-8DB9-760F238BFA6D}"/>
    <cellStyle name="Separador de milhares 2 4 3 2 6 4" xfId="24095" xr:uid="{485A1F65-E362-40D0-B261-5D8DA4C5C3BC}"/>
    <cellStyle name="Separador de milhares 2 4 3 2 6 5" xfId="35890" xr:uid="{623136C4-5AEA-474C-9002-CCB7475B941D}"/>
    <cellStyle name="Separador de milhares 2 4 3 2 7" xfId="13811" xr:uid="{00000000-0005-0000-0000-0000381C0000}"/>
    <cellStyle name="Separador de milhares 2 4 3 2 7 2" xfId="19742" xr:uid="{4BEE5699-65BF-4B94-8D93-48D6ED5E9F82}"/>
    <cellStyle name="Separador de milhares 2 4 3 2 7 2 2" xfId="31536" xr:uid="{C345D24A-9E85-41C4-8BD1-0722A7FE25C9}"/>
    <cellStyle name="Separador de milhares 2 4 3 2 7 2 3" xfId="43335" xr:uid="{C76807C0-13A4-4D54-B4CB-9DB44DC01A25}"/>
    <cellStyle name="Separador de milhares 2 4 3 2 7 3" xfId="25643" xr:uid="{965C8063-0518-4554-8D1B-6CF32CBBAD6F}"/>
    <cellStyle name="Separador de milhares 2 4 3 2 7 4" xfId="37438" xr:uid="{FB45374F-F661-4167-8444-A25098ED27CD}"/>
    <cellStyle name="Separador de milhares 2 4 3 2 8" xfId="16802" xr:uid="{EE4F58D5-8AF9-41ED-A148-407C8529F3F2}"/>
    <cellStyle name="Separador de milhares 2 4 3 2 8 2" xfId="28596" xr:uid="{6ABB5A65-C3D7-4226-B328-6CCF9A4B6ABA}"/>
    <cellStyle name="Separador de milhares 2 4 3 2 8 3" xfId="40395" xr:uid="{BF492D6F-F0D2-492E-9CCB-77BF756F80EB}"/>
    <cellStyle name="Separador de milhares 2 4 3 2 9" xfId="22706" xr:uid="{5607054A-74F0-4BA6-A0E2-1A1985169E4A}"/>
    <cellStyle name="Separador de milhares 2 4 3 3" xfId="4311" xr:uid="{00000000-0005-0000-0000-0000391C0000}"/>
    <cellStyle name="Separador de milhares 2 4 3 3 10" xfId="34509" xr:uid="{E6F7465A-C11B-4E23-AC70-5DDDE58E7DAA}"/>
    <cellStyle name="Separador de milhares 2 4 3 3 2" xfId="4312" xr:uid="{00000000-0005-0000-0000-00003A1C0000}"/>
    <cellStyle name="Separador de milhares 2 4 3 3 2 2" xfId="4313" xr:uid="{00000000-0005-0000-0000-00003B1C0000}"/>
    <cellStyle name="Separador de milhares 2 4 3 3 2 2 2" xfId="12267" xr:uid="{00000000-0005-0000-0000-00003C1C0000}"/>
    <cellStyle name="Separador de milhares 2 4 3 3 2 2 2 2" xfId="15208" xr:uid="{00000000-0005-0000-0000-00003D1C0000}"/>
    <cellStyle name="Separador de milhares 2 4 3 3 2 2 2 2 2" xfId="21139" xr:uid="{70A817C6-F516-4419-88A7-306F6D6D298C}"/>
    <cellStyle name="Separador de milhares 2 4 3 3 2 2 2 2 2 2" xfId="32933" xr:uid="{99EDD3C4-44D8-43C2-9B99-4D2858ECECDF}"/>
    <cellStyle name="Separador de milhares 2 4 3 3 2 2 2 2 2 3" xfId="44732" xr:uid="{7605EAA4-CE89-42EC-BDDB-F78FC138DC7D}"/>
    <cellStyle name="Separador de milhares 2 4 3 3 2 2 2 2 3" xfId="27040" xr:uid="{4CB8FD0D-9A2A-4305-AECF-C3A7ED365D91}"/>
    <cellStyle name="Separador de milhares 2 4 3 3 2 2 2 2 4" xfId="38835" xr:uid="{FA0828FB-3C8E-44FA-8B75-F59C4FADE67C}"/>
    <cellStyle name="Separador de milhares 2 4 3 3 2 2 2 3" xfId="18203" xr:uid="{9CAE9833-D184-46CC-8412-2BC496D2CC95}"/>
    <cellStyle name="Separador de milhares 2 4 3 3 2 2 2 3 2" xfId="29997" xr:uid="{F6DCF8F0-D1EF-4760-BDD2-683DC0203690}"/>
    <cellStyle name="Separador de milhares 2 4 3 3 2 2 2 3 3" xfId="41796" xr:uid="{15984FD3-A3A8-4694-A09F-F3921120ADED}"/>
    <cellStyle name="Separador de milhares 2 4 3 3 2 2 2 4" xfId="24104" xr:uid="{D8AFB537-23C7-43B2-8AFE-BA22FD2835FD}"/>
    <cellStyle name="Separador de milhares 2 4 3 3 2 2 2 5" xfId="35899" xr:uid="{77320718-F7F9-4408-A129-60F1DDEE62C9}"/>
    <cellStyle name="Separador de milhares 2 4 3 3 2 2 3" xfId="13820" xr:uid="{00000000-0005-0000-0000-00003E1C0000}"/>
    <cellStyle name="Separador de milhares 2 4 3 3 2 2 3 2" xfId="19751" xr:uid="{C7C3A617-9E86-4ACD-9547-81BE386B1E1A}"/>
    <cellStyle name="Separador de milhares 2 4 3 3 2 2 3 2 2" xfId="31545" xr:uid="{826B9508-0834-44DF-A028-953154CC35D5}"/>
    <cellStyle name="Separador de milhares 2 4 3 3 2 2 3 2 3" xfId="43344" xr:uid="{58CE0392-C54C-4080-BBBE-46EB427CBBBA}"/>
    <cellStyle name="Separador de milhares 2 4 3 3 2 2 3 3" xfId="25652" xr:uid="{A3218E80-084F-4A77-B396-9B668FA8527E}"/>
    <cellStyle name="Separador de milhares 2 4 3 3 2 2 3 4" xfId="37447" xr:uid="{0D245515-6449-4405-A97A-E0B51A244268}"/>
    <cellStyle name="Separador de milhares 2 4 3 3 2 2 4" xfId="16811" xr:uid="{FA701C65-E50A-4158-BE2A-4747D5FD4A43}"/>
    <cellStyle name="Separador de milhares 2 4 3 3 2 2 4 2" xfId="28605" xr:uid="{C092F4E1-9301-4DC7-9DE4-D930F0DB83AF}"/>
    <cellStyle name="Separador de milhares 2 4 3 3 2 2 4 3" xfId="40404" xr:uid="{1CC30468-8188-495E-B5C8-D72BA778F7F3}"/>
    <cellStyle name="Separador de milhares 2 4 3 3 2 2 5" xfId="22715" xr:uid="{5412758E-FEAC-4B77-8730-3559E526692C}"/>
    <cellStyle name="Separador de milhares 2 4 3 3 2 2 6" xfId="34511" xr:uid="{1063A5EE-C3A4-45FC-AED4-48BD716C77C4}"/>
    <cellStyle name="Separador de milhares 2 4 3 3 2 3" xfId="4314" xr:uid="{00000000-0005-0000-0000-00003F1C0000}"/>
    <cellStyle name="Separador de milhares 2 4 3 3 2 3 2" xfId="12268" xr:uid="{00000000-0005-0000-0000-0000401C0000}"/>
    <cellStyle name="Separador de milhares 2 4 3 3 2 3 2 2" xfId="15209" xr:uid="{00000000-0005-0000-0000-0000411C0000}"/>
    <cellStyle name="Separador de milhares 2 4 3 3 2 3 2 2 2" xfId="21140" xr:uid="{8C85ADFC-DC81-4052-9AD1-356467056787}"/>
    <cellStyle name="Separador de milhares 2 4 3 3 2 3 2 2 2 2" xfId="32934" xr:uid="{D51E204A-5B25-4F50-A06C-EB509A3A4096}"/>
    <cellStyle name="Separador de milhares 2 4 3 3 2 3 2 2 2 3" xfId="44733" xr:uid="{59C79858-B9F3-4567-8F08-0C12457A677F}"/>
    <cellStyle name="Separador de milhares 2 4 3 3 2 3 2 2 3" xfId="27041" xr:uid="{E95570F3-AFA2-4294-8B21-C85E60D3391B}"/>
    <cellStyle name="Separador de milhares 2 4 3 3 2 3 2 2 4" xfId="38836" xr:uid="{EF869CC6-3E04-4DE6-A4DB-5EC5DA13A652}"/>
    <cellStyle name="Separador de milhares 2 4 3 3 2 3 2 3" xfId="18204" xr:uid="{297A878A-2DC6-47ED-9A59-D63638BC29C4}"/>
    <cellStyle name="Separador de milhares 2 4 3 3 2 3 2 3 2" xfId="29998" xr:uid="{B8DDC4C9-8B97-468D-B6D0-E73B6DA862CD}"/>
    <cellStyle name="Separador de milhares 2 4 3 3 2 3 2 3 3" xfId="41797" xr:uid="{DCEEF19F-C125-401F-A673-42ABBECF19D6}"/>
    <cellStyle name="Separador de milhares 2 4 3 3 2 3 2 4" xfId="24105" xr:uid="{D6923C36-32D8-4D72-AD6A-515A35411966}"/>
    <cellStyle name="Separador de milhares 2 4 3 3 2 3 2 5" xfId="35900" xr:uid="{0E850A5E-0615-4DA7-AA95-DCFD9F0F2AAF}"/>
    <cellStyle name="Separador de milhares 2 4 3 3 2 3 3" xfId="13821" xr:uid="{00000000-0005-0000-0000-0000421C0000}"/>
    <cellStyle name="Separador de milhares 2 4 3 3 2 3 3 2" xfId="19752" xr:uid="{A197B572-ECB0-4CC3-9F4B-3013DF8732E2}"/>
    <cellStyle name="Separador de milhares 2 4 3 3 2 3 3 2 2" xfId="31546" xr:uid="{63F2D51F-4621-47E1-B7F3-B2F254955657}"/>
    <cellStyle name="Separador de milhares 2 4 3 3 2 3 3 2 3" xfId="43345" xr:uid="{F67DD727-2C44-4F73-B9C7-E08A58D0DD2D}"/>
    <cellStyle name="Separador de milhares 2 4 3 3 2 3 3 3" xfId="25653" xr:uid="{C2523913-CE37-41E9-BED9-0DFF5B25685A}"/>
    <cellStyle name="Separador de milhares 2 4 3 3 2 3 3 4" xfId="37448" xr:uid="{B0A328CC-F92B-495B-ADAE-B8C38B507D54}"/>
    <cellStyle name="Separador de milhares 2 4 3 3 2 3 4" xfId="16812" xr:uid="{BCCDCA60-F68E-4376-A3A5-6EDBAE5E411A}"/>
    <cellStyle name="Separador de milhares 2 4 3 3 2 3 4 2" xfId="28606" xr:uid="{9938894C-B515-41F7-B22F-CCFD3035E5D4}"/>
    <cellStyle name="Separador de milhares 2 4 3 3 2 3 4 3" xfId="40405" xr:uid="{4AB3FFD9-3A9A-4938-813D-317A1244BEF2}"/>
    <cellStyle name="Separador de milhares 2 4 3 3 2 3 5" xfId="22716" xr:uid="{C91AE15C-767F-4500-B695-D8FE56D5108E}"/>
    <cellStyle name="Separador de milhares 2 4 3 3 2 3 6" xfId="34512" xr:uid="{C8E57861-9327-4A2F-B6A3-C2B315040AC6}"/>
    <cellStyle name="Separador de milhares 2 4 3 3 2 4" xfId="12266" xr:uid="{00000000-0005-0000-0000-0000431C0000}"/>
    <cellStyle name="Separador de milhares 2 4 3 3 2 4 2" xfId="15207" xr:uid="{00000000-0005-0000-0000-0000441C0000}"/>
    <cellStyle name="Separador de milhares 2 4 3 3 2 4 2 2" xfId="21138" xr:uid="{9B62F038-0ED8-4724-8F7B-25C7C9EE0DFD}"/>
    <cellStyle name="Separador de milhares 2 4 3 3 2 4 2 2 2" xfId="32932" xr:uid="{56B07FCC-F1FB-43FF-AF73-B2DD9ECFF2C4}"/>
    <cellStyle name="Separador de milhares 2 4 3 3 2 4 2 2 3" xfId="44731" xr:uid="{0704A9C2-4246-4258-99B9-2D5CD37B1C0F}"/>
    <cellStyle name="Separador de milhares 2 4 3 3 2 4 2 3" xfId="27039" xr:uid="{45592F9D-9475-428E-8694-6834DE91589C}"/>
    <cellStyle name="Separador de milhares 2 4 3 3 2 4 2 4" xfId="38834" xr:uid="{2C70D1D7-8FAD-4FF5-8C12-FE9499842054}"/>
    <cellStyle name="Separador de milhares 2 4 3 3 2 4 3" xfId="18202" xr:uid="{45E024C2-7969-4CED-B311-5CBB52BB9E8F}"/>
    <cellStyle name="Separador de milhares 2 4 3 3 2 4 3 2" xfId="29996" xr:uid="{B31598DC-1097-473D-9AC6-1D6285AB13A4}"/>
    <cellStyle name="Separador de milhares 2 4 3 3 2 4 3 3" xfId="41795" xr:uid="{542BE630-762A-42B3-A8E7-65EF93E50A6C}"/>
    <cellStyle name="Separador de milhares 2 4 3 3 2 4 4" xfId="24103" xr:uid="{F478C7E6-134C-46E4-9A38-E3FA1052A88F}"/>
    <cellStyle name="Separador de milhares 2 4 3 3 2 4 5" xfId="35898" xr:uid="{3CB92F1C-7EB4-4CBE-8D12-984819AB5782}"/>
    <cellStyle name="Separador de milhares 2 4 3 3 2 5" xfId="13819" xr:uid="{00000000-0005-0000-0000-0000451C0000}"/>
    <cellStyle name="Separador de milhares 2 4 3 3 2 5 2" xfId="19750" xr:uid="{7EFAD9B0-3EE5-4526-9E0C-AC4929C086B2}"/>
    <cellStyle name="Separador de milhares 2 4 3 3 2 5 2 2" xfId="31544" xr:uid="{FFB8ABA3-32A7-4422-8649-D90B630FEA2F}"/>
    <cellStyle name="Separador de milhares 2 4 3 3 2 5 2 3" xfId="43343" xr:uid="{A99DD167-7BA1-41C0-B55C-BE2ED07BED12}"/>
    <cellStyle name="Separador de milhares 2 4 3 3 2 5 3" xfId="25651" xr:uid="{D6D4B620-6086-43BA-8B86-CC0A66DBBACA}"/>
    <cellStyle name="Separador de milhares 2 4 3 3 2 5 4" xfId="37446" xr:uid="{7D4E763E-9840-463C-8153-65C7B83590BC}"/>
    <cellStyle name="Separador de milhares 2 4 3 3 2 6" xfId="16810" xr:uid="{BC6FC2F7-1CAC-4DD0-AF14-97D1D01D4D19}"/>
    <cellStyle name="Separador de milhares 2 4 3 3 2 6 2" xfId="28604" xr:uid="{AB29E53B-13B9-4173-B7B5-318172802AA3}"/>
    <cellStyle name="Separador de milhares 2 4 3 3 2 6 3" xfId="40403" xr:uid="{92334698-C435-498F-8864-3917987596ED}"/>
    <cellStyle name="Separador de milhares 2 4 3 3 2 7" xfId="22714" xr:uid="{2C870F9C-23D0-4960-A996-B674F7C90D4C}"/>
    <cellStyle name="Separador de milhares 2 4 3 3 2 8" xfId="34510" xr:uid="{0C606CFB-1AF0-48C3-B2DC-8F6FECA1EA08}"/>
    <cellStyle name="Separador de milhares 2 4 3 3 3" xfId="4315" xr:uid="{00000000-0005-0000-0000-0000461C0000}"/>
    <cellStyle name="Separador de milhares 2 4 3 3 3 2" xfId="12269" xr:uid="{00000000-0005-0000-0000-0000471C0000}"/>
    <cellStyle name="Separador de milhares 2 4 3 3 3 2 2" xfId="15210" xr:uid="{00000000-0005-0000-0000-0000481C0000}"/>
    <cellStyle name="Separador de milhares 2 4 3 3 3 2 2 2" xfId="21141" xr:uid="{B9258970-FC46-44A7-B354-C0619F01FF9D}"/>
    <cellStyle name="Separador de milhares 2 4 3 3 3 2 2 2 2" xfId="32935" xr:uid="{D4B1CFC6-0888-4AC7-AE7C-B0DE762D50B7}"/>
    <cellStyle name="Separador de milhares 2 4 3 3 3 2 2 2 3" xfId="44734" xr:uid="{39F784BC-D54C-4C3C-9156-943D943DACED}"/>
    <cellStyle name="Separador de milhares 2 4 3 3 3 2 2 3" xfId="27042" xr:uid="{4498E14B-5C0F-4A9C-8300-A1557F17B845}"/>
    <cellStyle name="Separador de milhares 2 4 3 3 3 2 2 4" xfId="38837" xr:uid="{43CD6BAC-CCA6-47BB-9119-12C44DD52EB3}"/>
    <cellStyle name="Separador de milhares 2 4 3 3 3 2 3" xfId="18205" xr:uid="{2D5EBC60-8A3F-46F8-8167-584C9C95679E}"/>
    <cellStyle name="Separador de milhares 2 4 3 3 3 2 3 2" xfId="29999" xr:uid="{DB7FA79B-066C-4E0F-897E-E5276311835F}"/>
    <cellStyle name="Separador de milhares 2 4 3 3 3 2 3 3" xfId="41798" xr:uid="{E110E3CE-ECEC-492F-B0BD-797D9853F638}"/>
    <cellStyle name="Separador de milhares 2 4 3 3 3 2 4" xfId="24106" xr:uid="{D538A7FF-D34A-4955-B765-0E82769F4CF6}"/>
    <cellStyle name="Separador de milhares 2 4 3 3 3 2 5" xfId="35901" xr:uid="{BBA9C2FF-14D2-49C6-94B2-84B6CEF3EED0}"/>
    <cellStyle name="Separador de milhares 2 4 3 3 3 3" xfId="13822" xr:uid="{00000000-0005-0000-0000-0000491C0000}"/>
    <cellStyle name="Separador de milhares 2 4 3 3 3 3 2" xfId="19753" xr:uid="{4726BEE1-471A-49FB-B6DF-822512605C8D}"/>
    <cellStyle name="Separador de milhares 2 4 3 3 3 3 2 2" xfId="31547" xr:uid="{9E9573EB-E0CD-467A-A191-B9757A0E06CD}"/>
    <cellStyle name="Separador de milhares 2 4 3 3 3 3 2 3" xfId="43346" xr:uid="{77300E81-3657-4C7A-B621-70AF984BBD24}"/>
    <cellStyle name="Separador de milhares 2 4 3 3 3 3 3" xfId="25654" xr:uid="{567E530C-E85F-4CD7-B637-4F3E252DCD51}"/>
    <cellStyle name="Separador de milhares 2 4 3 3 3 3 4" xfId="37449" xr:uid="{80C3281E-A104-490D-B47A-81BD8017FCA6}"/>
    <cellStyle name="Separador de milhares 2 4 3 3 3 4" xfId="16813" xr:uid="{C74D7CB5-2BFB-413B-BC38-0F9DB81C4185}"/>
    <cellStyle name="Separador de milhares 2 4 3 3 3 4 2" xfId="28607" xr:uid="{F09C2AEF-FA08-45D2-A4D6-D141D77E6FFD}"/>
    <cellStyle name="Separador de milhares 2 4 3 3 3 4 3" xfId="40406" xr:uid="{A3A6E5C4-1119-4233-A5BD-1A8EB161DC8A}"/>
    <cellStyle name="Separador de milhares 2 4 3 3 3 5" xfId="22717" xr:uid="{7498F32E-AED4-4C72-841E-BB4059195429}"/>
    <cellStyle name="Separador de milhares 2 4 3 3 3 6" xfId="34513" xr:uid="{C9263EB8-6BAB-4A0B-881F-17573D256D07}"/>
    <cellStyle name="Separador de milhares 2 4 3 3 4" xfId="4316" xr:uid="{00000000-0005-0000-0000-00004A1C0000}"/>
    <cellStyle name="Separador de milhares 2 4 3 3 4 2" xfId="12270" xr:uid="{00000000-0005-0000-0000-00004B1C0000}"/>
    <cellStyle name="Separador de milhares 2 4 3 3 4 2 2" xfId="15211" xr:uid="{00000000-0005-0000-0000-00004C1C0000}"/>
    <cellStyle name="Separador de milhares 2 4 3 3 4 2 2 2" xfId="21142" xr:uid="{B587615D-322C-45B3-90AF-8EFFE1475154}"/>
    <cellStyle name="Separador de milhares 2 4 3 3 4 2 2 2 2" xfId="32936" xr:uid="{3D68FE01-EBBC-40E6-86CD-73612AE5CD0E}"/>
    <cellStyle name="Separador de milhares 2 4 3 3 4 2 2 2 3" xfId="44735" xr:uid="{724D36E6-CC23-4610-995F-D70854A1BD40}"/>
    <cellStyle name="Separador de milhares 2 4 3 3 4 2 2 3" xfId="27043" xr:uid="{39F2E1F8-617C-4790-82F8-68423CF9FD7E}"/>
    <cellStyle name="Separador de milhares 2 4 3 3 4 2 2 4" xfId="38838" xr:uid="{1D5B93ED-44B5-4864-817C-8B4255FD97A4}"/>
    <cellStyle name="Separador de milhares 2 4 3 3 4 2 3" xfId="18206" xr:uid="{9719B850-5E2B-4BC6-9C64-97453FD7FFEA}"/>
    <cellStyle name="Separador de milhares 2 4 3 3 4 2 3 2" xfId="30000" xr:uid="{EAE3D0D0-A02A-49EE-A004-B1F54E1F082F}"/>
    <cellStyle name="Separador de milhares 2 4 3 3 4 2 3 3" xfId="41799" xr:uid="{B3ED47F9-6C65-4DD1-BA9F-7D870592EAB9}"/>
    <cellStyle name="Separador de milhares 2 4 3 3 4 2 4" xfId="24107" xr:uid="{C4DEDAC5-52A7-4821-8E8F-40AFB4B64FAD}"/>
    <cellStyle name="Separador de milhares 2 4 3 3 4 2 5" xfId="35902" xr:uid="{A65FC4A8-5FAF-4261-ADBB-1096199549D4}"/>
    <cellStyle name="Separador de milhares 2 4 3 3 4 3" xfId="13823" xr:uid="{00000000-0005-0000-0000-00004D1C0000}"/>
    <cellStyle name="Separador de milhares 2 4 3 3 4 3 2" xfId="19754" xr:uid="{B19E93A4-FA37-4A51-AB4B-592E713A8321}"/>
    <cellStyle name="Separador de milhares 2 4 3 3 4 3 2 2" xfId="31548" xr:uid="{3E0DCC88-A506-4AD4-859D-5E77D1592B68}"/>
    <cellStyle name="Separador de milhares 2 4 3 3 4 3 2 3" xfId="43347" xr:uid="{B7EA8CC9-1BAE-4752-AA26-D64D138F5E27}"/>
    <cellStyle name="Separador de milhares 2 4 3 3 4 3 3" xfId="25655" xr:uid="{B3C4413A-419E-4389-A633-297CBD5AA524}"/>
    <cellStyle name="Separador de milhares 2 4 3 3 4 3 4" xfId="37450" xr:uid="{471D1CA5-D2A9-4009-BBE8-02AF4F7EA4B7}"/>
    <cellStyle name="Separador de milhares 2 4 3 3 4 4" xfId="16814" xr:uid="{6E4E7BC9-C389-4834-AF13-5F03DFF6DCEF}"/>
    <cellStyle name="Separador de milhares 2 4 3 3 4 4 2" xfId="28608" xr:uid="{27821270-3DAD-409F-B6D9-FE6A564357B8}"/>
    <cellStyle name="Separador de milhares 2 4 3 3 4 4 3" xfId="40407" xr:uid="{28CF8CB9-D542-4D79-8DA1-4C6D505F9651}"/>
    <cellStyle name="Separador de milhares 2 4 3 3 4 5" xfId="22718" xr:uid="{E3031022-CA1C-41FE-93D8-ED2A97B263DD}"/>
    <cellStyle name="Separador de milhares 2 4 3 3 4 6" xfId="34514" xr:uid="{74B0697A-D413-491E-8088-13539840BA0D}"/>
    <cellStyle name="Separador de milhares 2 4 3 3 5" xfId="4317" xr:uid="{00000000-0005-0000-0000-00004E1C0000}"/>
    <cellStyle name="Separador de milhares 2 4 3 3 5 2" xfId="12271" xr:uid="{00000000-0005-0000-0000-00004F1C0000}"/>
    <cellStyle name="Separador de milhares 2 4 3 3 5 2 2" xfId="15212" xr:uid="{00000000-0005-0000-0000-0000501C0000}"/>
    <cellStyle name="Separador de milhares 2 4 3 3 5 2 2 2" xfId="21143" xr:uid="{F06CBAE4-ED88-45B9-A602-A96CCF9868CD}"/>
    <cellStyle name="Separador de milhares 2 4 3 3 5 2 2 2 2" xfId="32937" xr:uid="{6A87C0BC-8CB7-435F-BFB6-5451B5A38118}"/>
    <cellStyle name="Separador de milhares 2 4 3 3 5 2 2 2 3" xfId="44736" xr:uid="{16E35778-2B6D-44E7-BF63-EDE5A13C245B}"/>
    <cellStyle name="Separador de milhares 2 4 3 3 5 2 2 3" xfId="27044" xr:uid="{252AC392-EC06-435B-AB01-291B7D0E14E7}"/>
    <cellStyle name="Separador de milhares 2 4 3 3 5 2 2 4" xfId="38839" xr:uid="{BFAE2CC7-BFFB-4C64-8AED-63F9EF412A00}"/>
    <cellStyle name="Separador de milhares 2 4 3 3 5 2 3" xfId="18207" xr:uid="{9DEFABF1-A1AD-4A4E-9A98-CDC7B0F08245}"/>
    <cellStyle name="Separador de milhares 2 4 3 3 5 2 3 2" xfId="30001" xr:uid="{414F593C-2F0E-4FF9-ADF3-B0F42C6C2DE0}"/>
    <cellStyle name="Separador de milhares 2 4 3 3 5 2 3 3" xfId="41800" xr:uid="{266241DA-8B7D-41E5-ABE5-CB82D2ED673C}"/>
    <cellStyle name="Separador de milhares 2 4 3 3 5 2 4" xfId="24108" xr:uid="{D4F0BFD7-E7E8-4FEE-A457-6C5F04240B4A}"/>
    <cellStyle name="Separador de milhares 2 4 3 3 5 2 5" xfId="35903" xr:uid="{E5448721-A32A-4EC2-85EF-814D8D676BC0}"/>
    <cellStyle name="Separador de milhares 2 4 3 3 5 3" xfId="13824" xr:uid="{00000000-0005-0000-0000-0000511C0000}"/>
    <cellStyle name="Separador de milhares 2 4 3 3 5 3 2" xfId="19755" xr:uid="{C2732A72-A432-455E-95E0-100C674003D3}"/>
    <cellStyle name="Separador de milhares 2 4 3 3 5 3 2 2" xfId="31549" xr:uid="{680AE6BA-3879-4BDF-97C4-E4874778EB57}"/>
    <cellStyle name="Separador de milhares 2 4 3 3 5 3 2 3" xfId="43348" xr:uid="{295696E5-6451-4918-B1F2-DA77174C991D}"/>
    <cellStyle name="Separador de milhares 2 4 3 3 5 3 3" xfId="25656" xr:uid="{5F12C27F-E936-483C-AC68-03EC78570B54}"/>
    <cellStyle name="Separador de milhares 2 4 3 3 5 3 4" xfId="37451" xr:uid="{127A0E72-0B8C-4741-B6EE-4905DF766D57}"/>
    <cellStyle name="Separador de milhares 2 4 3 3 5 4" xfId="16815" xr:uid="{3F7A8091-E299-4705-846A-7FE3A6691C16}"/>
    <cellStyle name="Separador de milhares 2 4 3 3 5 4 2" xfId="28609" xr:uid="{8E8EDBEB-9909-45BF-842F-A074AACC8EE4}"/>
    <cellStyle name="Separador de milhares 2 4 3 3 5 4 3" xfId="40408" xr:uid="{F7DA10B3-A198-4BF9-BF6B-7019140991A6}"/>
    <cellStyle name="Separador de milhares 2 4 3 3 5 5" xfId="22719" xr:uid="{1409FD62-2DEF-4193-949F-88946AA216DF}"/>
    <cellStyle name="Separador de milhares 2 4 3 3 5 6" xfId="34515" xr:uid="{9E68C812-96BE-4A1C-A11B-D9A3CDC92E40}"/>
    <cellStyle name="Separador de milhares 2 4 3 3 6" xfId="12265" xr:uid="{00000000-0005-0000-0000-0000521C0000}"/>
    <cellStyle name="Separador de milhares 2 4 3 3 6 2" xfId="15206" xr:uid="{00000000-0005-0000-0000-0000531C0000}"/>
    <cellStyle name="Separador de milhares 2 4 3 3 6 2 2" xfId="21137" xr:uid="{ED0EB61E-AADA-4896-8209-E21B2AC766BA}"/>
    <cellStyle name="Separador de milhares 2 4 3 3 6 2 2 2" xfId="32931" xr:uid="{25038B01-774C-4B76-A628-BD0B2879CDDA}"/>
    <cellStyle name="Separador de milhares 2 4 3 3 6 2 2 3" xfId="44730" xr:uid="{A81BD6AD-9A2F-4A58-A695-38C87C04B5A6}"/>
    <cellStyle name="Separador de milhares 2 4 3 3 6 2 3" xfId="27038" xr:uid="{EB8E72FB-036A-48EF-AABF-18BC36BD9B98}"/>
    <cellStyle name="Separador de milhares 2 4 3 3 6 2 4" xfId="38833" xr:uid="{C918B855-A00E-4861-A366-2D469A0A9CEF}"/>
    <cellStyle name="Separador de milhares 2 4 3 3 6 3" xfId="18201" xr:uid="{D8E7A091-BF01-4768-8F73-6153B873F7EA}"/>
    <cellStyle name="Separador de milhares 2 4 3 3 6 3 2" xfId="29995" xr:uid="{6CB014EF-619F-4452-B226-0AF910BC1A1A}"/>
    <cellStyle name="Separador de milhares 2 4 3 3 6 3 3" xfId="41794" xr:uid="{C4358691-2B42-40CC-AF65-FAC73D6EC369}"/>
    <cellStyle name="Separador de milhares 2 4 3 3 6 4" xfId="24102" xr:uid="{17A3C405-4207-45FC-8D97-AC22C29FBEB0}"/>
    <cellStyle name="Separador de milhares 2 4 3 3 6 5" xfId="35897" xr:uid="{48C24BCB-7470-4364-BF3C-827FAAFF60E7}"/>
    <cellStyle name="Separador de milhares 2 4 3 3 7" xfId="13818" xr:uid="{00000000-0005-0000-0000-0000541C0000}"/>
    <cellStyle name="Separador de milhares 2 4 3 3 7 2" xfId="19749" xr:uid="{CF6B0E30-D295-454B-88B9-C27CA3A9139F}"/>
    <cellStyle name="Separador de milhares 2 4 3 3 7 2 2" xfId="31543" xr:uid="{A5DB559A-0EEE-462B-B18A-C03154873C31}"/>
    <cellStyle name="Separador de milhares 2 4 3 3 7 2 3" xfId="43342" xr:uid="{5DBD7A6C-6C74-4866-82B0-80E0DD705EFE}"/>
    <cellStyle name="Separador de milhares 2 4 3 3 7 3" xfId="25650" xr:uid="{3D5D54C5-E123-41F9-BD5A-F632516E4BB5}"/>
    <cellStyle name="Separador de milhares 2 4 3 3 7 4" xfId="37445" xr:uid="{0158BF01-8D86-4BB6-BCC9-282A90B7F424}"/>
    <cellStyle name="Separador de milhares 2 4 3 3 8" xfId="16809" xr:uid="{351B1C6B-5F78-4EA5-8E16-D503DC45D5F0}"/>
    <cellStyle name="Separador de milhares 2 4 3 3 8 2" xfId="28603" xr:uid="{4B12D018-C30D-42C9-B36F-25A83D1BA8B1}"/>
    <cellStyle name="Separador de milhares 2 4 3 3 8 3" xfId="40402" xr:uid="{A8C5E94C-4F40-4987-AE04-4F17B958313E}"/>
    <cellStyle name="Separador de milhares 2 4 3 3 9" xfId="22713" xr:uid="{DC28B086-FBAA-4EDD-8599-78857A0109BF}"/>
    <cellStyle name="Separador de milhares 2 4 3 4" xfId="4318" xr:uid="{00000000-0005-0000-0000-0000551C0000}"/>
    <cellStyle name="Separador de milhares 2 4 3 4 2" xfId="4319" xr:uid="{00000000-0005-0000-0000-0000561C0000}"/>
    <cellStyle name="Separador de milhares 2 4 3 4 2 2" xfId="12273" xr:uid="{00000000-0005-0000-0000-0000571C0000}"/>
    <cellStyle name="Separador de milhares 2 4 3 4 2 2 2" xfId="15214" xr:uid="{00000000-0005-0000-0000-0000581C0000}"/>
    <cellStyle name="Separador de milhares 2 4 3 4 2 2 2 2" xfId="21145" xr:uid="{FB2B6897-076E-4E42-ADA2-DF0A481E762B}"/>
    <cellStyle name="Separador de milhares 2 4 3 4 2 2 2 2 2" xfId="32939" xr:uid="{FCD63DC5-9EA5-40D6-889D-B16A6974084F}"/>
    <cellStyle name="Separador de milhares 2 4 3 4 2 2 2 2 3" xfId="44738" xr:uid="{F98A5066-B547-4E43-8451-37C73E5EDB92}"/>
    <cellStyle name="Separador de milhares 2 4 3 4 2 2 2 3" xfId="27046" xr:uid="{A0F2C7B7-2331-4734-BF18-C621668A8148}"/>
    <cellStyle name="Separador de milhares 2 4 3 4 2 2 2 4" xfId="38841" xr:uid="{D59982E9-3D45-4DD6-96A3-9D11882C80FD}"/>
    <cellStyle name="Separador de milhares 2 4 3 4 2 2 3" xfId="18209" xr:uid="{D07E60BF-75E3-4A7A-8F1A-7C3878B4CDC2}"/>
    <cellStyle name="Separador de milhares 2 4 3 4 2 2 3 2" xfId="30003" xr:uid="{E44D2437-960E-4F0A-97D9-38BC2A971634}"/>
    <cellStyle name="Separador de milhares 2 4 3 4 2 2 3 3" xfId="41802" xr:uid="{EED7C65C-CCE5-45EC-9EAB-42883DF2D104}"/>
    <cellStyle name="Separador de milhares 2 4 3 4 2 2 4" xfId="24110" xr:uid="{8D3B52C2-9E79-4B6B-B228-BF389674D9B1}"/>
    <cellStyle name="Separador de milhares 2 4 3 4 2 2 5" xfId="35905" xr:uid="{5ED83972-35A2-403F-B1A9-F2B2943E33E2}"/>
    <cellStyle name="Separador de milhares 2 4 3 4 2 3" xfId="13826" xr:uid="{00000000-0005-0000-0000-0000591C0000}"/>
    <cellStyle name="Separador de milhares 2 4 3 4 2 3 2" xfId="19757" xr:uid="{F21E0980-1C39-4F16-872A-9966E09F48A4}"/>
    <cellStyle name="Separador de milhares 2 4 3 4 2 3 2 2" xfId="31551" xr:uid="{AAEA6212-C130-42DA-ABE0-56F9E493196E}"/>
    <cellStyle name="Separador de milhares 2 4 3 4 2 3 2 3" xfId="43350" xr:uid="{2D292F3A-5724-41B6-9732-183D5AE4CA91}"/>
    <cellStyle name="Separador de milhares 2 4 3 4 2 3 3" xfId="25658" xr:uid="{AC3A7A32-90B7-4CE3-B693-464939D806CB}"/>
    <cellStyle name="Separador de milhares 2 4 3 4 2 3 4" xfId="37453" xr:uid="{602ED730-6181-4AEF-A6B1-036D6C22DAF0}"/>
    <cellStyle name="Separador de milhares 2 4 3 4 2 4" xfId="16817" xr:uid="{506B84C0-BA7E-4FA3-8C60-54480E932F41}"/>
    <cellStyle name="Separador de milhares 2 4 3 4 2 4 2" xfId="28611" xr:uid="{903BD87E-8C0B-417D-AC40-E747283526EA}"/>
    <cellStyle name="Separador de milhares 2 4 3 4 2 4 3" xfId="40410" xr:uid="{05444726-6EC2-4F3A-A943-9BE799F1F8A4}"/>
    <cellStyle name="Separador de milhares 2 4 3 4 2 5" xfId="22721" xr:uid="{AC8E48EF-CE24-48BB-908E-CF0E8536F858}"/>
    <cellStyle name="Separador de milhares 2 4 3 4 2 6" xfId="34517" xr:uid="{9389B03B-8180-4C64-B6F3-819E23CEC5B2}"/>
    <cellStyle name="Separador de milhares 2 4 3 4 3" xfId="4320" xr:uid="{00000000-0005-0000-0000-00005A1C0000}"/>
    <cellStyle name="Separador de milhares 2 4 3 4 3 2" xfId="12274" xr:uid="{00000000-0005-0000-0000-00005B1C0000}"/>
    <cellStyle name="Separador de milhares 2 4 3 4 3 2 2" xfId="15215" xr:uid="{00000000-0005-0000-0000-00005C1C0000}"/>
    <cellStyle name="Separador de milhares 2 4 3 4 3 2 2 2" xfId="21146" xr:uid="{2B1333E6-5C44-483A-B296-62A341DA1642}"/>
    <cellStyle name="Separador de milhares 2 4 3 4 3 2 2 2 2" xfId="32940" xr:uid="{899BFB14-07B3-45FB-8D28-AB0269240D60}"/>
    <cellStyle name="Separador de milhares 2 4 3 4 3 2 2 2 3" xfId="44739" xr:uid="{74560F50-87B5-46C4-9EBD-38BFFB0EE967}"/>
    <cellStyle name="Separador de milhares 2 4 3 4 3 2 2 3" xfId="27047" xr:uid="{3A5D9AAC-0EC2-4495-8915-54FC2770DA10}"/>
    <cellStyle name="Separador de milhares 2 4 3 4 3 2 2 4" xfId="38842" xr:uid="{6F7E6294-1293-46EF-BEF6-65B0E54A7EFC}"/>
    <cellStyle name="Separador de milhares 2 4 3 4 3 2 3" xfId="18210" xr:uid="{7A0ED15F-73B1-47AB-9DC5-AC04D274C173}"/>
    <cellStyle name="Separador de milhares 2 4 3 4 3 2 3 2" xfId="30004" xr:uid="{05C6870C-9805-41EE-9B19-1006D79B756D}"/>
    <cellStyle name="Separador de milhares 2 4 3 4 3 2 3 3" xfId="41803" xr:uid="{9718BF61-D345-4D28-8F1F-67A95DF57CC5}"/>
    <cellStyle name="Separador de milhares 2 4 3 4 3 2 4" xfId="24111" xr:uid="{32867A0F-0E1F-4CE2-9311-2727E4BF1C7A}"/>
    <cellStyle name="Separador de milhares 2 4 3 4 3 2 5" xfId="35906" xr:uid="{49211A52-8A37-42FA-9301-3413408B24B5}"/>
    <cellStyle name="Separador de milhares 2 4 3 4 3 3" xfId="13827" xr:uid="{00000000-0005-0000-0000-00005D1C0000}"/>
    <cellStyle name="Separador de milhares 2 4 3 4 3 3 2" xfId="19758" xr:uid="{B8C9889D-277C-4E4B-8EC7-C72966871081}"/>
    <cellStyle name="Separador de milhares 2 4 3 4 3 3 2 2" xfId="31552" xr:uid="{1D636F9B-39A6-4501-A37E-4B9FD7FF39B5}"/>
    <cellStyle name="Separador de milhares 2 4 3 4 3 3 2 3" xfId="43351" xr:uid="{08AC6A30-DA9C-43B9-984A-AFDF8DA3E557}"/>
    <cellStyle name="Separador de milhares 2 4 3 4 3 3 3" xfId="25659" xr:uid="{108B75A8-9046-4705-AE25-C19E1CA693FE}"/>
    <cellStyle name="Separador de milhares 2 4 3 4 3 3 4" xfId="37454" xr:uid="{30D1D8EF-FAC8-4B3F-ACEA-79268A3258A7}"/>
    <cellStyle name="Separador de milhares 2 4 3 4 3 4" xfId="16818" xr:uid="{AEEF9899-51E1-4E6C-A765-D09536ECC17C}"/>
    <cellStyle name="Separador de milhares 2 4 3 4 3 4 2" xfId="28612" xr:uid="{8629D676-001C-4947-AB98-DD70EE5A1870}"/>
    <cellStyle name="Separador de milhares 2 4 3 4 3 4 3" xfId="40411" xr:uid="{4A9CF05E-2081-490A-8BD7-CDE265B24D88}"/>
    <cellStyle name="Separador de milhares 2 4 3 4 3 5" xfId="22722" xr:uid="{9D1E6A77-A9A6-4B6F-8C75-3C19FB1BCF6A}"/>
    <cellStyle name="Separador de milhares 2 4 3 4 3 6" xfId="34518" xr:uid="{09A3081A-3FA5-4433-A2B2-AB1621E969DA}"/>
    <cellStyle name="Separador de milhares 2 4 3 4 4" xfId="12272" xr:uid="{00000000-0005-0000-0000-00005E1C0000}"/>
    <cellStyle name="Separador de milhares 2 4 3 4 4 2" xfId="15213" xr:uid="{00000000-0005-0000-0000-00005F1C0000}"/>
    <cellStyle name="Separador de milhares 2 4 3 4 4 2 2" xfId="21144" xr:uid="{34ED44BC-6A04-4449-A025-44FA6DCA9FEC}"/>
    <cellStyle name="Separador de milhares 2 4 3 4 4 2 2 2" xfId="32938" xr:uid="{9C7BA9C0-4A7D-49E2-840A-E04BEB8ED5CE}"/>
    <cellStyle name="Separador de milhares 2 4 3 4 4 2 2 3" xfId="44737" xr:uid="{F30C3B9C-E55D-4470-8EAA-E3CA071B06E9}"/>
    <cellStyle name="Separador de milhares 2 4 3 4 4 2 3" xfId="27045" xr:uid="{082E5F1B-BA84-499A-BA64-24544B13CBB7}"/>
    <cellStyle name="Separador de milhares 2 4 3 4 4 2 4" xfId="38840" xr:uid="{45083329-2B48-4968-AEC0-9A78C0A1DFE7}"/>
    <cellStyle name="Separador de milhares 2 4 3 4 4 3" xfId="18208" xr:uid="{64DACFC7-F1E3-4782-B794-225BADE636A3}"/>
    <cellStyle name="Separador de milhares 2 4 3 4 4 3 2" xfId="30002" xr:uid="{2053F29B-124E-4428-9FE0-6EB36B8A6706}"/>
    <cellStyle name="Separador de milhares 2 4 3 4 4 3 3" xfId="41801" xr:uid="{63626AF7-FBCB-4039-BC77-AD3A3B42D704}"/>
    <cellStyle name="Separador de milhares 2 4 3 4 4 4" xfId="24109" xr:uid="{97C18A6D-16DD-4359-8F08-312D221B96CF}"/>
    <cellStyle name="Separador de milhares 2 4 3 4 4 5" xfId="35904" xr:uid="{720513F9-3897-447A-8893-A4D4687110F9}"/>
    <cellStyle name="Separador de milhares 2 4 3 4 5" xfId="13825" xr:uid="{00000000-0005-0000-0000-0000601C0000}"/>
    <cellStyle name="Separador de milhares 2 4 3 4 5 2" xfId="19756" xr:uid="{B8C0F027-2875-46FF-A73A-666FFB697D33}"/>
    <cellStyle name="Separador de milhares 2 4 3 4 5 2 2" xfId="31550" xr:uid="{CF11C5CF-A181-458A-AA56-7801DF1D30E4}"/>
    <cellStyle name="Separador de milhares 2 4 3 4 5 2 3" xfId="43349" xr:uid="{AE069E7A-D084-4F21-8D4E-09BBD06F9326}"/>
    <cellStyle name="Separador de milhares 2 4 3 4 5 3" xfId="25657" xr:uid="{1FF07CBC-5E08-4C07-8525-BBFEEC600BB8}"/>
    <cellStyle name="Separador de milhares 2 4 3 4 5 4" xfId="37452" xr:uid="{60017B9E-9F1C-45D7-B0F3-9FDBA61F83AF}"/>
    <cellStyle name="Separador de milhares 2 4 3 4 6" xfId="16816" xr:uid="{215ADBDA-D019-4DBF-9DD4-92E3250930E2}"/>
    <cellStyle name="Separador de milhares 2 4 3 4 6 2" xfId="28610" xr:uid="{E763AC69-17F1-4EE3-8BF2-365DBA95B3D4}"/>
    <cellStyle name="Separador de milhares 2 4 3 4 6 3" xfId="40409" xr:uid="{68CB2BDB-55DB-4298-8A77-AB9525746029}"/>
    <cellStyle name="Separador de milhares 2 4 3 4 7" xfId="22720" xr:uid="{9ABF1D76-3AA2-40D1-A443-DE3AE004D987}"/>
    <cellStyle name="Separador de milhares 2 4 3 4 8" xfId="34516" xr:uid="{001B108D-1E27-4A8E-99F9-3B3E0FB4883B}"/>
    <cellStyle name="Separador de milhares 2 4 3 5" xfId="4321" xr:uid="{00000000-0005-0000-0000-0000611C0000}"/>
    <cellStyle name="Separador de milhares 2 4 3 5 2" xfId="12275" xr:uid="{00000000-0005-0000-0000-0000621C0000}"/>
    <cellStyle name="Separador de milhares 2 4 3 5 2 2" xfId="15216" xr:uid="{00000000-0005-0000-0000-0000631C0000}"/>
    <cellStyle name="Separador de milhares 2 4 3 5 2 2 2" xfId="21147" xr:uid="{00137F73-BF3B-41CA-8CB0-4C5B58EE8DA7}"/>
    <cellStyle name="Separador de milhares 2 4 3 5 2 2 2 2" xfId="32941" xr:uid="{33A41037-6BF2-43A8-A65D-7BD05EB8AAFD}"/>
    <cellStyle name="Separador de milhares 2 4 3 5 2 2 2 3" xfId="44740" xr:uid="{AF7EFCC2-D5DE-4550-A3FC-A58D444E9523}"/>
    <cellStyle name="Separador de milhares 2 4 3 5 2 2 3" xfId="27048" xr:uid="{A7D07738-65FC-4389-A1C7-D6ADFE0C5AE6}"/>
    <cellStyle name="Separador de milhares 2 4 3 5 2 2 4" xfId="38843" xr:uid="{096A6722-59EB-4BE5-8F13-D0CE77D0A89A}"/>
    <cellStyle name="Separador de milhares 2 4 3 5 2 3" xfId="18211" xr:uid="{77247F52-CB95-4FD5-99E3-7A6420528EEA}"/>
    <cellStyle name="Separador de milhares 2 4 3 5 2 3 2" xfId="30005" xr:uid="{B8AB8E4A-C380-47EE-984F-2140C933FF10}"/>
    <cellStyle name="Separador de milhares 2 4 3 5 2 3 3" xfId="41804" xr:uid="{DD2B7B47-6E12-4522-B0AA-8D8DB625C841}"/>
    <cellStyle name="Separador de milhares 2 4 3 5 2 4" xfId="24112" xr:uid="{C594D536-79A4-4BF3-A11C-695041C2CC4E}"/>
    <cellStyle name="Separador de milhares 2 4 3 5 2 5" xfId="35907" xr:uid="{27EED01D-73BB-495C-BEA4-C622DDFC58C5}"/>
    <cellStyle name="Separador de milhares 2 4 3 5 3" xfId="13828" xr:uid="{00000000-0005-0000-0000-0000641C0000}"/>
    <cellStyle name="Separador de milhares 2 4 3 5 3 2" xfId="19759" xr:uid="{FC326924-73DB-463D-B86D-4B553BF535A2}"/>
    <cellStyle name="Separador de milhares 2 4 3 5 3 2 2" xfId="31553" xr:uid="{2AE5AB68-2124-4884-8D0A-9264FC515823}"/>
    <cellStyle name="Separador de milhares 2 4 3 5 3 2 3" xfId="43352" xr:uid="{D454EAEB-6F14-4DB5-A0A3-2BB5E55360E1}"/>
    <cellStyle name="Separador de milhares 2 4 3 5 3 3" xfId="25660" xr:uid="{5DDA4DDB-662E-4405-BF98-3BA85566B881}"/>
    <cellStyle name="Separador de milhares 2 4 3 5 3 4" xfId="37455" xr:uid="{FAA097ED-561E-4A55-BA5E-BB60E72368CA}"/>
    <cellStyle name="Separador de milhares 2 4 3 5 4" xfId="16819" xr:uid="{9B9B3AE4-09F3-40D4-A3CF-51BB53586275}"/>
    <cellStyle name="Separador de milhares 2 4 3 5 4 2" xfId="28613" xr:uid="{F2E75390-10E2-46B5-B9C7-1DD2F84EEBD6}"/>
    <cellStyle name="Separador de milhares 2 4 3 5 4 3" xfId="40412" xr:uid="{16C537E0-B739-476A-9B7E-70D1DA6879D1}"/>
    <cellStyle name="Separador de milhares 2 4 3 5 5" xfId="22723" xr:uid="{A1610F28-144B-40C2-8EC9-1BCA92EACE3F}"/>
    <cellStyle name="Separador de milhares 2 4 3 5 6" xfId="34519" xr:uid="{96BC1DD7-023A-484B-9881-A63F2EA0BFA4}"/>
    <cellStyle name="Separador de milhares 2 4 3 6" xfId="4322" xr:uid="{00000000-0005-0000-0000-0000651C0000}"/>
    <cellStyle name="Separador de milhares 2 4 3 6 2" xfId="12276" xr:uid="{00000000-0005-0000-0000-0000661C0000}"/>
    <cellStyle name="Separador de milhares 2 4 3 6 2 2" xfId="15217" xr:uid="{00000000-0005-0000-0000-0000671C0000}"/>
    <cellStyle name="Separador de milhares 2 4 3 6 2 2 2" xfId="21148" xr:uid="{A3C92596-FDB2-41CC-8F3C-CB9AA1E25222}"/>
    <cellStyle name="Separador de milhares 2 4 3 6 2 2 2 2" xfId="32942" xr:uid="{97A71645-31DE-43D4-8EA5-46A4C1A1088F}"/>
    <cellStyle name="Separador de milhares 2 4 3 6 2 2 2 3" xfId="44741" xr:uid="{6853AEB6-0B4D-4BB6-BF3C-AA50E53A9F42}"/>
    <cellStyle name="Separador de milhares 2 4 3 6 2 2 3" xfId="27049" xr:uid="{2B09F4E1-AC0E-4093-A54B-0824DBEB702C}"/>
    <cellStyle name="Separador de milhares 2 4 3 6 2 2 4" xfId="38844" xr:uid="{2CEF9A8B-917A-4BEF-9C4C-F7F204FE1149}"/>
    <cellStyle name="Separador de milhares 2 4 3 6 2 3" xfId="18212" xr:uid="{627D10B8-1702-49E5-A367-81B207B7A402}"/>
    <cellStyle name="Separador de milhares 2 4 3 6 2 3 2" xfId="30006" xr:uid="{84E8AF35-C872-40CD-8258-2933FAB78174}"/>
    <cellStyle name="Separador de milhares 2 4 3 6 2 3 3" xfId="41805" xr:uid="{C417EF49-A74A-44F0-9A72-64C3D89A01EE}"/>
    <cellStyle name="Separador de milhares 2 4 3 6 2 4" xfId="24113" xr:uid="{53B1DBEA-B46C-4595-9D87-84B341F0D70D}"/>
    <cellStyle name="Separador de milhares 2 4 3 6 2 5" xfId="35908" xr:uid="{9DE6938F-9B90-4DFA-9604-AEDD1CEB56D7}"/>
    <cellStyle name="Separador de milhares 2 4 3 6 3" xfId="13829" xr:uid="{00000000-0005-0000-0000-0000681C0000}"/>
    <cellStyle name="Separador de milhares 2 4 3 6 3 2" xfId="19760" xr:uid="{1673E741-25B1-49FC-A9E1-7EA8F40E8272}"/>
    <cellStyle name="Separador de milhares 2 4 3 6 3 2 2" xfId="31554" xr:uid="{D604BD3C-74AE-4C4A-A607-0097507BCA11}"/>
    <cellStyle name="Separador de milhares 2 4 3 6 3 2 3" xfId="43353" xr:uid="{CF3A982B-F8D3-40D8-8A00-3CE497804AAF}"/>
    <cellStyle name="Separador de milhares 2 4 3 6 3 3" xfId="25661" xr:uid="{E47C82BD-151E-4FC3-9AA9-780428A9595F}"/>
    <cellStyle name="Separador de milhares 2 4 3 6 3 4" xfId="37456" xr:uid="{BB8644C5-36F4-4E08-8DCD-FD051313C15C}"/>
    <cellStyle name="Separador de milhares 2 4 3 6 4" xfId="16820" xr:uid="{101BA197-012F-4091-A176-038DF93C0013}"/>
    <cellStyle name="Separador de milhares 2 4 3 6 4 2" xfId="28614" xr:uid="{97A46A72-B212-47CF-A398-E5325A8F0B66}"/>
    <cellStyle name="Separador de milhares 2 4 3 6 4 3" xfId="40413" xr:uid="{77285353-F260-4A5F-A011-EF344E136AFB}"/>
    <cellStyle name="Separador de milhares 2 4 3 6 5" xfId="22724" xr:uid="{F648B176-F8CE-41F4-AB87-7BAFA204D840}"/>
    <cellStyle name="Separador de milhares 2 4 3 6 6" xfId="34520" xr:uid="{B2257D2E-FAE0-40A0-8AE2-757E8EEDADCC}"/>
    <cellStyle name="Separador de milhares 2 4 3 7" xfId="4323" xr:uid="{00000000-0005-0000-0000-0000691C0000}"/>
    <cellStyle name="Separador de milhares 2 4 3 7 2" xfId="12277" xr:uid="{00000000-0005-0000-0000-00006A1C0000}"/>
    <cellStyle name="Separador de milhares 2 4 3 7 2 2" xfId="15218" xr:uid="{00000000-0005-0000-0000-00006B1C0000}"/>
    <cellStyle name="Separador de milhares 2 4 3 7 2 2 2" xfId="21149" xr:uid="{B9BAF473-1D58-4BF1-BB69-0474A4395E4F}"/>
    <cellStyle name="Separador de milhares 2 4 3 7 2 2 2 2" xfId="32943" xr:uid="{7524E0BA-5D3B-403A-AF5E-63265E167804}"/>
    <cellStyle name="Separador de milhares 2 4 3 7 2 2 2 3" xfId="44742" xr:uid="{74BAA0A7-A46C-4B12-A591-A5612E574360}"/>
    <cellStyle name="Separador de milhares 2 4 3 7 2 2 3" xfId="27050" xr:uid="{810EE2F2-29C2-4529-A372-B93A051831EE}"/>
    <cellStyle name="Separador de milhares 2 4 3 7 2 2 4" xfId="38845" xr:uid="{B7760943-0282-4729-AAC4-93F72830AE6B}"/>
    <cellStyle name="Separador de milhares 2 4 3 7 2 3" xfId="18213" xr:uid="{6C7FDA8E-61E5-4747-A668-F5594A5B7641}"/>
    <cellStyle name="Separador de milhares 2 4 3 7 2 3 2" xfId="30007" xr:uid="{870DBF23-AA7D-49B4-A0CB-7D349C162D4A}"/>
    <cellStyle name="Separador de milhares 2 4 3 7 2 3 3" xfId="41806" xr:uid="{69D3F62B-2A6F-4018-8541-5ABFC676E86D}"/>
    <cellStyle name="Separador de milhares 2 4 3 7 2 4" xfId="24114" xr:uid="{38B34899-0649-44A7-8E0C-8C1A99DC22B1}"/>
    <cellStyle name="Separador de milhares 2 4 3 7 2 5" xfId="35909" xr:uid="{45D80009-B130-44A2-98A1-C246979B78F1}"/>
    <cellStyle name="Separador de milhares 2 4 3 7 3" xfId="13830" xr:uid="{00000000-0005-0000-0000-00006C1C0000}"/>
    <cellStyle name="Separador de milhares 2 4 3 7 3 2" xfId="19761" xr:uid="{FC90A9ED-2B46-4962-A008-3946E54DD3B9}"/>
    <cellStyle name="Separador de milhares 2 4 3 7 3 2 2" xfId="31555" xr:uid="{4CC41746-B624-47A7-998A-C5014AA7796D}"/>
    <cellStyle name="Separador de milhares 2 4 3 7 3 2 3" xfId="43354" xr:uid="{5F06F6FF-F67D-4B78-876B-2D52D74D44D6}"/>
    <cellStyle name="Separador de milhares 2 4 3 7 3 3" xfId="25662" xr:uid="{ADC9D840-77BA-4979-A55A-619CE2BBDBDD}"/>
    <cellStyle name="Separador de milhares 2 4 3 7 3 4" xfId="37457" xr:uid="{5FFFC72B-8F12-4CB4-9554-0C00FD5173F4}"/>
    <cellStyle name="Separador de milhares 2 4 3 7 4" xfId="16821" xr:uid="{EDCBF421-39BF-4A4A-B1B8-175023FF027C}"/>
    <cellStyle name="Separador de milhares 2 4 3 7 4 2" xfId="28615" xr:uid="{6E3A6AA1-54C7-45BB-8F4A-8AF83AA1F90D}"/>
    <cellStyle name="Separador de milhares 2 4 3 7 4 3" xfId="40414" xr:uid="{62BE8797-659F-42F4-9B44-96B79C5D5055}"/>
    <cellStyle name="Separador de milhares 2 4 3 7 5" xfId="22725" xr:uid="{A61BD0E3-FD49-44FA-BEDB-7E630CCA37EA}"/>
    <cellStyle name="Separador de milhares 2 4 3 7 6" xfId="34521" xr:uid="{A57D7C46-2E04-4EC2-8203-9DDC48A74307}"/>
    <cellStyle name="Separador de milhares 2 4 3 8" xfId="11137" xr:uid="{00000000-0005-0000-0000-00006D1C0000}"/>
    <cellStyle name="Separador de milhares 2 4 3 8 2" xfId="14080" xr:uid="{00000000-0005-0000-0000-00006E1C0000}"/>
    <cellStyle name="Separador de milhares 2 4 3 8 2 2" xfId="20011" xr:uid="{151EE871-9570-4726-A212-9C5770E25860}"/>
    <cellStyle name="Separador de milhares 2 4 3 8 2 2 2" xfId="31805" xr:uid="{11C0A552-7C45-4431-851B-C47062427B85}"/>
    <cellStyle name="Separador de milhares 2 4 3 8 2 2 3" xfId="43604" xr:uid="{0A57A766-3DC0-4408-9FA1-4455CB4C2601}"/>
    <cellStyle name="Separador de milhares 2 4 3 8 2 3" xfId="25912" xr:uid="{A0BB71B1-80EE-49EF-9725-2E6192FA041D}"/>
    <cellStyle name="Separador de milhares 2 4 3 8 2 4" xfId="37707" xr:uid="{D84CFFC2-A95F-4C38-8443-A54714D98751}"/>
    <cellStyle name="Separador de milhares 2 4 3 8 3" xfId="17075" xr:uid="{CBEC4683-F879-4212-BB5F-BF5CD1E85711}"/>
    <cellStyle name="Separador de milhares 2 4 3 8 3 2" xfId="28869" xr:uid="{380AA998-E252-42AA-BEBC-EB02FCB9359B}"/>
    <cellStyle name="Separador de milhares 2 4 3 8 3 3" xfId="40668" xr:uid="{05E6DD49-4E1C-4E6C-9B51-420A802FCF0A}"/>
    <cellStyle name="Separador de milhares 2 4 3 8 4" xfId="22976" xr:uid="{7C683B35-BD74-4127-AF0A-FBAFEF59888A}"/>
    <cellStyle name="Separador de milhares 2 4 3 8 5" xfId="34771" xr:uid="{6FA55DCE-2DEF-4076-8CE1-8129858E44C6}"/>
    <cellStyle name="Separador de milhares 2 4 3 9" xfId="12535" xr:uid="{00000000-0005-0000-0000-00006F1C0000}"/>
    <cellStyle name="Separador de milhares 2 4 3 9 2" xfId="18466" xr:uid="{9683FB05-A626-4762-A0D1-C1566FBF4FC8}"/>
    <cellStyle name="Separador de milhares 2 4 3 9 2 2" xfId="30260" xr:uid="{170FB09E-16A9-4C37-9593-C6F1D5FA5E17}"/>
    <cellStyle name="Separador de milhares 2 4 3 9 2 3" xfId="42059" xr:uid="{72D7A79D-B08B-41F1-96CE-2813ACA7B574}"/>
    <cellStyle name="Separador de milhares 2 4 3 9 3" xfId="24367" xr:uid="{E78B2089-1850-4018-BE14-BC7F2BA52B11}"/>
    <cellStyle name="Separador de milhares 2 4 3 9 4" xfId="36162" xr:uid="{DF8CA7CA-57A0-496A-82C1-DB7CBFE21184}"/>
    <cellStyle name="Separador de milhares 2 4 4" xfId="4324" xr:uid="{00000000-0005-0000-0000-0000701C0000}"/>
    <cellStyle name="Separador de milhares 2 4 4 10" xfId="16822" xr:uid="{A91B5142-A9FC-41FA-9D71-106DE0BB3D27}"/>
    <cellStyle name="Separador de milhares 2 4 4 10 2" xfId="28616" xr:uid="{0C0FDD9D-1CDC-493E-9D50-7FF798AA09E1}"/>
    <cellStyle name="Separador de milhares 2 4 4 10 3" xfId="40415" xr:uid="{47CBCAEB-851E-430B-932D-6614834AFC1A}"/>
    <cellStyle name="Separador de milhares 2 4 4 11" xfId="22726" xr:uid="{1767D202-0595-406A-BC8D-0665D8A1D3D4}"/>
    <cellStyle name="Separador de milhares 2 4 4 12" xfId="34522" xr:uid="{24D02A2D-7EB0-4A68-8791-D3BAF0EDC984}"/>
    <cellStyle name="Separador de milhares 2 4 4 2" xfId="4325" xr:uid="{00000000-0005-0000-0000-0000711C0000}"/>
    <cellStyle name="Separador de milhares 2 4 4 2 10" xfId="34523" xr:uid="{75DAF241-668D-43BB-A3C4-D934B4D10652}"/>
    <cellStyle name="Separador de milhares 2 4 4 2 2" xfId="4326" xr:uid="{00000000-0005-0000-0000-0000721C0000}"/>
    <cellStyle name="Separador de milhares 2 4 4 2 2 2" xfId="4327" xr:uid="{00000000-0005-0000-0000-0000731C0000}"/>
    <cellStyle name="Separador de milhares 2 4 4 2 2 2 2" xfId="12281" xr:uid="{00000000-0005-0000-0000-0000741C0000}"/>
    <cellStyle name="Separador de milhares 2 4 4 2 2 2 2 2" xfId="15222" xr:uid="{00000000-0005-0000-0000-0000751C0000}"/>
    <cellStyle name="Separador de milhares 2 4 4 2 2 2 2 2 2" xfId="21153" xr:uid="{D8706CD2-D7AA-47E5-9EFD-F5E4C64CBE28}"/>
    <cellStyle name="Separador de milhares 2 4 4 2 2 2 2 2 2 2" xfId="32947" xr:uid="{71C44964-5765-43EC-B163-63AB5954CD3D}"/>
    <cellStyle name="Separador de milhares 2 4 4 2 2 2 2 2 2 3" xfId="44746" xr:uid="{B43A9762-B61C-491D-989A-B2997D356E73}"/>
    <cellStyle name="Separador de milhares 2 4 4 2 2 2 2 2 3" xfId="27054" xr:uid="{9F6CC4AE-3885-462B-89E4-2F23EACB90D2}"/>
    <cellStyle name="Separador de milhares 2 4 4 2 2 2 2 2 4" xfId="38849" xr:uid="{7CB11A7E-CB80-48C6-80C8-43B53383620A}"/>
    <cellStyle name="Separador de milhares 2 4 4 2 2 2 2 3" xfId="18217" xr:uid="{9A9E430C-B464-4506-93C5-7897FAF8B337}"/>
    <cellStyle name="Separador de milhares 2 4 4 2 2 2 2 3 2" xfId="30011" xr:uid="{B999F48C-08AC-4BFB-B6E2-D640C284DBB4}"/>
    <cellStyle name="Separador de milhares 2 4 4 2 2 2 2 3 3" xfId="41810" xr:uid="{D411D693-B34A-4EE6-B425-6FD6FE7171BB}"/>
    <cellStyle name="Separador de milhares 2 4 4 2 2 2 2 4" xfId="24118" xr:uid="{2D65490D-8153-4CC6-8876-6BEC994004F9}"/>
    <cellStyle name="Separador de milhares 2 4 4 2 2 2 2 5" xfId="35913" xr:uid="{0823A6E9-6350-47B0-8239-9C16E24E0EF7}"/>
    <cellStyle name="Separador de milhares 2 4 4 2 2 2 3" xfId="13834" xr:uid="{00000000-0005-0000-0000-0000761C0000}"/>
    <cellStyle name="Separador de milhares 2 4 4 2 2 2 3 2" xfId="19765" xr:uid="{A355B0C8-10A3-4B64-9714-436CC512D3C1}"/>
    <cellStyle name="Separador de milhares 2 4 4 2 2 2 3 2 2" xfId="31559" xr:uid="{AECEB879-14A9-48F8-AF41-DB92EE4746D6}"/>
    <cellStyle name="Separador de milhares 2 4 4 2 2 2 3 2 3" xfId="43358" xr:uid="{AEDE411D-0209-46CB-A2EE-DD68379F9199}"/>
    <cellStyle name="Separador de milhares 2 4 4 2 2 2 3 3" xfId="25666" xr:uid="{DF3A7CE8-11FD-42EC-B325-626BF265CC13}"/>
    <cellStyle name="Separador de milhares 2 4 4 2 2 2 3 4" xfId="37461" xr:uid="{D9BFB96E-3F89-460F-A404-DF291F9C320C}"/>
    <cellStyle name="Separador de milhares 2 4 4 2 2 2 4" xfId="16825" xr:uid="{D6D2DA48-4361-4048-952D-2122686C0D86}"/>
    <cellStyle name="Separador de milhares 2 4 4 2 2 2 4 2" xfId="28619" xr:uid="{A24AF6A4-53E4-4277-B15A-6171DEB03138}"/>
    <cellStyle name="Separador de milhares 2 4 4 2 2 2 4 3" xfId="40418" xr:uid="{EA059790-B464-4004-99DE-0E56EB14F848}"/>
    <cellStyle name="Separador de milhares 2 4 4 2 2 2 5" xfId="22729" xr:uid="{26381327-C7C4-4AF9-98FD-AC356B986D97}"/>
    <cellStyle name="Separador de milhares 2 4 4 2 2 2 6" xfId="34525" xr:uid="{AFB059E3-E187-43AC-85A5-3D7A0BF6965D}"/>
    <cellStyle name="Separador de milhares 2 4 4 2 2 3" xfId="4328" xr:uid="{00000000-0005-0000-0000-0000771C0000}"/>
    <cellStyle name="Separador de milhares 2 4 4 2 2 3 2" xfId="12282" xr:uid="{00000000-0005-0000-0000-0000781C0000}"/>
    <cellStyle name="Separador de milhares 2 4 4 2 2 3 2 2" xfId="15223" xr:uid="{00000000-0005-0000-0000-0000791C0000}"/>
    <cellStyle name="Separador de milhares 2 4 4 2 2 3 2 2 2" xfId="21154" xr:uid="{95B00803-0D73-4AD0-94D7-430CA3DE8181}"/>
    <cellStyle name="Separador de milhares 2 4 4 2 2 3 2 2 2 2" xfId="32948" xr:uid="{FEDFFF1C-3D0E-443D-8C3F-955CD7D7AEBE}"/>
    <cellStyle name="Separador de milhares 2 4 4 2 2 3 2 2 2 3" xfId="44747" xr:uid="{0D3FCE31-4546-41C6-8EDC-CD5DED1A74C7}"/>
    <cellStyle name="Separador de milhares 2 4 4 2 2 3 2 2 3" xfId="27055" xr:uid="{F2FC0E27-4F86-4E2B-AB79-F0F606B5FCD9}"/>
    <cellStyle name="Separador de milhares 2 4 4 2 2 3 2 2 4" xfId="38850" xr:uid="{79CB712C-51AE-484A-84C3-AD7FEE51A7F3}"/>
    <cellStyle name="Separador de milhares 2 4 4 2 2 3 2 3" xfId="18218" xr:uid="{5E2C27B6-538C-4FCE-9C50-92888A392745}"/>
    <cellStyle name="Separador de milhares 2 4 4 2 2 3 2 3 2" xfId="30012" xr:uid="{982A9D74-0F6E-444F-89F7-6CF7A3404C75}"/>
    <cellStyle name="Separador de milhares 2 4 4 2 2 3 2 3 3" xfId="41811" xr:uid="{F444254D-877F-4575-A372-7B2EB15C67B2}"/>
    <cellStyle name="Separador de milhares 2 4 4 2 2 3 2 4" xfId="24119" xr:uid="{C23EA82A-1B12-4C04-9837-B5CBCD402D49}"/>
    <cellStyle name="Separador de milhares 2 4 4 2 2 3 2 5" xfId="35914" xr:uid="{8EDF1F13-286B-4F04-B3A5-68B966EA6AFA}"/>
    <cellStyle name="Separador de milhares 2 4 4 2 2 3 3" xfId="13835" xr:uid="{00000000-0005-0000-0000-00007A1C0000}"/>
    <cellStyle name="Separador de milhares 2 4 4 2 2 3 3 2" xfId="19766" xr:uid="{97AE7EE6-10E7-410E-BE23-5B6D4CD60BDD}"/>
    <cellStyle name="Separador de milhares 2 4 4 2 2 3 3 2 2" xfId="31560" xr:uid="{E2BCD479-8B4A-412F-B436-BF666FDA3194}"/>
    <cellStyle name="Separador de milhares 2 4 4 2 2 3 3 2 3" xfId="43359" xr:uid="{84206F93-6DD5-491B-9DC1-5605AC5EA186}"/>
    <cellStyle name="Separador de milhares 2 4 4 2 2 3 3 3" xfId="25667" xr:uid="{18502EC6-5CEC-4D44-B6F8-C7AB75061C3F}"/>
    <cellStyle name="Separador de milhares 2 4 4 2 2 3 3 4" xfId="37462" xr:uid="{9D7950F3-039B-4B96-9D3F-BB4DA1E3365A}"/>
    <cellStyle name="Separador de milhares 2 4 4 2 2 3 4" xfId="16826" xr:uid="{9A31618E-896A-44A9-B606-5ED54E0C94D1}"/>
    <cellStyle name="Separador de milhares 2 4 4 2 2 3 4 2" xfId="28620" xr:uid="{BE920142-329B-45A9-B32F-25A8484EEB35}"/>
    <cellStyle name="Separador de milhares 2 4 4 2 2 3 4 3" xfId="40419" xr:uid="{FAEBC079-32B8-4851-B0F9-3D5AA6286892}"/>
    <cellStyle name="Separador de milhares 2 4 4 2 2 3 5" xfId="22730" xr:uid="{4C149338-82E9-446C-94E1-E8C0E24FB24C}"/>
    <cellStyle name="Separador de milhares 2 4 4 2 2 3 6" xfId="34526" xr:uid="{C2177193-0451-4E2A-939B-8F11721CC28A}"/>
    <cellStyle name="Separador de milhares 2 4 4 2 2 4" xfId="12280" xr:uid="{00000000-0005-0000-0000-00007B1C0000}"/>
    <cellStyle name="Separador de milhares 2 4 4 2 2 4 2" xfId="15221" xr:uid="{00000000-0005-0000-0000-00007C1C0000}"/>
    <cellStyle name="Separador de milhares 2 4 4 2 2 4 2 2" xfId="21152" xr:uid="{37C9E949-CBDA-46C0-9F6F-D463C1B99148}"/>
    <cellStyle name="Separador de milhares 2 4 4 2 2 4 2 2 2" xfId="32946" xr:uid="{280D0A87-D9A0-4726-9219-F5B1500A3445}"/>
    <cellStyle name="Separador de milhares 2 4 4 2 2 4 2 2 3" xfId="44745" xr:uid="{20A6452D-3337-438B-A8DE-5800D89548BC}"/>
    <cellStyle name="Separador de milhares 2 4 4 2 2 4 2 3" xfId="27053" xr:uid="{8293B5DF-F0E8-4595-BF42-E6DDF29C1B7B}"/>
    <cellStyle name="Separador de milhares 2 4 4 2 2 4 2 4" xfId="38848" xr:uid="{40455324-35BE-435C-8410-37322126EC2C}"/>
    <cellStyle name="Separador de milhares 2 4 4 2 2 4 3" xfId="18216" xr:uid="{E1488195-341B-4230-8A97-0E918C1CC97F}"/>
    <cellStyle name="Separador de milhares 2 4 4 2 2 4 3 2" xfId="30010" xr:uid="{E0108766-332C-4E07-AB71-0A3D30C4EB1E}"/>
    <cellStyle name="Separador de milhares 2 4 4 2 2 4 3 3" xfId="41809" xr:uid="{558BABE5-8390-43F1-87FF-64BE9F2644F7}"/>
    <cellStyle name="Separador de milhares 2 4 4 2 2 4 4" xfId="24117" xr:uid="{64EECCAB-616D-4B7D-A459-A3D0C5A74E40}"/>
    <cellStyle name="Separador de milhares 2 4 4 2 2 4 5" xfId="35912" xr:uid="{3700F7E0-AF8C-4B1D-9D95-316C087432A9}"/>
    <cellStyle name="Separador de milhares 2 4 4 2 2 5" xfId="13833" xr:uid="{00000000-0005-0000-0000-00007D1C0000}"/>
    <cellStyle name="Separador de milhares 2 4 4 2 2 5 2" xfId="19764" xr:uid="{F5D6F1C5-AA6C-4568-B259-9E01DCD55B7D}"/>
    <cellStyle name="Separador de milhares 2 4 4 2 2 5 2 2" xfId="31558" xr:uid="{54B73078-6B26-439D-AC14-C0CBEE869573}"/>
    <cellStyle name="Separador de milhares 2 4 4 2 2 5 2 3" xfId="43357" xr:uid="{A4963933-9029-4DC2-BB23-DA50C10F6B61}"/>
    <cellStyle name="Separador de milhares 2 4 4 2 2 5 3" xfId="25665" xr:uid="{A954C6F9-1067-4023-8225-3D7DC10B387B}"/>
    <cellStyle name="Separador de milhares 2 4 4 2 2 5 4" xfId="37460" xr:uid="{F3315C6C-D082-4E9E-A997-1646DF9DBAE1}"/>
    <cellStyle name="Separador de milhares 2 4 4 2 2 6" xfId="16824" xr:uid="{12A33339-7D62-4012-AAE1-3214FE4CD8C9}"/>
    <cellStyle name="Separador de milhares 2 4 4 2 2 6 2" xfId="28618" xr:uid="{3D9402CA-5F0A-4B00-89C4-AF58B8648287}"/>
    <cellStyle name="Separador de milhares 2 4 4 2 2 6 3" xfId="40417" xr:uid="{AEFF46A0-B232-47BB-93CF-4074CFAA42FA}"/>
    <cellStyle name="Separador de milhares 2 4 4 2 2 7" xfId="22728" xr:uid="{926E2405-67F8-4EBD-8F84-3B999BF8260D}"/>
    <cellStyle name="Separador de milhares 2 4 4 2 2 8" xfId="34524" xr:uid="{803037D7-4C5E-48F7-B9E0-61D82306E09B}"/>
    <cellStyle name="Separador de milhares 2 4 4 2 3" xfId="4329" xr:uid="{00000000-0005-0000-0000-00007E1C0000}"/>
    <cellStyle name="Separador de milhares 2 4 4 2 3 2" xfId="12283" xr:uid="{00000000-0005-0000-0000-00007F1C0000}"/>
    <cellStyle name="Separador de milhares 2 4 4 2 3 2 2" xfId="15224" xr:uid="{00000000-0005-0000-0000-0000801C0000}"/>
    <cellStyle name="Separador de milhares 2 4 4 2 3 2 2 2" xfId="21155" xr:uid="{33BB5EBB-7A57-4153-A96A-4F191B34F686}"/>
    <cellStyle name="Separador de milhares 2 4 4 2 3 2 2 2 2" xfId="32949" xr:uid="{05C64F15-9FB1-4FE9-A959-0743982E4838}"/>
    <cellStyle name="Separador de milhares 2 4 4 2 3 2 2 2 3" xfId="44748" xr:uid="{E0B97886-F3A2-4D30-BB2A-0A0B3D5293D4}"/>
    <cellStyle name="Separador de milhares 2 4 4 2 3 2 2 3" xfId="27056" xr:uid="{101263A7-900A-4EE5-88F9-DEFB3A63B3D4}"/>
    <cellStyle name="Separador de milhares 2 4 4 2 3 2 2 4" xfId="38851" xr:uid="{D2EB8332-D2CE-4A2E-A110-33F46DCCB9B7}"/>
    <cellStyle name="Separador de milhares 2 4 4 2 3 2 3" xfId="18219" xr:uid="{FCA06697-062A-4E14-A877-2E77CF189319}"/>
    <cellStyle name="Separador de milhares 2 4 4 2 3 2 3 2" xfId="30013" xr:uid="{5440FFDB-2FB1-47DB-85A5-2C8204033D62}"/>
    <cellStyle name="Separador de milhares 2 4 4 2 3 2 3 3" xfId="41812" xr:uid="{111F8403-9BBE-4B12-A7DE-CB757CADEFF9}"/>
    <cellStyle name="Separador de milhares 2 4 4 2 3 2 4" xfId="24120" xr:uid="{AE99E53E-43BE-4DAF-A7ED-D2A2E365D0ED}"/>
    <cellStyle name="Separador de milhares 2 4 4 2 3 2 5" xfId="35915" xr:uid="{7A3190AA-7162-4EAF-B753-510210058768}"/>
    <cellStyle name="Separador de milhares 2 4 4 2 3 3" xfId="13836" xr:uid="{00000000-0005-0000-0000-0000811C0000}"/>
    <cellStyle name="Separador de milhares 2 4 4 2 3 3 2" xfId="19767" xr:uid="{8FAEACC1-82EE-42E7-B46B-770E80C241C2}"/>
    <cellStyle name="Separador de milhares 2 4 4 2 3 3 2 2" xfId="31561" xr:uid="{0E7658A3-2566-4AD8-9AC1-DAA29364E76F}"/>
    <cellStyle name="Separador de milhares 2 4 4 2 3 3 2 3" xfId="43360" xr:uid="{3F14502A-0DE2-401C-91E3-9F7B653C4CFB}"/>
    <cellStyle name="Separador de milhares 2 4 4 2 3 3 3" xfId="25668" xr:uid="{D739B1F3-ADE8-41EB-9600-3C051D27316E}"/>
    <cellStyle name="Separador de milhares 2 4 4 2 3 3 4" xfId="37463" xr:uid="{96B6CACB-BD36-4C5C-B3CB-90431BA2F3F2}"/>
    <cellStyle name="Separador de milhares 2 4 4 2 3 4" xfId="16827" xr:uid="{F9D3F20F-2341-45C8-92F4-18D0BCDDC0F4}"/>
    <cellStyle name="Separador de milhares 2 4 4 2 3 4 2" xfId="28621" xr:uid="{8C0A6A35-A2E0-41B8-A714-327C2A9E13C6}"/>
    <cellStyle name="Separador de milhares 2 4 4 2 3 4 3" xfId="40420" xr:uid="{5171FF10-3F78-483A-A513-82D02B98FEEB}"/>
    <cellStyle name="Separador de milhares 2 4 4 2 3 5" xfId="22731" xr:uid="{BBFBA26B-A914-4E6C-BBF7-9C9E323A0621}"/>
    <cellStyle name="Separador de milhares 2 4 4 2 3 6" xfId="34527" xr:uid="{F6A67449-B210-4DC9-8C98-0609565B5E65}"/>
    <cellStyle name="Separador de milhares 2 4 4 2 4" xfId="4330" xr:uid="{00000000-0005-0000-0000-0000821C0000}"/>
    <cellStyle name="Separador de milhares 2 4 4 2 4 2" xfId="12284" xr:uid="{00000000-0005-0000-0000-0000831C0000}"/>
    <cellStyle name="Separador de milhares 2 4 4 2 4 2 2" xfId="15225" xr:uid="{00000000-0005-0000-0000-0000841C0000}"/>
    <cellStyle name="Separador de milhares 2 4 4 2 4 2 2 2" xfId="21156" xr:uid="{0C27A140-69F3-49B6-84AC-34E2C8AAC68F}"/>
    <cellStyle name="Separador de milhares 2 4 4 2 4 2 2 2 2" xfId="32950" xr:uid="{7C593835-7A34-4756-BFCF-57C7EF19B751}"/>
    <cellStyle name="Separador de milhares 2 4 4 2 4 2 2 2 3" xfId="44749" xr:uid="{F1B39491-452A-4505-A93D-27C3224C6AA1}"/>
    <cellStyle name="Separador de milhares 2 4 4 2 4 2 2 3" xfId="27057" xr:uid="{CD619FE2-8BB5-4353-87F4-0F180729A8D4}"/>
    <cellStyle name="Separador de milhares 2 4 4 2 4 2 2 4" xfId="38852" xr:uid="{6F6B8258-1C14-4C3D-85E9-8A8C3C7DCC83}"/>
    <cellStyle name="Separador de milhares 2 4 4 2 4 2 3" xfId="18220" xr:uid="{D4E32452-137E-46D8-943F-FB309CA95DD5}"/>
    <cellStyle name="Separador de milhares 2 4 4 2 4 2 3 2" xfId="30014" xr:uid="{07EDD5EA-D03A-4F03-895C-7CC124A0C6DA}"/>
    <cellStyle name="Separador de milhares 2 4 4 2 4 2 3 3" xfId="41813" xr:uid="{7173FE5F-2BA7-4D76-ACCE-71F625D780A7}"/>
    <cellStyle name="Separador de milhares 2 4 4 2 4 2 4" xfId="24121" xr:uid="{568A33BA-8E2E-4639-B159-F3980F0E1688}"/>
    <cellStyle name="Separador de milhares 2 4 4 2 4 2 5" xfId="35916" xr:uid="{A6AF8EE9-79F6-4B32-9DAF-CFCE56AD5AA3}"/>
    <cellStyle name="Separador de milhares 2 4 4 2 4 3" xfId="13837" xr:uid="{00000000-0005-0000-0000-0000851C0000}"/>
    <cellStyle name="Separador de milhares 2 4 4 2 4 3 2" xfId="19768" xr:uid="{3682934D-684E-480E-B195-4771D89DBAD7}"/>
    <cellStyle name="Separador de milhares 2 4 4 2 4 3 2 2" xfId="31562" xr:uid="{20858000-5A82-4B82-99EE-434EAD7BE0D9}"/>
    <cellStyle name="Separador de milhares 2 4 4 2 4 3 2 3" xfId="43361" xr:uid="{E9B91051-6C37-4D30-9CB4-B19DBBB5ACEA}"/>
    <cellStyle name="Separador de milhares 2 4 4 2 4 3 3" xfId="25669" xr:uid="{9E7101B5-DF13-4CF0-A9ED-6B1901B19DA8}"/>
    <cellStyle name="Separador de milhares 2 4 4 2 4 3 4" xfId="37464" xr:uid="{D121A167-E168-4FDB-8412-806957669AF0}"/>
    <cellStyle name="Separador de milhares 2 4 4 2 4 4" xfId="16828" xr:uid="{96804993-2CCB-4A38-9994-700A5F1433FC}"/>
    <cellStyle name="Separador de milhares 2 4 4 2 4 4 2" xfId="28622" xr:uid="{AC681EBC-3A16-4234-86A1-2618BEB5D2D5}"/>
    <cellStyle name="Separador de milhares 2 4 4 2 4 4 3" xfId="40421" xr:uid="{93C6F2B9-18A4-4B76-9672-2EB4457BC37B}"/>
    <cellStyle name="Separador de milhares 2 4 4 2 4 5" xfId="22732" xr:uid="{42253E08-2A01-4F15-8774-8115DA0B44B6}"/>
    <cellStyle name="Separador de milhares 2 4 4 2 4 6" xfId="34528" xr:uid="{86B671C5-1914-4E16-B847-F771456CBD16}"/>
    <cellStyle name="Separador de milhares 2 4 4 2 5" xfId="4331" xr:uid="{00000000-0005-0000-0000-0000861C0000}"/>
    <cellStyle name="Separador de milhares 2 4 4 2 5 2" xfId="12285" xr:uid="{00000000-0005-0000-0000-0000871C0000}"/>
    <cellStyle name="Separador de milhares 2 4 4 2 5 2 2" xfId="15226" xr:uid="{00000000-0005-0000-0000-0000881C0000}"/>
    <cellStyle name="Separador de milhares 2 4 4 2 5 2 2 2" xfId="21157" xr:uid="{D5FD20AF-4ED7-43A2-BAB3-3165AC0CA225}"/>
    <cellStyle name="Separador de milhares 2 4 4 2 5 2 2 2 2" xfId="32951" xr:uid="{A5ED6413-EC8D-45E5-9F32-BD87F0D6E699}"/>
    <cellStyle name="Separador de milhares 2 4 4 2 5 2 2 2 3" xfId="44750" xr:uid="{E41E1B3C-ABF2-4FF9-845E-01D90A2E73AA}"/>
    <cellStyle name="Separador de milhares 2 4 4 2 5 2 2 3" xfId="27058" xr:uid="{B619A272-5E9A-4E19-8BBE-ACEE71B23B9B}"/>
    <cellStyle name="Separador de milhares 2 4 4 2 5 2 2 4" xfId="38853" xr:uid="{462CC372-FBC8-4B67-8C41-CBAB8A4DC3D7}"/>
    <cellStyle name="Separador de milhares 2 4 4 2 5 2 3" xfId="18221" xr:uid="{1E8CC38D-D937-4008-9F7B-B0C467F26D9C}"/>
    <cellStyle name="Separador de milhares 2 4 4 2 5 2 3 2" xfId="30015" xr:uid="{B12CA32B-2621-4EB4-894C-0BAE12EC5EB0}"/>
    <cellStyle name="Separador de milhares 2 4 4 2 5 2 3 3" xfId="41814" xr:uid="{D9042B9A-6CED-46A9-8C65-ECEB494BA1E8}"/>
    <cellStyle name="Separador de milhares 2 4 4 2 5 2 4" xfId="24122" xr:uid="{14A50931-6DCA-4CB0-986B-24919FF90668}"/>
    <cellStyle name="Separador de milhares 2 4 4 2 5 2 5" xfId="35917" xr:uid="{68E8A95E-E8F2-4DBF-A325-255570DF16C6}"/>
    <cellStyle name="Separador de milhares 2 4 4 2 5 3" xfId="13838" xr:uid="{00000000-0005-0000-0000-0000891C0000}"/>
    <cellStyle name="Separador de milhares 2 4 4 2 5 3 2" xfId="19769" xr:uid="{73620E98-6FD2-4854-871B-4B15E61180E6}"/>
    <cellStyle name="Separador de milhares 2 4 4 2 5 3 2 2" xfId="31563" xr:uid="{16291D91-32AA-42DC-A9C8-14CC5E44AE2F}"/>
    <cellStyle name="Separador de milhares 2 4 4 2 5 3 2 3" xfId="43362" xr:uid="{E66BE300-BFD5-4CBE-ACF8-A467D627F83C}"/>
    <cellStyle name="Separador de milhares 2 4 4 2 5 3 3" xfId="25670" xr:uid="{7FCC898F-C9CF-476E-B841-E8C60CC57502}"/>
    <cellStyle name="Separador de milhares 2 4 4 2 5 3 4" xfId="37465" xr:uid="{43EB6B24-D71A-4580-8F4B-07C6E5C76C44}"/>
    <cellStyle name="Separador de milhares 2 4 4 2 5 4" xfId="16829" xr:uid="{2A0716FD-E3AE-4DAF-8A2C-049C765E0F4F}"/>
    <cellStyle name="Separador de milhares 2 4 4 2 5 4 2" xfId="28623" xr:uid="{588D35BD-396A-45D2-8D68-3962C54D25D5}"/>
    <cellStyle name="Separador de milhares 2 4 4 2 5 4 3" xfId="40422" xr:uid="{28F77E9E-6042-4CC9-B56E-BA59A4A8DDCD}"/>
    <cellStyle name="Separador de milhares 2 4 4 2 5 5" xfId="22733" xr:uid="{12E810EA-BF55-41CC-BE1D-D5A2EF7BAD83}"/>
    <cellStyle name="Separador de milhares 2 4 4 2 5 6" xfId="34529" xr:uid="{AA5F28B5-A099-410A-9AD0-74B048BF4677}"/>
    <cellStyle name="Separador de milhares 2 4 4 2 6" xfId="12279" xr:uid="{00000000-0005-0000-0000-00008A1C0000}"/>
    <cellStyle name="Separador de milhares 2 4 4 2 6 2" xfId="15220" xr:uid="{00000000-0005-0000-0000-00008B1C0000}"/>
    <cellStyle name="Separador de milhares 2 4 4 2 6 2 2" xfId="21151" xr:uid="{C1D0C490-BD40-4CEC-BBA2-45B5DAABC798}"/>
    <cellStyle name="Separador de milhares 2 4 4 2 6 2 2 2" xfId="32945" xr:uid="{4F5111F1-2E92-40C7-9E70-6B2159C59C13}"/>
    <cellStyle name="Separador de milhares 2 4 4 2 6 2 2 3" xfId="44744" xr:uid="{90E8C57C-9169-4305-9FF7-A05FBB3A3815}"/>
    <cellStyle name="Separador de milhares 2 4 4 2 6 2 3" xfId="27052" xr:uid="{01867727-6717-4532-A62B-AEF65F47B06B}"/>
    <cellStyle name="Separador de milhares 2 4 4 2 6 2 4" xfId="38847" xr:uid="{CBA47FD4-2B84-4016-A14D-9281EFACC9CA}"/>
    <cellStyle name="Separador de milhares 2 4 4 2 6 3" xfId="18215" xr:uid="{034999F2-08DA-4057-B5F6-6F8B17C945CE}"/>
    <cellStyle name="Separador de milhares 2 4 4 2 6 3 2" xfId="30009" xr:uid="{8860C06F-6517-4708-95AC-43BABFD217AA}"/>
    <cellStyle name="Separador de milhares 2 4 4 2 6 3 3" xfId="41808" xr:uid="{07CA2072-AB9B-4577-9E10-3C2D632B09D4}"/>
    <cellStyle name="Separador de milhares 2 4 4 2 6 4" xfId="24116" xr:uid="{5DC43A2B-CB10-4CB1-911F-21C086E74290}"/>
    <cellStyle name="Separador de milhares 2 4 4 2 6 5" xfId="35911" xr:uid="{1270B30F-2BEB-4129-9A95-C8E9BE593823}"/>
    <cellStyle name="Separador de milhares 2 4 4 2 7" xfId="13832" xr:uid="{00000000-0005-0000-0000-00008C1C0000}"/>
    <cellStyle name="Separador de milhares 2 4 4 2 7 2" xfId="19763" xr:uid="{5491A3B0-43AD-4ED2-9FFF-08E13E3FD859}"/>
    <cellStyle name="Separador de milhares 2 4 4 2 7 2 2" xfId="31557" xr:uid="{5B5D64D7-86CB-44AC-90BA-0B3D55B09C62}"/>
    <cellStyle name="Separador de milhares 2 4 4 2 7 2 3" xfId="43356" xr:uid="{1722D398-0628-4932-AE6B-763BD50194AF}"/>
    <cellStyle name="Separador de milhares 2 4 4 2 7 3" xfId="25664" xr:uid="{73AF6A6A-8E3B-4CC4-B527-553A5FA1EC8B}"/>
    <cellStyle name="Separador de milhares 2 4 4 2 7 4" xfId="37459" xr:uid="{CFB5BC01-35D6-453A-9A89-88995CB9CAC6}"/>
    <cellStyle name="Separador de milhares 2 4 4 2 8" xfId="16823" xr:uid="{BE59A1BB-37ED-4D47-A902-5B6D6450419E}"/>
    <cellStyle name="Separador de milhares 2 4 4 2 8 2" xfId="28617" xr:uid="{EB6A3BF0-A589-4C73-B5F0-DF6BE20B9C21}"/>
    <cellStyle name="Separador de milhares 2 4 4 2 8 3" xfId="40416" xr:uid="{81D14827-40B0-4641-B4DC-01DA87B57380}"/>
    <cellStyle name="Separador de milhares 2 4 4 2 9" xfId="22727" xr:uid="{C21C211B-225C-4817-B77A-EF0CA08FA0C1}"/>
    <cellStyle name="Separador de milhares 2 4 4 3" xfId="4332" xr:uid="{00000000-0005-0000-0000-00008D1C0000}"/>
    <cellStyle name="Separador de milhares 2 4 4 3 10" xfId="34530" xr:uid="{B0AA1CD6-BFE1-40D9-9115-FDD3D0BFB5A2}"/>
    <cellStyle name="Separador de milhares 2 4 4 3 2" xfId="4333" xr:uid="{00000000-0005-0000-0000-00008E1C0000}"/>
    <cellStyle name="Separador de milhares 2 4 4 3 2 2" xfId="4334" xr:uid="{00000000-0005-0000-0000-00008F1C0000}"/>
    <cellStyle name="Separador de milhares 2 4 4 3 2 2 2" xfId="12288" xr:uid="{00000000-0005-0000-0000-0000901C0000}"/>
    <cellStyle name="Separador de milhares 2 4 4 3 2 2 2 2" xfId="15229" xr:uid="{00000000-0005-0000-0000-0000911C0000}"/>
    <cellStyle name="Separador de milhares 2 4 4 3 2 2 2 2 2" xfId="21160" xr:uid="{04631818-730F-4EEC-97C9-0C7B0AF49250}"/>
    <cellStyle name="Separador de milhares 2 4 4 3 2 2 2 2 2 2" xfId="32954" xr:uid="{DE7756C2-4DB2-4834-BD10-933480755631}"/>
    <cellStyle name="Separador de milhares 2 4 4 3 2 2 2 2 2 3" xfId="44753" xr:uid="{DA416F0B-DBB3-4064-8A43-4CA6B2DBF96D}"/>
    <cellStyle name="Separador de milhares 2 4 4 3 2 2 2 2 3" xfId="27061" xr:uid="{9105B269-2D3A-4302-B2D4-2D4DE991C859}"/>
    <cellStyle name="Separador de milhares 2 4 4 3 2 2 2 2 4" xfId="38856" xr:uid="{99CA9BB6-7CFD-430B-BAD2-46A80F096C84}"/>
    <cellStyle name="Separador de milhares 2 4 4 3 2 2 2 3" xfId="18224" xr:uid="{7D919786-F6E4-4397-9EEE-F099B3792773}"/>
    <cellStyle name="Separador de milhares 2 4 4 3 2 2 2 3 2" xfId="30018" xr:uid="{0228C5A0-61AD-4EF3-A7DD-C0877C91C51C}"/>
    <cellStyle name="Separador de milhares 2 4 4 3 2 2 2 3 3" xfId="41817" xr:uid="{655A2B4A-FB2E-4C17-8B1B-3E3100E87B59}"/>
    <cellStyle name="Separador de milhares 2 4 4 3 2 2 2 4" xfId="24125" xr:uid="{22E9C437-4AA7-48DF-8E5A-4AFFDD8CB8E7}"/>
    <cellStyle name="Separador de milhares 2 4 4 3 2 2 2 5" xfId="35920" xr:uid="{E809B50B-F526-4236-8617-D2E1D718AC4C}"/>
    <cellStyle name="Separador de milhares 2 4 4 3 2 2 3" xfId="13841" xr:uid="{00000000-0005-0000-0000-0000921C0000}"/>
    <cellStyle name="Separador de milhares 2 4 4 3 2 2 3 2" xfId="19772" xr:uid="{DD57B99F-CFC3-488D-B650-0B67A40111B8}"/>
    <cellStyle name="Separador de milhares 2 4 4 3 2 2 3 2 2" xfId="31566" xr:uid="{93F33B2E-AF77-4548-B92A-A3127960FC43}"/>
    <cellStyle name="Separador de milhares 2 4 4 3 2 2 3 2 3" xfId="43365" xr:uid="{A4A3D3C6-F293-4328-B5D9-D78144FAF815}"/>
    <cellStyle name="Separador de milhares 2 4 4 3 2 2 3 3" xfId="25673" xr:uid="{D6F20B2A-3018-466B-94CC-B07310CD048F}"/>
    <cellStyle name="Separador de milhares 2 4 4 3 2 2 3 4" xfId="37468" xr:uid="{490A8D29-CB3A-4247-9E3F-3DDDF7EC052C}"/>
    <cellStyle name="Separador de milhares 2 4 4 3 2 2 4" xfId="16832" xr:uid="{9D6A8BE2-B1B3-493F-ADE5-8BE510BEB87F}"/>
    <cellStyle name="Separador de milhares 2 4 4 3 2 2 4 2" xfId="28626" xr:uid="{B93913C1-F73B-437F-B4F0-98EF5DAABC2A}"/>
    <cellStyle name="Separador de milhares 2 4 4 3 2 2 4 3" xfId="40425" xr:uid="{7E1BFC58-A318-464D-810A-E956B0B2A039}"/>
    <cellStyle name="Separador de milhares 2 4 4 3 2 2 5" xfId="22736" xr:uid="{66553F10-39C5-4852-9708-9C1ABF1614DA}"/>
    <cellStyle name="Separador de milhares 2 4 4 3 2 2 6" xfId="34532" xr:uid="{69352603-B982-4534-A851-F99E1D9691E5}"/>
    <cellStyle name="Separador de milhares 2 4 4 3 2 3" xfId="4335" xr:uid="{00000000-0005-0000-0000-0000931C0000}"/>
    <cellStyle name="Separador de milhares 2 4 4 3 2 3 2" xfId="12289" xr:uid="{00000000-0005-0000-0000-0000941C0000}"/>
    <cellStyle name="Separador de milhares 2 4 4 3 2 3 2 2" xfId="15230" xr:uid="{00000000-0005-0000-0000-0000951C0000}"/>
    <cellStyle name="Separador de milhares 2 4 4 3 2 3 2 2 2" xfId="21161" xr:uid="{5B4F7235-0BD5-4CCA-89CB-F71A729AAF79}"/>
    <cellStyle name="Separador de milhares 2 4 4 3 2 3 2 2 2 2" xfId="32955" xr:uid="{C94CCE66-4854-4F51-BD80-E9C3CBAB7864}"/>
    <cellStyle name="Separador de milhares 2 4 4 3 2 3 2 2 2 3" xfId="44754" xr:uid="{305A7FF3-14BA-472A-8A4E-40383D569E4F}"/>
    <cellStyle name="Separador de milhares 2 4 4 3 2 3 2 2 3" xfId="27062" xr:uid="{6D2CF003-1FFD-48A0-9247-9C539D16CA50}"/>
    <cellStyle name="Separador de milhares 2 4 4 3 2 3 2 2 4" xfId="38857" xr:uid="{E8FDD53E-94A2-4004-992C-8BA5C36376A4}"/>
    <cellStyle name="Separador de milhares 2 4 4 3 2 3 2 3" xfId="18225" xr:uid="{EC2E9773-1CC4-4A47-BB51-310DD7BB8B81}"/>
    <cellStyle name="Separador de milhares 2 4 4 3 2 3 2 3 2" xfId="30019" xr:uid="{77BFF70F-A278-4272-8780-93CBB77975DE}"/>
    <cellStyle name="Separador de milhares 2 4 4 3 2 3 2 3 3" xfId="41818" xr:uid="{B372D35D-CD38-42F2-A64A-5DD14C262B93}"/>
    <cellStyle name="Separador de milhares 2 4 4 3 2 3 2 4" xfId="24126" xr:uid="{47593670-9F7D-4F13-8462-53CE296751D7}"/>
    <cellStyle name="Separador de milhares 2 4 4 3 2 3 2 5" xfId="35921" xr:uid="{E42FE857-58BF-4CA1-9DD5-F825B2B4F11A}"/>
    <cellStyle name="Separador de milhares 2 4 4 3 2 3 3" xfId="13842" xr:uid="{00000000-0005-0000-0000-0000961C0000}"/>
    <cellStyle name="Separador de milhares 2 4 4 3 2 3 3 2" xfId="19773" xr:uid="{74AAA127-FB48-4EE9-9C2E-2906FEF6D93E}"/>
    <cellStyle name="Separador de milhares 2 4 4 3 2 3 3 2 2" xfId="31567" xr:uid="{3DF5E70B-E1E0-40F1-8AF5-993FCDA40D57}"/>
    <cellStyle name="Separador de milhares 2 4 4 3 2 3 3 2 3" xfId="43366" xr:uid="{E40B6FC9-C0BA-4B07-88D2-AF313E139CE8}"/>
    <cellStyle name="Separador de milhares 2 4 4 3 2 3 3 3" xfId="25674" xr:uid="{D1BE00DB-7CAD-4539-8B4B-180D491E40AA}"/>
    <cellStyle name="Separador de milhares 2 4 4 3 2 3 3 4" xfId="37469" xr:uid="{F255493E-6B47-450B-A874-901A2519EA38}"/>
    <cellStyle name="Separador de milhares 2 4 4 3 2 3 4" xfId="16833" xr:uid="{1B001400-98D8-4B05-B98A-ADA4755DA02E}"/>
    <cellStyle name="Separador de milhares 2 4 4 3 2 3 4 2" xfId="28627" xr:uid="{88F50060-2ECB-471F-905D-257435D3C839}"/>
    <cellStyle name="Separador de milhares 2 4 4 3 2 3 4 3" xfId="40426" xr:uid="{E6266071-D327-4CC6-9AB2-9E0CB01A6500}"/>
    <cellStyle name="Separador de milhares 2 4 4 3 2 3 5" xfId="22737" xr:uid="{CE2637DD-1C54-43AC-B77E-39DA60F812F1}"/>
    <cellStyle name="Separador de milhares 2 4 4 3 2 3 6" xfId="34533" xr:uid="{3D5CE76E-4E95-4006-94BF-C827D7D0B17E}"/>
    <cellStyle name="Separador de milhares 2 4 4 3 2 4" xfId="12287" xr:uid="{00000000-0005-0000-0000-0000971C0000}"/>
    <cellStyle name="Separador de milhares 2 4 4 3 2 4 2" xfId="15228" xr:uid="{00000000-0005-0000-0000-0000981C0000}"/>
    <cellStyle name="Separador de milhares 2 4 4 3 2 4 2 2" xfId="21159" xr:uid="{C38CFB87-F603-4887-90AA-F113CB7A9DD1}"/>
    <cellStyle name="Separador de milhares 2 4 4 3 2 4 2 2 2" xfId="32953" xr:uid="{54D48861-AA04-434A-A243-298D8321C91C}"/>
    <cellStyle name="Separador de milhares 2 4 4 3 2 4 2 2 3" xfId="44752" xr:uid="{B52B3A91-0E8D-4D57-89AC-8733E7348141}"/>
    <cellStyle name="Separador de milhares 2 4 4 3 2 4 2 3" xfId="27060" xr:uid="{2C8E5B95-972D-417B-B774-6D87161055A3}"/>
    <cellStyle name="Separador de milhares 2 4 4 3 2 4 2 4" xfId="38855" xr:uid="{29227A92-DBD9-4DCA-B0EF-9F4995659C10}"/>
    <cellStyle name="Separador de milhares 2 4 4 3 2 4 3" xfId="18223" xr:uid="{218D0AD2-8DBF-491F-91F5-EA1CE58CAFD9}"/>
    <cellStyle name="Separador de milhares 2 4 4 3 2 4 3 2" xfId="30017" xr:uid="{16C23ECB-1CF2-422E-BDD4-6C5DF5ECB73E}"/>
    <cellStyle name="Separador de milhares 2 4 4 3 2 4 3 3" xfId="41816" xr:uid="{3DC59E53-A418-4CEF-89A3-85FA69FE5D70}"/>
    <cellStyle name="Separador de milhares 2 4 4 3 2 4 4" xfId="24124" xr:uid="{A1CEF518-F783-4C23-9F13-5A92E4B88723}"/>
    <cellStyle name="Separador de milhares 2 4 4 3 2 4 5" xfId="35919" xr:uid="{95998044-43FD-496C-B188-7862B597E420}"/>
    <cellStyle name="Separador de milhares 2 4 4 3 2 5" xfId="13840" xr:uid="{00000000-0005-0000-0000-0000991C0000}"/>
    <cellStyle name="Separador de milhares 2 4 4 3 2 5 2" xfId="19771" xr:uid="{11363EFF-7CD1-44D4-9EEA-109C95F70F1F}"/>
    <cellStyle name="Separador de milhares 2 4 4 3 2 5 2 2" xfId="31565" xr:uid="{E9FB0204-4CF0-449F-B0F3-B41BA2D184C1}"/>
    <cellStyle name="Separador de milhares 2 4 4 3 2 5 2 3" xfId="43364" xr:uid="{153E878D-CD46-4CBD-94CF-6D26CF1F8675}"/>
    <cellStyle name="Separador de milhares 2 4 4 3 2 5 3" xfId="25672" xr:uid="{BA7AEDF3-B309-47CF-8987-6113C5EA80FB}"/>
    <cellStyle name="Separador de milhares 2 4 4 3 2 5 4" xfId="37467" xr:uid="{1B30B7C0-1B82-4635-9135-A5A568AB0D04}"/>
    <cellStyle name="Separador de milhares 2 4 4 3 2 6" xfId="16831" xr:uid="{33587C9F-AD5C-4831-B76D-18E2A510E8EB}"/>
    <cellStyle name="Separador de milhares 2 4 4 3 2 6 2" xfId="28625" xr:uid="{ECCE10AE-6DCE-49C9-950B-D51C0411AA63}"/>
    <cellStyle name="Separador de milhares 2 4 4 3 2 6 3" xfId="40424" xr:uid="{C3D3EC7F-B392-4C30-AF77-90BB9EF4A260}"/>
    <cellStyle name="Separador de milhares 2 4 4 3 2 7" xfId="22735" xr:uid="{B8269896-772E-4512-A9C0-A1AC0306700D}"/>
    <cellStyle name="Separador de milhares 2 4 4 3 2 8" xfId="34531" xr:uid="{30513084-74DC-4C4F-ACF5-7297AD3B13E0}"/>
    <cellStyle name="Separador de milhares 2 4 4 3 3" xfId="4336" xr:uid="{00000000-0005-0000-0000-00009A1C0000}"/>
    <cellStyle name="Separador de milhares 2 4 4 3 3 2" xfId="12290" xr:uid="{00000000-0005-0000-0000-00009B1C0000}"/>
    <cellStyle name="Separador de milhares 2 4 4 3 3 2 2" xfId="15231" xr:uid="{00000000-0005-0000-0000-00009C1C0000}"/>
    <cellStyle name="Separador de milhares 2 4 4 3 3 2 2 2" xfId="21162" xr:uid="{72F41C76-FF82-41E3-B629-B6CBEE296CB5}"/>
    <cellStyle name="Separador de milhares 2 4 4 3 3 2 2 2 2" xfId="32956" xr:uid="{AB233867-1C6D-4A33-B5BC-7969E2660C58}"/>
    <cellStyle name="Separador de milhares 2 4 4 3 3 2 2 2 3" xfId="44755" xr:uid="{670C5B9B-6A00-49CD-806B-5E4731EB8F76}"/>
    <cellStyle name="Separador de milhares 2 4 4 3 3 2 2 3" xfId="27063" xr:uid="{B222D378-90DF-4E21-8CB3-AAE9F27AA015}"/>
    <cellStyle name="Separador de milhares 2 4 4 3 3 2 2 4" xfId="38858" xr:uid="{CE8AE107-60A9-4727-94A4-384E45897197}"/>
    <cellStyle name="Separador de milhares 2 4 4 3 3 2 3" xfId="18226" xr:uid="{DBAEC003-4AA8-4D39-9351-CAF23EFF6D8E}"/>
    <cellStyle name="Separador de milhares 2 4 4 3 3 2 3 2" xfId="30020" xr:uid="{DD5217F1-D7D8-4995-81FA-8C7E06F74C20}"/>
    <cellStyle name="Separador de milhares 2 4 4 3 3 2 3 3" xfId="41819" xr:uid="{0247A1C3-D11A-46B9-BE2E-045B6DD9D2E4}"/>
    <cellStyle name="Separador de milhares 2 4 4 3 3 2 4" xfId="24127" xr:uid="{826EB507-A93A-48D4-A0EF-B1D8C2B90DF4}"/>
    <cellStyle name="Separador de milhares 2 4 4 3 3 2 5" xfId="35922" xr:uid="{AC91B7AC-31B0-4E5D-BC62-741993FB6840}"/>
    <cellStyle name="Separador de milhares 2 4 4 3 3 3" xfId="13843" xr:uid="{00000000-0005-0000-0000-00009D1C0000}"/>
    <cellStyle name="Separador de milhares 2 4 4 3 3 3 2" xfId="19774" xr:uid="{7169ABE9-B940-4B98-B71E-AE97C4F9CE16}"/>
    <cellStyle name="Separador de milhares 2 4 4 3 3 3 2 2" xfId="31568" xr:uid="{C5DF53D5-C79D-49DA-9E63-79752712806C}"/>
    <cellStyle name="Separador de milhares 2 4 4 3 3 3 2 3" xfId="43367" xr:uid="{D801247B-F6C4-416F-A682-B63404EAD236}"/>
    <cellStyle name="Separador de milhares 2 4 4 3 3 3 3" xfId="25675" xr:uid="{A18447F7-F435-4A77-8D6E-9335B804AAF2}"/>
    <cellStyle name="Separador de milhares 2 4 4 3 3 3 4" xfId="37470" xr:uid="{C016212A-D2BB-43A9-9947-9F3B3A0BB3E6}"/>
    <cellStyle name="Separador de milhares 2 4 4 3 3 4" xfId="16834" xr:uid="{E34E9D4A-1B05-4CB8-B95C-5DEC07745EE1}"/>
    <cellStyle name="Separador de milhares 2 4 4 3 3 4 2" xfId="28628" xr:uid="{55A3CD0F-C64A-4217-AF05-46CD21E5188D}"/>
    <cellStyle name="Separador de milhares 2 4 4 3 3 4 3" xfId="40427" xr:uid="{A4784BB1-60B8-43C0-A4B1-7E59AE1125E2}"/>
    <cellStyle name="Separador de milhares 2 4 4 3 3 5" xfId="22738" xr:uid="{A10055CE-58DB-49DE-862C-2FD4FDD5608C}"/>
    <cellStyle name="Separador de milhares 2 4 4 3 3 6" xfId="34534" xr:uid="{CA7C5674-26FB-45F7-94C5-B1DAB3BC9532}"/>
    <cellStyle name="Separador de milhares 2 4 4 3 4" xfId="4337" xr:uid="{00000000-0005-0000-0000-00009E1C0000}"/>
    <cellStyle name="Separador de milhares 2 4 4 3 4 2" xfId="12291" xr:uid="{00000000-0005-0000-0000-00009F1C0000}"/>
    <cellStyle name="Separador de milhares 2 4 4 3 4 2 2" xfId="15232" xr:uid="{00000000-0005-0000-0000-0000A01C0000}"/>
    <cellStyle name="Separador de milhares 2 4 4 3 4 2 2 2" xfId="21163" xr:uid="{9F23F1F4-3689-4330-8173-73EEEC0D186E}"/>
    <cellStyle name="Separador de milhares 2 4 4 3 4 2 2 2 2" xfId="32957" xr:uid="{56FFB728-0B13-4387-8C4A-89CE9934AEE4}"/>
    <cellStyle name="Separador de milhares 2 4 4 3 4 2 2 2 3" xfId="44756" xr:uid="{E7CFC0C1-1C1A-467B-A5E8-BB92115DF4EE}"/>
    <cellStyle name="Separador de milhares 2 4 4 3 4 2 2 3" xfId="27064" xr:uid="{522C19EF-91B5-42D3-A9DE-9D38120E1C4A}"/>
    <cellStyle name="Separador de milhares 2 4 4 3 4 2 2 4" xfId="38859" xr:uid="{B3D885CE-B9E7-441A-8B04-D334065A3D49}"/>
    <cellStyle name="Separador de milhares 2 4 4 3 4 2 3" xfId="18227" xr:uid="{9E85C2DF-2E85-4D62-A6B0-0A25225B1175}"/>
    <cellStyle name="Separador de milhares 2 4 4 3 4 2 3 2" xfId="30021" xr:uid="{6A2E84AF-9D94-4C85-B6A9-89B3D687245F}"/>
    <cellStyle name="Separador de milhares 2 4 4 3 4 2 3 3" xfId="41820" xr:uid="{36E8AC59-72B7-48AE-81E3-EA0DE6C06E8C}"/>
    <cellStyle name="Separador de milhares 2 4 4 3 4 2 4" xfId="24128" xr:uid="{FE27D441-666A-4241-A351-B18FCEEFECEE}"/>
    <cellStyle name="Separador de milhares 2 4 4 3 4 2 5" xfId="35923" xr:uid="{74FB6A8B-2DD4-4E21-9E37-B4AB1F8D15E5}"/>
    <cellStyle name="Separador de milhares 2 4 4 3 4 3" xfId="13844" xr:uid="{00000000-0005-0000-0000-0000A11C0000}"/>
    <cellStyle name="Separador de milhares 2 4 4 3 4 3 2" xfId="19775" xr:uid="{B21FEA7B-2DF0-4002-A3FF-718A5A35289D}"/>
    <cellStyle name="Separador de milhares 2 4 4 3 4 3 2 2" xfId="31569" xr:uid="{34C1635B-CE0D-4F8E-8489-DFFBFC4E4B0F}"/>
    <cellStyle name="Separador de milhares 2 4 4 3 4 3 2 3" xfId="43368" xr:uid="{CC0AACC8-FF52-4EB9-B234-68B1452FAB3D}"/>
    <cellStyle name="Separador de milhares 2 4 4 3 4 3 3" xfId="25676" xr:uid="{B2F8FD44-ADDC-4746-B668-C6CED9B67CD5}"/>
    <cellStyle name="Separador de milhares 2 4 4 3 4 3 4" xfId="37471" xr:uid="{9706BC63-1352-4CF7-BDC0-E96FA8C17422}"/>
    <cellStyle name="Separador de milhares 2 4 4 3 4 4" xfId="16835" xr:uid="{F1652831-61D1-4E5B-BCCA-27DB2E35E838}"/>
    <cellStyle name="Separador de milhares 2 4 4 3 4 4 2" xfId="28629" xr:uid="{DCEB83AB-D426-4A1A-A08C-55DE317F94AB}"/>
    <cellStyle name="Separador de milhares 2 4 4 3 4 4 3" xfId="40428" xr:uid="{91EF467F-A7A4-46D9-B1C1-6A2757FE784E}"/>
    <cellStyle name="Separador de milhares 2 4 4 3 4 5" xfId="22739" xr:uid="{8CEF5EB5-6E50-464B-A17B-629EA1CC50B2}"/>
    <cellStyle name="Separador de milhares 2 4 4 3 4 6" xfId="34535" xr:uid="{20ADCA7E-0DDA-4C32-8496-EDB80FEC57DD}"/>
    <cellStyle name="Separador de milhares 2 4 4 3 5" xfId="4338" xr:uid="{00000000-0005-0000-0000-0000A21C0000}"/>
    <cellStyle name="Separador de milhares 2 4 4 3 5 2" xfId="12292" xr:uid="{00000000-0005-0000-0000-0000A31C0000}"/>
    <cellStyle name="Separador de milhares 2 4 4 3 5 2 2" xfId="15233" xr:uid="{00000000-0005-0000-0000-0000A41C0000}"/>
    <cellStyle name="Separador de milhares 2 4 4 3 5 2 2 2" xfId="21164" xr:uid="{5C7B0D88-35AA-47C3-81AB-42222933D665}"/>
    <cellStyle name="Separador de milhares 2 4 4 3 5 2 2 2 2" xfId="32958" xr:uid="{7D976140-B19D-448B-9297-5E5CA9D05108}"/>
    <cellStyle name="Separador de milhares 2 4 4 3 5 2 2 2 3" xfId="44757" xr:uid="{C9C6D2FA-9033-4472-B04F-567464F63EE5}"/>
    <cellStyle name="Separador de milhares 2 4 4 3 5 2 2 3" xfId="27065" xr:uid="{AD7BDB7B-DFDD-4DF2-8511-F547456687AA}"/>
    <cellStyle name="Separador de milhares 2 4 4 3 5 2 2 4" xfId="38860" xr:uid="{51FE7C22-9529-457B-A684-06523DA533C3}"/>
    <cellStyle name="Separador de milhares 2 4 4 3 5 2 3" xfId="18228" xr:uid="{5C093413-FB20-4FE0-9CE6-B7327BB20CBA}"/>
    <cellStyle name="Separador de milhares 2 4 4 3 5 2 3 2" xfId="30022" xr:uid="{044BE5ED-5AE8-465F-9B67-841BB23A0EC6}"/>
    <cellStyle name="Separador de milhares 2 4 4 3 5 2 3 3" xfId="41821" xr:uid="{E42B278C-2749-4D9F-9F69-021D2F2EA3D2}"/>
    <cellStyle name="Separador de milhares 2 4 4 3 5 2 4" xfId="24129" xr:uid="{39F289BD-8177-4E4A-A05E-A50174E472F7}"/>
    <cellStyle name="Separador de milhares 2 4 4 3 5 2 5" xfId="35924" xr:uid="{62C0C939-28F2-4D09-B5AB-4E9A39AC8B87}"/>
    <cellStyle name="Separador de milhares 2 4 4 3 5 3" xfId="13845" xr:uid="{00000000-0005-0000-0000-0000A51C0000}"/>
    <cellStyle name="Separador de milhares 2 4 4 3 5 3 2" xfId="19776" xr:uid="{15A41534-E04C-41DF-A8A1-81CCB4A37639}"/>
    <cellStyle name="Separador de milhares 2 4 4 3 5 3 2 2" xfId="31570" xr:uid="{BF935C7F-9C95-46F7-BE07-38EA78A01D1B}"/>
    <cellStyle name="Separador de milhares 2 4 4 3 5 3 2 3" xfId="43369" xr:uid="{5E6D2844-D97E-4B87-BD60-B349ECD881E3}"/>
    <cellStyle name="Separador de milhares 2 4 4 3 5 3 3" xfId="25677" xr:uid="{0B9F7907-C8CC-4442-B698-9540DF2EA41A}"/>
    <cellStyle name="Separador de milhares 2 4 4 3 5 3 4" xfId="37472" xr:uid="{66E93531-F53F-4644-9653-005C26A79529}"/>
    <cellStyle name="Separador de milhares 2 4 4 3 5 4" xfId="16836" xr:uid="{C45618A0-DE2B-487E-AE45-EF07CED574A8}"/>
    <cellStyle name="Separador de milhares 2 4 4 3 5 4 2" xfId="28630" xr:uid="{D808D227-6DD7-423C-A338-225963253B22}"/>
    <cellStyle name="Separador de milhares 2 4 4 3 5 4 3" xfId="40429" xr:uid="{2C0EFA10-ED43-461C-A98C-8C346B3B741E}"/>
    <cellStyle name="Separador de milhares 2 4 4 3 5 5" xfId="22740" xr:uid="{E90D1B03-D41A-406D-A4FC-60A72C283B62}"/>
    <cellStyle name="Separador de milhares 2 4 4 3 5 6" xfId="34536" xr:uid="{43188FE1-1753-42B8-8BF2-BE893DFE13EE}"/>
    <cellStyle name="Separador de milhares 2 4 4 3 6" xfId="12286" xr:uid="{00000000-0005-0000-0000-0000A61C0000}"/>
    <cellStyle name="Separador de milhares 2 4 4 3 6 2" xfId="15227" xr:uid="{00000000-0005-0000-0000-0000A71C0000}"/>
    <cellStyle name="Separador de milhares 2 4 4 3 6 2 2" xfId="21158" xr:uid="{2CB53B46-7180-4A2F-A0BD-73625166E31D}"/>
    <cellStyle name="Separador de milhares 2 4 4 3 6 2 2 2" xfId="32952" xr:uid="{FF5ABAAC-6057-4A5A-B6E9-6894C497DE9F}"/>
    <cellStyle name="Separador de milhares 2 4 4 3 6 2 2 3" xfId="44751" xr:uid="{0603B4BA-83E9-4DD0-B1D3-F4B5EDA13E62}"/>
    <cellStyle name="Separador de milhares 2 4 4 3 6 2 3" xfId="27059" xr:uid="{B2892919-1634-4527-B831-FAEB7D87DD52}"/>
    <cellStyle name="Separador de milhares 2 4 4 3 6 2 4" xfId="38854" xr:uid="{8949C6A0-92C6-4885-A456-04A3168783DF}"/>
    <cellStyle name="Separador de milhares 2 4 4 3 6 3" xfId="18222" xr:uid="{1C8BA211-4C61-4D68-A648-5BA792D50EAA}"/>
    <cellStyle name="Separador de milhares 2 4 4 3 6 3 2" xfId="30016" xr:uid="{2DEB466A-AEF4-41C4-AFBD-D445E870E53B}"/>
    <cellStyle name="Separador de milhares 2 4 4 3 6 3 3" xfId="41815" xr:uid="{74218B62-5B9B-4652-BD1E-F22A1D57C19F}"/>
    <cellStyle name="Separador de milhares 2 4 4 3 6 4" xfId="24123" xr:uid="{BED326D4-08D3-4B09-B534-E0D40D353B89}"/>
    <cellStyle name="Separador de milhares 2 4 4 3 6 5" xfId="35918" xr:uid="{18119A6C-BB94-41BF-A6D9-979E163A581C}"/>
    <cellStyle name="Separador de milhares 2 4 4 3 7" xfId="13839" xr:uid="{00000000-0005-0000-0000-0000A81C0000}"/>
    <cellStyle name="Separador de milhares 2 4 4 3 7 2" xfId="19770" xr:uid="{C57A194C-FB2E-4049-A092-6BF1BBE6B6D4}"/>
    <cellStyle name="Separador de milhares 2 4 4 3 7 2 2" xfId="31564" xr:uid="{5393E8F5-3D02-44FB-A7C0-756C4D1AF016}"/>
    <cellStyle name="Separador de milhares 2 4 4 3 7 2 3" xfId="43363" xr:uid="{E94A465C-9032-497E-A524-A8124A294277}"/>
    <cellStyle name="Separador de milhares 2 4 4 3 7 3" xfId="25671" xr:uid="{E410A6DD-735D-4C84-A8E7-A9EE291B4A6B}"/>
    <cellStyle name="Separador de milhares 2 4 4 3 7 4" xfId="37466" xr:uid="{E4CC0AB8-4611-48BE-96ED-6A20EE5DCAE3}"/>
    <cellStyle name="Separador de milhares 2 4 4 3 8" xfId="16830" xr:uid="{C750EEC5-B764-4A08-9F92-8FC20043E8D8}"/>
    <cellStyle name="Separador de milhares 2 4 4 3 8 2" xfId="28624" xr:uid="{443E1CCA-DC1D-4F63-B4CC-1B73CFF3AFFF}"/>
    <cellStyle name="Separador de milhares 2 4 4 3 8 3" xfId="40423" xr:uid="{65BF1FB1-FE15-480E-AD7E-9A000D42D613}"/>
    <cellStyle name="Separador de milhares 2 4 4 3 9" xfId="22734" xr:uid="{1671AD53-B59A-4012-9DDE-AF0484BC128E}"/>
    <cellStyle name="Separador de milhares 2 4 4 4" xfId="4339" xr:uid="{00000000-0005-0000-0000-0000A91C0000}"/>
    <cellStyle name="Separador de milhares 2 4 4 4 2" xfId="4340" xr:uid="{00000000-0005-0000-0000-0000AA1C0000}"/>
    <cellStyle name="Separador de milhares 2 4 4 4 2 2" xfId="12294" xr:uid="{00000000-0005-0000-0000-0000AB1C0000}"/>
    <cellStyle name="Separador de milhares 2 4 4 4 2 2 2" xfId="15235" xr:uid="{00000000-0005-0000-0000-0000AC1C0000}"/>
    <cellStyle name="Separador de milhares 2 4 4 4 2 2 2 2" xfId="21166" xr:uid="{99733231-3C15-4929-99F1-4DD9EB3EC480}"/>
    <cellStyle name="Separador de milhares 2 4 4 4 2 2 2 2 2" xfId="32960" xr:uid="{C8AA5C4E-6756-4F54-9FF3-A991CCC8BDAD}"/>
    <cellStyle name="Separador de milhares 2 4 4 4 2 2 2 2 3" xfId="44759" xr:uid="{79390143-3912-42F4-9272-374E699F2692}"/>
    <cellStyle name="Separador de milhares 2 4 4 4 2 2 2 3" xfId="27067" xr:uid="{BBBC43D2-5605-491B-AB94-12622B985320}"/>
    <cellStyle name="Separador de milhares 2 4 4 4 2 2 2 4" xfId="38862" xr:uid="{AE391DA6-768A-4991-9C55-73525A0D90DA}"/>
    <cellStyle name="Separador de milhares 2 4 4 4 2 2 3" xfId="18230" xr:uid="{A5C002DA-DCA4-43A7-8CAE-DCFB9B019D97}"/>
    <cellStyle name="Separador de milhares 2 4 4 4 2 2 3 2" xfId="30024" xr:uid="{84F76CAB-2F13-47CA-A6A1-1D86BD614776}"/>
    <cellStyle name="Separador de milhares 2 4 4 4 2 2 3 3" xfId="41823" xr:uid="{1CDB5B0D-3B63-48E9-81E0-03391D7FE8BE}"/>
    <cellStyle name="Separador de milhares 2 4 4 4 2 2 4" xfId="24131" xr:uid="{532FA079-ABF2-408D-92DA-087A0996C857}"/>
    <cellStyle name="Separador de milhares 2 4 4 4 2 2 5" xfId="35926" xr:uid="{1322172F-10A7-4657-9752-0F39AF92DEFD}"/>
    <cellStyle name="Separador de milhares 2 4 4 4 2 3" xfId="13847" xr:uid="{00000000-0005-0000-0000-0000AD1C0000}"/>
    <cellStyle name="Separador de milhares 2 4 4 4 2 3 2" xfId="19778" xr:uid="{2C49BED0-8D2C-459D-8502-58F4E8194378}"/>
    <cellStyle name="Separador de milhares 2 4 4 4 2 3 2 2" xfId="31572" xr:uid="{AD761F98-8C71-4882-BCEA-CD29F5BC2468}"/>
    <cellStyle name="Separador de milhares 2 4 4 4 2 3 2 3" xfId="43371" xr:uid="{A91294BA-5938-4995-A9D3-BE37A46D030C}"/>
    <cellStyle name="Separador de milhares 2 4 4 4 2 3 3" xfId="25679" xr:uid="{B4C32344-6690-4647-8B23-5980F2389DDA}"/>
    <cellStyle name="Separador de milhares 2 4 4 4 2 3 4" xfId="37474" xr:uid="{094E1854-D0E3-44F1-9672-673BE02391F0}"/>
    <cellStyle name="Separador de milhares 2 4 4 4 2 4" xfId="16838" xr:uid="{8F0746E7-4079-4DAF-968A-E90254EC65D7}"/>
    <cellStyle name="Separador de milhares 2 4 4 4 2 4 2" xfId="28632" xr:uid="{38AB5A17-3D28-4004-BBC7-3DC34CFEEBBB}"/>
    <cellStyle name="Separador de milhares 2 4 4 4 2 4 3" xfId="40431" xr:uid="{F23DF265-EDB0-4A79-961A-9EEBF604D203}"/>
    <cellStyle name="Separador de milhares 2 4 4 4 2 5" xfId="22742" xr:uid="{714B4897-E60E-49EB-BA6D-9FCDB554F171}"/>
    <cellStyle name="Separador de milhares 2 4 4 4 2 6" xfId="34538" xr:uid="{FEED1270-FA79-4219-9717-30CF20233664}"/>
    <cellStyle name="Separador de milhares 2 4 4 4 3" xfId="4341" xr:uid="{00000000-0005-0000-0000-0000AE1C0000}"/>
    <cellStyle name="Separador de milhares 2 4 4 4 3 2" xfId="12295" xr:uid="{00000000-0005-0000-0000-0000AF1C0000}"/>
    <cellStyle name="Separador de milhares 2 4 4 4 3 2 2" xfId="15236" xr:uid="{00000000-0005-0000-0000-0000B01C0000}"/>
    <cellStyle name="Separador de milhares 2 4 4 4 3 2 2 2" xfId="21167" xr:uid="{32A294B7-BA10-455B-8219-128424B04B5D}"/>
    <cellStyle name="Separador de milhares 2 4 4 4 3 2 2 2 2" xfId="32961" xr:uid="{6B0B86B4-F482-4152-BA4E-D88039EC6408}"/>
    <cellStyle name="Separador de milhares 2 4 4 4 3 2 2 2 3" xfId="44760" xr:uid="{D0FE441D-83AE-4C2E-9B8F-04F26EBA2646}"/>
    <cellStyle name="Separador de milhares 2 4 4 4 3 2 2 3" xfId="27068" xr:uid="{A479FBF6-2489-4BB1-B420-D9DF35CAD0D7}"/>
    <cellStyle name="Separador de milhares 2 4 4 4 3 2 2 4" xfId="38863" xr:uid="{9FAC0EEA-4CEB-4132-B39E-12A8FAB1A26F}"/>
    <cellStyle name="Separador de milhares 2 4 4 4 3 2 3" xfId="18231" xr:uid="{9B83A53F-0473-4E7B-BB9E-BAD5DB206792}"/>
    <cellStyle name="Separador de milhares 2 4 4 4 3 2 3 2" xfId="30025" xr:uid="{37640999-1BDA-41AE-AEA9-B111F8183091}"/>
    <cellStyle name="Separador de milhares 2 4 4 4 3 2 3 3" xfId="41824" xr:uid="{CF2557F8-EAF0-4D76-ADB3-CA7CD8A065B9}"/>
    <cellStyle name="Separador de milhares 2 4 4 4 3 2 4" xfId="24132" xr:uid="{1141CEA2-7702-4620-87B4-D205BC2B94B1}"/>
    <cellStyle name="Separador de milhares 2 4 4 4 3 2 5" xfId="35927" xr:uid="{FDF216C7-921F-47A6-957D-DD37505EF887}"/>
    <cellStyle name="Separador de milhares 2 4 4 4 3 3" xfId="13848" xr:uid="{00000000-0005-0000-0000-0000B11C0000}"/>
    <cellStyle name="Separador de milhares 2 4 4 4 3 3 2" xfId="19779" xr:uid="{79A2E7B3-F7E2-44D0-B88D-5300AB7051B3}"/>
    <cellStyle name="Separador de milhares 2 4 4 4 3 3 2 2" xfId="31573" xr:uid="{97B01718-AEF6-489B-9B13-6D0909571361}"/>
    <cellStyle name="Separador de milhares 2 4 4 4 3 3 2 3" xfId="43372" xr:uid="{5F85DC34-6558-42C1-9B55-4472482BDB55}"/>
    <cellStyle name="Separador de milhares 2 4 4 4 3 3 3" xfId="25680" xr:uid="{61118989-44AA-4D5F-ABC4-776033923B08}"/>
    <cellStyle name="Separador de milhares 2 4 4 4 3 3 4" xfId="37475" xr:uid="{2E288616-E003-4539-9602-FBDF7FCF6749}"/>
    <cellStyle name="Separador de milhares 2 4 4 4 3 4" xfId="16839" xr:uid="{5152C625-9DEE-4279-9743-509CD21F6291}"/>
    <cellStyle name="Separador de milhares 2 4 4 4 3 4 2" xfId="28633" xr:uid="{63FF97E4-7082-4FB3-92A5-F1D861E813F0}"/>
    <cellStyle name="Separador de milhares 2 4 4 4 3 4 3" xfId="40432" xr:uid="{B297B962-D96D-4A82-8D90-B403700D7EFC}"/>
    <cellStyle name="Separador de milhares 2 4 4 4 3 5" xfId="22743" xr:uid="{14DCC29D-7D93-4308-B085-58FEF164C7B7}"/>
    <cellStyle name="Separador de milhares 2 4 4 4 3 6" xfId="34539" xr:uid="{F886C1E5-35BF-4DBE-80A1-A266B3762F62}"/>
    <cellStyle name="Separador de milhares 2 4 4 4 4" xfId="12293" xr:uid="{00000000-0005-0000-0000-0000B21C0000}"/>
    <cellStyle name="Separador de milhares 2 4 4 4 4 2" xfId="15234" xr:uid="{00000000-0005-0000-0000-0000B31C0000}"/>
    <cellStyle name="Separador de milhares 2 4 4 4 4 2 2" xfId="21165" xr:uid="{0C21CE84-55BE-424A-9F39-1A7A9977066E}"/>
    <cellStyle name="Separador de milhares 2 4 4 4 4 2 2 2" xfId="32959" xr:uid="{45540B5A-0D94-4F06-8A58-0994DC2052FE}"/>
    <cellStyle name="Separador de milhares 2 4 4 4 4 2 2 3" xfId="44758" xr:uid="{948DB5EE-0950-45CC-97B8-4F9ED5021E45}"/>
    <cellStyle name="Separador de milhares 2 4 4 4 4 2 3" xfId="27066" xr:uid="{D7FAF18F-1AC6-474F-860D-6ACD35B895DB}"/>
    <cellStyle name="Separador de milhares 2 4 4 4 4 2 4" xfId="38861" xr:uid="{699461A3-1EFB-486D-95E3-DE9DD3ABC8DD}"/>
    <cellStyle name="Separador de milhares 2 4 4 4 4 3" xfId="18229" xr:uid="{58BA7545-B05D-4D98-ADBF-42041B175F1B}"/>
    <cellStyle name="Separador de milhares 2 4 4 4 4 3 2" xfId="30023" xr:uid="{94C81D11-1FFF-4647-A679-E2684AF120CF}"/>
    <cellStyle name="Separador de milhares 2 4 4 4 4 3 3" xfId="41822" xr:uid="{5C54F5C0-C68E-4A8C-81A5-2BE87868A121}"/>
    <cellStyle name="Separador de milhares 2 4 4 4 4 4" xfId="24130" xr:uid="{E5DA8552-7B03-4AE0-99D4-1C788A901CE8}"/>
    <cellStyle name="Separador de milhares 2 4 4 4 4 5" xfId="35925" xr:uid="{C283B28A-E57D-4CA9-8AF4-98EBC84A186C}"/>
    <cellStyle name="Separador de milhares 2 4 4 4 5" xfId="13846" xr:uid="{00000000-0005-0000-0000-0000B41C0000}"/>
    <cellStyle name="Separador de milhares 2 4 4 4 5 2" xfId="19777" xr:uid="{9C8F6367-9DF4-4206-A2B8-4B937AA1F9F1}"/>
    <cellStyle name="Separador de milhares 2 4 4 4 5 2 2" xfId="31571" xr:uid="{1FF9074D-663D-48AF-A74F-75849075C392}"/>
    <cellStyle name="Separador de milhares 2 4 4 4 5 2 3" xfId="43370" xr:uid="{7AB811C0-346A-4AB6-97C4-655B5941A30D}"/>
    <cellStyle name="Separador de milhares 2 4 4 4 5 3" xfId="25678" xr:uid="{4C17575F-412F-4B72-8918-0F0DC11DDE8B}"/>
    <cellStyle name="Separador de milhares 2 4 4 4 5 4" xfId="37473" xr:uid="{198E6188-BAA3-4670-A9BC-7C6AAA2AAA1B}"/>
    <cellStyle name="Separador de milhares 2 4 4 4 6" xfId="16837" xr:uid="{4FDEE540-8EFA-49C0-B190-B1435AF42E45}"/>
    <cellStyle name="Separador de milhares 2 4 4 4 6 2" xfId="28631" xr:uid="{C6C801CC-A12C-442D-8073-30CCABD0A7E0}"/>
    <cellStyle name="Separador de milhares 2 4 4 4 6 3" xfId="40430" xr:uid="{9F4E2248-6083-45C9-A747-288AE25A77F2}"/>
    <cellStyle name="Separador de milhares 2 4 4 4 7" xfId="22741" xr:uid="{5583E75F-2E13-4F0E-B613-6E492306EA83}"/>
    <cellStyle name="Separador de milhares 2 4 4 4 8" xfId="34537" xr:uid="{585ECD60-709C-412F-A7E2-624FE1B0EFAD}"/>
    <cellStyle name="Separador de milhares 2 4 4 5" xfId="4342" xr:uid="{00000000-0005-0000-0000-0000B51C0000}"/>
    <cellStyle name="Separador de milhares 2 4 4 5 2" xfId="12296" xr:uid="{00000000-0005-0000-0000-0000B61C0000}"/>
    <cellStyle name="Separador de milhares 2 4 4 5 2 2" xfId="15237" xr:uid="{00000000-0005-0000-0000-0000B71C0000}"/>
    <cellStyle name="Separador de milhares 2 4 4 5 2 2 2" xfId="21168" xr:uid="{D209CCC1-5B20-42BD-89E9-ADC2B1A3232A}"/>
    <cellStyle name="Separador de milhares 2 4 4 5 2 2 2 2" xfId="32962" xr:uid="{74CD899A-9CF0-4A89-ABE6-DFF6F6F35531}"/>
    <cellStyle name="Separador de milhares 2 4 4 5 2 2 2 3" xfId="44761" xr:uid="{69962393-7A68-45F5-B34D-02ABBF12DB88}"/>
    <cellStyle name="Separador de milhares 2 4 4 5 2 2 3" xfId="27069" xr:uid="{CB047651-E886-43C2-BC8C-0D875FDA9D47}"/>
    <cellStyle name="Separador de milhares 2 4 4 5 2 2 4" xfId="38864" xr:uid="{4502090A-5BFE-43D8-A676-78543AD5F6A1}"/>
    <cellStyle name="Separador de milhares 2 4 4 5 2 3" xfId="18232" xr:uid="{1C9628BB-DEBA-420F-AB05-5C05CC409022}"/>
    <cellStyle name="Separador de milhares 2 4 4 5 2 3 2" xfId="30026" xr:uid="{1C80009F-5E12-4C61-BFC1-494D3744B997}"/>
    <cellStyle name="Separador de milhares 2 4 4 5 2 3 3" xfId="41825" xr:uid="{122AF85D-7626-4D3F-BFDF-CA8F10AB2D48}"/>
    <cellStyle name="Separador de milhares 2 4 4 5 2 4" xfId="24133" xr:uid="{1E7FDB24-6A4E-444F-A474-22A02ED67DD7}"/>
    <cellStyle name="Separador de milhares 2 4 4 5 2 5" xfId="35928" xr:uid="{C9E0F29E-0772-4504-9E50-8D6DAC8724A3}"/>
    <cellStyle name="Separador de milhares 2 4 4 5 3" xfId="13849" xr:uid="{00000000-0005-0000-0000-0000B81C0000}"/>
    <cellStyle name="Separador de milhares 2 4 4 5 3 2" xfId="19780" xr:uid="{7A03C141-E3DB-4F06-8F1A-9FCEDC89BC23}"/>
    <cellStyle name="Separador de milhares 2 4 4 5 3 2 2" xfId="31574" xr:uid="{7B48BC65-3C81-49A4-8BA0-8D89759B9D2F}"/>
    <cellStyle name="Separador de milhares 2 4 4 5 3 2 3" xfId="43373" xr:uid="{7CF02B05-9B7D-46DF-8C53-E83AED615D25}"/>
    <cellStyle name="Separador de milhares 2 4 4 5 3 3" xfId="25681" xr:uid="{AFF07CD7-BB35-435B-9599-BD168FDAE47A}"/>
    <cellStyle name="Separador de milhares 2 4 4 5 3 4" xfId="37476" xr:uid="{75F33AAB-2A9C-421B-9480-7BAD60B1AB2C}"/>
    <cellStyle name="Separador de milhares 2 4 4 5 4" xfId="16840" xr:uid="{5CAA75DE-A414-480B-B3B6-16FD6414D4CB}"/>
    <cellStyle name="Separador de milhares 2 4 4 5 4 2" xfId="28634" xr:uid="{5A0F6D7F-DBD9-4686-A937-A390A1C87750}"/>
    <cellStyle name="Separador de milhares 2 4 4 5 4 3" xfId="40433" xr:uid="{2BBFD38E-F943-4BD2-89B7-726D67039352}"/>
    <cellStyle name="Separador de milhares 2 4 4 5 5" xfId="22744" xr:uid="{F6E1A200-DE94-4665-B369-59D1BA128CFA}"/>
    <cellStyle name="Separador de milhares 2 4 4 5 6" xfId="34540" xr:uid="{8F8869CE-6A3F-44A2-8431-326F9B912D9D}"/>
    <cellStyle name="Separador de milhares 2 4 4 6" xfId="4343" xr:uid="{00000000-0005-0000-0000-0000B91C0000}"/>
    <cellStyle name="Separador de milhares 2 4 4 6 2" xfId="12297" xr:uid="{00000000-0005-0000-0000-0000BA1C0000}"/>
    <cellStyle name="Separador de milhares 2 4 4 6 2 2" xfId="15238" xr:uid="{00000000-0005-0000-0000-0000BB1C0000}"/>
    <cellStyle name="Separador de milhares 2 4 4 6 2 2 2" xfId="21169" xr:uid="{D9BC9AF3-A9F8-4B57-9256-E86EF20EC7FC}"/>
    <cellStyle name="Separador de milhares 2 4 4 6 2 2 2 2" xfId="32963" xr:uid="{BE00A92D-4D0E-4717-9638-AE0AE67FC409}"/>
    <cellStyle name="Separador de milhares 2 4 4 6 2 2 2 3" xfId="44762" xr:uid="{EC27469E-7509-4799-AA2B-627186DA17C7}"/>
    <cellStyle name="Separador de milhares 2 4 4 6 2 2 3" xfId="27070" xr:uid="{6C13679C-EFC1-4C5B-8DCE-D0586CF2D565}"/>
    <cellStyle name="Separador de milhares 2 4 4 6 2 2 4" xfId="38865" xr:uid="{F5F89278-314D-40F7-A929-6EE9E46712BE}"/>
    <cellStyle name="Separador de milhares 2 4 4 6 2 3" xfId="18233" xr:uid="{EA2FD3F4-8FF7-4158-A9AC-D92AD37A9E67}"/>
    <cellStyle name="Separador de milhares 2 4 4 6 2 3 2" xfId="30027" xr:uid="{AD0A7774-8ECD-466F-9990-A767F42E0506}"/>
    <cellStyle name="Separador de milhares 2 4 4 6 2 3 3" xfId="41826" xr:uid="{EC4B1B84-FEF6-4955-AF9E-AB158BEA1404}"/>
    <cellStyle name="Separador de milhares 2 4 4 6 2 4" xfId="24134" xr:uid="{058636E1-6CFC-4075-87F5-68BB28105F8E}"/>
    <cellStyle name="Separador de milhares 2 4 4 6 2 5" xfId="35929" xr:uid="{94035D27-AB4E-4931-A68A-03EB7B4C23C5}"/>
    <cellStyle name="Separador de milhares 2 4 4 6 3" xfId="13850" xr:uid="{00000000-0005-0000-0000-0000BC1C0000}"/>
    <cellStyle name="Separador de milhares 2 4 4 6 3 2" xfId="19781" xr:uid="{AF850E6A-B810-469E-BBBC-4AD4A6BD7DDB}"/>
    <cellStyle name="Separador de milhares 2 4 4 6 3 2 2" xfId="31575" xr:uid="{E84EB6C3-F98C-402E-924C-C557AF50382A}"/>
    <cellStyle name="Separador de milhares 2 4 4 6 3 2 3" xfId="43374" xr:uid="{04FA0FC8-EC5B-4398-88F3-BD642C8AEAD4}"/>
    <cellStyle name="Separador de milhares 2 4 4 6 3 3" xfId="25682" xr:uid="{08460921-A1DA-459F-8CF4-C948ABF80BEA}"/>
    <cellStyle name="Separador de milhares 2 4 4 6 3 4" xfId="37477" xr:uid="{7B3AD09E-F017-4EA4-999E-21A65AE0D193}"/>
    <cellStyle name="Separador de milhares 2 4 4 6 4" xfId="16841" xr:uid="{C0C4AF52-9960-449D-BF48-09B0C80EB9CD}"/>
    <cellStyle name="Separador de milhares 2 4 4 6 4 2" xfId="28635" xr:uid="{D3B6EB8E-B50F-4EDD-9F3E-E28AA4909D93}"/>
    <cellStyle name="Separador de milhares 2 4 4 6 4 3" xfId="40434" xr:uid="{0B4E8BB2-14A1-4A9C-80EB-877D1ADDA86B}"/>
    <cellStyle name="Separador de milhares 2 4 4 6 5" xfId="22745" xr:uid="{F58CC128-305D-4772-B203-8CC5788F0369}"/>
    <cellStyle name="Separador de milhares 2 4 4 6 6" xfId="34541" xr:uid="{B71D96D8-6F1B-4F0B-AE29-29F7A12903B7}"/>
    <cellStyle name="Separador de milhares 2 4 4 7" xfId="4344" xr:uid="{00000000-0005-0000-0000-0000BD1C0000}"/>
    <cellStyle name="Separador de milhares 2 4 4 7 2" xfId="12298" xr:uid="{00000000-0005-0000-0000-0000BE1C0000}"/>
    <cellStyle name="Separador de milhares 2 4 4 7 2 2" xfId="15239" xr:uid="{00000000-0005-0000-0000-0000BF1C0000}"/>
    <cellStyle name="Separador de milhares 2 4 4 7 2 2 2" xfId="21170" xr:uid="{AF7B6F32-80B4-4F3E-BD59-1A513AA09328}"/>
    <cellStyle name="Separador de milhares 2 4 4 7 2 2 2 2" xfId="32964" xr:uid="{91BB2E48-78B9-4DE8-97E2-82E66C67190A}"/>
    <cellStyle name="Separador de milhares 2 4 4 7 2 2 2 3" xfId="44763" xr:uid="{DDD50D64-21BA-4BF8-B63C-3E128CC75B0F}"/>
    <cellStyle name="Separador de milhares 2 4 4 7 2 2 3" xfId="27071" xr:uid="{B6FD0DE2-4C0A-462C-8CF5-69E43951F094}"/>
    <cellStyle name="Separador de milhares 2 4 4 7 2 2 4" xfId="38866" xr:uid="{DB3BF89B-6E92-494B-A979-F6C0CD46D7AD}"/>
    <cellStyle name="Separador de milhares 2 4 4 7 2 3" xfId="18234" xr:uid="{AE0ED902-C2FD-4F8E-BEC6-4F8F322B89E4}"/>
    <cellStyle name="Separador de milhares 2 4 4 7 2 3 2" xfId="30028" xr:uid="{D9A4057D-89A6-412E-8173-DC9EF5B8C0B2}"/>
    <cellStyle name="Separador de milhares 2 4 4 7 2 3 3" xfId="41827" xr:uid="{DEAA2059-E062-40D1-BE01-588C1FF63395}"/>
    <cellStyle name="Separador de milhares 2 4 4 7 2 4" xfId="24135" xr:uid="{7C60CF24-CBF4-40C4-818C-D01A90C36778}"/>
    <cellStyle name="Separador de milhares 2 4 4 7 2 5" xfId="35930" xr:uid="{3E766632-409F-4C71-A8C3-AC80B2F96776}"/>
    <cellStyle name="Separador de milhares 2 4 4 7 3" xfId="13851" xr:uid="{00000000-0005-0000-0000-0000C01C0000}"/>
    <cellStyle name="Separador de milhares 2 4 4 7 3 2" xfId="19782" xr:uid="{48C0DAC3-252A-49D0-98A7-F782E1DCCC0B}"/>
    <cellStyle name="Separador de milhares 2 4 4 7 3 2 2" xfId="31576" xr:uid="{1AD2FB26-3514-4567-9AF6-690418A3273F}"/>
    <cellStyle name="Separador de milhares 2 4 4 7 3 2 3" xfId="43375" xr:uid="{BD2AB5B7-4530-4BB2-9105-DD59935CE29F}"/>
    <cellStyle name="Separador de milhares 2 4 4 7 3 3" xfId="25683" xr:uid="{76957ABC-E69F-437B-BEA9-938E3E843A61}"/>
    <cellStyle name="Separador de milhares 2 4 4 7 3 4" xfId="37478" xr:uid="{8AEEEBDB-E87A-471C-867D-829598B8F267}"/>
    <cellStyle name="Separador de milhares 2 4 4 7 4" xfId="16842" xr:uid="{09B4BF80-8C86-4321-93FD-883EBF5EC3DF}"/>
    <cellStyle name="Separador de milhares 2 4 4 7 4 2" xfId="28636" xr:uid="{9FCD53EB-D93F-4C7D-9349-4F355BD46E0D}"/>
    <cellStyle name="Separador de milhares 2 4 4 7 4 3" xfId="40435" xr:uid="{061ABC05-4EA7-4928-A98B-F8C8487014FD}"/>
    <cellStyle name="Separador de milhares 2 4 4 7 5" xfId="22746" xr:uid="{60106AD0-460E-498C-B2D2-A6D1ADDC8846}"/>
    <cellStyle name="Separador de milhares 2 4 4 7 6" xfId="34542" xr:uid="{201CA566-7D10-44D3-8EF9-BE1A6FFBD18D}"/>
    <cellStyle name="Separador de milhares 2 4 4 8" xfId="12278" xr:uid="{00000000-0005-0000-0000-0000C11C0000}"/>
    <cellStyle name="Separador de milhares 2 4 4 8 2" xfId="15219" xr:uid="{00000000-0005-0000-0000-0000C21C0000}"/>
    <cellStyle name="Separador de milhares 2 4 4 8 2 2" xfId="21150" xr:uid="{EEE6FF7F-55FC-4102-928B-92CC6EA16C59}"/>
    <cellStyle name="Separador de milhares 2 4 4 8 2 2 2" xfId="32944" xr:uid="{D7E6DC1F-D8C3-40F1-98F3-BFA1E6DE8838}"/>
    <cellStyle name="Separador de milhares 2 4 4 8 2 2 3" xfId="44743" xr:uid="{21DAE235-8134-4F46-9E2F-984E02EA66CD}"/>
    <cellStyle name="Separador de milhares 2 4 4 8 2 3" xfId="27051" xr:uid="{0B22148E-CC27-4C13-8C5B-4D82C21A33FD}"/>
    <cellStyle name="Separador de milhares 2 4 4 8 2 4" xfId="38846" xr:uid="{EC587A1A-69C6-4874-AA74-4FE5EA7EE4EB}"/>
    <cellStyle name="Separador de milhares 2 4 4 8 3" xfId="18214" xr:uid="{E9B4B757-99B5-4852-AAD5-9474831CDD21}"/>
    <cellStyle name="Separador de milhares 2 4 4 8 3 2" xfId="30008" xr:uid="{45F46EE4-02A0-4AE2-A516-2F82AA00BB46}"/>
    <cellStyle name="Separador de milhares 2 4 4 8 3 3" xfId="41807" xr:uid="{99CCDF36-99D3-40E0-A3D0-B758511DA09D}"/>
    <cellStyle name="Separador de milhares 2 4 4 8 4" xfId="24115" xr:uid="{D497E3D2-59C8-423A-817F-A46244D0AF17}"/>
    <cellStyle name="Separador de milhares 2 4 4 8 5" xfId="35910" xr:uid="{58839250-93EA-42EA-9438-BD82000AFD99}"/>
    <cellStyle name="Separador de milhares 2 4 4 9" xfId="13831" xr:uid="{00000000-0005-0000-0000-0000C31C0000}"/>
    <cellStyle name="Separador de milhares 2 4 4 9 2" xfId="19762" xr:uid="{BA46024B-BFE3-4DF7-A4F7-BAA40A7436C9}"/>
    <cellStyle name="Separador de milhares 2 4 4 9 2 2" xfId="31556" xr:uid="{2DEC8A8F-16D0-47BA-BB16-949D22327850}"/>
    <cellStyle name="Separador de milhares 2 4 4 9 2 3" xfId="43355" xr:uid="{E8371DAB-D298-460E-9965-C750208EA471}"/>
    <cellStyle name="Separador de milhares 2 4 4 9 3" xfId="25663" xr:uid="{FD6E1040-AC83-4AFE-9BED-3C60AB107AA0}"/>
    <cellStyle name="Separador de milhares 2 4 4 9 4" xfId="37458" xr:uid="{9DA63AD4-AFA4-4BD8-A4B8-AA27DEC2B607}"/>
    <cellStyle name="Separador de milhares 2 4 5" xfId="4345" xr:uid="{00000000-0005-0000-0000-0000C41C0000}"/>
    <cellStyle name="Separador de milhares 2 4 5 10" xfId="16843" xr:uid="{27A89FAC-ECF5-443D-98D8-82EF9036E2D5}"/>
    <cellStyle name="Separador de milhares 2 4 5 10 2" xfId="28637" xr:uid="{C64C6DE9-6252-4CA6-8328-F4FDA5EEDAC0}"/>
    <cellStyle name="Separador de milhares 2 4 5 10 3" xfId="40436" xr:uid="{3F480059-A55F-4271-9667-C0DDEC7EB575}"/>
    <cellStyle name="Separador de milhares 2 4 5 11" xfId="22747" xr:uid="{47ED4FAE-E479-44FE-B080-738F2A3A3A74}"/>
    <cellStyle name="Separador de milhares 2 4 5 12" xfId="34543" xr:uid="{5C1D44D2-1605-454D-A0DC-CED7550CE002}"/>
    <cellStyle name="Separador de milhares 2 4 5 2" xfId="4346" xr:uid="{00000000-0005-0000-0000-0000C51C0000}"/>
    <cellStyle name="Separador de milhares 2 4 5 2 10" xfId="34544" xr:uid="{3DCBEFCA-905F-4C4A-AF95-AA8C7FD0936F}"/>
    <cellStyle name="Separador de milhares 2 4 5 2 2" xfId="4347" xr:uid="{00000000-0005-0000-0000-0000C61C0000}"/>
    <cellStyle name="Separador de milhares 2 4 5 2 2 2" xfId="4348" xr:uid="{00000000-0005-0000-0000-0000C71C0000}"/>
    <cellStyle name="Separador de milhares 2 4 5 2 2 2 2" xfId="12302" xr:uid="{00000000-0005-0000-0000-0000C81C0000}"/>
    <cellStyle name="Separador de milhares 2 4 5 2 2 2 2 2" xfId="15243" xr:uid="{00000000-0005-0000-0000-0000C91C0000}"/>
    <cellStyle name="Separador de milhares 2 4 5 2 2 2 2 2 2" xfId="21174" xr:uid="{EE4403FF-A36C-4B5B-9C86-FAC2FCD76EBB}"/>
    <cellStyle name="Separador de milhares 2 4 5 2 2 2 2 2 2 2" xfId="32968" xr:uid="{2610C98F-9C37-4511-A2BE-1B8A63B41156}"/>
    <cellStyle name="Separador de milhares 2 4 5 2 2 2 2 2 2 3" xfId="44767" xr:uid="{4EC37B2E-68E1-492A-9A66-842343D05C18}"/>
    <cellStyle name="Separador de milhares 2 4 5 2 2 2 2 2 3" xfId="27075" xr:uid="{9401818B-FFEB-4D42-A7BD-9851F0562EDB}"/>
    <cellStyle name="Separador de milhares 2 4 5 2 2 2 2 2 4" xfId="38870" xr:uid="{BA662EA3-F89E-4055-B51D-92141E50E17C}"/>
    <cellStyle name="Separador de milhares 2 4 5 2 2 2 2 3" xfId="18238" xr:uid="{FA5EA4AB-CD0C-4A07-92E4-2319D4F613F4}"/>
    <cellStyle name="Separador de milhares 2 4 5 2 2 2 2 3 2" xfId="30032" xr:uid="{3030C497-242B-4AF4-AAB9-B56FC552D492}"/>
    <cellStyle name="Separador de milhares 2 4 5 2 2 2 2 3 3" xfId="41831" xr:uid="{EE511398-7F09-4716-A5C8-F316BAC74229}"/>
    <cellStyle name="Separador de milhares 2 4 5 2 2 2 2 4" xfId="24139" xr:uid="{3644F913-6FDA-47E0-95FB-34F78E683E7D}"/>
    <cellStyle name="Separador de milhares 2 4 5 2 2 2 2 5" xfId="35934" xr:uid="{98BA4E35-0ABE-41E1-A762-A849D44E1A77}"/>
    <cellStyle name="Separador de milhares 2 4 5 2 2 2 3" xfId="13855" xr:uid="{00000000-0005-0000-0000-0000CA1C0000}"/>
    <cellStyle name="Separador de milhares 2 4 5 2 2 2 3 2" xfId="19786" xr:uid="{5B5A9DEE-4375-4083-9A4F-C0C494F8CE25}"/>
    <cellStyle name="Separador de milhares 2 4 5 2 2 2 3 2 2" xfId="31580" xr:uid="{F3E351B9-403B-4F3F-9BC5-711E8C3B31E7}"/>
    <cellStyle name="Separador de milhares 2 4 5 2 2 2 3 2 3" xfId="43379" xr:uid="{D0434E9D-AAE9-43F5-B58F-039903B29837}"/>
    <cellStyle name="Separador de milhares 2 4 5 2 2 2 3 3" xfId="25687" xr:uid="{2F11EFC3-E2D3-49A2-9E2A-AD33CB85C3A3}"/>
    <cellStyle name="Separador de milhares 2 4 5 2 2 2 3 4" xfId="37482" xr:uid="{623E5831-CCCB-4779-8769-81FD0BB47325}"/>
    <cellStyle name="Separador de milhares 2 4 5 2 2 2 4" xfId="16846" xr:uid="{D8AFE72E-90C9-4022-A0AB-15D5903C80CD}"/>
    <cellStyle name="Separador de milhares 2 4 5 2 2 2 4 2" xfId="28640" xr:uid="{303EA612-D491-4A10-AC5C-CC71AB2BC02A}"/>
    <cellStyle name="Separador de milhares 2 4 5 2 2 2 4 3" xfId="40439" xr:uid="{CC502592-337C-4249-B51E-049CFEA9CF60}"/>
    <cellStyle name="Separador de milhares 2 4 5 2 2 2 5" xfId="22750" xr:uid="{95C7B7B3-33B9-4715-A273-1317D0273D00}"/>
    <cellStyle name="Separador de milhares 2 4 5 2 2 2 6" xfId="34546" xr:uid="{4849D472-101C-47D5-B8DE-1E83665C3016}"/>
    <cellStyle name="Separador de milhares 2 4 5 2 2 3" xfId="4349" xr:uid="{00000000-0005-0000-0000-0000CB1C0000}"/>
    <cellStyle name="Separador de milhares 2 4 5 2 2 3 2" xfId="12303" xr:uid="{00000000-0005-0000-0000-0000CC1C0000}"/>
    <cellStyle name="Separador de milhares 2 4 5 2 2 3 2 2" xfId="15244" xr:uid="{00000000-0005-0000-0000-0000CD1C0000}"/>
    <cellStyle name="Separador de milhares 2 4 5 2 2 3 2 2 2" xfId="21175" xr:uid="{5DDB5A27-ABD0-44B9-84D3-388CE31EAEA8}"/>
    <cellStyle name="Separador de milhares 2 4 5 2 2 3 2 2 2 2" xfId="32969" xr:uid="{B5D08417-20A8-4377-96DA-5E9F14620CC9}"/>
    <cellStyle name="Separador de milhares 2 4 5 2 2 3 2 2 2 3" xfId="44768" xr:uid="{4925856D-B11A-4E9C-84A2-F67721B9979E}"/>
    <cellStyle name="Separador de milhares 2 4 5 2 2 3 2 2 3" xfId="27076" xr:uid="{D062A360-EC14-4E03-88A2-11DE7F4F8333}"/>
    <cellStyle name="Separador de milhares 2 4 5 2 2 3 2 2 4" xfId="38871" xr:uid="{375AD4CB-5797-4435-9F87-DEA6FC99DB8B}"/>
    <cellStyle name="Separador de milhares 2 4 5 2 2 3 2 3" xfId="18239" xr:uid="{80C3DD34-BAA9-4804-BB15-6D7B71A3314E}"/>
    <cellStyle name="Separador de milhares 2 4 5 2 2 3 2 3 2" xfId="30033" xr:uid="{B566E38F-F4C7-4693-A65A-DCAA5E312144}"/>
    <cellStyle name="Separador de milhares 2 4 5 2 2 3 2 3 3" xfId="41832" xr:uid="{D5DC19D1-2831-4534-B43A-F9A34A97495E}"/>
    <cellStyle name="Separador de milhares 2 4 5 2 2 3 2 4" xfId="24140" xr:uid="{CFBEF37B-AA74-4299-858F-7AF32E429B0A}"/>
    <cellStyle name="Separador de milhares 2 4 5 2 2 3 2 5" xfId="35935" xr:uid="{7577817B-DB8D-4789-BBF6-7065BF699D6F}"/>
    <cellStyle name="Separador de milhares 2 4 5 2 2 3 3" xfId="13856" xr:uid="{00000000-0005-0000-0000-0000CE1C0000}"/>
    <cellStyle name="Separador de milhares 2 4 5 2 2 3 3 2" xfId="19787" xr:uid="{18214683-F612-4FBF-A360-3B7AD856E94B}"/>
    <cellStyle name="Separador de milhares 2 4 5 2 2 3 3 2 2" xfId="31581" xr:uid="{E78D670E-E165-40E8-A29B-0B21986614F3}"/>
    <cellStyle name="Separador de milhares 2 4 5 2 2 3 3 2 3" xfId="43380" xr:uid="{BC28C850-969F-4294-96F8-ECE349CEDA02}"/>
    <cellStyle name="Separador de milhares 2 4 5 2 2 3 3 3" xfId="25688" xr:uid="{EC140144-97D4-488E-B8AB-0F4D95BED194}"/>
    <cellStyle name="Separador de milhares 2 4 5 2 2 3 3 4" xfId="37483" xr:uid="{D31B3C47-5407-43A4-B866-3352C0BBDFBA}"/>
    <cellStyle name="Separador de milhares 2 4 5 2 2 3 4" xfId="16847" xr:uid="{CD1AD5F4-9A45-4C0A-8901-53C30EABD667}"/>
    <cellStyle name="Separador de milhares 2 4 5 2 2 3 4 2" xfId="28641" xr:uid="{C01B1E5C-65C6-45A7-957C-2F14500EEDD2}"/>
    <cellStyle name="Separador de milhares 2 4 5 2 2 3 4 3" xfId="40440" xr:uid="{C31ABEBC-EED2-488B-B97D-B6846AE55237}"/>
    <cellStyle name="Separador de milhares 2 4 5 2 2 3 5" xfId="22751" xr:uid="{91FBB6FB-2409-4A8C-B05C-743599061495}"/>
    <cellStyle name="Separador de milhares 2 4 5 2 2 3 6" xfId="34547" xr:uid="{B4DD0C48-9F71-4AC3-98D0-42F692288475}"/>
    <cellStyle name="Separador de milhares 2 4 5 2 2 4" xfId="12301" xr:uid="{00000000-0005-0000-0000-0000CF1C0000}"/>
    <cellStyle name="Separador de milhares 2 4 5 2 2 4 2" xfId="15242" xr:uid="{00000000-0005-0000-0000-0000D01C0000}"/>
    <cellStyle name="Separador de milhares 2 4 5 2 2 4 2 2" xfId="21173" xr:uid="{A5FC7EB2-68C2-4262-BBF3-916619AFFED4}"/>
    <cellStyle name="Separador de milhares 2 4 5 2 2 4 2 2 2" xfId="32967" xr:uid="{B5FF2A56-2604-4604-9CD1-68686EAC7F43}"/>
    <cellStyle name="Separador de milhares 2 4 5 2 2 4 2 2 3" xfId="44766" xr:uid="{7F573B08-EB8A-423A-902C-B1D76F45A368}"/>
    <cellStyle name="Separador de milhares 2 4 5 2 2 4 2 3" xfId="27074" xr:uid="{797DB431-90EB-47F7-B8BF-0228B4CE2EF7}"/>
    <cellStyle name="Separador de milhares 2 4 5 2 2 4 2 4" xfId="38869" xr:uid="{1FC30746-1CF3-413F-95AC-EA1D88BCFB65}"/>
    <cellStyle name="Separador de milhares 2 4 5 2 2 4 3" xfId="18237" xr:uid="{30965817-375D-44D4-AFFA-4577020552C3}"/>
    <cellStyle name="Separador de milhares 2 4 5 2 2 4 3 2" xfId="30031" xr:uid="{D2533348-56D1-47B5-AC19-1E66C5CFD7BF}"/>
    <cellStyle name="Separador de milhares 2 4 5 2 2 4 3 3" xfId="41830" xr:uid="{82BC70CB-764A-43EC-BC2B-C50DBFC140B0}"/>
    <cellStyle name="Separador de milhares 2 4 5 2 2 4 4" xfId="24138" xr:uid="{D4EE106E-7FC9-4953-8836-A30A04134537}"/>
    <cellStyle name="Separador de milhares 2 4 5 2 2 4 5" xfId="35933" xr:uid="{CEDD2019-9263-4D9C-94FF-5BB51CA68EEA}"/>
    <cellStyle name="Separador de milhares 2 4 5 2 2 5" xfId="13854" xr:uid="{00000000-0005-0000-0000-0000D11C0000}"/>
    <cellStyle name="Separador de milhares 2 4 5 2 2 5 2" xfId="19785" xr:uid="{3B338895-AB1D-4F62-B328-016DE07B4206}"/>
    <cellStyle name="Separador de milhares 2 4 5 2 2 5 2 2" xfId="31579" xr:uid="{DE0B07B8-6034-470C-979F-B4839D6FB059}"/>
    <cellStyle name="Separador de milhares 2 4 5 2 2 5 2 3" xfId="43378" xr:uid="{061D250B-C7CD-48CA-87D8-0E7429ACA5A9}"/>
    <cellStyle name="Separador de milhares 2 4 5 2 2 5 3" xfId="25686" xr:uid="{D2AFC60E-1141-45A8-929A-CE6AA6AD10AE}"/>
    <cellStyle name="Separador de milhares 2 4 5 2 2 5 4" xfId="37481" xr:uid="{33195D45-0C25-47BA-AA5E-1007D6D61F5E}"/>
    <cellStyle name="Separador de milhares 2 4 5 2 2 6" xfId="16845" xr:uid="{8632E532-5655-4A3A-AAD6-A6BAB9996B59}"/>
    <cellStyle name="Separador de milhares 2 4 5 2 2 6 2" xfId="28639" xr:uid="{1D62D45C-E32A-4FC0-90D2-0BDB0AE1B74C}"/>
    <cellStyle name="Separador de milhares 2 4 5 2 2 6 3" xfId="40438" xr:uid="{EC7B7FC0-FC84-4A52-A0C2-2F9DCBA8F143}"/>
    <cellStyle name="Separador de milhares 2 4 5 2 2 7" xfId="22749" xr:uid="{03B69F1F-F05D-4CD0-8692-9F7472C20540}"/>
    <cellStyle name="Separador de milhares 2 4 5 2 2 8" xfId="34545" xr:uid="{C376CF41-B66A-406F-AB73-1B577B6AD871}"/>
    <cellStyle name="Separador de milhares 2 4 5 2 3" xfId="4350" xr:uid="{00000000-0005-0000-0000-0000D21C0000}"/>
    <cellStyle name="Separador de milhares 2 4 5 2 3 2" xfId="12304" xr:uid="{00000000-0005-0000-0000-0000D31C0000}"/>
    <cellStyle name="Separador de milhares 2 4 5 2 3 2 2" xfId="15245" xr:uid="{00000000-0005-0000-0000-0000D41C0000}"/>
    <cellStyle name="Separador de milhares 2 4 5 2 3 2 2 2" xfId="21176" xr:uid="{36382EC1-91F6-4E11-A8AC-135D0D070418}"/>
    <cellStyle name="Separador de milhares 2 4 5 2 3 2 2 2 2" xfId="32970" xr:uid="{4FB0191A-B5A7-4A47-B200-142BB1CE80F1}"/>
    <cellStyle name="Separador de milhares 2 4 5 2 3 2 2 2 3" xfId="44769" xr:uid="{721C3370-656B-4475-A7AA-E773B47778D8}"/>
    <cellStyle name="Separador de milhares 2 4 5 2 3 2 2 3" xfId="27077" xr:uid="{DCF558B8-AAA8-4205-9BE3-ABF92B6A53E7}"/>
    <cellStyle name="Separador de milhares 2 4 5 2 3 2 2 4" xfId="38872" xr:uid="{0BCCF5D1-BD7E-4DD5-BE5C-D10D3C247AE0}"/>
    <cellStyle name="Separador de milhares 2 4 5 2 3 2 3" xfId="18240" xr:uid="{F65DF221-6A69-4DC6-9CE0-A2E797DCB1F5}"/>
    <cellStyle name="Separador de milhares 2 4 5 2 3 2 3 2" xfId="30034" xr:uid="{B887F45F-78C3-4F8D-852A-F683A5E421A5}"/>
    <cellStyle name="Separador de milhares 2 4 5 2 3 2 3 3" xfId="41833" xr:uid="{3E08F324-3E68-4CD1-B3E3-B2AA2BC8F026}"/>
    <cellStyle name="Separador de milhares 2 4 5 2 3 2 4" xfId="24141" xr:uid="{4F702A9D-5FD8-4BDC-AAEB-21093900A4B9}"/>
    <cellStyle name="Separador de milhares 2 4 5 2 3 2 5" xfId="35936" xr:uid="{7F748671-5204-4B8B-8501-92760E407394}"/>
    <cellStyle name="Separador de milhares 2 4 5 2 3 3" xfId="13857" xr:uid="{00000000-0005-0000-0000-0000D51C0000}"/>
    <cellStyle name="Separador de milhares 2 4 5 2 3 3 2" xfId="19788" xr:uid="{E1FF4ADA-9D8C-4876-AF61-CE9B460745DB}"/>
    <cellStyle name="Separador de milhares 2 4 5 2 3 3 2 2" xfId="31582" xr:uid="{F043907F-74EE-40A0-962D-468247E50CB5}"/>
    <cellStyle name="Separador de milhares 2 4 5 2 3 3 2 3" xfId="43381" xr:uid="{A3EE501A-9FFD-48E0-88C5-3A72C2B4032A}"/>
    <cellStyle name="Separador de milhares 2 4 5 2 3 3 3" xfId="25689" xr:uid="{2D7E6419-3BE7-4528-BA9B-BFBBD5C8907B}"/>
    <cellStyle name="Separador de milhares 2 4 5 2 3 3 4" xfId="37484" xr:uid="{3F34D32E-30AB-4F5D-9852-B99C6D744DAE}"/>
    <cellStyle name="Separador de milhares 2 4 5 2 3 4" xfId="16848" xr:uid="{7895147A-FE7B-49DE-AFD4-F9966C4A9A52}"/>
    <cellStyle name="Separador de milhares 2 4 5 2 3 4 2" xfId="28642" xr:uid="{302676BD-1316-4867-9B55-ED1A38A00FDA}"/>
    <cellStyle name="Separador de milhares 2 4 5 2 3 4 3" xfId="40441" xr:uid="{FCD14186-E471-43DE-AE02-4020217F6DEA}"/>
    <cellStyle name="Separador de milhares 2 4 5 2 3 5" xfId="22752" xr:uid="{42D57FD1-70CB-4C62-A138-BBC5C7BB8C98}"/>
    <cellStyle name="Separador de milhares 2 4 5 2 3 6" xfId="34548" xr:uid="{73F5E3E7-9B49-47AB-8A55-2DD8D2029467}"/>
    <cellStyle name="Separador de milhares 2 4 5 2 4" xfId="4351" xr:uid="{00000000-0005-0000-0000-0000D61C0000}"/>
    <cellStyle name="Separador de milhares 2 4 5 2 4 2" xfId="12305" xr:uid="{00000000-0005-0000-0000-0000D71C0000}"/>
    <cellStyle name="Separador de milhares 2 4 5 2 4 2 2" xfId="15246" xr:uid="{00000000-0005-0000-0000-0000D81C0000}"/>
    <cellStyle name="Separador de milhares 2 4 5 2 4 2 2 2" xfId="21177" xr:uid="{0B156A40-5196-43DD-A7A4-AF86A85B276F}"/>
    <cellStyle name="Separador de milhares 2 4 5 2 4 2 2 2 2" xfId="32971" xr:uid="{99B13647-37D4-437A-8A36-9000D700F426}"/>
    <cellStyle name="Separador de milhares 2 4 5 2 4 2 2 2 3" xfId="44770" xr:uid="{D732ACF3-75A3-4F55-8A71-50522F40644D}"/>
    <cellStyle name="Separador de milhares 2 4 5 2 4 2 2 3" xfId="27078" xr:uid="{E85C3A7A-62E6-4085-9FDF-3CB90D17310D}"/>
    <cellStyle name="Separador de milhares 2 4 5 2 4 2 2 4" xfId="38873" xr:uid="{0D10237F-8401-4FE7-888B-AB88037442DC}"/>
    <cellStyle name="Separador de milhares 2 4 5 2 4 2 3" xfId="18241" xr:uid="{16555FF4-EF44-4535-BE63-B1A2A234ECAC}"/>
    <cellStyle name="Separador de milhares 2 4 5 2 4 2 3 2" xfId="30035" xr:uid="{ECE4C35E-AE5C-4FC8-BF6E-D42F7EB9B6CC}"/>
    <cellStyle name="Separador de milhares 2 4 5 2 4 2 3 3" xfId="41834" xr:uid="{0508C6E5-3D77-4FCC-B7E0-E3D728B26643}"/>
    <cellStyle name="Separador de milhares 2 4 5 2 4 2 4" xfId="24142" xr:uid="{CEDCA2D5-CF15-4CEC-BDA9-4D6A6C9FBF0F}"/>
    <cellStyle name="Separador de milhares 2 4 5 2 4 2 5" xfId="35937" xr:uid="{6EEE6547-9B78-49AD-B8DF-D73A48C0753B}"/>
    <cellStyle name="Separador de milhares 2 4 5 2 4 3" xfId="13858" xr:uid="{00000000-0005-0000-0000-0000D91C0000}"/>
    <cellStyle name="Separador de milhares 2 4 5 2 4 3 2" xfId="19789" xr:uid="{4D7DB0AF-C6DB-4AF7-916A-8E60347B4C0A}"/>
    <cellStyle name="Separador de milhares 2 4 5 2 4 3 2 2" xfId="31583" xr:uid="{48E8F42D-3EB4-4552-9714-CEA2462F39E9}"/>
    <cellStyle name="Separador de milhares 2 4 5 2 4 3 2 3" xfId="43382" xr:uid="{EA353308-928D-40B8-A6C3-6838E5A2A370}"/>
    <cellStyle name="Separador de milhares 2 4 5 2 4 3 3" xfId="25690" xr:uid="{D139AFE3-624D-4368-98C6-BB2808E2926C}"/>
    <cellStyle name="Separador de milhares 2 4 5 2 4 3 4" xfId="37485" xr:uid="{CC47682E-E875-4F1F-9148-5E26EC6D06BE}"/>
    <cellStyle name="Separador de milhares 2 4 5 2 4 4" xfId="16849" xr:uid="{28ACDAEE-355A-43B7-8F0D-DC485F431516}"/>
    <cellStyle name="Separador de milhares 2 4 5 2 4 4 2" xfId="28643" xr:uid="{F90834BA-A77C-4346-BD15-504C847FB9CC}"/>
    <cellStyle name="Separador de milhares 2 4 5 2 4 4 3" xfId="40442" xr:uid="{0A9E1CF0-8A56-4721-9E15-63083A806A8B}"/>
    <cellStyle name="Separador de milhares 2 4 5 2 4 5" xfId="22753" xr:uid="{1B777901-9A5C-494E-9041-D0C143469081}"/>
    <cellStyle name="Separador de milhares 2 4 5 2 4 6" xfId="34549" xr:uid="{22B68AD0-D1A3-4108-8A60-E84512C15615}"/>
    <cellStyle name="Separador de milhares 2 4 5 2 5" xfId="4352" xr:uid="{00000000-0005-0000-0000-0000DA1C0000}"/>
    <cellStyle name="Separador de milhares 2 4 5 2 5 2" xfId="12306" xr:uid="{00000000-0005-0000-0000-0000DB1C0000}"/>
    <cellStyle name="Separador de milhares 2 4 5 2 5 2 2" xfId="15247" xr:uid="{00000000-0005-0000-0000-0000DC1C0000}"/>
    <cellStyle name="Separador de milhares 2 4 5 2 5 2 2 2" xfId="21178" xr:uid="{76FC066F-DA10-40F1-B324-1D4EE04E87E6}"/>
    <cellStyle name="Separador de milhares 2 4 5 2 5 2 2 2 2" xfId="32972" xr:uid="{3AC216D8-27D1-457A-BCB7-6FA8D22EA2EB}"/>
    <cellStyle name="Separador de milhares 2 4 5 2 5 2 2 2 3" xfId="44771" xr:uid="{0BC9FAD0-4961-4E25-B2E2-E14C64434B42}"/>
    <cellStyle name="Separador de milhares 2 4 5 2 5 2 2 3" xfId="27079" xr:uid="{98D76EB2-09AC-4A56-883C-03C54C3D3BE1}"/>
    <cellStyle name="Separador de milhares 2 4 5 2 5 2 2 4" xfId="38874" xr:uid="{69D8865A-10C2-46E9-AF7E-FA73685295CE}"/>
    <cellStyle name="Separador de milhares 2 4 5 2 5 2 3" xfId="18242" xr:uid="{395DF004-96B4-4E21-A99C-2E7CA831CC91}"/>
    <cellStyle name="Separador de milhares 2 4 5 2 5 2 3 2" xfId="30036" xr:uid="{87825B22-EACB-4514-8083-9E7CB779B0FB}"/>
    <cellStyle name="Separador de milhares 2 4 5 2 5 2 3 3" xfId="41835" xr:uid="{56614B7F-5954-4A89-813F-87782180F843}"/>
    <cellStyle name="Separador de milhares 2 4 5 2 5 2 4" xfId="24143" xr:uid="{CB125844-F4C6-4FA8-9855-427A138E9922}"/>
    <cellStyle name="Separador de milhares 2 4 5 2 5 2 5" xfId="35938" xr:uid="{195D9147-864A-484C-9534-D45C568C7590}"/>
    <cellStyle name="Separador de milhares 2 4 5 2 5 3" xfId="13859" xr:uid="{00000000-0005-0000-0000-0000DD1C0000}"/>
    <cellStyle name="Separador de milhares 2 4 5 2 5 3 2" xfId="19790" xr:uid="{950E060C-2F99-4538-B0E7-24FA199A5CAB}"/>
    <cellStyle name="Separador de milhares 2 4 5 2 5 3 2 2" xfId="31584" xr:uid="{CE983F8E-138C-419A-9033-0CC6A045CF8F}"/>
    <cellStyle name="Separador de milhares 2 4 5 2 5 3 2 3" xfId="43383" xr:uid="{47C4AD99-6333-4557-8FA6-B9829B5CC1E1}"/>
    <cellStyle name="Separador de milhares 2 4 5 2 5 3 3" xfId="25691" xr:uid="{D0BFA460-0F3A-4149-90C9-8E1CF0B21472}"/>
    <cellStyle name="Separador de milhares 2 4 5 2 5 3 4" xfId="37486" xr:uid="{C8117930-CEFF-490B-B236-10436B95D64E}"/>
    <cellStyle name="Separador de milhares 2 4 5 2 5 4" xfId="16850" xr:uid="{A0B3FBDE-F73A-46F9-8754-CB9121F69EE5}"/>
    <cellStyle name="Separador de milhares 2 4 5 2 5 4 2" xfId="28644" xr:uid="{F93135CC-8047-474A-88EA-F94A4791EAA3}"/>
    <cellStyle name="Separador de milhares 2 4 5 2 5 4 3" xfId="40443" xr:uid="{24431AD5-A792-4EBB-8223-D7B6E79932F5}"/>
    <cellStyle name="Separador de milhares 2 4 5 2 5 5" xfId="22754" xr:uid="{283DE837-BD3B-4C37-B011-D225E9D19DA2}"/>
    <cellStyle name="Separador de milhares 2 4 5 2 5 6" xfId="34550" xr:uid="{709F8BA8-E402-41C7-B194-139378A19D37}"/>
    <cellStyle name="Separador de milhares 2 4 5 2 6" xfId="12300" xr:uid="{00000000-0005-0000-0000-0000DE1C0000}"/>
    <cellStyle name="Separador de milhares 2 4 5 2 6 2" xfId="15241" xr:uid="{00000000-0005-0000-0000-0000DF1C0000}"/>
    <cellStyle name="Separador de milhares 2 4 5 2 6 2 2" xfId="21172" xr:uid="{54AB5481-F499-4609-85EE-1FCFA3AB1BE5}"/>
    <cellStyle name="Separador de milhares 2 4 5 2 6 2 2 2" xfId="32966" xr:uid="{20D21D85-A50E-4387-8B91-7AA21347A265}"/>
    <cellStyle name="Separador de milhares 2 4 5 2 6 2 2 3" xfId="44765" xr:uid="{BC3FC6A2-BC53-47C2-A86E-0628B2188369}"/>
    <cellStyle name="Separador de milhares 2 4 5 2 6 2 3" xfId="27073" xr:uid="{2CDE00AD-25CE-43D7-840A-B727F7DD7AD9}"/>
    <cellStyle name="Separador de milhares 2 4 5 2 6 2 4" xfId="38868" xr:uid="{CDFD752D-A892-4020-A6C0-2E9D02351F92}"/>
    <cellStyle name="Separador de milhares 2 4 5 2 6 3" xfId="18236" xr:uid="{A8415A4E-5AD2-4295-801A-96A11FFCB7DA}"/>
    <cellStyle name="Separador de milhares 2 4 5 2 6 3 2" xfId="30030" xr:uid="{C59BE045-553C-45C3-8BDB-380DD8C6EEB3}"/>
    <cellStyle name="Separador de milhares 2 4 5 2 6 3 3" xfId="41829" xr:uid="{E7842581-2328-4046-9E71-228E94BB33D7}"/>
    <cellStyle name="Separador de milhares 2 4 5 2 6 4" xfId="24137" xr:uid="{38A67599-65D1-4A6A-AC25-76007504C20A}"/>
    <cellStyle name="Separador de milhares 2 4 5 2 6 5" xfId="35932" xr:uid="{E9005ED5-BDF2-4A21-A237-CBDC59393DB8}"/>
    <cellStyle name="Separador de milhares 2 4 5 2 7" xfId="13853" xr:uid="{00000000-0005-0000-0000-0000E01C0000}"/>
    <cellStyle name="Separador de milhares 2 4 5 2 7 2" xfId="19784" xr:uid="{61675410-8380-4DD2-96C9-A0536B2F29A2}"/>
    <cellStyle name="Separador de milhares 2 4 5 2 7 2 2" xfId="31578" xr:uid="{E51FB991-64D0-480A-93A2-849EE54CB18D}"/>
    <cellStyle name="Separador de milhares 2 4 5 2 7 2 3" xfId="43377" xr:uid="{03443C81-E944-4F47-B2A2-BB314F2C814D}"/>
    <cellStyle name="Separador de milhares 2 4 5 2 7 3" xfId="25685" xr:uid="{36C38593-D95F-4FC6-ACDF-9E892DC1350A}"/>
    <cellStyle name="Separador de milhares 2 4 5 2 7 4" xfId="37480" xr:uid="{84475D36-5E6A-45C8-9247-9DA10E8C733C}"/>
    <cellStyle name="Separador de milhares 2 4 5 2 8" xfId="16844" xr:uid="{BEA46205-C920-41AF-B1B5-C7988D00A963}"/>
    <cellStyle name="Separador de milhares 2 4 5 2 8 2" xfId="28638" xr:uid="{A3BBE80D-2A31-4997-889F-6B19F5481D89}"/>
    <cellStyle name="Separador de milhares 2 4 5 2 8 3" xfId="40437" xr:uid="{A0C1431E-A456-46B5-86D1-10598CB56376}"/>
    <cellStyle name="Separador de milhares 2 4 5 2 9" xfId="22748" xr:uid="{88FBC86C-A982-4ABF-BA2D-D5AE02DFEFEB}"/>
    <cellStyle name="Separador de milhares 2 4 5 3" xfId="4353" xr:uid="{00000000-0005-0000-0000-0000E11C0000}"/>
    <cellStyle name="Separador de milhares 2 4 5 3 10" xfId="34551" xr:uid="{C8761E06-C279-46D1-88B5-8294A9D2AB7D}"/>
    <cellStyle name="Separador de milhares 2 4 5 3 2" xfId="4354" xr:uid="{00000000-0005-0000-0000-0000E21C0000}"/>
    <cellStyle name="Separador de milhares 2 4 5 3 2 2" xfId="4355" xr:uid="{00000000-0005-0000-0000-0000E31C0000}"/>
    <cellStyle name="Separador de milhares 2 4 5 3 2 2 2" xfId="12309" xr:uid="{00000000-0005-0000-0000-0000E41C0000}"/>
    <cellStyle name="Separador de milhares 2 4 5 3 2 2 2 2" xfId="15250" xr:uid="{00000000-0005-0000-0000-0000E51C0000}"/>
    <cellStyle name="Separador de milhares 2 4 5 3 2 2 2 2 2" xfId="21181" xr:uid="{C03D8F8F-D850-4F47-BCFE-17844F351738}"/>
    <cellStyle name="Separador de milhares 2 4 5 3 2 2 2 2 2 2" xfId="32975" xr:uid="{44F224C8-4413-4431-BE41-5373B4FE0A35}"/>
    <cellStyle name="Separador de milhares 2 4 5 3 2 2 2 2 2 3" xfId="44774" xr:uid="{D47B5743-D451-4BA1-9B23-3B69FFAFF9C8}"/>
    <cellStyle name="Separador de milhares 2 4 5 3 2 2 2 2 3" xfId="27082" xr:uid="{BB1B1305-7D9C-4192-A88F-EFC41AB9D615}"/>
    <cellStyle name="Separador de milhares 2 4 5 3 2 2 2 2 4" xfId="38877" xr:uid="{E4A54CDD-7758-46EB-85BF-76CC012AD9E1}"/>
    <cellStyle name="Separador de milhares 2 4 5 3 2 2 2 3" xfId="18245" xr:uid="{89D39E40-5D60-4D8A-B777-16728467C977}"/>
    <cellStyle name="Separador de milhares 2 4 5 3 2 2 2 3 2" xfId="30039" xr:uid="{64B140D6-02B7-4EB0-B1EE-05EC243F9203}"/>
    <cellStyle name="Separador de milhares 2 4 5 3 2 2 2 3 3" xfId="41838" xr:uid="{10B2A7E4-B58A-4A43-9C02-4DC8117FB5B5}"/>
    <cellStyle name="Separador de milhares 2 4 5 3 2 2 2 4" xfId="24146" xr:uid="{F81F81DD-FCD4-4532-8CA5-592044620A2C}"/>
    <cellStyle name="Separador de milhares 2 4 5 3 2 2 2 5" xfId="35941" xr:uid="{B4D10047-05A8-40E7-838A-B0A4B14417AE}"/>
    <cellStyle name="Separador de milhares 2 4 5 3 2 2 3" xfId="13862" xr:uid="{00000000-0005-0000-0000-0000E61C0000}"/>
    <cellStyle name="Separador de milhares 2 4 5 3 2 2 3 2" xfId="19793" xr:uid="{98BCDB3A-3040-463F-A5B1-F100279EEFB3}"/>
    <cellStyle name="Separador de milhares 2 4 5 3 2 2 3 2 2" xfId="31587" xr:uid="{9A1AE5D0-EAF3-4CBE-97A5-73A766DDFF68}"/>
    <cellStyle name="Separador de milhares 2 4 5 3 2 2 3 2 3" xfId="43386" xr:uid="{C8EBD579-DB02-4536-A48C-BD2FF4E320E0}"/>
    <cellStyle name="Separador de milhares 2 4 5 3 2 2 3 3" xfId="25694" xr:uid="{26528FE7-75D0-4F8C-94C5-23753E51A038}"/>
    <cellStyle name="Separador de milhares 2 4 5 3 2 2 3 4" xfId="37489" xr:uid="{3C5C2FE8-D97D-4182-A011-655A03E5F4BA}"/>
    <cellStyle name="Separador de milhares 2 4 5 3 2 2 4" xfId="16853" xr:uid="{2F0B9D69-364A-48D0-8F8C-A2ADB7B78EE9}"/>
    <cellStyle name="Separador de milhares 2 4 5 3 2 2 4 2" xfId="28647" xr:uid="{51631113-2CBA-40C9-9669-4C2A094BE1F9}"/>
    <cellStyle name="Separador de milhares 2 4 5 3 2 2 4 3" xfId="40446" xr:uid="{35D6A413-654C-4F52-94F7-87D46BBAC386}"/>
    <cellStyle name="Separador de milhares 2 4 5 3 2 2 5" xfId="22757" xr:uid="{6AC3BEA1-1C9D-4D30-BA59-E0116460E7B5}"/>
    <cellStyle name="Separador de milhares 2 4 5 3 2 2 6" xfId="34553" xr:uid="{546DB523-1A62-45FA-91CD-0F56E86A7F71}"/>
    <cellStyle name="Separador de milhares 2 4 5 3 2 3" xfId="4356" xr:uid="{00000000-0005-0000-0000-0000E71C0000}"/>
    <cellStyle name="Separador de milhares 2 4 5 3 2 3 2" xfId="12310" xr:uid="{00000000-0005-0000-0000-0000E81C0000}"/>
    <cellStyle name="Separador de milhares 2 4 5 3 2 3 2 2" xfId="15251" xr:uid="{00000000-0005-0000-0000-0000E91C0000}"/>
    <cellStyle name="Separador de milhares 2 4 5 3 2 3 2 2 2" xfId="21182" xr:uid="{F205B80F-2ECB-452C-97D6-A1770694BE2F}"/>
    <cellStyle name="Separador de milhares 2 4 5 3 2 3 2 2 2 2" xfId="32976" xr:uid="{579B5E37-11BA-4360-848C-568CC28253C6}"/>
    <cellStyle name="Separador de milhares 2 4 5 3 2 3 2 2 2 3" xfId="44775" xr:uid="{65C70B6F-6804-4F78-8385-56FFC3B85250}"/>
    <cellStyle name="Separador de milhares 2 4 5 3 2 3 2 2 3" xfId="27083" xr:uid="{80469F9F-7D27-420C-BBC4-25C0C6BA6427}"/>
    <cellStyle name="Separador de milhares 2 4 5 3 2 3 2 2 4" xfId="38878" xr:uid="{B3F22566-3E35-4CA5-9DC8-F49D74499745}"/>
    <cellStyle name="Separador de milhares 2 4 5 3 2 3 2 3" xfId="18246" xr:uid="{ACA1C052-3AC8-4292-85B4-731139F8D5F9}"/>
    <cellStyle name="Separador de milhares 2 4 5 3 2 3 2 3 2" xfId="30040" xr:uid="{8B346365-FA66-4125-8EF5-62736CCD3B8C}"/>
    <cellStyle name="Separador de milhares 2 4 5 3 2 3 2 3 3" xfId="41839" xr:uid="{2AF5DE08-5A4C-4A76-97B9-BF19BEEA4957}"/>
    <cellStyle name="Separador de milhares 2 4 5 3 2 3 2 4" xfId="24147" xr:uid="{7CDD576B-27FA-47FE-9B61-EA8E8B45B188}"/>
    <cellStyle name="Separador de milhares 2 4 5 3 2 3 2 5" xfId="35942" xr:uid="{FE4707E9-DEE6-4801-A4F0-9ABD55E9566D}"/>
    <cellStyle name="Separador de milhares 2 4 5 3 2 3 3" xfId="13863" xr:uid="{00000000-0005-0000-0000-0000EA1C0000}"/>
    <cellStyle name="Separador de milhares 2 4 5 3 2 3 3 2" xfId="19794" xr:uid="{5B1ECAAC-1457-4C09-9602-8CEEFF5E9442}"/>
    <cellStyle name="Separador de milhares 2 4 5 3 2 3 3 2 2" xfId="31588" xr:uid="{7C586D24-313B-4B39-A612-254A6B13C2E2}"/>
    <cellStyle name="Separador de milhares 2 4 5 3 2 3 3 2 3" xfId="43387" xr:uid="{DFDA9207-97D0-4794-B65C-967D15C7BC1A}"/>
    <cellStyle name="Separador de milhares 2 4 5 3 2 3 3 3" xfId="25695" xr:uid="{9F5191E0-E5C8-4C4A-BBEF-5C68EAB09B24}"/>
    <cellStyle name="Separador de milhares 2 4 5 3 2 3 3 4" xfId="37490" xr:uid="{30099E1B-BC00-4A2A-BE3C-0B4D34CE9571}"/>
    <cellStyle name="Separador de milhares 2 4 5 3 2 3 4" xfId="16854" xr:uid="{25B33A49-D08D-4335-A765-9FF321003010}"/>
    <cellStyle name="Separador de milhares 2 4 5 3 2 3 4 2" xfId="28648" xr:uid="{6B3FBA11-F01C-4C36-8222-CE97D695B9E5}"/>
    <cellStyle name="Separador de milhares 2 4 5 3 2 3 4 3" xfId="40447" xr:uid="{908D7A6B-1DAB-4DAE-B51C-6729B676E766}"/>
    <cellStyle name="Separador de milhares 2 4 5 3 2 3 5" xfId="22758" xr:uid="{AC0AD767-F6D1-4ED8-AFE2-92E6F96FE036}"/>
    <cellStyle name="Separador de milhares 2 4 5 3 2 3 6" xfId="34554" xr:uid="{50A0A702-B3FA-451C-89DD-96D6ABC32147}"/>
    <cellStyle name="Separador de milhares 2 4 5 3 2 4" xfId="12308" xr:uid="{00000000-0005-0000-0000-0000EB1C0000}"/>
    <cellStyle name="Separador de milhares 2 4 5 3 2 4 2" xfId="15249" xr:uid="{00000000-0005-0000-0000-0000EC1C0000}"/>
    <cellStyle name="Separador de milhares 2 4 5 3 2 4 2 2" xfId="21180" xr:uid="{13235408-6FB1-4045-B367-AFE5E4FAA22E}"/>
    <cellStyle name="Separador de milhares 2 4 5 3 2 4 2 2 2" xfId="32974" xr:uid="{5E3EF045-1765-4C32-B978-A367EBD085D7}"/>
    <cellStyle name="Separador de milhares 2 4 5 3 2 4 2 2 3" xfId="44773" xr:uid="{E354BBC5-0A88-49EE-98C6-A29A7954CDE3}"/>
    <cellStyle name="Separador de milhares 2 4 5 3 2 4 2 3" xfId="27081" xr:uid="{40CD1D4E-3E0C-460D-862E-3F1CA49F95A2}"/>
    <cellStyle name="Separador de milhares 2 4 5 3 2 4 2 4" xfId="38876" xr:uid="{2D97361D-36CA-4D92-B308-64D6302BDEA0}"/>
    <cellStyle name="Separador de milhares 2 4 5 3 2 4 3" xfId="18244" xr:uid="{99F6EE70-89F0-4605-A299-625E8469DAA0}"/>
    <cellStyle name="Separador de milhares 2 4 5 3 2 4 3 2" xfId="30038" xr:uid="{EDC66566-E889-412C-8A5B-18F041B995D7}"/>
    <cellStyle name="Separador de milhares 2 4 5 3 2 4 3 3" xfId="41837" xr:uid="{E4667524-9BE7-4608-B23B-D28C4EB3661C}"/>
    <cellStyle name="Separador de milhares 2 4 5 3 2 4 4" xfId="24145" xr:uid="{EC5AA6BA-6008-4CA1-A3E7-87BC39D4CACB}"/>
    <cellStyle name="Separador de milhares 2 4 5 3 2 4 5" xfId="35940" xr:uid="{6A4A7379-AC64-4767-8BF9-9B85BAB84E8E}"/>
    <cellStyle name="Separador de milhares 2 4 5 3 2 5" xfId="13861" xr:uid="{00000000-0005-0000-0000-0000ED1C0000}"/>
    <cellStyle name="Separador de milhares 2 4 5 3 2 5 2" xfId="19792" xr:uid="{F0453604-ED41-47E2-BDF8-8E9AB84DF1FF}"/>
    <cellStyle name="Separador de milhares 2 4 5 3 2 5 2 2" xfId="31586" xr:uid="{462F007E-3BE4-42A0-A92A-BEA6276C76EE}"/>
    <cellStyle name="Separador de milhares 2 4 5 3 2 5 2 3" xfId="43385" xr:uid="{9D2FC905-4248-457D-8C02-4AC44BD76F82}"/>
    <cellStyle name="Separador de milhares 2 4 5 3 2 5 3" xfId="25693" xr:uid="{CD262261-690E-401C-B436-86E7E1763B7E}"/>
    <cellStyle name="Separador de milhares 2 4 5 3 2 5 4" xfId="37488" xr:uid="{36A0C918-C39C-494A-A3AC-661D5F74774B}"/>
    <cellStyle name="Separador de milhares 2 4 5 3 2 6" xfId="16852" xr:uid="{4064F18D-6D3D-4068-89E5-C29EB8A4625C}"/>
    <cellStyle name="Separador de milhares 2 4 5 3 2 6 2" xfId="28646" xr:uid="{0E668E83-484A-490D-856C-58F2A1E2225B}"/>
    <cellStyle name="Separador de milhares 2 4 5 3 2 6 3" xfId="40445" xr:uid="{6D2A39B9-DCBE-41C1-914B-00AC27632CC5}"/>
    <cellStyle name="Separador de milhares 2 4 5 3 2 7" xfId="22756" xr:uid="{F5FF1D5F-3C2B-40F5-A7F3-D11FBD026977}"/>
    <cellStyle name="Separador de milhares 2 4 5 3 2 8" xfId="34552" xr:uid="{94779F5B-DAB4-44C4-9AD5-02FCD7EEFE43}"/>
    <cellStyle name="Separador de milhares 2 4 5 3 3" xfId="4357" xr:uid="{00000000-0005-0000-0000-0000EE1C0000}"/>
    <cellStyle name="Separador de milhares 2 4 5 3 3 2" xfId="12311" xr:uid="{00000000-0005-0000-0000-0000EF1C0000}"/>
    <cellStyle name="Separador de milhares 2 4 5 3 3 2 2" xfId="15252" xr:uid="{00000000-0005-0000-0000-0000F01C0000}"/>
    <cellStyle name="Separador de milhares 2 4 5 3 3 2 2 2" xfId="21183" xr:uid="{4E1155D8-BD1B-438E-908B-FE3F7452C8E8}"/>
    <cellStyle name="Separador de milhares 2 4 5 3 3 2 2 2 2" xfId="32977" xr:uid="{E84CE02D-ED22-4B35-91AD-9F559B8D5DB1}"/>
    <cellStyle name="Separador de milhares 2 4 5 3 3 2 2 2 3" xfId="44776" xr:uid="{749F3912-E757-4602-B196-CEA6B598A715}"/>
    <cellStyle name="Separador de milhares 2 4 5 3 3 2 2 3" xfId="27084" xr:uid="{F4412309-38EC-4E28-9F4D-02F0D809A63D}"/>
    <cellStyle name="Separador de milhares 2 4 5 3 3 2 2 4" xfId="38879" xr:uid="{EFF79134-11A2-4CF6-993D-3E5018D0FC53}"/>
    <cellStyle name="Separador de milhares 2 4 5 3 3 2 3" xfId="18247" xr:uid="{BE05AF77-90CF-4190-B3FE-89664749CBDD}"/>
    <cellStyle name="Separador de milhares 2 4 5 3 3 2 3 2" xfId="30041" xr:uid="{10EB1A11-3662-44C6-865A-40EC9B197698}"/>
    <cellStyle name="Separador de milhares 2 4 5 3 3 2 3 3" xfId="41840" xr:uid="{47CD3DBC-FB44-4B86-9943-60AF8D1EAAA4}"/>
    <cellStyle name="Separador de milhares 2 4 5 3 3 2 4" xfId="24148" xr:uid="{274A6A31-D748-43E8-9BEC-3A2B773E4549}"/>
    <cellStyle name="Separador de milhares 2 4 5 3 3 2 5" xfId="35943" xr:uid="{30CC32CE-C63B-4040-975E-273049EDF04E}"/>
    <cellStyle name="Separador de milhares 2 4 5 3 3 3" xfId="13864" xr:uid="{00000000-0005-0000-0000-0000F11C0000}"/>
    <cellStyle name="Separador de milhares 2 4 5 3 3 3 2" xfId="19795" xr:uid="{D00DA80E-F061-4F9C-AB80-3EE2BC7C7D9E}"/>
    <cellStyle name="Separador de milhares 2 4 5 3 3 3 2 2" xfId="31589" xr:uid="{FF03AF12-C7B7-4AFA-8D9D-70C1929DFD32}"/>
    <cellStyle name="Separador de milhares 2 4 5 3 3 3 2 3" xfId="43388" xr:uid="{18093ADF-B822-4796-884D-6FCF270B4220}"/>
    <cellStyle name="Separador de milhares 2 4 5 3 3 3 3" xfId="25696" xr:uid="{55B4A31F-FB86-4221-A0CF-9928AF9371A7}"/>
    <cellStyle name="Separador de milhares 2 4 5 3 3 3 4" xfId="37491" xr:uid="{B06B3887-F847-45C3-A473-8E2370A3CBDA}"/>
    <cellStyle name="Separador de milhares 2 4 5 3 3 4" xfId="16855" xr:uid="{56D6AE1A-B7AB-4DB4-8E1A-78491D637F8B}"/>
    <cellStyle name="Separador de milhares 2 4 5 3 3 4 2" xfId="28649" xr:uid="{8E335B03-ECD2-4B5C-8B79-3CBEBA478157}"/>
    <cellStyle name="Separador de milhares 2 4 5 3 3 4 3" xfId="40448" xr:uid="{4D706C88-BEE4-42D7-A91E-D19490C3A9C7}"/>
    <cellStyle name="Separador de milhares 2 4 5 3 3 5" xfId="22759" xr:uid="{FAFC9957-8E19-4B50-BD31-35B6662B6CFC}"/>
    <cellStyle name="Separador de milhares 2 4 5 3 3 6" xfId="34555" xr:uid="{F9F26A26-B222-4EFC-BA69-64733201D577}"/>
    <cellStyle name="Separador de milhares 2 4 5 3 4" xfId="4358" xr:uid="{00000000-0005-0000-0000-0000F21C0000}"/>
    <cellStyle name="Separador de milhares 2 4 5 3 4 2" xfId="12312" xr:uid="{00000000-0005-0000-0000-0000F31C0000}"/>
    <cellStyle name="Separador de milhares 2 4 5 3 4 2 2" xfId="15253" xr:uid="{00000000-0005-0000-0000-0000F41C0000}"/>
    <cellStyle name="Separador de milhares 2 4 5 3 4 2 2 2" xfId="21184" xr:uid="{272F2C3D-021E-4F95-8168-AEC7AEC9B031}"/>
    <cellStyle name="Separador de milhares 2 4 5 3 4 2 2 2 2" xfId="32978" xr:uid="{5ED98AEA-749A-4053-BD22-A2C69CF0FE44}"/>
    <cellStyle name="Separador de milhares 2 4 5 3 4 2 2 2 3" xfId="44777" xr:uid="{A3293A3F-B2C8-4304-A21A-881B45AEDFA1}"/>
    <cellStyle name="Separador de milhares 2 4 5 3 4 2 2 3" xfId="27085" xr:uid="{18DEFD0B-9420-4F45-BFA1-53386D0D7895}"/>
    <cellStyle name="Separador de milhares 2 4 5 3 4 2 2 4" xfId="38880" xr:uid="{6731CC89-26E1-47DE-ACCA-FE34E6E30EFF}"/>
    <cellStyle name="Separador de milhares 2 4 5 3 4 2 3" xfId="18248" xr:uid="{48484578-03B1-47D5-AB2A-AD577A4F61C7}"/>
    <cellStyle name="Separador de milhares 2 4 5 3 4 2 3 2" xfId="30042" xr:uid="{47D9BAF8-0444-4FF5-B042-41AF95D7D90D}"/>
    <cellStyle name="Separador de milhares 2 4 5 3 4 2 3 3" xfId="41841" xr:uid="{6031E6CB-4CFD-4D00-B717-E8507BD442BD}"/>
    <cellStyle name="Separador de milhares 2 4 5 3 4 2 4" xfId="24149" xr:uid="{C97D9799-0789-446B-959E-C20BC9CB2E1E}"/>
    <cellStyle name="Separador de milhares 2 4 5 3 4 2 5" xfId="35944" xr:uid="{C9EC3820-AAF7-440A-9949-926524E26207}"/>
    <cellStyle name="Separador de milhares 2 4 5 3 4 3" xfId="13865" xr:uid="{00000000-0005-0000-0000-0000F51C0000}"/>
    <cellStyle name="Separador de milhares 2 4 5 3 4 3 2" xfId="19796" xr:uid="{7F92FE8A-FB36-4791-91C2-F782C127D37C}"/>
    <cellStyle name="Separador de milhares 2 4 5 3 4 3 2 2" xfId="31590" xr:uid="{0707524A-3E84-403F-BCBB-715DA4714624}"/>
    <cellStyle name="Separador de milhares 2 4 5 3 4 3 2 3" xfId="43389" xr:uid="{6BA4A7BC-3F8F-4B69-A5BB-65AB71C0583F}"/>
    <cellStyle name="Separador de milhares 2 4 5 3 4 3 3" xfId="25697" xr:uid="{56DFEE4B-028A-4CA1-A7F3-AA7989AEECE0}"/>
    <cellStyle name="Separador de milhares 2 4 5 3 4 3 4" xfId="37492" xr:uid="{F0A22FBB-0B64-47EA-9B2D-60422DEA4497}"/>
    <cellStyle name="Separador de milhares 2 4 5 3 4 4" xfId="16856" xr:uid="{45F4C967-48A8-4486-A1A3-172702E4EC00}"/>
    <cellStyle name="Separador de milhares 2 4 5 3 4 4 2" xfId="28650" xr:uid="{B575BDFF-B5E2-41A5-AE93-883685BC5C1C}"/>
    <cellStyle name="Separador de milhares 2 4 5 3 4 4 3" xfId="40449" xr:uid="{53213BEE-C245-4CF9-985B-10FF3DFAFCF5}"/>
    <cellStyle name="Separador de milhares 2 4 5 3 4 5" xfId="22760" xr:uid="{32756ACC-666C-4EF0-910C-16F63A69FDA4}"/>
    <cellStyle name="Separador de milhares 2 4 5 3 4 6" xfId="34556" xr:uid="{9A44E182-609D-4A2A-A770-4579BCCAD5A7}"/>
    <cellStyle name="Separador de milhares 2 4 5 3 5" xfId="4359" xr:uid="{00000000-0005-0000-0000-0000F61C0000}"/>
    <cellStyle name="Separador de milhares 2 4 5 3 5 2" xfId="12313" xr:uid="{00000000-0005-0000-0000-0000F71C0000}"/>
    <cellStyle name="Separador de milhares 2 4 5 3 5 2 2" xfId="15254" xr:uid="{00000000-0005-0000-0000-0000F81C0000}"/>
    <cellStyle name="Separador de milhares 2 4 5 3 5 2 2 2" xfId="21185" xr:uid="{2C8B762F-DF6B-4237-A10B-5C5B62B77506}"/>
    <cellStyle name="Separador de milhares 2 4 5 3 5 2 2 2 2" xfId="32979" xr:uid="{20E768A0-0726-4948-9939-DC4016574503}"/>
    <cellStyle name="Separador de milhares 2 4 5 3 5 2 2 2 3" xfId="44778" xr:uid="{8BA1EC65-1E6F-4A64-AE32-E7B2EB69F736}"/>
    <cellStyle name="Separador de milhares 2 4 5 3 5 2 2 3" xfId="27086" xr:uid="{0595B8FC-E7A3-40D9-B1A3-CA6A3AE4F0DE}"/>
    <cellStyle name="Separador de milhares 2 4 5 3 5 2 2 4" xfId="38881" xr:uid="{110CE62F-39C5-4613-8AE2-BFD93CFEB72A}"/>
    <cellStyle name="Separador de milhares 2 4 5 3 5 2 3" xfId="18249" xr:uid="{4B9CF664-9EB1-4ADD-BA34-57A7E7E24D0C}"/>
    <cellStyle name="Separador de milhares 2 4 5 3 5 2 3 2" xfId="30043" xr:uid="{AAEDE6EB-06CA-4DC6-ADDB-B6D1FAA26BF1}"/>
    <cellStyle name="Separador de milhares 2 4 5 3 5 2 3 3" xfId="41842" xr:uid="{06EEE0C5-EE8A-4BC6-9531-59F8500751F6}"/>
    <cellStyle name="Separador de milhares 2 4 5 3 5 2 4" xfId="24150" xr:uid="{8D287AF7-3976-4738-9FEE-66EAADA07A19}"/>
    <cellStyle name="Separador de milhares 2 4 5 3 5 2 5" xfId="35945" xr:uid="{F10D9242-8CE9-4539-AC68-E4FC9519632A}"/>
    <cellStyle name="Separador de milhares 2 4 5 3 5 3" xfId="13866" xr:uid="{00000000-0005-0000-0000-0000F91C0000}"/>
    <cellStyle name="Separador de milhares 2 4 5 3 5 3 2" xfId="19797" xr:uid="{471CB618-8A5F-4B74-8F09-29AF5B242A7C}"/>
    <cellStyle name="Separador de milhares 2 4 5 3 5 3 2 2" xfId="31591" xr:uid="{C9F85FDA-4F60-4D0C-91B2-734A8D030C2D}"/>
    <cellStyle name="Separador de milhares 2 4 5 3 5 3 2 3" xfId="43390" xr:uid="{365144CF-3B9E-429D-9E15-138858EEFE46}"/>
    <cellStyle name="Separador de milhares 2 4 5 3 5 3 3" xfId="25698" xr:uid="{FC25D2C2-EBED-486C-97A1-BE87F003E912}"/>
    <cellStyle name="Separador de milhares 2 4 5 3 5 3 4" xfId="37493" xr:uid="{08AA0A2B-9B13-4369-8D53-25FF7F630A98}"/>
    <cellStyle name="Separador de milhares 2 4 5 3 5 4" xfId="16857" xr:uid="{42419E09-1D13-4B97-B751-6AF85DA813C1}"/>
    <cellStyle name="Separador de milhares 2 4 5 3 5 4 2" xfId="28651" xr:uid="{5F013886-3122-4DD1-8AF0-B7B0966181A1}"/>
    <cellStyle name="Separador de milhares 2 4 5 3 5 4 3" xfId="40450" xr:uid="{12C40139-BBB8-4594-8C70-993F4F3254DF}"/>
    <cellStyle name="Separador de milhares 2 4 5 3 5 5" xfId="22761" xr:uid="{A5924B87-D97D-4C77-81E4-CFF3ADC9B99E}"/>
    <cellStyle name="Separador de milhares 2 4 5 3 5 6" xfId="34557" xr:uid="{501FB3DF-0AB0-4C0D-ABB6-B3E97B378720}"/>
    <cellStyle name="Separador de milhares 2 4 5 3 6" xfId="12307" xr:uid="{00000000-0005-0000-0000-0000FA1C0000}"/>
    <cellStyle name="Separador de milhares 2 4 5 3 6 2" xfId="15248" xr:uid="{00000000-0005-0000-0000-0000FB1C0000}"/>
    <cellStyle name="Separador de milhares 2 4 5 3 6 2 2" xfId="21179" xr:uid="{A2567355-878C-4A46-BA6A-B1AF59DAF91A}"/>
    <cellStyle name="Separador de milhares 2 4 5 3 6 2 2 2" xfId="32973" xr:uid="{53628DF1-8C39-4286-8CD8-FFA5D6C4F6DB}"/>
    <cellStyle name="Separador de milhares 2 4 5 3 6 2 2 3" xfId="44772" xr:uid="{CA57A2DA-6B5A-42CF-B622-13BA079177A7}"/>
    <cellStyle name="Separador de milhares 2 4 5 3 6 2 3" xfId="27080" xr:uid="{C6DFB213-2338-47E3-A8C4-BCEDD0B519FC}"/>
    <cellStyle name="Separador de milhares 2 4 5 3 6 2 4" xfId="38875" xr:uid="{CC26BB02-ECF6-44A6-877B-DA6EBF5520FD}"/>
    <cellStyle name="Separador de milhares 2 4 5 3 6 3" xfId="18243" xr:uid="{F0C37C36-E7C9-4323-B9D2-756D4DFDF622}"/>
    <cellStyle name="Separador de milhares 2 4 5 3 6 3 2" xfId="30037" xr:uid="{46098857-258B-4A21-B1FF-7F04CDCF568D}"/>
    <cellStyle name="Separador de milhares 2 4 5 3 6 3 3" xfId="41836" xr:uid="{A696A665-2BFE-4A08-BCB7-3556D4C49F21}"/>
    <cellStyle name="Separador de milhares 2 4 5 3 6 4" xfId="24144" xr:uid="{B2135EEE-BE29-4123-9897-08DB4AF3F4F9}"/>
    <cellStyle name="Separador de milhares 2 4 5 3 6 5" xfId="35939" xr:uid="{578FE6CF-E20C-4656-8CAA-B703017E764A}"/>
    <cellStyle name="Separador de milhares 2 4 5 3 7" xfId="13860" xr:uid="{00000000-0005-0000-0000-0000FC1C0000}"/>
    <cellStyle name="Separador de milhares 2 4 5 3 7 2" xfId="19791" xr:uid="{EA8ED6FA-33FF-427D-92E3-027114587023}"/>
    <cellStyle name="Separador de milhares 2 4 5 3 7 2 2" xfId="31585" xr:uid="{E54B999C-27AB-4742-8930-85B4ABE6D82D}"/>
    <cellStyle name="Separador de milhares 2 4 5 3 7 2 3" xfId="43384" xr:uid="{591E529C-EE48-4E81-8893-D897F48FF75A}"/>
    <cellStyle name="Separador de milhares 2 4 5 3 7 3" xfId="25692" xr:uid="{0E9B3677-5C4C-41A5-B341-1C9070324086}"/>
    <cellStyle name="Separador de milhares 2 4 5 3 7 4" xfId="37487" xr:uid="{F6B86811-4208-4D70-A387-11F9E290545B}"/>
    <cellStyle name="Separador de milhares 2 4 5 3 8" xfId="16851" xr:uid="{CD947085-437F-4315-B3C3-3FE4ABE53171}"/>
    <cellStyle name="Separador de milhares 2 4 5 3 8 2" xfId="28645" xr:uid="{5A7BFB5A-19C6-4534-8C58-74E2E755FF75}"/>
    <cellStyle name="Separador de milhares 2 4 5 3 8 3" xfId="40444" xr:uid="{41E619E4-F7CE-4E8D-A32F-22FC42F4AF3D}"/>
    <cellStyle name="Separador de milhares 2 4 5 3 9" xfId="22755" xr:uid="{31AF3D43-07BB-4161-8EF8-E323A35A11FF}"/>
    <cellStyle name="Separador de milhares 2 4 5 4" xfId="4360" xr:uid="{00000000-0005-0000-0000-0000FD1C0000}"/>
    <cellStyle name="Separador de milhares 2 4 5 4 2" xfId="4361" xr:uid="{00000000-0005-0000-0000-0000FE1C0000}"/>
    <cellStyle name="Separador de milhares 2 4 5 4 2 2" xfId="12315" xr:uid="{00000000-0005-0000-0000-0000FF1C0000}"/>
    <cellStyle name="Separador de milhares 2 4 5 4 2 2 2" xfId="15256" xr:uid="{00000000-0005-0000-0000-0000001D0000}"/>
    <cellStyle name="Separador de milhares 2 4 5 4 2 2 2 2" xfId="21187" xr:uid="{EA364BD6-672C-4155-BE46-00D740948164}"/>
    <cellStyle name="Separador de milhares 2 4 5 4 2 2 2 2 2" xfId="32981" xr:uid="{DB3305CE-B70D-453A-B839-2C9D81872114}"/>
    <cellStyle name="Separador de milhares 2 4 5 4 2 2 2 2 3" xfId="44780" xr:uid="{1EB03646-D6EF-4DB6-AA7A-659E88ED26BC}"/>
    <cellStyle name="Separador de milhares 2 4 5 4 2 2 2 3" xfId="27088" xr:uid="{FC351D88-575F-4725-B9B4-6638BB1B02B8}"/>
    <cellStyle name="Separador de milhares 2 4 5 4 2 2 2 4" xfId="38883" xr:uid="{053B19FE-C9B6-43EC-A528-5357CAA2F49A}"/>
    <cellStyle name="Separador de milhares 2 4 5 4 2 2 3" xfId="18251" xr:uid="{1D34750D-FCC9-4122-9916-9F8937624B6E}"/>
    <cellStyle name="Separador de milhares 2 4 5 4 2 2 3 2" xfId="30045" xr:uid="{0904E684-04F6-432C-BF14-FD8BA3B7A850}"/>
    <cellStyle name="Separador de milhares 2 4 5 4 2 2 3 3" xfId="41844" xr:uid="{987270B4-A44F-4F4C-A79A-4E6869D3659D}"/>
    <cellStyle name="Separador de milhares 2 4 5 4 2 2 4" xfId="24152" xr:uid="{032C6523-C9A5-4717-BD66-C8465B6472FD}"/>
    <cellStyle name="Separador de milhares 2 4 5 4 2 2 5" xfId="35947" xr:uid="{612DE84E-12EB-4C20-95C2-53AEE6A4030E}"/>
    <cellStyle name="Separador de milhares 2 4 5 4 2 3" xfId="13868" xr:uid="{00000000-0005-0000-0000-0000011D0000}"/>
    <cellStyle name="Separador de milhares 2 4 5 4 2 3 2" xfId="19799" xr:uid="{759D663C-874E-4C0C-9C83-97CB677D62B4}"/>
    <cellStyle name="Separador de milhares 2 4 5 4 2 3 2 2" xfId="31593" xr:uid="{8C6E6B31-D982-4780-81AD-CA22B7C6F4D1}"/>
    <cellStyle name="Separador de milhares 2 4 5 4 2 3 2 3" xfId="43392" xr:uid="{D13DB3E5-C19B-440D-B66B-B579D55EE589}"/>
    <cellStyle name="Separador de milhares 2 4 5 4 2 3 3" xfId="25700" xr:uid="{3EE1EC7C-7C23-4FD4-883E-FBD0022C365B}"/>
    <cellStyle name="Separador de milhares 2 4 5 4 2 3 4" xfId="37495" xr:uid="{3653FA7D-20FE-4BC5-BEC0-A244332AECC4}"/>
    <cellStyle name="Separador de milhares 2 4 5 4 2 4" xfId="16859" xr:uid="{6A822151-2939-4D8C-BD9F-42FA1F795053}"/>
    <cellStyle name="Separador de milhares 2 4 5 4 2 4 2" xfId="28653" xr:uid="{82DBC2D2-8075-4ABE-95F3-E8716A69A8FC}"/>
    <cellStyle name="Separador de milhares 2 4 5 4 2 4 3" xfId="40452" xr:uid="{634C9299-84B6-4FB6-B51C-2794FFC6EF7C}"/>
    <cellStyle name="Separador de milhares 2 4 5 4 2 5" xfId="22763" xr:uid="{1E57F718-A535-4097-B2DB-2E37807730DC}"/>
    <cellStyle name="Separador de milhares 2 4 5 4 2 6" xfId="34559" xr:uid="{956A90D4-20B0-48EA-A857-5023EC0C88AA}"/>
    <cellStyle name="Separador de milhares 2 4 5 4 3" xfId="4362" xr:uid="{00000000-0005-0000-0000-0000021D0000}"/>
    <cellStyle name="Separador de milhares 2 4 5 4 3 2" xfId="12316" xr:uid="{00000000-0005-0000-0000-0000031D0000}"/>
    <cellStyle name="Separador de milhares 2 4 5 4 3 2 2" xfId="15257" xr:uid="{00000000-0005-0000-0000-0000041D0000}"/>
    <cellStyle name="Separador de milhares 2 4 5 4 3 2 2 2" xfId="21188" xr:uid="{7991E3D2-B937-4855-8FBA-BFC44FEEC55B}"/>
    <cellStyle name="Separador de milhares 2 4 5 4 3 2 2 2 2" xfId="32982" xr:uid="{182B6DE9-0F65-434C-BE17-3CF21735AA43}"/>
    <cellStyle name="Separador de milhares 2 4 5 4 3 2 2 2 3" xfId="44781" xr:uid="{3EBAC7C0-4A92-4CDD-BBBA-BFC9D7B06F68}"/>
    <cellStyle name="Separador de milhares 2 4 5 4 3 2 2 3" xfId="27089" xr:uid="{6ECFEFA7-15E5-45CD-8C39-755C33A1264E}"/>
    <cellStyle name="Separador de milhares 2 4 5 4 3 2 2 4" xfId="38884" xr:uid="{B3BCA1E0-81AB-4E76-B360-59758C2EE30E}"/>
    <cellStyle name="Separador de milhares 2 4 5 4 3 2 3" xfId="18252" xr:uid="{F8D5F50C-127B-4E50-B867-A09B78B1E187}"/>
    <cellStyle name="Separador de milhares 2 4 5 4 3 2 3 2" xfId="30046" xr:uid="{739E4215-FA79-4DF9-86A6-AB03BB716D8E}"/>
    <cellStyle name="Separador de milhares 2 4 5 4 3 2 3 3" xfId="41845" xr:uid="{788EB706-1598-43E6-9F09-CDB8197B7A7A}"/>
    <cellStyle name="Separador de milhares 2 4 5 4 3 2 4" xfId="24153" xr:uid="{8E7D0EFE-C010-4CEF-B7D9-E9AE7978E5FD}"/>
    <cellStyle name="Separador de milhares 2 4 5 4 3 2 5" xfId="35948" xr:uid="{8A3329A0-CDA1-4933-AFF3-3587AEA2A812}"/>
    <cellStyle name="Separador de milhares 2 4 5 4 3 3" xfId="13869" xr:uid="{00000000-0005-0000-0000-0000051D0000}"/>
    <cellStyle name="Separador de milhares 2 4 5 4 3 3 2" xfId="19800" xr:uid="{FACD9475-FD37-4546-966A-828E09DAAE0F}"/>
    <cellStyle name="Separador de milhares 2 4 5 4 3 3 2 2" xfId="31594" xr:uid="{FD75B336-61C7-4E90-BDA4-70841F73C17C}"/>
    <cellStyle name="Separador de milhares 2 4 5 4 3 3 2 3" xfId="43393" xr:uid="{9CF03ACB-3F41-464C-830D-3560C006DC72}"/>
    <cellStyle name="Separador de milhares 2 4 5 4 3 3 3" xfId="25701" xr:uid="{2FE7B15A-969E-4FA8-A3EB-E3A52FEA7FAD}"/>
    <cellStyle name="Separador de milhares 2 4 5 4 3 3 4" xfId="37496" xr:uid="{75552860-C13B-4452-9C81-FBF725398153}"/>
    <cellStyle name="Separador de milhares 2 4 5 4 3 4" xfId="16860" xr:uid="{573EAEB9-ABA9-4E1A-BE23-7E1B44F93335}"/>
    <cellStyle name="Separador de milhares 2 4 5 4 3 4 2" xfId="28654" xr:uid="{B32B91BB-0483-4DAF-8E57-B06B76AEAD2D}"/>
    <cellStyle name="Separador de milhares 2 4 5 4 3 4 3" xfId="40453" xr:uid="{02015E33-CDE1-46A1-B7EC-F170875B75B7}"/>
    <cellStyle name="Separador de milhares 2 4 5 4 3 5" xfId="22764" xr:uid="{B6953B51-1AF1-4622-9235-41299F912FD8}"/>
    <cellStyle name="Separador de milhares 2 4 5 4 3 6" xfId="34560" xr:uid="{23DC92F4-F348-405A-ADF0-BBB5EE242B21}"/>
    <cellStyle name="Separador de milhares 2 4 5 4 4" xfId="12314" xr:uid="{00000000-0005-0000-0000-0000061D0000}"/>
    <cellStyle name="Separador de milhares 2 4 5 4 4 2" xfId="15255" xr:uid="{00000000-0005-0000-0000-0000071D0000}"/>
    <cellStyle name="Separador de milhares 2 4 5 4 4 2 2" xfId="21186" xr:uid="{3EB6975F-19B3-4D78-A503-81A7329840D4}"/>
    <cellStyle name="Separador de milhares 2 4 5 4 4 2 2 2" xfId="32980" xr:uid="{6613A3E6-7C30-440D-AC7A-341687764BEE}"/>
    <cellStyle name="Separador de milhares 2 4 5 4 4 2 2 3" xfId="44779" xr:uid="{FE031889-6A6E-436D-AEC0-AC7A1DF1CCC2}"/>
    <cellStyle name="Separador de milhares 2 4 5 4 4 2 3" xfId="27087" xr:uid="{67DAFD2D-C652-47AB-977A-1AB4CCE14AF5}"/>
    <cellStyle name="Separador de milhares 2 4 5 4 4 2 4" xfId="38882" xr:uid="{B7C1CBEB-64EC-41FD-99D1-ABB3410924ED}"/>
    <cellStyle name="Separador de milhares 2 4 5 4 4 3" xfId="18250" xr:uid="{A8101BB0-9EB2-4733-B764-5E60B70AEDE3}"/>
    <cellStyle name="Separador de milhares 2 4 5 4 4 3 2" xfId="30044" xr:uid="{C96712CD-88AE-4183-BBDC-E092C9A9D866}"/>
    <cellStyle name="Separador de milhares 2 4 5 4 4 3 3" xfId="41843" xr:uid="{35307E50-9070-4AC1-9103-8338D1BF3076}"/>
    <cellStyle name="Separador de milhares 2 4 5 4 4 4" xfId="24151" xr:uid="{91D0DE92-E379-4DA1-8D61-506321B1EE27}"/>
    <cellStyle name="Separador de milhares 2 4 5 4 4 5" xfId="35946" xr:uid="{02F2DD51-E625-4255-A390-2E976FADF5E9}"/>
    <cellStyle name="Separador de milhares 2 4 5 4 5" xfId="13867" xr:uid="{00000000-0005-0000-0000-0000081D0000}"/>
    <cellStyle name="Separador de milhares 2 4 5 4 5 2" xfId="19798" xr:uid="{E95053A2-2D71-49F9-BCD7-9967C375DF76}"/>
    <cellStyle name="Separador de milhares 2 4 5 4 5 2 2" xfId="31592" xr:uid="{9AE0D13F-4C28-4F81-AC84-5E2E540C2772}"/>
    <cellStyle name="Separador de milhares 2 4 5 4 5 2 3" xfId="43391" xr:uid="{0D0D2431-8A33-47DB-8B6D-E819DC80ED5D}"/>
    <cellStyle name="Separador de milhares 2 4 5 4 5 3" xfId="25699" xr:uid="{BBAEB020-E62C-4F8A-9D3F-4A3817723D1C}"/>
    <cellStyle name="Separador de milhares 2 4 5 4 5 4" xfId="37494" xr:uid="{86D7112B-2C29-4E6C-9232-A7F3855533A2}"/>
    <cellStyle name="Separador de milhares 2 4 5 4 6" xfId="16858" xr:uid="{0F710D24-8C78-4E73-AE27-08BB4AB8FD39}"/>
    <cellStyle name="Separador de milhares 2 4 5 4 6 2" xfId="28652" xr:uid="{67F800AB-C65C-4F76-99FF-2073EAE28A25}"/>
    <cellStyle name="Separador de milhares 2 4 5 4 6 3" xfId="40451" xr:uid="{348A6A7C-888F-44C5-8801-10AF19D0DC5D}"/>
    <cellStyle name="Separador de milhares 2 4 5 4 7" xfId="22762" xr:uid="{D0477FC8-3419-4195-A8EC-EF4A5A2332E0}"/>
    <cellStyle name="Separador de milhares 2 4 5 4 8" xfId="34558" xr:uid="{93652101-0485-4C0C-B98D-90982EE21F5D}"/>
    <cellStyle name="Separador de milhares 2 4 5 5" xfId="4363" xr:uid="{00000000-0005-0000-0000-0000091D0000}"/>
    <cellStyle name="Separador de milhares 2 4 5 5 2" xfId="12317" xr:uid="{00000000-0005-0000-0000-00000A1D0000}"/>
    <cellStyle name="Separador de milhares 2 4 5 5 2 2" xfId="15258" xr:uid="{00000000-0005-0000-0000-00000B1D0000}"/>
    <cellStyle name="Separador de milhares 2 4 5 5 2 2 2" xfId="21189" xr:uid="{ECD6FE43-0C40-4F6F-B2ED-562F2CF84537}"/>
    <cellStyle name="Separador de milhares 2 4 5 5 2 2 2 2" xfId="32983" xr:uid="{3614DFA7-2020-44FA-94D9-0EA673FFD6C3}"/>
    <cellStyle name="Separador de milhares 2 4 5 5 2 2 2 3" xfId="44782" xr:uid="{51A6E9F9-3C03-47CA-9110-37172EBFA4A6}"/>
    <cellStyle name="Separador de milhares 2 4 5 5 2 2 3" xfId="27090" xr:uid="{D4E57407-1310-4A1D-B590-0E2A31F80F6F}"/>
    <cellStyle name="Separador de milhares 2 4 5 5 2 2 4" xfId="38885" xr:uid="{67F2197F-D5A3-4DF5-ABFE-D6AA743A0722}"/>
    <cellStyle name="Separador de milhares 2 4 5 5 2 3" xfId="18253" xr:uid="{68BFE692-3D1D-4101-8DA3-D6FB83D98AFE}"/>
    <cellStyle name="Separador de milhares 2 4 5 5 2 3 2" xfId="30047" xr:uid="{B0A6C36E-5F92-4A53-8B31-07510363B61D}"/>
    <cellStyle name="Separador de milhares 2 4 5 5 2 3 3" xfId="41846" xr:uid="{B912FD5A-15CC-4D97-9512-480FAEA8AD7E}"/>
    <cellStyle name="Separador de milhares 2 4 5 5 2 4" xfId="24154" xr:uid="{79C6AE8A-C7DE-4211-91AF-05B83306F8D1}"/>
    <cellStyle name="Separador de milhares 2 4 5 5 2 5" xfId="35949" xr:uid="{AC39B92F-72F1-4E8A-A26E-0D9D8AA3505E}"/>
    <cellStyle name="Separador de milhares 2 4 5 5 3" xfId="13870" xr:uid="{00000000-0005-0000-0000-00000C1D0000}"/>
    <cellStyle name="Separador de milhares 2 4 5 5 3 2" xfId="19801" xr:uid="{24636D5C-D800-4F1B-A6FD-A33E6ABDDEF1}"/>
    <cellStyle name="Separador de milhares 2 4 5 5 3 2 2" xfId="31595" xr:uid="{5C0E98F8-6D10-41EB-BB0E-E086015BA259}"/>
    <cellStyle name="Separador de milhares 2 4 5 5 3 2 3" xfId="43394" xr:uid="{3C7F4ABC-FC0A-4F1C-B39C-0082A93BAA1E}"/>
    <cellStyle name="Separador de milhares 2 4 5 5 3 3" xfId="25702" xr:uid="{21C4D73C-E91B-4034-A7CC-77206DE27BF8}"/>
    <cellStyle name="Separador de milhares 2 4 5 5 3 4" xfId="37497" xr:uid="{4566C24E-AA7A-4A3B-8C9B-04A70802AC4B}"/>
    <cellStyle name="Separador de milhares 2 4 5 5 4" xfId="16861" xr:uid="{AD5B20B6-75E0-4422-B23A-05C4FCE2F318}"/>
    <cellStyle name="Separador de milhares 2 4 5 5 4 2" xfId="28655" xr:uid="{70CC35D6-6F6C-4FD6-BB9B-792CE40591FC}"/>
    <cellStyle name="Separador de milhares 2 4 5 5 4 3" xfId="40454" xr:uid="{36937D62-649E-49A7-B185-1B44B4262A29}"/>
    <cellStyle name="Separador de milhares 2 4 5 5 5" xfId="22765" xr:uid="{B5254653-B34B-4536-BD72-AA5BDAF1B50C}"/>
    <cellStyle name="Separador de milhares 2 4 5 5 6" xfId="34561" xr:uid="{B052A20D-9477-46A6-83BA-F0FBA84E7615}"/>
    <cellStyle name="Separador de milhares 2 4 5 6" xfId="4364" xr:uid="{00000000-0005-0000-0000-00000D1D0000}"/>
    <cellStyle name="Separador de milhares 2 4 5 6 2" xfId="12318" xr:uid="{00000000-0005-0000-0000-00000E1D0000}"/>
    <cellStyle name="Separador de milhares 2 4 5 6 2 2" xfId="15259" xr:uid="{00000000-0005-0000-0000-00000F1D0000}"/>
    <cellStyle name="Separador de milhares 2 4 5 6 2 2 2" xfId="21190" xr:uid="{282195E0-41EA-43E5-A956-922A712A42FC}"/>
    <cellStyle name="Separador de milhares 2 4 5 6 2 2 2 2" xfId="32984" xr:uid="{0211F27B-AD21-469E-BD98-971CA051A1D6}"/>
    <cellStyle name="Separador de milhares 2 4 5 6 2 2 2 3" xfId="44783" xr:uid="{E6657B44-5BF1-402E-AE6C-847002101386}"/>
    <cellStyle name="Separador de milhares 2 4 5 6 2 2 3" xfId="27091" xr:uid="{E671C240-5CBB-41C5-AFE1-FFC866490337}"/>
    <cellStyle name="Separador de milhares 2 4 5 6 2 2 4" xfId="38886" xr:uid="{65B12412-8309-44AC-90CE-BAEC307DFB94}"/>
    <cellStyle name="Separador de milhares 2 4 5 6 2 3" xfId="18254" xr:uid="{C695E59F-A057-4D68-8F14-D8CB0B8E5F8D}"/>
    <cellStyle name="Separador de milhares 2 4 5 6 2 3 2" xfId="30048" xr:uid="{F18DDA4D-2AED-4207-8C8A-759E8E42BC79}"/>
    <cellStyle name="Separador de milhares 2 4 5 6 2 3 3" xfId="41847" xr:uid="{4D14FBF0-879F-4F20-A483-8DE14A7B8AED}"/>
    <cellStyle name="Separador de milhares 2 4 5 6 2 4" xfId="24155" xr:uid="{2130C210-F38C-4BD5-A043-7177C9501687}"/>
    <cellStyle name="Separador de milhares 2 4 5 6 2 5" xfId="35950" xr:uid="{1B69D856-3FF3-410E-8FE9-37FDFF1E87A9}"/>
    <cellStyle name="Separador de milhares 2 4 5 6 3" xfId="13871" xr:uid="{00000000-0005-0000-0000-0000101D0000}"/>
    <cellStyle name="Separador de milhares 2 4 5 6 3 2" xfId="19802" xr:uid="{CC74374E-7692-4177-8A52-FCD372843CEB}"/>
    <cellStyle name="Separador de milhares 2 4 5 6 3 2 2" xfId="31596" xr:uid="{7DFA61F6-E349-4116-ADCF-480340A405A5}"/>
    <cellStyle name="Separador de milhares 2 4 5 6 3 2 3" xfId="43395" xr:uid="{60C5E1F4-D769-4DAC-BA4A-E3D0904E6EFE}"/>
    <cellStyle name="Separador de milhares 2 4 5 6 3 3" xfId="25703" xr:uid="{C1C8445A-A1FD-4136-90DD-D6B158AC5ABE}"/>
    <cellStyle name="Separador de milhares 2 4 5 6 3 4" xfId="37498" xr:uid="{BF37F6B1-2CF6-477D-9C93-78476306A510}"/>
    <cellStyle name="Separador de milhares 2 4 5 6 4" xfId="16862" xr:uid="{C814CD31-95FA-4F58-A1A0-A8A812F1FCB1}"/>
    <cellStyle name="Separador de milhares 2 4 5 6 4 2" xfId="28656" xr:uid="{77718F6E-3587-4468-BE02-5865F3AE3A59}"/>
    <cellStyle name="Separador de milhares 2 4 5 6 4 3" xfId="40455" xr:uid="{CF5D395F-512E-41B5-8837-10C23B4A806F}"/>
    <cellStyle name="Separador de milhares 2 4 5 6 5" xfId="22766" xr:uid="{3601E5CE-98A8-4316-AC54-B09C08F166FE}"/>
    <cellStyle name="Separador de milhares 2 4 5 6 6" xfId="34562" xr:uid="{CDA04892-2D48-4AF4-9088-28E849CD251B}"/>
    <cellStyle name="Separador de milhares 2 4 5 7" xfId="4365" xr:uid="{00000000-0005-0000-0000-0000111D0000}"/>
    <cellStyle name="Separador de milhares 2 4 5 8" xfId="12299" xr:uid="{00000000-0005-0000-0000-0000121D0000}"/>
    <cellStyle name="Separador de milhares 2 4 5 8 2" xfId="15240" xr:uid="{00000000-0005-0000-0000-0000131D0000}"/>
    <cellStyle name="Separador de milhares 2 4 5 8 2 2" xfId="21171" xr:uid="{434C729B-EF60-4614-8F39-D7557F3A9C82}"/>
    <cellStyle name="Separador de milhares 2 4 5 8 2 2 2" xfId="32965" xr:uid="{849F1CFE-8D9A-4986-856B-AB3D5DC141D1}"/>
    <cellStyle name="Separador de milhares 2 4 5 8 2 2 3" xfId="44764" xr:uid="{28835CFF-96DE-4873-91A3-CFC4DE8F143A}"/>
    <cellStyle name="Separador de milhares 2 4 5 8 2 3" xfId="27072" xr:uid="{4B0A0B35-3D0F-4584-9C1E-DD1178DB455A}"/>
    <cellStyle name="Separador de milhares 2 4 5 8 2 4" xfId="38867" xr:uid="{9BA8954E-A13C-4B99-BC1D-99B2F9460C1F}"/>
    <cellStyle name="Separador de milhares 2 4 5 8 3" xfId="18235" xr:uid="{1BDB8CA5-CC9E-4F60-B31C-A31B934B1A27}"/>
    <cellStyle name="Separador de milhares 2 4 5 8 3 2" xfId="30029" xr:uid="{4C54A5B1-725D-40CC-9133-E1F7ED297447}"/>
    <cellStyle name="Separador de milhares 2 4 5 8 3 3" xfId="41828" xr:uid="{CEE1287E-CAA7-4BD1-B56A-0528826F3491}"/>
    <cellStyle name="Separador de milhares 2 4 5 8 4" xfId="24136" xr:uid="{04720C54-2DA6-4C4B-BD4D-2C26B0A312BF}"/>
    <cellStyle name="Separador de milhares 2 4 5 8 5" xfId="35931" xr:uid="{0ADCFF12-9857-4DAE-B5AE-E23D2FAEC617}"/>
    <cellStyle name="Separador de milhares 2 4 5 9" xfId="13852" xr:uid="{00000000-0005-0000-0000-0000141D0000}"/>
    <cellStyle name="Separador de milhares 2 4 5 9 2" xfId="19783" xr:uid="{31EDDFFE-0DA7-411E-A2CD-23BB0CDD374E}"/>
    <cellStyle name="Separador de milhares 2 4 5 9 2 2" xfId="31577" xr:uid="{15FB7C48-CAC0-46F5-BBF3-D537647E10EB}"/>
    <cellStyle name="Separador de milhares 2 4 5 9 2 3" xfId="43376" xr:uid="{A3415D78-64C0-4AE8-8AEC-D62892A83EC5}"/>
    <cellStyle name="Separador de milhares 2 4 5 9 3" xfId="25684" xr:uid="{32B05CEC-9E89-452A-99E8-CF6D42A7C532}"/>
    <cellStyle name="Separador de milhares 2 4 5 9 4" xfId="37479" xr:uid="{2683F165-C8F6-4BAD-B21E-E93B5B6270AB}"/>
    <cellStyle name="Separador de milhares 2 4 6" xfId="4366" xr:uid="{00000000-0005-0000-0000-0000151D0000}"/>
    <cellStyle name="Separador de milhares 2 4 6 2" xfId="4367" xr:uid="{00000000-0005-0000-0000-0000161D0000}"/>
    <cellStyle name="Separador de milhares 2 4 6 2 2" xfId="4368" xr:uid="{00000000-0005-0000-0000-0000171D0000}"/>
    <cellStyle name="Separador de milhares 2 4 6 2 2 2" xfId="4369" xr:uid="{00000000-0005-0000-0000-0000181D0000}"/>
    <cellStyle name="Separador de milhares 2 4 6 2 2 3" xfId="4370" xr:uid="{00000000-0005-0000-0000-0000191D0000}"/>
    <cellStyle name="Separador de milhares 2 4 6 2 3" xfId="4371" xr:uid="{00000000-0005-0000-0000-00001A1D0000}"/>
    <cellStyle name="Separador de milhares 2 4 6 2 4" xfId="4372" xr:uid="{00000000-0005-0000-0000-00001B1D0000}"/>
    <cellStyle name="Separador de milhares 2 4 6 2 5" xfId="4373" xr:uid="{00000000-0005-0000-0000-00001C1D0000}"/>
    <cellStyle name="Separador de milhares 2 4 6 3" xfId="4374" xr:uid="{00000000-0005-0000-0000-00001D1D0000}"/>
    <cellStyle name="Separador de milhares 2 4 6 3 2" xfId="4375" xr:uid="{00000000-0005-0000-0000-00001E1D0000}"/>
    <cellStyle name="Separador de milhares 2 4 6 3 2 2" xfId="4376" xr:uid="{00000000-0005-0000-0000-00001F1D0000}"/>
    <cellStyle name="Separador de milhares 2 4 6 3 2 3" xfId="4377" xr:uid="{00000000-0005-0000-0000-0000201D0000}"/>
    <cellStyle name="Separador de milhares 2 4 6 3 3" xfId="4378" xr:uid="{00000000-0005-0000-0000-0000211D0000}"/>
    <cellStyle name="Separador de milhares 2 4 6 3 4" xfId="4379" xr:uid="{00000000-0005-0000-0000-0000221D0000}"/>
    <cellStyle name="Separador de milhares 2 4 6 3 5" xfId="4380" xr:uid="{00000000-0005-0000-0000-0000231D0000}"/>
    <cellStyle name="Separador de milhares 2 4 6 4" xfId="4381" xr:uid="{00000000-0005-0000-0000-0000241D0000}"/>
    <cellStyle name="Separador de milhares 2 4 6 4 2" xfId="4382" xr:uid="{00000000-0005-0000-0000-0000251D0000}"/>
    <cellStyle name="Separador de milhares 2 4 6 4 3" xfId="4383" xr:uid="{00000000-0005-0000-0000-0000261D0000}"/>
    <cellStyle name="Separador de milhares 2 4 6 5" xfId="4384" xr:uid="{00000000-0005-0000-0000-0000271D0000}"/>
    <cellStyle name="Separador de milhares 2 4 6 6" xfId="4385" xr:uid="{00000000-0005-0000-0000-0000281D0000}"/>
    <cellStyle name="Separador de milhares 2 4 6 7" xfId="4386" xr:uid="{00000000-0005-0000-0000-0000291D0000}"/>
    <cellStyle name="Separador de milhares 2 4 7" xfId="4387" xr:uid="{00000000-0005-0000-0000-00002A1D0000}"/>
    <cellStyle name="Separador de milhares 2 4 7 2" xfId="4388" xr:uid="{00000000-0005-0000-0000-00002B1D0000}"/>
    <cellStyle name="Separador de milhares 2 4 7 2 2" xfId="4389" xr:uid="{00000000-0005-0000-0000-00002C1D0000}"/>
    <cellStyle name="Separador de milhares 2 4 7 2 2 2" xfId="4390" xr:uid="{00000000-0005-0000-0000-00002D1D0000}"/>
    <cellStyle name="Separador de milhares 2 4 7 2 2 3" xfId="4391" xr:uid="{00000000-0005-0000-0000-00002E1D0000}"/>
    <cellStyle name="Separador de milhares 2 4 7 2 3" xfId="4392" xr:uid="{00000000-0005-0000-0000-00002F1D0000}"/>
    <cellStyle name="Separador de milhares 2 4 7 2 4" xfId="4393" xr:uid="{00000000-0005-0000-0000-0000301D0000}"/>
    <cellStyle name="Separador de milhares 2 4 7 2 5" xfId="4394" xr:uid="{00000000-0005-0000-0000-0000311D0000}"/>
    <cellStyle name="Separador de milhares 2 4 7 3" xfId="4395" xr:uid="{00000000-0005-0000-0000-0000321D0000}"/>
    <cellStyle name="Separador de milhares 2 4 7 3 2" xfId="4396" xr:uid="{00000000-0005-0000-0000-0000331D0000}"/>
    <cellStyle name="Separador de milhares 2 4 7 3 2 2" xfId="4397" xr:uid="{00000000-0005-0000-0000-0000341D0000}"/>
    <cellStyle name="Separador de milhares 2 4 7 3 2 3" xfId="4398" xr:uid="{00000000-0005-0000-0000-0000351D0000}"/>
    <cellStyle name="Separador de milhares 2 4 7 3 3" xfId="4399" xr:uid="{00000000-0005-0000-0000-0000361D0000}"/>
    <cellStyle name="Separador de milhares 2 4 7 3 4" xfId="4400" xr:uid="{00000000-0005-0000-0000-0000371D0000}"/>
    <cellStyle name="Separador de milhares 2 4 7 3 5" xfId="4401" xr:uid="{00000000-0005-0000-0000-0000381D0000}"/>
    <cellStyle name="Separador de milhares 2 4 7 4" xfId="4402" xr:uid="{00000000-0005-0000-0000-0000391D0000}"/>
    <cellStyle name="Separador de milhares 2 4 7 4 2" xfId="4403" xr:uid="{00000000-0005-0000-0000-00003A1D0000}"/>
    <cellStyle name="Separador de milhares 2 4 7 4 3" xfId="4404" xr:uid="{00000000-0005-0000-0000-00003B1D0000}"/>
    <cellStyle name="Separador de milhares 2 4 7 5" xfId="4405" xr:uid="{00000000-0005-0000-0000-00003C1D0000}"/>
    <cellStyle name="Separador de milhares 2 4 7 6" xfId="4406" xr:uid="{00000000-0005-0000-0000-00003D1D0000}"/>
    <cellStyle name="Separador de milhares 2 4 7 7" xfId="4407" xr:uid="{00000000-0005-0000-0000-00003E1D0000}"/>
    <cellStyle name="Separador de milhares 2 4 8" xfId="4408" xr:uid="{00000000-0005-0000-0000-00003F1D0000}"/>
    <cellStyle name="Separador de milhares 2 4 8 2" xfId="4409" xr:uid="{00000000-0005-0000-0000-0000401D0000}"/>
    <cellStyle name="Separador de milhares 2 4 8 2 2" xfId="4410" xr:uid="{00000000-0005-0000-0000-0000411D0000}"/>
    <cellStyle name="Separador de milhares 2 4 8 2 2 2" xfId="4411" xr:uid="{00000000-0005-0000-0000-0000421D0000}"/>
    <cellStyle name="Separador de milhares 2 4 8 2 2 3" xfId="4412" xr:uid="{00000000-0005-0000-0000-0000431D0000}"/>
    <cellStyle name="Separador de milhares 2 4 8 2 3" xfId="4413" xr:uid="{00000000-0005-0000-0000-0000441D0000}"/>
    <cellStyle name="Separador de milhares 2 4 8 2 4" xfId="4414" xr:uid="{00000000-0005-0000-0000-0000451D0000}"/>
    <cellStyle name="Separador de milhares 2 4 8 2 5" xfId="4415" xr:uid="{00000000-0005-0000-0000-0000461D0000}"/>
    <cellStyle name="Separador de milhares 2 4 8 3" xfId="4416" xr:uid="{00000000-0005-0000-0000-0000471D0000}"/>
    <cellStyle name="Separador de milhares 2 4 8 3 2" xfId="4417" xr:uid="{00000000-0005-0000-0000-0000481D0000}"/>
    <cellStyle name="Separador de milhares 2 4 8 3 2 2" xfId="4418" xr:uid="{00000000-0005-0000-0000-0000491D0000}"/>
    <cellStyle name="Separador de milhares 2 4 8 3 2 3" xfId="4419" xr:uid="{00000000-0005-0000-0000-00004A1D0000}"/>
    <cellStyle name="Separador de milhares 2 4 8 3 3" xfId="4420" xr:uid="{00000000-0005-0000-0000-00004B1D0000}"/>
    <cellStyle name="Separador de milhares 2 4 8 3 4" xfId="4421" xr:uid="{00000000-0005-0000-0000-00004C1D0000}"/>
    <cellStyle name="Separador de milhares 2 4 8 3 5" xfId="4422" xr:uid="{00000000-0005-0000-0000-00004D1D0000}"/>
    <cellStyle name="Separador de milhares 2 4 8 4" xfId="4423" xr:uid="{00000000-0005-0000-0000-00004E1D0000}"/>
    <cellStyle name="Separador de milhares 2 4 8 4 2" xfId="4424" xr:uid="{00000000-0005-0000-0000-00004F1D0000}"/>
    <cellStyle name="Separador de milhares 2 4 8 4 3" xfId="4425" xr:uid="{00000000-0005-0000-0000-0000501D0000}"/>
    <cellStyle name="Separador de milhares 2 4 8 5" xfId="4426" xr:uid="{00000000-0005-0000-0000-0000511D0000}"/>
    <cellStyle name="Separador de milhares 2 4 8 6" xfId="4427" xr:uid="{00000000-0005-0000-0000-0000521D0000}"/>
    <cellStyle name="Separador de milhares 2 4 8 7" xfId="4428" xr:uid="{00000000-0005-0000-0000-0000531D0000}"/>
    <cellStyle name="Separador de milhares 2 4 9" xfId="4429" xr:uid="{00000000-0005-0000-0000-0000541D0000}"/>
    <cellStyle name="Separador de milhares 2 4 9 2" xfId="4430" xr:uid="{00000000-0005-0000-0000-0000551D0000}"/>
    <cellStyle name="Separador de milhares 2 4 9 2 2" xfId="4431" xr:uid="{00000000-0005-0000-0000-0000561D0000}"/>
    <cellStyle name="Separador de milhares 2 4 9 2 2 2" xfId="4432" xr:uid="{00000000-0005-0000-0000-0000571D0000}"/>
    <cellStyle name="Separador de milhares 2 4 9 2 2 3" xfId="4433" xr:uid="{00000000-0005-0000-0000-0000581D0000}"/>
    <cellStyle name="Separador de milhares 2 4 9 2 3" xfId="4434" xr:uid="{00000000-0005-0000-0000-0000591D0000}"/>
    <cellStyle name="Separador de milhares 2 4 9 2 4" xfId="4435" xr:uid="{00000000-0005-0000-0000-00005A1D0000}"/>
    <cellStyle name="Separador de milhares 2 4 9 2 5" xfId="4436" xr:uid="{00000000-0005-0000-0000-00005B1D0000}"/>
    <cellStyle name="Separador de milhares 2 4 9 3" xfId="4437" xr:uid="{00000000-0005-0000-0000-00005C1D0000}"/>
    <cellStyle name="Separador de milhares 2 4 9 3 2" xfId="4438" xr:uid="{00000000-0005-0000-0000-00005D1D0000}"/>
    <cellStyle name="Separador de milhares 2 4 9 3 2 2" xfId="4439" xr:uid="{00000000-0005-0000-0000-00005E1D0000}"/>
    <cellStyle name="Separador de milhares 2 4 9 3 2 3" xfId="4440" xr:uid="{00000000-0005-0000-0000-00005F1D0000}"/>
    <cellStyle name="Separador de milhares 2 4 9 3 3" xfId="4441" xr:uid="{00000000-0005-0000-0000-0000601D0000}"/>
    <cellStyle name="Separador de milhares 2 4 9 3 4" xfId="4442" xr:uid="{00000000-0005-0000-0000-0000611D0000}"/>
    <cellStyle name="Separador de milhares 2 4 9 3 5" xfId="4443" xr:uid="{00000000-0005-0000-0000-0000621D0000}"/>
    <cellStyle name="Separador de milhares 2 4 9 4" xfId="4444" xr:uid="{00000000-0005-0000-0000-0000631D0000}"/>
    <cellStyle name="Separador de milhares 2 4 9 4 2" xfId="4445" xr:uid="{00000000-0005-0000-0000-0000641D0000}"/>
    <cellStyle name="Separador de milhares 2 4 9 4 3" xfId="4446" xr:uid="{00000000-0005-0000-0000-0000651D0000}"/>
    <cellStyle name="Separador de milhares 2 4 9 5" xfId="4447" xr:uid="{00000000-0005-0000-0000-0000661D0000}"/>
    <cellStyle name="Separador de milhares 2 4 9 6" xfId="4448" xr:uid="{00000000-0005-0000-0000-0000671D0000}"/>
    <cellStyle name="Separador de milhares 2 4 9 7" xfId="4449" xr:uid="{00000000-0005-0000-0000-0000681D0000}"/>
    <cellStyle name="Separador de milhares 2 5" xfId="95" xr:uid="{00000000-0005-0000-0000-0000691D0000}"/>
    <cellStyle name="Separador de milhares 2 5 10" xfId="12363" xr:uid="{00000000-0005-0000-0000-00006A1D0000}"/>
    <cellStyle name="Separador de milhares 2 5 10 2" xfId="18294" xr:uid="{9A00C90D-F881-465A-94B3-DCA470456247}"/>
    <cellStyle name="Separador de milhares 2 5 10 2 2" xfId="30088" xr:uid="{E2F1F397-EB18-4334-ADA0-A375746FA547}"/>
    <cellStyle name="Separador de milhares 2 5 10 2 3" xfId="41887" xr:uid="{6C456672-875A-41FC-83AA-FD49F58418EB}"/>
    <cellStyle name="Separador de milhares 2 5 10 3" xfId="24195" xr:uid="{8A22F7B4-0C91-4FCD-A5C7-E3D52C555FEE}"/>
    <cellStyle name="Separador de milhares 2 5 10 4" xfId="35990" xr:uid="{DC29A25C-AF70-416A-94E8-1E8CFEE404A2}"/>
    <cellStyle name="Separador de milhares 2 5 11" xfId="15350" xr:uid="{8DC92146-DF98-4377-89D3-3176009F34FD}"/>
    <cellStyle name="Separador de milhares 2 5 11 2" xfId="27148" xr:uid="{C8E4FFF5-41CB-4713-89F0-E0847EBAAA2C}"/>
    <cellStyle name="Separador de milhares 2 5 11 3" xfId="38943" xr:uid="{89B3AF30-F8EC-4957-9914-1087A1CCD139}"/>
    <cellStyle name="Separador de milhares 2 5 12" xfId="21258" xr:uid="{737A4653-74F3-4E0E-A0B3-81DAF569023F}"/>
    <cellStyle name="Separador de milhares 2 5 13" xfId="33050" xr:uid="{3F936D25-CDF9-4880-BE53-5D8B5BDB1B20}"/>
    <cellStyle name="Separador de milhares 2 5 2" xfId="545" xr:uid="{00000000-0005-0000-0000-00006B1D0000}"/>
    <cellStyle name="Separador de milhares 2 5 2 10" xfId="33347" xr:uid="{9DC44BF2-DE08-4622-8072-D3763803A599}"/>
    <cellStyle name="Separador de milhares 2 5 2 2" xfId="4450" xr:uid="{00000000-0005-0000-0000-00006C1D0000}"/>
    <cellStyle name="Separador de milhares 2 5 2 2 2" xfId="4451" xr:uid="{00000000-0005-0000-0000-00006D1D0000}"/>
    <cellStyle name="Separador de milhares 2 5 2 2 3" xfId="4452" xr:uid="{00000000-0005-0000-0000-00006E1D0000}"/>
    <cellStyle name="Separador de milhares 2 5 2 3" xfId="4453" xr:uid="{00000000-0005-0000-0000-00006F1D0000}"/>
    <cellStyle name="Separador de milhares 2 5 2 4" xfId="4454" xr:uid="{00000000-0005-0000-0000-0000701D0000}"/>
    <cellStyle name="Separador de milhares 2 5 2 5" xfId="4455" xr:uid="{00000000-0005-0000-0000-0000711D0000}"/>
    <cellStyle name="Separador de milhares 2 5 2 6" xfId="11258" xr:uid="{00000000-0005-0000-0000-0000721D0000}"/>
    <cellStyle name="Separador de milhares 2 5 2 6 2" xfId="14201" xr:uid="{00000000-0005-0000-0000-0000731D0000}"/>
    <cellStyle name="Separador de milhares 2 5 2 6 2 2" xfId="20132" xr:uid="{75F7A68C-7A54-44D8-AA73-EE289DB3D4ED}"/>
    <cellStyle name="Separador de milhares 2 5 2 6 2 2 2" xfId="31926" xr:uid="{A11FE033-30C6-49DD-A149-1016C43D4460}"/>
    <cellStyle name="Separador de milhares 2 5 2 6 2 2 3" xfId="43725" xr:uid="{1E106915-B880-4363-8C71-6105F5510E74}"/>
    <cellStyle name="Separador de milhares 2 5 2 6 2 3" xfId="26033" xr:uid="{B00C218F-86BD-4D81-829A-9DCF6E3C510A}"/>
    <cellStyle name="Separador de milhares 2 5 2 6 2 4" xfId="37828" xr:uid="{7FC1DAFD-50AC-417A-A192-358DAD9A407F}"/>
    <cellStyle name="Separador de milhares 2 5 2 6 3" xfId="17196" xr:uid="{6263D3E1-E43B-4B14-AD97-20F7F9C3A6DC}"/>
    <cellStyle name="Separador de milhares 2 5 2 6 3 2" xfId="28990" xr:uid="{737F18C8-A3DB-416E-B83E-221F2954C24D}"/>
    <cellStyle name="Separador de milhares 2 5 2 6 3 3" xfId="40789" xr:uid="{EA483C72-759D-41A3-886B-4F261BA96320}"/>
    <cellStyle name="Separador de milhares 2 5 2 6 4" xfId="23097" xr:uid="{72D4AD1B-2B3A-413C-A6C7-C50EAF29CF49}"/>
    <cellStyle name="Separador de milhares 2 5 2 6 5" xfId="34892" xr:uid="{FD12C074-1103-41B4-900A-6787912E9DA6}"/>
    <cellStyle name="Separador de milhares 2 5 2 7" xfId="12660" xr:uid="{00000000-0005-0000-0000-0000741D0000}"/>
    <cellStyle name="Separador de milhares 2 5 2 7 2" xfId="18591" xr:uid="{15B57745-E7E9-49D1-B14D-AEFE0DB13044}"/>
    <cellStyle name="Separador de milhares 2 5 2 7 2 2" xfId="30385" xr:uid="{D36F4996-1CA5-4C14-B141-E83933B401CB}"/>
    <cellStyle name="Separador de milhares 2 5 2 7 2 3" xfId="42184" xr:uid="{EB4564A2-5444-42F7-8D67-3A2527849896}"/>
    <cellStyle name="Separador de milhares 2 5 2 7 3" xfId="24492" xr:uid="{5BCF715C-EE51-494E-AB92-7367BE0EFB7D}"/>
    <cellStyle name="Separador de milhares 2 5 2 7 4" xfId="36287" xr:uid="{335C6021-2B92-434A-B974-E5DA52939ECE}"/>
    <cellStyle name="Separador de milhares 2 5 2 8" xfId="15647" xr:uid="{88C821CD-2926-449B-AD17-32CFC88F5F45}"/>
    <cellStyle name="Separador de milhares 2 5 2 8 2" xfId="27445" xr:uid="{65B8C947-58DD-47D7-81CF-61A201F0738F}"/>
    <cellStyle name="Separador de milhares 2 5 2 8 3" xfId="39240" xr:uid="{474894D7-C4B3-463E-BC8F-A1C66B4127FC}"/>
    <cellStyle name="Separador de milhares 2 5 2 9" xfId="21555" xr:uid="{C4BF5E61-7630-4316-A362-CEBEEEC32CCB}"/>
    <cellStyle name="Separador de milhares 2 5 2_Empréstimos e Financiamento SPE" xfId="10627" xr:uid="{00000000-0005-0000-0000-0000751D0000}"/>
    <cellStyle name="Separador de milhares 2 5 3" xfId="402" xr:uid="{00000000-0005-0000-0000-0000761D0000}"/>
    <cellStyle name="Separador de milhares 2 5 3 10" xfId="33204" xr:uid="{E965A207-C193-4168-B53D-8D8761359D1F}"/>
    <cellStyle name="Separador de milhares 2 5 3 2" xfId="4456" xr:uid="{00000000-0005-0000-0000-0000771D0000}"/>
    <cellStyle name="Separador de milhares 2 5 3 2 2" xfId="4457" xr:uid="{00000000-0005-0000-0000-0000781D0000}"/>
    <cellStyle name="Separador de milhares 2 5 3 2 3" xfId="4458" xr:uid="{00000000-0005-0000-0000-0000791D0000}"/>
    <cellStyle name="Separador de milhares 2 5 3 3" xfId="4459" xr:uid="{00000000-0005-0000-0000-00007A1D0000}"/>
    <cellStyle name="Separador de milhares 2 5 3 4" xfId="4460" xr:uid="{00000000-0005-0000-0000-00007B1D0000}"/>
    <cellStyle name="Separador de milhares 2 5 3 5" xfId="4461" xr:uid="{00000000-0005-0000-0000-00007C1D0000}"/>
    <cellStyle name="Separador de milhares 2 5 3 6" xfId="11119" xr:uid="{00000000-0005-0000-0000-00007D1D0000}"/>
    <cellStyle name="Separador de milhares 2 5 3 6 2" xfId="14062" xr:uid="{00000000-0005-0000-0000-00007E1D0000}"/>
    <cellStyle name="Separador de milhares 2 5 3 6 2 2" xfId="19993" xr:uid="{30D6B68E-6354-40FA-9F5F-3BBE945E1EB7}"/>
    <cellStyle name="Separador de milhares 2 5 3 6 2 2 2" xfId="31787" xr:uid="{3817BB63-F588-412C-9A8F-C90179AB6AB0}"/>
    <cellStyle name="Separador de milhares 2 5 3 6 2 2 3" xfId="43586" xr:uid="{D9C60143-9EB8-472E-8AA2-A9169AF6FE6A}"/>
    <cellStyle name="Separador de milhares 2 5 3 6 2 3" xfId="25894" xr:uid="{89810D6D-7030-4D01-860C-F709FD117D1A}"/>
    <cellStyle name="Separador de milhares 2 5 3 6 2 4" xfId="37689" xr:uid="{6868E1CC-EDD9-49BA-BBB7-DE9D61989543}"/>
    <cellStyle name="Separador de milhares 2 5 3 6 3" xfId="17057" xr:uid="{36F692EB-6316-4EA9-83D4-E3223A90C2CF}"/>
    <cellStyle name="Separador de milhares 2 5 3 6 3 2" xfId="28851" xr:uid="{E57F3095-B7B6-4C78-BF75-5357A8E5BEA6}"/>
    <cellStyle name="Separador de milhares 2 5 3 6 3 3" xfId="40650" xr:uid="{5FCD613C-4CF2-44BC-BA57-744C31FDA1CA}"/>
    <cellStyle name="Separador de milhares 2 5 3 6 4" xfId="22958" xr:uid="{4CE5367B-9A6E-418E-94B2-F9412670BA16}"/>
    <cellStyle name="Separador de milhares 2 5 3 6 5" xfId="34753" xr:uid="{0EEB4F50-2D19-4CB2-9F7A-8BF710AA794E}"/>
    <cellStyle name="Separador de milhares 2 5 3 7" xfId="12517" xr:uid="{00000000-0005-0000-0000-00007F1D0000}"/>
    <cellStyle name="Separador de milhares 2 5 3 7 2" xfId="18448" xr:uid="{F831B3A1-83CF-4C35-B908-B41DAB0E8A45}"/>
    <cellStyle name="Separador de milhares 2 5 3 7 2 2" xfId="30242" xr:uid="{A3DB9E03-497C-4EF5-8826-BDF876FFBB5E}"/>
    <cellStyle name="Separador de milhares 2 5 3 7 2 3" xfId="42041" xr:uid="{4AE2BC9B-288C-45E9-9182-BAAAB5E49DD2}"/>
    <cellStyle name="Separador de milhares 2 5 3 7 3" xfId="24349" xr:uid="{F19D7202-D390-446F-97B2-856A2B6C0A4B}"/>
    <cellStyle name="Separador de milhares 2 5 3 7 4" xfId="36144" xr:uid="{B873B485-17E8-4C37-B53D-D7AA864AAD9D}"/>
    <cellStyle name="Separador de milhares 2 5 3 8" xfId="15504" xr:uid="{35230DFF-F1F3-4452-BACE-B6236A652E5A}"/>
    <cellStyle name="Separador de milhares 2 5 3 8 2" xfId="27302" xr:uid="{7955D409-9837-4D95-9093-7E615E4EFED9}"/>
    <cellStyle name="Separador de milhares 2 5 3 8 3" xfId="39097" xr:uid="{81926FDB-06A2-4A0E-A096-2D13E47E0805}"/>
    <cellStyle name="Separador de milhares 2 5 3 9" xfId="21412" xr:uid="{9B89C29E-E6D0-4C1A-A40E-9CDA9610EAC4}"/>
    <cellStyle name="Separador de milhares 2 5 3_Empréstimos e Financiamento SPE" xfId="10628" xr:uid="{00000000-0005-0000-0000-0000801D0000}"/>
    <cellStyle name="Separador de milhares 2 5 4" xfId="4462" xr:uid="{00000000-0005-0000-0000-0000811D0000}"/>
    <cellStyle name="Separador de milhares 2 5 4 2" xfId="4463" xr:uid="{00000000-0005-0000-0000-0000821D0000}"/>
    <cellStyle name="Separador de milhares 2 5 4 2 2" xfId="4464" xr:uid="{00000000-0005-0000-0000-0000831D0000}"/>
    <cellStyle name="Separador de milhares 2 5 4 2 3" xfId="4465" xr:uid="{00000000-0005-0000-0000-0000841D0000}"/>
    <cellStyle name="Separador de milhares 2 5 4 3" xfId="4466" xr:uid="{00000000-0005-0000-0000-0000851D0000}"/>
    <cellStyle name="Separador de milhares 2 5 4 4" xfId="4467" xr:uid="{00000000-0005-0000-0000-0000861D0000}"/>
    <cellStyle name="Separador de milhares 2 5 4 5" xfId="4468" xr:uid="{00000000-0005-0000-0000-0000871D0000}"/>
    <cellStyle name="Separador de milhares 2 5 5" xfId="4469" xr:uid="{00000000-0005-0000-0000-0000881D0000}"/>
    <cellStyle name="Separador de milhares 2 5 5 2" xfId="4470" xr:uid="{00000000-0005-0000-0000-0000891D0000}"/>
    <cellStyle name="Separador de milhares 2 5 5 3" xfId="4471" xr:uid="{00000000-0005-0000-0000-00008A1D0000}"/>
    <cellStyle name="Separador de milhares 2 5 6" xfId="4472" xr:uid="{00000000-0005-0000-0000-00008B1D0000}"/>
    <cellStyle name="Separador de milhares 2 5 7" xfId="4473" xr:uid="{00000000-0005-0000-0000-00008C1D0000}"/>
    <cellStyle name="Separador de milhares 2 5 8" xfId="4474" xr:uid="{00000000-0005-0000-0000-00008D1D0000}"/>
    <cellStyle name="Separador de milhares 2 5 9" xfId="10963" xr:uid="{00000000-0005-0000-0000-00008E1D0000}"/>
    <cellStyle name="Separador de milhares 2 5 9 2" xfId="13912" xr:uid="{00000000-0005-0000-0000-00008F1D0000}"/>
    <cellStyle name="Separador de milhares 2 5 9 2 2" xfId="19843" xr:uid="{8792044C-9368-4046-96E2-0ABD2D6050BB}"/>
    <cellStyle name="Separador de milhares 2 5 9 2 2 2" xfId="31637" xr:uid="{E603806B-FCB5-4031-AA77-236816E99D38}"/>
    <cellStyle name="Separador de milhares 2 5 9 2 2 3" xfId="43436" xr:uid="{80B44097-2F25-4293-AC09-A9BB8C35C421}"/>
    <cellStyle name="Separador de milhares 2 5 9 2 3" xfId="25744" xr:uid="{995635F7-0A50-4640-A13E-FE7D75D37362}"/>
    <cellStyle name="Separador de milhares 2 5 9 2 4" xfId="37539" xr:uid="{22DB694A-DF4A-4E6E-9F11-E0E5BDA3E2C8}"/>
    <cellStyle name="Separador de milhares 2 5 9 3" xfId="16907" xr:uid="{871AF320-7C77-4B6B-8DF6-450C82CA67F6}"/>
    <cellStyle name="Separador de milhares 2 5 9 3 2" xfId="28701" xr:uid="{8769DCA5-3AB5-4C36-8955-2891A497A259}"/>
    <cellStyle name="Separador de milhares 2 5 9 3 3" xfId="40500" xr:uid="{6E18C225-80BA-4BA1-9499-3F8BABE2F5C5}"/>
    <cellStyle name="Separador de milhares 2 5 9 4" xfId="22808" xr:uid="{F78CE07B-4F87-4E11-A1A3-A07858B6EB18}"/>
    <cellStyle name="Separador de milhares 2 5 9 5" xfId="34603" xr:uid="{F07F5834-B754-4C66-A821-F7BA706FE1B0}"/>
    <cellStyle name="Separador de milhares 2 5_Empréstimos e Financiamento SPE" xfId="10626" xr:uid="{00000000-0005-0000-0000-0000901D0000}"/>
    <cellStyle name="Separador de milhares 2 6" xfId="77" xr:uid="{00000000-0005-0000-0000-0000911D0000}"/>
    <cellStyle name="Separador de milhares 2 6 10" xfId="21244" xr:uid="{3480B7E6-2767-4C22-814A-1411061F5E2E}"/>
    <cellStyle name="Separador de milhares 2 6 11" xfId="33036" xr:uid="{482AED8B-6B9E-4A94-9020-239B86149D07}"/>
    <cellStyle name="Separador de milhares 2 6 2" xfId="531" xr:uid="{00000000-0005-0000-0000-0000921D0000}"/>
    <cellStyle name="Separador de milhares 2 6 2 10" xfId="33333" xr:uid="{CD001857-2B54-4E80-9914-BCBE3952130F}"/>
    <cellStyle name="Separador de milhares 2 6 2 2" xfId="4475" xr:uid="{00000000-0005-0000-0000-0000931D0000}"/>
    <cellStyle name="Separador de milhares 2 6 2 2 2" xfId="4476" xr:uid="{00000000-0005-0000-0000-0000941D0000}"/>
    <cellStyle name="Separador de milhares 2 6 2 2 3" xfId="4477" xr:uid="{00000000-0005-0000-0000-0000951D0000}"/>
    <cellStyle name="Separador de milhares 2 6 2 3" xfId="4478" xr:uid="{00000000-0005-0000-0000-0000961D0000}"/>
    <cellStyle name="Separador de milhares 2 6 2 4" xfId="4479" xr:uid="{00000000-0005-0000-0000-0000971D0000}"/>
    <cellStyle name="Separador de milhares 2 6 2 5" xfId="4480" xr:uid="{00000000-0005-0000-0000-0000981D0000}"/>
    <cellStyle name="Separador de milhares 2 6 2 6" xfId="11246" xr:uid="{00000000-0005-0000-0000-0000991D0000}"/>
    <cellStyle name="Separador de milhares 2 6 2 6 2" xfId="14189" xr:uid="{00000000-0005-0000-0000-00009A1D0000}"/>
    <cellStyle name="Separador de milhares 2 6 2 6 2 2" xfId="20120" xr:uid="{BFF31FC3-EFFA-4A22-8B55-DABB56B06A94}"/>
    <cellStyle name="Separador de milhares 2 6 2 6 2 2 2" xfId="31914" xr:uid="{19B863FA-A8CE-43EC-A3A3-6F503A470EE8}"/>
    <cellStyle name="Separador de milhares 2 6 2 6 2 2 3" xfId="43713" xr:uid="{1E0C0663-B651-444A-80CE-A1CF7C343E55}"/>
    <cellStyle name="Separador de milhares 2 6 2 6 2 3" xfId="26021" xr:uid="{5EAADCD0-6DAE-4238-B768-A36F593D1A33}"/>
    <cellStyle name="Separador de milhares 2 6 2 6 2 4" xfId="37816" xr:uid="{2B5486BF-7726-4E02-8DD4-F5DDDF50397B}"/>
    <cellStyle name="Separador de milhares 2 6 2 6 3" xfId="17184" xr:uid="{410688F7-CA88-49F6-A23D-CC40A0DC37C8}"/>
    <cellStyle name="Separador de milhares 2 6 2 6 3 2" xfId="28978" xr:uid="{C8C1AFD2-0FE1-4046-BE34-5D38E400FE1A}"/>
    <cellStyle name="Separador de milhares 2 6 2 6 3 3" xfId="40777" xr:uid="{BB818C06-BDB1-48B2-8283-AA36240381AA}"/>
    <cellStyle name="Separador de milhares 2 6 2 6 4" xfId="23085" xr:uid="{F3548957-3CA8-4B3B-A30D-427402D6AD6C}"/>
    <cellStyle name="Separador de milhares 2 6 2 6 5" xfId="34880" xr:uid="{C1B0EDFA-49E1-4F34-8279-D1C0190D71CE}"/>
    <cellStyle name="Separador de milhares 2 6 2 7" xfId="12646" xr:uid="{00000000-0005-0000-0000-00009B1D0000}"/>
    <cellStyle name="Separador de milhares 2 6 2 7 2" xfId="18577" xr:uid="{A03A6800-8CB2-4315-A860-FBFEAB189D74}"/>
    <cellStyle name="Separador de milhares 2 6 2 7 2 2" xfId="30371" xr:uid="{0E0C08BC-6164-402D-877E-A75112D320DB}"/>
    <cellStyle name="Separador de milhares 2 6 2 7 2 3" xfId="42170" xr:uid="{ED8BDAC4-1453-4E20-92D0-BE32188C2C1A}"/>
    <cellStyle name="Separador de milhares 2 6 2 7 3" xfId="24478" xr:uid="{69F2E32D-DEA0-476A-A8DB-457F864A614F}"/>
    <cellStyle name="Separador de milhares 2 6 2 7 4" xfId="36273" xr:uid="{995AE0DB-DCBE-4732-9BB7-9B129546C845}"/>
    <cellStyle name="Separador de milhares 2 6 2 8" xfId="15633" xr:uid="{E0D56714-6D35-415F-ACC0-C68239FA892C}"/>
    <cellStyle name="Separador de milhares 2 6 2 8 2" xfId="27431" xr:uid="{3AF6FD36-6F66-47FE-A19E-2912F82CA470}"/>
    <cellStyle name="Separador de milhares 2 6 2 8 3" xfId="39226" xr:uid="{90CB44BC-31E5-4F30-AC8C-E008974AD18C}"/>
    <cellStyle name="Separador de milhares 2 6 2 9" xfId="21541" xr:uid="{DF608E15-43EE-465B-95DF-7B5B5C1F6818}"/>
    <cellStyle name="Separador de milhares 2 6 2_Empréstimos e Financiamento SPE" xfId="10630" xr:uid="{00000000-0005-0000-0000-00009C1D0000}"/>
    <cellStyle name="Separador de milhares 2 6 3" xfId="390" xr:uid="{00000000-0005-0000-0000-00009D1D0000}"/>
    <cellStyle name="Separador de milhares 2 6 3 2" xfId="4481" xr:uid="{00000000-0005-0000-0000-00009E1D0000}"/>
    <cellStyle name="Separador de milhares 2 6 3 3" xfId="4482" xr:uid="{00000000-0005-0000-0000-00009F1D0000}"/>
    <cellStyle name="Separador de milhares 2 6 3 4" xfId="11107" xr:uid="{00000000-0005-0000-0000-0000A01D0000}"/>
    <cellStyle name="Separador de milhares 2 6 3 4 2" xfId="14050" xr:uid="{00000000-0005-0000-0000-0000A11D0000}"/>
    <cellStyle name="Separador de milhares 2 6 3 4 2 2" xfId="19981" xr:uid="{EFA972A0-2B04-44C7-9E03-5BEC85A8A049}"/>
    <cellStyle name="Separador de milhares 2 6 3 4 2 2 2" xfId="31775" xr:uid="{76B24ECE-13A5-4CD6-B356-CD10B48EDF49}"/>
    <cellStyle name="Separador de milhares 2 6 3 4 2 2 3" xfId="43574" xr:uid="{5F83A802-8988-48EC-9076-F9795DCEF2AE}"/>
    <cellStyle name="Separador de milhares 2 6 3 4 2 3" xfId="25882" xr:uid="{B55A5052-A075-46EC-B5B2-957137A88F2B}"/>
    <cellStyle name="Separador de milhares 2 6 3 4 2 4" xfId="37677" xr:uid="{28D69516-090D-49D4-83E4-3AC427BED8D5}"/>
    <cellStyle name="Separador de milhares 2 6 3 4 3" xfId="17045" xr:uid="{42BB5DBE-504B-4936-9DA9-E2266B5D3E25}"/>
    <cellStyle name="Separador de milhares 2 6 3 4 3 2" xfId="28839" xr:uid="{1FFF58CE-57CB-45C3-AC83-0F61B51F55EB}"/>
    <cellStyle name="Separador de milhares 2 6 3 4 3 3" xfId="40638" xr:uid="{34BF4CF7-EDE2-487A-8B0E-66F86EE2F511}"/>
    <cellStyle name="Separador de milhares 2 6 3 4 4" xfId="22946" xr:uid="{3A8ACD19-6AA9-4533-9BAE-A7E15751E58B}"/>
    <cellStyle name="Separador de milhares 2 6 3 4 5" xfId="34741" xr:uid="{C906EFC4-E4D8-41BF-84AF-999979CB6ACE}"/>
    <cellStyle name="Separador de milhares 2 6 3 5" xfId="12505" xr:uid="{00000000-0005-0000-0000-0000A21D0000}"/>
    <cellStyle name="Separador de milhares 2 6 3 5 2" xfId="18436" xr:uid="{6C367A1F-A3B5-43A4-9860-5C53F9DF557A}"/>
    <cellStyle name="Separador de milhares 2 6 3 5 2 2" xfId="30230" xr:uid="{DD900EF4-B55E-4976-9B97-5E4A66754823}"/>
    <cellStyle name="Separador de milhares 2 6 3 5 2 3" xfId="42029" xr:uid="{ADBD1E2E-B5DA-448E-AC26-B4BBFEC6D79C}"/>
    <cellStyle name="Separador de milhares 2 6 3 5 3" xfId="24337" xr:uid="{27ACEC57-07E5-4B9B-B46A-8ADE0837C114}"/>
    <cellStyle name="Separador de milhares 2 6 3 5 4" xfId="36132" xr:uid="{3C5B6031-7D84-4F16-A674-4792E1D490AD}"/>
    <cellStyle name="Separador de milhares 2 6 3 6" xfId="15492" xr:uid="{E772F80A-FBAB-4D8C-AEA5-CFD14161CFDE}"/>
    <cellStyle name="Separador de milhares 2 6 3 6 2" xfId="27290" xr:uid="{DC579B79-1446-4ADD-B1A1-6754AE065D6C}"/>
    <cellStyle name="Separador de milhares 2 6 3 6 3" xfId="39085" xr:uid="{843F422D-53C5-4C67-A013-FB37CBE43131}"/>
    <cellStyle name="Separador de milhares 2 6 3 7" xfId="21400" xr:uid="{1A7EC253-5CDE-4943-AFEE-BB16EB64D9BE}"/>
    <cellStyle name="Separador de milhares 2 6 3 8" xfId="33192" xr:uid="{D82C8F47-9723-496C-8A54-FAFB687318A3}"/>
    <cellStyle name="Separador de milhares 2 6 3_Empréstimos e Financiamento SPE" xfId="10631" xr:uid="{00000000-0005-0000-0000-0000A31D0000}"/>
    <cellStyle name="Separador de milhares 2 6 4" xfId="4483" xr:uid="{00000000-0005-0000-0000-0000A41D0000}"/>
    <cellStyle name="Separador de milhares 2 6 5" xfId="4484" xr:uid="{00000000-0005-0000-0000-0000A51D0000}"/>
    <cellStyle name="Separador de milhares 2 6 6" xfId="4485" xr:uid="{00000000-0005-0000-0000-0000A61D0000}"/>
    <cellStyle name="Separador de milhares 2 6 7" xfId="10951" xr:uid="{00000000-0005-0000-0000-0000A71D0000}"/>
    <cellStyle name="Separador de milhares 2 6 7 2" xfId="13900" xr:uid="{00000000-0005-0000-0000-0000A81D0000}"/>
    <cellStyle name="Separador de milhares 2 6 7 2 2" xfId="19831" xr:uid="{19FA5E99-6687-40E9-A0D5-5C43BC09724E}"/>
    <cellStyle name="Separador de milhares 2 6 7 2 2 2" xfId="31625" xr:uid="{9A16C0C4-67B5-4177-A2EC-6726C95D5E99}"/>
    <cellStyle name="Separador de milhares 2 6 7 2 2 3" xfId="43424" xr:uid="{4B950EF3-5E3B-41A1-82FC-06BAFF8AF9A5}"/>
    <cellStyle name="Separador de milhares 2 6 7 2 3" xfId="25732" xr:uid="{FECFA1B8-9CA7-4049-B039-35BC013A6B7F}"/>
    <cellStyle name="Separador de milhares 2 6 7 2 4" xfId="37527" xr:uid="{EC2A28FF-3651-4AF1-89B4-095645E10582}"/>
    <cellStyle name="Separador de milhares 2 6 7 3" xfId="16895" xr:uid="{5C67F257-AB6E-4CD0-9545-B1557CA9FABD}"/>
    <cellStyle name="Separador de milhares 2 6 7 3 2" xfId="28689" xr:uid="{D9E1D707-DB9A-48FB-A2B6-02C08AE560C7}"/>
    <cellStyle name="Separador de milhares 2 6 7 3 3" xfId="40488" xr:uid="{DEF87372-65B1-40E2-897F-46BD75CBF71C}"/>
    <cellStyle name="Separador de milhares 2 6 7 4" xfId="22796" xr:uid="{E5C2AEE2-56BB-4114-8EDB-89BE314A872A}"/>
    <cellStyle name="Separador de milhares 2 6 7 5" xfId="34591" xr:uid="{CFD21EC7-126B-499B-9715-40AFC3353B80}"/>
    <cellStyle name="Separador de milhares 2 6 8" xfId="12349" xr:uid="{00000000-0005-0000-0000-0000A91D0000}"/>
    <cellStyle name="Separador de milhares 2 6 8 2" xfId="18280" xr:uid="{1843998B-1CB8-4DA2-86B2-A72DB4E11A11}"/>
    <cellStyle name="Separador de milhares 2 6 8 2 2" xfId="30074" xr:uid="{3E0E6288-AEEA-4B88-9469-451BAE4DDDF6}"/>
    <cellStyle name="Separador de milhares 2 6 8 2 3" xfId="41873" xr:uid="{319529E5-7396-4F1A-AA27-49DFD7ED8C19}"/>
    <cellStyle name="Separador de milhares 2 6 8 3" xfId="24181" xr:uid="{B4FC6AA8-BCFB-49B4-A4E7-895EE9949960}"/>
    <cellStyle name="Separador de milhares 2 6 8 4" xfId="35976" xr:uid="{1CAFA064-41EB-40D7-AB60-67C77EEEABA1}"/>
    <cellStyle name="Separador de milhares 2 6 9" xfId="15336" xr:uid="{6B76B55A-C8B3-4E60-ABFD-C5CCF5CBE7B3}"/>
    <cellStyle name="Separador de milhares 2 6 9 2" xfId="27134" xr:uid="{A6BE9CBB-0FA1-4D16-84F9-80BD949494C7}"/>
    <cellStyle name="Separador de milhares 2 6 9 3" xfId="38929" xr:uid="{DDC58EF6-5A51-4200-A07A-EBA3E5914618}"/>
    <cellStyle name="Separador de milhares 2 6_Empréstimos e Financiamento SPE" xfId="10629" xr:uid="{00000000-0005-0000-0000-0000AA1D0000}"/>
    <cellStyle name="Separador de milhares 2 7" xfId="210" xr:uid="{00000000-0005-0000-0000-0000AB1D0000}"/>
    <cellStyle name="Separador de milhares 2 7 10" xfId="33136" xr:uid="{9CF1FB27-100E-4C49-A773-4B1AF270ABCE}"/>
    <cellStyle name="Separador de milhares 2 7 2" xfId="631" xr:uid="{00000000-0005-0000-0000-0000AC1D0000}"/>
    <cellStyle name="Separador de milhares 2 7 2 2" xfId="4486" xr:uid="{00000000-0005-0000-0000-0000AD1D0000}"/>
    <cellStyle name="Separador de milhares 2 7 2 3" xfId="4487" xr:uid="{00000000-0005-0000-0000-0000AE1D0000}"/>
    <cellStyle name="Separador de milhares 2 7 2 4" xfId="11341" xr:uid="{00000000-0005-0000-0000-0000AF1D0000}"/>
    <cellStyle name="Separador de milhares 2 7 2 4 2" xfId="14284" xr:uid="{00000000-0005-0000-0000-0000B01D0000}"/>
    <cellStyle name="Separador de milhares 2 7 2 4 2 2" xfId="20215" xr:uid="{893069C5-BC20-46BA-9CBF-3093DCA4E337}"/>
    <cellStyle name="Separador de milhares 2 7 2 4 2 2 2" xfId="32009" xr:uid="{CF273175-7874-4083-AC24-E4842B76A413}"/>
    <cellStyle name="Separador de milhares 2 7 2 4 2 2 3" xfId="43808" xr:uid="{CFAF0625-4DC8-49AA-9654-F265FFF485F9}"/>
    <cellStyle name="Separador de milhares 2 7 2 4 2 3" xfId="26116" xr:uid="{66A08877-7FEF-49E5-88D0-BF0EA9E298F9}"/>
    <cellStyle name="Separador de milhares 2 7 2 4 2 4" xfId="37911" xr:uid="{05B4DF7F-2710-4ACD-AE9C-75557EE83E14}"/>
    <cellStyle name="Separador de milhares 2 7 2 4 3" xfId="17279" xr:uid="{4403461A-92B1-4B06-9BD1-A04D8CEEA28A}"/>
    <cellStyle name="Separador de milhares 2 7 2 4 3 2" xfId="29073" xr:uid="{C9F55462-93CD-4CCB-97C4-EC98C05798C1}"/>
    <cellStyle name="Separador de milhares 2 7 2 4 3 3" xfId="40872" xr:uid="{F361AB19-B429-4717-B04C-25486B9ABF3A}"/>
    <cellStyle name="Separador de milhares 2 7 2 4 4" xfId="23180" xr:uid="{4876E261-0258-434E-9F9B-154416F0784B}"/>
    <cellStyle name="Separador de milhares 2 7 2 4 5" xfId="34975" xr:uid="{351236C2-415A-4189-BF4D-8C0E92A8688B}"/>
    <cellStyle name="Separador de milhares 2 7 2 5" xfId="12746" xr:uid="{00000000-0005-0000-0000-0000B11D0000}"/>
    <cellStyle name="Separador de milhares 2 7 2 5 2" xfId="18677" xr:uid="{648B5EA2-FAE4-44B7-9007-F59FCA8ECFF0}"/>
    <cellStyle name="Separador de milhares 2 7 2 5 2 2" xfId="30471" xr:uid="{EC62C260-1065-4C21-A313-23CF30066AD6}"/>
    <cellStyle name="Separador de milhares 2 7 2 5 2 3" xfId="42270" xr:uid="{B8E0ED15-47D6-4B83-95C6-D59A83FF70EE}"/>
    <cellStyle name="Separador de milhares 2 7 2 5 3" xfId="24578" xr:uid="{A055C50F-0B81-4B22-B8A3-679F618CE3B5}"/>
    <cellStyle name="Separador de milhares 2 7 2 5 4" xfId="36373" xr:uid="{2B031D15-EF67-4CE5-9D82-5AE59600C901}"/>
    <cellStyle name="Separador de milhares 2 7 2 6" xfId="15733" xr:uid="{331001F5-B62A-431F-B52D-C84855D672EA}"/>
    <cellStyle name="Separador de milhares 2 7 2 6 2" xfId="27531" xr:uid="{D68AAA21-C9A1-4748-B8E2-B6A5CB237BB2}"/>
    <cellStyle name="Separador de milhares 2 7 2 6 3" xfId="39326" xr:uid="{B00382FD-FDE1-4C2B-95A4-67360B79EB68}"/>
    <cellStyle name="Separador de milhares 2 7 2 7" xfId="21641" xr:uid="{83A6240D-E1D5-4EF3-A24B-E16DDDBE770E}"/>
    <cellStyle name="Separador de milhares 2 7 2 8" xfId="33433" xr:uid="{E4283B16-2709-44EF-A95F-677C0E163EF3}"/>
    <cellStyle name="Separador de milhares 2 7 2_Empréstimos e Financiamento SPE" xfId="10633" xr:uid="{00000000-0005-0000-0000-0000B21D0000}"/>
    <cellStyle name="Separador de milhares 2 7 3" xfId="485" xr:uid="{00000000-0005-0000-0000-0000B31D0000}"/>
    <cellStyle name="Separador de milhares 2 7 3 2" xfId="11202" xr:uid="{00000000-0005-0000-0000-0000B41D0000}"/>
    <cellStyle name="Separador de milhares 2 7 3 2 2" xfId="14145" xr:uid="{00000000-0005-0000-0000-0000B51D0000}"/>
    <cellStyle name="Separador de milhares 2 7 3 2 2 2" xfId="20076" xr:uid="{F4C1FC8D-5B4D-43BC-9D00-B1884A92C911}"/>
    <cellStyle name="Separador de milhares 2 7 3 2 2 2 2" xfId="31870" xr:uid="{952FF4E6-BC17-450F-8EB3-1312ED911116}"/>
    <cellStyle name="Separador de milhares 2 7 3 2 2 2 3" xfId="43669" xr:uid="{ADCD432C-CE71-4CE1-9709-A513EC7A40BA}"/>
    <cellStyle name="Separador de milhares 2 7 3 2 2 3" xfId="25977" xr:uid="{2972CCA3-2DF2-4253-8974-354A333EC39C}"/>
    <cellStyle name="Separador de milhares 2 7 3 2 2 4" xfId="37772" xr:uid="{F0D2F6D9-2709-48BD-A180-15456155E113}"/>
    <cellStyle name="Separador de milhares 2 7 3 2 3" xfId="17140" xr:uid="{B9883419-2B11-4DA1-BD32-814C8EAFEA02}"/>
    <cellStyle name="Separador de milhares 2 7 3 2 3 2" xfId="28934" xr:uid="{9F1C985B-EE0D-4AC1-8C10-447600C41F4B}"/>
    <cellStyle name="Separador de milhares 2 7 3 2 3 3" xfId="40733" xr:uid="{470387D5-4A74-4AFE-A192-5D45881C2211}"/>
    <cellStyle name="Separador de milhares 2 7 3 2 4" xfId="23041" xr:uid="{FDC7A291-67E3-4C48-B1AA-3E62D9FB4268}"/>
    <cellStyle name="Separador de milhares 2 7 3 2 5" xfId="34836" xr:uid="{D3EC1263-3E52-45F3-887D-A1A14D5108EC}"/>
    <cellStyle name="Separador de milhares 2 7 3 3" xfId="12600" xr:uid="{00000000-0005-0000-0000-0000B61D0000}"/>
    <cellStyle name="Separador de milhares 2 7 3 3 2" xfId="18531" xr:uid="{2319AB73-D60E-4F3E-A2D9-212B5546C941}"/>
    <cellStyle name="Separador de milhares 2 7 3 3 2 2" xfId="30325" xr:uid="{66CD521B-A190-4CBF-802D-E6A6069D3C61}"/>
    <cellStyle name="Separador de milhares 2 7 3 3 2 3" xfId="42124" xr:uid="{F5FEA7DD-5927-4208-8212-C046A40872F9}"/>
    <cellStyle name="Separador de milhares 2 7 3 3 3" xfId="24432" xr:uid="{FF4AE0EB-5728-4AE1-8DD5-8D8E92B01E46}"/>
    <cellStyle name="Separador de milhares 2 7 3 3 4" xfId="36227" xr:uid="{8990FCE1-5CD8-4E86-A6A2-7C317F3F4705}"/>
    <cellStyle name="Separador de milhares 2 7 3 4" xfId="15587" xr:uid="{A3605B41-E2A8-4300-9407-943D172A3D66}"/>
    <cellStyle name="Separador de milhares 2 7 3 4 2" xfId="27385" xr:uid="{67EE8E61-3326-486C-8BAA-FDE6B56297CB}"/>
    <cellStyle name="Separador de milhares 2 7 3 4 3" xfId="39180" xr:uid="{B8E03430-A928-43A4-B421-4D67AAA32DAE}"/>
    <cellStyle name="Separador de milhares 2 7 3 5" xfId="21495" xr:uid="{89D240FF-E51D-4FEC-BA3D-538DCA1B05C4}"/>
    <cellStyle name="Separador de milhares 2 7 3 6" xfId="33287" xr:uid="{48B9090E-6C24-47A2-AD1A-91E45859618D}"/>
    <cellStyle name="Separador de milhares 2 7 4" xfId="4488" xr:uid="{00000000-0005-0000-0000-0000B71D0000}"/>
    <cellStyle name="Separador de milhares 2 7 5" xfId="4489" xr:uid="{00000000-0005-0000-0000-0000B81D0000}"/>
    <cellStyle name="Separador de milhares 2 7 6" xfId="11046" xr:uid="{00000000-0005-0000-0000-0000B91D0000}"/>
    <cellStyle name="Separador de milhares 2 7 6 2" xfId="13995" xr:uid="{00000000-0005-0000-0000-0000BA1D0000}"/>
    <cellStyle name="Separador de milhares 2 7 6 2 2" xfId="19926" xr:uid="{9431E121-F8BF-45DC-8828-883739D06E8B}"/>
    <cellStyle name="Separador de milhares 2 7 6 2 2 2" xfId="31720" xr:uid="{B5CD0EE6-E9B0-43A3-B709-A4B6EC1D216C}"/>
    <cellStyle name="Separador de milhares 2 7 6 2 2 3" xfId="43519" xr:uid="{53E38EE3-494A-4D16-A3F9-4314F332F270}"/>
    <cellStyle name="Separador de milhares 2 7 6 2 3" xfId="25827" xr:uid="{EE21EA3F-F31E-45A1-9099-54DE2182A22B}"/>
    <cellStyle name="Separador de milhares 2 7 6 2 4" xfId="37622" xr:uid="{D514AE15-19BA-4120-AA8E-C5020467CE60}"/>
    <cellStyle name="Separador de milhares 2 7 6 3" xfId="16990" xr:uid="{0254183F-0477-459F-9494-1C774872D581}"/>
    <cellStyle name="Separador de milhares 2 7 6 3 2" xfId="28784" xr:uid="{35DBE8AF-A8E7-4CB6-8890-7B2A69D43C64}"/>
    <cellStyle name="Separador de milhares 2 7 6 3 3" xfId="40583" xr:uid="{84B294FF-0B37-439B-B774-C72D60EA587C}"/>
    <cellStyle name="Separador de milhares 2 7 6 4" xfId="22891" xr:uid="{BCB7F6DF-C6F9-4DAE-BDB7-2EA4B15AD457}"/>
    <cellStyle name="Separador de milhares 2 7 6 5" xfId="34686" xr:uid="{D9E26711-FF2A-45DD-8530-9F73218A4E25}"/>
    <cellStyle name="Separador de milhares 2 7 7" xfId="12449" xr:uid="{00000000-0005-0000-0000-0000BB1D0000}"/>
    <cellStyle name="Separador de milhares 2 7 7 2" xfId="18380" xr:uid="{0BF77A06-997E-4141-BCA6-13CCF795021C}"/>
    <cellStyle name="Separador de milhares 2 7 7 2 2" xfId="30174" xr:uid="{7664CEC8-EC8B-4437-B790-70BE5ADDFC20}"/>
    <cellStyle name="Separador de milhares 2 7 7 2 3" xfId="41973" xr:uid="{33B9DD61-0DC9-4830-AB49-7AEF1ECD0119}"/>
    <cellStyle name="Separador de milhares 2 7 7 3" xfId="24281" xr:uid="{134B911A-B185-4AF1-9CA1-592B68E9E220}"/>
    <cellStyle name="Separador de milhares 2 7 7 4" xfId="36076" xr:uid="{7C967DE6-51FF-4034-981B-E05FF990E6A1}"/>
    <cellStyle name="Separador de milhares 2 7 8" xfId="15436" xr:uid="{7CE421BC-7558-455E-8125-947696F9B68D}"/>
    <cellStyle name="Separador de milhares 2 7 8 2" xfId="27234" xr:uid="{373CDDEE-25A8-4355-B233-4BCD7B954696}"/>
    <cellStyle name="Separador de milhares 2 7 8 3" xfId="39029" xr:uid="{23AFE5E6-A943-4F7D-AF32-418F6402A5B6}"/>
    <cellStyle name="Separador de milhares 2 7 9" xfId="21344" xr:uid="{20217939-5EFA-4E5A-97BD-1258BF9C644B}"/>
    <cellStyle name="Separador de milhares 2 7_Empréstimos e Financiamento SPE" xfId="10632" xr:uid="{00000000-0005-0000-0000-0000BC1D0000}"/>
    <cellStyle name="Separador de milhares 2 8" xfId="216" xr:uid="{00000000-0005-0000-0000-0000BD1D0000}"/>
    <cellStyle name="Separador de milhares 2 8 10" xfId="33142" xr:uid="{B1180184-179A-4791-BB4F-175D60C06E76}"/>
    <cellStyle name="Separador de milhares 2 8 2" xfId="637" xr:uid="{00000000-0005-0000-0000-0000BE1D0000}"/>
    <cellStyle name="Separador de milhares 2 8 2 2" xfId="4490" xr:uid="{00000000-0005-0000-0000-0000BF1D0000}"/>
    <cellStyle name="Separador de milhares 2 8 2 3" xfId="4491" xr:uid="{00000000-0005-0000-0000-0000C01D0000}"/>
    <cellStyle name="Separador de milhares 2 8 2 4" xfId="11347" xr:uid="{00000000-0005-0000-0000-0000C11D0000}"/>
    <cellStyle name="Separador de milhares 2 8 2 4 2" xfId="14290" xr:uid="{00000000-0005-0000-0000-0000C21D0000}"/>
    <cellStyle name="Separador de milhares 2 8 2 4 2 2" xfId="20221" xr:uid="{852237D6-44C0-4092-948A-826FAF0764CE}"/>
    <cellStyle name="Separador de milhares 2 8 2 4 2 2 2" xfId="32015" xr:uid="{8D3CFDD8-82C8-4B4D-912B-0795F6840CA0}"/>
    <cellStyle name="Separador de milhares 2 8 2 4 2 2 3" xfId="43814" xr:uid="{4B6CE9C7-029D-456E-A330-0633974A78C5}"/>
    <cellStyle name="Separador de milhares 2 8 2 4 2 3" xfId="26122" xr:uid="{FB80E084-B9C2-4B00-B40F-259EBD840345}"/>
    <cellStyle name="Separador de milhares 2 8 2 4 2 4" xfId="37917" xr:uid="{BE8D20B0-CCB9-4963-A5FF-E7683A96E0A3}"/>
    <cellStyle name="Separador de milhares 2 8 2 4 3" xfId="17285" xr:uid="{4217B251-32B8-4A2E-B901-62F7FC5386E4}"/>
    <cellStyle name="Separador de milhares 2 8 2 4 3 2" xfId="29079" xr:uid="{19B76183-8F85-43C6-AB9D-F40F302CA6E1}"/>
    <cellStyle name="Separador de milhares 2 8 2 4 3 3" xfId="40878" xr:uid="{C0212E1C-D6B6-4D14-B3CB-FF133A84071B}"/>
    <cellStyle name="Separador de milhares 2 8 2 4 4" xfId="23186" xr:uid="{08B104E6-118C-425B-B4A5-3EDD1D8216DB}"/>
    <cellStyle name="Separador de milhares 2 8 2 4 5" xfId="34981" xr:uid="{493A9A94-D2A1-4335-B67C-0C5183D89DBC}"/>
    <cellStyle name="Separador de milhares 2 8 2 5" xfId="12752" xr:uid="{00000000-0005-0000-0000-0000C31D0000}"/>
    <cellStyle name="Separador de milhares 2 8 2 5 2" xfId="18683" xr:uid="{B314F293-D6FF-4CE8-AA9D-05A6B6E85A64}"/>
    <cellStyle name="Separador de milhares 2 8 2 5 2 2" xfId="30477" xr:uid="{4488D1FD-93AA-45C0-96D4-85AA149392EC}"/>
    <cellStyle name="Separador de milhares 2 8 2 5 2 3" xfId="42276" xr:uid="{7CCEB89E-D126-42A2-B3CD-8902ADA1C4BE}"/>
    <cellStyle name="Separador de milhares 2 8 2 5 3" xfId="24584" xr:uid="{15D10DDB-AA71-4990-986B-C2A5789D7213}"/>
    <cellStyle name="Separador de milhares 2 8 2 5 4" xfId="36379" xr:uid="{F24305C0-8200-4040-B572-0828A432C3B8}"/>
    <cellStyle name="Separador de milhares 2 8 2 6" xfId="15739" xr:uid="{2DA2EF63-171E-4426-9EF0-5CF08F035017}"/>
    <cellStyle name="Separador de milhares 2 8 2 6 2" xfId="27537" xr:uid="{3B509BB3-7530-4D71-AEE6-1C18F4730EF2}"/>
    <cellStyle name="Separador de milhares 2 8 2 6 3" xfId="39332" xr:uid="{4EEDE790-44E0-4C17-8072-ABE29EC9FECA}"/>
    <cellStyle name="Separador de milhares 2 8 2 7" xfId="21647" xr:uid="{8DC5A3E7-130C-402B-9DB3-8945AC5BAB72}"/>
    <cellStyle name="Separador de milhares 2 8 2 8" xfId="33439" xr:uid="{39B9709F-FD79-42C0-84B1-FC0CD5C2BCCF}"/>
    <cellStyle name="Separador de milhares 2 8 2_Empréstimos e Financiamento SPE" xfId="10635" xr:uid="{00000000-0005-0000-0000-0000C41D0000}"/>
    <cellStyle name="Separador de milhares 2 8 3" xfId="491" xr:uid="{00000000-0005-0000-0000-0000C51D0000}"/>
    <cellStyle name="Separador de milhares 2 8 3 2" xfId="11208" xr:uid="{00000000-0005-0000-0000-0000C61D0000}"/>
    <cellStyle name="Separador de milhares 2 8 3 2 2" xfId="14151" xr:uid="{00000000-0005-0000-0000-0000C71D0000}"/>
    <cellStyle name="Separador de milhares 2 8 3 2 2 2" xfId="20082" xr:uid="{5E662DD5-7E51-4AE7-953B-44734D6CE44B}"/>
    <cellStyle name="Separador de milhares 2 8 3 2 2 2 2" xfId="31876" xr:uid="{41F7FA64-BA8D-4505-826B-D7C046F92F97}"/>
    <cellStyle name="Separador de milhares 2 8 3 2 2 2 3" xfId="43675" xr:uid="{9236E088-DAE8-4AFA-9DAE-9DCCDE8D6958}"/>
    <cellStyle name="Separador de milhares 2 8 3 2 2 3" xfId="25983" xr:uid="{F291CD3A-78F6-4817-AED0-5DA483EB1792}"/>
    <cellStyle name="Separador de milhares 2 8 3 2 2 4" xfId="37778" xr:uid="{20DDE5E0-B877-4233-8765-BCBA4927B54C}"/>
    <cellStyle name="Separador de milhares 2 8 3 2 3" xfId="17146" xr:uid="{FACF5346-01B8-4A02-971D-FB6880FFF6E5}"/>
    <cellStyle name="Separador de milhares 2 8 3 2 3 2" xfId="28940" xr:uid="{0FF3C933-7951-4BFE-A778-92D3261FBE27}"/>
    <cellStyle name="Separador de milhares 2 8 3 2 3 3" xfId="40739" xr:uid="{F537C661-9717-41A4-939B-656B95666BBD}"/>
    <cellStyle name="Separador de milhares 2 8 3 2 4" xfId="23047" xr:uid="{11C33FB0-C299-4CCA-A466-4CA4E7896495}"/>
    <cellStyle name="Separador de milhares 2 8 3 2 5" xfId="34842" xr:uid="{206F17A9-5509-4357-AD14-096FD547BB4C}"/>
    <cellStyle name="Separador de milhares 2 8 3 3" xfId="12606" xr:uid="{00000000-0005-0000-0000-0000C81D0000}"/>
    <cellStyle name="Separador de milhares 2 8 3 3 2" xfId="18537" xr:uid="{9E21F982-D4DC-447C-A825-908450C0847C}"/>
    <cellStyle name="Separador de milhares 2 8 3 3 2 2" xfId="30331" xr:uid="{30B18EC3-19D3-4085-A1EC-AE25D9191D28}"/>
    <cellStyle name="Separador de milhares 2 8 3 3 2 3" xfId="42130" xr:uid="{DEAC4453-B30B-4B27-BDBC-619800F2E8BD}"/>
    <cellStyle name="Separador de milhares 2 8 3 3 3" xfId="24438" xr:uid="{A69FED8E-8BB0-4A9D-94B5-27AC5202BDD3}"/>
    <cellStyle name="Separador de milhares 2 8 3 3 4" xfId="36233" xr:uid="{459D9A8C-2E28-4B59-8FBB-6806E49E3EC7}"/>
    <cellStyle name="Separador de milhares 2 8 3 4" xfId="15593" xr:uid="{96EAD460-8074-4CC6-A5BE-D804133E73A2}"/>
    <cellStyle name="Separador de milhares 2 8 3 4 2" xfId="27391" xr:uid="{443F7C01-E4B6-4741-825F-D4E554C7503D}"/>
    <cellStyle name="Separador de milhares 2 8 3 4 3" xfId="39186" xr:uid="{BE6128E4-3BAF-4FDE-831E-1D851EF726FE}"/>
    <cellStyle name="Separador de milhares 2 8 3 5" xfId="21501" xr:uid="{0D880075-F99A-4A73-87E9-04145D0A30FD}"/>
    <cellStyle name="Separador de milhares 2 8 3 6" xfId="33293" xr:uid="{9560A10F-0258-4208-98EE-C9E02512ECFF}"/>
    <cellStyle name="Separador de milhares 2 8 4" xfId="4492" xr:uid="{00000000-0005-0000-0000-0000C91D0000}"/>
    <cellStyle name="Separador de milhares 2 8 5" xfId="4493" xr:uid="{00000000-0005-0000-0000-0000CA1D0000}"/>
    <cellStyle name="Separador de milhares 2 8 6" xfId="11052" xr:uid="{00000000-0005-0000-0000-0000CB1D0000}"/>
    <cellStyle name="Separador de milhares 2 8 6 2" xfId="14001" xr:uid="{00000000-0005-0000-0000-0000CC1D0000}"/>
    <cellStyle name="Separador de milhares 2 8 6 2 2" xfId="19932" xr:uid="{496E7AFD-53C9-4E65-814B-C32B8F5768C7}"/>
    <cellStyle name="Separador de milhares 2 8 6 2 2 2" xfId="31726" xr:uid="{0D91F30A-F94C-46E1-B8EB-A02931EBD343}"/>
    <cellStyle name="Separador de milhares 2 8 6 2 2 3" xfId="43525" xr:uid="{6A081D54-F4D1-4D1D-B05C-0B9C16FCC302}"/>
    <cellStyle name="Separador de milhares 2 8 6 2 3" xfId="25833" xr:uid="{3CDB880F-E769-48E0-8153-903C1278EE1C}"/>
    <cellStyle name="Separador de milhares 2 8 6 2 4" xfId="37628" xr:uid="{8078E006-DF32-4401-8A4E-A931648F0A4B}"/>
    <cellStyle name="Separador de milhares 2 8 6 3" xfId="16996" xr:uid="{A4B075DE-C43D-4823-AFF7-9D0BA11DC9D8}"/>
    <cellStyle name="Separador de milhares 2 8 6 3 2" xfId="28790" xr:uid="{D8DEAAF8-B795-4F88-91A8-C0B86E0E960B}"/>
    <cellStyle name="Separador de milhares 2 8 6 3 3" xfId="40589" xr:uid="{995EB686-E02B-48A7-9804-35595AEA69E3}"/>
    <cellStyle name="Separador de milhares 2 8 6 4" xfId="22897" xr:uid="{E34E2DC2-2575-42D4-9CE1-DF01A800AE2C}"/>
    <cellStyle name="Separador de milhares 2 8 6 5" xfId="34692" xr:uid="{6DC6CB68-479C-4AE6-85B2-AA6635D716F6}"/>
    <cellStyle name="Separador de milhares 2 8 7" xfId="12455" xr:uid="{00000000-0005-0000-0000-0000CD1D0000}"/>
    <cellStyle name="Separador de milhares 2 8 7 2" xfId="18386" xr:uid="{59DDF7FF-38E7-4A4C-B9A0-0B175F0D3A3D}"/>
    <cellStyle name="Separador de milhares 2 8 7 2 2" xfId="30180" xr:uid="{CD753A32-A2AA-4753-9752-73F6559DCAEE}"/>
    <cellStyle name="Separador de milhares 2 8 7 2 3" xfId="41979" xr:uid="{C596C08A-41AD-44BA-875B-CB478368D6E6}"/>
    <cellStyle name="Separador de milhares 2 8 7 3" xfId="24287" xr:uid="{2DAAA535-B2C3-42F1-A839-19C584C01DEA}"/>
    <cellStyle name="Separador de milhares 2 8 7 4" xfId="36082" xr:uid="{575F011E-5017-4921-B959-B679D962294C}"/>
    <cellStyle name="Separador de milhares 2 8 8" xfId="15442" xr:uid="{3EFB6A82-35E2-4633-98DD-A3C144A33855}"/>
    <cellStyle name="Separador de milhares 2 8 8 2" xfId="27240" xr:uid="{2B6E8FBD-1CA2-4937-AC82-C74981E9E377}"/>
    <cellStyle name="Separador de milhares 2 8 8 3" xfId="39035" xr:uid="{EE6B8C61-1746-43E1-AA9F-FF1E10C3BF05}"/>
    <cellStyle name="Separador de milhares 2 8 9" xfId="21350" xr:uid="{60BFB1D6-9D00-444E-A9D2-ED27A12DE723}"/>
    <cellStyle name="Separador de milhares 2 8_Empréstimos e Financiamento SPE" xfId="10634" xr:uid="{00000000-0005-0000-0000-0000CE1D0000}"/>
    <cellStyle name="Separador de milhares 2 9" xfId="227" xr:uid="{00000000-0005-0000-0000-0000CF1D0000}"/>
    <cellStyle name="Separador de milhares 2 9 10" xfId="33153" xr:uid="{2C9C85A4-EE1A-41F6-8F93-5450C05B81D1}"/>
    <cellStyle name="Separador de milhares 2 9 2" xfId="648" xr:uid="{00000000-0005-0000-0000-0000D01D0000}"/>
    <cellStyle name="Separador de milhares 2 9 2 2" xfId="4494" xr:uid="{00000000-0005-0000-0000-0000D11D0000}"/>
    <cellStyle name="Separador de milhares 2 9 2 3" xfId="4495" xr:uid="{00000000-0005-0000-0000-0000D21D0000}"/>
    <cellStyle name="Separador de milhares 2 9 2 4" xfId="11358" xr:uid="{00000000-0005-0000-0000-0000D31D0000}"/>
    <cellStyle name="Separador de milhares 2 9 2 4 2" xfId="14301" xr:uid="{00000000-0005-0000-0000-0000D41D0000}"/>
    <cellStyle name="Separador de milhares 2 9 2 4 2 2" xfId="20232" xr:uid="{05748093-1941-42CE-93FE-21677131180C}"/>
    <cellStyle name="Separador de milhares 2 9 2 4 2 2 2" xfId="32026" xr:uid="{B38436F8-61B6-4CD4-B9BB-ED5B13024DD1}"/>
    <cellStyle name="Separador de milhares 2 9 2 4 2 2 3" xfId="43825" xr:uid="{36AF4FDF-42B5-4072-863D-8283A737EFE1}"/>
    <cellStyle name="Separador de milhares 2 9 2 4 2 3" xfId="26133" xr:uid="{008B0276-6E88-47FF-8635-0E0B14576BCF}"/>
    <cellStyle name="Separador de milhares 2 9 2 4 2 4" xfId="37928" xr:uid="{EA8CF3F5-D66D-451C-B240-3C27CC9389BE}"/>
    <cellStyle name="Separador de milhares 2 9 2 4 3" xfId="17296" xr:uid="{9C4EE97B-8AED-47EA-B918-52068C38C369}"/>
    <cellStyle name="Separador de milhares 2 9 2 4 3 2" xfId="29090" xr:uid="{EF5A7FC6-4A8C-46B6-99CB-A40F28F0E86F}"/>
    <cellStyle name="Separador de milhares 2 9 2 4 3 3" xfId="40889" xr:uid="{A5EB1B83-776D-499C-B24B-F4181E8F1C2D}"/>
    <cellStyle name="Separador de milhares 2 9 2 4 4" xfId="23197" xr:uid="{B7E2B77D-3E3F-459E-B8A1-57D07C1C27FC}"/>
    <cellStyle name="Separador de milhares 2 9 2 4 5" xfId="34992" xr:uid="{4D6423D6-3A85-46E9-AE24-8F6B71AC5832}"/>
    <cellStyle name="Separador de milhares 2 9 2 5" xfId="12763" xr:uid="{00000000-0005-0000-0000-0000D51D0000}"/>
    <cellStyle name="Separador de milhares 2 9 2 5 2" xfId="18694" xr:uid="{43240351-8A3D-4AC6-BCD2-4443AC07BA94}"/>
    <cellStyle name="Separador de milhares 2 9 2 5 2 2" xfId="30488" xr:uid="{E7EB68B6-EBBD-438D-95B6-A448F54BCCAC}"/>
    <cellStyle name="Separador de milhares 2 9 2 5 2 3" xfId="42287" xr:uid="{2E7E23F4-E312-4776-9090-8AF3F913480B}"/>
    <cellStyle name="Separador de milhares 2 9 2 5 3" xfId="24595" xr:uid="{35BDE76F-FE7A-426B-9DF7-FA34A76F4B2A}"/>
    <cellStyle name="Separador de milhares 2 9 2 5 4" xfId="36390" xr:uid="{F661B49D-7E92-4EA2-87BC-D45B7DEA2459}"/>
    <cellStyle name="Separador de milhares 2 9 2 6" xfId="15750" xr:uid="{9CF8C3FC-8972-4ADF-AF34-6F0671C5BC52}"/>
    <cellStyle name="Separador de milhares 2 9 2 6 2" xfId="27548" xr:uid="{2CEFAA95-AA8B-492A-B619-48EE9A3D1166}"/>
    <cellStyle name="Separador de milhares 2 9 2 6 3" xfId="39343" xr:uid="{EFD9B286-03E3-4E3C-B4C6-BBD423141DFD}"/>
    <cellStyle name="Separador de milhares 2 9 2 7" xfId="21658" xr:uid="{81DD89BA-EF14-441E-AAAE-3E6A14B53E2D}"/>
    <cellStyle name="Separador de milhares 2 9 2 8" xfId="33450" xr:uid="{9F1957AE-904F-4F5D-B589-E89C54DD9EA0}"/>
    <cellStyle name="Separador de milhares 2 9 2_Empréstimos e Financiamento SPE" xfId="10637" xr:uid="{00000000-0005-0000-0000-0000D61D0000}"/>
    <cellStyle name="Separador de milhares 2 9 3" xfId="502" xr:uid="{00000000-0005-0000-0000-0000D71D0000}"/>
    <cellStyle name="Separador de milhares 2 9 3 2" xfId="11219" xr:uid="{00000000-0005-0000-0000-0000D81D0000}"/>
    <cellStyle name="Separador de milhares 2 9 3 2 2" xfId="14162" xr:uid="{00000000-0005-0000-0000-0000D91D0000}"/>
    <cellStyle name="Separador de milhares 2 9 3 2 2 2" xfId="20093" xr:uid="{754BD5EE-3B22-4358-BFD7-8D37E4483A1D}"/>
    <cellStyle name="Separador de milhares 2 9 3 2 2 2 2" xfId="31887" xr:uid="{B14767A1-F058-4D69-A7FC-308108497F02}"/>
    <cellStyle name="Separador de milhares 2 9 3 2 2 2 3" xfId="43686" xr:uid="{BB1B82DE-5A19-4C7A-8F20-6A5F709696BB}"/>
    <cellStyle name="Separador de milhares 2 9 3 2 2 3" xfId="25994" xr:uid="{F06393AE-B07E-457C-A5D0-31D4FA7E5BA0}"/>
    <cellStyle name="Separador de milhares 2 9 3 2 2 4" xfId="37789" xr:uid="{50723C82-9390-4E75-A36D-90D8DC25403D}"/>
    <cellStyle name="Separador de milhares 2 9 3 2 3" xfId="17157" xr:uid="{397438FA-7522-4BB2-A419-5F800A35689C}"/>
    <cellStyle name="Separador de milhares 2 9 3 2 3 2" xfId="28951" xr:uid="{55DBC149-F873-45D5-932E-B35697C49EF0}"/>
    <cellStyle name="Separador de milhares 2 9 3 2 3 3" xfId="40750" xr:uid="{31719FFA-AC8A-42C5-B2CA-AACB2CFCA2FD}"/>
    <cellStyle name="Separador de milhares 2 9 3 2 4" xfId="23058" xr:uid="{0050EEC2-C3FD-4BE0-B164-0139AB188215}"/>
    <cellStyle name="Separador de milhares 2 9 3 2 5" xfId="34853" xr:uid="{F2CD55B7-5538-491B-BF20-B11F7EE1B184}"/>
    <cellStyle name="Separador de milhares 2 9 3 3" xfId="12617" xr:uid="{00000000-0005-0000-0000-0000DA1D0000}"/>
    <cellStyle name="Separador de milhares 2 9 3 3 2" xfId="18548" xr:uid="{5628BC61-D792-469A-9F5E-811090BF1C51}"/>
    <cellStyle name="Separador de milhares 2 9 3 3 2 2" xfId="30342" xr:uid="{A3688059-C283-46FE-ADD5-C93A763A0086}"/>
    <cellStyle name="Separador de milhares 2 9 3 3 2 3" xfId="42141" xr:uid="{1BD80082-70DB-490F-B195-64184D481933}"/>
    <cellStyle name="Separador de milhares 2 9 3 3 3" xfId="24449" xr:uid="{A78C7708-3ADD-41B0-B5F7-7C20FD1B8BC4}"/>
    <cellStyle name="Separador de milhares 2 9 3 3 4" xfId="36244" xr:uid="{21B03719-336D-4D74-9408-C7015C322531}"/>
    <cellStyle name="Separador de milhares 2 9 3 4" xfId="15604" xr:uid="{369918DB-E204-4024-A081-DC0F38AD8BFE}"/>
    <cellStyle name="Separador de milhares 2 9 3 4 2" xfId="27402" xr:uid="{F8DA0641-57DB-4D48-A04F-6B4D449816FA}"/>
    <cellStyle name="Separador de milhares 2 9 3 4 3" xfId="39197" xr:uid="{D522DD0D-4EC0-4334-B2AB-1AF9CC403959}"/>
    <cellStyle name="Separador de milhares 2 9 3 5" xfId="21512" xr:uid="{80AA44B7-A141-4064-9056-871CA6683CB3}"/>
    <cellStyle name="Separador de milhares 2 9 3 6" xfId="33304" xr:uid="{365007D5-1250-41EF-BB84-66ADAED8904E}"/>
    <cellStyle name="Separador de milhares 2 9 4" xfId="4496" xr:uid="{00000000-0005-0000-0000-0000DB1D0000}"/>
    <cellStyle name="Separador de milhares 2 9 5" xfId="4497" xr:uid="{00000000-0005-0000-0000-0000DC1D0000}"/>
    <cellStyle name="Separador de milhares 2 9 6" xfId="11063" xr:uid="{00000000-0005-0000-0000-0000DD1D0000}"/>
    <cellStyle name="Separador de milhares 2 9 6 2" xfId="14012" xr:uid="{00000000-0005-0000-0000-0000DE1D0000}"/>
    <cellStyle name="Separador de milhares 2 9 6 2 2" xfId="19943" xr:uid="{844F91B2-13D1-49A8-865D-DA0896116707}"/>
    <cellStyle name="Separador de milhares 2 9 6 2 2 2" xfId="31737" xr:uid="{2720A479-8B7E-4E58-8B78-974F4F23C853}"/>
    <cellStyle name="Separador de milhares 2 9 6 2 2 3" xfId="43536" xr:uid="{130ECADC-ED90-4CD2-AFEB-D85979D4891C}"/>
    <cellStyle name="Separador de milhares 2 9 6 2 3" xfId="25844" xr:uid="{A893452C-1429-41E5-A13B-AEFD8F0B2DD1}"/>
    <cellStyle name="Separador de milhares 2 9 6 2 4" xfId="37639" xr:uid="{5BE16806-1D75-4A57-A49E-85B927138127}"/>
    <cellStyle name="Separador de milhares 2 9 6 3" xfId="17007" xr:uid="{5C11FFD7-6285-497B-8837-8A6EF741C457}"/>
    <cellStyle name="Separador de milhares 2 9 6 3 2" xfId="28801" xr:uid="{0043F2CA-91E0-408D-ABD1-3D7B482234A6}"/>
    <cellStyle name="Separador de milhares 2 9 6 3 3" xfId="40600" xr:uid="{D16636F9-BE0D-4B7C-8CC8-5165CA17AF63}"/>
    <cellStyle name="Separador de milhares 2 9 6 4" xfId="22908" xr:uid="{85B11127-8CD6-4C10-8C18-DE9A03F17502}"/>
    <cellStyle name="Separador de milhares 2 9 6 5" xfId="34703" xr:uid="{4B6B250E-8044-46F4-A93C-399CE6F88660}"/>
    <cellStyle name="Separador de milhares 2 9 7" xfId="12466" xr:uid="{00000000-0005-0000-0000-0000DF1D0000}"/>
    <cellStyle name="Separador de milhares 2 9 7 2" xfId="18397" xr:uid="{7745B4EE-E11C-4C0D-B5A4-92F0E8E2115D}"/>
    <cellStyle name="Separador de milhares 2 9 7 2 2" xfId="30191" xr:uid="{509741FE-5A08-4E71-8E31-97B3E2C01B99}"/>
    <cellStyle name="Separador de milhares 2 9 7 2 3" xfId="41990" xr:uid="{E378FB29-0C05-4A8F-BF43-F968319057CE}"/>
    <cellStyle name="Separador de milhares 2 9 7 3" xfId="24298" xr:uid="{859AB8BC-29CD-4690-ABF6-F9D4F2865051}"/>
    <cellStyle name="Separador de milhares 2 9 7 4" xfId="36093" xr:uid="{F22550D1-393E-4D72-9B34-BE6AFFBBFD56}"/>
    <cellStyle name="Separador de milhares 2 9 8" xfId="15453" xr:uid="{76547255-79D6-4BB4-8EA5-1E324C399B86}"/>
    <cellStyle name="Separador de milhares 2 9 8 2" xfId="27251" xr:uid="{2EB07428-ED40-417B-9B87-F89C112DD951}"/>
    <cellStyle name="Separador de milhares 2 9 8 3" xfId="39046" xr:uid="{39693870-97B7-4D67-8A4E-C3047007638C}"/>
    <cellStyle name="Separador de milhares 2 9 9" xfId="21361" xr:uid="{4F406FB8-DC9E-4DE1-989C-19B30C7B1310}"/>
    <cellStyle name="Separador de milhares 2 9_Empréstimos e Financiamento SPE" xfId="10636" xr:uid="{00000000-0005-0000-0000-0000E01D0000}"/>
    <cellStyle name="Separador de milhares 2_2014" xfId="4498" xr:uid="{00000000-0005-0000-0000-0000E11D0000}"/>
    <cellStyle name="Separador de milhares 20" xfId="4499" xr:uid="{00000000-0005-0000-0000-0000E21D0000}"/>
    <cellStyle name="Separador de milhares 20 2" xfId="4500" xr:uid="{00000000-0005-0000-0000-0000E31D0000}"/>
    <cellStyle name="Separador de milhares 20 2 2" xfId="4501" xr:uid="{00000000-0005-0000-0000-0000E41D0000}"/>
    <cellStyle name="Separador de milhares 20 2 2 2" xfId="4502" xr:uid="{00000000-0005-0000-0000-0000E51D0000}"/>
    <cellStyle name="Separador de milhares 20 2 2 3" xfId="4503" xr:uid="{00000000-0005-0000-0000-0000E61D0000}"/>
    <cellStyle name="Separador de milhares 20 2 3" xfId="4504" xr:uid="{00000000-0005-0000-0000-0000E71D0000}"/>
    <cellStyle name="Separador de milhares 20 2 4" xfId="4505" xr:uid="{00000000-0005-0000-0000-0000E81D0000}"/>
    <cellStyle name="Separador de milhares 20 2 5" xfId="4506" xr:uid="{00000000-0005-0000-0000-0000E91D0000}"/>
    <cellStyle name="Separador de milhares 20 3" xfId="4507" xr:uid="{00000000-0005-0000-0000-0000EA1D0000}"/>
    <cellStyle name="Separador de milhares 20 3 2" xfId="4508" xr:uid="{00000000-0005-0000-0000-0000EB1D0000}"/>
    <cellStyle name="Separador de milhares 20 3 2 2" xfId="4509" xr:uid="{00000000-0005-0000-0000-0000EC1D0000}"/>
    <cellStyle name="Separador de milhares 20 3 2 3" xfId="4510" xr:uid="{00000000-0005-0000-0000-0000ED1D0000}"/>
    <cellStyle name="Separador de milhares 20 3 3" xfId="4511" xr:uid="{00000000-0005-0000-0000-0000EE1D0000}"/>
    <cellStyle name="Separador de milhares 20 3 4" xfId="4512" xr:uid="{00000000-0005-0000-0000-0000EF1D0000}"/>
    <cellStyle name="Separador de milhares 20 3 5" xfId="4513" xr:uid="{00000000-0005-0000-0000-0000F01D0000}"/>
    <cellStyle name="Separador de milhares 20 4" xfId="4514" xr:uid="{00000000-0005-0000-0000-0000F11D0000}"/>
    <cellStyle name="Separador de milhares 20 4 2" xfId="4515" xr:uid="{00000000-0005-0000-0000-0000F21D0000}"/>
    <cellStyle name="Separador de milhares 20 4 2 2" xfId="4516" xr:uid="{00000000-0005-0000-0000-0000F31D0000}"/>
    <cellStyle name="Separador de milhares 20 4 2 3" xfId="4517" xr:uid="{00000000-0005-0000-0000-0000F41D0000}"/>
    <cellStyle name="Separador de milhares 20 4 3" xfId="4518" xr:uid="{00000000-0005-0000-0000-0000F51D0000}"/>
    <cellStyle name="Separador de milhares 20 4 4" xfId="4519" xr:uid="{00000000-0005-0000-0000-0000F61D0000}"/>
    <cellStyle name="Separador de milhares 20 4 5" xfId="4520" xr:uid="{00000000-0005-0000-0000-0000F71D0000}"/>
    <cellStyle name="Separador de milhares 20 5" xfId="4521" xr:uid="{00000000-0005-0000-0000-0000F81D0000}"/>
    <cellStyle name="Separador de milhares 20 5 2" xfId="4522" xr:uid="{00000000-0005-0000-0000-0000F91D0000}"/>
    <cellStyle name="Separador de milhares 20 5 3" xfId="4523" xr:uid="{00000000-0005-0000-0000-0000FA1D0000}"/>
    <cellStyle name="Separador de milhares 20 6" xfId="4524" xr:uid="{00000000-0005-0000-0000-0000FB1D0000}"/>
    <cellStyle name="Separador de milhares 20 7" xfId="4525" xr:uid="{00000000-0005-0000-0000-0000FC1D0000}"/>
    <cellStyle name="Separador de milhares 20 8" xfId="4526" xr:uid="{00000000-0005-0000-0000-0000FD1D0000}"/>
    <cellStyle name="Separador de milhares 21" xfId="4527" xr:uid="{00000000-0005-0000-0000-0000FE1D0000}"/>
    <cellStyle name="Separador de milhares 21 2" xfId="4528" xr:uid="{00000000-0005-0000-0000-0000FF1D0000}"/>
    <cellStyle name="Separador de milhares 21 2 2" xfId="4529" xr:uid="{00000000-0005-0000-0000-0000001E0000}"/>
    <cellStyle name="Separador de milhares 21 2 2 2" xfId="4530" xr:uid="{00000000-0005-0000-0000-0000011E0000}"/>
    <cellStyle name="Separador de milhares 21 2 2 3" xfId="4531" xr:uid="{00000000-0005-0000-0000-0000021E0000}"/>
    <cellStyle name="Separador de milhares 21 2 3" xfId="4532" xr:uid="{00000000-0005-0000-0000-0000031E0000}"/>
    <cellStyle name="Separador de milhares 21 2 4" xfId="4533" xr:uid="{00000000-0005-0000-0000-0000041E0000}"/>
    <cellStyle name="Separador de milhares 21 2 5" xfId="4534" xr:uid="{00000000-0005-0000-0000-0000051E0000}"/>
    <cellStyle name="Separador de milhares 21 3" xfId="4535" xr:uid="{00000000-0005-0000-0000-0000061E0000}"/>
    <cellStyle name="Separador de milhares 21 3 2" xfId="4536" xr:uid="{00000000-0005-0000-0000-0000071E0000}"/>
    <cellStyle name="Separador de milhares 21 3 2 2" xfId="4537" xr:uid="{00000000-0005-0000-0000-0000081E0000}"/>
    <cellStyle name="Separador de milhares 21 3 2 3" xfId="4538" xr:uid="{00000000-0005-0000-0000-0000091E0000}"/>
    <cellStyle name="Separador de milhares 21 3 3" xfId="4539" xr:uid="{00000000-0005-0000-0000-00000A1E0000}"/>
    <cellStyle name="Separador de milhares 21 3 4" xfId="4540" xr:uid="{00000000-0005-0000-0000-00000B1E0000}"/>
    <cellStyle name="Separador de milhares 21 3 5" xfId="4541" xr:uid="{00000000-0005-0000-0000-00000C1E0000}"/>
    <cellStyle name="Separador de milhares 21 4" xfId="4542" xr:uid="{00000000-0005-0000-0000-00000D1E0000}"/>
    <cellStyle name="Separador de milhares 21 4 2" xfId="4543" xr:uid="{00000000-0005-0000-0000-00000E1E0000}"/>
    <cellStyle name="Separador de milhares 21 4 2 2" xfId="4544" xr:uid="{00000000-0005-0000-0000-00000F1E0000}"/>
    <cellStyle name="Separador de milhares 21 4 2 3" xfId="4545" xr:uid="{00000000-0005-0000-0000-0000101E0000}"/>
    <cellStyle name="Separador de milhares 21 4 3" xfId="4546" xr:uid="{00000000-0005-0000-0000-0000111E0000}"/>
    <cellStyle name="Separador de milhares 21 4 4" xfId="4547" xr:uid="{00000000-0005-0000-0000-0000121E0000}"/>
    <cellStyle name="Separador de milhares 21 4 5" xfId="4548" xr:uid="{00000000-0005-0000-0000-0000131E0000}"/>
    <cellStyle name="Separador de milhares 21 5" xfId="4549" xr:uid="{00000000-0005-0000-0000-0000141E0000}"/>
    <cellStyle name="Separador de milhares 21 5 2" xfId="4550" xr:uid="{00000000-0005-0000-0000-0000151E0000}"/>
    <cellStyle name="Separador de milhares 21 5 3" xfId="4551" xr:uid="{00000000-0005-0000-0000-0000161E0000}"/>
    <cellStyle name="Separador de milhares 21 6" xfId="4552" xr:uid="{00000000-0005-0000-0000-0000171E0000}"/>
    <cellStyle name="Separador de milhares 21 7" xfId="4553" xr:uid="{00000000-0005-0000-0000-0000181E0000}"/>
    <cellStyle name="Separador de milhares 21 8" xfId="4554" xr:uid="{00000000-0005-0000-0000-0000191E0000}"/>
    <cellStyle name="Separador de milhares 22" xfId="4555" xr:uid="{00000000-0005-0000-0000-00001A1E0000}"/>
    <cellStyle name="Separador de milhares 22 2" xfId="4556" xr:uid="{00000000-0005-0000-0000-00001B1E0000}"/>
    <cellStyle name="Separador de milhares 22 2 2" xfId="4557" xr:uid="{00000000-0005-0000-0000-00001C1E0000}"/>
    <cellStyle name="Separador de milhares 22 2 2 2" xfId="4558" xr:uid="{00000000-0005-0000-0000-00001D1E0000}"/>
    <cellStyle name="Separador de milhares 22 2 2 3" xfId="4559" xr:uid="{00000000-0005-0000-0000-00001E1E0000}"/>
    <cellStyle name="Separador de milhares 22 2 3" xfId="4560" xr:uid="{00000000-0005-0000-0000-00001F1E0000}"/>
    <cellStyle name="Separador de milhares 22 2 4" xfId="4561" xr:uid="{00000000-0005-0000-0000-0000201E0000}"/>
    <cellStyle name="Separador de milhares 22 2 5" xfId="4562" xr:uid="{00000000-0005-0000-0000-0000211E0000}"/>
    <cellStyle name="Separador de milhares 22 3" xfId="4563" xr:uid="{00000000-0005-0000-0000-0000221E0000}"/>
    <cellStyle name="Separador de milhares 22 3 2" xfId="4564" xr:uid="{00000000-0005-0000-0000-0000231E0000}"/>
    <cellStyle name="Separador de milhares 22 3 2 2" xfId="4565" xr:uid="{00000000-0005-0000-0000-0000241E0000}"/>
    <cellStyle name="Separador de milhares 22 3 2 3" xfId="4566" xr:uid="{00000000-0005-0000-0000-0000251E0000}"/>
    <cellStyle name="Separador de milhares 22 3 3" xfId="4567" xr:uid="{00000000-0005-0000-0000-0000261E0000}"/>
    <cellStyle name="Separador de milhares 22 3 4" xfId="4568" xr:uid="{00000000-0005-0000-0000-0000271E0000}"/>
    <cellStyle name="Separador de milhares 22 3 5" xfId="4569" xr:uid="{00000000-0005-0000-0000-0000281E0000}"/>
    <cellStyle name="Separador de milhares 22 4" xfId="4570" xr:uid="{00000000-0005-0000-0000-0000291E0000}"/>
    <cellStyle name="Separador de milhares 22 4 2" xfId="4571" xr:uid="{00000000-0005-0000-0000-00002A1E0000}"/>
    <cellStyle name="Separador de milhares 22 4 2 2" xfId="4572" xr:uid="{00000000-0005-0000-0000-00002B1E0000}"/>
    <cellStyle name="Separador de milhares 22 4 2 3" xfId="4573" xr:uid="{00000000-0005-0000-0000-00002C1E0000}"/>
    <cellStyle name="Separador de milhares 22 4 3" xfId="4574" xr:uid="{00000000-0005-0000-0000-00002D1E0000}"/>
    <cellStyle name="Separador de milhares 22 4 4" xfId="4575" xr:uid="{00000000-0005-0000-0000-00002E1E0000}"/>
    <cellStyle name="Separador de milhares 22 4 5" xfId="4576" xr:uid="{00000000-0005-0000-0000-00002F1E0000}"/>
    <cellStyle name="Separador de milhares 22 5" xfId="4577" xr:uid="{00000000-0005-0000-0000-0000301E0000}"/>
    <cellStyle name="Separador de milhares 22 5 2" xfId="4578" xr:uid="{00000000-0005-0000-0000-0000311E0000}"/>
    <cellStyle name="Separador de milhares 22 5 3" xfId="4579" xr:uid="{00000000-0005-0000-0000-0000321E0000}"/>
    <cellStyle name="Separador de milhares 22 6" xfId="4580" xr:uid="{00000000-0005-0000-0000-0000331E0000}"/>
    <cellStyle name="Separador de milhares 22 7" xfId="4581" xr:uid="{00000000-0005-0000-0000-0000341E0000}"/>
    <cellStyle name="Separador de milhares 22 8" xfId="4582" xr:uid="{00000000-0005-0000-0000-0000351E0000}"/>
    <cellStyle name="Separador de milhares 23" xfId="4583" xr:uid="{00000000-0005-0000-0000-0000361E0000}"/>
    <cellStyle name="Separador de milhares 23 2" xfId="4584" xr:uid="{00000000-0005-0000-0000-0000371E0000}"/>
    <cellStyle name="Separador de milhares 23 2 2" xfId="4585" xr:uid="{00000000-0005-0000-0000-0000381E0000}"/>
    <cellStyle name="Separador de milhares 23 2 2 2" xfId="4586" xr:uid="{00000000-0005-0000-0000-0000391E0000}"/>
    <cellStyle name="Separador de milhares 23 2 2 3" xfId="4587" xr:uid="{00000000-0005-0000-0000-00003A1E0000}"/>
    <cellStyle name="Separador de milhares 23 2 3" xfId="4588" xr:uid="{00000000-0005-0000-0000-00003B1E0000}"/>
    <cellStyle name="Separador de milhares 23 2 4" xfId="4589" xr:uid="{00000000-0005-0000-0000-00003C1E0000}"/>
    <cellStyle name="Separador de milhares 23 2 5" xfId="4590" xr:uid="{00000000-0005-0000-0000-00003D1E0000}"/>
    <cellStyle name="Separador de milhares 23 3" xfId="4591" xr:uid="{00000000-0005-0000-0000-00003E1E0000}"/>
    <cellStyle name="Separador de milhares 23 3 2" xfId="4592" xr:uid="{00000000-0005-0000-0000-00003F1E0000}"/>
    <cellStyle name="Separador de milhares 23 3 2 2" xfId="4593" xr:uid="{00000000-0005-0000-0000-0000401E0000}"/>
    <cellStyle name="Separador de milhares 23 3 2 3" xfId="4594" xr:uid="{00000000-0005-0000-0000-0000411E0000}"/>
    <cellStyle name="Separador de milhares 23 3 3" xfId="4595" xr:uid="{00000000-0005-0000-0000-0000421E0000}"/>
    <cellStyle name="Separador de milhares 23 3 4" xfId="4596" xr:uid="{00000000-0005-0000-0000-0000431E0000}"/>
    <cellStyle name="Separador de milhares 23 3 5" xfId="4597" xr:uid="{00000000-0005-0000-0000-0000441E0000}"/>
    <cellStyle name="Separador de milhares 23 4" xfId="4598" xr:uid="{00000000-0005-0000-0000-0000451E0000}"/>
    <cellStyle name="Separador de milhares 23 4 2" xfId="4599" xr:uid="{00000000-0005-0000-0000-0000461E0000}"/>
    <cellStyle name="Separador de milhares 23 4 2 2" xfId="4600" xr:uid="{00000000-0005-0000-0000-0000471E0000}"/>
    <cellStyle name="Separador de milhares 23 4 2 3" xfId="4601" xr:uid="{00000000-0005-0000-0000-0000481E0000}"/>
    <cellStyle name="Separador de milhares 23 4 3" xfId="4602" xr:uid="{00000000-0005-0000-0000-0000491E0000}"/>
    <cellStyle name="Separador de milhares 23 4 4" xfId="4603" xr:uid="{00000000-0005-0000-0000-00004A1E0000}"/>
    <cellStyle name="Separador de milhares 23 4 5" xfId="4604" xr:uid="{00000000-0005-0000-0000-00004B1E0000}"/>
    <cellStyle name="Separador de milhares 23 5" xfId="4605" xr:uid="{00000000-0005-0000-0000-00004C1E0000}"/>
    <cellStyle name="Separador de milhares 23 5 2" xfId="4606" xr:uid="{00000000-0005-0000-0000-00004D1E0000}"/>
    <cellStyle name="Separador de milhares 23 5 3" xfId="4607" xr:uid="{00000000-0005-0000-0000-00004E1E0000}"/>
    <cellStyle name="Separador de milhares 23 6" xfId="4608" xr:uid="{00000000-0005-0000-0000-00004F1E0000}"/>
    <cellStyle name="Separador de milhares 23 7" xfId="4609" xr:uid="{00000000-0005-0000-0000-0000501E0000}"/>
    <cellStyle name="Separador de milhares 23 8" xfId="4610" xr:uid="{00000000-0005-0000-0000-0000511E0000}"/>
    <cellStyle name="Separador de milhares 24" xfId="4611" xr:uid="{00000000-0005-0000-0000-0000521E0000}"/>
    <cellStyle name="Separador de milhares 24 2" xfId="4612" xr:uid="{00000000-0005-0000-0000-0000531E0000}"/>
    <cellStyle name="Separador de milhares 24 2 2" xfId="4613" xr:uid="{00000000-0005-0000-0000-0000541E0000}"/>
    <cellStyle name="Separador de milhares 24 2 2 2" xfId="4614" xr:uid="{00000000-0005-0000-0000-0000551E0000}"/>
    <cellStyle name="Separador de milhares 24 2 2 2 2" xfId="4615" xr:uid="{00000000-0005-0000-0000-0000561E0000}"/>
    <cellStyle name="Separador de milhares 24 2 2 2 3" xfId="4616" xr:uid="{00000000-0005-0000-0000-0000571E0000}"/>
    <cellStyle name="Separador de milhares 24 2 2 3" xfId="4617" xr:uid="{00000000-0005-0000-0000-0000581E0000}"/>
    <cellStyle name="Separador de milhares 24 2 2 4" xfId="4618" xr:uid="{00000000-0005-0000-0000-0000591E0000}"/>
    <cellStyle name="Separador de milhares 24 2 2 5" xfId="4619" xr:uid="{00000000-0005-0000-0000-00005A1E0000}"/>
    <cellStyle name="Separador de milhares 24 2 3" xfId="4620" xr:uid="{00000000-0005-0000-0000-00005B1E0000}"/>
    <cellStyle name="Separador de milhares 24 2 3 2" xfId="4621" xr:uid="{00000000-0005-0000-0000-00005C1E0000}"/>
    <cellStyle name="Separador de milhares 24 2 3 2 2" xfId="4622" xr:uid="{00000000-0005-0000-0000-00005D1E0000}"/>
    <cellStyle name="Separador de milhares 24 2 3 2 3" xfId="4623" xr:uid="{00000000-0005-0000-0000-00005E1E0000}"/>
    <cellStyle name="Separador de milhares 24 2 3 3" xfId="4624" xr:uid="{00000000-0005-0000-0000-00005F1E0000}"/>
    <cellStyle name="Separador de milhares 24 2 3 4" xfId="4625" xr:uid="{00000000-0005-0000-0000-0000601E0000}"/>
    <cellStyle name="Separador de milhares 24 2 3 5" xfId="4626" xr:uid="{00000000-0005-0000-0000-0000611E0000}"/>
    <cellStyle name="Separador de milhares 24 2 4" xfId="4627" xr:uid="{00000000-0005-0000-0000-0000621E0000}"/>
    <cellStyle name="Separador de milhares 24 2 4 2" xfId="4628" xr:uid="{00000000-0005-0000-0000-0000631E0000}"/>
    <cellStyle name="Separador de milhares 24 2 4 2 2" xfId="4629" xr:uid="{00000000-0005-0000-0000-0000641E0000}"/>
    <cellStyle name="Separador de milhares 24 2 4 2 3" xfId="4630" xr:uid="{00000000-0005-0000-0000-0000651E0000}"/>
    <cellStyle name="Separador de milhares 24 2 4 3" xfId="4631" xr:uid="{00000000-0005-0000-0000-0000661E0000}"/>
    <cellStyle name="Separador de milhares 24 2 4 4" xfId="4632" xr:uid="{00000000-0005-0000-0000-0000671E0000}"/>
    <cellStyle name="Separador de milhares 24 2 4 5" xfId="4633" xr:uid="{00000000-0005-0000-0000-0000681E0000}"/>
    <cellStyle name="Separador de milhares 24 2 5" xfId="4634" xr:uid="{00000000-0005-0000-0000-0000691E0000}"/>
    <cellStyle name="Separador de milhares 24 2 5 2" xfId="4635" xr:uid="{00000000-0005-0000-0000-00006A1E0000}"/>
    <cellStyle name="Separador de milhares 24 2 5 3" xfId="4636" xr:uid="{00000000-0005-0000-0000-00006B1E0000}"/>
    <cellStyle name="Separador de milhares 24 2 6" xfId="4637" xr:uid="{00000000-0005-0000-0000-00006C1E0000}"/>
    <cellStyle name="Separador de milhares 24 2 7" xfId="4638" xr:uid="{00000000-0005-0000-0000-00006D1E0000}"/>
    <cellStyle name="Separador de milhares 24 2 8" xfId="4639" xr:uid="{00000000-0005-0000-0000-00006E1E0000}"/>
    <cellStyle name="Separador de milhares 24 3" xfId="4640" xr:uid="{00000000-0005-0000-0000-00006F1E0000}"/>
    <cellStyle name="Separador de milhares 24 3 2" xfId="4641" xr:uid="{00000000-0005-0000-0000-0000701E0000}"/>
    <cellStyle name="Separador de milhares 24 3 2 2" xfId="4642" xr:uid="{00000000-0005-0000-0000-0000711E0000}"/>
    <cellStyle name="Separador de milhares 24 3 2 3" xfId="4643" xr:uid="{00000000-0005-0000-0000-0000721E0000}"/>
    <cellStyle name="Separador de milhares 24 3 3" xfId="4644" xr:uid="{00000000-0005-0000-0000-0000731E0000}"/>
    <cellStyle name="Separador de milhares 24 3 4" xfId="4645" xr:uid="{00000000-0005-0000-0000-0000741E0000}"/>
    <cellStyle name="Separador de milhares 24 3 5" xfId="4646" xr:uid="{00000000-0005-0000-0000-0000751E0000}"/>
    <cellStyle name="Separador de milhares 24 4" xfId="4647" xr:uid="{00000000-0005-0000-0000-0000761E0000}"/>
    <cellStyle name="Separador de milhares 24 4 2" xfId="4648" xr:uid="{00000000-0005-0000-0000-0000771E0000}"/>
    <cellStyle name="Separador de milhares 24 4 2 2" xfId="4649" xr:uid="{00000000-0005-0000-0000-0000781E0000}"/>
    <cellStyle name="Separador de milhares 24 4 2 3" xfId="4650" xr:uid="{00000000-0005-0000-0000-0000791E0000}"/>
    <cellStyle name="Separador de milhares 24 4 3" xfId="4651" xr:uid="{00000000-0005-0000-0000-00007A1E0000}"/>
    <cellStyle name="Separador de milhares 24 4 4" xfId="4652" xr:uid="{00000000-0005-0000-0000-00007B1E0000}"/>
    <cellStyle name="Separador de milhares 24 4 5" xfId="4653" xr:uid="{00000000-0005-0000-0000-00007C1E0000}"/>
    <cellStyle name="Separador de milhares 24 5" xfId="4654" xr:uid="{00000000-0005-0000-0000-00007D1E0000}"/>
    <cellStyle name="Separador de milhares 24 5 2" xfId="4655" xr:uid="{00000000-0005-0000-0000-00007E1E0000}"/>
    <cellStyle name="Separador de milhares 24 5 2 2" xfId="4656" xr:uid="{00000000-0005-0000-0000-00007F1E0000}"/>
    <cellStyle name="Separador de milhares 24 5 2 3" xfId="4657" xr:uid="{00000000-0005-0000-0000-0000801E0000}"/>
    <cellStyle name="Separador de milhares 24 5 3" xfId="4658" xr:uid="{00000000-0005-0000-0000-0000811E0000}"/>
    <cellStyle name="Separador de milhares 24 5 4" xfId="4659" xr:uid="{00000000-0005-0000-0000-0000821E0000}"/>
    <cellStyle name="Separador de milhares 24 5 5" xfId="4660" xr:uid="{00000000-0005-0000-0000-0000831E0000}"/>
    <cellStyle name="Separador de milhares 24 6" xfId="4661" xr:uid="{00000000-0005-0000-0000-0000841E0000}"/>
    <cellStyle name="Separador de milhares 24 6 2" xfId="4662" xr:uid="{00000000-0005-0000-0000-0000851E0000}"/>
    <cellStyle name="Separador de milhares 24 6 3" xfId="4663" xr:uid="{00000000-0005-0000-0000-0000861E0000}"/>
    <cellStyle name="Separador de milhares 24 7" xfId="4664" xr:uid="{00000000-0005-0000-0000-0000871E0000}"/>
    <cellStyle name="Separador de milhares 24 8" xfId="4665" xr:uid="{00000000-0005-0000-0000-0000881E0000}"/>
    <cellStyle name="Separador de milhares 24 9" xfId="4666" xr:uid="{00000000-0005-0000-0000-0000891E0000}"/>
    <cellStyle name="Separador de milhares 25" xfId="4667" xr:uid="{00000000-0005-0000-0000-00008A1E0000}"/>
    <cellStyle name="Separador de milhares 25 2" xfId="4668" xr:uid="{00000000-0005-0000-0000-00008B1E0000}"/>
    <cellStyle name="Separador de milhares 25 2 2" xfId="4669" xr:uid="{00000000-0005-0000-0000-00008C1E0000}"/>
    <cellStyle name="Separador de milhares 25 2 2 2" xfId="4670" xr:uid="{00000000-0005-0000-0000-00008D1E0000}"/>
    <cellStyle name="Separador de milhares 25 2 2 3" xfId="4671" xr:uid="{00000000-0005-0000-0000-00008E1E0000}"/>
    <cellStyle name="Separador de milhares 25 2 3" xfId="4672" xr:uid="{00000000-0005-0000-0000-00008F1E0000}"/>
    <cellStyle name="Separador de milhares 25 2 4" xfId="4673" xr:uid="{00000000-0005-0000-0000-0000901E0000}"/>
    <cellStyle name="Separador de milhares 25 2 5" xfId="4674" xr:uid="{00000000-0005-0000-0000-0000911E0000}"/>
    <cellStyle name="Separador de milhares 25 3" xfId="4675" xr:uid="{00000000-0005-0000-0000-0000921E0000}"/>
    <cellStyle name="Separador de milhares 25 3 2" xfId="4676" xr:uid="{00000000-0005-0000-0000-0000931E0000}"/>
    <cellStyle name="Separador de milhares 25 3 2 2" xfId="4677" xr:uid="{00000000-0005-0000-0000-0000941E0000}"/>
    <cellStyle name="Separador de milhares 25 3 2 3" xfId="4678" xr:uid="{00000000-0005-0000-0000-0000951E0000}"/>
    <cellStyle name="Separador de milhares 25 3 3" xfId="4679" xr:uid="{00000000-0005-0000-0000-0000961E0000}"/>
    <cellStyle name="Separador de milhares 25 3 4" xfId="4680" xr:uid="{00000000-0005-0000-0000-0000971E0000}"/>
    <cellStyle name="Separador de milhares 25 3 5" xfId="4681" xr:uid="{00000000-0005-0000-0000-0000981E0000}"/>
    <cellStyle name="Separador de milhares 25 4" xfId="4682" xr:uid="{00000000-0005-0000-0000-0000991E0000}"/>
    <cellStyle name="Separador de milhares 25 4 2" xfId="4683" xr:uid="{00000000-0005-0000-0000-00009A1E0000}"/>
    <cellStyle name="Separador de milhares 25 4 2 2" xfId="4684" xr:uid="{00000000-0005-0000-0000-00009B1E0000}"/>
    <cellStyle name="Separador de milhares 25 4 2 3" xfId="4685" xr:uid="{00000000-0005-0000-0000-00009C1E0000}"/>
    <cellStyle name="Separador de milhares 25 4 3" xfId="4686" xr:uid="{00000000-0005-0000-0000-00009D1E0000}"/>
    <cellStyle name="Separador de milhares 25 4 4" xfId="4687" xr:uid="{00000000-0005-0000-0000-00009E1E0000}"/>
    <cellStyle name="Separador de milhares 25 4 5" xfId="4688" xr:uid="{00000000-0005-0000-0000-00009F1E0000}"/>
    <cellStyle name="Separador de milhares 25 5" xfId="4689" xr:uid="{00000000-0005-0000-0000-0000A01E0000}"/>
    <cellStyle name="Separador de milhares 25 5 2" xfId="4690" xr:uid="{00000000-0005-0000-0000-0000A11E0000}"/>
    <cellStyle name="Separador de milhares 25 5 3" xfId="4691" xr:uid="{00000000-0005-0000-0000-0000A21E0000}"/>
    <cellStyle name="Separador de milhares 25 6" xfId="4692" xr:uid="{00000000-0005-0000-0000-0000A31E0000}"/>
    <cellStyle name="Separador de milhares 25 7" xfId="4693" xr:uid="{00000000-0005-0000-0000-0000A41E0000}"/>
    <cellStyle name="Separador de milhares 25 8" xfId="4694" xr:uid="{00000000-0005-0000-0000-0000A51E0000}"/>
    <cellStyle name="Separador de milhares 28" xfId="4695" xr:uid="{00000000-0005-0000-0000-0000A61E0000}"/>
    <cellStyle name="Separador de milhares 28 2" xfId="4696" xr:uid="{00000000-0005-0000-0000-0000A71E0000}"/>
    <cellStyle name="Separador de milhares 28 2 2" xfId="4697" xr:uid="{00000000-0005-0000-0000-0000A81E0000}"/>
    <cellStyle name="Separador de milhares 28 2 3" xfId="4698" xr:uid="{00000000-0005-0000-0000-0000A91E0000}"/>
    <cellStyle name="Separador de milhares 3" xfId="4699" xr:uid="{00000000-0005-0000-0000-0000AA1E0000}"/>
    <cellStyle name="Separador de milhares 3 10" xfId="4700" xr:uid="{00000000-0005-0000-0000-0000AB1E0000}"/>
    <cellStyle name="Separador de milhares 3 10 2" xfId="4701" xr:uid="{00000000-0005-0000-0000-0000AC1E0000}"/>
    <cellStyle name="Separador de milhares 3 10 2 2" xfId="4702" xr:uid="{00000000-0005-0000-0000-0000AD1E0000}"/>
    <cellStyle name="Separador de milhares 3 10 2 2 2" xfId="4703" xr:uid="{00000000-0005-0000-0000-0000AE1E0000}"/>
    <cellStyle name="Separador de milhares 3 10 2 2 3" xfId="4704" xr:uid="{00000000-0005-0000-0000-0000AF1E0000}"/>
    <cellStyle name="Separador de milhares 3 10 2 3" xfId="4705" xr:uid="{00000000-0005-0000-0000-0000B01E0000}"/>
    <cellStyle name="Separador de milhares 3 10 2 4" xfId="4706" xr:uid="{00000000-0005-0000-0000-0000B11E0000}"/>
    <cellStyle name="Separador de milhares 3 10 2 5" xfId="4707" xr:uid="{00000000-0005-0000-0000-0000B21E0000}"/>
    <cellStyle name="Separador de milhares 3 10 3" xfId="4708" xr:uid="{00000000-0005-0000-0000-0000B31E0000}"/>
    <cellStyle name="Separador de milhares 3 10 3 2" xfId="4709" xr:uid="{00000000-0005-0000-0000-0000B41E0000}"/>
    <cellStyle name="Separador de milhares 3 10 3 2 2" xfId="4710" xr:uid="{00000000-0005-0000-0000-0000B51E0000}"/>
    <cellStyle name="Separador de milhares 3 10 3 2 3" xfId="4711" xr:uid="{00000000-0005-0000-0000-0000B61E0000}"/>
    <cellStyle name="Separador de milhares 3 10 3 3" xfId="4712" xr:uid="{00000000-0005-0000-0000-0000B71E0000}"/>
    <cellStyle name="Separador de milhares 3 10 3 4" xfId="4713" xr:uid="{00000000-0005-0000-0000-0000B81E0000}"/>
    <cellStyle name="Separador de milhares 3 10 3 5" xfId="4714" xr:uid="{00000000-0005-0000-0000-0000B91E0000}"/>
    <cellStyle name="Separador de milhares 3 10 4" xfId="4715" xr:uid="{00000000-0005-0000-0000-0000BA1E0000}"/>
    <cellStyle name="Separador de milhares 3 10 4 2" xfId="4716" xr:uid="{00000000-0005-0000-0000-0000BB1E0000}"/>
    <cellStyle name="Separador de milhares 3 10 4 2 2" xfId="4717" xr:uid="{00000000-0005-0000-0000-0000BC1E0000}"/>
    <cellStyle name="Separador de milhares 3 10 4 2 3" xfId="4718" xr:uid="{00000000-0005-0000-0000-0000BD1E0000}"/>
    <cellStyle name="Separador de milhares 3 10 4 3" xfId="4719" xr:uid="{00000000-0005-0000-0000-0000BE1E0000}"/>
    <cellStyle name="Separador de milhares 3 10 4 4" xfId="4720" xr:uid="{00000000-0005-0000-0000-0000BF1E0000}"/>
    <cellStyle name="Separador de milhares 3 10 4 5" xfId="4721" xr:uid="{00000000-0005-0000-0000-0000C01E0000}"/>
    <cellStyle name="Separador de milhares 3 10 5" xfId="4722" xr:uid="{00000000-0005-0000-0000-0000C11E0000}"/>
    <cellStyle name="Separador de milhares 3 10 5 2" xfId="4723" xr:uid="{00000000-0005-0000-0000-0000C21E0000}"/>
    <cellStyle name="Separador de milhares 3 10 5 3" xfId="4724" xr:uid="{00000000-0005-0000-0000-0000C31E0000}"/>
    <cellStyle name="Separador de milhares 3 10 6" xfId="4725" xr:uid="{00000000-0005-0000-0000-0000C41E0000}"/>
    <cellStyle name="Separador de milhares 3 10 7" xfId="4726" xr:uid="{00000000-0005-0000-0000-0000C51E0000}"/>
    <cellStyle name="Separador de milhares 3 10 8" xfId="4727" xr:uid="{00000000-0005-0000-0000-0000C61E0000}"/>
    <cellStyle name="Separador de milhares 3 11" xfId="4728" xr:uid="{00000000-0005-0000-0000-0000C71E0000}"/>
    <cellStyle name="Separador de milhares 3 11 2" xfId="4729" xr:uid="{00000000-0005-0000-0000-0000C81E0000}"/>
    <cellStyle name="Separador de milhares 3 11 2 2" xfId="4730" xr:uid="{00000000-0005-0000-0000-0000C91E0000}"/>
    <cellStyle name="Separador de milhares 3 11 2 2 2" xfId="4731" xr:uid="{00000000-0005-0000-0000-0000CA1E0000}"/>
    <cellStyle name="Separador de milhares 3 11 2 2 3" xfId="4732" xr:uid="{00000000-0005-0000-0000-0000CB1E0000}"/>
    <cellStyle name="Separador de milhares 3 11 2 3" xfId="4733" xr:uid="{00000000-0005-0000-0000-0000CC1E0000}"/>
    <cellStyle name="Separador de milhares 3 11 2 4" xfId="4734" xr:uid="{00000000-0005-0000-0000-0000CD1E0000}"/>
    <cellStyle name="Separador de milhares 3 11 2 5" xfId="4735" xr:uid="{00000000-0005-0000-0000-0000CE1E0000}"/>
    <cellStyle name="Separador de milhares 3 11 3" xfId="4736" xr:uid="{00000000-0005-0000-0000-0000CF1E0000}"/>
    <cellStyle name="Separador de milhares 3 11 3 2" xfId="4737" xr:uid="{00000000-0005-0000-0000-0000D01E0000}"/>
    <cellStyle name="Separador de milhares 3 11 3 2 2" xfId="4738" xr:uid="{00000000-0005-0000-0000-0000D11E0000}"/>
    <cellStyle name="Separador de milhares 3 11 3 2 3" xfId="4739" xr:uid="{00000000-0005-0000-0000-0000D21E0000}"/>
    <cellStyle name="Separador de milhares 3 11 3 3" xfId="4740" xr:uid="{00000000-0005-0000-0000-0000D31E0000}"/>
    <cellStyle name="Separador de milhares 3 11 3 4" xfId="4741" xr:uid="{00000000-0005-0000-0000-0000D41E0000}"/>
    <cellStyle name="Separador de milhares 3 11 3 5" xfId="4742" xr:uid="{00000000-0005-0000-0000-0000D51E0000}"/>
    <cellStyle name="Separador de milhares 3 11 4" xfId="4743" xr:uid="{00000000-0005-0000-0000-0000D61E0000}"/>
    <cellStyle name="Separador de milhares 3 11 4 2" xfId="4744" xr:uid="{00000000-0005-0000-0000-0000D71E0000}"/>
    <cellStyle name="Separador de milhares 3 11 4 2 2" xfId="4745" xr:uid="{00000000-0005-0000-0000-0000D81E0000}"/>
    <cellStyle name="Separador de milhares 3 11 4 2 3" xfId="4746" xr:uid="{00000000-0005-0000-0000-0000D91E0000}"/>
    <cellStyle name="Separador de milhares 3 11 4 3" xfId="4747" xr:uid="{00000000-0005-0000-0000-0000DA1E0000}"/>
    <cellStyle name="Separador de milhares 3 11 4 4" xfId="4748" xr:uid="{00000000-0005-0000-0000-0000DB1E0000}"/>
    <cellStyle name="Separador de milhares 3 11 4 5" xfId="4749" xr:uid="{00000000-0005-0000-0000-0000DC1E0000}"/>
    <cellStyle name="Separador de milhares 3 11 5" xfId="4750" xr:uid="{00000000-0005-0000-0000-0000DD1E0000}"/>
    <cellStyle name="Separador de milhares 3 11 5 2" xfId="4751" xr:uid="{00000000-0005-0000-0000-0000DE1E0000}"/>
    <cellStyle name="Separador de milhares 3 11 5 3" xfId="4752" xr:uid="{00000000-0005-0000-0000-0000DF1E0000}"/>
    <cellStyle name="Separador de milhares 3 11 6" xfId="4753" xr:uid="{00000000-0005-0000-0000-0000E01E0000}"/>
    <cellStyle name="Separador de milhares 3 11 7" xfId="4754" xr:uid="{00000000-0005-0000-0000-0000E11E0000}"/>
    <cellStyle name="Separador de milhares 3 11 8" xfId="4755" xr:uid="{00000000-0005-0000-0000-0000E21E0000}"/>
    <cellStyle name="Separador de milhares 3 12" xfId="4756" xr:uid="{00000000-0005-0000-0000-0000E31E0000}"/>
    <cellStyle name="Separador de milhares 3 2" xfId="52" xr:uid="{00000000-0005-0000-0000-0000E41E0000}"/>
    <cellStyle name="Separador de milhares 3 2 10" xfId="12332" xr:uid="{00000000-0005-0000-0000-0000E51E0000}"/>
    <cellStyle name="Separador de milhares 3 2 10 2" xfId="18263" xr:uid="{E713CEE9-440E-40FB-A6F5-088A99EE013F}"/>
    <cellStyle name="Separador de milhares 3 2 10 2 2" xfId="30057" xr:uid="{095EF9E5-87F0-4D72-9B07-B89F093386E0}"/>
    <cellStyle name="Separador de milhares 3 2 10 2 3" xfId="41856" xr:uid="{89A2451D-322F-42FD-9992-D853E8CC58C1}"/>
    <cellStyle name="Separador de milhares 3 2 10 3" xfId="24164" xr:uid="{9D99BAB0-4358-4BDF-8CB5-EFE52F733DAD}"/>
    <cellStyle name="Separador de milhares 3 2 10 4" xfId="35959" xr:uid="{115C88AE-B07F-4B0A-805A-057ABD98E2A5}"/>
    <cellStyle name="Separador de milhares 3 2 11" xfId="15319" xr:uid="{AEAE8D4B-C88D-4FEA-9238-CD386F0A99CD}"/>
    <cellStyle name="Separador de milhares 3 2 11 2" xfId="27117" xr:uid="{C72DDB74-BAE3-4140-861E-31ED8DC3D0C2}"/>
    <cellStyle name="Separador de milhares 3 2 11 3" xfId="38912" xr:uid="{4BC347E2-06FB-4369-9BDC-D896D055BDF4}"/>
    <cellStyle name="Separador de milhares 3 2 12" xfId="21227" xr:uid="{C7591033-BB21-42CC-B487-5E4A6197EEE8}"/>
    <cellStyle name="Separador de milhares 3 2 13" xfId="33019" xr:uid="{0727E409-82C3-4A3E-9CF2-1265EE1EA67A}"/>
    <cellStyle name="Separador de milhares 3 2 2" xfId="69" xr:uid="{00000000-0005-0000-0000-0000E61E0000}"/>
    <cellStyle name="Separador de milhares 3 2 2 10" xfId="21236" xr:uid="{34A26F47-A5B9-4364-85E0-E6A611B65021}"/>
    <cellStyle name="Separador de milhares 3 2 2 11" xfId="33028" xr:uid="{99F407AD-208B-4508-A584-2768DF971AC7}"/>
    <cellStyle name="Separador de milhares 3 2 2 2" xfId="87" xr:uid="{00000000-0005-0000-0000-0000E71E0000}"/>
    <cellStyle name="Separador de milhares 3 2 2 2 10" xfId="33046" xr:uid="{95590FCA-3EE2-4687-B4B4-5A9E40BED0B4}"/>
    <cellStyle name="Separador de milhares 3 2 2 2 2" xfId="541" xr:uid="{00000000-0005-0000-0000-0000E81E0000}"/>
    <cellStyle name="Separador de milhares 3 2 2 2 2 2" xfId="4757" xr:uid="{00000000-0005-0000-0000-0000E91E0000}"/>
    <cellStyle name="Separador de milhares 3 2 2 2 2 3" xfId="4758" xr:uid="{00000000-0005-0000-0000-0000EA1E0000}"/>
    <cellStyle name="Separador de milhares 3 2 2 2 2 4" xfId="11255" xr:uid="{00000000-0005-0000-0000-0000EB1E0000}"/>
    <cellStyle name="Separador de milhares 3 2 2 2 2 4 2" xfId="14198" xr:uid="{00000000-0005-0000-0000-0000EC1E0000}"/>
    <cellStyle name="Separador de milhares 3 2 2 2 2 4 2 2" xfId="20129" xr:uid="{AC043B11-827E-4D05-A214-3CFC1B743ADC}"/>
    <cellStyle name="Separador de milhares 3 2 2 2 2 4 2 2 2" xfId="31923" xr:uid="{BC06319F-98EF-472D-8675-68F1B238FDA2}"/>
    <cellStyle name="Separador de milhares 3 2 2 2 2 4 2 2 3" xfId="43722" xr:uid="{5059F063-0713-4666-A78E-386300579791}"/>
    <cellStyle name="Separador de milhares 3 2 2 2 2 4 2 3" xfId="26030" xr:uid="{A3AD62C2-675F-4D24-A5B2-1207951C427D}"/>
    <cellStyle name="Separador de milhares 3 2 2 2 2 4 2 4" xfId="37825" xr:uid="{7C5DAD95-3A92-4AE9-BE00-49BAA3C95457}"/>
    <cellStyle name="Separador de milhares 3 2 2 2 2 4 3" xfId="17193" xr:uid="{87EEDE2B-DD9B-42B2-84B6-00EBA061E3C4}"/>
    <cellStyle name="Separador de milhares 3 2 2 2 2 4 3 2" xfId="28987" xr:uid="{27A1DC17-4405-4475-979A-7DC8B4CD72AD}"/>
    <cellStyle name="Separador de milhares 3 2 2 2 2 4 3 3" xfId="40786" xr:uid="{501E8E8E-F594-4150-92CF-B6EFD6BB3A54}"/>
    <cellStyle name="Separador de milhares 3 2 2 2 2 4 4" xfId="23094" xr:uid="{8070DB93-4CB0-4F3C-9060-2E4BA12AB8B7}"/>
    <cellStyle name="Separador de milhares 3 2 2 2 2 4 5" xfId="34889" xr:uid="{F64274B5-F6F1-4799-9E0A-2E5FC35E3435}"/>
    <cellStyle name="Separador de milhares 3 2 2 2 2 5" xfId="12656" xr:uid="{00000000-0005-0000-0000-0000ED1E0000}"/>
    <cellStyle name="Separador de milhares 3 2 2 2 2 5 2" xfId="18587" xr:uid="{C7FDD2AA-6708-4D5C-B64B-B853F92E97D5}"/>
    <cellStyle name="Separador de milhares 3 2 2 2 2 5 2 2" xfId="30381" xr:uid="{8A8425FC-70B9-4FE6-8050-9A512248C107}"/>
    <cellStyle name="Separador de milhares 3 2 2 2 2 5 2 3" xfId="42180" xr:uid="{08F54B6A-7453-4ADC-BD5B-B5ABA9981A98}"/>
    <cellStyle name="Separador de milhares 3 2 2 2 2 5 3" xfId="24488" xr:uid="{584E4854-D36F-4365-BA4F-F61ABD65E209}"/>
    <cellStyle name="Separador de milhares 3 2 2 2 2 5 4" xfId="36283" xr:uid="{4826E5BB-D400-43B0-9D17-7AADF64477B7}"/>
    <cellStyle name="Separador de milhares 3 2 2 2 2 6" xfId="15643" xr:uid="{A409A96D-0EDB-4CB7-8803-4799DE69DF66}"/>
    <cellStyle name="Separador de milhares 3 2 2 2 2 6 2" xfId="27441" xr:uid="{54457208-B75E-4F9C-A6CD-6E03101A9302}"/>
    <cellStyle name="Separador de milhares 3 2 2 2 2 6 3" xfId="39236" xr:uid="{0984390D-7DBE-4AC7-B8E2-8CE33163670D}"/>
    <cellStyle name="Separador de milhares 3 2 2 2 2 7" xfId="21551" xr:uid="{DED323B2-4837-4790-ACA6-7D142527D274}"/>
    <cellStyle name="Separador de milhares 3 2 2 2 2 8" xfId="33343" xr:uid="{7C41F8B6-40A7-491E-97AC-5A0DFAF5B585}"/>
    <cellStyle name="Separador de milhares 3 2 2 2 2_Empréstimos e Financiamento SPE" xfId="10641" xr:uid="{00000000-0005-0000-0000-0000EE1E0000}"/>
    <cellStyle name="Separador de milhares 3 2 2 2 3" xfId="399" xr:uid="{00000000-0005-0000-0000-0000EF1E0000}"/>
    <cellStyle name="Separador de milhares 3 2 2 2 3 2" xfId="11116" xr:uid="{00000000-0005-0000-0000-0000F01E0000}"/>
    <cellStyle name="Separador de milhares 3 2 2 2 3 2 2" xfId="14059" xr:uid="{00000000-0005-0000-0000-0000F11E0000}"/>
    <cellStyle name="Separador de milhares 3 2 2 2 3 2 2 2" xfId="19990" xr:uid="{4DB1588F-2A0C-435C-8BD4-7DBED4D719E7}"/>
    <cellStyle name="Separador de milhares 3 2 2 2 3 2 2 2 2" xfId="31784" xr:uid="{29D4ECA6-D130-4FB4-A741-5E373EC06635}"/>
    <cellStyle name="Separador de milhares 3 2 2 2 3 2 2 2 3" xfId="43583" xr:uid="{B8A20A33-D58B-49D0-8EBE-88BC271F5C9C}"/>
    <cellStyle name="Separador de milhares 3 2 2 2 3 2 2 3" xfId="25891" xr:uid="{B79E77C7-1EAD-4F9A-9795-D2E240AA3BD3}"/>
    <cellStyle name="Separador de milhares 3 2 2 2 3 2 2 4" xfId="37686" xr:uid="{F0CCA7FF-EF2E-409F-A47A-29D2E1E385F8}"/>
    <cellStyle name="Separador de milhares 3 2 2 2 3 2 3" xfId="17054" xr:uid="{5A85B68B-9634-44B7-BCE3-92672BC25561}"/>
    <cellStyle name="Separador de milhares 3 2 2 2 3 2 3 2" xfId="28848" xr:uid="{5F895F01-5A2A-4760-A93B-62C7FC02D07A}"/>
    <cellStyle name="Separador de milhares 3 2 2 2 3 2 3 3" xfId="40647" xr:uid="{ED09CAE5-352A-4B0F-9209-37E94B1D056F}"/>
    <cellStyle name="Separador de milhares 3 2 2 2 3 2 4" xfId="22955" xr:uid="{4672A6DC-EF74-490F-A00F-285A6A612C5D}"/>
    <cellStyle name="Separador de milhares 3 2 2 2 3 2 5" xfId="34750" xr:uid="{54263314-E542-45F0-AD11-6B99E7CC1AFB}"/>
    <cellStyle name="Separador de milhares 3 2 2 2 3 3" xfId="12514" xr:uid="{00000000-0005-0000-0000-0000F21E0000}"/>
    <cellStyle name="Separador de milhares 3 2 2 2 3 3 2" xfId="18445" xr:uid="{4DF2A177-871C-4039-B4BE-1E0CACB8340C}"/>
    <cellStyle name="Separador de milhares 3 2 2 2 3 3 2 2" xfId="30239" xr:uid="{A872DB66-BDB5-4EE9-B49F-A8CA72FDF8E3}"/>
    <cellStyle name="Separador de milhares 3 2 2 2 3 3 2 3" xfId="42038" xr:uid="{6FAEBF4C-D943-4A9E-9BB2-35F26B3FEF3F}"/>
    <cellStyle name="Separador de milhares 3 2 2 2 3 3 3" xfId="24346" xr:uid="{4BEBFDB0-35DC-43E6-B19D-56DA5224D811}"/>
    <cellStyle name="Separador de milhares 3 2 2 2 3 3 4" xfId="36141" xr:uid="{865D4F6D-9999-4D5E-AEF1-70CF79A9F2EC}"/>
    <cellStyle name="Separador de milhares 3 2 2 2 3 4" xfId="15501" xr:uid="{8D6AC680-8472-4461-831F-76D66F883827}"/>
    <cellStyle name="Separador de milhares 3 2 2 2 3 4 2" xfId="27299" xr:uid="{67740675-38B1-4794-A62F-BE2E11752601}"/>
    <cellStyle name="Separador de milhares 3 2 2 2 3 4 3" xfId="39094" xr:uid="{9C10DBBB-C8E5-454B-86F3-C5B28100E218}"/>
    <cellStyle name="Separador de milhares 3 2 2 2 3 5" xfId="21409" xr:uid="{E4455027-FFAA-40B9-B765-2DBBB7EF971F}"/>
    <cellStyle name="Separador de milhares 3 2 2 2 3 6" xfId="33201" xr:uid="{BB35A7C4-02F0-446F-BEC6-D7B76B75810E}"/>
    <cellStyle name="Separador de milhares 3 2 2 2 4" xfId="4759" xr:uid="{00000000-0005-0000-0000-0000F31E0000}"/>
    <cellStyle name="Separador de milhares 3 2 2 2 5" xfId="4760" xr:uid="{00000000-0005-0000-0000-0000F41E0000}"/>
    <cellStyle name="Separador de milhares 3 2 2 2 6" xfId="10960" xr:uid="{00000000-0005-0000-0000-0000F51E0000}"/>
    <cellStyle name="Separador de milhares 3 2 2 2 6 2" xfId="13909" xr:uid="{00000000-0005-0000-0000-0000F61E0000}"/>
    <cellStyle name="Separador de milhares 3 2 2 2 6 2 2" xfId="19840" xr:uid="{22108C36-EA9B-40F1-B3D1-C2CE2E643A87}"/>
    <cellStyle name="Separador de milhares 3 2 2 2 6 2 2 2" xfId="31634" xr:uid="{ED48A71D-BB5F-4697-AB83-4985B8ED290E}"/>
    <cellStyle name="Separador de milhares 3 2 2 2 6 2 2 3" xfId="43433" xr:uid="{56C2F126-8739-4B64-970D-78359B792A54}"/>
    <cellStyle name="Separador de milhares 3 2 2 2 6 2 3" xfId="25741" xr:uid="{B64A64D4-D66B-49B6-889D-99791DB0C18D}"/>
    <cellStyle name="Separador de milhares 3 2 2 2 6 2 4" xfId="37536" xr:uid="{257680C8-0581-4C42-AE5C-FE93DEF481E2}"/>
    <cellStyle name="Separador de milhares 3 2 2 2 6 3" xfId="16904" xr:uid="{C071CB1C-3FA9-469E-8BF5-6A2F7DCF915A}"/>
    <cellStyle name="Separador de milhares 3 2 2 2 6 3 2" xfId="28698" xr:uid="{96D599F5-D948-4CC3-9D98-959D91CB30AF}"/>
    <cellStyle name="Separador de milhares 3 2 2 2 6 3 3" xfId="40497" xr:uid="{093E3184-06C8-4674-A493-412B6986C9F6}"/>
    <cellStyle name="Separador de milhares 3 2 2 2 6 4" xfId="22805" xr:uid="{CB065694-E2AB-4CB5-8E59-684ED7BFF889}"/>
    <cellStyle name="Separador de milhares 3 2 2 2 6 5" xfId="34600" xr:uid="{E4EB6A27-53C8-463B-9CA6-2B5B4E8F35E2}"/>
    <cellStyle name="Separador de milhares 3 2 2 2 7" xfId="12359" xr:uid="{00000000-0005-0000-0000-0000F71E0000}"/>
    <cellStyle name="Separador de milhares 3 2 2 2 7 2" xfId="18290" xr:uid="{E87F4C60-6E37-45E1-AB88-58501145180E}"/>
    <cellStyle name="Separador de milhares 3 2 2 2 7 2 2" xfId="30084" xr:uid="{EC9B92CC-6B23-4B48-839E-AF1D1660F2E2}"/>
    <cellStyle name="Separador de milhares 3 2 2 2 7 2 3" xfId="41883" xr:uid="{30963531-586B-45D5-A80B-93504CDB0ECB}"/>
    <cellStyle name="Separador de milhares 3 2 2 2 7 3" xfId="24191" xr:uid="{F50E0382-276F-4F5C-83C1-C181507A41C0}"/>
    <cellStyle name="Separador de milhares 3 2 2 2 7 4" xfId="35986" xr:uid="{428E4E40-B92A-4A9A-BCE2-1421BFDAB7D9}"/>
    <cellStyle name="Separador de milhares 3 2 2 2 8" xfId="15346" xr:uid="{B8A468FF-64DF-4E45-89A2-5DB673331F70}"/>
    <cellStyle name="Separador de milhares 3 2 2 2 8 2" xfId="27144" xr:uid="{7BCA6B6E-614C-4579-9DF3-BADDA3FC58CB}"/>
    <cellStyle name="Separador de milhares 3 2 2 2 8 3" xfId="38939" xr:uid="{34DBF21A-345C-4417-A90F-36937F3C6C75}"/>
    <cellStyle name="Separador de milhares 3 2 2 2 9" xfId="21254" xr:uid="{718100B7-0B56-4471-B609-EF3C7477FC48}"/>
    <cellStyle name="Separador de milhares 3 2 2 2_Empréstimos e Financiamento SPE" xfId="10640" xr:uid="{00000000-0005-0000-0000-0000F81E0000}"/>
    <cellStyle name="Separador de milhares 3 2 2 3" xfId="523" xr:uid="{00000000-0005-0000-0000-0000F91E0000}"/>
    <cellStyle name="Separador de milhares 3 2 2 3 2" xfId="4761" xr:uid="{00000000-0005-0000-0000-0000FA1E0000}"/>
    <cellStyle name="Separador de milhares 3 2 2 3 3" xfId="4762" xr:uid="{00000000-0005-0000-0000-0000FB1E0000}"/>
    <cellStyle name="Separador de milhares 3 2 2 3 4" xfId="11239" xr:uid="{00000000-0005-0000-0000-0000FC1E0000}"/>
    <cellStyle name="Separador de milhares 3 2 2 3 4 2" xfId="14182" xr:uid="{00000000-0005-0000-0000-0000FD1E0000}"/>
    <cellStyle name="Separador de milhares 3 2 2 3 4 2 2" xfId="20113" xr:uid="{488B144E-7DB6-4E07-8CBA-14A5927EF53D}"/>
    <cellStyle name="Separador de milhares 3 2 2 3 4 2 2 2" xfId="31907" xr:uid="{8D9D472D-66E8-4D54-BC34-9B2A00046482}"/>
    <cellStyle name="Separador de milhares 3 2 2 3 4 2 2 3" xfId="43706" xr:uid="{099C31EE-2C29-4C2E-A80B-305093C00E62}"/>
    <cellStyle name="Separador de milhares 3 2 2 3 4 2 3" xfId="26014" xr:uid="{2ED7E9C2-660E-4D33-975E-1A5F3CDA3C75}"/>
    <cellStyle name="Separador de milhares 3 2 2 3 4 2 4" xfId="37809" xr:uid="{FAC15A27-21BF-4DF7-877A-E680F99ACA6F}"/>
    <cellStyle name="Separador de milhares 3 2 2 3 4 3" xfId="17177" xr:uid="{3907BE7F-9A0C-4C63-8468-DCE1C5EC9C8F}"/>
    <cellStyle name="Separador de milhares 3 2 2 3 4 3 2" xfId="28971" xr:uid="{78CE31F7-8BEA-488B-9412-B4866BEC31B1}"/>
    <cellStyle name="Separador de milhares 3 2 2 3 4 3 3" xfId="40770" xr:uid="{0BA2EF4B-F1BA-40BE-953D-614109FD01D1}"/>
    <cellStyle name="Separador de milhares 3 2 2 3 4 4" xfId="23078" xr:uid="{6A05B90D-750B-45D1-B08E-E383BB053941}"/>
    <cellStyle name="Separador de milhares 3 2 2 3 4 5" xfId="34873" xr:uid="{020A253D-4757-49F5-A80E-219FBA976D53}"/>
    <cellStyle name="Separador de milhares 3 2 2 3 5" xfId="12638" xr:uid="{00000000-0005-0000-0000-0000FE1E0000}"/>
    <cellStyle name="Separador de milhares 3 2 2 3 5 2" xfId="18569" xr:uid="{9E66FF33-45D8-4487-8621-EB33FC117A6F}"/>
    <cellStyle name="Separador de milhares 3 2 2 3 5 2 2" xfId="30363" xr:uid="{D0B002D9-D194-4EDA-8499-61D6E6A1999F}"/>
    <cellStyle name="Separador de milhares 3 2 2 3 5 2 3" xfId="42162" xr:uid="{3BD79C30-8F3B-44C8-96D4-09777BA2CEA2}"/>
    <cellStyle name="Separador de milhares 3 2 2 3 5 3" xfId="24470" xr:uid="{8EE13A5F-DFDA-4DAE-B472-A0F3B92BA366}"/>
    <cellStyle name="Separador de milhares 3 2 2 3 5 4" xfId="36265" xr:uid="{5999181F-A2E8-4122-9E15-52F5BFB4F2FF}"/>
    <cellStyle name="Separador de milhares 3 2 2 3 6" xfId="15625" xr:uid="{2ABA7CFF-5673-4765-B324-98FED4C5EB2C}"/>
    <cellStyle name="Separador de milhares 3 2 2 3 6 2" xfId="27423" xr:uid="{BB7625E5-DC35-4069-BA3A-08BB23E6438F}"/>
    <cellStyle name="Separador de milhares 3 2 2 3 6 3" xfId="39218" xr:uid="{93E73AD7-9A0B-4471-99C1-8A32E959566C}"/>
    <cellStyle name="Separador de milhares 3 2 2 3 7" xfId="21533" xr:uid="{7EDFBF6C-4822-4A1A-B475-5A1142F2516E}"/>
    <cellStyle name="Separador de milhares 3 2 2 3 8" xfId="33325" xr:uid="{0208EEE0-AA94-4E7A-BDEC-EF5F439727EF}"/>
    <cellStyle name="Separador de milhares 3 2 2 3_Empréstimos e Financiamento SPE" xfId="10642" xr:uid="{00000000-0005-0000-0000-0000FF1E0000}"/>
    <cellStyle name="Separador de milhares 3 2 2 4" xfId="383" xr:uid="{00000000-0005-0000-0000-0000001F0000}"/>
    <cellStyle name="Separador de milhares 3 2 2 4 2" xfId="11100" xr:uid="{00000000-0005-0000-0000-0000011F0000}"/>
    <cellStyle name="Separador de milhares 3 2 2 4 2 2" xfId="14043" xr:uid="{00000000-0005-0000-0000-0000021F0000}"/>
    <cellStyle name="Separador de milhares 3 2 2 4 2 2 2" xfId="19974" xr:uid="{CD562DA9-BA87-44DF-AC91-36E78BAB2842}"/>
    <cellStyle name="Separador de milhares 3 2 2 4 2 2 2 2" xfId="31768" xr:uid="{3A08B30C-CEBA-4A57-AD59-49F58111813F}"/>
    <cellStyle name="Separador de milhares 3 2 2 4 2 2 2 3" xfId="43567" xr:uid="{A76C90DA-6BF0-428D-BCD2-CAEE277F47AB}"/>
    <cellStyle name="Separador de milhares 3 2 2 4 2 2 3" xfId="25875" xr:uid="{DBAAAFFE-AC09-4AAE-ABFB-C3E7FB2CEC4D}"/>
    <cellStyle name="Separador de milhares 3 2 2 4 2 2 4" xfId="37670" xr:uid="{79540543-BC7F-44E3-A282-806EFA970A5B}"/>
    <cellStyle name="Separador de milhares 3 2 2 4 2 3" xfId="17038" xr:uid="{FC5CE25E-A1ED-426D-888D-0F9EDA9B5DC8}"/>
    <cellStyle name="Separador de milhares 3 2 2 4 2 3 2" xfId="28832" xr:uid="{669D02E4-A092-4156-A22C-20185A66C908}"/>
    <cellStyle name="Separador de milhares 3 2 2 4 2 3 3" xfId="40631" xr:uid="{EB79E17F-A886-4749-BE78-90EF330DA906}"/>
    <cellStyle name="Separador de milhares 3 2 2 4 2 4" xfId="22939" xr:uid="{452F7598-A13C-451E-92CD-C29B3E0E33E4}"/>
    <cellStyle name="Separador de milhares 3 2 2 4 2 5" xfId="34734" xr:uid="{554EC274-9F0B-48FA-A072-442210957992}"/>
    <cellStyle name="Separador de milhares 3 2 2 4 3" xfId="12498" xr:uid="{00000000-0005-0000-0000-0000031F0000}"/>
    <cellStyle name="Separador de milhares 3 2 2 4 3 2" xfId="18429" xr:uid="{EA04B166-8EC2-4616-957E-DEB58B8E1881}"/>
    <cellStyle name="Separador de milhares 3 2 2 4 3 2 2" xfId="30223" xr:uid="{865986AC-170C-4F65-ACA5-C9BF76BE2726}"/>
    <cellStyle name="Separador de milhares 3 2 2 4 3 2 3" xfId="42022" xr:uid="{159B287A-BB76-482B-B4FD-0F27DDE4988B}"/>
    <cellStyle name="Separador de milhares 3 2 2 4 3 3" xfId="24330" xr:uid="{128F91A3-B806-4D64-98AB-02DA1D9743EA}"/>
    <cellStyle name="Separador de milhares 3 2 2 4 3 4" xfId="36125" xr:uid="{E925D448-C194-4CF6-9593-58789805DC8E}"/>
    <cellStyle name="Separador de milhares 3 2 2 4 4" xfId="15485" xr:uid="{0593B93C-582D-43F1-96FF-BB985B4FAF69}"/>
    <cellStyle name="Separador de milhares 3 2 2 4 4 2" xfId="27283" xr:uid="{4530A07D-115E-412F-A958-A5D27D17AF53}"/>
    <cellStyle name="Separador de milhares 3 2 2 4 4 3" xfId="39078" xr:uid="{3974F230-C452-4393-83D4-C3AA46728414}"/>
    <cellStyle name="Separador de milhares 3 2 2 4 5" xfId="21393" xr:uid="{BA0518C6-EB73-4756-92EE-7D8B4FF93F11}"/>
    <cellStyle name="Separador de milhares 3 2 2 4 6" xfId="33185" xr:uid="{847D8BE8-B5DF-4ACA-AAFC-78FD40D7D396}"/>
    <cellStyle name="Separador de milhares 3 2 2 5" xfId="4763" xr:uid="{00000000-0005-0000-0000-0000041F0000}"/>
    <cellStyle name="Separador de milhares 3 2 2 6" xfId="4764" xr:uid="{00000000-0005-0000-0000-0000051F0000}"/>
    <cellStyle name="Separador de milhares 3 2 2 7" xfId="10944" xr:uid="{00000000-0005-0000-0000-0000061F0000}"/>
    <cellStyle name="Separador de milhares 3 2 2 7 2" xfId="13893" xr:uid="{00000000-0005-0000-0000-0000071F0000}"/>
    <cellStyle name="Separador de milhares 3 2 2 7 2 2" xfId="19824" xr:uid="{0ED4D094-296C-41AE-94FC-A6A41B7B8123}"/>
    <cellStyle name="Separador de milhares 3 2 2 7 2 2 2" xfId="31618" xr:uid="{ABE2710B-E97C-4BF4-B6B1-E2F3802683CD}"/>
    <cellStyle name="Separador de milhares 3 2 2 7 2 2 3" xfId="43417" xr:uid="{8F2847A2-932F-4337-A4A0-9E9ACEDC4C6D}"/>
    <cellStyle name="Separador de milhares 3 2 2 7 2 3" xfId="25725" xr:uid="{D7DAF806-4088-4A7F-A0FC-FAA14960137F}"/>
    <cellStyle name="Separador de milhares 3 2 2 7 2 4" xfId="37520" xr:uid="{08BBD6CD-8A65-4675-8582-8537A5EE28B7}"/>
    <cellStyle name="Separador de milhares 3 2 2 7 3" xfId="16888" xr:uid="{D4EEB568-7EBE-4490-9610-4BD52A3261B7}"/>
    <cellStyle name="Separador de milhares 3 2 2 7 3 2" xfId="28682" xr:uid="{1AB743B0-1303-4C62-A54F-E957E1AAD3AB}"/>
    <cellStyle name="Separador de milhares 3 2 2 7 3 3" xfId="40481" xr:uid="{607272FF-6E2B-48F0-9BCB-DF68519F66AD}"/>
    <cellStyle name="Separador de milhares 3 2 2 7 4" xfId="22789" xr:uid="{B5A0C258-E454-48B8-B638-88AD5C50F52F}"/>
    <cellStyle name="Separador de milhares 3 2 2 7 5" xfId="34584" xr:uid="{669192A2-DFA0-4B0A-B88E-16CF29E3FDBF}"/>
    <cellStyle name="Separador de milhares 3 2 2 8" xfId="12341" xr:uid="{00000000-0005-0000-0000-0000081F0000}"/>
    <cellStyle name="Separador de milhares 3 2 2 8 2" xfId="18272" xr:uid="{BE115B37-D947-4FEF-A2B4-BC64E26D8D30}"/>
    <cellStyle name="Separador de milhares 3 2 2 8 2 2" xfId="30066" xr:uid="{8437B5C2-BBAE-40FB-9D8B-0E528D937263}"/>
    <cellStyle name="Separador de milhares 3 2 2 8 2 3" xfId="41865" xr:uid="{06182261-C540-404D-83A7-049B7E2DEFC2}"/>
    <cellStyle name="Separador de milhares 3 2 2 8 3" xfId="24173" xr:uid="{DE48A58F-25F3-4C2B-849D-935FACAA75D1}"/>
    <cellStyle name="Separador de milhares 3 2 2 8 4" xfId="35968" xr:uid="{D66F790B-3EC6-4D4A-989F-D4DD55EE7872}"/>
    <cellStyle name="Separador de milhares 3 2 2 9" xfId="15328" xr:uid="{39FC4A13-19FA-49CD-A9C1-3DDBC36BB08F}"/>
    <cellStyle name="Separador de milhares 3 2 2 9 2" xfId="27126" xr:uid="{7BC65ADB-1F1C-4E49-BF17-8512A1B6BBB3}"/>
    <cellStyle name="Separador de milhares 3 2 2 9 3" xfId="38921" xr:uid="{A5EF1DB3-B359-43C3-A298-D76BDD0F5EFF}"/>
    <cellStyle name="Separador de milhares 3 2 2_Empréstimos e Financiamento SPE" xfId="10639" xr:uid="{00000000-0005-0000-0000-0000091F0000}"/>
    <cellStyle name="Separador de milhares 3 2 3" xfId="78" xr:uid="{00000000-0005-0000-0000-00000A1F0000}"/>
    <cellStyle name="Separador de milhares 3 2 3 10" xfId="33037" xr:uid="{AD707FD6-0541-4BA9-B4C0-6E8468BF908B}"/>
    <cellStyle name="Separador de milhares 3 2 3 2" xfId="532" xr:uid="{00000000-0005-0000-0000-00000B1F0000}"/>
    <cellStyle name="Separador de milhares 3 2 3 2 2" xfId="4765" xr:uid="{00000000-0005-0000-0000-00000C1F0000}"/>
    <cellStyle name="Separador de milhares 3 2 3 2 3" xfId="4766" xr:uid="{00000000-0005-0000-0000-00000D1F0000}"/>
    <cellStyle name="Separador de milhares 3 2 3 2 4" xfId="11247" xr:uid="{00000000-0005-0000-0000-00000E1F0000}"/>
    <cellStyle name="Separador de milhares 3 2 3 2 4 2" xfId="14190" xr:uid="{00000000-0005-0000-0000-00000F1F0000}"/>
    <cellStyle name="Separador de milhares 3 2 3 2 4 2 2" xfId="20121" xr:uid="{9948D5B2-D7B0-4EAF-B0D3-9770B1E8D776}"/>
    <cellStyle name="Separador de milhares 3 2 3 2 4 2 2 2" xfId="31915" xr:uid="{E784E5A2-3B09-4C13-AF17-A1D5A430E205}"/>
    <cellStyle name="Separador de milhares 3 2 3 2 4 2 2 3" xfId="43714" xr:uid="{D137387C-44BD-4435-AC0B-665EBEB58647}"/>
    <cellStyle name="Separador de milhares 3 2 3 2 4 2 3" xfId="26022" xr:uid="{ABA6EA49-1BCF-405A-A369-543C9F8BA036}"/>
    <cellStyle name="Separador de milhares 3 2 3 2 4 2 4" xfId="37817" xr:uid="{B6B5CF89-4463-4167-8262-B843820C097E}"/>
    <cellStyle name="Separador de milhares 3 2 3 2 4 3" xfId="17185" xr:uid="{A858F498-5098-4658-9621-36442893C759}"/>
    <cellStyle name="Separador de milhares 3 2 3 2 4 3 2" xfId="28979" xr:uid="{97AC24C1-A0C4-4842-A1D1-4FDA1A343889}"/>
    <cellStyle name="Separador de milhares 3 2 3 2 4 3 3" xfId="40778" xr:uid="{53A1972D-AF81-4CCA-B7F0-041DFC6C54B6}"/>
    <cellStyle name="Separador de milhares 3 2 3 2 4 4" xfId="23086" xr:uid="{676B442B-C293-41DE-A9D1-4D7B8F84D7ED}"/>
    <cellStyle name="Separador de milhares 3 2 3 2 4 5" xfId="34881" xr:uid="{91B03D01-7D53-4860-9DF5-EE74C12DDD42}"/>
    <cellStyle name="Separador de milhares 3 2 3 2 5" xfId="12647" xr:uid="{00000000-0005-0000-0000-0000101F0000}"/>
    <cellStyle name="Separador de milhares 3 2 3 2 5 2" xfId="18578" xr:uid="{6AA08DE5-A09C-4AFE-8874-F36E36204ECB}"/>
    <cellStyle name="Separador de milhares 3 2 3 2 5 2 2" xfId="30372" xr:uid="{36569310-BA12-4525-909A-9EA33B37F475}"/>
    <cellStyle name="Separador de milhares 3 2 3 2 5 2 3" xfId="42171" xr:uid="{2BAA2605-384D-4E0A-AA4E-9198F8712759}"/>
    <cellStyle name="Separador de milhares 3 2 3 2 5 3" xfId="24479" xr:uid="{1919ED1A-690F-4303-AB40-25DCF7B3DE0B}"/>
    <cellStyle name="Separador de milhares 3 2 3 2 5 4" xfId="36274" xr:uid="{9B02FC0A-3AF2-4AA4-8C58-90AD4847C4F5}"/>
    <cellStyle name="Separador de milhares 3 2 3 2 6" xfId="15634" xr:uid="{039DC7D8-DA50-492F-B1A6-E6BFE848CDE2}"/>
    <cellStyle name="Separador de milhares 3 2 3 2 6 2" xfId="27432" xr:uid="{2B3952C9-0B4A-4A49-8976-6DED6659413B}"/>
    <cellStyle name="Separador de milhares 3 2 3 2 6 3" xfId="39227" xr:uid="{1FFE6437-E721-483A-A989-CE5B07BA2658}"/>
    <cellStyle name="Separador de milhares 3 2 3 2 7" xfId="21542" xr:uid="{912C5B6F-CF57-45B3-8171-797CFD0853EA}"/>
    <cellStyle name="Separador de milhares 3 2 3 2 8" xfId="33334" xr:uid="{72B9FCB4-AC21-493D-BDAE-5F9C2AE4DCE3}"/>
    <cellStyle name="Separador de milhares 3 2 3 2_Empréstimos e Financiamento SPE" xfId="10644" xr:uid="{00000000-0005-0000-0000-0000111F0000}"/>
    <cellStyle name="Separador de milhares 3 2 3 3" xfId="391" xr:uid="{00000000-0005-0000-0000-0000121F0000}"/>
    <cellStyle name="Separador de milhares 3 2 3 3 2" xfId="11108" xr:uid="{00000000-0005-0000-0000-0000131F0000}"/>
    <cellStyle name="Separador de milhares 3 2 3 3 2 2" xfId="14051" xr:uid="{00000000-0005-0000-0000-0000141F0000}"/>
    <cellStyle name="Separador de milhares 3 2 3 3 2 2 2" xfId="19982" xr:uid="{73E00420-6DA1-41E1-A40C-156417270B6C}"/>
    <cellStyle name="Separador de milhares 3 2 3 3 2 2 2 2" xfId="31776" xr:uid="{326D0F7B-024B-4925-9803-4E826678ABDA}"/>
    <cellStyle name="Separador de milhares 3 2 3 3 2 2 2 3" xfId="43575" xr:uid="{4D4F9C43-C1D6-4AE1-8BCF-6E3F1F7D5F70}"/>
    <cellStyle name="Separador de milhares 3 2 3 3 2 2 3" xfId="25883" xr:uid="{6E976FB6-AB62-4075-BA08-3195F0AC2D3E}"/>
    <cellStyle name="Separador de milhares 3 2 3 3 2 2 4" xfId="37678" xr:uid="{3134C65C-CAEA-4276-9B6C-FF4FB44DC710}"/>
    <cellStyle name="Separador de milhares 3 2 3 3 2 3" xfId="17046" xr:uid="{3B543473-E4FE-4D83-A3FB-AD522B5CD929}"/>
    <cellStyle name="Separador de milhares 3 2 3 3 2 3 2" xfId="28840" xr:uid="{A866DF12-0BBB-4AAD-AA7F-0AFB8399572D}"/>
    <cellStyle name="Separador de milhares 3 2 3 3 2 3 3" xfId="40639" xr:uid="{B0CC7EA4-E463-4015-9A1C-028BF711C901}"/>
    <cellStyle name="Separador de milhares 3 2 3 3 2 4" xfId="22947" xr:uid="{97523DE9-F2EA-49A7-B184-B7561EF22460}"/>
    <cellStyle name="Separador de milhares 3 2 3 3 2 5" xfId="34742" xr:uid="{65238381-7678-4694-A63F-1F534D78A05D}"/>
    <cellStyle name="Separador de milhares 3 2 3 3 3" xfId="12506" xr:uid="{00000000-0005-0000-0000-0000151F0000}"/>
    <cellStyle name="Separador de milhares 3 2 3 3 3 2" xfId="18437" xr:uid="{8B5D1F4F-1447-40B1-9254-F95E9E8C49F6}"/>
    <cellStyle name="Separador de milhares 3 2 3 3 3 2 2" xfId="30231" xr:uid="{0A1178AF-F699-4E7B-9240-AF054510B58E}"/>
    <cellStyle name="Separador de milhares 3 2 3 3 3 2 3" xfId="42030" xr:uid="{AEEC0D82-7A48-4B20-9492-F67274A4FB17}"/>
    <cellStyle name="Separador de milhares 3 2 3 3 3 3" xfId="24338" xr:uid="{C70A3D75-D051-43AE-B094-7CCA1DD9F49E}"/>
    <cellStyle name="Separador de milhares 3 2 3 3 3 4" xfId="36133" xr:uid="{51893E1F-B05C-4B4E-9668-1B233C7195BF}"/>
    <cellStyle name="Separador de milhares 3 2 3 3 4" xfId="15493" xr:uid="{068E54FB-9123-4AEB-A01D-53E3B6080EFA}"/>
    <cellStyle name="Separador de milhares 3 2 3 3 4 2" xfId="27291" xr:uid="{5DAD9DDB-2B87-44AC-A28D-7C226C227AB2}"/>
    <cellStyle name="Separador de milhares 3 2 3 3 4 3" xfId="39086" xr:uid="{690A75E3-5824-4263-8004-75BEB6A4C23E}"/>
    <cellStyle name="Separador de milhares 3 2 3 3 5" xfId="21401" xr:uid="{FE5A925A-A39E-4DCE-A5D2-8946AADAE34D}"/>
    <cellStyle name="Separador de milhares 3 2 3 3 6" xfId="33193" xr:uid="{0040728D-CD0F-4176-9C96-B7A1F00FC20D}"/>
    <cellStyle name="Separador de milhares 3 2 3 4" xfId="4767" xr:uid="{00000000-0005-0000-0000-0000161F0000}"/>
    <cellStyle name="Separador de milhares 3 2 3 5" xfId="4768" xr:uid="{00000000-0005-0000-0000-0000171F0000}"/>
    <cellStyle name="Separador de milhares 3 2 3 6" xfId="10952" xr:uid="{00000000-0005-0000-0000-0000181F0000}"/>
    <cellStyle name="Separador de milhares 3 2 3 6 2" xfId="13901" xr:uid="{00000000-0005-0000-0000-0000191F0000}"/>
    <cellStyle name="Separador de milhares 3 2 3 6 2 2" xfId="19832" xr:uid="{71263FE0-38A2-4A52-A5C0-93D2147C18BD}"/>
    <cellStyle name="Separador de milhares 3 2 3 6 2 2 2" xfId="31626" xr:uid="{D2529C7E-0443-4D57-88F5-710935E71F06}"/>
    <cellStyle name="Separador de milhares 3 2 3 6 2 2 3" xfId="43425" xr:uid="{65D1DCE1-81DC-471A-9387-7A4F1F3897B4}"/>
    <cellStyle name="Separador de milhares 3 2 3 6 2 3" xfId="25733" xr:uid="{8F9AC844-1440-41CC-9AE2-6B1D356AFBBD}"/>
    <cellStyle name="Separador de milhares 3 2 3 6 2 4" xfId="37528" xr:uid="{8A5F5BBE-61E4-4A68-84F4-A0D8A54AEC0F}"/>
    <cellStyle name="Separador de milhares 3 2 3 6 3" xfId="16896" xr:uid="{15C85257-2CD4-4728-8DB4-E7CED78CADC6}"/>
    <cellStyle name="Separador de milhares 3 2 3 6 3 2" xfId="28690" xr:uid="{559B750E-0790-43A3-86A4-E9044B085959}"/>
    <cellStyle name="Separador de milhares 3 2 3 6 3 3" xfId="40489" xr:uid="{903337D5-2532-4FC9-96C7-939664CC6F17}"/>
    <cellStyle name="Separador de milhares 3 2 3 6 4" xfId="22797" xr:uid="{11F65906-C11D-40FE-A83C-6004AC53ACAC}"/>
    <cellStyle name="Separador de milhares 3 2 3 6 5" xfId="34592" xr:uid="{D0F0FD1E-0307-481C-B840-ACB2124E3967}"/>
    <cellStyle name="Separador de milhares 3 2 3 7" xfId="12350" xr:uid="{00000000-0005-0000-0000-00001A1F0000}"/>
    <cellStyle name="Separador de milhares 3 2 3 7 2" xfId="18281" xr:uid="{F2D51C26-9C93-4A2C-BD06-894DBC8E77AC}"/>
    <cellStyle name="Separador de milhares 3 2 3 7 2 2" xfId="30075" xr:uid="{F5BACDE3-214F-4A84-9884-41C56E65BCA9}"/>
    <cellStyle name="Separador de milhares 3 2 3 7 2 3" xfId="41874" xr:uid="{260AABC5-23F1-4486-951F-AC32ED6CBB8C}"/>
    <cellStyle name="Separador de milhares 3 2 3 7 3" xfId="24182" xr:uid="{0A3FDE12-A67C-4339-BA15-0A2125A96B37}"/>
    <cellStyle name="Separador de milhares 3 2 3 7 4" xfId="35977" xr:uid="{C40EDFDC-D680-4632-9F78-6236D12E31B1}"/>
    <cellStyle name="Separador de milhares 3 2 3 8" xfId="15337" xr:uid="{1B7373C4-63A0-4210-A0B7-E214161B68F8}"/>
    <cellStyle name="Separador de milhares 3 2 3 8 2" xfId="27135" xr:uid="{68B1A52A-DB64-4F7E-AA78-5CC0DFDA810E}"/>
    <cellStyle name="Separador de milhares 3 2 3 8 3" xfId="38930" xr:uid="{96C3751D-8E91-44BE-9139-80BF8EBE8746}"/>
    <cellStyle name="Separador de milhares 3 2 3 9" xfId="21245" xr:uid="{E33305ED-48D7-4822-BA7E-E0F1C588DB49}"/>
    <cellStyle name="Separador de milhares 3 2 3_Empréstimos e Financiamento SPE" xfId="10643" xr:uid="{00000000-0005-0000-0000-00001B1F0000}"/>
    <cellStyle name="Separador de milhares 3 2 4" xfId="514" xr:uid="{00000000-0005-0000-0000-00001C1F0000}"/>
    <cellStyle name="Separador de milhares 3 2 4 10" xfId="33316" xr:uid="{A3FE36EF-D8D8-4C63-9569-2293FF36A5D9}"/>
    <cellStyle name="Separador de milhares 3 2 4 2" xfId="4769" xr:uid="{00000000-0005-0000-0000-00001D1F0000}"/>
    <cellStyle name="Separador de milhares 3 2 4 2 2" xfId="4770" xr:uid="{00000000-0005-0000-0000-00001E1F0000}"/>
    <cellStyle name="Separador de milhares 3 2 4 2 3" xfId="4771" xr:uid="{00000000-0005-0000-0000-00001F1F0000}"/>
    <cellStyle name="Separador de milhares 3 2 4 3" xfId="4772" xr:uid="{00000000-0005-0000-0000-0000201F0000}"/>
    <cellStyle name="Separador de milhares 3 2 4 4" xfId="4773" xr:uid="{00000000-0005-0000-0000-0000211F0000}"/>
    <cellStyle name="Separador de milhares 3 2 4 5" xfId="4774" xr:uid="{00000000-0005-0000-0000-0000221F0000}"/>
    <cellStyle name="Separador de milhares 3 2 4 6" xfId="11231" xr:uid="{00000000-0005-0000-0000-0000231F0000}"/>
    <cellStyle name="Separador de milhares 3 2 4 6 2" xfId="14174" xr:uid="{00000000-0005-0000-0000-0000241F0000}"/>
    <cellStyle name="Separador de milhares 3 2 4 6 2 2" xfId="20105" xr:uid="{7C3E62E6-1F8D-4AAA-BC98-D912713D9D26}"/>
    <cellStyle name="Separador de milhares 3 2 4 6 2 2 2" xfId="31899" xr:uid="{AC175DB6-F28B-4800-A6ED-1BA7D2CAA9BE}"/>
    <cellStyle name="Separador de milhares 3 2 4 6 2 2 3" xfId="43698" xr:uid="{698E5129-582D-4FD6-B47A-006E988A6967}"/>
    <cellStyle name="Separador de milhares 3 2 4 6 2 3" xfId="26006" xr:uid="{090ED37F-62A6-4CB2-98A6-8A6F61BAC44D}"/>
    <cellStyle name="Separador de milhares 3 2 4 6 2 4" xfId="37801" xr:uid="{E772A6EA-B78B-4A4B-9599-72329E6C58E2}"/>
    <cellStyle name="Separador de milhares 3 2 4 6 3" xfId="17169" xr:uid="{C80FCE90-A6DF-436F-A843-D41465085892}"/>
    <cellStyle name="Separador de milhares 3 2 4 6 3 2" xfId="28963" xr:uid="{A2D77E00-03F9-496B-BDFC-CEF67B5F04AD}"/>
    <cellStyle name="Separador de milhares 3 2 4 6 3 3" xfId="40762" xr:uid="{C510A6F2-7FFC-48DD-9365-8046E5287D0D}"/>
    <cellStyle name="Separador de milhares 3 2 4 6 4" xfId="23070" xr:uid="{4B508857-C615-4F07-8BB0-B36A66F5FE51}"/>
    <cellStyle name="Separador de milhares 3 2 4 6 5" xfId="34865" xr:uid="{78E1FC59-A4C9-4B9A-9B04-32BDDAC4089C}"/>
    <cellStyle name="Separador de milhares 3 2 4 7" xfId="12629" xr:uid="{00000000-0005-0000-0000-0000251F0000}"/>
    <cellStyle name="Separador de milhares 3 2 4 7 2" xfId="18560" xr:uid="{0F359D65-C8BC-418F-A8E9-9DD6A8B8238C}"/>
    <cellStyle name="Separador de milhares 3 2 4 7 2 2" xfId="30354" xr:uid="{0BB6F402-D474-4DE5-B26A-445AD3C906F2}"/>
    <cellStyle name="Separador de milhares 3 2 4 7 2 3" xfId="42153" xr:uid="{334ECA08-CB84-4565-94BA-0EA79250B7B5}"/>
    <cellStyle name="Separador de milhares 3 2 4 7 3" xfId="24461" xr:uid="{832B83C7-58CD-415D-9130-5C13B2DF295E}"/>
    <cellStyle name="Separador de milhares 3 2 4 7 4" xfId="36256" xr:uid="{D6BA7A58-8D84-44A8-B16C-D0C5D6D2AEBD}"/>
    <cellStyle name="Separador de milhares 3 2 4 8" xfId="15616" xr:uid="{22C91533-E71C-4600-9F40-E32829608A61}"/>
    <cellStyle name="Separador de milhares 3 2 4 8 2" xfId="27414" xr:uid="{0E12DEC6-742F-437F-81F0-C2D7507A11FA}"/>
    <cellStyle name="Separador de milhares 3 2 4 8 3" xfId="39209" xr:uid="{6627FB40-BD7A-4C45-9BFF-F5B9329EF3FF}"/>
    <cellStyle name="Separador de milhares 3 2 4 9" xfId="21524" xr:uid="{0C33059F-5BD4-4182-B6D2-59678A6F8DE4}"/>
    <cellStyle name="Separador de milhares 3 2 4_Empréstimos e Financiamento SPE" xfId="10645" xr:uid="{00000000-0005-0000-0000-0000261F0000}"/>
    <cellStyle name="Separador de milhares 3 2 5" xfId="375" xr:uid="{00000000-0005-0000-0000-0000271F0000}"/>
    <cellStyle name="Separador de milhares 3 2 5 2" xfId="4775" xr:uid="{00000000-0005-0000-0000-0000281F0000}"/>
    <cellStyle name="Separador de milhares 3 2 5 3" xfId="4776" xr:uid="{00000000-0005-0000-0000-0000291F0000}"/>
    <cellStyle name="Separador de milhares 3 2 5 4" xfId="11092" xr:uid="{00000000-0005-0000-0000-00002A1F0000}"/>
    <cellStyle name="Separador de milhares 3 2 5 4 2" xfId="14035" xr:uid="{00000000-0005-0000-0000-00002B1F0000}"/>
    <cellStyle name="Separador de milhares 3 2 5 4 2 2" xfId="19966" xr:uid="{5D7D5283-F994-49F4-96DD-D16ADCFEF5FF}"/>
    <cellStyle name="Separador de milhares 3 2 5 4 2 2 2" xfId="31760" xr:uid="{9E6B3B02-F1B5-45E8-9851-DC37D6181790}"/>
    <cellStyle name="Separador de milhares 3 2 5 4 2 2 3" xfId="43559" xr:uid="{7307858C-EB17-4D5F-987E-955F7F886892}"/>
    <cellStyle name="Separador de milhares 3 2 5 4 2 3" xfId="25867" xr:uid="{D580DB62-D83D-49DE-9A42-CB87C030EB77}"/>
    <cellStyle name="Separador de milhares 3 2 5 4 2 4" xfId="37662" xr:uid="{CA37A45D-3CB8-42ED-B50B-06D6273A13DF}"/>
    <cellStyle name="Separador de milhares 3 2 5 4 3" xfId="17030" xr:uid="{6A312D90-D61F-41EC-9667-CC69E84E336A}"/>
    <cellStyle name="Separador de milhares 3 2 5 4 3 2" xfId="28824" xr:uid="{2F2E24EC-7EF7-4D35-9E4F-BB100F7E6FFB}"/>
    <cellStyle name="Separador de milhares 3 2 5 4 3 3" xfId="40623" xr:uid="{B4A3EF92-F82F-4AF1-8F3D-D30F4E591D88}"/>
    <cellStyle name="Separador de milhares 3 2 5 4 4" xfId="22931" xr:uid="{CFB7D746-6A1E-4A03-A503-0F64772886D9}"/>
    <cellStyle name="Separador de milhares 3 2 5 4 5" xfId="34726" xr:uid="{3E0AFBE3-415C-4B15-ADD1-7E261CBD7A11}"/>
    <cellStyle name="Separador de milhares 3 2 5 5" xfId="12490" xr:uid="{00000000-0005-0000-0000-00002C1F0000}"/>
    <cellStyle name="Separador de milhares 3 2 5 5 2" xfId="18421" xr:uid="{3F63AF02-7864-4AA9-AAAB-81275DD2D5F0}"/>
    <cellStyle name="Separador de milhares 3 2 5 5 2 2" xfId="30215" xr:uid="{C0439EE7-3413-45DC-BF2C-83BADE88D0F5}"/>
    <cellStyle name="Separador de milhares 3 2 5 5 2 3" xfId="42014" xr:uid="{ADD5C55E-B63D-4AFE-81DC-87DA25309611}"/>
    <cellStyle name="Separador de milhares 3 2 5 5 3" xfId="24322" xr:uid="{52F2DD9B-577D-48F8-A29B-C64393C23CCC}"/>
    <cellStyle name="Separador de milhares 3 2 5 5 4" xfId="36117" xr:uid="{63C7CC3E-BBA3-4A23-9AFF-8463D7EABDFA}"/>
    <cellStyle name="Separador de milhares 3 2 5 6" xfId="15477" xr:uid="{F1A591D7-2A5F-4820-8034-6945950178F4}"/>
    <cellStyle name="Separador de milhares 3 2 5 6 2" xfId="27275" xr:uid="{973E3E07-ABC7-430A-B147-8AAF19BA6A8D}"/>
    <cellStyle name="Separador de milhares 3 2 5 6 3" xfId="39070" xr:uid="{3CB35A08-3948-4C6A-9AB4-9597E8AC48CF}"/>
    <cellStyle name="Separador de milhares 3 2 5 7" xfId="21385" xr:uid="{7B77C336-F033-4FFC-BC7B-3583627C633D}"/>
    <cellStyle name="Separador de milhares 3 2 5 8" xfId="33177" xr:uid="{B8A4C373-65BD-4150-94AA-D1D34062202A}"/>
    <cellStyle name="Separador de milhares 3 2 5_Empréstimos e Financiamento SPE" xfId="10646" xr:uid="{00000000-0005-0000-0000-00002D1F0000}"/>
    <cellStyle name="Separador de milhares 3 2 6" xfId="4777" xr:uid="{00000000-0005-0000-0000-00002E1F0000}"/>
    <cellStyle name="Separador de milhares 3 2 7" xfId="4778" xr:uid="{00000000-0005-0000-0000-00002F1F0000}"/>
    <cellStyle name="Separador de milhares 3 2 8" xfId="4779" xr:uid="{00000000-0005-0000-0000-0000301F0000}"/>
    <cellStyle name="Separador de milhares 3 2 9" xfId="10936" xr:uid="{00000000-0005-0000-0000-0000311F0000}"/>
    <cellStyle name="Separador de milhares 3 2 9 2" xfId="13885" xr:uid="{00000000-0005-0000-0000-0000321F0000}"/>
    <cellStyle name="Separador de milhares 3 2 9 2 2" xfId="19816" xr:uid="{D0A5BBE3-A85A-4FD7-A830-9650E03BAB4F}"/>
    <cellStyle name="Separador de milhares 3 2 9 2 2 2" xfId="31610" xr:uid="{68AFEA66-A7F9-4014-A123-049F857BDE7C}"/>
    <cellStyle name="Separador de milhares 3 2 9 2 2 3" xfId="43409" xr:uid="{46ED3EEB-B03D-4227-A038-2D03F3720EB1}"/>
    <cellStyle name="Separador de milhares 3 2 9 2 3" xfId="25717" xr:uid="{954CBE64-9E9F-4288-9FE8-486DEB98B07B}"/>
    <cellStyle name="Separador de milhares 3 2 9 2 4" xfId="37512" xr:uid="{52A4B943-8F15-4D9F-B2AB-5780E8DF1428}"/>
    <cellStyle name="Separador de milhares 3 2 9 3" xfId="16880" xr:uid="{A52FE75F-5151-49D0-A510-613ED70A2D5E}"/>
    <cellStyle name="Separador de milhares 3 2 9 3 2" xfId="28674" xr:uid="{BAF54398-2D70-432B-86DC-FAF1B0E76177}"/>
    <cellStyle name="Separador de milhares 3 2 9 3 3" xfId="40473" xr:uid="{D3015E71-F27C-4ADE-A4D0-225B704F5EFB}"/>
    <cellStyle name="Separador de milhares 3 2 9 4" xfId="22781" xr:uid="{3FEA4E4C-921A-441A-809D-2DA326079B3A}"/>
    <cellStyle name="Separador de milhares 3 2 9 5" xfId="34576" xr:uid="{42102342-0CD0-4672-94BE-40DE7BB14A8D}"/>
    <cellStyle name="Separador de milhares 3 2_Empréstimos e Financiamento SPE" xfId="10638" xr:uid="{00000000-0005-0000-0000-0000331F0000}"/>
    <cellStyle name="Separador de milhares 3 3" xfId="4780" xr:uid="{00000000-0005-0000-0000-0000341F0000}"/>
    <cellStyle name="Separador de milhares 3 3 2" xfId="4781" xr:uid="{00000000-0005-0000-0000-0000351F0000}"/>
    <cellStyle name="Separador de milhares 3 3 2 2" xfId="4782" xr:uid="{00000000-0005-0000-0000-0000361F0000}"/>
    <cellStyle name="Separador de milhares 3 3 2 2 2" xfId="4783" xr:uid="{00000000-0005-0000-0000-0000371F0000}"/>
    <cellStyle name="Separador de milhares 3 3 2 2 3" xfId="4784" xr:uid="{00000000-0005-0000-0000-0000381F0000}"/>
    <cellStyle name="Separador de milhares 3 3 2 3" xfId="4785" xr:uid="{00000000-0005-0000-0000-0000391F0000}"/>
    <cellStyle name="Separador de milhares 3 3 2 4" xfId="4786" xr:uid="{00000000-0005-0000-0000-00003A1F0000}"/>
    <cellStyle name="Separador de milhares 3 3 2 5" xfId="4787" xr:uid="{00000000-0005-0000-0000-00003B1F0000}"/>
    <cellStyle name="Separador de milhares 3 3 3" xfId="4788" xr:uid="{00000000-0005-0000-0000-00003C1F0000}"/>
    <cellStyle name="Separador de milhares 3 3 3 2" xfId="4789" xr:uid="{00000000-0005-0000-0000-00003D1F0000}"/>
    <cellStyle name="Separador de milhares 3 3 3 2 2" xfId="4790" xr:uid="{00000000-0005-0000-0000-00003E1F0000}"/>
    <cellStyle name="Separador de milhares 3 3 3 2 3" xfId="4791" xr:uid="{00000000-0005-0000-0000-00003F1F0000}"/>
    <cellStyle name="Separador de milhares 3 3 3 3" xfId="4792" xr:uid="{00000000-0005-0000-0000-0000401F0000}"/>
    <cellStyle name="Separador de milhares 3 3 3 4" xfId="4793" xr:uid="{00000000-0005-0000-0000-0000411F0000}"/>
    <cellStyle name="Separador de milhares 3 3 3 5" xfId="4794" xr:uid="{00000000-0005-0000-0000-0000421F0000}"/>
    <cellStyle name="Separador de milhares 3 3 4" xfId="4795" xr:uid="{00000000-0005-0000-0000-0000431F0000}"/>
    <cellStyle name="Separador de milhares 3 3 4 2" xfId="4796" xr:uid="{00000000-0005-0000-0000-0000441F0000}"/>
    <cellStyle name="Separador de milhares 3 3 4 2 2" xfId="4797" xr:uid="{00000000-0005-0000-0000-0000451F0000}"/>
    <cellStyle name="Separador de milhares 3 3 4 2 3" xfId="4798" xr:uid="{00000000-0005-0000-0000-0000461F0000}"/>
    <cellStyle name="Separador de milhares 3 3 4 3" xfId="4799" xr:uid="{00000000-0005-0000-0000-0000471F0000}"/>
    <cellStyle name="Separador de milhares 3 3 4 4" xfId="4800" xr:uid="{00000000-0005-0000-0000-0000481F0000}"/>
    <cellStyle name="Separador de milhares 3 3 4 5" xfId="4801" xr:uid="{00000000-0005-0000-0000-0000491F0000}"/>
    <cellStyle name="Separador de milhares 3 3 5" xfId="4802" xr:uid="{00000000-0005-0000-0000-00004A1F0000}"/>
    <cellStyle name="Separador de milhares 3 3 5 2" xfId="4803" xr:uid="{00000000-0005-0000-0000-00004B1F0000}"/>
    <cellStyle name="Separador de milhares 3 3 5 3" xfId="4804" xr:uid="{00000000-0005-0000-0000-00004C1F0000}"/>
    <cellStyle name="Separador de milhares 3 3 6" xfId="4805" xr:uid="{00000000-0005-0000-0000-00004D1F0000}"/>
    <cellStyle name="Separador de milhares 3 3 7" xfId="4806" xr:uid="{00000000-0005-0000-0000-00004E1F0000}"/>
    <cellStyle name="Separador de milhares 3 3 8" xfId="4807" xr:uid="{00000000-0005-0000-0000-00004F1F0000}"/>
    <cellStyle name="Separador de milhares 3 4" xfId="4808" xr:uid="{00000000-0005-0000-0000-0000501F0000}"/>
    <cellStyle name="Separador de milhares 3 4 2" xfId="4809" xr:uid="{00000000-0005-0000-0000-0000511F0000}"/>
    <cellStyle name="Separador de milhares 3 4 2 2" xfId="4810" xr:uid="{00000000-0005-0000-0000-0000521F0000}"/>
    <cellStyle name="Separador de milhares 3 4 2 2 2" xfId="4811" xr:uid="{00000000-0005-0000-0000-0000531F0000}"/>
    <cellStyle name="Separador de milhares 3 4 2 2 3" xfId="4812" xr:uid="{00000000-0005-0000-0000-0000541F0000}"/>
    <cellStyle name="Separador de milhares 3 4 2 3" xfId="4813" xr:uid="{00000000-0005-0000-0000-0000551F0000}"/>
    <cellStyle name="Separador de milhares 3 4 2 4" xfId="4814" xr:uid="{00000000-0005-0000-0000-0000561F0000}"/>
    <cellStyle name="Separador de milhares 3 4 2 5" xfId="4815" xr:uid="{00000000-0005-0000-0000-0000571F0000}"/>
    <cellStyle name="Separador de milhares 3 4 3" xfId="4816" xr:uid="{00000000-0005-0000-0000-0000581F0000}"/>
    <cellStyle name="Separador de milhares 3 4 3 2" xfId="4817" xr:uid="{00000000-0005-0000-0000-0000591F0000}"/>
    <cellStyle name="Separador de milhares 3 4 3 2 2" xfId="4818" xr:uid="{00000000-0005-0000-0000-00005A1F0000}"/>
    <cellStyle name="Separador de milhares 3 4 3 2 3" xfId="4819" xr:uid="{00000000-0005-0000-0000-00005B1F0000}"/>
    <cellStyle name="Separador de milhares 3 4 3 3" xfId="4820" xr:uid="{00000000-0005-0000-0000-00005C1F0000}"/>
    <cellStyle name="Separador de milhares 3 4 3 4" xfId="4821" xr:uid="{00000000-0005-0000-0000-00005D1F0000}"/>
    <cellStyle name="Separador de milhares 3 4 3 5" xfId="4822" xr:uid="{00000000-0005-0000-0000-00005E1F0000}"/>
    <cellStyle name="Separador de milhares 3 4 4" xfId="4823" xr:uid="{00000000-0005-0000-0000-00005F1F0000}"/>
    <cellStyle name="Separador de milhares 3 4 4 2" xfId="4824" xr:uid="{00000000-0005-0000-0000-0000601F0000}"/>
    <cellStyle name="Separador de milhares 3 4 4 2 2" xfId="4825" xr:uid="{00000000-0005-0000-0000-0000611F0000}"/>
    <cellStyle name="Separador de milhares 3 4 4 2 3" xfId="4826" xr:uid="{00000000-0005-0000-0000-0000621F0000}"/>
    <cellStyle name="Separador de milhares 3 4 4 3" xfId="4827" xr:uid="{00000000-0005-0000-0000-0000631F0000}"/>
    <cellStyle name="Separador de milhares 3 4 4 4" xfId="4828" xr:uid="{00000000-0005-0000-0000-0000641F0000}"/>
    <cellStyle name="Separador de milhares 3 4 4 5" xfId="4829" xr:uid="{00000000-0005-0000-0000-0000651F0000}"/>
    <cellStyle name="Separador de milhares 3 4 5" xfId="4830" xr:uid="{00000000-0005-0000-0000-0000661F0000}"/>
    <cellStyle name="Separador de milhares 3 4 5 2" xfId="4831" xr:uid="{00000000-0005-0000-0000-0000671F0000}"/>
    <cellStyle name="Separador de milhares 3 4 5 3" xfId="4832" xr:uid="{00000000-0005-0000-0000-0000681F0000}"/>
    <cellStyle name="Separador de milhares 3 4 6" xfId="4833" xr:uid="{00000000-0005-0000-0000-0000691F0000}"/>
    <cellStyle name="Separador de milhares 3 4 7" xfId="4834" xr:uid="{00000000-0005-0000-0000-00006A1F0000}"/>
    <cellStyle name="Separador de milhares 3 4 8" xfId="4835" xr:uid="{00000000-0005-0000-0000-00006B1F0000}"/>
    <cellStyle name="Separador de milhares 3 5" xfId="4836" xr:uid="{00000000-0005-0000-0000-00006C1F0000}"/>
    <cellStyle name="Separador de milhares 3 5 2" xfId="4837" xr:uid="{00000000-0005-0000-0000-00006D1F0000}"/>
    <cellStyle name="Separador de milhares 3 5 2 2" xfId="4838" xr:uid="{00000000-0005-0000-0000-00006E1F0000}"/>
    <cellStyle name="Separador de milhares 3 5 2 2 2" xfId="4839" xr:uid="{00000000-0005-0000-0000-00006F1F0000}"/>
    <cellStyle name="Separador de milhares 3 5 2 2 3" xfId="4840" xr:uid="{00000000-0005-0000-0000-0000701F0000}"/>
    <cellStyle name="Separador de milhares 3 5 2 3" xfId="4841" xr:uid="{00000000-0005-0000-0000-0000711F0000}"/>
    <cellStyle name="Separador de milhares 3 5 2 4" xfId="4842" xr:uid="{00000000-0005-0000-0000-0000721F0000}"/>
    <cellStyle name="Separador de milhares 3 5 2 5" xfId="4843" xr:uid="{00000000-0005-0000-0000-0000731F0000}"/>
    <cellStyle name="Separador de milhares 3 5 3" xfId="4844" xr:uid="{00000000-0005-0000-0000-0000741F0000}"/>
    <cellStyle name="Separador de milhares 3 5 3 2" xfId="4845" xr:uid="{00000000-0005-0000-0000-0000751F0000}"/>
    <cellStyle name="Separador de milhares 3 5 3 2 2" xfId="4846" xr:uid="{00000000-0005-0000-0000-0000761F0000}"/>
    <cellStyle name="Separador de milhares 3 5 3 2 3" xfId="4847" xr:uid="{00000000-0005-0000-0000-0000771F0000}"/>
    <cellStyle name="Separador de milhares 3 5 3 3" xfId="4848" xr:uid="{00000000-0005-0000-0000-0000781F0000}"/>
    <cellStyle name="Separador de milhares 3 5 3 4" xfId="4849" xr:uid="{00000000-0005-0000-0000-0000791F0000}"/>
    <cellStyle name="Separador de milhares 3 5 3 5" xfId="4850" xr:uid="{00000000-0005-0000-0000-00007A1F0000}"/>
    <cellStyle name="Separador de milhares 3 5 4" xfId="4851" xr:uid="{00000000-0005-0000-0000-00007B1F0000}"/>
    <cellStyle name="Separador de milhares 3 5 4 2" xfId="4852" xr:uid="{00000000-0005-0000-0000-00007C1F0000}"/>
    <cellStyle name="Separador de milhares 3 5 4 2 2" xfId="4853" xr:uid="{00000000-0005-0000-0000-00007D1F0000}"/>
    <cellStyle name="Separador de milhares 3 5 4 2 3" xfId="4854" xr:uid="{00000000-0005-0000-0000-00007E1F0000}"/>
    <cellStyle name="Separador de milhares 3 5 4 3" xfId="4855" xr:uid="{00000000-0005-0000-0000-00007F1F0000}"/>
    <cellStyle name="Separador de milhares 3 5 4 4" xfId="4856" xr:uid="{00000000-0005-0000-0000-0000801F0000}"/>
    <cellStyle name="Separador de milhares 3 5 4 5" xfId="4857" xr:uid="{00000000-0005-0000-0000-0000811F0000}"/>
    <cellStyle name="Separador de milhares 3 5 5" xfId="4858" xr:uid="{00000000-0005-0000-0000-0000821F0000}"/>
    <cellStyle name="Separador de milhares 3 5 5 2" xfId="4859" xr:uid="{00000000-0005-0000-0000-0000831F0000}"/>
    <cellStyle name="Separador de milhares 3 5 5 3" xfId="4860" xr:uid="{00000000-0005-0000-0000-0000841F0000}"/>
    <cellStyle name="Separador de milhares 3 5 6" xfId="4861" xr:uid="{00000000-0005-0000-0000-0000851F0000}"/>
    <cellStyle name="Separador de milhares 3 5 7" xfId="4862" xr:uid="{00000000-0005-0000-0000-0000861F0000}"/>
    <cellStyle name="Separador de milhares 3 5 8" xfId="4863" xr:uid="{00000000-0005-0000-0000-0000871F0000}"/>
    <cellStyle name="Separador de milhares 3 6" xfId="4864" xr:uid="{00000000-0005-0000-0000-0000881F0000}"/>
    <cellStyle name="Separador de milhares 3 6 2" xfId="4865" xr:uid="{00000000-0005-0000-0000-0000891F0000}"/>
    <cellStyle name="Separador de milhares 3 6 2 2" xfId="4866" xr:uid="{00000000-0005-0000-0000-00008A1F0000}"/>
    <cellStyle name="Separador de milhares 3 6 2 2 2" xfId="4867" xr:uid="{00000000-0005-0000-0000-00008B1F0000}"/>
    <cellStyle name="Separador de milhares 3 6 2 2 3" xfId="4868" xr:uid="{00000000-0005-0000-0000-00008C1F0000}"/>
    <cellStyle name="Separador de milhares 3 6 2 3" xfId="4869" xr:uid="{00000000-0005-0000-0000-00008D1F0000}"/>
    <cellStyle name="Separador de milhares 3 6 2 4" xfId="4870" xr:uid="{00000000-0005-0000-0000-00008E1F0000}"/>
    <cellStyle name="Separador de milhares 3 6 2 5" xfId="4871" xr:uid="{00000000-0005-0000-0000-00008F1F0000}"/>
    <cellStyle name="Separador de milhares 3 6 3" xfId="4872" xr:uid="{00000000-0005-0000-0000-0000901F0000}"/>
    <cellStyle name="Separador de milhares 3 6 3 2" xfId="4873" xr:uid="{00000000-0005-0000-0000-0000911F0000}"/>
    <cellStyle name="Separador de milhares 3 6 3 2 2" xfId="4874" xr:uid="{00000000-0005-0000-0000-0000921F0000}"/>
    <cellStyle name="Separador de milhares 3 6 3 2 3" xfId="4875" xr:uid="{00000000-0005-0000-0000-0000931F0000}"/>
    <cellStyle name="Separador de milhares 3 6 3 3" xfId="4876" xr:uid="{00000000-0005-0000-0000-0000941F0000}"/>
    <cellStyle name="Separador de milhares 3 6 3 4" xfId="4877" xr:uid="{00000000-0005-0000-0000-0000951F0000}"/>
    <cellStyle name="Separador de milhares 3 6 3 5" xfId="4878" xr:uid="{00000000-0005-0000-0000-0000961F0000}"/>
    <cellStyle name="Separador de milhares 3 6 4" xfId="4879" xr:uid="{00000000-0005-0000-0000-0000971F0000}"/>
    <cellStyle name="Separador de milhares 3 6 4 2" xfId="4880" xr:uid="{00000000-0005-0000-0000-0000981F0000}"/>
    <cellStyle name="Separador de milhares 3 6 4 2 2" xfId="4881" xr:uid="{00000000-0005-0000-0000-0000991F0000}"/>
    <cellStyle name="Separador de milhares 3 6 4 2 3" xfId="4882" xr:uid="{00000000-0005-0000-0000-00009A1F0000}"/>
    <cellStyle name="Separador de milhares 3 6 4 3" xfId="4883" xr:uid="{00000000-0005-0000-0000-00009B1F0000}"/>
    <cellStyle name="Separador de milhares 3 6 4 4" xfId="4884" xr:uid="{00000000-0005-0000-0000-00009C1F0000}"/>
    <cellStyle name="Separador de milhares 3 6 4 5" xfId="4885" xr:uid="{00000000-0005-0000-0000-00009D1F0000}"/>
    <cellStyle name="Separador de milhares 3 6 5" xfId="4886" xr:uid="{00000000-0005-0000-0000-00009E1F0000}"/>
    <cellStyle name="Separador de milhares 3 6 5 2" xfId="4887" xr:uid="{00000000-0005-0000-0000-00009F1F0000}"/>
    <cellStyle name="Separador de milhares 3 6 5 3" xfId="4888" xr:uid="{00000000-0005-0000-0000-0000A01F0000}"/>
    <cellStyle name="Separador de milhares 3 6 6" xfId="4889" xr:uid="{00000000-0005-0000-0000-0000A11F0000}"/>
    <cellStyle name="Separador de milhares 3 6 7" xfId="4890" xr:uid="{00000000-0005-0000-0000-0000A21F0000}"/>
    <cellStyle name="Separador de milhares 3 6 8" xfId="4891" xr:uid="{00000000-0005-0000-0000-0000A31F0000}"/>
    <cellStyle name="Separador de milhares 3 7" xfId="4892" xr:uid="{00000000-0005-0000-0000-0000A41F0000}"/>
    <cellStyle name="Separador de milhares 3 7 2" xfId="4893" xr:uid="{00000000-0005-0000-0000-0000A51F0000}"/>
    <cellStyle name="Separador de milhares 3 7 2 2" xfId="4894" xr:uid="{00000000-0005-0000-0000-0000A61F0000}"/>
    <cellStyle name="Separador de milhares 3 7 2 2 2" xfId="4895" xr:uid="{00000000-0005-0000-0000-0000A71F0000}"/>
    <cellStyle name="Separador de milhares 3 7 2 2 3" xfId="4896" xr:uid="{00000000-0005-0000-0000-0000A81F0000}"/>
    <cellStyle name="Separador de milhares 3 7 2 3" xfId="4897" xr:uid="{00000000-0005-0000-0000-0000A91F0000}"/>
    <cellStyle name="Separador de milhares 3 7 2 4" xfId="4898" xr:uid="{00000000-0005-0000-0000-0000AA1F0000}"/>
    <cellStyle name="Separador de milhares 3 7 2 5" xfId="4899" xr:uid="{00000000-0005-0000-0000-0000AB1F0000}"/>
    <cellStyle name="Separador de milhares 3 7 3" xfId="4900" xr:uid="{00000000-0005-0000-0000-0000AC1F0000}"/>
    <cellStyle name="Separador de milhares 3 7 3 2" xfId="4901" xr:uid="{00000000-0005-0000-0000-0000AD1F0000}"/>
    <cellStyle name="Separador de milhares 3 7 3 2 2" xfId="4902" xr:uid="{00000000-0005-0000-0000-0000AE1F0000}"/>
    <cellStyle name="Separador de milhares 3 7 3 2 3" xfId="4903" xr:uid="{00000000-0005-0000-0000-0000AF1F0000}"/>
    <cellStyle name="Separador de milhares 3 7 3 3" xfId="4904" xr:uid="{00000000-0005-0000-0000-0000B01F0000}"/>
    <cellStyle name="Separador de milhares 3 7 3 4" xfId="4905" xr:uid="{00000000-0005-0000-0000-0000B11F0000}"/>
    <cellStyle name="Separador de milhares 3 7 3 5" xfId="4906" xr:uid="{00000000-0005-0000-0000-0000B21F0000}"/>
    <cellStyle name="Separador de milhares 3 7 4" xfId="4907" xr:uid="{00000000-0005-0000-0000-0000B31F0000}"/>
    <cellStyle name="Separador de milhares 3 7 4 2" xfId="4908" xr:uid="{00000000-0005-0000-0000-0000B41F0000}"/>
    <cellStyle name="Separador de milhares 3 7 4 2 2" xfId="4909" xr:uid="{00000000-0005-0000-0000-0000B51F0000}"/>
    <cellStyle name="Separador de milhares 3 7 4 2 3" xfId="4910" xr:uid="{00000000-0005-0000-0000-0000B61F0000}"/>
    <cellStyle name="Separador de milhares 3 7 4 3" xfId="4911" xr:uid="{00000000-0005-0000-0000-0000B71F0000}"/>
    <cellStyle name="Separador de milhares 3 7 4 4" xfId="4912" xr:uid="{00000000-0005-0000-0000-0000B81F0000}"/>
    <cellStyle name="Separador de milhares 3 7 4 5" xfId="4913" xr:uid="{00000000-0005-0000-0000-0000B91F0000}"/>
    <cellStyle name="Separador de milhares 3 7 5" xfId="4914" xr:uid="{00000000-0005-0000-0000-0000BA1F0000}"/>
    <cellStyle name="Separador de milhares 3 7 5 2" xfId="4915" xr:uid="{00000000-0005-0000-0000-0000BB1F0000}"/>
    <cellStyle name="Separador de milhares 3 7 5 3" xfId="4916" xr:uid="{00000000-0005-0000-0000-0000BC1F0000}"/>
    <cellStyle name="Separador de milhares 3 7 6" xfId="4917" xr:uid="{00000000-0005-0000-0000-0000BD1F0000}"/>
    <cellStyle name="Separador de milhares 3 7 7" xfId="4918" xr:uid="{00000000-0005-0000-0000-0000BE1F0000}"/>
    <cellStyle name="Separador de milhares 3 7 8" xfId="4919" xr:uid="{00000000-0005-0000-0000-0000BF1F0000}"/>
    <cellStyle name="Separador de milhares 3 8" xfId="4920" xr:uid="{00000000-0005-0000-0000-0000C01F0000}"/>
    <cellStyle name="Separador de milhares 3 8 2" xfId="4921" xr:uid="{00000000-0005-0000-0000-0000C11F0000}"/>
    <cellStyle name="Separador de milhares 3 8 2 2" xfId="4922" xr:uid="{00000000-0005-0000-0000-0000C21F0000}"/>
    <cellStyle name="Separador de milhares 3 8 2 2 2" xfId="4923" xr:uid="{00000000-0005-0000-0000-0000C31F0000}"/>
    <cellStyle name="Separador de milhares 3 8 2 2 3" xfId="4924" xr:uid="{00000000-0005-0000-0000-0000C41F0000}"/>
    <cellStyle name="Separador de milhares 3 8 2 3" xfId="4925" xr:uid="{00000000-0005-0000-0000-0000C51F0000}"/>
    <cellStyle name="Separador de milhares 3 8 2 4" xfId="4926" xr:uid="{00000000-0005-0000-0000-0000C61F0000}"/>
    <cellStyle name="Separador de milhares 3 8 2 5" xfId="4927" xr:uid="{00000000-0005-0000-0000-0000C71F0000}"/>
    <cellStyle name="Separador de milhares 3 8 3" xfId="4928" xr:uid="{00000000-0005-0000-0000-0000C81F0000}"/>
    <cellStyle name="Separador de milhares 3 8 3 2" xfId="4929" xr:uid="{00000000-0005-0000-0000-0000C91F0000}"/>
    <cellStyle name="Separador de milhares 3 8 3 2 2" xfId="4930" xr:uid="{00000000-0005-0000-0000-0000CA1F0000}"/>
    <cellStyle name="Separador de milhares 3 8 3 2 3" xfId="4931" xr:uid="{00000000-0005-0000-0000-0000CB1F0000}"/>
    <cellStyle name="Separador de milhares 3 8 3 3" xfId="4932" xr:uid="{00000000-0005-0000-0000-0000CC1F0000}"/>
    <cellStyle name="Separador de milhares 3 8 3 4" xfId="4933" xr:uid="{00000000-0005-0000-0000-0000CD1F0000}"/>
    <cellStyle name="Separador de milhares 3 8 3 5" xfId="4934" xr:uid="{00000000-0005-0000-0000-0000CE1F0000}"/>
    <cellStyle name="Separador de milhares 3 8 4" xfId="4935" xr:uid="{00000000-0005-0000-0000-0000CF1F0000}"/>
    <cellStyle name="Separador de milhares 3 8 4 2" xfId="4936" xr:uid="{00000000-0005-0000-0000-0000D01F0000}"/>
    <cellStyle name="Separador de milhares 3 8 4 2 2" xfId="4937" xr:uid="{00000000-0005-0000-0000-0000D11F0000}"/>
    <cellStyle name="Separador de milhares 3 8 4 2 3" xfId="4938" xr:uid="{00000000-0005-0000-0000-0000D21F0000}"/>
    <cellStyle name="Separador de milhares 3 8 4 3" xfId="4939" xr:uid="{00000000-0005-0000-0000-0000D31F0000}"/>
    <cellStyle name="Separador de milhares 3 8 4 4" xfId="4940" xr:uid="{00000000-0005-0000-0000-0000D41F0000}"/>
    <cellStyle name="Separador de milhares 3 8 4 5" xfId="4941" xr:uid="{00000000-0005-0000-0000-0000D51F0000}"/>
    <cellStyle name="Separador de milhares 3 8 5" xfId="4942" xr:uid="{00000000-0005-0000-0000-0000D61F0000}"/>
    <cellStyle name="Separador de milhares 3 8 5 2" xfId="4943" xr:uid="{00000000-0005-0000-0000-0000D71F0000}"/>
    <cellStyle name="Separador de milhares 3 8 5 3" xfId="4944" xr:uid="{00000000-0005-0000-0000-0000D81F0000}"/>
    <cellStyle name="Separador de milhares 3 8 6" xfId="4945" xr:uid="{00000000-0005-0000-0000-0000D91F0000}"/>
    <cellStyle name="Separador de milhares 3 8 7" xfId="4946" xr:uid="{00000000-0005-0000-0000-0000DA1F0000}"/>
    <cellStyle name="Separador de milhares 3 8 8" xfId="4947" xr:uid="{00000000-0005-0000-0000-0000DB1F0000}"/>
    <cellStyle name="Separador de milhares 3 9" xfId="4948" xr:uid="{00000000-0005-0000-0000-0000DC1F0000}"/>
    <cellStyle name="Separador de milhares 3 9 2" xfId="4949" xr:uid="{00000000-0005-0000-0000-0000DD1F0000}"/>
    <cellStyle name="Separador de milhares 3 9 2 2" xfId="4950" xr:uid="{00000000-0005-0000-0000-0000DE1F0000}"/>
    <cellStyle name="Separador de milhares 3 9 2 2 2" xfId="4951" xr:uid="{00000000-0005-0000-0000-0000DF1F0000}"/>
    <cellStyle name="Separador de milhares 3 9 2 2 3" xfId="4952" xr:uid="{00000000-0005-0000-0000-0000E01F0000}"/>
    <cellStyle name="Separador de milhares 3 9 2 3" xfId="4953" xr:uid="{00000000-0005-0000-0000-0000E11F0000}"/>
    <cellStyle name="Separador de milhares 3 9 2 4" xfId="4954" xr:uid="{00000000-0005-0000-0000-0000E21F0000}"/>
    <cellStyle name="Separador de milhares 3 9 2 5" xfId="4955" xr:uid="{00000000-0005-0000-0000-0000E31F0000}"/>
    <cellStyle name="Separador de milhares 3 9 3" xfId="4956" xr:uid="{00000000-0005-0000-0000-0000E41F0000}"/>
    <cellStyle name="Separador de milhares 3 9 3 2" xfId="4957" xr:uid="{00000000-0005-0000-0000-0000E51F0000}"/>
    <cellStyle name="Separador de milhares 3 9 3 2 2" xfId="4958" xr:uid="{00000000-0005-0000-0000-0000E61F0000}"/>
    <cellStyle name="Separador de milhares 3 9 3 2 3" xfId="4959" xr:uid="{00000000-0005-0000-0000-0000E71F0000}"/>
    <cellStyle name="Separador de milhares 3 9 3 3" xfId="4960" xr:uid="{00000000-0005-0000-0000-0000E81F0000}"/>
    <cellStyle name="Separador de milhares 3 9 3 4" xfId="4961" xr:uid="{00000000-0005-0000-0000-0000E91F0000}"/>
    <cellStyle name="Separador de milhares 3 9 3 5" xfId="4962" xr:uid="{00000000-0005-0000-0000-0000EA1F0000}"/>
    <cellStyle name="Separador de milhares 3 9 4" xfId="4963" xr:uid="{00000000-0005-0000-0000-0000EB1F0000}"/>
    <cellStyle name="Separador de milhares 3 9 4 2" xfId="4964" xr:uid="{00000000-0005-0000-0000-0000EC1F0000}"/>
    <cellStyle name="Separador de milhares 3 9 4 2 2" xfId="4965" xr:uid="{00000000-0005-0000-0000-0000ED1F0000}"/>
    <cellStyle name="Separador de milhares 3 9 4 2 3" xfId="4966" xr:uid="{00000000-0005-0000-0000-0000EE1F0000}"/>
    <cellStyle name="Separador de milhares 3 9 4 3" xfId="4967" xr:uid="{00000000-0005-0000-0000-0000EF1F0000}"/>
    <cellStyle name="Separador de milhares 3 9 4 4" xfId="4968" xr:uid="{00000000-0005-0000-0000-0000F01F0000}"/>
    <cellStyle name="Separador de milhares 3 9 4 5" xfId="4969" xr:uid="{00000000-0005-0000-0000-0000F11F0000}"/>
    <cellStyle name="Separador de milhares 3 9 5" xfId="4970" xr:uid="{00000000-0005-0000-0000-0000F21F0000}"/>
    <cellStyle name="Separador de milhares 3 9 5 2" xfId="4971" xr:uid="{00000000-0005-0000-0000-0000F31F0000}"/>
    <cellStyle name="Separador de milhares 3 9 5 3" xfId="4972" xr:uid="{00000000-0005-0000-0000-0000F41F0000}"/>
    <cellStyle name="Separador de milhares 3 9 6" xfId="4973" xr:uid="{00000000-0005-0000-0000-0000F51F0000}"/>
    <cellStyle name="Separador de milhares 3 9 7" xfId="4974" xr:uid="{00000000-0005-0000-0000-0000F61F0000}"/>
    <cellStyle name="Separador de milhares 3 9 8" xfId="4975" xr:uid="{00000000-0005-0000-0000-0000F71F0000}"/>
    <cellStyle name="Separador de milhares 3_2014" xfId="4976" xr:uid="{00000000-0005-0000-0000-0000F81F0000}"/>
    <cellStyle name="Separador de milhares 39" xfId="4977" xr:uid="{00000000-0005-0000-0000-0000F91F0000}"/>
    <cellStyle name="Separador de milhares 39 2" xfId="4978" xr:uid="{00000000-0005-0000-0000-0000FA1F0000}"/>
    <cellStyle name="Separador de milhares 39 2 2" xfId="4979" xr:uid="{00000000-0005-0000-0000-0000FB1F0000}"/>
    <cellStyle name="Separador de milhares 39 2 2 2" xfId="4980" xr:uid="{00000000-0005-0000-0000-0000FC1F0000}"/>
    <cellStyle name="Separador de milhares 39 2 2 3" xfId="4981" xr:uid="{00000000-0005-0000-0000-0000FD1F0000}"/>
    <cellStyle name="Separador de milhares 39 2 3" xfId="4982" xr:uid="{00000000-0005-0000-0000-0000FE1F0000}"/>
    <cellStyle name="Separador de milhares 39 2 4" xfId="4983" xr:uid="{00000000-0005-0000-0000-0000FF1F0000}"/>
    <cellStyle name="Separador de milhares 39 2 5" xfId="4984" xr:uid="{00000000-0005-0000-0000-000000200000}"/>
    <cellStyle name="Separador de milhares 39 3" xfId="4985" xr:uid="{00000000-0005-0000-0000-000001200000}"/>
    <cellStyle name="Separador de milhares 39 3 2" xfId="4986" xr:uid="{00000000-0005-0000-0000-000002200000}"/>
    <cellStyle name="Separador de milhares 39 3 2 2" xfId="4987" xr:uid="{00000000-0005-0000-0000-000003200000}"/>
    <cellStyle name="Separador de milhares 39 3 2 3" xfId="4988" xr:uid="{00000000-0005-0000-0000-000004200000}"/>
    <cellStyle name="Separador de milhares 39 3 3" xfId="4989" xr:uid="{00000000-0005-0000-0000-000005200000}"/>
    <cellStyle name="Separador de milhares 39 3 4" xfId="4990" xr:uid="{00000000-0005-0000-0000-000006200000}"/>
    <cellStyle name="Separador de milhares 39 3 5" xfId="4991" xr:uid="{00000000-0005-0000-0000-000007200000}"/>
    <cellStyle name="Separador de milhares 39 4" xfId="4992" xr:uid="{00000000-0005-0000-0000-000008200000}"/>
    <cellStyle name="Separador de milhares 39 4 2" xfId="4993" xr:uid="{00000000-0005-0000-0000-000009200000}"/>
    <cellStyle name="Separador de milhares 39 4 2 2" xfId="4994" xr:uid="{00000000-0005-0000-0000-00000A200000}"/>
    <cellStyle name="Separador de milhares 39 4 2 3" xfId="4995" xr:uid="{00000000-0005-0000-0000-00000B200000}"/>
    <cellStyle name="Separador de milhares 39 4 3" xfId="4996" xr:uid="{00000000-0005-0000-0000-00000C200000}"/>
    <cellStyle name="Separador de milhares 39 4 4" xfId="4997" xr:uid="{00000000-0005-0000-0000-00000D200000}"/>
    <cellStyle name="Separador de milhares 39 4 5" xfId="4998" xr:uid="{00000000-0005-0000-0000-00000E200000}"/>
    <cellStyle name="Separador de milhares 39 5" xfId="4999" xr:uid="{00000000-0005-0000-0000-00000F200000}"/>
    <cellStyle name="Separador de milhares 39 5 2" xfId="5000" xr:uid="{00000000-0005-0000-0000-000010200000}"/>
    <cellStyle name="Separador de milhares 39 5 3" xfId="5001" xr:uid="{00000000-0005-0000-0000-000011200000}"/>
    <cellStyle name="Separador de milhares 39 6" xfId="5002" xr:uid="{00000000-0005-0000-0000-000012200000}"/>
    <cellStyle name="Separador de milhares 39 7" xfId="5003" xr:uid="{00000000-0005-0000-0000-000013200000}"/>
    <cellStyle name="Separador de milhares 39 8" xfId="5004" xr:uid="{00000000-0005-0000-0000-000014200000}"/>
    <cellStyle name="Separador de milhares 4" xfId="145" xr:uid="{00000000-0005-0000-0000-000015200000}"/>
    <cellStyle name="Separador de milhares 4 10" xfId="12394" xr:uid="{00000000-0005-0000-0000-000016200000}"/>
    <cellStyle name="Separador de milhares 4 10 2" xfId="18325" xr:uid="{5FA3301B-F234-4938-B2E3-84E1A798B386}"/>
    <cellStyle name="Separador de milhares 4 10 2 2" xfId="30119" xr:uid="{0683DED5-306C-4408-95D3-FEBF86E98D1B}"/>
    <cellStyle name="Separador de milhares 4 10 2 3" xfId="41918" xr:uid="{9F95B9DB-3A9A-4A1C-94BC-3249B118A38D}"/>
    <cellStyle name="Separador de milhares 4 10 3" xfId="24226" xr:uid="{933F259D-BF32-449A-9BFE-4F76C158D324}"/>
    <cellStyle name="Separador de milhares 4 10 4" xfId="36021" xr:uid="{DFA0FCF5-E822-4451-95FE-358F5A1C9816}"/>
    <cellStyle name="Separador de milhares 4 11" xfId="15381" xr:uid="{D631171A-FF0F-4FC7-9BAA-A318CD07A035}"/>
    <cellStyle name="Separador de milhares 4 11 2" xfId="27179" xr:uid="{FC8A14E2-3CA1-40BD-A910-7BBFD01A1865}"/>
    <cellStyle name="Separador de milhares 4 11 3" xfId="38974" xr:uid="{E479F6E1-A0DB-4736-9B1B-A146B75D2B3C}"/>
    <cellStyle name="Separador de milhares 4 12" xfId="21289" xr:uid="{7A237CA8-DDE3-438E-BDF0-834C4B9D2BC0}"/>
    <cellStyle name="Separador de milhares 4 13" xfId="33081" xr:uid="{FD524956-EA74-4748-9BB8-BA3C9CF5F377}"/>
    <cellStyle name="Separador de milhares 4 2" xfId="576" xr:uid="{00000000-0005-0000-0000-000017200000}"/>
    <cellStyle name="Separador de milhares 4 2 10" xfId="12691" xr:uid="{00000000-0005-0000-0000-000018200000}"/>
    <cellStyle name="Separador de milhares 4 2 10 2" xfId="18622" xr:uid="{08F502E6-B2B8-4FA0-950E-B4EB6DF04E47}"/>
    <cellStyle name="Separador de milhares 4 2 10 2 2" xfId="30416" xr:uid="{86453987-4F91-4DA5-8297-5F242FF8BAAD}"/>
    <cellStyle name="Separador de milhares 4 2 10 2 3" xfId="42215" xr:uid="{69BC945A-79F8-44C3-B3BC-674D951C15E7}"/>
    <cellStyle name="Separador de milhares 4 2 10 3" xfId="24523" xr:uid="{0A305836-14D8-4A9D-BDF6-A37CECA8E002}"/>
    <cellStyle name="Separador de milhares 4 2 10 4" xfId="36318" xr:uid="{D8409822-56C2-4DA5-BFC8-902B4E7CB6A0}"/>
    <cellStyle name="Separador de milhares 4 2 11" xfId="15678" xr:uid="{D16168E5-AB77-406B-9CD9-AB2FD8E6ABEA}"/>
    <cellStyle name="Separador de milhares 4 2 11 2" xfId="27476" xr:uid="{E535118B-58D5-49A9-B46F-EBBC0EAE27CE}"/>
    <cellStyle name="Separador de milhares 4 2 11 3" xfId="39271" xr:uid="{D6D87213-2855-4259-9142-B49099195678}"/>
    <cellStyle name="Separador de milhares 4 2 12" xfId="21586" xr:uid="{0B311121-5BE0-41A8-8B0B-182109C296FD}"/>
    <cellStyle name="Separador de milhares 4 2 13" xfId="33378" xr:uid="{BC9D414F-ACE8-486A-BE7A-0AA6184AA85C}"/>
    <cellStyle name="Separador de milhares 4 2 2" xfId="5005" xr:uid="{00000000-0005-0000-0000-000019200000}"/>
    <cellStyle name="Separador de milhares 4 2 2 2" xfId="5006" xr:uid="{00000000-0005-0000-0000-00001A200000}"/>
    <cellStyle name="Separador de milhares 4 2 2 2 2" xfId="5007" xr:uid="{00000000-0005-0000-0000-00001B200000}"/>
    <cellStyle name="Separador de milhares 4 2 2 2 3" xfId="5008" xr:uid="{00000000-0005-0000-0000-00001C200000}"/>
    <cellStyle name="Separador de milhares 4 2 2 3" xfId="5009" xr:uid="{00000000-0005-0000-0000-00001D200000}"/>
    <cellStyle name="Separador de milhares 4 2 2 4" xfId="5010" xr:uid="{00000000-0005-0000-0000-00001E200000}"/>
    <cellStyle name="Separador de milhares 4 2 2 5" xfId="5011" xr:uid="{00000000-0005-0000-0000-00001F200000}"/>
    <cellStyle name="Separador de milhares 4 2 3" xfId="5012" xr:uid="{00000000-0005-0000-0000-000020200000}"/>
    <cellStyle name="Separador de milhares 4 2 3 2" xfId="5013" xr:uid="{00000000-0005-0000-0000-000021200000}"/>
    <cellStyle name="Separador de milhares 4 2 3 2 2" xfId="5014" xr:uid="{00000000-0005-0000-0000-000022200000}"/>
    <cellStyle name="Separador de milhares 4 2 3 2 3" xfId="5015" xr:uid="{00000000-0005-0000-0000-000023200000}"/>
    <cellStyle name="Separador de milhares 4 2 3 3" xfId="5016" xr:uid="{00000000-0005-0000-0000-000024200000}"/>
    <cellStyle name="Separador de milhares 4 2 3 4" xfId="5017" xr:uid="{00000000-0005-0000-0000-000025200000}"/>
    <cellStyle name="Separador de milhares 4 2 3 5" xfId="5018" xr:uid="{00000000-0005-0000-0000-000026200000}"/>
    <cellStyle name="Separador de milhares 4 2 4" xfId="5019" xr:uid="{00000000-0005-0000-0000-000027200000}"/>
    <cellStyle name="Separador de milhares 4 2 4 2" xfId="5020" xr:uid="{00000000-0005-0000-0000-000028200000}"/>
    <cellStyle name="Separador de milhares 4 2 4 2 2" xfId="5021" xr:uid="{00000000-0005-0000-0000-000029200000}"/>
    <cellStyle name="Separador de milhares 4 2 4 2 3" xfId="5022" xr:uid="{00000000-0005-0000-0000-00002A200000}"/>
    <cellStyle name="Separador de milhares 4 2 4 3" xfId="5023" xr:uid="{00000000-0005-0000-0000-00002B200000}"/>
    <cellStyle name="Separador de milhares 4 2 4 4" xfId="5024" xr:uid="{00000000-0005-0000-0000-00002C200000}"/>
    <cellStyle name="Separador de milhares 4 2 4 5" xfId="5025" xr:uid="{00000000-0005-0000-0000-00002D200000}"/>
    <cellStyle name="Separador de milhares 4 2 5" xfId="5026" xr:uid="{00000000-0005-0000-0000-00002E200000}"/>
    <cellStyle name="Separador de milhares 4 2 5 2" xfId="5027" xr:uid="{00000000-0005-0000-0000-00002F200000}"/>
    <cellStyle name="Separador de milhares 4 2 5 3" xfId="5028" xr:uid="{00000000-0005-0000-0000-000030200000}"/>
    <cellStyle name="Separador de milhares 4 2 6" xfId="5029" xr:uid="{00000000-0005-0000-0000-000031200000}"/>
    <cellStyle name="Separador de milhares 4 2 7" xfId="5030" xr:uid="{00000000-0005-0000-0000-000032200000}"/>
    <cellStyle name="Separador de milhares 4 2 8" xfId="5031" xr:uid="{00000000-0005-0000-0000-000033200000}"/>
    <cellStyle name="Separador de milhares 4 2 9" xfId="11289" xr:uid="{00000000-0005-0000-0000-000034200000}"/>
    <cellStyle name="Separador de milhares 4 2 9 2" xfId="14232" xr:uid="{00000000-0005-0000-0000-000035200000}"/>
    <cellStyle name="Separador de milhares 4 2 9 2 2" xfId="20163" xr:uid="{8F8E72E3-0434-4F97-BA53-46FDE7713696}"/>
    <cellStyle name="Separador de milhares 4 2 9 2 2 2" xfId="31957" xr:uid="{34907DBA-827E-4E9B-A7CC-E5653C43FE1C}"/>
    <cellStyle name="Separador de milhares 4 2 9 2 2 3" xfId="43756" xr:uid="{C3C3A4F6-7CAD-4B66-8D07-1D4BE86A59EB}"/>
    <cellStyle name="Separador de milhares 4 2 9 2 3" xfId="26064" xr:uid="{180D9C1C-8CA6-4AC3-8941-62CA5613446D}"/>
    <cellStyle name="Separador de milhares 4 2 9 2 4" xfId="37859" xr:uid="{6052FD16-A232-4AAC-BDCF-6E598B862922}"/>
    <cellStyle name="Separador de milhares 4 2 9 3" xfId="17227" xr:uid="{098354C7-C743-4D22-8A0A-83ED4580DAC9}"/>
    <cellStyle name="Separador de milhares 4 2 9 3 2" xfId="29021" xr:uid="{D2421F32-6689-412D-BCB5-38D8E88490E5}"/>
    <cellStyle name="Separador de milhares 4 2 9 3 3" xfId="40820" xr:uid="{77EEBE61-7C6F-46BC-8996-998607B9CAD8}"/>
    <cellStyle name="Separador de milhares 4 2 9 4" xfId="23128" xr:uid="{C392CDEC-C3A6-43ED-903A-5B33E8EBB1AF}"/>
    <cellStyle name="Separador de milhares 4 2 9 5" xfId="34923" xr:uid="{4A632515-D8F1-45A7-B763-0670C57C79ED}"/>
    <cellStyle name="Separador de milhares 4 2_Empréstimos e Financiamento SPE" xfId="10648" xr:uid="{00000000-0005-0000-0000-000036200000}"/>
    <cellStyle name="Separador de milhares 4 3" xfId="433" xr:uid="{00000000-0005-0000-0000-000037200000}"/>
    <cellStyle name="Separador de milhares 4 3 10" xfId="5032" xr:uid="{00000000-0005-0000-0000-000038200000}"/>
    <cellStyle name="Separador de milhares 4 3 10 2" xfId="5033" xr:uid="{00000000-0005-0000-0000-000039200000}"/>
    <cellStyle name="Separador de milhares 4 3 10 2 2" xfId="5034" xr:uid="{00000000-0005-0000-0000-00003A200000}"/>
    <cellStyle name="Separador de milhares 4 3 10 2 2 2" xfId="5035" xr:uid="{00000000-0005-0000-0000-00003B200000}"/>
    <cellStyle name="Separador de milhares 4 3 10 2 2 3" xfId="5036" xr:uid="{00000000-0005-0000-0000-00003C200000}"/>
    <cellStyle name="Separador de milhares 4 3 10 2 3" xfId="5037" xr:uid="{00000000-0005-0000-0000-00003D200000}"/>
    <cellStyle name="Separador de milhares 4 3 10 2 4" xfId="5038" xr:uid="{00000000-0005-0000-0000-00003E200000}"/>
    <cellStyle name="Separador de milhares 4 3 10 2 5" xfId="5039" xr:uid="{00000000-0005-0000-0000-00003F200000}"/>
    <cellStyle name="Separador de milhares 4 3 10 3" xfId="5040" xr:uid="{00000000-0005-0000-0000-000040200000}"/>
    <cellStyle name="Separador de milhares 4 3 10 3 2" xfId="5041" xr:uid="{00000000-0005-0000-0000-000041200000}"/>
    <cellStyle name="Separador de milhares 4 3 10 3 2 2" xfId="5042" xr:uid="{00000000-0005-0000-0000-000042200000}"/>
    <cellStyle name="Separador de milhares 4 3 10 3 2 3" xfId="5043" xr:uid="{00000000-0005-0000-0000-000043200000}"/>
    <cellStyle name="Separador de milhares 4 3 10 3 3" xfId="5044" xr:uid="{00000000-0005-0000-0000-000044200000}"/>
    <cellStyle name="Separador de milhares 4 3 10 3 4" xfId="5045" xr:uid="{00000000-0005-0000-0000-000045200000}"/>
    <cellStyle name="Separador de milhares 4 3 10 3 5" xfId="5046" xr:uid="{00000000-0005-0000-0000-000046200000}"/>
    <cellStyle name="Separador de milhares 4 3 10 4" xfId="5047" xr:uid="{00000000-0005-0000-0000-000047200000}"/>
    <cellStyle name="Separador de milhares 4 3 10 4 2" xfId="5048" xr:uid="{00000000-0005-0000-0000-000048200000}"/>
    <cellStyle name="Separador de milhares 4 3 10 4 3" xfId="5049" xr:uid="{00000000-0005-0000-0000-000049200000}"/>
    <cellStyle name="Separador de milhares 4 3 10 5" xfId="5050" xr:uid="{00000000-0005-0000-0000-00004A200000}"/>
    <cellStyle name="Separador de milhares 4 3 10 6" xfId="5051" xr:uid="{00000000-0005-0000-0000-00004B200000}"/>
    <cellStyle name="Separador de milhares 4 3 10 7" xfId="5052" xr:uid="{00000000-0005-0000-0000-00004C200000}"/>
    <cellStyle name="Separador de milhares 4 3 11" xfId="5053" xr:uid="{00000000-0005-0000-0000-00004D200000}"/>
    <cellStyle name="Separador de milhares 4 3 11 2" xfId="5054" xr:uid="{00000000-0005-0000-0000-00004E200000}"/>
    <cellStyle name="Separador de milhares 4 3 11 2 2" xfId="5055" xr:uid="{00000000-0005-0000-0000-00004F200000}"/>
    <cellStyle name="Separador de milhares 4 3 11 2 2 2" xfId="5056" xr:uid="{00000000-0005-0000-0000-000050200000}"/>
    <cellStyle name="Separador de milhares 4 3 11 2 2 3" xfId="5057" xr:uid="{00000000-0005-0000-0000-000051200000}"/>
    <cellStyle name="Separador de milhares 4 3 11 2 3" xfId="5058" xr:uid="{00000000-0005-0000-0000-000052200000}"/>
    <cellStyle name="Separador de milhares 4 3 11 2 4" xfId="5059" xr:uid="{00000000-0005-0000-0000-000053200000}"/>
    <cellStyle name="Separador de milhares 4 3 11 2 5" xfId="5060" xr:uid="{00000000-0005-0000-0000-000054200000}"/>
    <cellStyle name="Separador de milhares 4 3 11 3" xfId="5061" xr:uid="{00000000-0005-0000-0000-000055200000}"/>
    <cellStyle name="Separador de milhares 4 3 11 3 2" xfId="5062" xr:uid="{00000000-0005-0000-0000-000056200000}"/>
    <cellStyle name="Separador de milhares 4 3 11 3 2 2" xfId="5063" xr:uid="{00000000-0005-0000-0000-000057200000}"/>
    <cellStyle name="Separador de milhares 4 3 11 3 2 3" xfId="5064" xr:uid="{00000000-0005-0000-0000-000058200000}"/>
    <cellStyle name="Separador de milhares 4 3 11 3 3" xfId="5065" xr:uid="{00000000-0005-0000-0000-000059200000}"/>
    <cellStyle name="Separador de milhares 4 3 11 3 4" xfId="5066" xr:uid="{00000000-0005-0000-0000-00005A200000}"/>
    <cellStyle name="Separador de milhares 4 3 11 3 5" xfId="5067" xr:uid="{00000000-0005-0000-0000-00005B200000}"/>
    <cellStyle name="Separador de milhares 4 3 11 4" xfId="5068" xr:uid="{00000000-0005-0000-0000-00005C200000}"/>
    <cellStyle name="Separador de milhares 4 3 11 4 2" xfId="5069" xr:uid="{00000000-0005-0000-0000-00005D200000}"/>
    <cellStyle name="Separador de milhares 4 3 11 4 3" xfId="5070" xr:uid="{00000000-0005-0000-0000-00005E200000}"/>
    <cellStyle name="Separador de milhares 4 3 11 5" xfId="5071" xr:uid="{00000000-0005-0000-0000-00005F200000}"/>
    <cellStyle name="Separador de milhares 4 3 11 6" xfId="5072" xr:uid="{00000000-0005-0000-0000-000060200000}"/>
    <cellStyle name="Separador de milhares 4 3 11 7" xfId="5073" xr:uid="{00000000-0005-0000-0000-000061200000}"/>
    <cellStyle name="Separador de milhares 4 3 12" xfId="5074" xr:uid="{00000000-0005-0000-0000-000062200000}"/>
    <cellStyle name="Separador de milhares 4 3 12 2" xfId="5075" xr:uid="{00000000-0005-0000-0000-000063200000}"/>
    <cellStyle name="Separador de milhares 4 3 12 2 2" xfId="5076" xr:uid="{00000000-0005-0000-0000-000064200000}"/>
    <cellStyle name="Separador de milhares 4 3 12 2 2 2" xfId="5077" xr:uid="{00000000-0005-0000-0000-000065200000}"/>
    <cellStyle name="Separador de milhares 4 3 12 2 2 3" xfId="5078" xr:uid="{00000000-0005-0000-0000-000066200000}"/>
    <cellStyle name="Separador de milhares 4 3 12 2 3" xfId="5079" xr:uid="{00000000-0005-0000-0000-000067200000}"/>
    <cellStyle name="Separador de milhares 4 3 12 2 4" xfId="5080" xr:uid="{00000000-0005-0000-0000-000068200000}"/>
    <cellStyle name="Separador de milhares 4 3 12 2 5" xfId="5081" xr:uid="{00000000-0005-0000-0000-000069200000}"/>
    <cellStyle name="Separador de milhares 4 3 12 3" xfId="5082" xr:uid="{00000000-0005-0000-0000-00006A200000}"/>
    <cellStyle name="Separador de milhares 4 3 12 3 2" xfId="5083" xr:uid="{00000000-0005-0000-0000-00006B200000}"/>
    <cellStyle name="Separador de milhares 4 3 12 3 2 2" xfId="5084" xr:uid="{00000000-0005-0000-0000-00006C200000}"/>
    <cellStyle name="Separador de milhares 4 3 12 3 2 3" xfId="5085" xr:uid="{00000000-0005-0000-0000-00006D200000}"/>
    <cellStyle name="Separador de milhares 4 3 12 3 3" xfId="5086" xr:uid="{00000000-0005-0000-0000-00006E200000}"/>
    <cellStyle name="Separador de milhares 4 3 12 3 4" xfId="5087" xr:uid="{00000000-0005-0000-0000-00006F200000}"/>
    <cellStyle name="Separador de milhares 4 3 12 3 5" xfId="5088" xr:uid="{00000000-0005-0000-0000-000070200000}"/>
    <cellStyle name="Separador de milhares 4 3 12 4" xfId="5089" xr:uid="{00000000-0005-0000-0000-000071200000}"/>
    <cellStyle name="Separador de milhares 4 3 12 4 2" xfId="5090" xr:uid="{00000000-0005-0000-0000-000072200000}"/>
    <cellStyle name="Separador de milhares 4 3 12 4 3" xfId="5091" xr:uid="{00000000-0005-0000-0000-000073200000}"/>
    <cellStyle name="Separador de milhares 4 3 12 5" xfId="5092" xr:uid="{00000000-0005-0000-0000-000074200000}"/>
    <cellStyle name="Separador de milhares 4 3 12 6" xfId="5093" xr:uid="{00000000-0005-0000-0000-000075200000}"/>
    <cellStyle name="Separador de milhares 4 3 12 7" xfId="5094" xr:uid="{00000000-0005-0000-0000-000076200000}"/>
    <cellStyle name="Separador de milhares 4 3 13" xfId="5095" xr:uid="{00000000-0005-0000-0000-000077200000}"/>
    <cellStyle name="Separador de milhares 4 3 13 2" xfId="5096" xr:uid="{00000000-0005-0000-0000-000078200000}"/>
    <cellStyle name="Separador de milhares 4 3 13 2 2" xfId="5097" xr:uid="{00000000-0005-0000-0000-000079200000}"/>
    <cellStyle name="Separador de milhares 4 3 13 2 2 2" xfId="5098" xr:uid="{00000000-0005-0000-0000-00007A200000}"/>
    <cellStyle name="Separador de milhares 4 3 13 2 2 3" xfId="5099" xr:uid="{00000000-0005-0000-0000-00007B200000}"/>
    <cellStyle name="Separador de milhares 4 3 13 2 3" xfId="5100" xr:uid="{00000000-0005-0000-0000-00007C200000}"/>
    <cellStyle name="Separador de milhares 4 3 13 2 4" xfId="5101" xr:uid="{00000000-0005-0000-0000-00007D200000}"/>
    <cellStyle name="Separador de milhares 4 3 13 2 5" xfId="5102" xr:uid="{00000000-0005-0000-0000-00007E200000}"/>
    <cellStyle name="Separador de milhares 4 3 13 3" xfId="5103" xr:uid="{00000000-0005-0000-0000-00007F200000}"/>
    <cellStyle name="Separador de milhares 4 3 13 3 2" xfId="5104" xr:uid="{00000000-0005-0000-0000-000080200000}"/>
    <cellStyle name="Separador de milhares 4 3 13 3 2 2" xfId="5105" xr:uid="{00000000-0005-0000-0000-000081200000}"/>
    <cellStyle name="Separador de milhares 4 3 13 3 2 3" xfId="5106" xr:uid="{00000000-0005-0000-0000-000082200000}"/>
    <cellStyle name="Separador de milhares 4 3 13 3 3" xfId="5107" xr:uid="{00000000-0005-0000-0000-000083200000}"/>
    <cellStyle name="Separador de milhares 4 3 13 3 4" xfId="5108" xr:uid="{00000000-0005-0000-0000-000084200000}"/>
    <cellStyle name="Separador de milhares 4 3 13 3 5" xfId="5109" xr:uid="{00000000-0005-0000-0000-000085200000}"/>
    <cellStyle name="Separador de milhares 4 3 13 4" xfId="5110" xr:uid="{00000000-0005-0000-0000-000086200000}"/>
    <cellStyle name="Separador de milhares 4 3 13 4 2" xfId="5111" xr:uid="{00000000-0005-0000-0000-000087200000}"/>
    <cellStyle name="Separador de milhares 4 3 13 4 3" xfId="5112" xr:uid="{00000000-0005-0000-0000-000088200000}"/>
    <cellStyle name="Separador de milhares 4 3 13 5" xfId="5113" xr:uid="{00000000-0005-0000-0000-000089200000}"/>
    <cellStyle name="Separador de milhares 4 3 13 6" xfId="5114" xr:uid="{00000000-0005-0000-0000-00008A200000}"/>
    <cellStyle name="Separador de milhares 4 3 13 7" xfId="5115" xr:uid="{00000000-0005-0000-0000-00008B200000}"/>
    <cellStyle name="Separador de milhares 4 3 14" xfId="5116" xr:uid="{00000000-0005-0000-0000-00008C200000}"/>
    <cellStyle name="Separador de milhares 4 3 14 2" xfId="5117" xr:uid="{00000000-0005-0000-0000-00008D200000}"/>
    <cellStyle name="Separador de milhares 4 3 14 2 2" xfId="5118" xr:uid="{00000000-0005-0000-0000-00008E200000}"/>
    <cellStyle name="Separador de milhares 4 3 14 2 2 2" xfId="5119" xr:uid="{00000000-0005-0000-0000-00008F200000}"/>
    <cellStyle name="Separador de milhares 4 3 14 2 2 3" xfId="5120" xr:uid="{00000000-0005-0000-0000-000090200000}"/>
    <cellStyle name="Separador de milhares 4 3 14 2 3" xfId="5121" xr:uid="{00000000-0005-0000-0000-000091200000}"/>
    <cellStyle name="Separador de milhares 4 3 14 2 4" xfId="5122" xr:uid="{00000000-0005-0000-0000-000092200000}"/>
    <cellStyle name="Separador de milhares 4 3 14 2 5" xfId="5123" xr:uid="{00000000-0005-0000-0000-000093200000}"/>
    <cellStyle name="Separador de milhares 4 3 14 3" xfId="5124" xr:uid="{00000000-0005-0000-0000-000094200000}"/>
    <cellStyle name="Separador de milhares 4 3 14 3 2" xfId="5125" xr:uid="{00000000-0005-0000-0000-000095200000}"/>
    <cellStyle name="Separador de milhares 4 3 14 3 2 2" xfId="5126" xr:uid="{00000000-0005-0000-0000-000096200000}"/>
    <cellStyle name="Separador de milhares 4 3 14 3 2 3" xfId="5127" xr:uid="{00000000-0005-0000-0000-000097200000}"/>
    <cellStyle name="Separador de milhares 4 3 14 3 3" xfId="5128" xr:uid="{00000000-0005-0000-0000-000098200000}"/>
    <cellStyle name="Separador de milhares 4 3 14 3 4" xfId="5129" xr:uid="{00000000-0005-0000-0000-000099200000}"/>
    <cellStyle name="Separador de milhares 4 3 14 3 5" xfId="5130" xr:uid="{00000000-0005-0000-0000-00009A200000}"/>
    <cellStyle name="Separador de milhares 4 3 14 4" xfId="5131" xr:uid="{00000000-0005-0000-0000-00009B200000}"/>
    <cellStyle name="Separador de milhares 4 3 14 4 2" xfId="5132" xr:uid="{00000000-0005-0000-0000-00009C200000}"/>
    <cellStyle name="Separador de milhares 4 3 14 4 3" xfId="5133" xr:uid="{00000000-0005-0000-0000-00009D200000}"/>
    <cellStyle name="Separador de milhares 4 3 14 5" xfId="5134" xr:uid="{00000000-0005-0000-0000-00009E200000}"/>
    <cellStyle name="Separador de milhares 4 3 14 6" xfId="5135" xr:uid="{00000000-0005-0000-0000-00009F200000}"/>
    <cellStyle name="Separador de milhares 4 3 14 7" xfId="5136" xr:uid="{00000000-0005-0000-0000-0000A0200000}"/>
    <cellStyle name="Separador de milhares 4 3 15" xfId="5137" xr:uid="{00000000-0005-0000-0000-0000A1200000}"/>
    <cellStyle name="Separador de milhares 4 3 15 2" xfId="5138" xr:uid="{00000000-0005-0000-0000-0000A2200000}"/>
    <cellStyle name="Separador de milhares 4 3 15 2 2" xfId="5139" xr:uid="{00000000-0005-0000-0000-0000A3200000}"/>
    <cellStyle name="Separador de milhares 4 3 15 2 3" xfId="5140" xr:uid="{00000000-0005-0000-0000-0000A4200000}"/>
    <cellStyle name="Separador de milhares 4 3 15 3" xfId="5141" xr:uid="{00000000-0005-0000-0000-0000A5200000}"/>
    <cellStyle name="Separador de milhares 4 3 15 4" xfId="5142" xr:uid="{00000000-0005-0000-0000-0000A6200000}"/>
    <cellStyle name="Separador de milhares 4 3 15 5" xfId="5143" xr:uid="{00000000-0005-0000-0000-0000A7200000}"/>
    <cellStyle name="Separador de milhares 4 3 16" xfId="5144" xr:uid="{00000000-0005-0000-0000-0000A8200000}"/>
    <cellStyle name="Separador de milhares 4 3 16 2" xfId="5145" xr:uid="{00000000-0005-0000-0000-0000A9200000}"/>
    <cellStyle name="Separador de milhares 4 3 16 2 2" xfId="5146" xr:uid="{00000000-0005-0000-0000-0000AA200000}"/>
    <cellStyle name="Separador de milhares 4 3 16 2 3" xfId="5147" xr:uid="{00000000-0005-0000-0000-0000AB200000}"/>
    <cellStyle name="Separador de milhares 4 3 16 3" xfId="5148" xr:uid="{00000000-0005-0000-0000-0000AC200000}"/>
    <cellStyle name="Separador de milhares 4 3 16 4" xfId="5149" xr:uid="{00000000-0005-0000-0000-0000AD200000}"/>
    <cellStyle name="Separador de milhares 4 3 16 5" xfId="5150" xr:uid="{00000000-0005-0000-0000-0000AE200000}"/>
    <cellStyle name="Separador de milhares 4 3 17" xfId="5151" xr:uid="{00000000-0005-0000-0000-0000AF200000}"/>
    <cellStyle name="Separador de milhares 4 3 17 2" xfId="5152" xr:uid="{00000000-0005-0000-0000-0000B0200000}"/>
    <cellStyle name="Separador de milhares 4 3 17 2 2" xfId="5153" xr:uid="{00000000-0005-0000-0000-0000B1200000}"/>
    <cellStyle name="Separador de milhares 4 3 17 2 3" xfId="5154" xr:uid="{00000000-0005-0000-0000-0000B2200000}"/>
    <cellStyle name="Separador de milhares 4 3 17 3" xfId="5155" xr:uid="{00000000-0005-0000-0000-0000B3200000}"/>
    <cellStyle name="Separador de milhares 4 3 17 4" xfId="5156" xr:uid="{00000000-0005-0000-0000-0000B4200000}"/>
    <cellStyle name="Separador de milhares 4 3 17 5" xfId="5157" xr:uid="{00000000-0005-0000-0000-0000B5200000}"/>
    <cellStyle name="Separador de milhares 4 3 18" xfId="5158" xr:uid="{00000000-0005-0000-0000-0000B6200000}"/>
    <cellStyle name="Separador de milhares 4 3 18 2" xfId="5159" xr:uid="{00000000-0005-0000-0000-0000B7200000}"/>
    <cellStyle name="Separador de milhares 4 3 18 3" xfId="5160" xr:uid="{00000000-0005-0000-0000-0000B8200000}"/>
    <cellStyle name="Separador de milhares 4 3 19" xfId="5161" xr:uid="{00000000-0005-0000-0000-0000B9200000}"/>
    <cellStyle name="Separador de milhares 4 3 2" xfId="5162" xr:uid="{00000000-0005-0000-0000-0000BA200000}"/>
    <cellStyle name="Separador de milhares 4 3 2 2" xfId="5163" xr:uid="{00000000-0005-0000-0000-0000BB200000}"/>
    <cellStyle name="Separador de milhares 4 3 2 2 2" xfId="5164" xr:uid="{00000000-0005-0000-0000-0000BC200000}"/>
    <cellStyle name="Separador de milhares 4 3 2 2 2 2" xfId="5165" xr:uid="{00000000-0005-0000-0000-0000BD200000}"/>
    <cellStyle name="Separador de milhares 4 3 2 2 2 3" xfId="5166" xr:uid="{00000000-0005-0000-0000-0000BE200000}"/>
    <cellStyle name="Separador de milhares 4 3 2 2 3" xfId="5167" xr:uid="{00000000-0005-0000-0000-0000BF200000}"/>
    <cellStyle name="Separador de milhares 4 3 2 2 4" xfId="5168" xr:uid="{00000000-0005-0000-0000-0000C0200000}"/>
    <cellStyle name="Separador de milhares 4 3 2 2 5" xfId="5169" xr:uid="{00000000-0005-0000-0000-0000C1200000}"/>
    <cellStyle name="Separador de milhares 4 3 2 3" xfId="5170" xr:uid="{00000000-0005-0000-0000-0000C2200000}"/>
    <cellStyle name="Separador de milhares 4 3 2 3 2" xfId="5171" xr:uid="{00000000-0005-0000-0000-0000C3200000}"/>
    <cellStyle name="Separador de milhares 4 3 2 3 2 2" xfId="5172" xr:uid="{00000000-0005-0000-0000-0000C4200000}"/>
    <cellStyle name="Separador de milhares 4 3 2 3 2 3" xfId="5173" xr:uid="{00000000-0005-0000-0000-0000C5200000}"/>
    <cellStyle name="Separador de milhares 4 3 2 3 3" xfId="5174" xr:uid="{00000000-0005-0000-0000-0000C6200000}"/>
    <cellStyle name="Separador de milhares 4 3 2 3 4" xfId="5175" xr:uid="{00000000-0005-0000-0000-0000C7200000}"/>
    <cellStyle name="Separador de milhares 4 3 2 3 5" xfId="5176" xr:uid="{00000000-0005-0000-0000-0000C8200000}"/>
    <cellStyle name="Separador de milhares 4 3 2 4" xfId="5177" xr:uid="{00000000-0005-0000-0000-0000C9200000}"/>
    <cellStyle name="Separador de milhares 4 3 2 4 2" xfId="5178" xr:uid="{00000000-0005-0000-0000-0000CA200000}"/>
    <cellStyle name="Separador de milhares 4 3 2 4 3" xfId="5179" xr:uid="{00000000-0005-0000-0000-0000CB200000}"/>
    <cellStyle name="Separador de milhares 4 3 2 5" xfId="5180" xr:uid="{00000000-0005-0000-0000-0000CC200000}"/>
    <cellStyle name="Separador de milhares 4 3 2 6" xfId="5181" xr:uid="{00000000-0005-0000-0000-0000CD200000}"/>
    <cellStyle name="Separador de milhares 4 3 2 7" xfId="5182" xr:uid="{00000000-0005-0000-0000-0000CE200000}"/>
    <cellStyle name="Separador de milhares 4 3 20" xfId="5183" xr:uid="{00000000-0005-0000-0000-0000CF200000}"/>
    <cellStyle name="Separador de milhares 4 3 21" xfId="5184" xr:uid="{00000000-0005-0000-0000-0000D0200000}"/>
    <cellStyle name="Separador de milhares 4 3 22" xfId="11150" xr:uid="{00000000-0005-0000-0000-0000D1200000}"/>
    <cellStyle name="Separador de milhares 4 3 22 2" xfId="14093" xr:uid="{00000000-0005-0000-0000-0000D2200000}"/>
    <cellStyle name="Separador de milhares 4 3 22 2 2" xfId="20024" xr:uid="{1A552A8B-8DCD-4FAA-A229-2EAAFCDD66BC}"/>
    <cellStyle name="Separador de milhares 4 3 22 2 2 2" xfId="31818" xr:uid="{06E2DE00-DA89-4C8B-A8FB-A6F33CA799F8}"/>
    <cellStyle name="Separador de milhares 4 3 22 2 2 3" xfId="43617" xr:uid="{14144A5B-B23C-4A0C-A8CA-82097773B87A}"/>
    <cellStyle name="Separador de milhares 4 3 22 2 3" xfId="25925" xr:uid="{6D1D092D-18E1-4D6A-BD43-0455CECB6EB8}"/>
    <cellStyle name="Separador de milhares 4 3 22 2 4" xfId="37720" xr:uid="{84F9E2B2-0DE8-432F-A924-D2A53595831C}"/>
    <cellStyle name="Separador de milhares 4 3 22 3" xfId="17088" xr:uid="{70149F4A-6B8A-4E2C-9470-5B5FB5F7967A}"/>
    <cellStyle name="Separador de milhares 4 3 22 3 2" xfId="28882" xr:uid="{CEDCBABB-1F2D-4C6E-97F4-DDE8DC72EAC9}"/>
    <cellStyle name="Separador de milhares 4 3 22 3 3" xfId="40681" xr:uid="{3C5F5F05-8BDE-43DC-870B-EADC7B7043F4}"/>
    <cellStyle name="Separador de milhares 4 3 22 4" xfId="22989" xr:uid="{9BE9C088-7166-47AE-97C0-E52E7527BDA5}"/>
    <cellStyle name="Separador de milhares 4 3 22 5" xfId="34784" xr:uid="{FB6BDFAC-2A80-41D6-B512-5E326D89CBEC}"/>
    <cellStyle name="Separador de milhares 4 3 23" xfId="12548" xr:uid="{00000000-0005-0000-0000-0000D3200000}"/>
    <cellStyle name="Separador de milhares 4 3 23 2" xfId="18479" xr:uid="{37EA90D8-F680-4BB9-AB58-517B8D547E86}"/>
    <cellStyle name="Separador de milhares 4 3 23 2 2" xfId="30273" xr:uid="{2666825B-F0A1-4C7A-B03A-7EE740653996}"/>
    <cellStyle name="Separador de milhares 4 3 23 2 3" xfId="42072" xr:uid="{775944AA-CC77-49FC-BCF1-6C4C7BB9597A}"/>
    <cellStyle name="Separador de milhares 4 3 23 3" xfId="24380" xr:uid="{7D5D932C-82EC-47FD-8C50-2E67CC38E269}"/>
    <cellStyle name="Separador de milhares 4 3 23 4" xfId="36175" xr:uid="{51679B07-8BCF-42FC-BFBD-5129E73CAF7D}"/>
    <cellStyle name="Separador de milhares 4 3 24" xfId="15535" xr:uid="{0D35E25B-3EE0-49B0-B5F4-FD8784A40873}"/>
    <cellStyle name="Separador de milhares 4 3 24 2" xfId="27333" xr:uid="{F222B171-8664-4D50-BED6-95E88FE5BAA3}"/>
    <cellStyle name="Separador de milhares 4 3 24 3" xfId="39128" xr:uid="{A0D0487A-4AF8-470C-B1A3-B7CE8A7D0985}"/>
    <cellStyle name="Separador de milhares 4 3 25" xfId="21443" xr:uid="{FA005C81-6137-4D45-BE81-ABE4D1388ABD}"/>
    <cellStyle name="Separador de milhares 4 3 26" xfId="33235" xr:uid="{2587028F-7050-49B7-B559-1AE67316B885}"/>
    <cellStyle name="Separador de milhares 4 3 3" xfId="5185" xr:uid="{00000000-0005-0000-0000-0000D4200000}"/>
    <cellStyle name="Separador de milhares 4 3 3 2" xfId="5186" xr:uid="{00000000-0005-0000-0000-0000D5200000}"/>
    <cellStyle name="Separador de milhares 4 3 3 2 2" xfId="5187" xr:uid="{00000000-0005-0000-0000-0000D6200000}"/>
    <cellStyle name="Separador de milhares 4 3 3 2 2 2" xfId="5188" xr:uid="{00000000-0005-0000-0000-0000D7200000}"/>
    <cellStyle name="Separador de milhares 4 3 3 2 2 3" xfId="5189" xr:uid="{00000000-0005-0000-0000-0000D8200000}"/>
    <cellStyle name="Separador de milhares 4 3 3 2 3" xfId="5190" xr:uid="{00000000-0005-0000-0000-0000D9200000}"/>
    <cellStyle name="Separador de milhares 4 3 3 2 4" xfId="5191" xr:uid="{00000000-0005-0000-0000-0000DA200000}"/>
    <cellStyle name="Separador de milhares 4 3 3 2 5" xfId="5192" xr:uid="{00000000-0005-0000-0000-0000DB200000}"/>
    <cellStyle name="Separador de milhares 4 3 3 3" xfId="5193" xr:uid="{00000000-0005-0000-0000-0000DC200000}"/>
    <cellStyle name="Separador de milhares 4 3 3 3 2" xfId="5194" xr:uid="{00000000-0005-0000-0000-0000DD200000}"/>
    <cellStyle name="Separador de milhares 4 3 3 3 2 2" xfId="5195" xr:uid="{00000000-0005-0000-0000-0000DE200000}"/>
    <cellStyle name="Separador de milhares 4 3 3 3 2 3" xfId="5196" xr:uid="{00000000-0005-0000-0000-0000DF200000}"/>
    <cellStyle name="Separador de milhares 4 3 3 3 3" xfId="5197" xr:uid="{00000000-0005-0000-0000-0000E0200000}"/>
    <cellStyle name="Separador de milhares 4 3 3 3 4" xfId="5198" xr:uid="{00000000-0005-0000-0000-0000E1200000}"/>
    <cellStyle name="Separador de milhares 4 3 3 3 5" xfId="5199" xr:uid="{00000000-0005-0000-0000-0000E2200000}"/>
    <cellStyle name="Separador de milhares 4 3 3 4" xfId="5200" xr:uid="{00000000-0005-0000-0000-0000E3200000}"/>
    <cellStyle name="Separador de milhares 4 3 3 4 2" xfId="5201" xr:uid="{00000000-0005-0000-0000-0000E4200000}"/>
    <cellStyle name="Separador de milhares 4 3 3 4 3" xfId="5202" xr:uid="{00000000-0005-0000-0000-0000E5200000}"/>
    <cellStyle name="Separador de milhares 4 3 3 5" xfId="5203" xr:uid="{00000000-0005-0000-0000-0000E6200000}"/>
    <cellStyle name="Separador de milhares 4 3 3 6" xfId="5204" xr:uid="{00000000-0005-0000-0000-0000E7200000}"/>
    <cellStyle name="Separador de milhares 4 3 3 7" xfId="5205" xr:uid="{00000000-0005-0000-0000-0000E8200000}"/>
    <cellStyle name="Separador de milhares 4 3 4" xfId="5206" xr:uid="{00000000-0005-0000-0000-0000E9200000}"/>
    <cellStyle name="Separador de milhares 4 3 4 2" xfId="5207" xr:uid="{00000000-0005-0000-0000-0000EA200000}"/>
    <cellStyle name="Separador de milhares 4 3 4 2 2" xfId="5208" xr:uid="{00000000-0005-0000-0000-0000EB200000}"/>
    <cellStyle name="Separador de milhares 4 3 4 2 2 2" xfId="5209" xr:uid="{00000000-0005-0000-0000-0000EC200000}"/>
    <cellStyle name="Separador de milhares 4 3 4 2 2 3" xfId="5210" xr:uid="{00000000-0005-0000-0000-0000ED200000}"/>
    <cellStyle name="Separador de milhares 4 3 4 2 3" xfId="5211" xr:uid="{00000000-0005-0000-0000-0000EE200000}"/>
    <cellStyle name="Separador de milhares 4 3 4 2 4" xfId="5212" xr:uid="{00000000-0005-0000-0000-0000EF200000}"/>
    <cellStyle name="Separador de milhares 4 3 4 2 5" xfId="5213" xr:uid="{00000000-0005-0000-0000-0000F0200000}"/>
    <cellStyle name="Separador de milhares 4 3 4 3" xfId="5214" xr:uid="{00000000-0005-0000-0000-0000F1200000}"/>
    <cellStyle name="Separador de milhares 4 3 4 3 2" xfId="5215" xr:uid="{00000000-0005-0000-0000-0000F2200000}"/>
    <cellStyle name="Separador de milhares 4 3 4 3 2 2" xfId="5216" xr:uid="{00000000-0005-0000-0000-0000F3200000}"/>
    <cellStyle name="Separador de milhares 4 3 4 3 2 3" xfId="5217" xr:uid="{00000000-0005-0000-0000-0000F4200000}"/>
    <cellStyle name="Separador de milhares 4 3 4 3 3" xfId="5218" xr:uid="{00000000-0005-0000-0000-0000F5200000}"/>
    <cellStyle name="Separador de milhares 4 3 4 3 4" xfId="5219" xr:uid="{00000000-0005-0000-0000-0000F6200000}"/>
    <cellStyle name="Separador de milhares 4 3 4 3 5" xfId="5220" xr:uid="{00000000-0005-0000-0000-0000F7200000}"/>
    <cellStyle name="Separador de milhares 4 3 4 4" xfId="5221" xr:uid="{00000000-0005-0000-0000-0000F8200000}"/>
    <cellStyle name="Separador de milhares 4 3 4 4 2" xfId="5222" xr:uid="{00000000-0005-0000-0000-0000F9200000}"/>
    <cellStyle name="Separador de milhares 4 3 4 4 3" xfId="5223" xr:uid="{00000000-0005-0000-0000-0000FA200000}"/>
    <cellStyle name="Separador de milhares 4 3 4 5" xfId="5224" xr:uid="{00000000-0005-0000-0000-0000FB200000}"/>
    <cellStyle name="Separador de milhares 4 3 4 6" xfId="5225" xr:uid="{00000000-0005-0000-0000-0000FC200000}"/>
    <cellStyle name="Separador de milhares 4 3 4 7" xfId="5226" xr:uid="{00000000-0005-0000-0000-0000FD200000}"/>
    <cellStyle name="Separador de milhares 4 3 5" xfId="5227" xr:uid="{00000000-0005-0000-0000-0000FE200000}"/>
    <cellStyle name="Separador de milhares 4 3 5 2" xfId="5228" xr:uid="{00000000-0005-0000-0000-0000FF200000}"/>
    <cellStyle name="Separador de milhares 4 3 5 2 2" xfId="5229" xr:uid="{00000000-0005-0000-0000-000000210000}"/>
    <cellStyle name="Separador de milhares 4 3 5 2 2 2" xfId="5230" xr:uid="{00000000-0005-0000-0000-000001210000}"/>
    <cellStyle name="Separador de milhares 4 3 5 2 2 3" xfId="5231" xr:uid="{00000000-0005-0000-0000-000002210000}"/>
    <cellStyle name="Separador de milhares 4 3 5 2 3" xfId="5232" xr:uid="{00000000-0005-0000-0000-000003210000}"/>
    <cellStyle name="Separador de milhares 4 3 5 2 4" xfId="5233" xr:uid="{00000000-0005-0000-0000-000004210000}"/>
    <cellStyle name="Separador de milhares 4 3 5 2 5" xfId="5234" xr:uid="{00000000-0005-0000-0000-000005210000}"/>
    <cellStyle name="Separador de milhares 4 3 5 3" xfId="5235" xr:uid="{00000000-0005-0000-0000-000006210000}"/>
    <cellStyle name="Separador de milhares 4 3 5 3 2" xfId="5236" xr:uid="{00000000-0005-0000-0000-000007210000}"/>
    <cellStyle name="Separador de milhares 4 3 5 3 2 2" xfId="5237" xr:uid="{00000000-0005-0000-0000-000008210000}"/>
    <cellStyle name="Separador de milhares 4 3 5 3 2 3" xfId="5238" xr:uid="{00000000-0005-0000-0000-000009210000}"/>
    <cellStyle name="Separador de milhares 4 3 5 3 3" xfId="5239" xr:uid="{00000000-0005-0000-0000-00000A210000}"/>
    <cellStyle name="Separador de milhares 4 3 5 3 4" xfId="5240" xr:uid="{00000000-0005-0000-0000-00000B210000}"/>
    <cellStyle name="Separador de milhares 4 3 5 3 5" xfId="5241" xr:uid="{00000000-0005-0000-0000-00000C210000}"/>
    <cellStyle name="Separador de milhares 4 3 5 4" xfId="5242" xr:uid="{00000000-0005-0000-0000-00000D210000}"/>
    <cellStyle name="Separador de milhares 4 3 5 4 2" xfId="5243" xr:uid="{00000000-0005-0000-0000-00000E210000}"/>
    <cellStyle name="Separador de milhares 4 3 5 4 3" xfId="5244" xr:uid="{00000000-0005-0000-0000-00000F210000}"/>
    <cellStyle name="Separador de milhares 4 3 5 5" xfId="5245" xr:uid="{00000000-0005-0000-0000-000010210000}"/>
    <cellStyle name="Separador de milhares 4 3 5 6" xfId="5246" xr:uid="{00000000-0005-0000-0000-000011210000}"/>
    <cellStyle name="Separador de milhares 4 3 5 7" xfId="5247" xr:uid="{00000000-0005-0000-0000-000012210000}"/>
    <cellStyle name="Separador de milhares 4 3 6" xfId="5248" xr:uid="{00000000-0005-0000-0000-000013210000}"/>
    <cellStyle name="Separador de milhares 4 3 6 2" xfId="5249" xr:uid="{00000000-0005-0000-0000-000014210000}"/>
    <cellStyle name="Separador de milhares 4 3 6 2 2" xfId="5250" xr:uid="{00000000-0005-0000-0000-000015210000}"/>
    <cellStyle name="Separador de milhares 4 3 6 2 2 2" xfId="5251" xr:uid="{00000000-0005-0000-0000-000016210000}"/>
    <cellStyle name="Separador de milhares 4 3 6 2 2 3" xfId="5252" xr:uid="{00000000-0005-0000-0000-000017210000}"/>
    <cellStyle name="Separador de milhares 4 3 6 2 3" xfId="5253" xr:uid="{00000000-0005-0000-0000-000018210000}"/>
    <cellStyle name="Separador de milhares 4 3 6 2 4" xfId="5254" xr:uid="{00000000-0005-0000-0000-000019210000}"/>
    <cellStyle name="Separador de milhares 4 3 6 2 5" xfId="5255" xr:uid="{00000000-0005-0000-0000-00001A210000}"/>
    <cellStyle name="Separador de milhares 4 3 6 3" xfId="5256" xr:uid="{00000000-0005-0000-0000-00001B210000}"/>
    <cellStyle name="Separador de milhares 4 3 6 3 2" xfId="5257" xr:uid="{00000000-0005-0000-0000-00001C210000}"/>
    <cellStyle name="Separador de milhares 4 3 6 3 2 2" xfId="5258" xr:uid="{00000000-0005-0000-0000-00001D210000}"/>
    <cellStyle name="Separador de milhares 4 3 6 3 2 3" xfId="5259" xr:uid="{00000000-0005-0000-0000-00001E210000}"/>
    <cellStyle name="Separador de milhares 4 3 6 3 3" xfId="5260" xr:uid="{00000000-0005-0000-0000-00001F210000}"/>
    <cellStyle name="Separador de milhares 4 3 6 3 4" xfId="5261" xr:uid="{00000000-0005-0000-0000-000020210000}"/>
    <cellStyle name="Separador de milhares 4 3 6 3 5" xfId="5262" xr:uid="{00000000-0005-0000-0000-000021210000}"/>
    <cellStyle name="Separador de milhares 4 3 6 4" xfId="5263" xr:uid="{00000000-0005-0000-0000-000022210000}"/>
    <cellStyle name="Separador de milhares 4 3 6 4 2" xfId="5264" xr:uid="{00000000-0005-0000-0000-000023210000}"/>
    <cellStyle name="Separador de milhares 4 3 6 4 3" xfId="5265" xr:uid="{00000000-0005-0000-0000-000024210000}"/>
    <cellStyle name="Separador de milhares 4 3 6 5" xfId="5266" xr:uid="{00000000-0005-0000-0000-000025210000}"/>
    <cellStyle name="Separador de milhares 4 3 6 6" xfId="5267" xr:uid="{00000000-0005-0000-0000-000026210000}"/>
    <cellStyle name="Separador de milhares 4 3 6 7" xfId="5268" xr:uid="{00000000-0005-0000-0000-000027210000}"/>
    <cellStyle name="Separador de milhares 4 3 7" xfId="5269" xr:uid="{00000000-0005-0000-0000-000028210000}"/>
    <cellStyle name="Separador de milhares 4 3 7 2" xfId="5270" xr:uid="{00000000-0005-0000-0000-000029210000}"/>
    <cellStyle name="Separador de milhares 4 3 7 2 2" xfId="5271" xr:uid="{00000000-0005-0000-0000-00002A210000}"/>
    <cellStyle name="Separador de milhares 4 3 7 2 2 2" xfId="5272" xr:uid="{00000000-0005-0000-0000-00002B210000}"/>
    <cellStyle name="Separador de milhares 4 3 7 2 2 3" xfId="5273" xr:uid="{00000000-0005-0000-0000-00002C210000}"/>
    <cellStyle name="Separador de milhares 4 3 7 2 3" xfId="5274" xr:uid="{00000000-0005-0000-0000-00002D210000}"/>
    <cellStyle name="Separador de milhares 4 3 7 2 4" xfId="5275" xr:uid="{00000000-0005-0000-0000-00002E210000}"/>
    <cellStyle name="Separador de milhares 4 3 7 2 5" xfId="5276" xr:uid="{00000000-0005-0000-0000-00002F210000}"/>
    <cellStyle name="Separador de milhares 4 3 7 3" xfId="5277" xr:uid="{00000000-0005-0000-0000-000030210000}"/>
    <cellStyle name="Separador de milhares 4 3 7 3 2" xfId="5278" xr:uid="{00000000-0005-0000-0000-000031210000}"/>
    <cellStyle name="Separador de milhares 4 3 7 3 2 2" xfId="5279" xr:uid="{00000000-0005-0000-0000-000032210000}"/>
    <cellStyle name="Separador de milhares 4 3 7 3 2 3" xfId="5280" xr:uid="{00000000-0005-0000-0000-000033210000}"/>
    <cellStyle name="Separador de milhares 4 3 7 3 3" xfId="5281" xr:uid="{00000000-0005-0000-0000-000034210000}"/>
    <cellStyle name="Separador de milhares 4 3 7 3 4" xfId="5282" xr:uid="{00000000-0005-0000-0000-000035210000}"/>
    <cellStyle name="Separador de milhares 4 3 7 3 5" xfId="5283" xr:uid="{00000000-0005-0000-0000-000036210000}"/>
    <cellStyle name="Separador de milhares 4 3 7 4" xfId="5284" xr:uid="{00000000-0005-0000-0000-000037210000}"/>
    <cellStyle name="Separador de milhares 4 3 7 4 2" xfId="5285" xr:uid="{00000000-0005-0000-0000-000038210000}"/>
    <cellStyle name="Separador de milhares 4 3 7 4 3" xfId="5286" xr:uid="{00000000-0005-0000-0000-000039210000}"/>
    <cellStyle name="Separador de milhares 4 3 7 5" xfId="5287" xr:uid="{00000000-0005-0000-0000-00003A210000}"/>
    <cellStyle name="Separador de milhares 4 3 7 6" xfId="5288" xr:uid="{00000000-0005-0000-0000-00003B210000}"/>
    <cellStyle name="Separador de milhares 4 3 7 7" xfId="5289" xr:uid="{00000000-0005-0000-0000-00003C210000}"/>
    <cellStyle name="Separador de milhares 4 3 8" xfId="5290" xr:uid="{00000000-0005-0000-0000-00003D210000}"/>
    <cellStyle name="Separador de milhares 4 3 8 2" xfId="5291" xr:uid="{00000000-0005-0000-0000-00003E210000}"/>
    <cellStyle name="Separador de milhares 4 3 8 2 2" xfId="5292" xr:uid="{00000000-0005-0000-0000-00003F210000}"/>
    <cellStyle name="Separador de milhares 4 3 8 2 2 2" xfId="5293" xr:uid="{00000000-0005-0000-0000-000040210000}"/>
    <cellStyle name="Separador de milhares 4 3 8 2 2 3" xfId="5294" xr:uid="{00000000-0005-0000-0000-000041210000}"/>
    <cellStyle name="Separador de milhares 4 3 8 2 3" xfId="5295" xr:uid="{00000000-0005-0000-0000-000042210000}"/>
    <cellStyle name="Separador de milhares 4 3 8 2 4" xfId="5296" xr:uid="{00000000-0005-0000-0000-000043210000}"/>
    <cellStyle name="Separador de milhares 4 3 8 2 5" xfId="5297" xr:uid="{00000000-0005-0000-0000-000044210000}"/>
    <cellStyle name="Separador de milhares 4 3 8 3" xfId="5298" xr:uid="{00000000-0005-0000-0000-000045210000}"/>
    <cellStyle name="Separador de milhares 4 3 8 3 2" xfId="5299" xr:uid="{00000000-0005-0000-0000-000046210000}"/>
    <cellStyle name="Separador de milhares 4 3 8 3 2 2" xfId="5300" xr:uid="{00000000-0005-0000-0000-000047210000}"/>
    <cellStyle name="Separador de milhares 4 3 8 3 2 3" xfId="5301" xr:uid="{00000000-0005-0000-0000-000048210000}"/>
    <cellStyle name="Separador de milhares 4 3 8 3 3" xfId="5302" xr:uid="{00000000-0005-0000-0000-000049210000}"/>
    <cellStyle name="Separador de milhares 4 3 8 3 4" xfId="5303" xr:uid="{00000000-0005-0000-0000-00004A210000}"/>
    <cellStyle name="Separador de milhares 4 3 8 3 5" xfId="5304" xr:uid="{00000000-0005-0000-0000-00004B210000}"/>
    <cellStyle name="Separador de milhares 4 3 8 4" xfId="5305" xr:uid="{00000000-0005-0000-0000-00004C210000}"/>
    <cellStyle name="Separador de milhares 4 3 8 4 2" xfId="5306" xr:uid="{00000000-0005-0000-0000-00004D210000}"/>
    <cellStyle name="Separador de milhares 4 3 8 4 3" xfId="5307" xr:uid="{00000000-0005-0000-0000-00004E210000}"/>
    <cellStyle name="Separador de milhares 4 3 8 5" xfId="5308" xr:uid="{00000000-0005-0000-0000-00004F210000}"/>
    <cellStyle name="Separador de milhares 4 3 8 6" xfId="5309" xr:uid="{00000000-0005-0000-0000-000050210000}"/>
    <cellStyle name="Separador de milhares 4 3 8 7" xfId="5310" xr:uid="{00000000-0005-0000-0000-000051210000}"/>
    <cellStyle name="Separador de milhares 4 3 9" xfId="5311" xr:uid="{00000000-0005-0000-0000-000052210000}"/>
    <cellStyle name="Separador de milhares 4 3 9 2" xfId="5312" xr:uid="{00000000-0005-0000-0000-000053210000}"/>
    <cellStyle name="Separador de milhares 4 3 9 2 2" xfId="5313" xr:uid="{00000000-0005-0000-0000-000054210000}"/>
    <cellStyle name="Separador de milhares 4 3 9 2 2 2" xfId="5314" xr:uid="{00000000-0005-0000-0000-000055210000}"/>
    <cellStyle name="Separador de milhares 4 3 9 2 2 3" xfId="5315" xr:uid="{00000000-0005-0000-0000-000056210000}"/>
    <cellStyle name="Separador de milhares 4 3 9 2 3" xfId="5316" xr:uid="{00000000-0005-0000-0000-000057210000}"/>
    <cellStyle name="Separador de milhares 4 3 9 2 4" xfId="5317" xr:uid="{00000000-0005-0000-0000-000058210000}"/>
    <cellStyle name="Separador de milhares 4 3 9 2 5" xfId="5318" xr:uid="{00000000-0005-0000-0000-000059210000}"/>
    <cellStyle name="Separador de milhares 4 3 9 3" xfId="5319" xr:uid="{00000000-0005-0000-0000-00005A210000}"/>
    <cellStyle name="Separador de milhares 4 3 9 3 2" xfId="5320" xr:uid="{00000000-0005-0000-0000-00005B210000}"/>
    <cellStyle name="Separador de milhares 4 3 9 3 2 2" xfId="5321" xr:uid="{00000000-0005-0000-0000-00005C210000}"/>
    <cellStyle name="Separador de milhares 4 3 9 3 2 3" xfId="5322" xr:uid="{00000000-0005-0000-0000-00005D210000}"/>
    <cellStyle name="Separador de milhares 4 3 9 3 3" xfId="5323" xr:uid="{00000000-0005-0000-0000-00005E210000}"/>
    <cellStyle name="Separador de milhares 4 3 9 3 4" xfId="5324" xr:uid="{00000000-0005-0000-0000-00005F210000}"/>
    <cellStyle name="Separador de milhares 4 3 9 3 5" xfId="5325" xr:uid="{00000000-0005-0000-0000-000060210000}"/>
    <cellStyle name="Separador de milhares 4 3 9 4" xfId="5326" xr:uid="{00000000-0005-0000-0000-000061210000}"/>
    <cellStyle name="Separador de milhares 4 3 9 4 2" xfId="5327" xr:uid="{00000000-0005-0000-0000-000062210000}"/>
    <cellStyle name="Separador de milhares 4 3 9 4 3" xfId="5328" xr:uid="{00000000-0005-0000-0000-000063210000}"/>
    <cellStyle name="Separador de milhares 4 3 9 5" xfId="5329" xr:uid="{00000000-0005-0000-0000-000064210000}"/>
    <cellStyle name="Separador de milhares 4 3 9 6" xfId="5330" xr:uid="{00000000-0005-0000-0000-000065210000}"/>
    <cellStyle name="Separador de milhares 4 3 9 7" xfId="5331" xr:uid="{00000000-0005-0000-0000-000066210000}"/>
    <cellStyle name="Separador de milhares 4 3_Empréstimos e Financiamento SPE" xfId="10649" xr:uid="{00000000-0005-0000-0000-000067210000}"/>
    <cellStyle name="Separador de milhares 4 4" xfId="5332" xr:uid="{00000000-0005-0000-0000-000068210000}"/>
    <cellStyle name="Separador de milhares 4 5" xfId="5333" xr:uid="{00000000-0005-0000-0000-000069210000}"/>
    <cellStyle name="Separador de milhares 4 5 2" xfId="5334" xr:uid="{00000000-0005-0000-0000-00006A210000}"/>
    <cellStyle name="Separador de milhares 4 5 3" xfId="5335" xr:uid="{00000000-0005-0000-0000-00006B210000}"/>
    <cellStyle name="Separador de milhares 4 6" xfId="5336" xr:uid="{00000000-0005-0000-0000-00006C210000}"/>
    <cellStyle name="Separador de milhares 4 7" xfId="5337" xr:uid="{00000000-0005-0000-0000-00006D210000}"/>
    <cellStyle name="Separador de milhares 4 8" xfId="5338" xr:uid="{00000000-0005-0000-0000-00006E210000}"/>
    <cellStyle name="Separador de milhares 4 9" xfId="10994" xr:uid="{00000000-0005-0000-0000-00006F210000}"/>
    <cellStyle name="Separador de milhares 4 9 2" xfId="13943" xr:uid="{00000000-0005-0000-0000-000070210000}"/>
    <cellStyle name="Separador de milhares 4 9 2 2" xfId="19874" xr:uid="{ED9FB3BB-1E34-4E00-9693-D9758857AB59}"/>
    <cellStyle name="Separador de milhares 4 9 2 2 2" xfId="31668" xr:uid="{BF293DFB-C804-4091-A836-C4A9987E6F3C}"/>
    <cellStyle name="Separador de milhares 4 9 2 2 3" xfId="43467" xr:uid="{85B58802-A833-4C90-8798-2E3456A401D5}"/>
    <cellStyle name="Separador de milhares 4 9 2 3" xfId="25775" xr:uid="{D411C733-E5C1-4341-8042-66880126E7E8}"/>
    <cellStyle name="Separador de milhares 4 9 2 4" xfId="37570" xr:uid="{39CBC453-4845-4659-B9A0-16363715521B}"/>
    <cellStyle name="Separador de milhares 4 9 3" xfId="16938" xr:uid="{6BD90BDB-B512-414E-B4E0-F89EE15B4F5B}"/>
    <cellStyle name="Separador de milhares 4 9 3 2" xfId="28732" xr:uid="{D9B4BACE-DCA2-4D53-BBC0-0D3AF2245715}"/>
    <cellStyle name="Separador de milhares 4 9 3 3" xfId="40531" xr:uid="{E9ADDCD2-22FE-41BB-A150-1316C3668046}"/>
    <cellStyle name="Separador de milhares 4 9 4" xfId="22839" xr:uid="{AA633941-850E-4562-9F0E-54D64DDBCEBA}"/>
    <cellStyle name="Separador de milhares 4 9 5" xfId="34634" xr:uid="{F26FE73E-FB5C-40E8-8909-8C5C5146F186}"/>
    <cellStyle name="Separador de milhares 4_Empréstimos e Financiamento SPE" xfId="10647" xr:uid="{00000000-0005-0000-0000-000071210000}"/>
    <cellStyle name="Separador de milhares 5" xfId="5339" xr:uid="{00000000-0005-0000-0000-000072210000}"/>
    <cellStyle name="Separador de milhares 5 2" xfId="5340" xr:uid="{00000000-0005-0000-0000-000073210000}"/>
    <cellStyle name="Separador de milhares 5 2 2" xfId="5341" xr:uid="{00000000-0005-0000-0000-000074210000}"/>
    <cellStyle name="Separador de milhares 5 2 2 2" xfId="5342" xr:uid="{00000000-0005-0000-0000-000075210000}"/>
    <cellStyle name="Separador de milhares 5 2 2 2 2" xfId="5343" xr:uid="{00000000-0005-0000-0000-000076210000}"/>
    <cellStyle name="Separador de milhares 5 2 2 2 3" xfId="5344" xr:uid="{00000000-0005-0000-0000-000077210000}"/>
    <cellStyle name="Separador de milhares 5 2 2 3" xfId="5345" xr:uid="{00000000-0005-0000-0000-000078210000}"/>
    <cellStyle name="Separador de milhares 5 2 2 4" xfId="5346" xr:uid="{00000000-0005-0000-0000-000079210000}"/>
    <cellStyle name="Separador de milhares 5 2 2 5" xfId="5347" xr:uid="{00000000-0005-0000-0000-00007A210000}"/>
    <cellStyle name="Separador de milhares 5 2 3" xfId="5348" xr:uid="{00000000-0005-0000-0000-00007B210000}"/>
    <cellStyle name="Separador de milhares 5 2 3 2" xfId="5349" xr:uid="{00000000-0005-0000-0000-00007C210000}"/>
    <cellStyle name="Separador de milhares 5 2 3 2 2" xfId="5350" xr:uid="{00000000-0005-0000-0000-00007D210000}"/>
    <cellStyle name="Separador de milhares 5 2 3 2 3" xfId="5351" xr:uid="{00000000-0005-0000-0000-00007E210000}"/>
    <cellStyle name="Separador de milhares 5 2 3 3" xfId="5352" xr:uid="{00000000-0005-0000-0000-00007F210000}"/>
    <cellStyle name="Separador de milhares 5 2 3 4" xfId="5353" xr:uid="{00000000-0005-0000-0000-000080210000}"/>
    <cellStyle name="Separador de milhares 5 2 3 5" xfId="5354" xr:uid="{00000000-0005-0000-0000-000081210000}"/>
    <cellStyle name="Separador de milhares 5 2 4" xfId="5355" xr:uid="{00000000-0005-0000-0000-000082210000}"/>
    <cellStyle name="Separador de milhares 5 2 4 2" xfId="5356" xr:uid="{00000000-0005-0000-0000-000083210000}"/>
    <cellStyle name="Separador de milhares 5 2 4 2 2" xfId="5357" xr:uid="{00000000-0005-0000-0000-000084210000}"/>
    <cellStyle name="Separador de milhares 5 2 4 2 3" xfId="5358" xr:uid="{00000000-0005-0000-0000-000085210000}"/>
    <cellStyle name="Separador de milhares 5 2 4 3" xfId="5359" xr:uid="{00000000-0005-0000-0000-000086210000}"/>
    <cellStyle name="Separador de milhares 5 2 4 4" xfId="5360" xr:uid="{00000000-0005-0000-0000-000087210000}"/>
    <cellStyle name="Separador de milhares 5 2 4 5" xfId="5361" xr:uid="{00000000-0005-0000-0000-000088210000}"/>
    <cellStyle name="Separador de milhares 5 2 5" xfId="5362" xr:uid="{00000000-0005-0000-0000-000089210000}"/>
    <cellStyle name="Separador de milhares 5 2 5 2" xfId="5363" xr:uid="{00000000-0005-0000-0000-00008A210000}"/>
    <cellStyle name="Separador de milhares 5 2 5 3" xfId="5364" xr:uid="{00000000-0005-0000-0000-00008B210000}"/>
    <cellStyle name="Separador de milhares 5 2 6" xfId="5365" xr:uid="{00000000-0005-0000-0000-00008C210000}"/>
    <cellStyle name="Separador de milhares 5 2 7" xfId="5366" xr:uid="{00000000-0005-0000-0000-00008D210000}"/>
    <cellStyle name="Separador de milhares 5 2 8" xfId="5367" xr:uid="{00000000-0005-0000-0000-00008E210000}"/>
    <cellStyle name="Separador de milhares 5 3" xfId="5368" xr:uid="{00000000-0005-0000-0000-00008F210000}"/>
    <cellStyle name="Separador de milhares 5_Previsto Acum x Real até_Ges_CF" xfId="5369" xr:uid="{00000000-0005-0000-0000-000090210000}"/>
    <cellStyle name="Separador de milhares 6" xfId="5370" xr:uid="{00000000-0005-0000-0000-000091210000}"/>
    <cellStyle name="Separador de milhares 6 2" xfId="5371" xr:uid="{00000000-0005-0000-0000-000092210000}"/>
    <cellStyle name="Separador de milhares 6 2 2" xfId="5372" xr:uid="{00000000-0005-0000-0000-000093210000}"/>
    <cellStyle name="Separador de milhares 6 2 2 2" xfId="5373" xr:uid="{00000000-0005-0000-0000-000094210000}"/>
    <cellStyle name="Separador de milhares 6 2 2 2 2" xfId="5374" xr:uid="{00000000-0005-0000-0000-000095210000}"/>
    <cellStyle name="Separador de milhares 6 2 2 2 3" xfId="5375" xr:uid="{00000000-0005-0000-0000-000096210000}"/>
    <cellStyle name="Separador de milhares 6 2 2 3" xfId="5376" xr:uid="{00000000-0005-0000-0000-000097210000}"/>
    <cellStyle name="Separador de milhares 6 2 2 4" xfId="5377" xr:uid="{00000000-0005-0000-0000-000098210000}"/>
    <cellStyle name="Separador de milhares 6 2 2 5" xfId="5378" xr:uid="{00000000-0005-0000-0000-000099210000}"/>
    <cellStyle name="Separador de milhares 6 2 3" xfId="5379" xr:uid="{00000000-0005-0000-0000-00009A210000}"/>
    <cellStyle name="Separador de milhares 6 2 3 2" xfId="5380" xr:uid="{00000000-0005-0000-0000-00009B210000}"/>
    <cellStyle name="Separador de milhares 6 2 3 2 2" xfId="5381" xr:uid="{00000000-0005-0000-0000-00009C210000}"/>
    <cellStyle name="Separador de milhares 6 2 3 2 3" xfId="5382" xr:uid="{00000000-0005-0000-0000-00009D210000}"/>
    <cellStyle name="Separador de milhares 6 2 3 3" xfId="5383" xr:uid="{00000000-0005-0000-0000-00009E210000}"/>
    <cellStyle name="Separador de milhares 6 2 3 4" xfId="5384" xr:uid="{00000000-0005-0000-0000-00009F210000}"/>
    <cellStyle name="Separador de milhares 6 2 3 5" xfId="5385" xr:uid="{00000000-0005-0000-0000-0000A0210000}"/>
    <cellStyle name="Separador de milhares 6 2 4" xfId="5386" xr:uid="{00000000-0005-0000-0000-0000A1210000}"/>
    <cellStyle name="Separador de milhares 6 2 4 2" xfId="5387" xr:uid="{00000000-0005-0000-0000-0000A2210000}"/>
    <cellStyle name="Separador de milhares 6 2 4 2 2" xfId="5388" xr:uid="{00000000-0005-0000-0000-0000A3210000}"/>
    <cellStyle name="Separador de milhares 6 2 4 2 3" xfId="5389" xr:uid="{00000000-0005-0000-0000-0000A4210000}"/>
    <cellStyle name="Separador de milhares 6 2 4 3" xfId="5390" xr:uid="{00000000-0005-0000-0000-0000A5210000}"/>
    <cellStyle name="Separador de milhares 6 2 4 4" xfId="5391" xr:uid="{00000000-0005-0000-0000-0000A6210000}"/>
    <cellStyle name="Separador de milhares 6 2 4 5" xfId="5392" xr:uid="{00000000-0005-0000-0000-0000A7210000}"/>
    <cellStyle name="Separador de milhares 6 2 5" xfId="5393" xr:uid="{00000000-0005-0000-0000-0000A8210000}"/>
    <cellStyle name="Separador de milhares 6 2 5 2" xfId="5394" xr:uid="{00000000-0005-0000-0000-0000A9210000}"/>
    <cellStyle name="Separador de milhares 6 2 5 3" xfId="5395" xr:uid="{00000000-0005-0000-0000-0000AA210000}"/>
    <cellStyle name="Separador de milhares 6 2 6" xfId="5396" xr:uid="{00000000-0005-0000-0000-0000AB210000}"/>
    <cellStyle name="Separador de milhares 6 2 7" xfId="5397" xr:uid="{00000000-0005-0000-0000-0000AC210000}"/>
    <cellStyle name="Separador de milhares 6 2 8" xfId="5398" xr:uid="{00000000-0005-0000-0000-0000AD210000}"/>
    <cellStyle name="Separador de milhares 6 3" xfId="5399" xr:uid="{00000000-0005-0000-0000-0000AE210000}"/>
    <cellStyle name="Separador de milhares 6 3 2" xfId="5400" xr:uid="{00000000-0005-0000-0000-0000AF210000}"/>
    <cellStyle name="Separador de milhares 6 3 2 2" xfId="5401" xr:uid="{00000000-0005-0000-0000-0000B0210000}"/>
    <cellStyle name="Separador de milhares 6 3 2 3" xfId="5402" xr:uid="{00000000-0005-0000-0000-0000B1210000}"/>
    <cellStyle name="Separador de milhares 6 3 3" xfId="5403" xr:uid="{00000000-0005-0000-0000-0000B2210000}"/>
    <cellStyle name="Separador de milhares 6 3 4" xfId="5404" xr:uid="{00000000-0005-0000-0000-0000B3210000}"/>
    <cellStyle name="Separador de milhares 6 3 5" xfId="5405" xr:uid="{00000000-0005-0000-0000-0000B4210000}"/>
    <cellStyle name="Separador de milhares 6 4" xfId="5406" xr:uid="{00000000-0005-0000-0000-0000B5210000}"/>
    <cellStyle name="Separador de milhares 6 4 2" xfId="5407" xr:uid="{00000000-0005-0000-0000-0000B6210000}"/>
    <cellStyle name="Separador de milhares 6 4 2 2" xfId="5408" xr:uid="{00000000-0005-0000-0000-0000B7210000}"/>
    <cellStyle name="Separador de milhares 6 4 2 3" xfId="5409" xr:uid="{00000000-0005-0000-0000-0000B8210000}"/>
    <cellStyle name="Separador de milhares 6 4 3" xfId="5410" xr:uid="{00000000-0005-0000-0000-0000B9210000}"/>
    <cellStyle name="Separador de milhares 6 4 4" xfId="5411" xr:uid="{00000000-0005-0000-0000-0000BA210000}"/>
    <cellStyle name="Separador de milhares 6 4 5" xfId="5412" xr:uid="{00000000-0005-0000-0000-0000BB210000}"/>
    <cellStyle name="Separador de milhares 6 5" xfId="5413" xr:uid="{00000000-0005-0000-0000-0000BC210000}"/>
    <cellStyle name="Separador de milhares 6 5 2" xfId="5414" xr:uid="{00000000-0005-0000-0000-0000BD210000}"/>
    <cellStyle name="Separador de milhares 6 5 2 2" xfId="5415" xr:uid="{00000000-0005-0000-0000-0000BE210000}"/>
    <cellStyle name="Separador de milhares 6 5 2 3" xfId="5416" xr:uid="{00000000-0005-0000-0000-0000BF210000}"/>
    <cellStyle name="Separador de milhares 6 5 3" xfId="5417" xr:uid="{00000000-0005-0000-0000-0000C0210000}"/>
    <cellStyle name="Separador de milhares 6 5 4" xfId="5418" xr:uid="{00000000-0005-0000-0000-0000C1210000}"/>
    <cellStyle name="Separador de milhares 6 5 5" xfId="5419" xr:uid="{00000000-0005-0000-0000-0000C2210000}"/>
    <cellStyle name="Separador de milhares 6 6" xfId="5420" xr:uid="{00000000-0005-0000-0000-0000C3210000}"/>
    <cellStyle name="Separador de milhares 6 6 2" xfId="5421" xr:uid="{00000000-0005-0000-0000-0000C4210000}"/>
    <cellStyle name="Separador de milhares 6 6 3" xfId="5422" xr:uid="{00000000-0005-0000-0000-0000C5210000}"/>
    <cellStyle name="Separador de milhares 6 7" xfId="5423" xr:uid="{00000000-0005-0000-0000-0000C6210000}"/>
    <cellStyle name="Separador de milhares 6 8" xfId="5424" xr:uid="{00000000-0005-0000-0000-0000C7210000}"/>
    <cellStyle name="Separador de milhares 6 9" xfId="5425" xr:uid="{00000000-0005-0000-0000-0000C8210000}"/>
    <cellStyle name="Separador de milhares 6_Previsto Acum x Real até_Ges_CF" xfId="5426" xr:uid="{00000000-0005-0000-0000-0000C9210000}"/>
    <cellStyle name="Separador de milhares 62" xfId="161" xr:uid="{00000000-0005-0000-0000-0000CA210000}"/>
    <cellStyle name="Separador de milhares 62 10" xfId="21301" xr:uid="{E301455D-8805-496F-9E51-ED4793F8DBD7}"/>
    <cellStyle name="Separador de milhares 62 11" xfId="33093" xr:uid="{FB360374-B23F-408B-B529-C06130D7A670}"/>
    <cellStyle name="Separador de milhares 62 2" xfId="197" xr:uid="{00000000-0005-0000-0000-0000CB210000}"/>
    <cellStyle name="Separador de milhares 62 2 10" xfId="33126" xr:uid="{B22D8C6A-B3D3-4425-A541-E2037C49F70E}"/>
    <cellStyle name="Separador de milhares 62 2 2" xfId="621" xr:uid="{00000000-0005-0000-0000-0000CC210000}"/>
    <cellStyle name="Separador de milhares 62 2 2 2" xfId="5427" xr:uid="{00000000-0005-0000-0000-0000CD210000}"/>
    <cellStyle name="Separador de milhares 62 2 2 3" xfId="5428" xr:uid="{00000000-0005-0000-0000-0000CE210000}"/>
    <cellStyle name="Separador de milhares 62 2 2 4" xfId="11331" xr:uid="{00000000-0005-0000-0000-0000CF210000}"/>
    <cellStyle name="Separador de milhares 62 2 2 4 2" xfId="14274" xr:uid="{00000000-0005-0000-0000-0000D0210000}"/>
    <cellStyle name="Separador de milhares 62 2 2 4 2 2" xfId="20205" xr:uid="{20EB9AD3-3C74-442C-B98D-D9BE96C1D0E7}"/>
    <cellStyle name="Separador de milhares 62 2 2 4 2 2 2" xfId="31999" xr:uid="{9AD93D5F-A85B-4958-847F-8DF603D027A1}"/>
    <cellStyle name="Separador de milhares 62 2 2 4 2 2 3" xfId="43798" xr:uid="{F997A1B8-CAFF-4914-9F05-6F44A137E4F8}"/>
    <cellStyle name="Separador de milhares 62 2 2 4 2 3" xfId="26106" xr:uid="{BE3A0CE5-3B24-4CD7-AAC2-2820E13C4331}"/>
    <cellStyle name="Separador de milhares 62 2 2 4 2 4" xfId="37901" xr:uid="{7483A66F-75D7-4BD7-88B4-9FDD997CCDA7}"/>
    <cellStyle name="Separador de milhares 62 2 2 4 3" xfId="17269" xr:uid="{0A31AE87-75D3-4337-981E-AC508AB0626F}"/>
    <cellStyle name="Separador de milhares 62 2 2 4 3 2" xfId="29063" xr:uid="{A91D1B9A-3354-47BD-A3FC-4E6C465B366A}"/>
    <cellStyle name="Separador de milhares 62 2 2 4 3 3" xfId="40862" xr:uid="{391D9862-59B3-4C8C-9680-ABBB9D4DAA4D}"/>
    <cellStyle name="Separador de milhares 62 2 2 4 4" xfId="23170" xr:uid="{4BACC8B3-4664-4E97-8F71-9428E50C730B}"/>
    <cellStyle name="Separador de milhares 62 2 2 4 5" xfId="34965" xr:uid="{E940C179-F5C2-4626-B2F8-666F6E7E0889}"/>
    <cellStyle name="Separador de milhares 62 2 2 5" xfId="12736" xr:uid="{00000000-0005-0000-0000-0000D1210000}"/>
    <cellStyle name="Separador de milhares 62 2 2 5 2" xfId="18667" xr:uid="{3E9AC2C3-D71E-4BFD-882C-F2CCEFC4EF3A}"/>
    <cellStyle name="Separador de milhares 62 2 2 5 2 2" xfId="30461" xr:uid="{93F25C0A-19C7-4851-B18E-C0441B8B0251}"/>
    <cellStyle name="Separador de milhares 62 2 2 5 2 3" xfId="42260" xr:uid="{3B3AD8E2-A6DA-4888-A8E2-7F855B3AEA8B}"/>
    <cellStyle name="Separador de milhares 62 2 2 5 3" xfId="24568" xr:uid="{E6FAED7F-1FE7-432D-9919-D1E66D1310E4}"/>
    <cellStyle name="Separador de milhares 62 2 2 5 4" xfId="36363" xr:uid="{E9FC49D7-32CE-4071-9134-47B8EC4EC809}"/>
    <cellStyle name="Separador de milhares 62 2 2 6" xfId="15723" xr:uid="{6FF8EBFC-5304-416A-BEA0-B86277798DBC}"/>
    <cellStyle name="Separador de milhares 62 2 2 6 2" xfId="27521" xr:uid="{3C7493A9-F4CB-4D27-9B68-F3BE3ED8D5C6}"/>
    <cellStyle name="Separador de milhares 62 2 2 6 3" xfId="39316" xr:uid="{40A94DB9-A400-48C2-88FF-25F05EDCA3EC}"/>
    <cellStyle name="Separador de milhares 62 2 2 7" xfId="21631" xr:uid="{93A6DD27-7D52-4CCE-909E-A5BAD3A2A08F}"/>
    <cellStyle name="Separador de milhares 62 2 2 8" xfId="33423" xr:uid="{39FBA3F5-DB4A-4884-A762-8FF08198755F}"/>
    <cellStyle name="Separador de milhares 62 2 2_Empréstimos e Financiamento SPE" xfId="10652" xr:uid="{00000000-0005-0000-0000-0000D2210000}"/>
    <cellStyle name="Separador de milhares 62 2 3" xfId="475" xr:uid="{00000000-0005-0000-0000-0000D3210000}"/>
    <cellStyle name="Separador de milhares 62 2 3 2" xfId="11192" xr:uid="{00000000-0005-0000-0000-0000D4210000}"/>
    <cellStyle name="Separador de milhares 62 2 3 2 2" xfId="14135" xr:uid="{00000000-0005-0000-0000-0000D5210000}"/>
    <cellStyle name="Separador de milhares 62 2 3 2 2 2" xfId="20066" xr:uid="{1E3DF9CA-4722-4B78-B579-0F3824EAEBD4}"/>
    <cellStyle name="Separador de milhares 62 2 3 2 2 2 2" xfId="31860" xr:uid="{030A2F49-75D0-4272-B752-A404B344F49E}"/>
    <cellStyle name="Separador de milhares 62 2 3 2 2 2 3" xfId="43659" xr:uid="{C048781B-C5BA-4BA4-9988-A6B01A3120F2}"/>
    <cellStyle name="Separador de milhares 62 2 3 2 2 3" xfId="25967" xr:uid="{280768C5-4B41-40FB-ADA5-9232C7624FD7}"/>
    <cellStyle name="Separador de milhares 62 2 3 2 2 4" xfId="37762" xr:uid="{35BEB591-44AF-4347-B9D1-5D035E9DA980}"/>
    <cellStyle name="Separador de milhares 62 2 3 2 3" xfId="17130" xr:uid="{2AC1C977-B493-4534-9A8B-695556BC4171}"/>
    <cellStyle name="Separador de milhares 62 2 3 2 3 2" xfId="28924" xr:uid="{86315D5E-1F55-468F-B4BC-B365DD4213BC}"/>
    <cellStyle name="Separador de milhares 62 2 3 2 3 3" xfId="40723" xr:uid="{75984A96-9F21-409C-9014-0CFE0CCD9057}"/>
    <cellStyle name="Separador de milhares 62 2 3 2 4" xfId="23031" xr:uid="{FD8050FB-D8F0-4BDF-916E-A0D5021633FF}"/>
    <cellStyle name="Separador de milhares 62 2 3 2 5" xfId="34826" xr:uid="{C5ACA3E5-8214-4B91-94EC-15D337116D0C}"/>
    <cellStyle name="Separador de milhares 62 2 3 3" xfId="12590" xr:uid="{00000000-0005-0000-0000-0000D6210000}"/>
    <cellStyle name="Separador de milhares 62 2 3 3 2" xfId="18521" xr:uid="{876224ED-1A92-4BE5-B22F-622751EEF83C}"/>
    <cellStyle name="Separador de milhares 62 2 3 3 2 2" xfId="30315" xr:uid="{BC034BD5-B643-4E45-B136-7AD30309A5E4}"/>
    <cellStyle name="Separador de milhares 62 2 3 3 2 3" xfId="42114" xr:uid="{4C6589FF-899A-4412-A834-A4AA4228BCE8}"/>
    <cellStyle name="Separador de milhares 62 2 3 3 3" xfId="24422" xr:uid="{3D3337D8-FE6A-4F15-8EC6-947A86F079E2}"/>
    <cellStyle name="Separador de milhares 62 2 3 3 4" xfId="36217" xr:uid="{B57D0E69-4F41-47D3-9574-D0C1C6DC5ACC}"/>
    <cellStyle name="Separador de milhares 62 2 3 4" xfId="15577" xr:uid="{316FB83A-D659-47B2-B958-D79AD1EE13CB}"/>
    <cellStyle name="Separador de milhares 62 2 3 4 2" xfId="27375" xr:uid="{5D26CDF8-3A84-4EF5-820F-3720D39D7CD4}"/>
    <cellStyle name="Separador de milhares 62 2 3 4 3" xfId="39170" xr:uid="{2FB14149-F5A2-460A-853B-25ADF3475EC8}"/>
    <cellStyle name="Separador de milhares 62 2 3 5" xfId="21485" xr:uid="{20E871C6-DCE1-4C27-B97E-AC4F2349FB87}"/>
    <cellStyle name="Separador de milhares 62 2 3 6" xfId="33277" xr:uid="{6D50E054-46B8-406F-BA0D-E8E5380B21F7}"/>
    <cellStyle name="Separador de milhares 62 2 4" xfId="5429" xr:uid="{00000000-0005-0000-0000-0000D7210000}"/>
    <cellStyle name="Separador de milhares 62 2 5" xfId="5430" xr:uid="{00000000-0005-0000-0000-0000D8210000}"/>
    <cellStyle name="Separador de milhares 62 2 6" xfId="11036" xr:uid="{00000000-0005-0000-0000-0000D9210000}"/>
    <cellStyle name="Separador de milhares 62 2 6 2" xfId="13985" xr:uid="{00000000-0005-0000-0000-0000DA210000}"/>
    <cellStyle name="Separador de milhares 62 2 6 2 2" xfId="19916" xr:uid="{6E307573-8160-4196-8A85-54D6B2569694}"/>
    <cellStyle name="Separador de milhares 62 2 6 2 2 2" xfId="31710" xr:uid="{E6930B55-A737-4152-A3BC-38AC7F02B7EF}"/>
    <cellStyle name="Separador de milhares 62 2 6 2 2 3" xfId="43509" xr:uid="{3FA377A7-30B8-4B26-9137-74DE7CE5FF9F}"/>
    <cellStyle name="Separador de milhares 62 2 6 2 3" xfId="25817" xr:uid="{2F9D2D4B-2D6A-4BDC-A287-215D0FFB680C}"/>
    <cellStyle name="Separador de milhares 62 2 6 2 4" xfId="37612" xr:uid="{5DA7518C-B253-4974-98A3-79E75DD7B89C}"/>
    <cellStyle name="Separador de milhares 62 2 6 3" xfId="16980" xr:uid="{3DFFF8B9-6DA5-4AA4-B656-656A0143A1F5}"/>
    <cellStyle name="Separador de milhares 62 2 6 3 2" xfId="28774" xr:uid="{1CDFB095-D631-45C4-80D9-D2902CFA4661}"/>
    <cellStyle name="Separador de milhares 62 2 6 3 3" xfId="40573" xr:uid="{A6E88235-16C4-42FB-AAAA-BC72D24AA63C}"/>
    <cellStyle name="Separador de milhares 62 2 6 4" xfId="22881" xr:uid="{B9AA77FC-692E-4110-B9C8-C72BBEC7EFAB}"/>
    <cellStyle name="Separador de milhares 62 2 6 5" xfId="34676" xr:uid="{8E57A955-F31C-46F8-A23A-783090080AC4}"/>
    <cellStyle name="Separador de milhares 62 2 7" xfId="12439" xr:uid="{00000000-0005-0000-0000-0000DB210000}"/>
    <cellStyle name="Separador de milhares 62 2 7 2" xfId="18370" xr:uid="{F2574B0E-CC80-4DA7-A2BE-FAA2C285CAAC}"/>
    <cellStyle name="Separador de milhares 62 2 7 2 2" xfId="30164" xr:uid="{3E3FF0C2-D632-4667-8323-23AEE9CED681}"/>
    <cellStyle name="Separador de milhares 62 2 7 2 3" xfId="41963" xr:uid="{81D3CA70-98BD-4070-A960-C26DB3699FC0}"/>
    <cellStyle name="Separador de milhares 62 2 7 3" xfId="24271" xr:uid="{A160EAB9-5D21-45CB-8A23-15DF0A11CC0B}"/>
    <cellStyle name="Separador de milhares 62 2 7 4" xfId="36066" xr:uid="{F5630C1E-B08E-4D7A-97C1-6DEF45093077}"/>
    <cellStyle name="Separador de milhares 62 2 8" xfId="15426" xr:uid="{71D017DC-F303-4104-AB78-DCA5E4D3FBB6}"/>
    <cellStyle name="Separador de milhares 62 2 8 2" xfId="27224" xr:uid="{DE42D2F5-A645-408B-BD6A-2E915C8ADC4E}"/>
    <cellStyle name="Separador de milhares 62 2 8 3" xfId="39019" xr:uid="{DEFAE028-E1AC-46F7-882B-439184AF7F30}"/>
    <cellStyle name="Separador de milhares 62 2 9" xfId="21334" xr:uid="{E5486DA1-BEF9-4D05-B90A-2FA2B2221DC5}"/>
    <cellStyle name="Separador de milhares 62 2_Empréstimos e Financiamento SPE" xfId="10651" xr:uid="{00000000-0005-0000-0000-0000DC210000}"/>
    <cellStyle name="Separador de milhares 62 3" xfId="588" xr:uid="{00000000-0005-0000-0000-0000DD210000}"/>
    <cellStyle name="Separador de milhares 62 3 2" xfId="5431" xr:uid="{00000000-0005-0000-0000-0000DE210000}"/>
    <cellStyle name="Separador de milhares 62 3 3" xfId="5432" xr:uid="{00000000-0005-0000-0000-0000DF210000}"/>
    <cellStyle name="Separador de milhares 62 3 4" xfId="11300" xr:uid="{00000000-0005-0000-0000-0000E0210000}"/>
    <cellStyle name="Separador de milhares 62 3 4 2" xfId="14243" xr:uid="{00000000-0005-0000-0000-0000E1210000}"/>
    <cellStyle name="Separador de milhares 62 3 4 2 2" xfId="20174" xr:uid="{B305F68E-793A-4C82-AA5D-65029FDA646B}"/>
    <cellStyle name="Separador de milhares 62 3 4 2 2 2" xfId="31968" xr:uid="{F0CC5FE6-6978-47D7-8E5C-515E16DF195D}"/>
    <cellStyle name="Separador de milhares 62 3 4 2 2 3" xfId="43767" xr:uid="{841BCD76-35CC-4AFF-A397-BD01632EA8C1}"/>
    <cellStyle name="Separador de milhares 62 3 4 2 3" xfId="26075" xr:uid="{72ABCA41-8365-42D8-8F02-6DF4E926B4B4}"/>
    <cellStyle name="Separador de milhares 62 3 4 2 4" xfId="37870" xr:uid="{4E98F91E-2AD1-4EE6-8C19-1F555F732A33}"/>
    <cellStyle name="Separador de milhares 62 3 4 3" xfId="17238" xr:uid="{2971202A-DF73-4F83-8471-787987071C29}"/>
    <cellStyle name="Separador de milhares 62 3 4 3 2" xfId="29032" xr:uid="{04ECB865-F18A-4AF2-9D11-F477FD99A709}"/>
    <cellStyle name="Separador de milhares 62 3 4 3 3" xfId="40831" xr:uid="{9EBC17C6-4F3F-47EE-B651-24D9F42BC3BA}"/>
    <cellStyle name="Separador de milhares 62 3 4 4" xfId="23139" xr:uid="{B8850CF8-FC9A-4ED4-9578-834591A4449C}"/>
    <cellStyle name="Separador de milhares 62 3 4 5" xfId="34934" xr:uid="{9C92644A-A7CE-4F44-8CDA-442AEB5775AF}"/>
    <cellStyle name="Separador de milhares 62 3 5" xfId="12703" xr:uid="{00000000-0005-0000-0000-0000E2210000}"/>
    <cellStyle name="Separador de milhares 62 3 5 2" xfId="18634" xr:uid="{239BE988-7624-47BB-80F3-24378F46F463}"/>
    <cellStyle name="Separador de milhares 62 3 5 2 2" xfId="30428" xr:uid="{F122256A-B244-487F-8454-53A769AE0370}"/>
    <cellStyle name="Separador de milhares 62 3 5 2 3" xfId="42227" xr:uid="{EF06D498-712C-4E94-9774-BFB0363898D1}"/>
    <cellStyle name="Separador de milhares 62 3 5 3" xfId="24535" xr:uid="{26FA1553-23E5-477D-8A37-9AB8916EEB2F}"/>
    <cellStyle name="Separador de milhares 62 3 5 4" xfId="36330" xr:uid="{D785039E-C30D-4D95-9C7C-D62390D7CFC6}"/>
    <cellStyle name="Separador de milhares 62 3 6" xfId="15690" xr:uid="{605B6F08-E49C-4A92-B3E7-C36080F6DFC8}"/>
    <cellStyle name="Separador de milhares 62 3 6 2" xfId="27488" xr:uid="{2B0E370A-6AEA-4A21-B863-849F6AB820FD}"/>
    <cellStyle name="Separador de milhares 62 3 6 3" xfId="39283" xr:uid="{A1726798-4C37-42BA-95B5-74C6CE260331}"/>
    <cellStyle name="Separador de milhares 62 3 7" xfId="21598" xr:uid="{9EFB6511-652D-46ED-894A-1310E2022914}"/>
    <cellStyle name="Separador de milhares 62 3 8" xfId="33390" xr:uid="{F39FD261-C3D1-4EA2-A7EC-6D1294A8EACD}"/>
    <cellStyle name="Separador de milhares 62 3_Empréstimos e Financiamento SPE" xfId="10653" xr:uid="{00000000-0005-0000-0000-0000E3210000}"/>
    <cellStyle name="Separador de milhares 62 4" xfId="444" xr:uid="{00000000-0005-0000-0000-0000E4210000}"/>
    <cellStyle name="Separador de milhares 62 4 2" xfId="11161" xr:uid="{00000000-0005-0000-0000-0000E5210000}"/>
    <cellStyle name="Separador de milhares 62 4 2 2" xfId="14104" xr:uid="{00000000-0005-0000-0000-0000E6210000}"/>
    <cellStyle name="Separador de milhares 62 4 2 2 2" xfId="20035" xr:uid="{14DFDE12-7922-4B50-B523-421584EAA8E5}"/>
    <cellStyle name="Separador de milhares 62 4 2 2 2 2" xfId="31829" xr:uid="{F9565EF6-CDCA-46C2-9743-EE2190FFACC5}"/>
    <cellStyle name="Separador de milhares 62 4 2 2 2 3" xfId="43628" xr:uid="{462A812B-D594-4B52-AB41-FEF726A07057}"/>
    <cellStyle name="Separador de milhares 62 4 2 2 3" xfId="25936" xr:uid="{2AEA9548-1597-4595-AA2D-E7F62C4554AA}"/>
    <cellStyle name="Separador de milhares 62 4 2 2 4" xfId="37731" xr:uid="{C43E664F-3A9F-47E8-8794-3828E23674E6}"/>
    <cellStyle name="Separador de milhares 62 4 2 3" xfId="17099" xr:uid="{C0E35786-E8C1-436E-86EE-2615E323E399}"/>
    <cellStyle name="Separador de milhares 62 4 2 3 2" xfId="28893" xr:uid="{5775AE9F-D28B-4501-B9E0-7BEEBB1B1B8C}"/>
    <cellStyle name="Separador de milhares 62 4 2 3 3" xfId="40692" xr:uid="{B3DB67BE-18F4-4823-B7B7-4BE2798049CC}"/>
    <cellStyle name="Separador de milhares 62 4 2 4" xfId="23000" xr:uid="{B0869030-7D9B-4DF9-A0F3-EB693C30EA77}"/>
    <cellStyle name="Separador de milhares 62 4 2 5" xfId="34795" xr:uid="{BDAFE4ED-410C-40CB-A4E3-F74CFAB5B31E}"/>
    <cellStyle name="Separador de milhares 62 4 3" xfId="12559" xr:uid="{00000000-0005-0000-0000-0000E7210000}"/>
    <cellStyle name="Separador de milhares 62 4 3 2" xfId="18490" xr:uid="{68CB0B2E-CE38-4836-9E00-E851CD8A6B9F}"/>
    <cellStyle name="Separador de milhares 62 4 3 2 2" xfId="30284" xr:uid="{FAD0D11A-2042-4658-A9EB-3DAFE131A7F2}"/>
    <cellStyle name="Separador de milhares 62 4 3 2 3" xfId="42083" xr:uid="{D3DFC2B7-1322-4B59-90CB-F491B9DF8FF0}"/>
    <cellStyle name="Separador de milhares 62 4 3 3" xfId="24391" xr:uid="{7E44D0CB-AEF8-4BF4-92B1-08E6F2BA30F0}"/>
    <cellStyle name="Separador de milhares 62 4 3 4" xfId="36186" xr:uid="{1542B390-42D7-4717-9457-24D92D1CE184}"/>
    <cellStyle name="Separador de milhares 62 4 4" xfId="15546" xr:uid="{97E186A0-C1F4-488C-B625-9B6382040DE4}"/>
    <cellStyle name="Separador de milhares 62 4 4 2" xfId="27344" xr:uid="{8474A120-A592-4F82-A479-FA4E3A9C1454}"/>
    <cellStyle name="Separador de milhares 62 4 4 3" xfId="39139" xr:uid="{319DFF78-BFD3-4ADE-982D-6BC7709C8989}"/>
    <cellStyle name="Separador de milhares 62 4 5" xfId="21454" xr:uid="{D4372F98-AC5F-471A-A61F-F56514FA4FE5}"/>
    <cellStyle name="Separador de milhares 62 4 6" xfId="33246" xr:uid="{DFABE182-CF60-47DB-B486-49E97907B37A}"/>
    <cellStyle name="Separador de milhares 62 5" xfId="5433" xr:uid="{00000000-0005-0000-0000-0000E8210000}"/>
    <cellStyle name="Separador de milhares 62 6" xfId="5434" xr:uid="{00000000-0005-0000-0000-0000E9210000}"/>
    <cellStyle name="Separador de milhares 62 7" xfId="11005" xr:uid="{00000000-0005-0000-0000-0000EA210000}"/>
    <cellStyle name="Separador de milhares 62 7 2" xfId="13954" xr:uid="{00000000-0005-0000-0000-0000EB210000}"/>
    <cellStyle name="Separador de milhares 62 7 2 2" xfId="19885" xr:uid="{05BBE9D8-90C6-4CC7-BF83-CD6F85D25D77}"/>
    <cellStyle name="Separador de milhares 62 7 2 2 2" xfId="31679" xr:uid="{A2F41458-34B2-4591-AA32-952452D6F89B}"/>
    <cellStyle name="Separador de milhares 62 7 2 2 3" xfId="43478" xr:uid="{070E4E99-E4A4-41FA-8C86-8C72FBBEA313}"/>
    <cellStyle name="Separador de milhares 62 7 2 3" xfId="25786" xr:uid="{DDAF19CC-FED3-4447-BCE9-32F7763FF419}"/>
    <cellStyle name="Separador de milhares 62 7 2 4" xfId="37581" xr:uid="{BFABD900-7417-4129-AAAB-652C7C3C2059}"/>
    <cellStyle name="Separador de milhares 62 7 3" xfId="16949" xr:uid="{E8BB2585-A220-4DC5-AD72-9693C399EB48}"/>
    <cellStyle name="Separador de milhares 62 7 3 2" xfId="28743" xr:uid="{E748A92C-7B88-408F-B0AE-10B3DBA5FAA0}"/>
    <cellStyle name="Separador de milhares 62 7 3 3" xfId="40542" xr:uid="{D42D135E-8532-46AC-B708-FF2AEF417EBF}"/>
    <cellStyle name="Separador de milhares 62 7 4" xfId="22850" xr:uid="{A735D077-910D-431A-841A-8B74BD580264}"/>
    <cellStyle name="Separador de milhares 62 7 5" xfId="34645" xr:uid="{BEE90F90-CA99-4F85-9290-913B98410E79}"/>
    <cellStyle name="Separador de milhares 62 8" xfId="12406" xr:uid="{00000000-0005-0000-0000-0000EC210000}"/>
    <cellStyle name="Separador de milhares 62 8 2" xfId="18337" xr:uid="{E2E30CEC-8617-43B7-A85F-A838B3DD70BD}"/>
    <cellStyle name="Separador de milhares 62 8 2 2" xfId="30131" xr:uid="{DD0E0A83-6683-4C0C-A695-F18DA7AA58BA}"/>
    <cellStyle name="Separador de milhares 62 8 2 3" xfId="41930" xr:uid="{752B4F7C-ED85-49E0-8A93-6DA5C61917CC}"/>
    <cellStyle name="Separador de milhares 62 8 3" xfId="24238" xr:uid="{1A785E54-A934-4281-8FF4-13DC33D6EECB}"/>
    <cellStyle name="Separador de milhares 62 8 4" xfId="36033" xr:uid="{023AC9AE-CD56-4B7B-A26A-DB65DB41A022}"/>
    <cellStyle name="Separador de milhares 62 9" xfId="15393" xr:uid="{3D5B818E-2FB8-43DB-90F6-4C3A902DD86B}"/>
    <cellStyle name="Separador de milhares 62 9 2" xfId="27191" xr:uid="{0C3DAFFD-FE02-4585-901D-AB2676265B1A}"/>
    <cellStyle name="Separador de milhares 62 9 3" xfId="38986" xr:uid="{DD447055-9B45-4109-9EE0-B11E3A6E4684}"/>
    <cellStyle name="Separador de milhares 62_Empréstimos e Financiamento SPE" xfId="10650" xr:uid="{00000000-0005-0000-0000-0000ED210000}"/>
    <cellStyle name="Separador de milhares 7" xfId="97" xr:uid="{00000000-0005-0000-0000-0000EE210000}"/>
    <cellStyle name="Separador de milhares 7 10" xfId="5435" xr:uid="{00000000-0005-0000-0000-0000EF210000}"/>
    <cellStyle name="Separador de milhares 7 10 2" xfId="5436" xr:uid="{00000000-0005-0000-0000-0000F0210000}"/>
    <cellStyle name="Separador de milhares 7 10 2 2" xfId="5437" xr:uid="{00000000-0005-0000-0000-0000F1210000}"/>
    <cellStyle name="Separador de milhares 7 10 2 2 2" xfId="5438" xr:uid="{00000000-0005-0000-0000-0000F2210000}"/>
    <cellStyle name="Separador de milhares 7 10 2 2 3" xfId="5439" xr:uid="{00000000-0005-0000-0000-0000F3210000}"/>
    <cellStyle name="Separador de milhares 7 10 2 3" xfId="5440" xr:uid="{00000000-0005-0000-0000-0000F4210000}"/>
    <cellStyle name="Separador de milhares 7 10 2 4" xfId="5441" xr:uid="{00000000-0005-0000-0000-0000F5210000}"/>
    <cellStyle name="Separador de milhares 7 10 2 5" xfId="5442" xr:uid="{00000000-0005-0000-0000-0000F6210000}"/>
    <cellStyle name="Separador de milhares 7 10 3" xfId="5443" xr:uid="{00000000-0005-0000-0000-0000F7210000}"/>
    <cellStyle name="Separador de milhares 7 10 3 2" xfId="5444" xr:uid="{00000000-0005-0000-0000-0000F8210000}"/>
    <cellStyle name="Separador de milhares 7 10 3 2 2" xfId="5445" xr:uid="{00000000-0005-0000-0000-0000F9210000}"/>
    <cellStyle name="Separador de milhares 7 10 3 2 3" xfId="5446" xr:uid="{00000000-0005-0000-0000-0000FA210000}"/>
    <cellStyle name="Separador de milhares 7 10 3 3" xfId="5447" xr:uid="{00000000-0005-0000-0000-0000FB210000}"/>
    <cellStyle name="Separador de milhares 7 10 3 4" xfId="5448" xr:uid="{00000000-0005-0000-0000-0000FC210000}"/>
    <cellStyle name="Separador de milhares 7 10 3 5" xfId="5449" xr:uid="{00000000-0005-0000-0000-0000FD210000}"/>
    <cellStyle name="Separador de milhares 7 10 4" xfId="5450" xr:uid="{00000000-0005-0000-0000-0000FE210000}"/>
    <cellStyle name="Separador de milhares 7 10 4 2" xfId="5451" xr:uid="{00000000-0005-0000-0000-0000FF210000}"/>
    <cellStyle name="Separador de milhares 7 10 4 3" xfId="5452" xr:uid="{00000000-0005-0000-0000-000000220000}"/>
    <cellStyle name="Separador de milhares 7 10 5" xfId="5453" xr:uid="{00000000-0005-0000-0000-000001220000}"/>
    <cellStyle name="Separador de milhares 7 10 6" xfId="5454" xr:uid="{00000000-0005-0000-0000-000002220000}"/>
    <cellStyle name="Separador de milhares 7 10 7" xfId="5455" xr:uid="{00000000-0005-0000-0000-000003220000}"/>
    <cellStyle name="Separador de milhares 7 11" xfId="5456" xr:uid="{00000000-0005-0000-0000-000004220000}"/>
    <cellStyle name="Separador de milhares 7 11 2" xfId="5457" xr:uid="{00000000-0005-0000-0000-000005220000}"/>
    <cellStyle name="Separador de milhares 7 11 2 2" xfId="5458" xr:uid="{00000000-0005-0000-0000-000006220000}"/>
    <cellStyle name="Separador de milhares 7 11 2 2 2" xfId="5459" xr:uid="{00000000-0005-0000-0000-000007220000}"/>
    <cellStyle name="Separador de milhares 7 11 2 2 3" xfId="5460" xr:uid="{00000000-0005-0000-0000-000008220000}"/>
    <cellStyle name="Separador de milhares 7 11 2 3" xfId="5461" xr:uid="{00000000-0005-0000-0000-000009220000}"/>
    <cellStyle name="Separador de milhares 7 11 2 4" xfId="5462" xr:uid="{00000000-0005-0000-0000-00000A220000}"/>
    <cellStyle name="Separador de milhares 7 11 2 5" xfId="5463" xr:uid="{00000000-0005-0000-0000-00000B220000}"/>
    <cellStyle name="Separador de milhares 7 11 3" xfId="5464" xr:uid="{00000000-0005-0000-0000-00000C220000}"/>
    <cellStyle name="Separador de milhares 7 11 3 2" xfId="5465" xr:uid="{00000000-0005-0000-0000-00000D220000}"/>
    <cellStyle name="Separador de milhares 7 11 3 2 2" xfId="5466" xr:uid="{00000000-0005-0000-0000-00000E220000}"/>
    <cellStyle name="Separador de milhares 7 11 3 2 3" xfId="5467" xr:uid="{00000000-0005-0000-0000-00000F220000}"/>
    <cellStyle name="Separador de milhares 7 11 3 3" xfId="5468" xr:uid="{00000000-0005-0000-0000-000010220000}"/>
    <cellStyle name="Separador de milhares 7 11 3 4" xfId="5469" xr:uid="{00000000-0005-0000-0000-000011220000}"/>
    <cellStyle name="Separador de milhares 7 11 3 5" xfId="5470" xr:uid="{00000000-0005-0000-0000-000012220000}"/>
    <cellStyle name="Separador de milhares 7 11 4" xfId="5471" xr:uid="{00000000-0005-0000-0000-000013220000}"/>
    <cellStyle name="Separador de milhares 7 11 4 2" xfId="5472" xr:uid="{00000000-0005-0000-0000-000014220000}"/>
    <cellStyle name="Separador de milhares 7 11 4 3" xfId="5473" xr:uid="{00000000-0005-0000-0000-000015220000}"/>
    <cellStyle name="Separador de milhares 7 11 5" xfId="5474" xr:uid="{00000000-0005-0000-0000-000016220000}"/>
    <cellStyle name="Separador de milhares 7 11 6" xfId="5475" xr:uid="{00000000-0005-0000-0000-000017220000}"/>
    <cellStyle name="Separador de milhares 7 11 7" xfId="5476" xr:uid="{00000000-0005-0000-0000-000018220000}"/>
    <cellStyle name="Separador de milhares 7 12" xfId="5477" xr:uid="{00000000-0005-0000-0000-000019220000}"/>
    <cellStyle name="Separador de milhares 7 12 2" xfId="5478" xr:uid="{00000000-0005-0000-0000-00001A220000}"/>
    <cellStyle name="Separador de milhares 7 12 2 2" xfId="5479" xr:uid="{00000000-0005-0000-0000-00001B220000}"/>
    <cellStyle name="Separador de milhares 7 12 2 2 2" xfId="5480" xr:uid="{00000000-0005-0000-0000-00001C220000}"/>
    <cellStyle name="Separador de milhares 7 12 2 2 3" xfId="5481" xr:uid="{00000000-0005-0000-0000-00001D220000}"/>
    <cellStyle name="Separador de milhares 7 12 2 3" xfId="5482" xr:uid="{00000000-0005-0000-0000-00001E220000}"/>
    <cellStyle name="Separador de milhares 7 12 2 4" xfId="5483" xr:uid="{00000000-0005-0000-0000-00001F220000}"/>
    <cellStyle name="Separador de milhares 7 12 2 5" xfId="5484" xr:uid="{00000000-0005-0000-0000-000020220000}"/>
    <cellStyle name="Separador de milhares 7 12 3" xfId="5485" xr:uid="{00000000-0005-0000-0000-000021220000}"/>
    <cellStyle name="Separador de milhares 7 12 3 2" xfId="5486" xr:uid="{00000000-0005-0000-0000-000022220000}"/>
    <cellStyle name="Separador de milhares 7 12 3 2 2" xfId="5487" xr:uid="{00000000-0005-0000-0000-000023220000}"/>
    <cellStyle name="Separador de milhares 7 12 3 2 3" xfId="5488" xr:uid="{00000000-0005-0000-0000-000024220000}"/>
    <cellStyle name="Separador de milhares 7 12 3 3" xfId="5489" xr:uid="{00000000-0005-0000-0000-000025220000}"/>
    <cellStyle name="Separador de milhares 7 12 3 4" xfId="5490" xr:uid="{00000000-0005-0000-0000-000026220000}"/>
    <cellStyle name="Separador de milhares 7 12 3 5" xfId="5491" xr:uid="{00000000-0005-0000-0000-000027220000}"/>
    <cellStyle name="Separador de milhares 7 12 4" xfId="5492" xr:uid="{00000000-0005-0000-0000-000028220000}"/>
    <cellStyle name="Separador de milhares 7 12 4 2" xfId="5493" xr:uid="{00000000-0005-0000-0000-000029220000}"/>
    <cellStyle name="Separador de milhares 7 12 4 3" xfId="5494" xr:uid="{00000000-0005-0000-0000-00002A220000}"/>
    <cellStyle name="Separador de milhares 7 12 5" xfId="5495" xr:uid="{00000000-0005-0000-0000-00002B220000}"/>
    <cellStyle name="Separador de milhares 7 12 6" xfId="5496" xr:uid="{00000000-0005-0000-0000-00002C220000}"/>
    <cellStyle name="Separador de milhares 7 12 7" xfId="5497" xr:uid="{00000000-0005-0000-0000-00002D220000}"/>
    <cellStyle name="Separador de milhares 7 13" xfId="5498" xr:uid="{00000000-0005-0000-0000-00002E220000}"/>
    <cellStyle name="Separador de milhares 7 13 2" xfId="5499" xr:uid="{00000000-0005-0000-0000-00002F220000}"/>
    <cellStyle name="Separador de milhares 7 13 2 2" xfId="5500" xr:uid="{00000000-0005-0000-0000-000030220000}"/>
    <cellStyle name="Separador de milhares 7 13 2 2 2" xfId="5501" xr:uid="{00000000-0005-0000-0000-000031220000}"/>
    <cellStyle name="Separador de milhares 7 13 2 2 3" xfId="5502" xr:uid="{00000000-0005-0000-0000-000032220000}"/>
    <cellStyle name="Separador de milhares 7 13 2 3" xfId="5503" xr:uid="{00000000-0005-0000-0000-000033220000}"/>
    <cellStyle name="Separador de milhares 7 13 2 4" xfId="5504" xr:uid="{00000000-0005-0000-0000-000034220000}"/>
    <cellStyle name="Separador de milhares 7 13 2 5" xfId="5505" xr:uid="{00000000-0005-0000-0000-000035220000}"/>
    <cellStyle name="Separador de milhares 7 13 3" xfId="5506" xr:uid="{00000000-0005-0000-0000-000036220000}"/>
    <cellStyle name="Separador de milhares 7 13 3 2" xfId="5507" xr:uid="{00000000-0005-0000-0000-000037220000}"/>
    <cellStyle name="Separador de milhares 7 13 3 2 2" xfId="5508" xr:uid="{00000000-0005-0000-0000-000038220000}"/>
    <cellStyle name="Separador de milhares 7 13 3 2 3" xfId="5509" xr:uid="{00000000-0005-0000-0000-000039220000}"/>
    <cellStyle name="Separador de milhares 7 13 3 3" xfId="5510" xr:uid="{00000000-0005-0000-0000-00003A220000}"/>
    <cellStyle name="Separador de milhares 7 13 3 4" xfId="5511" xr:uid="{00000000-0005-0000-0000-00003B220000}"/>
    <cellStyle name="Separador de milhares 7 13 3 5" xfId="5512" xr:uid="{00000000-0005-0000-0000-00003C220000}"/>
    <cellStyle name="Separador de milhares 7 13 4" xfId="5513" xr:uid="{00000000-0005-0000-0000-00003D220000}"/>
    <cellStyle name="Separador de milhares 7 13 4 2" xfId="5514" xr:uid="{00000000-0005-0000-0000-00003E220000}"/>
    <cellStyle name="Separador de milhares 7 13 4 3" xfId="5515" xr:uid="{00000000-0005-0000-0000-00003F220000}"/>
    <cellStyle name="Separador de milhares 7 13 5" xfId="5516" xr:uid="{00000000-0005-0000-0000-000040220000}"/>
    <cellStyle name="Separador de milhares 7 13 6" xfId="5517" xr:uid="{00000000-0005-0000-0000-000041220000}"/>
    <cellStyle name="Separador de milhares 7 13 7" xfId="5518" xr:uid="{00000000-0005-0000-0000-000042220000}"/>
    <cellStyle name="Separador de milhares 7 14" xfId="5519" xr:uid="{00000000-0005-0000-0000-000043220000}"/>
    <cellStyle name="Separador de milhares 7 14 2" xfId="5520" xr:uid="{00000000-0005-0000-0000-000044220000}"/>
    <cellStyle name="Separador de milhares 7 14 2 2" xfId="5521" xr:uid="{00000000-0005-0000-0000-000045220000}"/>
    <cellStyle name="Separador de milhares 7 14 2 2 2" xfId="5522" xr:uid="{00000000-0005-0000-0000-000046220000}"/>
    <cellStyle name="Separador de milhares 7 14 2 2 3" xfId="5523" xr:uid="{00000000-0005-0000-0000-000047220000}"/>
    <cellStyle name="Separador de milhares 7 14 2 3" xfId="5524" xr:uid="{00000000-0005-0000-0000-000048220000}"/>
    <cellStyle name="Separador de milhares 7 14 2 4" xfId="5525" xr:uid="{00000000-0005-0000-0000-000049220000}"/>
    <cellStyle name="Separador de milhares 7 14 2 5" xfId="5526" xr:uid="{00000000-0005-0000-0000-00004A220000}"/>
    <cellStyle name="Separador de milhares 7 14 3" xfId="5527" xr:uid="{00000000-0005-0000-0000-00004B220000}"/>
    <cellStyle name="Separador de milhares 7 14 3 2" xfId="5528" xr:uid="{00000000-0005-0000-0000-00004C220000}"/>
    <cellStyle name="Separador de milhares 7 14 3 2 2" xfId="5529" xr:uid="{00000000-0005-0000-0000-00004D220000}"/>
    <cellStyle name="Separador de milhares 7 14 3 2 3" xfId="5530" xr:uid="{00000000-0005-0000-0000-00004E220000}"/>
    <cellStyle name="Separador de milhares 7 14 3 3" xfId="5531" xr:uid="{00000000-0005-0000-0000-00004F220000}"/>
    <cellStyle name="Separador de milhares 7 14 3 4" xfId="5532" xr:uid="{00000000-0005-0000-0000-000050220000}"/>
    <cellStyle name="Separador de milhares 7 14 3 5" xfId="5533" xr:uid="{00000000-0005-0000-0000-000051220000}"/>
    <cellStyle name="Separador de milhares 7 14 4" xfId="5534" xr:uid="{00000000-0005-0000-0000-000052220000}"/>
    <cellStyle name="Separador de milhares 7 14 4 2" xfId="5535" xr:uid="{00000000-0005-0000-0000-000053220000}"/>
    <cellStyle name="Separador de milhares 7 14 4 3" xfId="5536" xr:uid="{00000000-0005-0000-0000-000054220000}"/>
    <cellStyle name="Separador de milhares 7 14 5" xfId="5537" xr:uid="{00000000-0005-0000-0000-000055220000}"/>
    <cellStyle name="Separador de milhares 7 14 6" xfId="5538" xr:uid="{00000000-0005-0000-0000-000056220000}"/>
    <cellStyle name="Separador de milhares 7 14 7" xfId="5539" xr:uid="{00000000-0005-0000-0000-000057220000}"/>
    <cellStyle name="Separador de milhares 7 15" xfId="5540" xr:uid="{00000000-0005-0000-0000-000058220000}"/>
    <cellStyle name="Separador de milhares 7 15 2" xfId="5541" xr:uid="{00000000-0005-0000-0000-000059220000}"/>
    <cellStyle name="Separador de milhares 7 15 2 2" xfId="5542" xr:uid="{00000000-0005-0000-0000-00005A220000}"/>
    <cellStyle name="Separador de milhares 7 15 2 3" xfId="5543" xr:uid="{00000000-0005-0000-0000-00005B220000}"/>
    <cellStyle name="Separador de milhares 7 15 3" xfId="5544" xr:uid="{00000000-0005-0000-0000-00005C220000}"/>
    <cellStyle name="Separador de milhares 7 15 4" xfId="5545" xr:uid="{00000000-0005-0000-0000-00005D220000}"/>
    <cellStyle name="Separador de milhares 7 15 5" xfId="5546" xr:uid="{00000000-0005-0000-0000-00005E220000}"/>
    <cellStyle name="Separador de milhares 7 16" xfId="5547" xr:uid="{00000000-0005-0000-0000-00005F220000}"/>
    <cellStyle name="Separador de milhares 7 16 2" xfId="5548" xr:uid="{00000000-0005-0000-0000-000060220000}"/>
    <cellStyle name="Separador de milhares 7 16 2 2" xfId="5549" xr:uid="{00000000-0005-0000-0000-000061220000}"/>
    <cellStyle name="Separador de milhares 7 16 2 3" xfId="5550" xr:uid="{00000000-0005-0000-0000-000062220000}"/>
    <cellStyle name="Separador de milhares 7 16 3" xfId="5551" xr:uid="{00000000-0005-0000-0000-000063220000}"/>
    <cellStyle name="Separador de milhares 7 16 4" xfId="5552" xr:uid="{00000000-0005-0000-0000-000064220000}"/>
    <cellStyle name="Separador de milhares 7 16 5" xfId="5553" xr:uid="{00000000-0005-0000-0000-000065220000}"/>
    <cellStyle name="Separador de milhares 7 17" xfId="5554" xr:uid="{00000000-0005-0000-0000-000066220000}"/>
    <cellStyle name="Separador de milhares 7 17 2" xfId="5555" xr:uid="{00000000-0005-0000-0000-000067220000}"/>
    <cellStyle name="Separador de milhares 7 17 2 2" xfId="5556" xr:uid="{00000000-0005-0000-0000-000068220000}"/>
    <cellStyle name="Separador de milhares 7 17 2 3" xfId="5557" xr:uid="{00000000-0005-0000-0000-000069220000}"/>
    <cellStyle name="Separador de milhares 7 17 3" xfId="5558" xr:uid="{00000000-0005-0000-0000-00006A220000}"/>
    <cellStyle name="Separador de milhares 7 17 4" xfId="5559" xr:uid="{00000000-0005-0000-0000-00006B220000}"/>
    <cellStyle name="Separador de milhares 7 17 5" xfId="5560" xr:uid="{00000000-0005-0000-0000-00006C220000}"/>
    <cellStyle name="Separador de milhares 7 18" xfId="5561" xr:uid="{00000000-0005-0000-0000-00006D220000}"/>
    <cellStyle name="Separador de milhares 7 18 2" xfId="5562" xr:uid="{00000000-0005-0000-0000-00006E220000}"/>
    <cellStyle name="Separador de milhares 7 18 3" xfId="5563" xr:uid="{00000000-0005-0000-0000-00006F220000}"/>
    <cellStyle name="Separador de milhares 7 19" xfId="5564" xr:uid="{00000000-0005-0000-0000-000070220000}"/>
    <cellStyle name="Separador de milhares 7 2" xfId="112" xr:uid="{00000000-0005-0000-0000-000071220000}"/>
    <cellStyle name="Separador de milhares 7 2 10" xfId="12374" xr:uid="{00000000-0005-0000-0000-000072220000}"/>
    <cellStyle name="Separador de milhares 7 2 10 2" xfId="18305" xr:uid="{1DDD45BF-5EA0-4510-95B1-6226C0426C79}"/>
    <cellStyle name="Separador de milhares 7 2 10 2 2" xfId="30099" xr:uid="{E3A05114-055F-40EA-BFB4-2525D14EE2E0}"/>
    <cellStyle name="Separador de milhares 7 2 10 2 3" xfId="41898" xr:uid="{A382DD4C-12C3-4986-BAEC-D733FE17B33F}"/>
    <cellStyle name="Separador de milhares 7 2 10 3" xfId="24206" xr:uid="{A128614A-549F-4091-882C-50EF9F5E54E6}"/>
    <cellStyle name="Separador de milhares 7 2 10 4" xfId="36001" xr:uid="{BE1B8194-D9CC-45F0-9AB9-1330AA4EFC4C}"/>
    <cellStyle name="Separador de milhares 7 2 11" xfId="15361" xr:uid="{B9E0FCEC-8171-4F09-A4A0-28DA20C67D6F}"/>
    <cellStyle name="Separador de milhares 7 2 11 2" xfId="27159" xr:uid="{48F475D0-5E03-4540-BF27-DCF783E58010}"/>
    <cellStyle name="Separador de milhares 7 2 11 3" xfId="38954" xr:uid="{99F598D2-F23E-4A6F-84FB-183D3DCD9D65}"/>
    <cellStyle name="Separador de milhares 7 2 12" xfId="21269" xr:uid="{B6136A5F-EC13-48C5-9D36-7B0CCDF54606}"/>
    <cellStyle name="Separador de milhares 7 2 13" xfId="33061" xr:uid="{6951F3DB-4A99-4835-989D-A489992F1B35}"/>
    <cellStyle name="Separador de milhares 7 2 2" xfId="556" xr:uid="{00000000-0005-0000-0000-000073220000}"/>
    <cellStyle name="Separador de milhares 7 2 2 10" xfId="21566" xr:uid="{A97E6025-7486-4CF7-9691-AA233FC01B94}"/>
    <cellStyle name="Separador de milhares 7 2 2 11" xfId="33358" xr:uid="{3C2E63C2-02A5-49EA-97E5-463EC4D17918}"/>
    <cellStyle name="Separador de milhares 7 2 2 2" xfId="5565" xr:uid="{00000000-0005-0000-0000-000074220000}"/>
    <cellStyle name="Separador de milhares 7 2 2 2 2" xfId="5566" xr:uid="{00000000-0005-0000-0000-000075220000}"/>
    <cellStyle name="Separador de milhares 7 2 2 2 3" xfId="5567" xr:uid="{00000000-0005-0000-0000-000076220000}"/>
    <cellStyle name="Separador de milhares 7 2 2 3" xfId="5568" xr:uid="{00000000-0005-0000-0000-000077220000}"/>
    <cellStyle name="Separador de milhares 7 2 2 4" xfId="235" xr:uid="{00000000-0005-0000-0000-000078220000}"/>
    <cellStyle name="Separador de milhares 7 2 2 4 10" xfId="33160" xr:uid="{683285F6-DEA1-4B68-9E53-296E53E06673}"/>
    <cellStyle name="Separador de milhares 7 2 2 4 2" xfId="655" xr:uid="{00000000-0005-0000-0000-000079220000}"/>
    <cellStyle name="Separador de milhares 7 2 2 4 2 2" xfId="5569" xr:uid="{00000000-0005-0000-0000-00007A220000}"/>
    <cellStyle name="Separador de milhares 7 2 2 4 2 3" xfId="5570" xr:uid="{00000000-0005-0000-0000-00007B220000}"/>
    <cellStyle name="Separador de milhares 7 2 2 4 2 4" xfId="11365" xr:uid="{00000000-0005-0000-0000-00007C220000}"/>
    <cellStyle name="Separador de milhares 7 2 2 4 2 4 2" xfId="14308" xr:uid="{00000000-0005-0000-0000-00007D220000}"/>
    <cellStyle name="Separador de milhares 7 2 2 4 2 4 2 2" xfId="20239" xr:uid="{BC88B0F3-C063-4723-B7E8-A09C9EE8565C}"/>
    <cellStyle name="Separador de milhares 7 2 2 4 2 4 2 2 2" xfId="32033" xr:uid="{98308AA7-7832-449C-A8AC-A65612E276A1}"/>
    <cellStyle name="Separador de milhares 7 2 2 4 2 4 2 2 3" xfId="43832" xr:uid="{1F36DAC0-AEB1-498E-BD2C-49011DD413EA}"/>
    <cellStyle name="Separador de milhares 7 2 2 4 2 4 2 3" xfId="26140" xr:uid="{976B5A06-6CF4-4593-9183-DA8EE617A3CB}"/>
    <cellStyle name="Separador de milhares 7 2 2 4 2 4 2 4" xfId="37935" xr:uid="{A172F3CD-FA7D-412E-A097-3A887559EEFB}"/>
    <cellStyle name="Separador de milhares 7 2 2 4 2 4 3" xfId="17303" xr:uid="{89987124-CD70-4FB2-BD4F-638F3F43B7C8}"/>
    <cellStyle name="Separador de milhares 7 2 2 4 2 4 3 2" xfId="29097" xr:uid="{5E7D8A52-918B-4773-8306-2BF5F143E939}"/>
    <cellStyle name="Separador de milhares 7 2 2 4 2 4 3 3" xfId="40896" xr:uid="{21B9518E-C25D-4E9C-B05F-0D75AE400530}"/>
    <cellStyle name="Separador de milhares 7 2 2 4 2 4 4" xfId="23204" xr:uid="{549B6C12-4A8A-4F82-BE66-9E182B110648}"/>
    <cellStyle name="Separador de milhares 7 2 2 4 2 4 5" xfId="34999" xr:uid="{28A0C29F-CB6E-4EB5-849C-93CC783227EA}"/>
    <cellStyle name="Separador de milhares 7 2 2 4 2 5" xfId="12770" xr:uid="{00000000-0005-0000-0000-00007E220000}"/>
    <cellStyle name="Separador de milhares 7 2 2 4 2 5 2" xfId="18701" xr:uid="{43439607-BD90-4592-8F32-641D7A00B180}"/>
    <cellStyle name="Separador de milhares 7 2 2 4 2 5 2 2" xfId="30495" xr:uid="{488C4261-2343-44B6-AB76-7E49CE8E8B2A}"/>
    <cellStyle name="Separador de milhares 7 2 2 4 2 5 2 3" xfId="42294" xr:uid="{1A5AA52F-3566-4383-A633-AF88DAE5C487}"/>
    <cellStyle name="Separador de milhares 7 2 2 4 2 5 3" xfId="24602" xr:uid="{7ED3A160-A174-48DC-9E57-F982BEC474A5}"/>
    <cellStyle name="Separador de milhares 7 2 2 4 2 5 4" xfId="36397" xr:uid="{B88B7579-26C2-4DE4-8B9D-975EAA69F09A}"/>
    <cellStyle name="Separador de milhares 7 2 2 4 2 6" xfId="15757" xr:uid="{ED88C7E2-ACB7-49E7-8204-62A97C141F5A}"/>
    <cellStyle name="Separador de milhares 7 2 2 4 2 6 2" xfId="27555" xr:uid="{ECB46CF1-DCCD-496D-938C-0323B85782F4}"/>
    <cellStyle name="Separador de milhares 7 2 2 4 2 6 3" xfId="39350" xr:uid="{7E28A12C-AA7D-4BF7-8C82-419A35A1F098}"/>
    <cellStyle name="Separador de milhares 7 2 2 4 2 7" xfId="21665" xr:uid="{ED531880-6968-4FD3-9A24-868491A1992B}"/>
    <cellStyle name="Separador de milhares 7 2 2 4 2 8" xfId="33457" xr:uid="{070CF5B1-1526-45C7-AABD-D1085A350A0A}"/>
    <cellStyle name="Separador de milhares 7 2 2 4 2_Empréstimos e Financiamento SPE" xfId="10658" xr:uid="{00000000-0005-0000-0000-00007F220000}"/>
    <cellStyle name="Separador de milhares 7 2 2 4 3" xfId="509" xr:uid="{00000000-0005-0000-0000-000080220000}"/>
    <cellStyle name="Separador de milhares 7 2 2 4 3 2" xfId="11226" xr:uid="{00000000-0005-0000-0000-000081220000}"/>
    <cellStyle name="Separador de milhares 7 2 2 4 3 2 2" xfId="14169" xr:uid="{00000000-0005-0000-0000-000082220000}"/>
    <cellStyle name="Separador de milhares 7 2 2 4 3 2 2 2" xfId="20100" xr:uid="{1C86632A-F09A-468A-AD3A-4D82C86B894D}"/>
    <cellStyle name="Separador de milhares 7 2 2 4 3 2 2 2 2" xfId="31894" xr:uid="{E0A823BB-BA0A-422E-9680-7688E08B79D3}"/>
    <cellStyle name="Separador de milhares 7 2 2 4 3 2 2 2 3" xfId="43693" xr:uid="{AB7D1FDB-515A-4FEC-8A75-480E34DBF523}"/>
    <cellStyle name="Separador de milhares 7 2 2 4 3 2 2 3" xfId="26001" xr:uid="{1C11BAB3-FEBA-43F2-A1FF-3B1039812264}"/>
    <cellStyle name="Separador de milhares 7 2 2 4 3 2 2 4" xfId="37796" xr:uid="{977A00AB-2E69-4062-832C-50E02C11DA90}"/>
    <cellStyle name="Separador de milhares 7 2 2 4 3 2 3" xfId="17164" xr:uid="{3DBCB436-871D-4E67-9F12-7F998BFC9069}"/>
    <cellStyle name="Separador de milhares 7 2 2 4 3 2 3 2" xfId="28958" xr:uid="{EDDE22DA-6255-45B0-9802-23982EDA480F}"/>
    <cellStyle name="Separador de milhares 7 2 2 4 3 2 3 3" xfId="40757" xr:uid="{19BB72C5-FE49-4DDE-904C-9FE18A909A38}"/>
    <cellStyle name="Separador de milhares 7 2 2 4 3 2 4" xfId="23065" xr:uid="{B7435046-09A6-46C9-8854-04127EE67D7D}"/>
    <cellStyle name="Separador de milhares 7 2 2 4 3 2 5" xfId="34860" xr:uid="{07F35C00-090A-48FC-BB64-FB16CEB5DD02}"/>
    <cellStyle name="Separador de milhares 7 2 2 4 3 3" xfId="12624" xr:uid="{00000000-0005-0000-0000-000083220000}"/>
    <cellStyle name="Separador de milhares 7 2 2 4 3 3 2" xfId="18555" xr:uid="{3A890D72-AFB8-406C-B1B4-162100DC7DCE}"/>
    <cellStyle name="Separador de milhares 7 2 2 4 3 3 2 2" xfId="30349" xr:uid="{C3E6A19C-5FB1-4740-A636-79947B1AF5D6}"/>
    <cellStyle name="Separador de milhares 7 2 2 4 3 3 2 3" xfId="42148" xr:uid="{BAD5DDD3-692D-4C17-AF6D-848438F0E15B}"/>
    <cellStyle name="Separador de milhares 7 2 2 4 3 3 3" xfId="24456" xr:uid="{C2B345FF-862D-4FD3-B866-D6C7FF959EC7}"/>
    <cellStyle name="Separador de milhares 7 2 2 4 3 3 4" xfId="36251" xr:uid="{A34858A8-D54F-4AC4-9688-C4192A5ECE35}"/>
    <cellStyle name="Separador de milhares 7 2 2 4 3 4" xfId="15611" xr:uid="{471CC2C7-26CF-497C-892E-831E516FBC08}"/>
    <cellStyle name="Separador de milhares 7 2 2 4 3 4 2" xfId="27409" xr:uid="{B7BA914D-3499-44C6-8C01-2175D3327E87}"/>
    <cellStyle name="Separador de milhares 7 2 2 4 3 4 3" xfId="39204" xr:uid="{40436F12-C246-44BC-9A57-478553A95F71}"/>
    <cellStyle name="Separador de milhares 7 2 2 4 3 5" xfId="21519" xr:uid="{0D47BE9B-EC78-4DEA-88F2-FC1F6FABE5E8}"/>
    <cellStyle name="Separador de milhares 7 2 2 4 3 6" xfId="33311" xr:uid="{C3F1BB57-EC62-48B8-992D-B0096D12922C}"/>
    <cellStyle name="Separador de milhares 7 2 2 4 4" xfId="5571" xr:uid="{00000000-0005-0000-0000-000084220000}"/>
    <cellStyle name="Separador de milhares 7 2 2 4 5" xfId="5572" xr:uid="{00000000-0005-0000-0000-000085220000}"/>
    <cellStyle name="Separador de milhares 7 2 2 4 6" xfId="11070" xr:uid="{00000000-0005-0000-0000-000086220000}"/>
    <cellStyle name="Separador de milhares 7 2 2 4 6 2" xfId="14019" xr:uid="{00000000-0005-0000-0000-000087220000}"/>
    <cellStyle name="Separador de milhares 7 2 2 4 6 2 2" xfId="19950" xr:uid="{762DE76E-3651-4B23-84B0-773EF81D307C}"/>
    <cellStyle name="Separador de milhares 7 2 2 4 6 2 2 2" xfId="31744" xr:uid="{56A7EB73-1470-4FF2-B4EC-B89D42460500}"/>
    <cellStyle name="Separador de milhares 7 2 2 4 6 2 2 3" xfId="43543" xr:uid="{82FEC6CB-A8E8-4E0B-993B-29A810C317A3}"/>
    <cellStyle name="Separador de milhares 7 2 2 4 6 2 3" xfId="25851" xr:uid="{EBAA1184-261E-48DC-BB3F-FA8A622A7AFF}"/>
    <cellStyle name="Separador de milhares 7 2 2 4 6 2 4" xfId="37646" xr:uid="{DD4C732B-66D8-4CB6-BA51-6A2E5BD58A74}"/>
    <cellStyle name="Separador de milhares 7 2 2 4 6 3" xfId="17014" xr:uid="{448FECC9-BE88-4F9A-9C93-F51D10E2021E}"/>
    <cellStyle name="Separador de milhares 7 2 2 4 6 3 2" xfId="28808" xr:uid="{66F3A448-63CF-414C-8E85-9D08437BE729}"/>
    <cellStyle name="Separador de milhares 7 2 2 4 6 3 3" xfId="40607" xr:uid="{33265274-0AFB-4E19-9D95-DABA73323B8B}"/>
    <cellStyle name="Separador de milhares 7 2 2 4 6 4" xfId="22915" xr:uid="{545308C0-4FF4-4835-94CE-4D57A059B3F5}"/>
    <cellStyle name="Separador de milhares 7 2 2 4 6 5" xfId="34710" xr:uid="{BB0BD025-7F37-49D2-9C97-3F131FD03454}"/>
    <cellStyle name="Separador de milhares 7 2 2 4 7" xfId="12473" xr:uid="{00000000-0005-0000-0000-000088220000}"/>
    <cellStyle name="Separador de milhares 7 2 2 4 7 2" xfId="18404" xr:uid="{E38A5FF3-9603-4C7D-BFB7-CD4B217364BA}"/>
    <cellStyle name="Separador de milhares 7 2 2 4 7 2 2" xfId="30198" xr:uid="{7F5D7049-7C42-4495-B231-0B66E33072F9}"/>
    <cellStyle name="Separador de milhares 7 2 2 4 7 2 3" xfId="41997" xr:uid="{4E7A68BB-E96F-42EA-94A5-9629455ABBBD}"/>
    <cellStyle name="Separador de milhares 7 2 2 4 7 3" xfId="24305" xr:uid="{09EC1DB5-4375-4FBF-B3E7-E8834A2ED758}"/>
    <cellStyle name="Separador de milhares 7 2 2 4 7 4" xfId="36100" xr:uid="{05528E27-737C-4D5A-B3BD-0B69540F8A38}"/>
    <cellStyle name="Separador de milhares 7 2 2 4 8" xfId="15460" xr:uid="{C338EA15-8F60-4734-952C-04CB9C952883}"/>
    <cellStyle name="Separador de milhares 7 2 2 4 8 2" xfId="27258" xr:uid="{5160A1ED-E77C-46A5-9F0B-EA78B9BFB7C2}"/>
    <cellStyle name="Separador de milhares 7 2 2 4 8 3" xfId="39053" xr:uid="{5ED9AB46-1041-4D6D-B27C-B502439E2065}"/>
    <cellStyle name="Separador de milhares 7 2 2 4 9" xfId="21368" xr:uid="{841E04CD-C154-4249-88E9-F7A80A8A3F8E}"/>
    <cellStyle name="Separador de milhares 7 2 2 4_Empréstimos e Financiamento SPE" xfId="10657" xr:uid="{00000000-0005-0000-0000-000089220000}"/>
    <cellStyle name="Separador de milhares 7 2 2 5" xfId="5573" xr:uid="{00000000-0005-0000-0000-00008A220000}"/>
    <cellStyle name="Separador de milhares 7 2 2 6" xfId="5574" xr:uid="{00000000-0005-0000-0000-00008B220000}"/>
    <cellStyle name="Separador de milhares 7 2 2 7" xfId="11269" xr:uid="{00000000-0005-0000-0000-00008C220000}"/>
    <cellStyle name="Separador de milhares 7 2 2 7 2" xfId="14212" xr:uid="{00000000-0005-0000-0000-00008D220000}"/>
    <cellStyle name="Separador de milhares 7 2 2 7 2 2" xfId="20143" xr:uid="{071BDDB7-5893-4709-9AF2-7A0B797C2861}"/>
    <cellStyle name="Separador de milhares 7 2 2 7 2 2 2" xfId="31937" xr:uid="{FF03FCED-3879-4C6B-A3AC-76A0E0AEEFED}"/>
    <cellStyle name="Separador de milhares 7 2 2 7 2 2 3" xfId="43736" xr:uid="{FD43075D-A2A2-4BB8-A42B-D899DB75882D}"/>
    <cellStyle name="Separador de milhares 7 2 2 7 2 3" xfId="26044" xr:uid="{48A0D639-7AE5-410D-8588-4D372C8DAE7A}"/>
    <cellStyle name="Separador de milhares 7 2 2 7 2 4" xfId="37839" xr:uid="{14023C32-2B83-4B99-AD4C-0A9F36222384}"/>
    <cellStyle name="Separador de milhares 7 2 2 7 3" xfId="17207" xr:uid="{4A5B41C7-E9B2-40B9-8929-6F3A972B7DAD}"/>
    <cellStyle name="Separador de milhares 7 2 2 7 3 2" xfId="29001" xr:uid="{F636EBAF-E5FC-47F3-886B-D85449C7E068}"/>
    <cellStyle name="Separador de milhares 7 2 2 7 3 3" xfId="40800" xr:uid="{02C1DADC-52EA-491F-842D-37BF500CDDC0}"/>
    <cellStyle name="Separador de milhares 7 2 2 7 4" xfId="23108" xr:uid="{C12CE802-8798-4071-9B68-6C6178B4A0D2}"/>
    <cellStyle name="Separador de milhares 7 2 2 7 5" xfId="34903" xr:uid="{BD6B2D3F-FF9F-4D9E-8182-BEE3F02A91A3}"/>
    <cellStyle name="Separador de milhares 7 2 2 8" xfId="12671" xr:uid="{00000000-0005-0000-0000-00008E220000}"/>
    <cellStyle name="Separador de milhares 7 2 2 8 2" xfId="18602" xr:uid="{D9DCDB40-E0A6-42BB-ADBD-106BA8771F47}"/>
    <cellStyle name="Separador de milhares 7 2 2 8 2 2" xfId="30396" xr:uid="{E9C8C0BC-DACC-41AE-B25C-EBA6B64760CC}"/>
    <cellStyle name="Separador de milhares 7 2 2 8 2 3" xfId="42195" xr:uid="{484DCE62-E52B-472D-A1CC-176D1F52443B}"/>
    <cellStyle name="Separador de milhares 7 2 2 8 3" xfId="24503" xr:uid="{601BB1AC-F0CD-48C5-AE4D-B72FAB9B0697}"/>
    <cellStyle name="Separador de milhares 7 2 2 8 4" xfId="36298" xr:uid="{E0C0B726-C48A-4E10-A7AE-85FCDEAE2605}"/>
    <cellStyle name="Separador de milhares 7 2 2 9" xfId="15658" xr:uid="{62487BFE-6A23-4A21-B98B-C648086D1B31}"/>
    <cellStyle name="Separador de milhares 7 2 2 9 2" xfId="27456" xr:uid="{7EB37EC2-5C66-48F3-80BF-216B2BC537BC}"/>
    <cellStyle name="Separador de milhares 7 2 2 9 3" xfId="39251" xr:uid="{3A672C6C-AEE7-44E7-AFD5-6F6CA0070C4A}"/>
    <cellStyle name="Separador de milhares 7 2 2_Empréstimos e Financiamento SPE" xfId="10656" xr:uid="{00000000-0005-0000-0000-00008F220000}"/>
    <cellStyle name="Separador de milhares 7 2 3" xfId="413" xr:uid="{00000000-0005-0000-0000-000090220000}"/>
    <cellStyle name="Separador de milhares 7 2 3 10" xfId="33215" xr:uid="{689B89AC-C48E-46F0-98BD-75528749DFB9}"/>
    <cellStyle name="Separador de milhares 7 2 3 2" xfId="5575" xr:uid="{00000000-0005-0000-0000-000091220000}"/>
    <cellStyle name="Separador de milhares 7 2 3 2 2" xfId="5576" xr:uid="{00000000-0005-0000-0000-000092220000}"/>
    <cellStyle name="Separador de milhares 7 2 3 2 3" xfId="5577" xr:uid="{00000000-0005-0000-0000-000093220000}"/>
    <cellStyle name="Separador de milhares 7 2 3 3" xfId="5578" xr:uid="{00000000-0005-0000-0000-000094220000}"/>
    <cellStyle name="Separador de milhares 7 2 3 4" xfId="5579" xr:uid="{00000000-0005-0000-0000-000095220000}"/>
    <cellStyle name="Separador de milhares 7 2 3 5" xfId="5580" xr:uid="{00000000-0005-0000-0000-000096220000}"/>
    <cellStyle name="Separador de milhares 7 2 3 6" xfId="11130" xr:uid="{00000000-0005-0000-0000-000097220000}"/>
    <cellStyle name="Separador de milhares 7 2 3 6 2" xfId="14073" xr:uid="{00000000-0005-0000-0000-000098220000}"/>
    <cellStyle name="Separador de milhares 7 2 3 6 2 2" xfId="20004" xr:uid="{2B6D9D50-DCF5-4127-90D7-60621D10C07A}"/>
    <cellStyle name="Separador de milhares 7 2 3 6 2 2 2" xfId="31798" xr:uid="{436AADB5-130F-439B-A198-84036F665A42}"/>
    <cellStyle name="Separador de milhares 7 2 3 6 2 2 3" xfId="43597" xr:uid="{A2B9876A-5363-467C-8523-BC98C8E041C8}"/>
    <cellStyle name="Separador de milhares 7 2 3 6 2 3" xfId="25905" xr:uid="{3D8F97DD-68CA-49C7-808A-85206C2E9032}"/>
    <cellStyle name="Separador de milhares 7 2 3 6 2 4" xfId="37700" xr:uid="{EBC68154-9699-4B90-AB3C-D054311A69F9}"/>
    <cellStyle name="Separador de milhares 7 2 3 6 3" xfId="17068" xr:uid="{B10D2F84-A94C-4739-A591-CBAB649B7C2A}"/>
    <cellStyle name="Separador de milhares 7 2 3 6 3 2" xfId="28862" xr:uid="{7A041BC0-DC5D-4EDC-AA96-A8146E23BAC4}"/>
    <cellStyle name="Separador de milhares 7 2 3 6 3 3" xfId="40661" xr:uid="{59C176FE-BEEE-4AC5-AA23-260350F406C2}"/>
    <cellStyle name="Separador de milhares 7 2 3 6 4" xfId="22969" xr:uid="{A5C2A1B7-DF1A-4501-9536-B186372913D2}"/>
    <cellStyle name="Separador de milhares 7 2 3 6 5" xfId="34764" xr:uid="{7984D16F-731E-43C9-B085-EF7CB70D9B60}"/>
    <cellStyle name="Separador de milhares 7 2 3 7" xfId="12528" xr:uid="{00000000-0005-0000-0000-000099220000}"/>
    <cellStyle name="Separador de milhares 7 2 3 7 2" xfId="18459" xr:uid="{55323BBC-EDF2-4778-9FAE-ECCE5A52EA61}"/>
    <cellStyle name="Separador de milhares 7 2 3 7 2 2" xfId="30253" xr:uid="{CBFA5465-EC01-4D83-AA2A-9A90D426C48B}"/>
    <cellStyle name="Separador de milhares 7 2 3 7 2 3" xfId="42052" xr:uid="{9F7D6D2C-64AF-4E58-9D91-7BCA4823EFE0}"/>
    <cellStyle name="Separador de milhares 7 2 3 7 3" xfId="24360" xr:uid="{62269BAE-EEDD-4F42-A859-19AB021BEAC5}"/>
    <cellStyle name="Separador de milhares 7 2 3 7 4" xfId="36155" xr:uid="{904913AD-7A36-4B4C-8438-C4A00FF00B10}"/>
    <cellStyle name="Separador de milhares 7 2 3 8" xfId="15515" xr:uid="{B9C5310F-4475-4049-BE6F-8BB5E1F01E00}"/>
    <cellStyle name="Separador de milhares 7 2 3 8 2" xfId="27313" xr:uid="{4EAB361F-2BD5-4B00-85F2-D309C17865FD}"/>
    <cellStyle name="Separador de milhares 7 2 3 8 3" xfId="39108" xr:uid="{A372BEEB-4EE1-4560-9736-3F7102C5441D}"/>
    <cellStyle name="Separador de milhares 7 2 3 9" xfId="21423" xr:uid="{CE7ED783-A177-48DD-B9B3-D9423F9DC37C}"/>
    <cellStyle name="Separador de milhares 7 2 3_Empréstimos e Financiamento SPE" xfId="10659" xr:uid="{00000000-0005-0000-0000-00009A220000}"/>
    <cellStyle name="Separador de milhares 7 2 4" xfId="5581" xr:uid="{00000000-0005-0000-0000-00009B220000}"/>
    <cellStyle name="Separador de milhares 7 2 4 2" xfId="5582" xr:uid="{00000000-0005-0000-0000-00009C220000}"/>
    <cellStyle name="Separador de milhares 7 2 4 2 2" xfId="5583" xr:uid="{00000000-0005-0000-0000-00009D220000}"/>
    <cellStyle name="Separador de milhares 7 2 4 2 3" xfId="5584" xr:uid="{00000000-0005-0000-0000-00009E220000}"/>
    <cellStyle name="Separador de milhares 7 2 4 3" xfId="5585" xr:uid="{00000000-0005-0000-0000-00009F220000}"/>
    <cellStyle name="Separador de milhares 7 2 4 4" xfId="5586" xr:uid="{00000000-0005-0000-0000-0000A0220000}"/>
    <cellStyle name="Separador de milhares 7 2 4 5" xfId="5587" xr:uid="{00000000-0005-0000-0000-0000A1220000}"/>
    <cellStyle name="Separador de milhares 7 2 5" xfId="5588" xr:uid="{00000000-0005-0000-0000-0000A2220000}"/>
    <cellStyle name="Separador de milhares 7 2 5 2" xfId="5589" xr:uid="{00000000-0005-0000-0000-0000A3220000}"/>
    <cellStyle name="Separador de milhares 7 2 5 3" xfId="5590" xr:uid="{00000000-0005-0000-0000-0000A4220000}"/>
    <cellStyle name="Separador de milhares 7 2 6" xfId="5591" xr:uid="{00000000-0005-0000-0000-0000A5220000}"/>
    <cellStyle name="Separador de milhares 7 2 7" xfId="5592" xr:uid="{00000000-0005-0000-0000-0000A6220000}"/>
    <cellStyle name="Separador de milhares 7 2 8" xfId="5593" xr:uid="{00000000-0005-0000-0000-0000A7220000}"/>
    <cellStyle name="Separador de milhares 7 2 9" xfId="10974" xr:uid="{00000000-0005-0000-0000-0000A8220000}"/>
    <cellStyle name="Separador de milhares 7 2 9 2" xfId="13923" xr:uid="{00000000-0005-0000-0000-0000A9220000}"/>
    <cellStyle name="Separador de milhares 7 2 9 2 2" xfId="19854" xr:uid="{CECE41C0-6FB6-4D96-AE34-78EA3EB1F096}"/>
    <cellStyle name="Separador de milhares 7 2 9 2 2 2" xfId="31648" xr:uid="{263C20EE-1C43-4A18-9314-426F726CA283}"/>
    <cellStyle name="Separador de milhares 7 2 9 2 2 3" xfId="43447" xr:uid="{C3308A52-B057-439F-B9C1-BDAC3185DBFF}"/>
    <cellStyle name="Separador de milhares 7 2 9 2 3" xfId="25755" xr:uid="{BBD0B1F8-36EC-4B17-83A5-30700859C618}"/>
    <cellStyle name="Separador de milhares 7 2 9 2 4" xfId="37550" xr:uid="{152BB3DC-F1EE-4BE4-8F5C-90EB125DA875}"/>
    <cellStyle name="Separador de milhares 7 2 9 3" xfId="16918" xr:uid="{941BE856-DB91-4B12-995C-8FC0C0682EDE}"/>
    <cellStyle name="Separador de milhares 7 2 9 3 2" xfId="28712" xr:uid="{225224DC-940C-481C-9015-7CE1BE1C951B}"/>
    <cellStyle name="Separador de milhares 7 2 9 3 3" xfId="40511" xr:uid="{798074A9-C61A-469E-8C96-E30E94D1B39E}"/>
    <cellStyle name="Separador de milhares 7 2 9 4" xfId="22819" xr:uid="{298E6C7F-C3D2-498B-B102-1FDA85E82E0C}"/>
    <cellStyle name="Separador de milhares 7 2 9 5" xfId="34614" xr:uid="{912271D4-2026-4F1A-A46A-7515EC33EF8F}"/>
    <cellStyle name="Separador de milhares 7 2_Empréstimos e Financiamento SPE" xfId="10655" xr:uid="{00000000-0005-0000-0000-0000AA220000}"/>
    <cellStyle name="Separador de milhares 7 20" xfId="5594" xr:uid="{00000000-0005-0000-0000-0000AB220000}"/>
    <cellStyle name="Separador de milhares 7 21" xfId="5595" xr:uid="{00000000-0005-0000-0000-0000AC220000}"/>
    <cellStyle name="Separador de milhares 7 22" xfId="10965" xr:uid="{00000000-0005-0000-0000-0000AD220000}"/>
    <cellStyle name="Separador de milhares 7 22 2" xfId="13914" xr:uid="{00000000-0005-0000-0000-0000AE220000}"/>
    <cellStyle name="Separador de milhares 7 22 2 2" xfId="19845" xr:uid="{99965F63-7E11-4C67-89F1-47F3A8FBE023}"/>
    <cellStyle name="Separador de milhares 7 22 2 2 2" xfId="31639" xr:uid="{223E23F0-4DA5-452A-80E3-48C9A74BFADB}"/>
    <cellStyle name="Separador de milhares 7 22 2 2 3" xfId="43438" xr:uid="{0E7074C3-9E69-4734-A39C-67D0CE1C7AE0}"/>
    <cellStyle name="Separador de milhares 7 22 2 3" xfId="25746" xr:uid="{63A37170-01EC-453D-88E5-FFDD1B7993C0}"/>
    <cellStyle name="Separador de milhares 7 22 2 4" xfId="37541" xr:uid="{339C8B69-6550-420C-8F91-57A75CD4E431}"/>
    <cellStyle name="Separador de milhares 7 22 3" xfId="16909" xr:uid="{046ADCCA-C4FC-4D80-9DB1-4D9636BD1F94}"/>
    <cellStyle name="Separador de milhares 7 22 3 2" xfId="28703" xr:uid="{FE36A994-B58B-4225-9ADC-48AEE2F3AC32}"/>
    <cellStyle name="Separador de milhares 7 22 3 3" xfId="40502" xr:uid="{0855B09B-1E8E-4D71-A4CA-60F8232F9755}"/>
    <cellStyle name="Separador de milhares 7 22 4" xfId="22810" xr:uid="{8921E17D-2A6A-4CD8-99A9-D953ED4142E5}"/>
    <cellStyle name="Separador de milhares 7 22 5" xfId="34605" xr:uid="{70C1AC37-C08E-4BE6-9E90-9D7E7B420926}"/>
    <cellStyle name="Separador de milhares 7 23" xfId="12365" xr:uid="{00000000-0005-0000-0000-0000AF220000}"/>
    <cellStyle name="Separador de milhares 7 23 2" xfId="18296" xr:uid="{74D46030-F373-4E32-A454-7EE70ECC1FF9}"/>
    <cellStyle name="Separador de milhares 7 23 2 2" xfId="30090" xr:uid="{985E9885-B755-4D0F-8FB3-E4B92C1DD887}"/>
    <cellStyle name="Separador de milhares 7 23 2 3" xfId="41889" xr:uid="{B6505574-2BDB-4D71-B2B7-7FC2F901C934}"/>
    <cellStyle name="Separador de milhares 7 23 3" xfId="24197" xr:uid="{3AAB9870-D20B-47D5-AC13-A35290006CC8}"/>
    <cellStyle name="Separador de milhares 7 23 4" xfId="35992" xr:uid="{8333991C-2990-4461-B566-8B34552CADF6}"/>
    <cellStyle name="Separador de milhares 7 24" xfId="15352" xr:uid="{C5AAC090-64D8-432C-8F84-C1ABBEAD4429}"/>
    <cellStyle name="Separador de milhares 7 24 2" xfId="27150" xr:uid="{C9E7494B-1944-478F-999B-501CA9BE0AD4}"/>
    <cellStyle name="Separador de milhares 7 24 3" xfId="38945" xr:uid="{F61A89C1-C825-4D21-B100-CD9F78E82B20}"/>
    <cellStyle name="Separador de milhares 7 25" xfId="21260" xr:uid="{89123127-25D0-4E79-A1A0-868B8C9E82BB}"/>
    <cellStyle name="Separador de milhares 7 26" xfId="33052" xr:uid="{198657E1-78F2-4D39-A17D-8A5DB6BFF974}"/>
    <cellStyle name="Separador de milhares 7 3" xfId="127" xr:uid="{00000000-0005-0000-0000-0000B0220000}"/>
    <cellStyle name="Separador de milhares 7 3 10" xfId="15370" xr:uid="{594894D0-93C1-48A7-B3A4-10EAEA7BC6FF}"/>
    <cellStyle name="Separador de milhares 7 3 10 2" xfId="27168" xr:uid="{31593134-8CA2-48C6-B289-3A57972B57F7}"/>
    <cellStyle name="Separador de milhares 7 3 10 3" xfId="38963" xr:uid="{8CCC29A3-98E2-488F-A9F8-B19FA2C77AD6}"/>
    <cellStyle name="Separador de milhares 7 3 11" xfId="21278" xr:uid="{4B09847C-5A77-4505-A776-39682E2E3F7F}"/>
    <cellStyle name="Separador de milhares 7 3 12" xfId="33070" xr:uid="{D92B9D9A-4AA0-423C-B9EA-10D1B1CC7B8C}"/>
    <cellStyle name="Separador de milhares 7 3 2" xfId="565" xr:uid="{00000000-0005-0000-0000-0000B1220000}"/>
    <cellStyle name="Separador de milhares 7 3 2 10" xfId="33367" xr:uid="{13B00D91-5E02-4800-BC68-52D26D5F0F84}"/>
    <cellStyle name="Separador de milhares 7 3 2 2" xfId="5596" xr:uid="{00000000-0005-0000-0000-0000B2220000}"/>
    <cellStyle name="Separador de milhares 7 3 2 2 2" xfId="5597" xr:uid="{00000000-0005-0000-0000-0000B3220000}"/>
    <cellStyle name="Separador de milhares 7 3 2 2 3" xfId="5598" xr:uid="{00000000-0005-0000-0000-0000B4220000}"/>
    <cellStyle name="Separador de milhares 7 3 2 3" xfId="5599" xr:uid="{00000000-0005-0000-0000-0000B5220000}"/>
    <cellStyle name="Separador de milhares 7 3 2 4" xfId="5600" xr:uid="{00000000-0005-0000-0000-0000B6220000}"/>
    <cellStyle name="Separador de milhares 7 3 2 5" xfId="5601" xr:uid="{00000000-0005-0000-0000-0000B7220000}"/>
    <cellStyle name="Separador de milhares 7 3 2 6" xfId="11278" xr:uid="{00000000-0005-0000-0000-0000B8220000}"/>
    <cellStyle name="Separador de milhares 7 3 2 6 2" xfId="14221" xr:uid="{00000000-0005-0000-0000-0000B9220000}"/>
    <cellStyle name="Separador de milhares 7 3 2 6 2 2" xfId="20152" xr:uid="{B9AE9FCB-9A29-4828-9EB5-3D65895C3225}"/>
    <cellStyle name="Separador de milhares 7 3 2 6 2 2 2" xfId="31946" xr:uid="{830B59D4-EC69-431E-A1B7-C04CDFDA0B03}"/>
    <cellStyle name="Separador de milhares 7 3 2 6 2 2 3" xfId="43745" xr:uid="{AFDF73F5-6CF4-40E3-9CDB-61B0ECF6FF97}"/>
    <cellStyle name="Separador de milhares 7 3 2 6 2 3" xfId="26053" xr:uid="{327CA2AA-BA6F-4E63-BC27-8AB726996B87}"/>
    <cellStyle name="Separador de milhares 7 3 2 6 2 4" xfId="37848" xr:uid="{15336429-CFAF-4B31-BEA5-59D44F79B189}"/>
    <cellStyle name="Separador de milhares 7 3 2 6 3" xfId="17216" xr:uid="{8FE6A879-7466-47AE-86B6-9DE5308A0491}"/>
    <cellStyle name="Separador de milhares 7 3 2 6 3 2" xfId="29010" xr:uid="{327A0171-7D65-42A4-AE4E-78D97E2269A7}"/>
    <cellStyle name="Separador de milhares 7 3 2 6 3 3" xfId="40809" xr:uid="{F6A74C0E-B329-4943-B7E6-7379F4C043BE}"/>
    <cellStyle name="Separador de milhares 7 3 2 6 4" xfId="23117" xr:uid="{4B7BE022-F87C-4882-B37D-1CDB45660684}"/>
    <cellStyle name="Separador de milhares 7 3 2 6 5" xfId="34912" xr:uid="{0E3E094B-9200-4C3E-8513-EB1C37D48481}"/>
    <cellStyle name="Separador de milhares 7 3 2 7" xfId="12680" xr:uid="{00000000-0005-0000-0000-0000BA220000}"/>
    <cellStyle name="Separador de milhares 7 3 2 7 2" xfId="18611" xr:uid="{00CA97BC-7242-40EA-90F7-43841878B9A6}"/>
    <cellStyle name="Separador de milhares 7 3 2 7 2 2" xfId="30405" xr:uid="{D6660622-3E44-4559-A630-E260B48D47EB}"/>
    <cellStyle name="Separador de milhares 7 3 2 7 2 3" xfId="42204" xr:uid="{1AEB3BF2-42F6-4850-80A0-5E2580CF840C}"/>
    <cellStyle name="Separador de milhares 7 3 2 7 3" xfId="24512" xr:uid="{373FFCC7-8069-47DC-AD16-CAA8F3D3879B}"/>
    <cellStyle name="Separador de milhares 7 3 2 7 4" xfId="36307" xr:uid="{1145F05B-FEDB-4547-95C9-AEF04F1E4CF3}"/>
    <cellStyle name="Separador de milhares 7 3 2 8" xfId="15667" xr:uid="{515072CF-4F89-4D69-A5DD-1BC90E8FD339}"/>
    <cellStyle name="Separador de milhares 7 3 2 8 2" xfId="27465" xr:uid="{5BF80D4F-7022-4A2C-B97C-330156699BEE}"/>
    <cellStyle name="Separador de milhares 7 3 2 8 3" xfId="39260" xr:uid="{8FDE4331-04C0-4182-8F1C-FD829D608E20}"/>
    <cellStyle name="Separador de milhares 7 3 2 9" xfId="21575" xr:uid="{44F993B2-6F7E-4BAB-845D-011D18489F02}"/>
    <cellStyle name="Separador de milhares 7 3 2_Empréstimos e Financiamento SPE" xfId="10661" xr:uid="{00000000-0005-0000-0000-0000BB220000}"/>
    <cellStyle name="Separador de milhares 7 3 3" xfId="422" xr:uid="{00000000-0005-0000-0000-0000BC220000}"/>
    <cellStyle name="Separador de milhares 7 3 3 10" xfId="33224" xr:uid="{2163F51A-8B8E-4645-9CF3-2F3DFE3FC40C}"/>
    <cellStyle name="Separador de milhares 7 3 3 2" xfId="5602" xr:uid="{00000000-0005-0000-0000-0000BD220000}"/>
    <cellStyle name="Separador de milhares 7 3 3 2 2" xfId="5603" xr:uid="{00000000-0005-0000-0000-0000BE220000}"/>
    <cellStyle name="Separador de milhares 7 3 3 2 3" xfId="5604" xr:uid="{00000000-0005-0000-0000-0000BF220000}"/>
    <cellStyle name="Separador de milhares 7 3 3 3" xfId="5605" xr:uid="{00000000-0005-0000-0000-0000C0220000}"/>
    <cellStyle name="Separador de milhares 7 3 3 4" xfId="5606" xr:uid="{00000000-0005-0000-0000-0000C1220000}"/>
    <cellStyle name="Separador de milhares 7 3 3 5" xfId="5607" xr:uid="{00000000-0005-0000-0000-0000C2220000}"/>
    <cellStyle name="Separador de milhares 7 3 3 6" xfId="11139" xr:uid="{00000000-0005-0000-0000-0000C3220000}"/>
    <cellStyle name="Separador de milhares 7 3 3 6 2" xfId="14082" xr:uid="{00000000-0005-0000-0000-0000C4220000}"/>
    <cellStyle name="Separador de milhares 7 3 3 6 2 2" xfId="20013" xr:uid="{8098C3CF-745D-4D96-9DE9-0F170425B7AC}"/>
    <cellStyle name="Separador de milhares 7 3 3 6 2 2 2" xfId="31807" xr:uid="{69FD6C50-10D3-4F5D-9F43-31F434D9D3A6}"/>
    <cellStyle name="Separador de milhares 7 3 3 6 2 2 3" xfId="43606" xr:uid="{4A466F7E-A754-4699-BA39-5761EA08B255}"/>
    <cellStyle name="Separador de milhares 7 3 3 6 2 3" xfId="25914" xr:uid="{41E758D9-5F6D-42BE-B55E-52C7FBE9657B}"/>
    <cellStyle name="Separador de milhares 7 3 3 6 2 4" xfId="37709" xr:uid="{C1E59098-0EB1-41E8-9E72-67B74F438A09}"/>
    <cellStyle name="Separador de milhares 7 3 3 6 3" xfId="17077" xr:uid="{B9257E08-E3BB-4BF0-A7C4-CCC61F5BD792}"/>
    <cellStyle name="Separador de milhares 7 3 3 6 3 2" xfId="28871" xr:uid="{0211151B-7FB5-4835-B6E4-95886D2AC7C0}"/>
    <cellStyle name="Separador de milhares 7 3 3 6 3 3" xfId="40670" xr:uid="{6C39DCC9-9CE0-4170-BFE7-07D77887D33C}"/>
    <cellStyle name="Separador de milhares 7 3 3 6 4" xfId="22978" xr:uid="{9013BAF3-0789-43B8-8081-697A13ADC08A}"/>
    <cellStyle name="Separador de milhares 7 3 3 6 5" xfId="34773" xr:uid="{3552E453-3C04-4785-A4E5-22FA51B06F9F}"/>
    <cellStyle name="Separador de milhares 7 3 3 7" xfId="12537" xr:uid="{00000000-0005-0000-0000-0000C5220000}"/>
    <cellStyle name="Separador de milhares 7 3 3 7 2" xfId="18468" xr:uid="{CDFE17C4-77AB-4A31-A051-43B427FB5902}"/>
    <cellStyle name="Separador de milhares 7 3 3 7 2 2" xfId="30262" xr:uid="{2E623849-D0AF-4A17-8F90-3692BB05D5A0}"/>
    <cellStyle name="Separador de milhares 7 3 3 7 2 3" xfId="42061" xr:uid="{B551B210-86D5-40AB-98F7-1ACC3B2DAB96}"/>
    <cellStyle name="Separador de milhares 7 3 3 7 3" xfId="24369" xr:uid="{1856277C-40E2-4874-A34E-283011A2DC6C}"/>
    <cellStyle name="Separador de milhares 7 3 3 7 4" xfId="36164" xr:uid="{811B206D-A90C-43E3-A99E-0A3F529C8044}"/>
    <cellStyle name="Separador de milhares 7 3 3 8" xfId="15524" xr:uid="{A3F2F884-0F1E-40FD-9F73-9FED5AC83015}"/>
    <cellStyle name="Separador de milhares 7 3 3 8 2" xfId="27322" xr:uid="{61FFCDA8-18B2-4783-BE75-00125B933DF6}"/>
    <cellStyle name="Separador de milhares 7 3 3 8 3" xfId="39117" xr:uid="{0B711A91-F56A-4FE4-87D5-98D9EF1A127E}"/>
    <cellStyle name="Separador de milhares 7 3 3 9" xfId="21432" xr:uid="{0D5424BA-DD3A-4C9A-9FB5-2FCABFD96910}"/>
    <cellStyle name="Separador de milhares 7 3 3_Empréstimos e Financiamento SPE" xfId="10662" xr:uid="{00000000-0005-0000-0000-0000C6220000}"/>
    <cellStyle name="Separador de milhares 7 3 4" xfId="5608" xr:uid="{00000000-0005-0000-0000-0000C7220000}"/>
    <cellStyle name="Separador de milhares 7 3 4 2" xfId="5609" xr:uid="{00000000-0005-0000-0000-0000C8220000}"/>
    <cellStyle name="Separador de milhares 7 3 4 3" xfId="5610" xr:uid="{00000000-0005-0000-0000-0000C9220000}"/>
    <cellStyle name="Separador de milhares 7 3 5" xfId="5611" xr:uid="{00000000-0005-0000-0000-0000CA220000}"/>
    <cellStyle name="Separador de milhares 7 3 6" xfId="5612" xr:uid="{00000000-0005-0000-0000-0000CB220000}"/>
    <cellStyle name="Separador de milhares 7 3 7" xfId="5613" xr:uid="{00000000-0005-0000-0000-0000CC220000}"/>
    <cellStyle name="Separador de milhares 7 3 8" xfId="10983" xr:uid="{00000000-0005-0000-0000-0000CD220000}"/>
    <cellStyle name="Separador de milhares 7 3 8 2" xfId="13932" xr:uid="{00000000-0005-0000-0000-0000CE220000}"/>
    <cellStyle name="Separador de milhares 7 3 8 2 2" xfId="19863" xr:uid="{5C10D52F-6037-4614-9340-7EBD1055E23D}"/>
    <cellStyle name="Separador de milhares 7 3 8 2 2 2" xfId="31657" xr:uid="{20E48EDB-1559-424F-8B4B-F80D34474B9D}"/>
    <cellStyle name="Separador de milhares 7 3 8 2 2 3" xfId="43456" xr:uid="{DD36C8B9-4C4D-4B16-A124-1B9315670B25}"/>
    <cellStyle name="Separador de milhares 7 3 8 2 3" xfId="25764" xr:uid="{726B5C48-F95C-476D-BF0B-59B5DCE91061}"/>
    <cellStyle name="Separador de milhares 7 3 8 2 4" xfId="37559" xr:uid="{A29FF8A8-072C-488B-B67C-3E8E4D81728A}"/>
    <cellStyle name="Separador de milhares 7 3 8 3" xfId="16927" xr:uid="{EB2D7389-25F3-49FF-A66C-200C487A5B0A}"/>
    <cellStyle name="Separador de milhares 7 3 8 3 2" xfId="28721" xr:uid="{A95C1517-74D9-4E5F-AC5F-5AFD80648069}"/>
    <cellStyle name="Separador de milhares 7 3 8 3 3" xfId="40520" xr:uid="{F7D6A585-E127-46E6-A08C-8EB6E7BC41E5}"/>
    <cellStyle name="Separador de milhares 7 3 8 4" xfId="22828" xr:uid="{7487994D-4E2C-482B-AEEE-06CEE9B11200}"/>
    <cellStyle name="Separador de milhares 7 3 8 5" xfId="34623" xr:uid="{179166B4-62E4-4844-8B4D-85E7358F45E3}"/>
    <cellStyle name="Separador de milhares 7 3 9" xfId="12383" xr:uid="{00000000-0005-0000-0000-0000CF220000}"/>
    <cellStyle name="Separador de milhares 7 3 9 2" xfId="18314" xr:uid="{E520197D-0172-4740-8A79-564C71F4E13A}"/>
    <cellStyle name="Separador de milhares 7 3 9 2 2" xfId="30108" xr:uid="{DD6803B2-E99B-417A-A639-DC417395A96F}"/>
    <cellStyle name="Separador de milhares 7 3 9 2 3" xfId="41907" xr:uid="{02D36659-54B3-41DC-A247-2A778ACC11CB}"/>
    <cellStyle name="Separador de milhares 7 3 9 3" xfId="24215" xr:uid="{ED006743-B0C0-40CD-9700-08082BFE2A0B}"/>
    <cellStyle name="Separador de milhares 7 3 9 4" xfId="36010" xr:uid="{F27B9B7D-6DDE-452C-A0A7-BE2253DEAC20}"/>
    <cellStyle name="Separador de milhares 7 3_Empréstimos e Financiamento SPE" xfId="10660" xr:uid="{00000000-0005-0000-0000-0000D0220000}"/>
    <cellStyle name="Separador de milhares 7 4" xfId="547" xr:uid="{00000000-0005-0000-0000-0000D1220000}"/>
    <cellStyle name="Separador de milhares 7 4 10" xfId="15649" xr:uid="{8DF8F04E-FEE3-400F-B21E-76EFF5C3516B}"/>
    <cellStyle name="Separador de milhares 7 4 10 2" xfId="27447" xr:uid="{475FEEB6-3A7A-4C19-834C-269802CA7C70}"/>
    <cellStyle name="Separador de milhares 7 4 10 3" xfId="39242" xr:uid="{B866AEDE-6CD6-4A59-9780-FF27FC35CFA6}"/>
    <cellStyle name="Separador de milhares 7 4 11" xfId="21557" xr:uid="{C5403FB7-2452-410A-B5F3-8D7CD638A43A}"/>
    <cellStyle name="Separador de milhares 7 4 12" xfId="33349" xr:uid="{75C261FB-DE79-45DE-960B-C963EEEEB886}"/>
    <cellStyle name="Separador de milhares 7 4 2" xfId="5614" xr:uid="{00000000-0005-0000-0000-0000D2220000}"/>
    <cellStyle name="Separador de milhares 7 4 2 2" xfId="5615" xr:uid="{00000000-0005-0000-0000-0000D3220000}"/>
    <cellStyle name="Separador de milhares 7 4 2 2 2" xfId="5616" xr:uid="{00000000-0005-0000-0000-0000D4220000}"/>
    <cellStyle name="Separador de milhares 7 4 2 2 3" xfId="5617" xr:uid="{00000000-0005-0000-0000-0000D5220000}"/>
    <cellStyle name="Separador de milhares 7 4 2 3" xfId="5618" xr:uid="{00000000-0005-0000-0000-0000D6220000}"/>
    <cellStyle name="Separador de milhares 7 4 2 4" xfId="5619" xr:uid="{00000000-0005-0000-0000-0000D7220000}"/>
    <cellStyle name="Separador de milhares 7 4 2 5" xfId="5620" xr:uid="{00000000-0005-0000-0000-0000D8220000}"/>
    <cellStyle name="Separador de milhares 7 4 3" xfId="5621" xr:uid="{00000000-0005-0000-0000-0000D9220000}"/>
    <cellStyle name="Separador de milhares 7 4 3 2" xfId="5622" xr:uid="{00000000-0005-0000-0000-0000DA220000}"/>
    <cellStyle name="Separador de milhares 7 4 3 2 2" xfId="5623" xr:uid="{00000000-0005-0000-0000-0000DB220000}"/>
    <cellStyle name="Separador de milhares 7 4 3 2 3" xfId="5624" xr:uid="{00000000-0005-0000-0000-0000DC220000}"/>
    <cellStyle name="Separador de milhares 7 4 3 3" xfId="5625" xr:uid="{00000000-0005-0000-0000-0000DD220000}"/>
    <cellStyle name="Separador de milhares 7 4 3 4" xfId="5626" xr:uid="{00000000-0005-0000-0000-0000DE220000}"/>
    <cellStyle name="Separador de milhares 7 4 3 5" xfId="5627" xr:uid="{00000000-0005-0000-0000-0000DF220000}"/>
    <cellStyle name="Separador de milhares 7 4 4" xfId="5628" xr:uid="{00000000-0005-0000-0000-0000E0220000}"/>
    <cellStyle name="Separador de milhares 7 4 4 2" xfId="5629" xr:uid="{00000000-0005-0000-0000-0000E1220000}"/>
    <cellStyle name="Separador de milhares 7 4 4 3" xfId="5630" xr:uid="{00000000-0005-0000-0000-0000E2220000}"/>
    <cellStyle name="Separador de milhares 7 4 5" xfId="5631" xr:uid="{00000000-0005-0000-0000-0000E3220000}"/>
    <cellStyle name="Separador de milhares 7 4 6" xfId="5632" xr:uid="{00000000-0005-0000-0000-0000E4220000}"/>
    <cellStyle name="Separador de milhares 7 4 7" xfId="5633" xr:uid="{00000000-0005-0000-0000-0000E5220000}"/>
    <cellStyle name="Separador de milhares 7 4 8" xfId="11260" xr:uid="{00000000-0005-0000-0000-0000E6220000}"/>
    <cellStyle name="Separador de milhares 7 4 8 2" xfId="14203" xr:uid="{00000000-0005-0000-0000-0000E7220000}"/>
    <cellStyle name="Separador de milhares 7 4 8 2 2" xfId="20134" xr:uid="{27EC5BB2-874C-48D8-922F-F17452C60130}"/>
    <cellStyle name="Separador de milhares 7 4 8 2 2 2" xfId="31928" xr:uid="{CABD1032-7446-4F93-80EB-E2A08858E2AF}"/>
    <cellStyle name="Separador de milhares 7 4 8 2 2 3" xfId="43727" xr:uid="{71FA1D53-0978-42B7-AC13-484F2C1E311F}"/>
    <cellStyle name="Separador de milhares 7 4 8 2 3" xfId="26035" xr:uid="{5A2B7F6A-AC14-4456-ACE6-E8EE9FFC8EF7}"/>
    <cellStyle name="Separador de milhares 7 4 8 2 4" xfId="37830" xr:uid="{A23E5684-D3AC-4D5A-A879-D9F434B6645F}"/>
    <cellStyle name="Separador de milhares 7 4 8 3" xfId="17198" xr:uid="{A91EF227-2CA5-4B7C-B9D4-E88F9C080F02}"/>
    <cellStyle name="Separador de milhares 7 4 8 3 2" xfId="28992" xr:uid="{75088BE6-ECE8-4A35-8243-283C1CE905DF}"/>
    <cellStyle name="Separador de milhares 7 4 8 3 3" xfId="40791" xr:uid="{6B4EB8B3-37E7-4E01-8CD3-CF2478433D21}"/>
    <cellStyle name="Separador de milhares 7 4 8 4" xfId="23099" xr:uid="{8EE422A2-46BF-4CCA-8F0D-3B87B46A707C}"/>
    <cellStyle name="Separador de milhares 7 4 8 5" xfId="34894" xr:uid="{DFA0D7C1-5D79-4F92-B862-0D37DE7A306E}"/>
    <cellStyle name="Separador de milhares 7 4 9" xfId="12662" xr:uid="{00000000-0005-0000-0000-0000E8220000}"/>
    <cellStyle name="Separador de milhares 7 4 9 2" xfId="18593" xr:uid="{5C937E2B-F020-4915-9DA8-8CE288E306D2}"/>
    <cellStyle name="Separador de milhares 7 4 9 2 2" xfId="30387" xr:uid="{8C7D5255-9D97-4394-AD68-C5BCA1D63767}"/>
    <cellStyle name="Separador de milhares 7 4 9 2 3" xfId="42186" xr:uid="{3CFD7168-88D2-43DB-8FAD-7D1912F91FCB}"/>
    <cellStyle name="Separador de milhares 7 4 9 3" xfId="24494" xr:uid="{980BCDA3-025E-4D0F-9983-1EAF8834F8D6}"/>
    <cellStyle name="Separador de milhares 7 4 9 4" xfId="36289" xr:uid="{88A8A222-B766-4EBB-8137-77275D9D0420}"/>
    <cellStyle name="Separador de milhares 7 4_Empréstimos e Financiamento SPE" xfId="10663" xr:uid="{00000000-0005-0000-0000-0000E9220000}"/>
    <cellStyle name="Separador de milhares 7 5" xfId="404" xr:uid="{00000000-0005-0000-0000-0000EA220000}"/>
    <cellStyle name="Separador de milhares 7 5 10" xfId="15506" xr:uid="{33E959EC-66AB-459A-A772-523DD3E2848B}"/>
    <cellStyle name="Separador de milhares 7 5 10 2" xfId="27304" xr:uid="{66DA2EA0-2575-4ED9-8065-DC9CCC51BFB1}"/>
    <cellStyle name="Separador de milhares 7 5 10 3" xfId="39099" xr:uid="{2E032B17-BA51-4C8D-9604-2E281A8BCCCA}"/>
    <cellStyle name="Separador de milhares 7 5 11" xfId="21414" xr:uid="{12EEEA7D-FAAF-4A74-905E-F950AFC52B03}"/>
    <cellStyle name="Separador de milhares 7 5 12" xfId="33206" xr:uid="{25342EA8-F4CA-4694-A995-053A871274E1}"/>
    <cellStyle name="Separador de milhares 7 5 2" xfId="5634" xr:uid="{00000000-0005-0000-0000-0000EB220000}"/>
    <cellStyle name="Separador de milhares 7 5 2 2" xfId="5635" xr:uid="{00000000-0005-0000-0000-0000EC220000}"/>
    <cellStyle name="Separador de milhares 7 5 2 2 2" xfId="5636" xr:uid="{00000000-0005-0000-0000-0000ED220000}"/>
    <cellStyle name="Separador de milhares 7 5 2 2 3" xfId="5637" xr:uid="{00000000-0005-0000-0000-0000EE220000}"/>
    <cellStyle name="Separador de milhares 7 5 2 3" xfId="5638" xr:uid="{00000000-0005-0000-0000-0000EF220000}"/>
    <cellStyle name="Separador de milhares 7 5 2 4" xfId="5639" xr:uid="{00000000-0005-0000-0000-0000F0220000}"/>
    <cellStyle name="Separador de milhares 7 5 2 5" xfId="5640" xr:uid="{00000000-0005-0000-0000-0000F1220000}"/>
    <cellStyle name="Separador de milhares 7 5 3" xfId="5641" xr:uid="{00000000-0005-0000-0000-0000F2220000}"/>
    <cellStyle name="Separador de milhares 7 5 3 2" xfId="5642" xr:uid="{00000000-0005-0000-0000-0000F3220000}"/>
    <cellStyle name="Separador de milhares 7 5 3 2 2" xfId="5643" xr:uid="{00000000-0005-0000-0000-0000F4220000}"/>
    <cellStyle name="Separador de milhares 7 5 3 2 3" xfId="5644" xr:uid="{00000000-0005-0000-0000-0000F5220000}"/>
    <cellStyle name="Separador de milhares 7 5 3 3" xfId="5645" xr:uid="{00000000-0005-0000-0000-0000F6220000}"/>
    <cellStyle name="Separador de milhares 7 5 3 4" xfId="5646" xr:uid="{00000000-0005-0000-0000-0000F7220000}"/>
    <cellStyle name="Separador de milhares 7 5 3 5" xfId="5647" xr:uid="{00000000-0005-0000-0000-0000F8220000}"/>
    <cellStyle name="Separador de milhares 7 5 4" xfId="5648" xr:uid="{00000000-0005-0000-0000-0000F9220000}"/>
    <cellStyle name="Separador de milhares 7 5 4 2" xfId="5649" xr:uid="{00000000-0005-0000-0000-0000FA220000}"/>
    <cellStyle name="Separador de milhares 7 5 4 3" xfId="5650" xr:uid="{00000000-0005-0000-0000-0000FB220000}"/>
    <cellStyle name="Separador de milhares 7 5 5" xfId="5651" xr:uid="{00000000-0005-0000-0000-0000FC220000}"/>
    <cellStyle name="Separador de milhares 7 5 6" xfId="5652" xr:uid="{00000000-0005-0000-0000-0000FD220000}"/>
    <cellStyle name="Separador de milhares 7 5 7" xfId="5653" xr:uid="{00000000-0005-0000-0000-0000FE220000}"/>
    <cellStyle name="Separador de milhares 7 5 8" xfId="11121" xr:uid="{00000000-0005-0000-0000-0000FF220000}"/>
    <cellStyle name="Separador de milhares 7 5 8 2" xfId="14064" xr:uid="{00000000-0005-0000-0000-000000230000}"/>
    <cellStyle name="Separador de milhares 7 5 8 2 2" xfId="19995" xr:uid="{94C11572-191A-4992-9FD7-DC6C089EFCA7}"/>
    <cellStyle name="Separador de milhares 7 5 8 2 2 2" xfId="31789" xr:uid="{73D9CD95-EE0D-411E-8897-6FFED9D4B6D3}"/>
    <cellStyle name="Separador de milhares 7 5 8 2 2 3" xfId="43588" xr:uid="{CC4832B4-B44A-4169-8F31-168E0E1454D5}"/>
    <cellStyle name="Separador de milhares 7 5 8 2 3" xfId="25896" xr:uid="{9CA1AF66-14FB-42D6-B557-8713571ED7CB}"/>
    <cellStyle name="Separador de milhares 7 5 8 2 4" xfId="37691" xr:uid="{98DA4E3C-D9CB-469B-AF4E-EFEDBD702F96}"/>
    <cellStyle name="Separador de milhares 7 5 8 3" xfId="17059" xr:uid="{B61BA3B8-B1BD-4641-B614-B3EEE28BF79F}"/>
    <cellStyle name="Separador de milhares 7 5 8 3 2" xfId="28853" xr:uid="{7BD2085F-6E16-4CA6-BF07-1E1073E2E7D3}"/>
    <cellStyle name="Separador de milhares 7 5 8 3 3" xfId="40652" xr:uid="{46A3A6B5-EDE8-4F51-B689-86ADB2F2CD8D}"/>
    <cellStyle name="Separador de milhares 7 5 8 4" xfId="22960" xr:uid="{0CE81EEB-DBEF-40EF-8B04-73C933ECBC06}"/>
    <cellStyle name="Separador de milhares 7 5 8 5" xfId="34755" xr:uid="{97A86D9D-92A3-44D0-9AB4-BFED785FE8A0}"/>
    <cellStyle name="Separador de milhares 7 5 9" xfId="12519" xr:uid="{00000000-0005-0000-0000-000001230000}"/>
    <cellStyle name="Separador de milhares 7 5 9 2" xfId="18450" xr:uid="{256D8C4D-C85B-4501-8AA3-27569BB80088}"/>
    <cellStyle name="Separador de milhares 7 5 9 2 2" xfId="30244" xr:uid="{27A8A849-C533-466B-8E70-A77D53AD708F}"/>
    <cellStyle name="Separador de milhares 7 5 9 2 3" xfId="42043" xr:uid="{74E529D0-D7C5-42B9-9CC9-A41EB2AAAD1A}"/>
    <cellStyle name="Separador de milhares 7 5 9 3" xfId="24351" xr:uid="{E301763B-183B-4CAC-91FB-AA08589D7D1F}"/>
    <cellStyle name="Separador de milhares 7 5 9 4" xfId="36146" xr:uid="{5CB07F39-8E2E-486B-87BC-4C401A4E5692}"/>
    <cellStyle name="Separador de milhares 7 5_Empréstimos e Financiamento SPE" xfId="10664" xr:uid="{00000000-0005-0000-0000-000002230000}"/>
    <cellStyle name="Separador de milhares 7 6" xfId="5654" xr:uid="{00000000-0005-0000-0000-000003230000}"/>
    <cellStyle name="Separador de milhares 7 6 2" xfId="5655" xr:uid="{00000000-0005-0000-0000-000004230000}"/>
    <cellStyle name="Separador de milhares 7 6 2 2" xfId="5656" xr:uid="{00000000-0005-0000-0000-000005230000}"/>
    <cellStyle name="Separador de milhares 7 6 2 2 2" xfId="5657" xr:uid="{00000000-0005-0000-0000-000006230000}"/>
    <cellStyle name="Separador de milhares 7 6 2 2 3" xfId="5658" xr:uid="{00000000-0005-0000-0000-000007230000}"/>
    <cellStyle name="Separador de milhares 7 6 2 3" xfId="5659" xr:uid="{00000000-0005-0000-0000-000008230000}"/>
    <cellStyle name="Separador de milhares 7 6 2 4" xfId="5660" xr:uid="{00000000-0005-0000-0000-000009230000}"/>
    <cellStyle name="Separador de milhares 7 6 2 5" xfId="5661" xr:uid="{00000000-0005-0000-0000-00000A230000}"/>
    <cellStyle name="Separador de milhares 7 6 3" xfId="5662" xr:uid="{00000000-0005-0000-0000-00000B230000}"/>
    <cellStyle name="Separador de milhares 7 6 3 2" xfId="5663" xr:uid="{00000000-0005-0000-0000-00000C230000}"/>
    <cellStyle name="Separador de milhares 7 6 3 2 2" xfId="5664" xr:uid="{00000000-0005-0000-0000-00000D230000}"/>
    <cellStyle name="Separador de milhares 7 6 3 2 3" xfId="5665" xr:uid="{00000000-0005-0000-0000-00000E230000}"/>
    <cellStyle name="Separador de milhares 7 6 3 3" xfId="5666" xr:uid="{00000000-0005-0000-0000-00000F230000}"/>
    <cellStyle name="Separador de milhares 7 6 3 4" xfId="5667" xr:uid="{00000000-0005-0000-0000-000010230000}"/>
    <cellStyle name="Separador de milhares 7 6 3 5" xfId="5668" xr:uid="{00000000-0005-0000-0000-000011230000}"/>
    <cellStyle name="Separador de milhares 7 6 4" xfId="5669" xr:uid="{00000000-0005-0000-0000-000012230000}"/>
    <cellStyle name="Separador de milhares 7 6 4 2" xfId="5670" xr:uid="{00000000-0005-0000-0000-000013230000}"/>
    <cellStyle name="Separador de milhares 7 6 4 3" xfId="5671" xr:uid="{00000000-0005-0000-0000-000014230000}"/>
    <cellStyle name="Separador de milhares 7 6 5" xfId="5672" xr:uid="{00000000-0005-0000-0000-000015230000}"/>
    <cellStyle name="Separador de milhares 7 6 6" xfId="5673" xr:uid="{00000000-0005-0000-0000-000016230000}"/>
    <cellStyle name="Separador de milhares 7 6 7" xfId="5674" xr:uid="{00000000-0005-0000-0000-000017230000}"/>
    <cellStyle name="Separador de milhares 7 7" xfId="5675" xr:uid="{00000000-0005-0000-0000-000018230000}"/>
    <cellStyle name="Separador de milhares 7 7 2" xfId="5676" xr:uid="{00000000-0005-0000-0000-000019230000}"/>
    <cellStyle name="Separador de milhares 7 7 2 2" xfId="5677" xr:uid="{00000000-0005-0000-0000-00001A230000}"/>
    <cellStyle name="Separador de milhares 7 7 2 2 2" xfId="5678" xr:uid="{00000000-0005-0000-0000-00001B230000}"/>
    <cellStyle name="Separador de milhares 7 7 2 2 3" xfId="5679" xr:uid="{00000000-0005-0000-0000-00001C230000}"/>
    <cellStyle name="Separador de milhares 7 7 2 3" xfId="5680" xr:uid="{00000000-0005-0000-0000-00001D230000}"/>
    <cellStyle name="Separador de milhares 7 7 2 4" xfId="5681" xr:uid="{00000000-0005-0000-0000-00001E230000}"/>
    <cellStyle name="Separador de milhares 7 7 2 5" xfId="5682" xr:uid="{00000000-0005-0000-0000-00001F230000}"/>
    <cellStyle name="Separador de milhares 7 7 3" xfId="5683" xr:uid="{00000000-0005-0000-0000-000020230000}"/>
    <cellStyle name="Separador de milhares 7 7 3 2" xfId="5684" xr:uid="{00000000-0005-0000-0000-000021230000}"/>
    <cellStyle name="Separador de milhares 7 7 3 2 2" xfId="5685" xr:uid="{00000000-0005-0000-0000-000022230000}"/>
    <cellStyle name="Separador de milhares 7 7 3 2 3" xfId="5686" xr:uid="{00000000-0005-0000-0000-000023230000}"/>
    <cellStyle name="Separador de milhares 7 7 3 3" xfId="5687" xr:uid="{00000000-0005-0000-0000-000024230000}"/>
    <cellStyle name="Separador de milhares 7 7 3 4" xfId="5688" xr:uid="{00000000-0005-0000-0000-000025230000}"/>
    <cellStyle name="Separador de milhares 7 7 3 5" xfId="5689" xr:uid="{00000000-0005-0000-0000-000026230000}"/>
    <cellStyle name="Separador de milhares 7 7 4" xfId="5690" xr:uid="{00000000-0005-0000-0000-000027230000}"/>
    <cellStyle name="Separador de milhares 7 7 4 2" xfId="5691" xr:uid="{00000000-0005-0000-0000-000028230000}"/>
    <cellStyle name="Separador de milhares 7 7 4 3" xfId="5692" xr:uid="{00000000-0005-0000-0000-000029230000}"/>
    <cellStyle name="Separador de milhares 7 7 5" xfId="5693" xr:uid="{00000000-0005-0000-0000-00002A230000}"/>
    <cellStyle name="Separador de milhares 7 7 6" xfId="5694" xr:uid="{00000000-0005-0000-0000-00002B230000}"/>
    <cellStyle name="Separador de milhares 7 7 7" xfId="5695" xr:uid="{00000000-0005-0000-0000-00002C230000}"/>
    <cellStyle name="Separador de milhares 7 8" xfId="5696" xr:uid="{00000000-0005-0000-0000-00002D230000}"/>
    <cellStyle name="Separador de milhares 7 8 2" xfId="5697" xr:uid="{00000000-0005-0000-0000-00002E230000}"/>
    <cellStyle name="Separador de milhares 7 8 2 2" xfId="5698" xr:uid="{00000000-0005-0000-0000-00002F230000}"/>
    <cellStyle name="Separador de milhares 7 8 2 2 2" xfId="5699" xr:uid="{00000000-0005-0000-0000-000030230000}"/>
    <cellStyle name="Separador de milhares 7 8 2 2 3" xfId="5700" xr:uid="{00000000-0005-0000-0000-000031230000}"/>
    <cellStyle name="Separador de milhares 7 8 2 3" xfId="5701" xr:uid="{00000000-0005-0000-0000-000032230000}"/>
    <cellStyle name="Separador de milhares 7 8 2 4" xfId="5702" xr:uid="{00000000-0005-0000-0000-000033230000}"/>
    <cellStyle name="Separador de milhares 7 8 2 5" xfId="5703" xr:uid="{00000000-0005-0000-0000-000034230000}"/>
    <cellStyle name="Separador de milhares 7 8 3" xfId="5704" xr:uid="{00000000-0005-0000-0000-000035230000}"/>
    <cellStyle name="Separador de milhares 7 8 3 2" xfId="5705" xr:uid="{00000000-0005-0000-0000-000036230000}"/>
    <cellStyle name="Separador de milhares 7 8 3 2 2" xfId="5706" xr:uid="{00000000-0005-0000-0000-000037230000}"/>
    <cellStyle name="Separador de milhares 7 8 3 2 3" xfId="5707" xr:uid="{00000000-0005-0000-0000-000038230000}"/>
    <cellStyle name="Separador de milhares 7 8 3 3" xfId="5708" xr:uid="{00000000-0005-0000-0000-000039230000}"/>
    <cellStyle name="Separador de milhares 7 8 3 4" xfId="5709" xr:uid="{00000000-0005-0000-0000-00003A230000}"/>
    <cellStyle name="Separador de milhares 7 8 3 5" xfId="5710" xr:uid="{00000000-0005-0000-0000-00003B230000}"/>
    <cellStyle name="Separador de milhares 7 8 4" xfId="5711" xr:uid="{00000000-0005-0000-0000-00003C230000}"/>
    <cellStyle name="Separador de milhares 7 8 4 2" xfId="5712" xr:uid="{00000000-0005-0000-0000-00003D230000}"/>
    <cellStyle name="Separador de milhares 7 8 4 3" xfId="5713" xr:uid="{00000000-0005-0000-0000-00003E230000}"/>
    <cellStyle name="Separador de milhares 7 8 5" xfId="5714" xr:uid="{00000000-0005-0000-0000-00003F230000}"/>
    <cellStyle name="Separador de milhares 7 8 6" xfId="5715" xr:uid="{00000000-0005-0000-0000-000040230000}"/>
    <cellStyle name="Separador de milhares 7 8 7" xfId="5716" xr:uid="{00000000-0005-0000-0000-000041230000}"/>
    <cellStyle name="Separador de milhares 7 9" xfId="5717" xr:uid="{00000000-0005-0000-0000-000042230000}"/>
    <cellStyle name="Separador de milhares 7 9 2" xfId="5718" xr:uid="{00000000-0005-0000-0000-000043230000}"/>
    <cellStyle name="Separador de milhares 7 9 2 2" xfId="5719" xr:uid="{00000000-0005-0000-0000-000044230000}"/>
    <cellStyle name="Separador de milhares 7 9 2 2 2" xfId="5720" xr:uid="{00000000-0005-0000-0000-000045230000}"/>
    <cellStyle name="Separador de milhares 7 9 2 2 3" xfId="5721" xr:uid="{00000000-0005-0000-0000-000046230000}"/>
    <cellStyle name="Separador de milhares 7 9 2 3" xfId="5722" xr:uid="{00000000-0005-0000-0000-000047230000}"/>
    <cellStyle name="Separador de milhares 7 9 2 4" xfId="5723" xr:uid="{00000000-0005-0000-0000-000048230000}"/>
    <cellStyle name="Separador de milhares 7 9 2 5" xfId="5724" xr:uid="{00000000-0005-0000-0000-000049230000}"/>
    <cellStyle name="Separador de milhares 7 9 3" xfId="5725" xr:uid="{00000000-0005-0000-0000-00004A230000}"/>
    <cellStyle name="Separador de milhares 7 9 3 2" xfId="5726" xr:uid="{00000000-0005-0000-0000-00004B230000}"/>
    <cellStyle name="Separador de milhares 7 9 3 2 2" xfId="5727" xr:uid="{00000000-0005-0000-0000-00004C230000}"/>
    <cellStyle name="Separador de milhares 7 9 3 2 3" xfId="5728" xr:uid="{00000000-0005-0000-0000-00004D230000}"/>
    <cellStyle name="Separador de milhares 7 9 3 3" xfId="5729" xr:uid="{00000000-0005-0000-0000-00004E230000}"/>
    <cellStyle name="Separador de milhares 7 9 3 4" xfId="5730" xr:uid="{00000000-0005-0000-0000-00004F230000}"/>
    <cellStyle name="Separador de milhares 7 9 3 5" xfId="5731" xr:uid="{00000000-0005-0000-0000-000050230000}"/>
    <cellStyle name="Separador de milhares 7 9 4" xfId="5732" xr:uid="{00000000-0005-0000-0000-000051230000}"/>
    <cellStyle name="Separador de milhares 7 9 4 2" xfId="5733" xr:uid="{00000000-0005-0000-0000-000052230000}"/>
    <cellStyle name="Separador de milhares 7 9 4 3" xfId="5734" xr:uid="{00000000-0005-0000-0000-000053230000}"/>
    <cellStyle name="Separador de milhares 7 9 5" xfId="5735" xr:uid="{00000000-0005-0000-0000-000054230000}"/>
    <cellStyle name="Separador de milhares 7 9 6" xfId="5736" xr:uid="{00000000-0005-0000-0000-000055230000}"/>
    <cellStyle name="Separador de milhares 7 9 7" xfId="5737" xr:uid="{00000000-0005-0000-0000-000056230000}"/>
    <cellStyle name="Separador de milhares 7_Empréstimos e Financiamento SPE" xfId="10654" xr:uid="{00000000-0005-0000-0000-000057230000}"/>
    <cellStyle name="Separador de milhares 8" xfId="5738" xr:uid="{00000000-0005-0000-0000-000058230000}"/>
    <cellStyle name="Separador de milhares 8 2" xfId="5739" xr:uid="{00000000-0005-0000-0000-000059230000}"/>
    <cellStyle name="Separador de milhares 8 2 2" xfId="5740" xr:uid="{00000000-0005-0000-0000-00005A230000}"/>
    <cellStyle name="Separador de milhares 8 2 2 2" xfId="5741" xr:uid="{00000000-0005-0000-0000-00005B230000}"/>
    <cellStyle name="Separador de milhares 8 2 2 2 2" xfId="5742" xr:uid="{00000000-0005-0000-0000-00005C230000}"/>
    <cellStyle name="Separador de milhares 8 2 2 2 3" xfId="5743" xr:uid="{00000000-0005-0000-0000-00005D230000}"/>
    <cellStyle name="Separador de milhares 8 2 2 3" xfId="5744" xr:uid="{00000000-0005-0000-0000-00005E230000}"/>
    <cellStyle name="Separador de milhares 8 2 2 4" xfId="5745" xr:uid="{00000000-0005-0000-0000-00005F230000}"/>
    <cellStyle name="Separador de milhares 8 2 2 5" xfId="5746" xr:uid="{00000000-0005-0000-0000-000060230000}"/>
    <cellStyle name="Separador de milhares 8 2 3" xfId="5747" xr:uid="{00000000-0005-0000-0000-000061230000}"/>
    <cellStyle name="Separador de milhares 8 2 3 2" xfId="5748" xr:uid="{00000000-0005-0000-0000-000062230000}"/>
    <cellStyle name="Separador de milhares 8 2 3 2 2" xfId="5749" xr:uid="{00000000-0005-0000-0000-000063230000}"/>
    <cellStyle name="Separador de milhares 8 2 3 2 3" xfId="5750" xr:uid="{00000000-0005-0000-0000-000064230000}"/>
    <cellStyle name="Separador de milhares 8 2 3 3" xfId="5751" xr:uid="{00000000-0005-0000-0000-000065230000}"/>
    <cellStyle name="Separador de milhares 8 2 3 4" xfId="5752" xr:uid="{00000000-0005-0000-0000-000066230000}"/>
    <cellStyle name="Separador de milhares 8 2 3 5" xfId="5753" xr:uid="{00000000-0005-0000-0000-000067230000}"/>
    <cellStyle name="Separador de milhares 8 2 4" xfId="5754" xr:uid="{00000000-0005-0000-0000-000068230000}"/>
    <cellStyle name="Separador de milhares 8 2 4 2" xfId="5755" xr:uid="{00000000-0005-0000-0000-000069230000}"/>
    <cellStyle name="Separador de milhares 8 2 4 2 2" xfId="5756" xr:uid="{00000000-0005-0000-0000-00006A230000}"/>
    <cellStyle name="Separador de milhares 8 2 4 2 3" xfId="5757" xr:uid="{00000000-0005-0000-0000-00006B230000}"/>
    <cellStyle name="Separador de milhares 8 2 4 3" xfId="5758" xr:uid="{00000000-0005-0000-0000-00006C230000}"/>
    <cellStyle name="Separador de milhares 8 2 4 4" xfId="5759" xr:uid="{00000000-0005-0000-0000-00006D230000}"/>
    <cellStyle name="Separador de milhares 8 2 4 5" xfId="5760" xr:uid="{00000000-0005-0000-0000-00006E230000}"/>
    <cellStyle name="Separador de milhares 8 2 5" xfId="5761" xr:uid="{00000000-0005-0000-0000-00006F230000}"/>
    <cellStyle name="Separador de milhares 8 2 5 2" xfId="5762" xr:uid="{00000000-0005-0000-0000-000070230000}"/>
    <cellStyle name="Separador de milhares 8 2 5 3" xfId="5763" xr:uid="{00000000-0005-0000-0000-000071230000}"/>
    <cellStyle name="Separador de milhares 8 2 6" xfId="5764" xr:uid="{00000000-0005-0000-0000-000072230000}"/>
    <cellStyle name="Separador de milhares 8 2 7" xfId="5765" xr:uid="{00000000-0005-0000-0000-000073230000}"/>
    <cellStyle name="Separador de milhares 8 2 8" xfId="5766" xr:uid="{00000000-0005-0000-0000-000074230000}"/>
    <cellStyle name="Separador de milhares 8 3" xfId="5767" xr:uid="{00000000-0005-0000-0000-000075230000}"/>
    <cellStyle name="Separador de milhares 8 3 2" xfId="5768" xr:uid="{00000000-0005-0000-0000-000076230000}"/>
    <cellStyle name="Separador de milhares 8 3 2 2" xfId="5769" xr:uid="{00000000-0005-0000-0000-000077230000}"/>
    <cellStyle name="Separador de milhares 8 3 2 3" xfId="5770" xr:uid="{00000000-0005-0000-0000-000078230000}"/>
    <cellStyle name="Separador de milhares 8 3 3" xfId="5771" xr:uid="{00000000-0005-0000-0000-000079230000}"/>
    <cellStyle name="Separador de milhares 8 3 4" xfId="5772" xr:uid="{00000000-0005-0000-0000-00007A230000}"/>
    <cellStyle name="Separador de milhares 8 3 5" xfId="5773" xr:uid="{00000000-0005-0000-0000-00007B230000}"/>
    <cellStyle name="Separador de milhares 8 4" xfId="5774" xr:uid="{00000000-0005-0000-0000-00007C230000}"/>
    <cellStyle name="Separador de milhares 8 4 2" xfId="5775" xr:uid="{00000000-0005-0000-0000-00007D230000}"/>
    <cellStyle name="Separador de milhares 8 4 2 2" xfId="5776" xr:uid="{00000000-0005-0000-0000-00007E230000}"/>
    <cellStyle name="Separador de milhares 8 4 2 3" xfId="5777" xr:uid="{00000000-0005-0000-0000-00007F230000}"/>
    <cellStyle name="Separador de milhares 8 4 3" xfId="5778" xr:uid="{00000000-0005-0000-0000-000080230000}"/>
    <cellStyle name="Separador de milhares 8 4 4" xfId="5779" xr:uid="{00000000-0005-0000-0000-000081230000}"/>
    <cellStyle name="Separador de milhares 8 4 5" xfId="5780" xr:uid="{00000000-0005-0000-0000-000082230000}"/>
    <cellStyle name="Separador de milhares 8 5" xfId="5781" xr:uid="{00000000-0005-0000-0000-000083230000}"/>
    <cellStyle name="Separador de milhares 8 5 2" xfId="5782" xr:uid="{00000000-0005-0000-0000-000084230000}"/>
    <cellStyle name="Separador de milhares 8 5 2 2" xfId="5783" xr:uid="{00000000-0005-0000-0000-000085230000}"/>
    <cellStyle name="Separador de milhares 8 5 2 3" xfId="5784" xr:uid="{00000000-0005-0000-0000-000086230000}"/>
    <cellStyle name="Separador de milhares 8 5 3" xfId="5785" xr:uid="{00000000-0005-0000-0000-000087230000}"/>
    <cellStyle name="Separador de milhares 8 5 4" xfId="5786" xr:uid="{00000000-0005-0000-0000-000088230000}"/>
    <cellStyle name="Separador de milhares 8 5 5" xfId="5787" xr:uid="{00000000-0005-0000-0000-000089230000}"/>
    <cellStyle name="Separador de milhares 8 6" xfId="5788" xr:uid="{00000000-0005-0000-0000-00008A230000}"/>
    <cellStyle name="Separador de milhares 8 6 2" xfId="5789" xr:uid="{00000000-0005-0000-0000-00008B230000}"/>
    <cellStyle name="Separador de milhares 8 6 3" xfId="5790" xr:uid="{00000000-0005-0000-0000-00008C230000}"/>
    <cellStyle name="Separador de milhares 8 7" xfId="5791" xr:uid="{00000000-0005-0000-0000-00008D230000}"/>
    <cellStyle name="Separador de milhares 8 8" xfId="5792" xr:uid="{00000000-0005-0000-0000-00008E230000}"/>
    <cellStyle name="Separador de milhares 8 9" xfId="5793" xr:uid="{00000000-0005-0000-0000-00008F230000}"/>
    <cellStyle name="Separador de milhares 9" xfId="5794" xr:uid="{00000000-0005-0000-0000-000090230000}"/>
    <cellStyle name="Separador de milhares 9 10" xfId="5795" xr:uid="{00000000-0005-0000-0000-000091230000}"/>
    <cellStyle name="Separador de milhares 9 2" xfId="5796" xr:uid="{00000000-0005-0000-0000-000092230000}"/>
    <cellStyle name="Separador de milhares 9 2 2" xfId="5797" xr:uid="{00000000-0005-0000-0000-000093230000}"/>
    <cellStyle name="Separador de milhares 9 2 2 2" xfId="5798" xr:uid="{00000000-0005-0000-0000-000094230000}"/>
    <cellStyle name="Separador de milhares 9 2 2 2 2" xfId="5799" xr:uid="{00000000-0005-0000-0000-000095230000}"/>
    <cellStyle name="Separador de milhares 9 2 2 2 3" xfId="5800" xr:uid="{00000000-0005-0000-0000-000096230000}"/>
    <cellStyle name="Separador de milhares 9 2 2 3" xfId="5801" xr:uid="{00000000-0005-0000-0000-000097230000}"/>
    <cellStyle name="Separador de milhares 9 2 2 4" xfId="5802" xr:uid="{00000000-0005-0000-0000-000098230000}"/>
    <cellStyle name="Separador de milhares 9 2 2 5" xfId="5803" xr:uid="{00000000-0005-0000-0000-000099230000}"/>
    <cellStyle name="Separador de milhares 9 2 3" xfId="5804" xr:uid="{00000000-0005-0000-0000-00009A230000}"/>
    <cellStyle name="Separador de milhares 9 2 3 2" xfId="5805" xr:uid="{00000000-0005-0000-0000-00009B230000}"/>
    <cellStyle name="Separador de milhares 9 2 3 2 2" xfId="5806" xr:uid="{00000000-0005-0000-0000-00009C230000}"/>
    <cellStyle name="Separador de milhares 9 2 3 2 3" xfId="5807" xr:uid="{00000000-0005-0000-0000-00009D230000}"/>
    <cellStyle name="Separador de milhares 9 2 3 3" xfId="5808" xr:uid="{00000000-0005-0000-0000-00009E230000}"/>
    <cellStyle name="Separador de milhares 9 2 3 4" xfId="5809" xr:uid="{00000000-0005-0000-0000-00009F230000}"/>
    <cellStyle name="Separador de milhares 9 2 3 5" xfId="5810" xr:uid="{00000000-0005-0000-0000-0000A0230000}"/>
    <cellStyle name="Separador de milhares 9 2 4" xfId="5811" xr:uid="{00000000-0005-0000-0000-0000A1230000}"/>
    <cellStyle name="Separador de milhares 9 2 4 2" xfId="5812" xr:uid="{00000000-0005-0000-0000-0000A2230000}"/>
    <cellStyle name="Separador de milhares 9 2 4 2 2" xfId="5813" xr:uid="{00000000-0005-0000-0000-0000A3230000}"/>
    <cellStyle name="Separador de milhares 9 2 4 2 3" xfId="5814" xr:uid="{00000000-0005-0000-0000-0000A4230000}"/>
    <cellStyle name="Separador de milhares 9 2 4 3" xfId="5815" xr:uid="{00000000-0005-0000-0000-0000A5230000}"/>
    <cellStyle name="Separador de milhares 9 2 4 4" xfId="5816" xr:uid="{00000000-0005-0000-0000-0000A6230000}"/>
    <cellStyle name="Separador de milhares 9 2 4 5" xfId="5817" xr:uid="{00000000-0005-0000-0000-0000A7230000}"/>
    <cellStyle name="Separador de milhares 9 2 5" xfId="5818" xr:uid="{00000000-0005-0000-0000-0000A8230000}"/>
    <cellStyle name="Separador de milhares 9 2 5 2" xfId="5819" xr:uid="{00000000-0005-0000-0000-0000A9230000}"/>
    <cellStyle name="Separador de milhares 9 2 5 3" xfId="5820" xr:uid="{00000000-0005-0000-0000-0000AA230000}"/>
    <cellStyle name="Separador de milhares 9 2 6" xfId="5821" xr:uid="{00000000-0005-0000-0000-0000AB230000}"/>
    <cellStyle name="Separador de milhares 9 2 7" xfId="5822" xr:uid="{00000000-0005-0000-0000-0000AC230000}"/>
    <cellStyle name="Separador de milhares 9 2 8" xfId="5823" xr:uid="{00000000-0005-0000-0000-0000AD230000}"/>
    <cellStyle name="Separador de milhares 9 3" xfId="5824" xr:uid="{00000000-0005-0000-0000-0000AE230000}"/>
    <cellStyle name="Separador de milhares 9 3 2" xfId="5825" xr:uid="{00000000-0005-0000-0000-0000AF230000}"/>
    <cellStyle name="Separador de milhares 9 3 2 2" xfId="5826" xr:uid="{00000000-0005-0000-0000-0000B0230000}"/>
    <cellStyle name="Separador de milhares 9 3 2 2 2" xfId="5827" xr:uid="{00000000-0005-0000-0000-0000B1230000}"/>
    <cellStyle name="Separador de milhares 9 3 2 2 3" xfId="5828" xr:uid="{00000000-0005-0000-0000-0000B2230000}"/>
    <cellStyle name="Separador de milhares 9 3 2 3" xfId="5829" xr:uid="{00000000-0005-0000-0000-0000B3230000}"/>
    <cellStyle name="Separador de milhares 9 3 2 4" xfId="5830" xr:uid="{00000000-0005-0000-0000-0000B4230000}"/>
    <cellStyle name="Separador de milhares 9 3 2 5" xfId="5831" xr:uid="{00000000-0005-0000-0000-0000B5230000}"/>
    <cellStyle name="Separador de milhares 9 3 3" xfId="5832" xr:uid="{00000000-0005-0000-0000-0000B6230000}"/>
    <cellStyle name="Separador de milhares 9 3 3 2" xfId="5833" xr:uid="{00000000-0005-0000-0000-0000B7230000}"/>
    <cellStyle name="Separador de milhares 9 3 3 2 2" xfId="5834" xr:uid="{00000000-0005-0000-0000-0000B8230000}"/>
    <cellStyle name="Separador de milhares 9 3 3 2 3" xfId="5835" xr:uid="{00000000-0005-0000-0000-0000B9230000}"/>
    <cellStyle name="Separador de milhares 9 3 3 3" xfId="5836" xr:uid="{00000000-0005-0000-0000-0000BA230000}"/>
    <cellStyle name="Separador de milhares 9 3 3 4" xfId="5837" xr:uid="{00000000-0005-0000-0000-0000BB230000}"/>
    <cellStyle name="Separador de milhares 9 3 3 5" xfId="5838" xr:uid="{00000000-0005-0000-0000-0000BC230000}"/>
    <cellStyle name="Separador de milhares 9 3 4" xfId="5839" xr:uid="{00000000-0005-0000-0000-0000BD230000}"/>
    <cellStyle name="Separador de milhares 9 3 4 2" xfId="5840" xr:uid="{00000000-0005-0000-0000-0000BE230000}"/>
    <cellStyle name="Separador de milhares 9 3 4 2 2" xfId="5841" xr:uid="{00000000-0005-0000-0000-0000BF230000}"/>
    <cellStyle name="Separador de milhares 9 3 4 2 3" xfId="5842" xr:uid="{00000000-0005-0000-0000-0000C0230000}"/>
    <cellStyle name="Separador de milhares 9 3 4 3" xfId="5843" xr:uid="{00000000-0005-0000-0000-0000C1230000}"/>
    <cellStyle name="Separador de milhares 9 3 4 4" xfId="5844" xr:uid="{00000000-0005-0000-0000-0000C2230000}"/>
    <cellStyle name="Separador de milhares 9 3 4 5" xfId="5845" xr:uid="{00000000-0005-0000-0000-0000C3230000}"/>
    <cellStyle name="Separador de milhares 9 3 5" xfId="5846" xr:uid="{00000000-0005-0000-0000-0000C4230000}"/>
    <cellStyle name="Separador de milhares 9 3 5 2" xfId="5847" xr:uid="{00000000-0005-0000-0000-0000C5230000}"/>
    <cellStyle name="Separador de milhares 9 3 5 3" xfId="5848" xr:uid="{00000000-0005-0000-0000-0000C6230000}"/>
    <cellStyle name="Separador de milhares 9 3 6" xfId="5849" xr:uid="{00000000-0005-0000-0000-0000C7230000}"/>
    <cellStyle name="Separador de milhares 9 3 7" xfId="5850" xr:uid="{00000000-0005-0000-0000-0000C8230000}"/>
    <cellStyle name="Separador de milhares 9 3 8" xfId="5851" xr:uid="{00000000-0005-0000-0000-0000C9230000}"/>
    <cellStyle name="Separador de milhares 9 4" xfId="5852" xr:uid="{00000000-0005-0000-0000-0000CA230000}"/>
    <cellStyle name="Separador de milhares 9 4 2" xfId="5853" xr:uid="{00000000-0005-0000-0000-0000CB230000}"/>
    <cellStyle name="Separador de milhares 9 4 2 2" xfId="5854" xr:uid="{00000000-0005-0000-0000-0000CC230000}"/>
    <cellStyle name="Separador de milhares 9 4 2 3" xfId="5855" xr:uid="{00000000-0005-0000-0000-0000CD230000}"/>
    <cellStyle name="Separador de milhares 9 4 3" xfId="5856" xr:uid="{00000000-0005-0000-0000-0000CE230000}"/>
    <cellStyle name="Separador de milhares 9 4 4" xfId="5857" xr:uid="{00000000-0005-0000-0000-0000CF230000}"/>
    <cellStyle name="Separador de milhares 9 4 5" xfId="5858" xr:uid="{00000000-0005-0000-0000-0000D0230000}"/>
    <cellStyle name="Separador de milhares 9 5" xfId="5859" xr:uid="{00000000-0005-0000-0000-0000D1230000}"/>
    <cellStyle name="Separador de milhares 9 5 2" xfId="5860" xr:uid="{00000000-0005-0000-0000-0000D2230000}"/>
    <cellStyle name="Separador de milhares 9 5 2 2" xfId="5861" xr:uid="{00000000-0005-0000-0000-0000D3230000}"/>
    <cellStyle name="Separador de milhares 9 5 2 3" xfId="5862" xr:uid="{00000000-0005-0000-0000-0000D4230000}"/>
    <cellStyle name="Separador de milhares 9 5 3" xfId="5863" xr:uid="{00000000-0005-0000-0000-0000D5230000}"/>
    <cellStyle name="Separador de milhares 9 5 4" xfId="5864" xr:uid="{00000000-0005-0000-0000-0000D6230000}"/>
    <cellStyle name="Separador de milhares 9 5 5" xfId="5865" xr:uid="{00000000-0005-0000-0000-0000D7230000}"/>
    <cellStyle name="Separador de milhares 9 6" xfId="5866" xr:uid="{00000000-0005-0000-0000-0000D8230000}"/>
    <cellStyle name="Separador de milhares 9 6 2" xfId="5867" xr:uid="{00000000-0005-0000-0000-0000D9230000}"/>
    <cellStyle name="Separador de milhares 9 6 2 2" xfId="5868" xr:uid="{00000000-0005-0000-0000-0000DA230000}"/>
    <cellStyle name="Separador de milhares 9 6 2 3" xfId="5869" xr:uid="{00000000-0005-0000-0000-0000DB230000}"/>
    <cellStyle name="Separador de milhares 9 6 3" xfId="5870" xr:uid="{00000000-0005-0000-0000-0000DC230000}"/>
    <cellStyle name="Separador de milhares 9 6 4" xfId="5871" xr:uid="{00000000-0005-0000-0000-0000DD230000}"/>
    <cellStyle name="Separador de milhares 9 6 5" xfId="5872" xr:uid="{00000000-0005-0000-0000-0000DE230000}"/>
    <cellStyle name="Separador de milhares 9 7" xfId="5873" xr:uid="{00000000-0005-0000-0000-0000DF230000}"/>
    <cellStyle name="Separador de milhares 9 7 2" xfId="5874" xr:uid="{00000000-0005-0000-0000-0000E0230000}"/>
    <cellStyle name="Separador de milhares 9 7 3" xfId="5875" xr:uid="{00000000-0005-0000-0000-0000E1230000}"/>
    <cellStyle name="Separador de milhares 9 8" xfId="5876" xr:uid="{00000000-0005-0000-0000-0000E2230000}"/>
    <cellStyle name="Separador de milhares 9 9" xfId="5877" xr:uid="{00000000-0005-0000-0000-0000E3230000}"/>
    <cellStyle name="Shaded" xfId="5878" xr:uid="{00000000-0005-0000-0000-0000E4230000}"/>
    <cellStyle name="ssubtitulo" xfId="5879" xr:uid="{00000000-0005-0000-0000-0000E5230000}"/>
    <cellStyle name="STYLE1 - Style1" xfId="5880" xr:uid="{00000000-0005-0000-0000-0000E6230000}"/>
    <cellStyle name="STYLE2 - Style2" xfId="5881" xr:uid="{00000000-0005-0000-0000-0000E7230000}"/>
    <cellStyle name="STYLE3 - Style3" xfId="5882" xr:uid="{00000000-0005-0000-0000-0000E8230000}"/>
    <cellStyle name="STYLE4 - Style4" xfId="5883" xr:uid="{00000000-0005-0000-0000-0000E9230000}"/>
    <cellStyle name="Sum" xfId="5884" xr:uid="{00000000-0005-0000-0000-0000EA230000}"/>
    <cellStyle name="Sum %of HV" xfId="5885" xr:uid="{00000000-0005-0000-0000-0000EB230000}"/>
    <cellStyle name="Sum %of HV 2" xfId="5886" xr:uid="{00000000-0005-0000-0000-0000EC230000}"/>
    <cellStyle name="Text Indent A" xfId="5887" xr:uid="{00000000-0005-0000-0000-0000ED230000}"/>
    <cellStyle name="Text Indent B" xfId="5888" xr:uid="{00000000-0005-0000-0000-0000EE230000}"/>
    <cellStyle name="Text Indent B 2" xfId="5889" xr:uid="{00000000-0005-0000-0000-0000EF230000}"/>
    <cellStyle name="Text Indent C" xfId="5890" xr:uid="{00000000-0005-0000-0000-0000F0230000}"/>
    <cellStyle name="Text Indent C 2" xfId="5891" xr:uid="{00000000-0005-0000-0000-0000F1230000}"/>
    <cellStyle name="Texto de advertencia" xfId="5892" xr:uid="{00000000-0005-0000-0000-0000F2230000}"/>
    <cellStyle name="Texto de Aviso 10" xfId="5893" xr:uid="{00000000-0005-0000-0000-0000F3230000}"/>
    <cellStyle name="Texto de Aviso 11" xfId="5894" xr:uid="{00000000-0005-0000-0000-0000F4230000}"/>
    <cellStyle name="Texto de Aviso 12" xfId="5895" xr:uid="{00000000-0005-0000-0000-0000F5230000}"/>
    <cellStyle name="Texto de Aviso 13" xfId="5896" xr:uid="{00000000-0005-0000-0000-0000F6230000}"/>
    <cellStyle name="Texto de Aviso 14" xfId="5897" xr:uid="{00000000-0005-0000-0000-0000F7230000}"/>
    <cellStyle name="Texto de Aviso 15" xfId="5898" xr:uid="{00000000-0005-0000-0000-0000F8230000}"/>
    <cellStyle name="Texto de Aviso 16" xfId="5899" xr:uid="{00000000-0005-0000-0000-0000F9230000}"/>
    <cellStyle name="Texto de Aviso 17" xfId="5900" xr:uid="{00000000-0005-0000-0000-0000FA230000}"/>
    <cellStyle name="Texto de Aviso 18" xfId="5901" xr:uid="{00000000-0005-0000-0000-0000FB230000}"/>
    <cellStyle name="Texto de Aviso 19" xfId="5902" xr:uid="{00000000-0005-0000-0000-0000FC230000}"/>
    <cellStyle name="Texto de Aviso 2" xfId="53" xr:uid="{00000000-0005-0000-0000-0000FD230000}"/>
    <cellStyle name="Texto de Aviso 20" xfId="5903" xr:uid="{00000000-0005-0000-0000-0000FE230000}"/>
    <cellStyle name="Texto de Aviso 21" xfId="5904" xr:uid="{00000000-0005-0000-0000-0000FF230000}"/>
    <cellStyle name="Texto de Aviso 22" xfId="5905" xr:uid="{00000000-0005-0000-0000-000000240000}"/>
    <cellStyle name="Texto de Aviso 23" xfId="5906" xr:uid="{00000000-0005-0000-0000-000001240000}"/>
    <cellStyle name="Texto de Aviso 24" xfId="5907" xr:uid="{00000000-0005-0000-0000-000002240000}"/>
    <cellStyle name="Texto de Aviso 25" xfId="5908" xr:uid="{00000000-0005-0000-0000-000003240000}"/>
    <cellStyle name="Texto de Aviso 3" xfId="342" xr:uid="{00000000-0005-0000-0000-000004240000}"/>
    <cellStyle name="Texto de Aviso 4" xfId="5909" xr:uid="{00000000-0005-0000-0000-000005240000}"/>
    <cellStyle name="Texto de Aviso 5" xfId="5910" xr:uid="{00000000-0005-0000-0000-000006240000}"/>
    <cellStyle name="Texto de Aviso 6" xfId="5911" xr:uid="{00000000-0005-0000-0000-000007240000}"/>
    <cellStyle name="Texto de Aviso 7" xfId="5912" xr:uid="{00000000-0005-0000-0000-000008240000}"/>
    <cellStyle name="Texto de Aviso 8" xfId="5913" xr:uid="{00000000-0005-0000-0000-000009240000}"/>
    <cellStyle name="Texto de Aviso 9" xfId="5914" xr:uid="{00000000-0005-0000-0000-00000A240000}"/>
    <cellStyle name="Texto Explicativo 10" xfId="5915" xr:uid="{00000000-0005-0000-0000-00000B240000}"/>
    <cellStyle name="Texto Explicativo 11" xfId="5916" xr:uid="{00000000-0005-0000-0000-00000C240000}"/>
    <cellStyle name="Texto Explicativo 12" xfId="5917" xr:uid="{00000000-0005-0000-0000-00000D240000}"/>
    <cellStyle name="Texto Explicativo 13" xfId="5918" xr:uid="{00000000-0005-0000-0000-00000E240000}"/>
    <cellStyle name="Texto Explicativo 14" xfId="5919" xr:uid="{00000000-0005-0000-0000-00000F240000}"/>
    <cellStyle name="Texto Explicativo 15" xfId="5920" xr:uid="{00000000-0005-0000-0000-000010240000}"/>
    <cellStyle name="Texto Explicativo 16" xfId="5921" xr:uid="{00000000-0005-0000-0000-000011240000}"/>
    <cellStyle name="Texto Explicativo 17" xfId="5922" xr:uid="{00000000-0005-0000-0000-000012240000}"/>
    <cellStyle name="Texto Explicativo 18" xfId="5923" xr:uid="{00000000-0005-0000-0000-000013240000}"/>
    <cellStyle name="Texto Explicativo 19" xfId="5924" xr:uid="{00000000-0005-0000-0000-000014240000}"/>
    <cellStyle name="Texto Explicativo 2" xfId="54" xr:uid="{00000000-0005-0000-0000-000015240000}"/>
    <cellStyle name="Texto Explicativo 20" xfId="5925" xr:uid="{00000000-0005-0000-0000-000016240000}"/>
    <cellStyle name="Texto Explicativo 21" xfId="5926" xr:uid="{00000000-0005-0000-0000-000017240000}"/>
    <cellStyle name="Texto Explicativo 22" xfId="5927" xr:uid="{00000000-0005-0000-0000-000018240000}"/>
    <cellStyle name="Texto Explicativo 23" xfId="5928" xr:uid="{00000000-0005-0000-0000-000019240000}"/>
    <cellStyle name="Texto Explicativo 24" xfId="5929" xr:uid="{00000000-0005-0000-0000-00001A240000}"/>
    <cellStyle name="Texto Explicativo 25" xfId="5930" xr:uid="{00000000-0005-0000-0000-00001B240000}"/>
    <cellStyle name="Texto Explicativo 3" xfId="343" xr:uid="{00000000-0005-0000-0000-00001C240000}"/>
    <cellStyle name="Texto Explicativo 4" xfId="5931" xr:uid="{00000000-0005-0000-0000-00001D240000}"/>
    <cellStyle name="Texto Explicativo 5" xfId="5932" xr:uid="{00000000-0005-0000-0000-00001E240000}"/>
    <cellStyle name="Texto Explicativo 6" xfId="5933" xr:uid="{00000000-0005-0000-0000-00001F240000}"/>
    <cellStyle name="Texto Explicativo 7" xfId="5934" xr:uid="{00000000-0005-0000-0000-000020240000}"/>
    <cellStyle name="Texto Explicativo 8" xfId="5935" xr:uid="{00000000-0005-0000-0000-000021240000}"/>
    <cellStyle name="Texto Explicativo 9" xfId="5936" xr:uid="{00000000-0005-0000-0000-000022240000}"/>
    <cellStyle name="Thousands (0)" xfId="5937" xr:uid="{00000000-0005-0000-0000-000023240000}"/>
    <cellStyle name="Thousands (0) 2" xfId="5938" xr:uid="{00000000-0005-0000-0000-000024240000}"/>
    <cellStyle name="Thousands (1)" xfId="5939" xr:uid="{00000000-0005-0000-0000-000025240000}"/>
    <cellStyle name="Thousands (1) 2" xfId="5940" xr:uid="{00000000-0005-0000-0000-000026240000}"/>
    <cellStyle name="time" xfId="5941" xr:uid="{00000000-0005-0000-0000-000027240000}"/>
    <cellStyle name="Title" xfId="5942" xr:uid="{00000000-0005-0000-0000-000028240000}"/>
    <cellStyle name="titulo" xfId="5943" xr:uid="{00000000-0005-0000-0000-000029240000}"/>
    <cellStyle name="Título 1 1" xfId="5944" xr:uid="{00000000-0005-0000-0000-00002A240000}"/>
    <cellStyle name="Título 1 10" xfId="5945" xr:uid="{00000000-0005-0000-0000-00002B240000}"/>
    <cellStyle name="Título 1 11" xfId="5946" xr:uid="{00000000-0005-0000-0000-00002C240000}"/>
    <cellStyle name="Título 1 12" xfId="5947" xr:uid="{00000000-0005-0000-0000-00002D240000}"/>
    <cellStyle name="Título 1 13" xfId="5948" xr:uid="{00000000-0005-0000-0000-00002E240000}"/>
    <cellStyle name="Título 1 14" xfId="5949" xr:uid="{00000000-0005-0000-0000-00002F240000}"/>
    <cellStyle name="Título 1 15" xfId="5950" xr:uid="{00000000-0005-0000-0000-000030240000}"/>
    <cellStyle name="Título 1 16" xfId="5951" xr:uid="{00000000-0005-0000-0000-000031240000}"/>
    <cellStyle name="Título 1 17" xfId="5952" xr:uid="{00000000-0005-0000-0000-000032240000}"/>
    <cellStyle name="Título 1 18" xfId="5953" xr:uid="{00000000-0005-0000-0000-000033240000}"/>
    <cellStyle name="Título 1 19" xfId="5954" xr:uid="{00000000-0005-0000-0000-000034240000}"/>
    <cellStyle name="Título 1 2" xfId="55" xr:uid="{00000000-0005-0000-0000-000035240000}"/>
    <cellStyle name="Título 1 2 2" xfId="344" xr:uid="{00000000-0005-0000-0000-000036240000}"/>
    <cellStyle name="Título 1 2_Empréstimos e Financiamento SPE" xfId="10665" xr:uid="{00000000-0005-0000-0000-000037240000}"/>
    <cellStyle name="Título 1 20" xfId="5955" xr:uid="{00000000-0005-0000-0000-000038240000}"/>
    <cellStyle name="Título 1 21" xfId="5956" xr:uid="{00000000-0005-0000-0000-000039240000}"/>
    <cellStyle name="Título 1 22" xfId="5957" xr:uid="{00000000-0005-0000-0000-00003A240000}"/>
    <cellStyle name="Título 1 23" xfId="5958" xr:uid="{00000000-0005-0000-0000-00003B240000}"/>
    <cellStyle name="Título 1 24" xfId="5959" xr:uid="{00000000-0005-0000-0000-00003C240000}"/>
    <cellStyle name="Título 1 25" xfId="5960" xr:uid="{00000000-0005-0000-0000-00003D240000}"/>
    <cellStyle name="Título 1 3" xfId="345" xr:uid="{00000000-0005-0000-0000-00003E240000}"/>
    <cellStyle name="Título 1 4" xfId="346" xr:uid="{00000000-0005-0000-0000-00003F240000}"/>
    <cellStyle name="Título 1 5" xfId="5961" xr:uid="{00000000-0005-0000-0000-000040240000}"/>
    <cellStyle name="Título 1 6" xfId="5962" xr:uid="{00000000-0005-0000-0000-000041240000}"/>
    <cellStyle name="Título 1 7" xfId="5963" xr:uid="{00000000-0005-0000-0000-000042240000}"/>
    <cellStyle name="Título 1 8" xfId="5964" xr:uid="{00000000-0005-0000-0000-000043240000}"/>
    <cellStyle name="Título 1 9" xfId="5965" xr:uid="{00000000-0005-0000-0000-000044240000}"/>
    <cellStyle name="Título 10" xfId="5966" xr:uid="{00000000-0005-0000-0000-000045240000}"/>
    <cellStyle name="Título 11" xfId="5967" xr:uid="{00000000-0005-0000-0000-000046240000}"/>
    <cellStyle name="Título 12" xfId="5968" xr:uid="{00000000-0005-0000-0000-000047240000}"/>
    <cellStyle name="Título 13" xfId="5969" xr:uid="{00000000-0005-0000-0000-000048240000}"/>
    <cellStyle name="Título 14" xfId="5970" xr:uid="{00000000-0005-0000-0000-000049240000}"/>
    <cellStyle name="Título 15" xfId="5971" xr:uid="{00000000-0005-0000-0000-00004A240000}"/>
    <cellStyle name="Título 16" xfId="5972" xr:uid="{00000000-0005-0000-0000-00004B240000}"/>
    <cellStyle name="Título 17" xfId="5973" xr:uid="{00000000-0005-0000-0000-00004C240000}"/>
    <cellStyle name="Título 18" xfId="5974" xr:uid="{00000000-0005-0000-0000-00004D240000}"/>
    <cellStyle name="Título 19" xfId="5975" xr:uid="{00000000-0005-0000-0000-00004E240000}"/>
    <cellStyle name="Título 2 10" xfId="5976" xr:uid="{00000000-0005-0000-0000-00004F240000}"/>
    <cellStyle name="Título 2 11" xfId="5977" xr:uid="{00000000-0005-0000-0000-000050240000}"/>
    <cellStyle name="Título 2 12" xfId="5978" xr:uid="{00000000-0005-0000-0000-000051240000}"/>
    <cellStyle name="Título 2 13" xfId="5979" xr:uid="{00000000-0005-0000-0000-000052240000}"/>
    <cellStyle name="Título 2 14" xfId="5980" xr:uid="{00000000-0005-0000-0000-000053240000}"/>
    <cellStyle name="Título 2 15" xfId="5981" xr:uid="{00000000-0005-0000-0000-000054240000}"/>
    <cellStyle name="Título 2 16" xfId="5982" xr:uid="{00000000-0005-0000-0000-000055240000}"/>
    <cellStyle name="Título 2 17" xfId="5983" xr:uid="{00000000-0005-0000-0000-000056240000}"/>
    <cellStyle name="Título 2 18" xfId="5984" xr:uid="{00000000-0005-0000-0000-000057240000}"/>
    <cellStyle name="Título 2 19" xfId="5985" xr:uid="{00000000-0005-0000-0000-000058240000}"/>
    <cellStyle name="Título 2 2" xfId="56" xr:uid="{00000000-0005-0000-0000-000059240000}"/>
    <cellStyle name="Título 2 2 2" xfId="347" xr:uid="{00000000-0005-0000-0000-00005A240000}"/>
    <cellStyle name="Título 2 2_Empréstimos e Financiamento SPE" xfId="10666" xr:uid="{00000000-0005-0000-0000-00005B240000}"/>
    <cellStyle name="Título 2 20" xfId="5986" xr:uid="{00000000-0005-0000-0000-00005C240000}"/>
    <cellStyle name="Título 2 21" xfId="5987" xr:uid="{00000000-0005-0000-0000-00005D240000}"/>
    <cellStyle name="Título 2 22" xfId="5988" xr:uid="{00000000-0005-0000-0000-00005E240000}"/>
    <cellStyle name="Título 2 23" xfId="5989" xr:uid="{00000000-0005-0000-0000-00005F240000}"/>
    <cellStyle name="Título 2 24" xfId="5990" xr:uid="{00000000-0005-0000-0000-000060240000}"/>
    <cellStyle name="Título 2 25" xfId="5991" xr:uid="{00000000-0005-0000-0000-000061240000}"/>
    <cellStyle name="Título 2 3" xfId="348" xr:uid="{00000000-0005-0000-0000-000062240000}"/>
    <cellStyle name="Título 2 4" xfId="349" xr:uid="{00000000-0005-0000-0000-000063240000}"/>
    <cellStyle name="Título 2 5" xfId="5992" xr:uid="{00000000-0005-0000-0000-000064240000}"/>
    <cellStyle name="Título 2 6" xfId="5993" xr:uid="{00000000-0005-0000-0000-000065240000}"/>
    <cellStyle name="Título 2 7" xfId="5994" xr:uid="{00000000-0005-0000-0000-000066240000}"/>
    <cellStyle name="Título 2 8" xfId="5995" xr:uid="{00000000-0005-0000-0000-000067240000}"/>
    <cellStyle name="Título 2 9" xfId="5996" xr:uid="{00000000-0005-0000-0000-000068240000}"/>
    <cellStyle name="Título 20" xfId="5997" xr:uid="{00000000-0005-0000-0000-000069240000}"/>
    <cellStyle name="Título 21" xfId="5998" xr:uid="{00000000-0005-0000-0000-00006A240000}"/>
    <cellStyle name="Título 22" xfId="5999" xr:uid="{00000000-0005-0000-0000-00006B240000}"/>
    <cellStyle name="Título 23" xfId="6000" xr:uid="{00000000-0005-0000-0000-00006C240000}"/>
    <cellStyle name="Título 24" xfId="6001" xr:uid="{00000000-0005-0000-0000-00006D240000}"/>
    <cellStyle name="Título 25" xfId="6002" xr:uid="{00000000-0005-0000-0000-00006E240000}"/>
    <cellStyle name="Título 26" xfId="6003" xr:uid="{00000000-0005-0000-0000-00006F240000}"/>
    <cellStyle name="Título 27" xfId="6004" xr:uid="{00000000-0005-0000-0000-000070240000}"/>
    <cellStyle name="Título 28" xfId="6005" xr:uid="{00000000-0005-0000-0000-000071240000}"/>
    <cellStyle name="Título 3 10" xfId="6006" xr:uid="{00000000-0005-0000-0000-000072240000}"/>
    <cellStyle name="Título 3 11" xfId="6007" xr:uid="{00000000-0005-0000-0000-000073240000}"/>
    <cellStyle name="Título 3 12" xfId="6008" xr:uid="{00000000-0005-0000-0000-000074240000}"/>
    <cellStyle name="Título 3 13" xfId="6009" xr:uid="{00000000-0005-0000-0000-000075240000}"/>
    <cellStyle name="Título 3 14" xfId="6010" xr:uid="{00000000-0005-0000-0000-000076240000}"/>
    <cellStyle name="Título 3 15" xfId="6011" xr:uid="{00000000-0005-0000-0000-000077240000}"/>
    <cellStyle name="Título 3 16" xfId="6012" xr:uid="{00000000-0005-0000-0000-000078240000}"/>
    <cellStyle name="Título 3 17" xfId="6013" xr:uid="{00000000-0005-0000-0000-000079240000}"/>
    <cellStyle name="Título 3 18" xfId="6014" xr:uid="{00000000-0005-0000-0000-00007A240000}"/>
    <cellStyle name="Título 3 19" xfId="6015" xr:uid="{00000000-0005-0000-0000-00007B240000}"/>
    <cellStyle name="Título 3 2" xfId="57" xr:uid="{00000000-0005-0000-0000-00007C240000}"/>
    <cellStyle name="Título 3 20" xfId="6016" xr:uid="{00000000-0005-0000-0000-00007D240000}"/>
    <cellStyle name="Título 3 21" xfId="6017" xr:uid="{00000000-0005-0000-0000-00007E240000}"/>
    <cellStyle name="Título 3 22" xfId="6018" xr:uid="{00000000-0005-0000-0000-00007F240000}"/>
    <cellStyle name="Título 3 23" xfId="6019" xr:uid="{00000000-0005-0000-0000-000080240000}"/>
    <cellStyle name="Título 3 24" xfId="6020" xr:uid="{00000000-0005-0000-0000-000081240000}"/>
    <cellStyle name="Título 3 25" xfId="6021" xr:uid="{00000000-0005-0000-0000-000082240000}"/>
    <cellStyle name="Título 3 3" xfId="350" xr:uid="{00000000-0005-0000-0000-000083240000}"/>
    <cellStyle name="Título 3 4" xfId="6022" xr:uid="{00000000-0005-0000-0000-000084240000}"/>
    <cellStyle name="Título 3 5" xfId="6023" xr:uid="{00000000-0005-0000-0000-000085240000}"/>
    <cellStyle name="Título 3 6" xfId="6024" xr:uid="{00000000-0005-0000-0000-000086240000}"/>
    <cellStyle name="Título 3 7" xfId="6025" xr:uid="{00000000-0005-0000-0000-000087240000}"/>
    <cellStyle name="Título 3 8" xfId="6026" xr:uid="{00000000-0005-0000-0000-000088240000}"/>
    <cellStyle name="Título 3 9" xfId="6027" xr:uid="{00000000-0005-0000-0000-000089240000}"/>
    <cellStyle name="Título 4 10" xfId="6028" xr:uid="{00000000-0005-0000-0000-00008A240000}"/>
    <cellStyle name="Título 4 11" xfId="6029" xr:uid="{00000000-0005-0000-0000-00008B240000}"/>
    <cellStyle name="Título 4 12" xfId="6030" xr:uid="{00000000-0005-0000-0000-00008C240000}"/>
    <cellStyle name="Título 4 13" xfId="6031" xr:uid="{00000000-0005-0000-0000-00008D240000}"/>
    <cellStyle name="Título 4 14" xfId="6032" xr:uid="{00000000-0005-0000-0000-00008E240000}"/>
    <cellStyle name="Título 4 15" xfId="6033" xr:uid="{00000000-0005-0000-0000-00008F240000}"/>
    <cellStyle name="Título 4 16" xfId="6034" xr:uid="{00000000-0005-0000-0000-000090240000}"/>
    <cellStyle name="Título 4 17" xfId="6035" xr:uid="{00000000-0005-0000-0000-000091240000}"/>
    <cellStyle name="Título 4 18" xfId="6036" xr:uid="{00000000-0005-0000-0000-000092240000}"/>
    <cellStyle name="Título 4 19" xfId="6037" xr:uid="{00000000-0005-0000-0000-000093240000}"/>
    <cellStyle name="Título 4 2" xfId="58" xr:uid="{00000000-0005-0000-0000-000094240000}"/>
    <cellStyle name="Título 4 20" xfId="6038" xr:uid="{00000000-0005-0000-0000-000095240000}"/>
    <cellStyle name="Título 4 21" xfId="6039" xr:uid="{00000000-0005-0000-0000-000096240000}"/>
    <cellStyle name="Título 4 22" xfId="6040" xr:uid="{00000000-0005-0000-0000-000097240000}"/>
    <cellStyle name="Título 4 23" xfId="6041" xr:uid="{00000000-0005-0000-0000-000098240000}"/>
    <cellStyle name="Título 4 24" xfId="6042" xr:uid="{00000000-0005-0000-0000-000099240000}"/>
    <cellStyle name="Título 4 25" xfId="6043" xr:uid="{00000000-0005-0000-0000-00009A240000}"/>
    <cellStyle name="Título 4 3" xfId="351" xr:uid="{00000000-0005-0000-0000-00009B240000}"/>
    <cellStyle name="Título 4 4" xfId="6044" xr:uid="{00000000-0005-0000-0000-00009C240000}"/>
    <cellStyle name="Título 4 5" xfId="6045" xr:uid="{00000000-0005-0000-0000-00009D240000}"/>
    <cellStyle name="Título 4 6" xfId="6046" xr:uid="{00000000-0005-0000-0000-00009E240000}"/>
    <cellStyle name="Título 4 7" xfId="6047" xr:uid="{00000000-0005-0000-0000-00009F240000}"/>
    <cellStyle name="Título 4 8" xfId="6048" xr:uid="{00000000-0005-0000-0000-0000A0240000}"/>
    <cellStyle name="Título 4 9" xfId="6049" xr:uid="{00000000-0005-0000-0000-0000A1240000}"/>
    <cellStyle name="Título 5" xfId="59" xr:uid="{00000000-0005-0000-0000-0000A2240000}"/>
    <cellStyle name="Título 6" xfId="6050" xr:uid="{00000000-0005-0000-0000-0000A3240000}"/>
    <cellStyle name="Título 7" xfId="6051" xr:uid="{00000000-0005-0000-0000-0000A4240000}"/>
    <cellStyle name="Título 8" xfId="6052" xr:uid="{00000000-0005-0000-0000-0000A5240000}"/>
    <cellStyle name="Título 9" xfId="6053" xr:uid="{00000000-0005-0000-0000-0000A6240000}"/>
    <cellStyle name="Todos" xfId="6054" xr:uid="{00000000-0005-0000-0000-0000A7240000}"/>
    <cellStyle name="Total 10" xfId="6055" xr:uid="{00000000-0005-0000-0000-0000A8240000}"/>
    <cellStyle name="Total 10 2" xfId="6056" xr:uid="{00000000-0005-0000-0000-0000A9240000}"/>
    <cellStyle name="Total 11" xfId="6057" xr:uid="{00000000-0005-0000-0000-0000AA240000}"/>
    <cellStyle name="Total 11 2" xfId="6058" xr:uid="{00000000-0005-0000-0000-0000AB240000}"/>
    <cellStyle name="Total 12" xfId="6059" xr:uid="{00000000-0005-0000-0000-0000AC240000}"/>
    <cellStyle name="Total 12 2" xfId="6060" xr:uid="{00000000-0005-0000-0000-0000AD240000}"/>
    <cellStyle name="Total 13" xfId="6061" xr:uid="{00000000-0005-0000-0000-0000AE240000}"/>
    <cellStyle name="Total 13 2" xfId="6062" xr:uid="{00000000-0005-0000-0000-0000AF240000}"/>
    <cellStyle name="Total 14" xfId="6063" xr:uid="{00000000-0005-0000-0000-0000B0240000}"/>
    <cellStyle name="Total 14 2" xfId="6064" xr:uid="{00000000-0005-0000-0000-0000B1240000}"/>
    <cellStyle name="Total 15" xfId="6065" xr:uid="{00000000-0005-0000-0000-0000B2240000}"/>
    <cellStyle name="Total 15 2" xfId="6066" xr:uid="{00000000-0005-0000-0000-0000B3240000}"/>
    <cellStyle name="Total 16" xfId="6067" xr:uid="{00000000-0005-0000-0000-0000B4240000}"/>
    <cellStyle name="Total 16 2" xfId="6068" xr:uid="{00000000-0005-0000-0000-0000B5240000}"/>
    <cellStyle name="Total 17" xfId="6069" xr:uid="{00000000-0005-0000-0000-0000B6240000}"/>
    <cellStyle name="Total 17 2" xfId="6070" xr:uid="{00000000-0005-0000-0000-0000B7240000}"/>
    <cellStyle name="Total 18" xfId="6071" xr:uid="{00000000-0005-0000-0000-0000B8240000}"/>
    <cellStyle name="Total 18 2" xfId="6072" xr:uid="{00000000-0005-0000-0000-0000B9240000}"/>
    <cellStyle name="Total 19" xfId="6073" xr:uid="{00000000-0005-0000-0000-0000BA240000}"/>
    <cellStyle name="Total 19 2" xfId="6074" xr:uid="{00000000-0005-0000-0000-0000BB240000}"/>
    <cellStyle name="Total 2" xfId="60" xr:uid="{00000000-0005-0000-0000-0000BC240000}"/>
    <cellStyle name="Total 2 2" xfId="352" xr:uid="{00000000-0005-0000-0000-0000BD240000}"/>
    <cellStyle name="Total 2_Empréstimos e Financiamento SPE" xfId="10667" xr:uid="{00000000-0005-0000-0000-0000BE240000}"/>
    <cellStyle name="Total 20" xfId="6075" xr:uid="{00000000-0005-0000-0000-0000BF240000}"/>
    <cellStyle name="Total 20 2" xfId="6076" xr:uid="{00000000-0005-0000-0000-0000C0240000}"/>
    <cellStyle name="Total 21" xfId="6077" xr:uid="{00000000-0005-0000-0000-0000C1240000}"/>
    <cellStyle name="Total 21 2" xfId="6078" xr:uid="{00000000-0005-0000-0000-0000C2240000}"/>
    <cellStyle name="Total 22" xfId="6079" xr:uid="{00000000-0005-0000-0000-0000C3240000}"/>
    <cellStyle name="Total 22 2" xfId="6080" xr:uid="{00000000-0005-0000-0000-0000C4240000}"/>
    <cellStyle name="Total 23" xfId="6081" xr:uid="{00000000-0005-0000-0000-0000C5240000}"/>
    <cellStyle name="Total 23 2" xfId="6082" xr:uid="{00000000-0005-0000-0000-0000C6240000}"/>
    <cellStyle name="Total 24" xfId="6083" xr:uid="{00000000-0005-0000-0000-0000C7240000}"/>
    <cellStyle name="Total 24 2" xfId="6084" xr:uid="{00000000-0005-0000-0000-0000C8240000}"/>
    <cellStyle name="Total 25" xfId="6085" xr:uid="{00000000-0005-0000-0000-0000C9240000}"/>
    <cellStyle name="Total 25 2" xfId="6086" xr:uid="{00000000-0005-0000-0000-0000CA240000}"/>
    <cellStyle name="Total 3" xfId="353" xr:uid="{00000000-0005-0000-0000-0000CB240000}"/>
    <cellStyle name="Total 3 2" xfId="6087" xr:uid="{00000000-0005-0000-0000-0000CC240000}"/>
    <cellStyle name="Total 3_Empréstimos e Financiamento SPE" xfId="10668" xr:uid="{00000000-0005-0000-0000-0000CD240000}"/>
    <cellStyle name="Total 4" xfId="354" xr:uid="{00000000-0005-0000-0000-0000CE240000}"/>
    <cellStyle name="Total 4 2" xfId="6088" xr:uid="{00000000-0005-0000-0000-0000CF240000}"/>
    <cellStyle name="Total 4_Empréstimos e Financiamento SPE" xfId="10669" xr:uid="{00000000-0005-0000-0000-0000D0240000}"/>
    <cellStyle name="Total 5" xfId="6089" xr:uid="{00000000-0005-0000-0000-0000D1240000}"/>
    <cellStyle name="Total 5 2" xfId="6090" xr:uid="{00000000-0005-0000-0000-0000D2240000}"/>
    <cellStyle name="Total 6" xfId="6091" xr:uid="{00000000-0005-0000-0000-0000D3240000}"/>
    <cellStyle name="Total 6 2" xfId="6092" xr:uid="{00000000-0005-0000-0000-0000D4240000}"/>
    <cellStyle name="Total 7" xfId="6093" xr:uid="{00000000-0005-0000-0000-0000D5240000}"/>
    <cellStyle name="Total 7 2" xfId="6094" xr:uid="{00000000-0005-0000-0000-0000D6240000}"/>
    <cellStyle name="Total 8" xfId="6095" xr:uid="{00000000-0005-0000-0000-0000D7240000}"/>
    <cellStyle name="Total 8 2" xfId="6096" xr:uid="{00000000-0005-0000-0000-0000D8240000}"/>
    <cellStyle name="Total 9" xfId="6097" xr:uid="{00000000-0005-0000-0000-0000D9240000}"/>
    <cellStyle name="Total 9 2" xfId="6098" xr:uid="{00000000-0005-0000-0000-0000DA240000}"/>
    <cellStyle name="totalbalan" xfId="6099" xr:uid="{00000000-0005-0000-0000-0000DB240000}"/>
    <cellStyle name="Underline 2" xfId="6100" xr:uid="{00000000-0005-0000-0000-0000DC240000}"/>
    <cellStyle name="Unprot" xfId="6101" xr:uid="{00000000-0005-0000-0000-0000DD240000}"/>
    <cellStyle name="Unprot$" xfId="6102" xr:uid="{00000000-0005-0000-0000-0000DE240000}"/>
    <cellStyle name="Unprot_Fluxo Econômico 2008 2013" xfId="6103" xr:uid="{00000000-0005-0000-0000-0000DF240000}"/>
    <cellStyle name="Unprotect" xfId="6104" xr:uid="{00000000-0005-0000-0000-0000E0240000}"/>
    <cellStyle name="V¡rgula" xfId="6105" xr:uid="{00000000-0005-0000-0000-0000E1240000}"/>
    <cellStyle name="V¡rgula0" xfId="6106" xr:uid="{00000000-0005-0000-0000-0000E2240000}"/>
    <cellStyle name="Vírgula 10" xfId="6107" xr:uid="{00000000-0005-0000-0000-0000E4240000}"/>
    <cellStyle name="Vírgula 10 10" xfId="12326" xr:uid="{00000000-0005-0000-0000-0000E5240000}"/>
    <cellStyle name="Vírgula 10 10 2" xfId="18258" xr:uid="{FC9D0577-6905-4079-AAB7-4DC83C1A78E4}"/>
    <cellStyle name="Vírgula 10 10 2 2" xfId="30052" xr:uid="{18E2FC17-6C24-41A5-8BC7-10EAC202E516}"/>
    <cellStyle name="Vírgula 10 10 2 3" xfId="41851" xr:uid="{5F09F00F-7ADD-40EF-A2B6-3F2E7E73317D}"/>
    <cellStyle name="Vírgula 10 10 3" xfId="24159" xr:uid="{0E3266D6-CECD-4CF0-A238-D5D7D80BAFE9}"/>
    <cellStyle name="Vírgula 10 10 4" xfId="35954" xr:uid="{BD57CC47-6DDD-4CF8-8790-E3EC956DA92B}"/>
    <cellStyle name="Vírgula 10 10 6" xfId="15265" xr:uid="{00000000-0005-0000-0000-0000E6240000}"/>
    <cellStyle name="Vírgula 10 10 6 2" xfId="15305" xr:uid="{00000000-0005-0000-0000-0000E7240000}"/>
    <cellStyle name="Vírgula 10 10 6 2 2" xfId="21211" xr:uid="{FF703F06-32AB-438E-89AD-FFAE79C03578}"/>
    <cellStyle name="Vírgula 10 10 6 2 2 2" xfId="33005" xr:uid="{87B71C2D-6AAA-45B4-B6E1-818B31AC4EC8}"/>
    <cellStyle name="Vírgula 10 10 6 2 2 3" xfId="44804" xr:uid="{8D1F971A-BF66-4E30-A725-A50136B8DD73}"/>
    <cellStyle name="Vírgula 10 10 6 3" xfId="21195" xr:uid="{4917224F-70AF-479D-B122-ABB82FC61687}"/>
    <cellStyle name="Vírgula 10 10 6 3 2" xfId="32989" xr:uid="{C8CC752E-9E3B-42B1-8C64-929787D99BE0}"/>
    <cellStyle name="Vírgula 10 10 6 3 3" xfId="44788" xr:uid="{F6B673B5-EEDB-47E5-B4D0-4C3A709DD2FC}"/>
    <cellStyle name="Vírgula 10 10 6 4" xfId="27095" xr:uid="{F8F36222-B409-49C9-8F87-3D5D201CD7FB}"/>
    <cellStyle name="Vírgula 10 10 6 5" xfId="38890" xr:uid="{74282309-06FB-4FA7-AEC6-4556B0838CF8}"/>
    <cellStyle name="Vírgula 10 2" xfId="6108" xr:uid="{00000000-0005-0000-0000-0000E8240000}"/>
    <cellStyle name="Vírgula 10 2 2" xfId="6109" xr:uid="{00000000-0005-0000-0000-0000E9240000}"/>
    <cellStyle name="Vírgula 10 2 2 2" xfId="6110" xr:uid="{00000000-0005-0000-0000-0000EA240000}"/>
    <cellStyle name="Vírgula 10 2 2 3" xfId="6111" xr:uid="{00000000-0005-0000-0000-0000EB240000}"/>
    <cellStyle name="Vírgula 10 2 3" xfId="6112" xr:uid="{00000000-0005-0000-0000-0000EC240000}"/>
    <cellStyle name="Vírgula 10 2 4" xfId="6113" xr:uid="{00000000-0005-0000-0000-0000ED240000}"/>
    <cellStyle name="Vírgula 10 2 5" xfId="6114" xr:uid="{00000000-0005-0000-0000-0000EE240000}"/>
    <cellStyle name="Vírgula 10 3" xfId="6115" xr:uid="{00000000-0005-0000-0000-0000EF240000}"/>
    <cellStyle name="Vírgula 10 3 2" xfId="6116" xr:uid="{00000000-0005-0000-0000-0000F0240000}"/>
    <cellStyle name="Vírgula 10 3 2 2" xfId="6117" xr:uid="{00000000-0005-0000-0000-0000F1240000}"/>
    <cellStyle name="Vírgula 10 3 2 3" xfId="6118" xr:uid="{00000000-0005-0000-0000-0000F2240000}"/>
    <cellStyle name="Vírgula 10 3 3" xfId="6119" xr:uid="{00000000-0005-0000-0000-0000F3240000}"/>
    <cellStyle name="Vírgula 10 3 4" xfId="6120" xr:uid="{00000000-0005-0000-0000-0000F4240000}"/>
    <cellStyle name="Vírgula 10 3 5" xfId="6121" xr:uid="{00000000-0005-0000-0000-0000F5240000}"/>
    <cellStyle name="Vírgula 10 4" xfId="6122" xr:uid="{00000000-0005-0000-0000-0000F6240000}"/>
    <cellStyle name="Vírgula 10 4 2" xfId="6123" xr:uid="{00000000-0005-0000-0000-0000F7240000}"/>
    <cellStyle name="Vírgula 10 4 2 2" xfId="6124" xr:uid="{00000000-0005-0000-0000-0000F8240000}"/>
    <cellStyle name="Vírgula 10 4 2 3" xfId="6125" xr:uid="{00000000-0005-0000-0000-0000F9240000}"/>
    <cellStyle name="Vírgula 10 4 3" xfId="6126" xr:uid="{00000000-0005-0000-0000-0000FA240000}"/>
    <cellStyle name="Vírgula 10 4 4" xfId="6127" xr:uid="{00000000-0005-0000-0000-0000FB240000}"/>
    <cellStyle name="Vírgula 10 4 5" xfId="6128" xr:uid="{00000000-0005-0000-0000-0000FC240000}"/>
    <cellStyle name="Vírgula 10 5" xfId="6129" xr:uid="{00000000-0005-0000-0000-0000FD240000}"/>
    <cellStyle name="Vírgula 10 5 2" xfId="6130" xr:uid="{00000000-0005-0000-0000-0000FE240000}"/>
    <cellStyle name="Vírgula 10 5 2 2" xfId="6131" xr:uid="{00000000-0005-0000-0000-0000FF240000}"/>
    <cellStyle name="Vírgula 10 5 2 3" xfId="6132" xr:uid="{00000000-0005-0000-0000-000000250000}"/>
    <cellStyle name="Vírgula 10 5 3" xfId="6133" xr:uid="{00000000-0005-0000-0000-000001250000}"/>
    <cellStyle name="Vírgula 10 5 4" xfId="6134" xr:uid="{00000000-0005-0000-0000-000002250000}"/>
    <cellStyle name="Vírgula 10 5 5" xfId="6135" xr:uid="{00000000-0005-0000-0000-000003250000}"/>
    <cellStyle name="Vírgula 10 6" xfId="6136" xr:uid="{00000000-0005-0000-0000-000004250000}"/>
    <cellStyle name="Vírgula 10 6 2" xfId="6137" xr:uid="{00000000-0005-0000-0000-000005250000}"/>
    <cellStyle name="Vírgula 10 6 3" xfId="6138" xr:uid="{00000000-0005-0000-0000-000006250000}"/>
    <cellStyle name="Vírgula 10 7" xfId="6139" xr:uid="{00000000-0005-0000-0000-000007250000}"/>
    <cellStyle name="Vírgula 10 8" xfId="6140" xr:uid="{00000000-0005-0000-0000-000008250000}"/>
    <cellStyle name="Vírgula 10 9" xfId="6141" xr:uid="{00000000-0005-0000-0000-000009250000}"/>
    <cellStyle name="Vírgula 11" xfId="6142" xr:uid="{00000000-0005-0000-0000-00000A250000}"/>
    <cellStyle name="Vírgula 11 10" xfId="6143" xr:uid="{00000000-0005-0000-0000-00000B250000}"/>
    <cellStyle name="Vírgula 11 11" xfId="6144" xr:uid="{00000000-0005-0000-0000-00000C250000}"/>
    <cellStyle name="Vírgula 11 2" xfId="6145" xr:uid="{00000000-0005-0000-0000-00000D250000}"/>
    <cellStyle name="Vírgula 11 2 2" xfId="6146" xr:uid="{00000000-0005-0000-0000-00000E250000}"/>
    <cellStyle name="Vírgula 11 2 2 2" xfId="6147" xr:uid="{00000000-0005-0000-0000-00000F250000}"/>
    <cellStyle name="Vírgula 11 2 2 2 2" xfId="6148" xr:uid="{00000000-0005-0000-0000-000010250000}"/>
    <cellStyle name="Vírgula 11 2 2 2 3" xfId="6149" xr:uid="{00000000-0005-0000-0000-000011250000}"/>
    <cellStyle name="Vírgula 11 2 2 3" xfId="6150" xr:uid="{00000000-0005-0000-0000-000012250000}"/>
    <cellStyle name="Vírgula 11 2 2 4" xfId="6151" xr:uid="{00000000-0005-0000-0000-000013250000}"/>
    <cellStyle name="Vírgula 11 2 2 5" xfId="6152" xr:uid="{00000000-0005-0000-0000-000014250000}"/>
    <cellStyle name="Vírgula 11 2 3" xfId="6153" xr:uid="{00000000-0005-0000-0000-000015250000}"/>
    <cellStyle name="Vírgula 11 2 3 2" xfId="6154" xr:uid="{00000000-0005-0000-0000-000016250000}"/>
    <cellStyle name="Vírgula 11 2 3 2 2" xfId="6155" xr:uid="{00000000-0005-0000-0000-000017250000}"/>
    <cellStyle name="Vírgula 11 2 3 2 3" xfId="6156" xr:uid="{00000000-0005-0000-0000-000018250000}"/>
    <cellStyle name="Vírgula 11 2 3 3" xfId="6157" xr:uid="{00000000-0005-0000-0000-000019250000}"/>
    <cellStyle name="Vírgula 11 2 3 4" xfId="6158" xr:uid="{00000000-0005-0000-0000-00001A250000}"/>
    <cellStyle name="Vírgula 11 2 3 5" xfId="6159" xr:uid="{00000000-0005-0000-0000-00001B250000}"/>
    <cellStyle name="Vírgula 11 2 4" xfId="6160" xr:uid="{00000000-0005-0000-0000-00001C250000}"/>
    <cellStyle name="Vírgula 11 2 4 2" xfId="6161" xr:uid="{00000000-0005-0000-0000-00001D250000}"/>
    <cellStyle name="Vírgula 11 2 4 2 2" xfId="6162" xr:uid="{00000000-0005-0000-0000-00001E250000}"/>
    <cellStyle name="Vírgula 11 2 4 2 3" xfId="6163" xr:uid="{00000000-0005-0000-0000-00001F250000}"/>
    <cellStyle name="Vírgula 11 2 4 3" xfId="6164" xr:uid="{00000000-0005-0000-0000-000020250000}"/>
    <cellStyle name="Vírgula 11 2 4 4" xfId="6165" xr:uid="{00000000-0005-0000-0000-000021250000}"/>
    <cellStyle name="Vírgula 11 2 4 5" xfId="6166" xr:uid="{00000000-0005-0000-0000-000022250000}"/>
    <cellStyle name="Vírgula 11 2 5" xfId="6167" xr:uid="{00000000-0005-0000-0000-000023250000}"/>
    <cellStyle name="Vírgula 11 2 5 2" xfId="6168" xr:uid="{00000000-0005-0000-0000-000024250000}"/>
    <cellStyle name="Vírgula 11 2 5 2 2" xfId="6169" xr:uid="{00000000-0005-0000-0000-000025250000}"/>
    <cellStyle name="Vírgula 11 2 5 2 3" xfId="6170" xr:uid="{00000000-0005-0000-0000-000026250000}"/>
    <cellStyle name="Vírgula 11 2 5 3" xfId="6171" xr:uid="{00000000-0005-0000-0000-000027250000}"/>
    <cellStyle name="Vírgula 11 2 5 4" xfId="6172" xr:uid="{00000000-0005-0000-0000-000028250000}"/>
    <cellStyle name="Vírgula 11 2 5 5" xfId="6173" xr:uid="{00000000-0005-0000-0000-000029250000}"/>
    <cellStyle name="Vírgula 11 2 6" xfId="6174" xr:uid="{00000000-0005-0000-0000-00002A250000}"/>
    <cellStyle name="Vírgula 11 2 6 2" xfId="6175" xr:uid="{00000000-0005-0000-0000-00002B250000}"/>
    <cellStyle name="Vírgula 11 2 6 3" xfId="6176" xr:uid="{00000000-0005-0000-0000-00002C250000}"/>
    <cellStyle name="Vírgula 11 2 7" xfId="6177" xr:uid="{00000000-0005-0000-0000-00002D250000}"/>
    <cellStyle name="Vírgula 11 2 8" xfId="6178" xr:uid="{00000000-0005-0000-0000-00002E250000}"/>
    <cellStyle name="Vírgula 11 2 9" xfId="6179" xr:uid="{00000000-0005-0000-0000-00002F250000}"/>
    <cellStyle name="Vírgula 11 3" xfId="6180" xr:uid="{00000000-0005-0000-0000-000030250000}"/>
    <cellStyle name="Vírgula 11 3 2" xfId="6181" xr:uid="{00000000-0005-0000-0000-000031250000}"/>
    <cellStyle name="Vírgula 11 3 2 2" xfId="6182" xr:uid="{00000000-0005-0000-0000-000032250000}"/>
    <cellStyle name="Vírgula 11 3 2 2 2" xfId="6183" xr:uid="{00000000-0005-0000-0000-000033250000}"/>
    <cellStyle name="Vírgula 11 3 2 2 3" xfId="6184" xr:uid="{00000000-0005-0000-0000-000034250000}"/>
    <cellStyle name="Vírgula 11 3 2 3" xfId="6185" xr:uid="{00000000-0005-0000-0000-000035250000}"/>
    <cellStyle name="Vírgula 11 3 2 4" xfId="6186" xr:uid="{00000000-0005-0000-0000-000036250000}"/>
    <cellStyle name="Vírgula 11 3 2 5" xfId="6187" xr:uid="{00000000-0005-0000-0000-000037250000}"/>
    <cellStyle name="Vírgula 11 3 3" xfId="6188" xr:uid="{00000000-0005-0000-0000-000038250000}"/>
    <cellStyle name="Vírgula 11 3 3 2" xfId="6189" xr:uid="{00000000-0005-0000-0000-000039250000}"/>
    <cellStyle name="Vírgula 11 3 3 2 2" xfId="6190" xr:uid="{00000000-0005-0000-0000-00003A250000}"/>
    <cellStyle name="Vírgula 11 3 3 2 3" xfId="6191" xr:uid="{00000000-0005-0000-0000-00003B250000}"/>
    <cellStyle name="Vírgula 11 3 3 3" xfId="6192" xr:uid="{00000000-0005-0000-0000-00003C250000}"/>
    <cellStyle name="Vírgula 11 3 3 4" xfId="6193" xr:uid="{00000000-0005-0000-0000-00003D250000}"/>
    <cellStyle name="Vírgula 11 3 3 5" xfId="6194" xr:uid="{00000000-0005-0000-0000-00003E250000}"/>
    <cellStyle name="Vírgula 11 3 4" xfId="6195" xr:uid="{00000000-0005-0000-0000-00003F250000}"/>
    <cellStyle name="Vírgula 11 3 4 2" xfId="6196" xr:uid="{00000000-0005-0000-0000-000040250000}"/>
    <cellStyle name="Vírgula 11 3 4 3" xfId="6197" xr:uid="{00000000-0005-0000-0000-000041250000}"/>
    <cellStyle name="Vírgula 11 3 5" xfId="6198" xr:uid="{00000000-0005-0000-0000-000042250000}"/>
    <cellStyle name="Vírgula 11 3 6" xfId="6199" xr:uid="{00000000-0005-0000-0000-000043250000}"/>
    <cellStyle name="Vírgula 11 3 7" xfId="6200" xr:uid="{00000000-0005-0000-0000-000044250000}"/>
    <cellStyle name="Vírgula 11 4" xfId="6201" xr:uid="{00000000-0005-0000-0000-000045250000}"/>
    <cellStyle name="Vírgula 11 4 2" xfId="6202" xr:uid="{00000000-0005-0000-0000-000046250000}"/>
    <cellStyle name="Vírgula 11 4 2 2" xfId="6203" xr:uid="{00000000-0005-0000-0000-000047250000}"/>
    <cellStyle name="Vírgula 11 4 2 3" xfId="6204" xr:uid="{00000000-0005-0000-0000-000048250000}"/>
    <cellStyle name="Vírgula 11 4 3" xfId="6205" xr:uid="{00000000-0005-0000-0000-000049250000}"/>
    <cellStyle name="Vírgula 11 4 4" xfId="6206" xr:uid="{00000000-0005-0000-0000-00004A250000}"/>
    <cellStyle name="Vírgula 11 4 5" xfId="6207" xr:uid="{00000000-0005-0000-0000-00004B250000}"/>
    <cellStyle name="Vírgula 11 5" xfId="6208" xr:uid="{00000000-0005-0000-0000-00004C250000}"/>
    <cellStyle name="Vírgula 11 5 2" xfId="6209" xr:uid="{00000000-0005-0000-0000-00004D250000}"/>
    <cellStyle name="Vírgula 11 5 2 2" xfId="6210" xr:uid="{00000000-0005-0000-0000-00004E250000}"/>
    <cellStyle name="Vírgula 11 5 2 3" xfId="6211" xr:uid="{00000000-0005-0000-0000-00004F250000}"/>
    <cellStyle name="Vírgula 11 5 3" xfId="6212" xr:uid="{00000000-0005-0000-0000-000050250000}"/>
    <cellStyle name="Vírgula 11 5 4" xfId="6213" xr:uid="{00000000-0005-0000-0000-000051250000}"/>
    <cellStyle name="Vírgula 11 5 5" xfId="6214" xr:uid="{00000000-0005-0000-0000-000052250000}"/>
    <cellStyle name="Vírgula 11 6" xfId="6215" xr:uid="{00000000-0005-0000-0000-000053250000}"/>
    <cellStyle name="Vírgula 11 6 2" xfId="6216" xr:uid="{00000000-0005-0000-0000-000054250000}"/>
    <cellStyle name="Vírgula 11 6 2 2" xfId="6217" xr:uid="{00000000-0005-0000-0000-000055250000}"/>
    <cellStyle name="Vírgula 11 6 2 3" xfId="6218" xr:uid="{00000000-0005-0000-0000-000056250000}"/>
    <cellStyle name="Vírgula 11 6 3" xfId="6219" xr:uid="{00000000-0005-0000-0000-000057250000}"/>
    <cellStyle name="Vírgula 11 6 4" xfId="6220" xr:uid="{00000000-0005-0000-0000-000058250000}"/>
    <cellStyle name="Vírgula 11 6 5" xfId="6221" xr:uid="{00000000-0005-0000-0000-000059250000}"/>
    <cellStyle name="Vírgula 11 7" xfId="6222" xr:uid="{00000000-0005-0000-0000-00005A250000}"/>
    <cellStyle name="Vírgula 11 7 2" xfId="6223" xr:uid="{00000000-0005-0000-0000-00005B250000}"/>
    <cellStyle name="Vírgula 11 7 2 2" xfId="6224" xr:uid="{00000000-0005-0000-0000-00005C250000}"/>
    <cellStyle name="Vírgula 11 7 2 3" xfId="6225" xr:uid="{00000000-0005-0000-0000-00005D250000}"/>
    <cellStyle name="Vírgula 11 7 3" xfId="6226" xr:uid="{00000000-0005-0000-0000-00005E250000}"/>
    <cellStyle name="Vírgula 11 7 4" xfId="6227" xr:uid="{00000000-0005-0000-0000-00005F250000}"/>
    <cellStyle name="Vírgula 11 7 5" xfId="6228" xr:uid="{00000000-0005-0000-0000-000060250000}"/>
    <cellStyle name="Vírgula 11 8" xfId="6229" xr:uid="{00000000-0005-0000-0000-000061250000}"/>
    <cellStyle name="Vírgula 11 8 2" xfId="6230" xr:uid="{00000000-0005-0000-0000-000062250000}"/>
    <cellStyle name="Vírgula 11 8 3" xfId="6231" xr:uid="{00000000-0005-0000-0000-000063250000}"/>
    <cellStyle name="Vírgula 11 9" xfId="6232" xr:uid="{00000000-0005-0000-0000-000064250000}"/>
    <cellStyle name="Vírgula 12" xfId="6233" xr:uid="{00000000-0005-0000-0000-000065250000}"/>
    <cellStyle name="Vírgula 12 2" xfId="6234" xr:uid="{00000000-0005-0000-0000-000066250000}"/>
    <cellStyle name="Vírgula 12 2 2" xfId="6235" xr:uid="{00000000-0005-0000-0000-000067250000}"/>
    <cellStyle name="Vírgula 12 2 2 2" xfId="6236" xr:uid="{00000000-0005-0000-0000-000068250000}"/>
    <cellStyle name="Vírgula 12 2 2 2 2" xfId="6237" xr:uid="{00000000-0005-0000-0000-000069250000}"/>
    <cellStyle name="Vírgula 12 2 2 2 3" xfId="6238" xr:uid="{00000000-0005-0000-0000-00006A250000}"/>
    <cellStyle name="Vírgula 12 2 2 3" xfId="6239" xr:uid="{00000000-0005-0000-0000-00006B250000}"/>
    <cellStyle name="Vírgula 12 2 2 4" xfId="6240" xr:uid="{00000000-0005-0000-0000-00006C250000}"/>
    <cellStyle name="Vírgula 12 2 2 5" xfId="6241" xr:uid="{00000000-0005-0000-0000-00006D250000}"/>
    <cellStyle name="Vírgula 12 2 3" xfId="6242" xr:uid="{00000000-0005-0000-0000-00006E250000}"/>
    <cellStyle name="Vírgula 12 2 3 2" xfId="6243" xr:uid="{00000000-0005-0000-0000-00006F250000}"/>
    <cellStyle name="Vírgula 12 2 3 2 2" xfId="6244" xr:uid="{00000000-0005-0000-0000-000070250000}"/>
    <cellStyle name="Vírgula 12 2 3 2 3" xfId="6245" xr:uid="{00000000-0005-0000-0000-000071250000}"/>
    <cellStyle name="Vírgula 12 2 3 3" xfId="6246" xr:uid="{00000000-0005-0000-0000-000072250000}"/>
    <cellStyle name="Vírgula 12 2 3 4" xfId="6247" xr:uid="{00000000-0005-0000-0000-000073250000}"/>
    <cellStyle name="Vírgula 12 2 3 5" xfId="6248" xr:uid="{00000000-0005-0000-0000-000074250000}"/>
    <cellStyle name="Vírgula 12 2 4" xfId="6249" xr:uid="{00000000-0005-0000-0000-000075250000}"/>
    <cellStyle name="Vírgula 12 2 4 2" xfId="6250" xr:uid="{00000000-0005-0000-0000-000076250000}"/>
    <cellStyle name="Vírgula 12 2 4 3" xfId="6251" xr:uid="{00000000-0005-0000-0000-000077250000}"/>
    <cellStyle name="Vírgula 12 2 5" xfId="6252" xr:uid="{00000000-0005-0000-0000-000078250000}"/>
    <cellStyle name="Vírgula 12 2 6" xfId="6253" xr:uid="{00000000-0005-0000-0000-000079250000}"/>
    <cellStyle name="Vírgula 12 2 7" xfId="6254" xr:uid="{00000000-0005-0000-0000-00007A250000}"/>
    <cellStyle name="Vírgula 12 3" xfId="6255" xr:uid="{00000000-0005-0000-0000-00007B250000}"/>
    <cellStyle name="Vírgula 12 3 2" xfId="6256" xr:uid="{00000000-0005-0000-0000-00007C250000}"/>
    <cellStyle name="Vírgula 12 3 2 2" xfId="6257" xr:uid="{00000000-0005-0000-0000-00007D250000}"/>
    <cellStyle name="Vírgula 12 3 2 2 2" xfId="6258" xr:uid="{00000000-0005-0000-0000-00007E250000}"/>
    <cellStyle name="Vírgula 12 3 2 2 3" xfId="6259" xr:uid="{00000000-0005-0000-0000-00007F250000}"/>
    <cellStyle name="Vírgula 12 3 2 3" xfId="6260" xr:uid="{00000000-0005-0000-0000-000080250000}"/>
    <cellStyle name="Vírgula 12 3 2 4" xfId="6261" xr:uid="{00000000-0005-0000-0000-000081250000}"/>
    <cellStyle name="Vírgula 12 3 2 5" xfId="6262" xr:uid="{00000000-0005-0000-0000-000082250000}"/>
    <cellStyle name="Vírgula 12 3 3" xfId="6263" xr:uid="{00000000-0005-0000-0000-000083250000}"/>
    <cellStyle name="Vírgula 12 3 3 2" xfId="6264" xr:uid="{00000000-0005-0000-0000-000084250000}"/>
    <cellStyle name="Vírgula 12 3 3 2 2" xfId="6265" xr:uid="{00000000-0005-0000-0000-000085250000}"/>
    <cellStyle name="Vírgula 12 3 3 2 3" xfId="6266" xr:uid="{00000000-0005-0000-0000-000086250000}"/>
    <cellStyle name="Vírgula 12 3 3 3" xfId="6267" xr:uid="{00000000-0005-0000-0000-000087250000}"/>
    <cellStyle name="Vírgula 12 3 3 4" xfId="6268" xr:uid="{00000000-0005-0000-0000-000088250000}"/>
    <cellStyle name="Vírgula 12 3 3 5" xfId="6269" xr:uid="{00000000-0005-0000-0000-000089250000}"/>
    <cellStyle name="Vírgula 12 3 4" xfId="6270" xr:uid="{00000000-0005-0000-0000-00008A250000}"/>
    <cellStyle name="Vírgula 12 3 4 2" xfId="6271" xr:uid="{00000000-0005-0000-0000-00008B250000}"/>
    <cellStyle name="Vírgula 12 3 4 3" xfId="6272" xr:uid="{00000000-0005-0000-0000-00008C250000}"/>
    <cellStyle name="Vírgula 12 3 5" xfId="6273" xr:uid="{00000000-0005-0000-0000-00008D250000}"/>
    <cellStyle name="Vírgula 12 3 6" xfId="6274" xr:uid="{00000000-0005-0000-0000-00008E250000}"/>
    <cellStyle name="Vírgula 12 3 7" xfId="6275" xr:uid="{00000000-0005-0000-0000-00008F250000}"/>
    <cellStyle name="Vírgula 12 4" xfId="6276" xr:uid="{00000000-0005-0000-0000-000090250000}"/>
    <cellStyle name="Vírgula 12 4 2" xfId="6277" xr:uid="{00000000-0005-0000-0000-000091250000}"/>
    <cellStyle name="Vírgula 12 4 2 2" xfId="6278" xr:uid="{00000000-0005-0000-0000-000092250000}"/>
    <cellStyle name="Vírgula 12 4 2 3" xfId="6279" xr:uid="{00000000-0005-0000-0000-000093250000}"/>
    <cellStyle name="Vírgula 12 4 3" xfId="6280" xr:uid="{00000000-0005-0000-0000-000094250000}"/>
    <cellStyle name="Vírgula 12 4 4" xfId="6281" xr:uid="{00000000-0005-0000-0000-000095250000}"/>
    <cellStyle name="Vírgula 12 4 5" xfId="6282" xr:uid="{00000000-0005-0000-0000-000096250000}"/>
    <cellStyle name="Vírgula 12 5" xfId="6283" xr:uid="{00000000-0005-0000-0000-000097250000}"/>
    <cellStyle name="Vírgula 12 5 2" xfId="6284" xr:uid="{00000000-0005-0000-0000-000098250000}"/>
    <cellStyle name="Vírgula 12 5 2 2" xfId="6285" xr:uid="{00000000-0005-0000-0000-000099250000}"/>
    <cellStyle name="Vírgula 12 5 2 3" xfId="6286" xr:uid="{00000000-0005-0000-0000-00009A250000}"/>
    <cellStyle name="Vírgula 12 5 3" xfId="6287" xr:uid="{00000000-0005-0000-0000-00009B250000}"/>
    <cellStyle name="Vírgula 12 5 4" xfId="6288" xr:uid="{00000000-0005-0000-0000-00009C250000}"/>
    <cellStyle name="Vírgula 12 5 5" xfId="6289" xr:uid="{00000000-0005-0000-0000-00009D250000}"/>
    <cellStyle name="Vírgula 12 6" xfId="6290" xr:uid="{00000000-0005-0000-0000-00009E250000}"/>
    <cellStyle name="Vírgula 12 6 2" xfId="6291" xr:uid="{00000000-0005-0000-0000-00009F250000}"/>
    <cellStyle name="Vírgula 12 6 3" xfId="6292" xr:uid="{00000000-0005-0000-0000-0000A0250000}"/>
    <cellStyle name="Vírgula 12 7" xfId="6293" xr:uid="{00000000-0005-0000-0000-0000A1250000}"/>
    <cellStyle name="Vírgula 12 8" xfId="6294" xr:uid="{00000000-0005-0000-0000-0000A2250000}"/>
    <cellStyle name="Vírgula 12 9" xfId="6295" xr:uid="{00000000-0005-0000-0000-0000A3250000}"/>
    <cellStyle name="Vírgula 13" xfId="6296" xr:uid="{00000000-0005-0000-0000-0000A4250000}"/>
    <cellStyle name="Vírgula 13 2" xfId="6297" xr:uid="{00000000-0005-0000-0000-0000A5250000}"/>
    <cellStyle name="Vírgula 13 2 2" xfId="6298" xr:uid="{00000000-0005-0000-0000-0000A6250000}"/>
    <cellStyle name="Vírgula 13 2 2 2" xfId="6299" xr:uid="{00000000-0005-0000-0000-0000A7250000}"/>
    <cellStyle name="Vírgula 13 2 2 2 2" xfId="6300" xr:uid="{00000000-0005-0000-0000-0000A8250000}"/>
    <cellStyle name="Vírgula 13 2 2 2 3" xfId="6301" xr:uid="{00000000-0005-0000-0000-0000A9250000}"/>
    <cellStyle name="Vírgula 13 2 2 3" xfId="6302" xr:uid="{00000000-0005-0000-0000-0000AA250000}"/>
    <cellStyle name="Vírgula 13 2 2 4" xfId="6303" xr:uid="{00000000-0005-0000-0000-0000AB250000}"/>
    <cellStyle name="Vírgula 13 2 2 5" xfId="6304" xr:uid="{00000000-0005-0000-0000-0000AC250000}"/>
    <cellStyle name="Vírgula 13 2 3" xfId="6305" xr:uid="{00000000-0005-0000-0000-0000AD250000}"/>
    <cellStyle name="Vírgula 13 2 3 2" xfId="6306" xr:uid="{00000000-0005-0000-0000-0000AE250000}"/>
    <cellStyle name="Vírgula 13 2 3 2 2" xfId="6307" xr:uid="{00000000-0005-0000-0000-0000AF250000}"/>
    <cellStyle name="Vírgula 13 2 3 2 3" xfId="6308" xr:uid="{00000000-0005-0000-0000-0000B0250000}"/>
    <cellStyle name="Vírgula 13 2 3 3" xfId="6309" xr:uid="{00000000-0005-0000-0000-0000B1250000}"/>
    <cellStyle name="Vírgula 13 2 3 4" xfId="6310" xr:uid="{00000000-0005-0000-0000-0000B2250000}"/>
    <cellStyle name="Vírgula 13 2 3 5" xfId="6311" xr:uid="{00000000-0005-0000-0000-0000B3250000}"/>
    <cellStyle name="Vírgula 13 2 4" xfId="6312" xr:uid="{00000000-0005-0000-0000-0000B4250000}"/>
    <cellStyle name="Vírgula 13 2 4 2" xfId="6313" xr:uid="{00000000-0005-0000-0000-0000B5250000}"/>
    <cellStyle name="Vírgula 13 2 4 3" xfId="6314" xr:uid="{00000000-0005-0000-0000-0000B6250000}"/>
    <cellStyle name="Vírgula 13 2 5" xfId="6315" xr:uid="{00000000-0005-0000-0000-0000B7250000}"/>
    <cellStyle name="Vírgula 13 2 6" xfId="6316" xr:uid="{00000000-0005-0000-0000-0000B8250000}"/>
    <cellStyle name="Vírgula 13 2 7" xfId="6317" xr:uid="{00000000-0005-0000-0000-0000B9250000}"/>
    <cellStyle name="Vírgula 13 3" xfId="6318" xr:uid="{00000000-0005-0000-0000-0000BA250000}"/>
    <cellStyle name="Vírgula 13 3 2" xfId="6319" xr:uid="{00000000-0005-0000-0000-0000BB250000}"/>
    <cellStyle name="Vírgula 13 3 2 2" xfId="6320" xr:uid="{00000000-0005-0000-0000-0000BC250000}"/>
    <cellStyle name="Vírgula 13 3 2 2 2" xfId="6321" xr:uid="{00000000-0005-0000-0000-0000BD250000}"/>
    <cellStyle name="Vírgula 13 3 2 2 3" xfId="6322" xr:uid="{00000000-0005-0000-0000-0000BE250000}"/>
    <cellStyle name="Vírgula 13 3 2 3" xfId="6323" xr:uid="{00000000-0005-0000-0000-0000BF250000}"/>
    <cellStyle name="Vírgula 13 3 2 4" xfId="6324" xr:uid="{00000000-0005-0000-0000-0000C0250000}"/>
    <cellStyle name="Vírgula 13 3 2 5" xfId="6325" xr:uid="{00000000-0005-0000-0000-0000C1250000}"/>
    <cellStyle name="Vírgula 13 3 3" xfId="6326" xr:uid="{00000000-0005-0000-0000-0000C2250000}"/>
    <cellStyle name="Vírgula 13 3 3 2" xfId="6327" xr:uid="{00000000-0005-0000-0000-0000C3250000}"/>
    <cellStyle name="Vírgula 13 3 3 2 2" xfId="6328" xr:uid="{00000000-0005-0000-0000-0000C4250000}"/>
    <cellStyle name="Vírgula 13 3 3 2 3" xfId="6329" xr:uid="{00000000-0005-0000-0000-0000C5250000}"/>
    <cellStyle name="Vírgula 13 3 3 3" xfId="6330" xr:uid="{00000000-0005-0000-0000-0000C6250000}"/>
    <cellStyle name="Vírgula 13 3 3 4" xfId="6331" xr:uid="{00000000-0005-0000-0000-0000C7250000}"/>
    <cellStyle name="Vírgula 13 3 3 5" xfId="6332" xr:uid="{00000000-0005-0000-0000-0000C8250000}"/>
    <cellStyle name="Vírgula 13 3 4" xfId="6333" xr:uid="{00000000-0005-0000-0000-0000C9250000}"/>
    <cellStyle name="Vírgula 13 3 4 2" xfId="6334" xr:uid="{00000000-0005-0000-0000-0000CA250000}"/>
    <cellStyle name="Vírgula 13 3 4 3" xfId="6335" xr:uid="{00000000-0005-0000-0000-0000CB250000}"/>
    <cellStyle name="Vírgula 13 3 5" xfId="6336" xr:uid="{00000000-0005-0000-0000-0000CC250000}"/>
    <cellStyle name="Vírgula 13 3 6" xfId="6337" xr:uid="{00000000-0005-0000-0000-0000CD250000}"/>
    <cellStyle name="Vírgula 13 3 7" xfId="6338" xr:uid="{00000000-0005-0000-0000-0000CE250000}"/>
    <cellStyle name="Vírgula 13 4" xfId="6339" xr:uid="{00000000-0005-0000-0000-0000CF250000}"/>
    <cellStyle name="Vírgula 13 4 2" xfId="6340" xr:uid="{00000000-0005-0000-0000-0000D0250000}"/>
    <cellStyle name="Vírgula 13 4 2 2" xfId="6341" xr:uid="{00000000-0005-0000-0000-0000D1250000}"/>
    <cellStyle name="Vírgula 13 4 2 3" xfId="6342" xr:uid="{00000000-0005-0000-0000-0000D2250000}"/>
    <cellStyle name="Vírgula 13 4 3" xfId="6343" xr:uid="{00000000-0005-0000-0000-0000D3250000}"/>
    <cellStyle name="Vírgula 13 4 4" xfId="6344" xr:uid="{00000000-0005-0000-0000-0000D4250000}"/>
    <cellStyle name="Vírgula 13 4 5" xfId="6345" xr:uid="{00000000-0005-0000-0000-0000D5250000}"/>
    <cellStyle name="Vírgula 13 5" xfId="6346" xr:uid="{00000000-0005-0000-0000-0000D6250000}"/>
    <cellStyle name="Vírgula 13 5 2" xfId="6347" xr:uid="{00000000-0005-0000-0000-0000D7250000}"/>
    <cellStyle name="Vírgula 13 5 2 2" xfId="6348" xr:uid="{00000000-0005-0000-0000-0000D8250000}"/>
    <cellStyle name="Vírgula 13 5 2 3" xfId="6349" xr:uid="{00000000-0005-0000-0000-0000D9250000}"/>
    <cellStyle name="Vírgula 13 5 3" xfId="6350" xr:uid="{00000000-0005-0000-0000-0000DA250000}"/>
    <cellStyle name="Vírgula 13 5 4" xfId="6351" xr:uid="{00000000-0005-0000-0000-0000DB250000}"/>
    <cellStyle name="Vírgula 13 5 5" xfId="6352" xr:uid="{00000000-0005-0000-0000-0000DC250000}"/>
    <cellStyle name="Vírgula 13 6" xfId="6353" xr:uid="{00000000-0005-0000-0000-0000DD250000}"/>
    <cellStyle name="Vírgula 13 6 2" xfId="6354" xr:uid="{00000000-0005-0000-0000-0000DE250000}"/>
    <cellStyle name="Vírgula 13 6 3" xfId="6355" xr:uid="{00000000-0005-0000-0000-0000DF250000}"/>
    <cellStyle name="Vírgula 13 7" xfId="6356" xr:uid="{00000000-0005-0000-0000-0000E0250000}"/>
    <cellStyle name="Vírgula 13 8" xfId="6357" xr:uid="{00000000-0005-0000-0000-0000E1250000}"/>
    <cellStyle name="Vírgula 13 9" xfId="6358" xr:uid="{00000000-0005-0000-0000-0000E2250000}"/>
    <cellStyle name="Vírgula 14" xfId="6359" xr:uid="{00000000-0005-0000-0000-0000E3250000}"/>
    <cellStyle name="Vírgula 14 2" xfId="6360" xr:uid="{00000000-0005-0000-0000-0000E4250000}"/>
    <cellStyle name="Vírgula 14 2 2" xfId="6361" xr:uid="{00000000-0005-0000-0000-0000E5250000}"/>
    <cellStyle name="Vírgula 14 2 2 2" xfId="6362" xr:uid="{00000000-0005-0000-0000-0000E6250000}"/>
    <cellStyle name="Vírgula 14 2 2 3" xfId="6363" xr:uid="{00000000-0005-0000-0000-0000E7250000}"/>
    <cellStyle name="Vírgula 14 2 3" xfId="6364" xr:uid="{00000000-0005-0000-0000-0000E8250000}"/>
    <cellStyle name="Vírgula 14 2 4" xfId="6365" xr:uid="{00000000-0005-0000-0000-0000E9250000}"/>
    <cellStyle name="Vírgula 14 2 5" xfId="6366" xr:uid="{00000000-0005-0000-0000-0000EA250000}"/>
    <cellStyle name="Vírgula 14 3" xfId="6367" xr:uid="{00000000-0005-0000-0000-0000EB250000}"/>
    <cellStyle name="Vírgula 14 3 2" xfId="6368" xr:uid="{00000000-0005-0000-0000-0000EC250000}"/>
    <cellStyle name="Vírgula 14 3 2 2" xfId="6369" xr:uid="{00000000-0005-0000-0000-0000ED250000}"/>
    <cellStyle name="Vírgula 14 3 2 3" xfId="6370" xr:uid="{00000000-0005-0000-0000-0000EE250000}"/>
    <cellStyle name="Vírgula 14 3 3" xfId="6371" xr:uid="{00000000-0005-0000-0000-0000EF250000}"/>
    <cellStyle name="Vírgula 14 3 4" xfId="6372" xr:uid="{00000000-0005-0000-0000-0000F0250000}"/>
    <cellStyle name="Vírgula 14 3 5" xfId="6373" xr:uid="{00000000-0005-0000-0000-0000F1250000}"/>
    <cellStyle name="Vírgula 14 4" xfId="6374" xr:uid="{00000000-0005-0000-0000-0000F2250000}"/>
    <cellStyle name="Vírgula 14 4 2" xfId="6375" xr:uid="{00000000-0005-0000-0000-0000F3250000}"/>
    <cellStyle name="Vírgula 14 4 3" xfId="6376" xr:uid="{00000000-0005-0000-0000-0000F4250000}"/>
    <cellStyle name="Vírgula 14 5" xfId="6377" xr:uid="{00000000-0005-0000-0000-0000F5250000}"/>
    <cellStyle name="Vírgula 14 6" xfId="6378" xr:uid="{00000000-0005-0000-0000-0000F6250000}"/>
    <cellStyle name="Vírgula 14 7" xfId="6379" xr:uid="{00000000-0005-0000-0000-0000F7250000}"/>
    <cellStyle name="Vírgula 15" xfId="6380" xr:uid="{00000000-0005-0000-0000-0000F8250000}"/>
    <cellStyle name="Vírgula 15 2" xfId="6381" xr:uid="{00000000-0005-0000-0000-0000F9250000}"/>
    <cellStyle name="Vírgula 15 2 2" xfId="6382" xr:uid="{00000000-0005-0000-0000-0000FA250000}"/>
    <cellStyle name="Vírgula 15 2 2 2" xfId="6383" xr:uid="{00000000-0005-0000-0000-0000FB250000}"/>
    <cellStyle name="Vírgula 15 2 2 3" xfId="6384" xr:uid="{00000000-0005-0000-0000-0000FC250000}"/>
    <cellStyle name="Vírgula 15 2 3" xfId="6385" xr:uid="{00000000-0005-0000-0000-0000FD250000}"/>
    <cellStyle name="Vírgula 15 2 4" xfId="6386" xr:uid="{00000000-0005-0000-0000-0000FE250000}"/>
    <cellStyle name="Vírgula 15 2 5" xfId="6387" xr:uid="{00000000-0005-0000-0000-0000FF250000}"/>
    <cellStyle name="Vírgula 15 3" xfId="6388" xr:uid="{00000000-0005-0000-0000-000000260000}"/>
    <cellStyle name="Vírgula 15 3 2" xfId="6389" xr:uid="{00000000-0005-0000-0000-000001260000}"/>
    <cellStyle name="Vírgula 15 3 2 2" xfId="6390" xr:uid="{00000000-0005-0000-0000-000002260000}"/>
    <cellStyle name="Vírgula 15 3 2 3" xfId="6391" xr:uid="{00000000-0005-0000-0000-000003260000}"/>
    <cellStyle name="Vírgula 15 3 3" xfId="6392" xr:uid="{00000000-0005-0000-0000-000004260000}"/>
    <cellStyle name="Vírgula 15 3 4" xfId="6393" xr:uid="{00000000-0005-0000-0000-000005260000}"/>
    <cellStyle name="Vírgula 15 3 5" xfId="6394" xr:uid="{00000000-0005-0000-0000-000006260000}"/>
    <cellStyle name="Vírgula 15 4" xfId="6395" xr:uid="{00000000-0005-0000-0000-000007260000}"/>
    <cellStyle name="Vírgula 15 4 2" xfId="6396" xr:uid="{00000000-0005-0000-0000-000008260000}"/>
    <cellStyle name="Vírgula 15 4 3" xfId="6397" xr:uid="{00000000-0005-0000-0000-000009260000}"/>
    <cellStyle name="Vírgula 15 5" xfId="6398" xr:uid="{00000000-0005-0000-0000-00000A260000}"/>
    <cellStyle name="Vírgula 15 6" xfId="6399" xr:uid="{00000000-0005-0000-0000-00000B260000}"/>
    <cellStyle name="Vírgula 15 7" xfId="6400" xr:uid="{00000000-0005-0000-0000-00000C260000}"/>
    <cellStyle name="Vírgula 16" xfId="6401" xr:uid="{00000000-0005-0000-0000-00000D260000}"/>
    <cellStyle name="Vírgula 16 2" xfId="6402" xr:uid="{00000000-0005-0000-0000-00000E260000}"/>
    <cellStyle name="Vírgula 16 2 2" xfId="6403" xr:uid="{00000000-0005-0000-0000-00000F260000}"/>
    <cellStyle name="Vírgula 16 2 2 2" xfId="6404" xr:uid="{00000000-0005-0000-0000-000010260000}"/>
    <cellStyle name="Vírgula 16 2 2 3" xfId="6405" xr:uid="{00000000-0005-0000-0000-000011260000}"/>
    <cellStyle name="Vírgula 16 2 3" xfId="6406" xr:uid="{00000000-0005-0000-0000-000012260000}"/>
    <cellStyle name="Vírgula 16 2 4" xfId="6407" xr:uid="{00000000-0005-0000-0000-000013260000}"/>
    <cellStyle name="Vírgula 16 2 5" xfId="6408" xr:uid="{00000000-0005-0000-0000-000014260000}"/>
    <cellStyle name="Vírgula 16 3" xfId="6409" xr:uid="{00000000-0005-0000-0000-000015260000}"/>
    <cellStyle name="Vírgula 16 3 2" xfId="6410" xr:uid="{00000000-0005-0000-0000-000016260000}"/>
    <cellStyle name="Vírgula 16 3 2 2" xfId="6411" xr:uid="{00000000-0005-0000-0000-000017260000}"/>
    <cellStyle name="Vírgula 16 3 2 3" xfId="6412" xr:uid="{00000000-0005-0000-0000-000018260000}"/>
    <cellStyle name="Vírgula 16 3 3" xfId="6413" xr:uid="{00000000-0005-0000-0000-000019260000}"/>
    <cellStyle name="Vírgula 16 3 4" xfId="6414" xr:uid="{00000000-0005-0000-0000-00001A260000}"/>
    <cellStyle name="Vírgula 16 3 5" xfId="6415" xr:uid="{00000000-0005-0000-0000-00001B260000}"/>
    <cellStyle name="Vírgula 16 4" xfId="6416" xr:uid="{00000000-0005-0000-0000-00001C260000}"/>
    <cellStyle name="Vírgula 16 4 2" xfId="6417" xr:uid="{00000000-0005-0000-0000-00001D260000}"/>
    <cellStyle name="Vírgula 16 4 2 2" xfId="6418" xr:uid="{00000000-0005-0000-0000-00001E260000}"/>
    <cellStyle name="Vírgula 16 4 2 3" xfId="6419" xr:uid="{00000000-0005-0000-0000-00001F260000}"/>
    <cellStyle name="Vírgula 16 4 3" xfId="6420" xr:uid="{00000000-0005-0000-0000-000020260000}"/>
    <cellStyle name="Vírgula 16 4 4" xfId="6421" xr:uid="{00000000-0005-0000-0000-000021260000}"/>
    <cellStyle name="Vírgula 16 4 5" xfId="6422" xr:uid="{00000000-0005-0000-0000-000022260000}"/>
    <cellStyle name="Vírgula 16 5" xfId="6423" xr:uid="{00000000-0005-0000-0000-000023260000}"/>
    <cellStyle name="Vírgula 16 5 2" xfId="6424" xr:uid="{00000000-0005-0000-0000-000024260000}"/>
    <cellStyle name="Vírgula 16 5 2 2" xfId="6425" xr:uid="{00000000-0005-0000-0000-000025260000}"/>
    <cellStyle name="Vírgula 16 5 2 3" xfId="6426" xr:uid="{00000000-0005-0000-0000-000026260000}"/>
    <cellStyle name="Vírgula 16 5 3" xfId="6427" xr:uid="{00000000-0005-0000-0000-000027260000}"/>
    <cellStyle name="Vírgula 16 5 4" xfId="6428" xr:uid="{00000000-0005-0000-0000-000028260000}"/>
    <cellStyle name="Vírgula 16 5 5" xfId="6429" xr:uid="{00000000-0005-0000-0000-000029260000}"/>
    <cellStyle name="Vírgula 16 6" xfId="6430" xr:uid="{00000000-0005-0000-0000-00002A260000}"/>
    <cellStyle name="Vírgula 16 6 2" xfId="6431" xr:uid="{00000000-0005-0000-0000-00002B260000}"/>
    <cellStyle name="Vírgula 16 6 3" xfId="6432" xr:uid="{00000000-0005-0000-0000-00002C260000}"/>
    <cellStyle name="Vírgula 16 7" xfId="6433" xr:uid="{00000000-0005-0000-0000-00002D260000}"/>
    <cellStyle name="Vírgula 16 8" xfId="6434" xr:uid="{00000000-0005-0000-0000-00002E260000}"/>
    <cellStyle name="Vírgula 16 9" xfId="6435" xr:uid="{00000000-0005-0000-0000-00002F260000}"/>
    <cellStyle name="Vírgula 17" xfId="6436" xr:uid="{00000000-0005-0000-0000-000030260000}"/>
    <cellStyle name="Vírgula 17 2" xfId="6437" xr:uid="{00000000-0005-0000-0000-000031260000}"/>
    <cellStyle name="Vírgula 17 2 2" xfId="6438" xr:uid="{00000000-0005-0000-0000-000032260000}"/>
    <cellStyle name="Vírgula 17 2 2 2" xfId="6439" xr:uid="{00000000-0005-0000-0000-000033260000}"/>
    <cellStyle name="Vírgula 17 2 2 3" xfId="6440" xr:uid="{00000000-0005-0000-0000-000034260000}"/>
    <cellStyle name="Vírgula 17 2 3" xfId="6441" xr:uid="{00000000-0005-0000-0000-000035260000}"/>
    <cellStyle name="Vírgula 17 2 4" xfId="6442" xr:uid="{00000000-0005-0000-0000-000036260000}"/>
    <cellStyle name="Vírgula 17 2 5" xfId="6443" xr:uid="{00000000-0005-0000-0000-000037260000}"/>
    <cellStyle name="Vírgula 17 3" xfId="6444" xr:uid="{00000000-0005-0000-0000-000038260000}"/>
    <cellStyle name="Vírgula 17 3 2" xfId="6445" xr:uid="{00000000-0005-0000-0000-000039260000}"/>
    <cellStyle name="Vírgula 17 3 2 2" xfId="6446" xr:uid="{00000000-0005-0000-0000-00003A260000}"/>
    <cellStyle name="Vírgula 17 3 2 3" xfId="6447" xr:uid="{00000000-0005-0000-0000-00003B260000}"/>
    <cellStyle name="Vírgula 17 3 3" xfId="6448" xr:uid="{00000000-0005-0000-0000-00003C260000}"/>
    <cellStyle name="Vírgula 17 3 4" xfId="6449" xr:uid="{00000000-0005-0000-0000-00003D260000}"/>
    <cellStyle name="Vírgula 17 3 5" xfId="6450" xr:uid="{00000000-0005-0000-0000-00003E260000}"/>
    <cellStyle name="Vírgula 17 4" xfId="6451" xr:uid="{00000000-0005-0000-0000-00003F260000}"/>
    <cellStyle name="Vírgula 17 4 2" xfId="6452" xr:uid="{00000000-0005-0000-0000-000040260000}"/>
    <cellStyle name="Vírgula 17 4 3" xfId="6453" xr:uid="{00000000-0005-0000-0000-000041260000}"/>
    <cellStyle name="Vírgula 17 5" xfId="6454" xr:uid="{00000000-0005-0000-0000-000042260000}"/>
    <cellStyle name="Vírgula 17 6" xfId="6455" xr:uid="{00000000-0005-0000-0000-000043260000}"/>
    <cellStyle name="Vírgula 17 7" xfId="6456" xr:uid="{00000000-0005-0000-0000-000044260000}"/>
    <cellStyle name="Vírgula 18" xfId="6457" xr:uid="{00000000-0005-0000-0000-000045260000}"/>
    <cellStyle name="Vírgula 18 2" xfId="6458" xr:uid="{00000000-0005-0000-0000-000046260000}"/>
    <cellStyle name="Vírgula 18 2 2" xfId="6459" xr:uid="{00000000-0005-0000-0000-000047260000}"/>
    <cellStyle name="Vírgula 18 2 2 2" xfId="6460" xr:uid="{00000000-0005-0000-0000-000048260000}"/>
    <cellStyle name="Vírgula 18 2 2 3" xfId="6461" xr:uid="{00000000-0005-0000-0000-000049260000}"/>
    <cellStyle name="Vírgula 18 2 3" xfId="6462" xr:uid="{00000000-0005-0000-0000-00004A260000}"/>
    <cellStyle name="Vírgula 18 2 4" xfId="6463" xr:uid="{00000000-0005-0000-0000-00004B260000}"/>
    <cellStyle name="Vírgula 18 2 5" xfId="6464" xr:uid="{00000000-0005-0000-0000-00004C260000}"/>
    <cellStyle name="Vírgula 18 3" xfId="6465" xr:uid="{00000000-0005-0000-0000-00004D260000}"/>
    <cellStyle name="Vírgula 18 3 2" xfId="6466" xr:uid="{00000000-0005-0000-0000-00004E260000}"/>
    <cellStyle name="Vírgula 18 3 2 2" xfId="6467" xr:uid="{00000000-0005-0000-0000-00004F260000}"/>
    <cellStyle name="Vírgula 18 3 2 3" xfId="6468" xr:uid="{00000000-0005-0000-0000-000050260000}"/>
    <cellStyle name="Vírgula 18 3 3" xfId="6469" xr:uid="{00000000-0005-0000-0000-000051260000}"/>
    <cellStyle name="Vírgula 18 3 4" xfId="6470" xr:uid="{00000000-0005-0000-0000-000052260000}"/>
    <cellStyle name="Vírgula 18 3 5" xfId="6471" xr:uid="{00000000-0005-0000-0000-000053260000}"/>
    <cellStyle name="Vírgula 18 4" xfId="6472" xr:uid="{00000000-0005-0000-0000-000054260000}"/>
    <cellStyle name="Vírgula 18 4 2" xfId="6473" xr:uid="{00000000-0005-0000-0000-000055260000}"/>
    <cellStyle name="Vírgula 18 4 3" xfId="6474" xr:uid="{00000000-0005-0000-0000-000056260000}"/>
    <cellStyle name="Vírgula 18 5" xfId="6475" xr:uid="{00000000-0005-0000-0000-000057260000}"/>
    <cellStyle name="Vírgula 18 6" xfId="6476" xr:uid="{00000000-0005-0000-0000-000058260000}"/>
    <cellStyle name="Vírgula 18 7" xfId="6477" xr:uid="{00000000-0005-0000-0000-000059260000}"/>
    <cellStyle name="Vírgula 19" xfId="6478" xr:uid="{00000000-0005-0000-0000-00005A260000}"/>
    <cellStyle name="Vírgula 19 2" xfId="6479" xr:uid="{00000000-0005-0000-0000-00005B260000}"/>
    <cellStyle name="Vírgula 19 2 2" xfId="6480" xr:uid="{00000000-0005-0000-0000-00005C260000}"/>
    <cellStyle name="Vírgula 19 2 2 2" xfId="6481" xr:uid="{00000000-0005-0000-0000-00005D260000}"/>
    <cellStyle name="Vírgula 19 2 2 3" xfId="6482" xr:uid="{00000000-0005-0000-0000-00005E260000}"/>
    <cellStyle name="Vírgula 19 2 3" xfId="6483" xr:uid="{00000000-0005-0000-0000-00005F260000}"/>
    <cellStyle name="Vírgula 19 2 4" xfId="6484" xr:uid="{00000000-0005-0000-0000-000060260000}"/>
    <cellStyle name="Vírgula 19 2 5" xfId="6485" xr:uid="{00000000-0005-0000-0000-000061260000}"/>
    <cellStyle name="Vírgula 19 3" xfId="6486" xr:uid="{00000000-0005-0000-0000-000062260000}"/>
    <cellStyle name="Vírgula 19 3 2" xfId="6487" xr:uid="{00000000-0005-0000-0000-000063260000}"/>
    <cellStyle name="Vírgula 19 3 2 2" xfId="6488" xr:uid="{00000000-0005-0000-0000-000064260000}"/>
    <cellStyle name="Vírgula 19 3 2 3" xfId="6489" xr:uid="{00000000-0005-0000-0000-000065260000}"/>
    <cellStyle name="Vírgula 19 3 3" xfId="6490" xr:uid="{00000000-0005-0000-0000-000066260000}"/>
    <cellStyle name="Vírgula 19 3 4" xfId="6491" xr:uid="{00000000-0005-0000-0000-000067260000}"/>
    <cellStyle name="Vírgula 19 3 5" xfId="6492" xr:uid="{00000000-0005-0000-0000-000068260000}"/>
    <cellStyle name="Vírgula 19 4" xfId="6493" xr:uid="{00000000-0005-0000-0000-000069260000}"/>
    <cellStyle name="Vírgula 19 4 2" xfId="6494" xr:uid="{00000000-0005-0000-0000-00006A260000}"/>
    <cellStyle name="Vírgula 19 4 3" xfId="6495" xr:uid="{00000000-0005-0000-0000-00006B260000}"/>
    <cellStyle name="Vírgula 19 5" xfId="6496" xr:uid="{00000000-0005-0000-0000-00006C260000}"/>
    <cellStyle name="Vírgula 19 6" xfId="6497" xr:uid="{00000000-0005-0000-0000-00006D260000}"/>
    <cellStyle name="Vírgula 19 7" xfId="6498" xr:uid="{00000000-0005-0000-0000-00006E260000}"/>
    <cellStyle name="Vírgula 2" xfId="61" xr:uid="{00000000-0005-0000-0000-00006F260000}"/>
    <cellStyle name="Vírgula 2 10" xfId="186" xr:uid="{00000000-0005-0000-0000-000070260000}"/>
    <cellStyle name="Vírgula 2 10 10" xfId="15415" xr:uid="{CC346007-6D18-42B7-A487-89E62F1193F3}"/>
    <cellStyle name="Vírgula 2 10 10 2" xfId="27213" xr:uid="{88F9B6D7-2D9E-44C9-BC73-A229D4F9AD4B}"/>
    <cellStyle name="Vírgula 2 10 10 3" xfId="39008" xr:uid="{F007BA15-A73F-42E7-97D4-9CC577C98631}"/>
    <cellStyle name="Vírgula 2 10 11" xfId="21323" xr:uid="{F58BAB5E-8158-44E5-8860-5891356A3E0B}"/>
    <cellStyle name="Vírgula 2 10 12" xfId="33115" xr:uid="{07287F6E-187D-4B41-B6BD-F8F17A78582D}"/>
    <cellStyle name="Vírgula 2 10 2" xfId="610" xr:uid="{00000000-0005-0000-0000-000071260000}"/>
    <cellStyle name="Vírgula 2 10 2 10" xfId="33412" xr:uid="{A3F4E1E7-9E6A-46FA-8C94-8EEA4DFCEC04}"/>
    <cellStyle name="Vírgula 2 10 2 2" xfId="6499" xr:uid="{00000000-0005-0000-0000-000072260000}"/>
    <cellStyle name="Vírgula 2 10 2 2 2" xfId="6500" xr:uid="{00000000-0005-0000-0000-000073260000}"/>
    <cellStyle name="Vírgula 2 10 2 2 3" xfId="6501" xr:uid="{00000000-0005-0000-0000-000074260000}"/>
    <cellStyle name="Vírgula 2 10 2 3" xfId="6502" xr:uid="{00000000-0005-0000-0000-000075260000}"/>
    <cellStyle name="Vírgula 2 10 2 4" xfId="6503" xr:uid="{00000000-0005-0000-0000-000076260000}"/>
    <cellStyle name="Vírgula 2 10 2 5" xfId="6504" xr:uid="{00000000-0005-0000-0000-000077260000}"/>
    <cellStyle name="Vírgula 2 10 2 6" xfId="11320" xr:uid="{00000000-0005-0000-0000-000078260000}"/>
    <cellStyle name="Vírgula 2 10 2 6 2" xfId="14263" xr:uid="{00000000-0005-0000-0000-000079260000}"/>
    <cellStyle name="Vírgula 2 10 2 6 2 2" xfId="20194" xr:uid="{808C4C7E-4D0D-49DE-BADF-96FA0AB839B5}"/>
    <cellStyle name="Vírgula 2 10 2 6 2 2 2" xfId="31988" xr:uid="{A890E559-D825-4340-A80A-3E6A30F11F53}"/>
    <cellStyle name="Vírgula 2 10 2 6 2 2 3" xfId="43787" xr:uid="{6C2CAE34-3A5F-4ADE-86E6-38DA1C81C7E2}"/>
    <cellStyle name="Vírgula 2 10 2 6 2 3" xfId="26095" xr:uid="{27093A53-4F54-41C0-A55E-2ADE62A95F57}"/>
    <cellStyle name="Vírgula 2 10 2 6 2 4" xfId="37890" xr:uid="{681F6337-8532-4C86-8CB5-72246D513CFF}"/>
    <cellStyle name="Vírgula 2 10 2 6 3" xfId="17258" xr:uid="{1D7F98A3-30F7-46CF-A271-B0E181C738A4}"/>
    <cellStyle name="Vírgula 2 10 2 6 3 2" xfId="29052" xr:uid="{A43FF891-AD63-40B6-B3AE-69D96C3E551A}"/>
    <cellStyle name="Vírgula 2 10 2 6 3 3" xfId="40851" xr:uid="{B31BC0DC-FBF6-4788-AE15-51436329A444}"/>
    <cellStyle name="Vírgula 2 10 2 6 4" xfId="23159" xr:uid="{B064203F-A597-4E9F-902E-8603FE6BFE0A}"/>
    <cellStyle name="Vírgula 2 10 2 6 5" xfId="34954" xr:uid="{17CA371C-8735-4A43-BE5F-A0AC1D3ECB2F}"/>
    <cellStyle name="Vírgula 2 10 2 7" xfId="12725" xr:uid="{00000000-0005-0000-0000-00007A260000}"/>
    <cellStyle name="Vírgula 2 10 2 7 2" xfId="18656" xr:uid="{C437B999-923E-4091-9DB3-A10F4F880C6C}"/>
    <cellStyle name="Vírgula 2 10 2 7 2 2" xfId="30450" xr:uid="{7A5E6B65-70FE-4AAB-91D6-EFECAA972313}"/>
    <cellStyle name="Vírgula 2 10 2 7 2 3" xfId="42249" xr:uid="{76745896-113B-448B-B4FD-8DE1418C830A}"/>
    <cellStyle name="Vírgula 2 10 2 7 3" xfId="24557" xr:uid="{88DD7B98-1FEC-4E79-A1C3-B16E43AB599C}"/>
    <cellStyle name="Vírgula 2 10 2 7 4" xfId="36352" xr:uid="{55DE44A2-4874-4358-9B1F-06DBAD119B4D}"/>
    <cellStyle name="Vírgula 2 10 2 8" xfId="15712" xr:uid="{AE1BA972-EC14-4047-840A-C3A48CB758E4}"/>
    <cellStyle name="Vírgula 2 10 2 8 2" xfId="27510" xr:uid="{C1833AAF-5199-4716-82C7-235762ADEA8F}"/>
    <cellStyle name="Vírgula 2 10 2 8 3" xfId="39305" xr:uid="{35F59D87-EAE3-46C2-A2E3-7EDB79D5F014}"/>
    <cellStyle name="Vírgula 2 10 2 9" xfId="21620" xr:uid="{A5FDCB3E-2A05-4E8B-8835-E83DE437B46F}"/>
    <cellStyle name="Vírgula 2 10 2_Empréstimos e Financiamento SPE" xfId="10672" xr:uid="{00000000-0005-0000-0000-00007B260000}"/>
    <cellStyle name="Vírgula 2 10 3" xfId="464" xr:uid="{00000000-0005-0000-0000-00007C260000}"/>
    <cellStyle name="Vírgula 2 10 3 10" xfId="33266" xr:uid="{6884C3C4-6CF9-4569-B732-6E49876E9A9A}"/>
    <cellStyle name="Vírgula 2 10 3 2" xfId="6505" xr:uid="{00000000-0005-0000-0000-00007D260000}"/>
    <cellStyle name="Vírgula 2 10 3 2 2" xfId="6506" xr:uid="{00000000-0005-0000-0000-00007E260000}"/>
    <cellStyle name="Vírgula 2 10 3 2 3" xfId="6507" xr:uid="{00000000-0005-0000-0000-00007F260000}"/>
    <cellStyle name="Vírgula 2 10 3 3" xfId="6508" xr:uid="{00000000-0005-0000-0000-000080260000}"/>
    <cellStyle name="Vírgula 2 10 3 4" xfId="6509" xr:uid="{00000000-0005-0000-0000-000081260000}"/>
    <cellStyle name="Vírgula 2 10 3 5" xfId="6510" xr:uid="{00000000-0005-0000-0000-000082260000}"/>
    <cellStyle name="Vírgula 2 10 3 6" xfId="11181" xr:uid="{00000000-0005-0000-0000-000083260000}"/>
    <cellStyle name="Vírgula 2 10 3 6 2" xfId="14124" xr:uid="{00000000-0005-0000-0000-000084260000}"/>
    <cellStyle name="Vírgula 2 10 3 6 2 2" xfId="20055" xr:uid="{4FE52652-A222-4076-8799-AF609A61731C}"/>
    <cellStyle name="Vírgula 2 10 3 6 2 2 2" xfId="31849" xr:uid="{2426B5F3-F611-4F70-B938-876BA58B6BE2}"/>
    <cellStyle name="Vírgula 2 10 3 6 2 2 3" xfId="43648" xr:uid="{3ABC74C1-C718-444E-AAEB-F653D1B8DAB6}"/>
    <cellStyle name="Vírgula 2 10 3 6 2 3" xfId="25956" xr:uid="{DA4A8175-DA67-4322-BE86-8F9CF70C441A}"/>
    <cellStyle name="Vírgula 2 10 3 6 2 4" xfId="37751" xr:uid="{7D4E5FB7-AB39-461D-9BE4-1EB9878F6754}"/>
    <cellStyle name="Vírgula 2 10 3 6 3" xfId="17119" xr:uid="{5E6AB33E-764F-4D2C-A42C-B020A2FA2C88}"/>
    <cellStyle name="Vírgula 2 10 3 6 3 2" xfId="28913" xr:uid="{927D0E18-54C8-490E-9807-1EC6D9936A8F}"/>
    <cellStyle name="Vírgula 2 10 3 6 3 3" xfId="40712" xr:uid="{86D68349-679A-476D-B0AD-F3482FD67487}"/>
    <cellStyle name="Vírgula 2 10 3 6 4" xfId="23020" xr:uid="{A02EDBD2-EA75-4E85-B648-E0B2CA578456}"/>
    <cellStyle name="Vírgula 2 10 3 6 5" xfId="34815" xr:uid="{C3D033D1-11EB-4C21-81F0-2DBB18758399}"/>
    <cellStyle name="Vírgula 2 10 3 7" xfId="12579" xr:uid="{00000000-0005-0000-0000-000085260000}"/>
    <cellStyle name="Vírgula 2 10 3 7 2" xfId="18510" xr:uid="{BDA56B76-32D3-4FC8-A2E2-89C2B4454873}"/>
    <cellStyle name="Vírgula 2 10 3 7 2 2" xfId="30304" xr:uid="{F1977D2C-8392-4BE3-952D-7987384DA752}"/>
    <cellStyle name="Vírgula 2 10 3 7 2 3" xfId="42103" xr:uid="{3A13C109-83F3-46BD-A173-BB52BF21B2E8}"/>
    <cellStyle name="Vírgula 2 10 3 7 3" xfId="24411" xr:uid="{160E0D5C-0169-4EB5-9B45-58917065C076}"/>
    <cellStyle name="Vírgula 2 10 3 7 4" xfId="36206" xr:uid="{83C2AF1A-EB7D-4574-B4A4-5EF4A3D2673A}"/>
    <cellStyle name="Vírgula 2 10 3 8" xfId="15566" xr:uid="{5BF400E5-1AED-4258-8685-51FBFD35C960}"/>
    <cellStyle name="Vírgula 2 10 3 8 2" xfId="27364" xr:uid="{AF1DAD30-B5F5-474A-999A-E748C3484113}"/>
    <cellStyle name="Vírgula 2 10 3 8 3" xfId="39159" xr:uid="{BA5A00C1-ADC0-4D56-877D-A3EC4023AE27}"/>
    <cellStyle name="Vírgula 2 10 3 9" xfId="21474" xr:uid="{D443D0B4-E8DD-43F3-A706-030132C6150D}"/>
    <cellStyle name="Vírgula 2 10 3_Empréstimos e Financiamento SPE" xfId="10673" xr:uid="{00000000-0005-0000-0000-000086260000}"/>
    <cellStyle name="Vírgula 2 10 4" xfId="6511" xr:uid="{00000000-0005-0000-0000-000087260000}"/>
    <cellStyle name="Vírgula 2 10 4 2" xfId="6512" xr:uid="{00000000-0005-0000-0000-000088260000}"/>
    <cellStyle name="Vírgula 2 10 4 3" xfId="6513" xr:uid="{00000000-0005-0000-0000-000089260000}"/>
    <cellStyle name="Vírgula 2 10 5" xfId="6514" xr:uid="{00000000-0005-0000-0000-00008A260000}"/>
    <cellStyle name="Vírgula 2 10 6" xfId="6515" xr:uid="{00000000-0005-0000-0000-00008B260000}"/>
    <cellStyle name="Vírgula 2 10 7" xfId="6516" xr:uid="{00000000-0005-0000-0000-00008C260000}"/>
    <cellStyle name="Vírgula 2 10 8" xfId="11025" xr:uid="{00000000-0005-0000-0000-00008D260000}"/>
    <cellStyle name="Vírgula 2 10 8 2" xfId="13974" xr:uid="{00000000-0005-0000-0000-00008E260000}"/>
    <cellStyle name="Vírgula 2 10 8 2 2" xfId="19905" xr:uid="{5651F059-E001-43FB-8DEB-E83D2C6A02BC}"/>
    <cellStyle name="Vírgula 2 10 8 2 2 2" xfId="31699" xr:uid="{2B89145D-F368-4B87-8B20-8C3EAEAA75B3}"/>
    <cellStyle name="Vírgula 2 10 8 2 2 3" xfId="43498" xr:uid="{9357C63A-DB40-4194-BDA5-B639DC775819}"/>
    <cellStyle name="Vírgula 2 10 8 2 3" xfId="25806" xr:uid="{C9CDEA5C-FAFF-4594-BA5C-00BACA3C7DA0}"/>
    <cellStyle name="Vírgula 2 10 8 2 4" xfId="37601" xr:uid="{EDD2BB38-4472-46FA-B458-694D74987283}"/>
    <cellStyle name="Vírgula 2 10 8 3" xfId="16969" xr:uid="{70547B97-B334-47F3-A73E-8579341727BC}"/>
    <cellStyle name="Vírgula 2 10 8 3 2" xfId="28763" xr:uid="{9894C958-14A5-44D6-A8C1-74B080867779}"/>
    <cellStyle name="Vírgula 2 10 8 3 3" xfId="40562" xr:uid="{D51EFA55-FA13-440D-AD1A-BC33B82991A9}"/>
    <cellStyle name="Vírgula 2 10 8 4" xfId="22870" xr:uid="{37AF95D0-3596-401D-8466-C7C28FC0439C}"/>
    <cellStyle name="Vírgula 2 10 8 5" xfId="34665" xr:uid="{E321E692-A8D5-4919-9FF9-FD3359CE1D8A}"/>
    <cellStyle name="Vírgula 2 10 9" xfId="12428" xr:uid="{00000000-0005-0000-0000-00008F260000}"/>
    <cellStyle name="Vírgula 2 10 9 2" xfId="18359" xr:uid="{A9A3F542-C503-4668-B8BA-7C5A828497C4}"/>
    <cellStyle name="Vírgula 2 10 9 2 2" xfId="30153" xr:uid="{91C4F8A5-C955-4B46-A001-A74090E1FD53}"/>
    <cellStyle name="Vírgula 2 10 9 2 3" xfId="41952" xr:uid="{259EEECB-DBDE-418B-865F-8F0B53BB192E}"/>
    <cellStyle name="Vírgula 2 10 9 3" xfId="24260" xr:uid="{3D0B5A55-D8E2-48E8-8C28-C081ACBDDB28}"/>
    <cellStyle name="Vírgula 2 10 9 4" xfId="36055" xr:uid="{EE4B3495-2A22-438D-BFB6-EB3DC52622BD}"/>
    <cellStyle name="Vírgula 2 10_Empréstimos e Financiamento SPE" xfId="10671" xr:uid="{00000000-0005-0000-0000-000090260000}"/>
    <cellStyle name="Vírgula 2 11" xfId="190" xr:uid="{00000000-0005-0000-0000-000091260000}"/>
    <cellStyle name="Vírgula 2 11 10" xfId="15419" xr:uid="{3CDFC9BA-764C-4C72-B98A-7AE96CC84949}"/>
    <cellStyle name="Vírgula 2 11 10 2" xfId="27217" xr:uid="{176821B1-C99E-4FE2-BD2A-6C1C169C0143}"/>
    <cellStyle name="Vírgula 2 11 10 3" xfId="39012" xr:uid="{7BA00B53-33FD-4B51-BB2B-CDA43AD089FB}"/>
    <cellStyle name="Vírgula 2 11 11" xfId="21327" xr:uid="{E4BD6107-39E8-4795-95BB-A275C7DF20F5}"/>
    <cellStyle name="Vírgula 2 11 12" xfId="33119" xr:uid="{41CC38F8-C22B-4982-9FE4-8AD52A168A81}"/>
    <cellStyle name="Vírgula 2 11 2" xfId="614" xr:uid="{00000000-0005-0000-0000-000092260000}"/>
    <cellStyle name="Vírgula 2 11 2 10" xfId="33416" xr:uid="{0425163C-6051-4896-879B-D10C5E4132FA}"/>
    <cellStyle name="Vírgula 2 11 2 2" xfId="6517" xr:uid="{00000000-0005-0000-0000-000093260000}"/>
    <cellStyle name="Vírgula 2 11 2 2 2" xfId="6518" xr:uid="{00000000-0005-0000-0000-000094260000}"/>
    <cellStyle name="Vírgula 2 11 2 2 3" xfId="6519" xr:uid="{00000000-0005-0000-0000-000095260000}"/>
    <cellStyle name="Vírgula 2 11 2 3" xfId="6520" xr:uid="{00000000-0005-0000-0000-000096260000}"/>
    <cellStyle name="Vírgula 2 11 2 4" xfId="6521" xr:uid="{00000000-0005-0000-0000-000097260000}"/>
    <cellStyle name="Vírgula 2 11 2 5" xfId="6522" xr:uid="{00000000-0005-0000-0000-000098260000}"/>
    <cellStyle name="Vírgula 2 11 2 6" xfId="11324" xr:uid="{00000000-0005-0000-0000-000099260000}"/>
    <cellStyle name="Vírgula 2 11 2 6 2" xfId="14267" xr:uid="{00000000-0005-0000-0000-00009A260000}"/>
    <cellStyle name="Vírgula 2 11 2 6 2 2" xfId="20198" xr:uid="{25D77341-DF05-4188-8919-7F785EC61B07}"/>
    <cellStyle name="Vírgula 2 11 2 6 2 2 2" xfId="31992" xr:uid="{B36B4BA3-DD49-45A8-A051-3C9B9449781F}"/>
    <cellStyle name="Vírgula 2 11 2 6 2 2 3" xfId="43791" xr:uid="{D4A93869-583B-490A-9277-BDE0167D0CB8}"/>
    <cellStyle name="Vírgula 2 11 2 6 2 3" xfId="26099" xr:uid="{197EAA13-4D9C-4EE7-AB1B-CE7FF2B58DE9}"/>
    <cellStyle name="Vírgula 2 11 2 6 2 4" xfId="37894" xr:uid="{7FA7065F-7282-4A69-B6D9-32D811616F57}"/>
    <cellStyle name="Vírgula 2 11 2 6 3" xfId="17262" xr:uid="{5900E5C6-FE42-406D-AA30-37B8CDE2FF14}"/>
    <cellStyle name="Vírgula 2 11 2 6 3 2" xfId="29056" xr:uid="{94FA7154-152A-4A50-8254-B937B7FD0E98}"/>
    <cellStyle name="Vírgula 2 11 2 6 3 3" xfId="40855" xr:uid="{C9BDA627-0198-4DDC-8AEE-A556EF4F2373}"/>
    <cellStyle name="Vírgula 2 11 2 6 4" xfId="23163" xr:uid="{1178165A-25D4-43C1-A38C-1167959A23FE}"/>
    <cellStyle name="Vírgula 2 11 2 6 5" xfId="34958" xr:uid="{BBC8CF2E-DE20-4EAB-8EEC-DCCCCD947F57}"/>
    <cellStyle name="Vírgula 2 11 2 7" xfId="12729" xr:uid="{00000000-0005-0000-0000-00009B260000}"/>
    <cellStyle name="Vírgula 2 11 2 7 2" xfId="18660" xr:uid="{052B33A8-DFDB-4A58-811D-3A9B7361B7E6}"/>
    <cellStyle name="Vírgula 2 11 2 7 2 2" xfId="30454" xr:uid="{D594931C-8346-47C7-9919-8903C4301D59}"/>
    <cellStyle name="Vírgula 2 11 2 7 2 3" xfId="42253" xr:uid="{7FB15853-EA31-480D-ADF9-E6E35B16BD3F}"/>
    <cellStyle name="Vírgula 2 11 2 7 3" xfId="24561" xr:uid="{91C2B0B0-432A-4D88-8499-BE73FC3C9566}"/>
    <cellStyle name="Vírgula 2 11 2 7 4" xfId="36356" xr:uid="{2CB3A411-56F4-41CC-9F36-A18AEDD85E2E}"/>
    <cellStyle name="Vírgula 2 11 2 8" xfId="15716" xr:uid="{115693D0-C8B9-4C44-BEFA-BD9359E2E7FC}"/>
    <cellStyle name="Vírgula 2 11 2 8 2" xfId="27514" xr:uid="{E553EC5D-34C6-4C2A-980D-2E1BD734E8FA}"/>
    <cellStyle name="Vírgula 2 11 2 8 3" xfId="39309" xr:uid="{B368808D-A292-43AE-87B4-0F75784097BC}"/>
    <cellStyle name="Vírgula 2 11 2 9" xfId="21624" xr:uid="{1040D17E-6F2C-4205-9604-D763C455CE66}"/>
    <cellStyle name="Vírgula 2 11 2_Empréstimos e Financiamento SPE" xfId="10675" xr:uid="{00000000-0005-0000-0000-00009C260000}"/>
    <cellStyle name="Vírgula 2 11 3" xfId="468" xr:uid="{00000000-0005-0000-0000-00009D260000}"/>
    <cellStyle name="Vírgula 2 11 3 10" xfId="33270" xr:uid="{F87F422F-A0F0-41EE-8FC3-C7B4BD6ACE81}"/>
    <cellStyle name="Vírgula 2 11 3 2" xfId="6523" xr:uid="{00000000-0005-0000-0000-00009E260000}"/>
    <cellStyle name="Vírgula 2 11 3 2 2" xfId="6524" xr:uid="{00000000-0005-0000-0000-00009F260000}"/>
    <cellStyle name="Vírgula 2 11 3 2 3" xfId="6525" xr:uid="{00000000-0005-0000-0000-0000A0260000}"/>
    <cellStyle name="Vírgula 2 11 3 3" xfId="6526" xr:uid="{00000000-0005-0000-0000-0000A1260000}"/>
    <cellStyle name="Vírgula 2 11 3 4" xfId="6527" xr:uid="{00000000-0005-0000-0000-0000A2260000}"/>
    <cellStyle name="Vírgula 2 11 3 5" xfId="6528" xr:uid="{00000000-0005-0000-0000-0000A3260000}"/>
    <cellStyle name="Vírgula 2 11 3 6" xfId="11185" xr:uid="{00000000-0005-0000-0000-0000A4260000}"/>
    <cellStyle name="Vírgula 2 11 3 6 2" xfId="14128" xr:uid="{00000000-0005-0000-0000-0000A5260000}"/>
    <cellStyle name="Vírgula 2 11 3 6 2 2" xfId="20059" xr:uid="{722DC8EA-B08F-4D2C-BA24-3564EC24FE04}"/>
    <cellStyle name="Vírgula 2 11 3 6 2 2 2" xfId="31853" xr:uid="{41082756-4B4C-4D10-ABF6-584BD67C6FC1}"/>
    <cellStyle name="Vírgula 2 11 3 6 2 2 3" xfId="43652" xr:uid="{39853E4F-F68C-466A-B60F-295F13C94A46}"/>
    <cellStyle name="Vírgula 2 11 3 6 2 3" xfId="25960" xr:uid="{1E3EC4D5-64F3-4995-B391-9029557B85E5}"/>
    <cellStyle name="Vírgula 2 11 3 6 2 4" xfId="37755" xr:uid="{26969069-DD69-4215-8A54-5EF90C62F5B9}"/>
    <cellStyle name="Vírgula 2 11 3 6 3" xfId="17123" xr:uid="{6569DEE0-A9FD-4341-9ADC-F2DEEE678140}"/>
    <cellStyle name="Vírgula 2 11 3 6 3 2" xfId="28917" xr:uid="{99BA32A9-9879-4601-BB2C-350511BD23EA}"/>
    <cellStyle name="Vírgula 2 11 3 6 3 3" xfId="40716" xr:uid="{0D9F4C59-5B58-4DE9-8ABD-51D941E9EDB7}"/>
    <cellStyle name="Vírgula 2 11 3 6 4" xfId="23024" xr:uid="{99ED1BB7-90E2-4F58-87D6-8215B78750D2}"/>
    <cellStyle name="Vírgula 2 11 3 6 5" xfId="34819" xr:uid="{94E87712-3FD9-423A-8555-24FE2ACBCBDB}"/>
    <cellStyle name="Vírgula 2 11 3 7" xfId="12583" xr:uid="{00000000-0005-0000-0000-0000A6260000}"/>
    <cellStyle name="Vírgula 2 11 3 7 2" xfId="18514" xr:uid="{33B211DC-4980-447D-9559-7482D70BFD26}"/>
    <cellStyle name="Vírgula 2 11 3 7 2 2" xfId="30308" xr:uid="{1128B5FC-3FD7-42EB-A04B-D2863264A75F}"/>
    <cellStyle name="Vírgula 2 11 3 7 2 3" xfId="42107" xr:uid="{DCBD46DA-B4EE-4658-9A09-E194B2976948}"/>
    <cellStyle name="Vírgula 2 11 3 7 3" xfId="24415" xr:uid="{8DB4A98C-77C1-40B4-93AA-5F467185CAEC}"/>
    <cellStyle name="Vírgula 2 11 3 7 4" xfId="36210" xr:uid="{F67276F5-073D-4B41-8B5D-FF94B3C8FAD9}"/>
    <cellStyle name="Vírgula 2 11 3 8" xfId="15570" xr:uid="{2C46A248-18DA-4922-8425-0CC00BADDDD5}"/>
    <cellStyle name="Vírgula 2 11 3 8 2" xfId="27368" xr:uid="{2CEA7473-7A2F-46A9-9B50-411D7EAE6512}"/>
    <cellStyle name="Vírgula 2 11 3 8 3" xfId="39163" xr:uid="{CDC8A826-60DA-4D03-81AB-2762C7C8FAD4}"/>
    <cellStyle name="Vírgula 2 11 3 9" xfId="21478" xr:uid="{6881709E-6559-49A1-8BE1-2EC2DB298E73}"/>
    <cellStyle name="Vírgula 2 11 3_Empréstimos e Financiamento SPE" xfId="10676" xr:uid="{00000000-0005-0000-0000-0000A7260000}"/>
    <cellStyle name="Vírgula 2 11 4" xfId="6529" xr:uid="{00000000-0005-0000-0000-0000A8260000}"/>
    <cellStyle name="Vírgula 2 11 4 2" xfId="6530" xr:uid="{00000000-0005-0000-0000-0000A9260000}"/>
    <cellStyle name="Vírgula 2 11 4 3" xfId="6531" xr:uid="{00000000-0005-0000-0000-0000AA260000}"/>
    <cellStyle name="Vírgula 2 11 5" xfId="6532" xr:uid="{00000000-0005-0000-0000-0000AB260000}"/>
    <cellStyle name="Vírgula 2 11 6" xfId="6533" xr:uid="{00000000-0005-0000-0000-0000AC260000}"/>
    <cellStyle name="Vírgula 2 11 7" xfId="6534" xr:uid="{00000000-0005-0000-0000-0000AD260000}"/>
    <cellStyle name="Vírgula 2 11 8" xfId="11029" xr:uid="{00000000-0005-0000-0000-0000AE260000}"/>
    <cellStyle name="Vírgula 2 11 8 2" xfId="13978" xr:uid="{00000000-0005-0000-0000-0000AF260000}"/>
    <cellStyle name="Vírgula 2 11 8 2 2" xfId="19909" xr:uid="{CB69B549-1642-4891-8D82-A8FD97B46D54}"/>
    <cellStyle name="Vírgula 2 11 8 2 2 2" xfId="31703" xr:uid="{61D229B1-C6A0-4D8F-849B-FFC1664150F4}"/>
    <cellStyle name="Vírgula 2 11 8 2 2 3" xfId="43502" xr:uid="{4CDE17D8-2EB5-44BB-8FDE-C919056C91FC}"/>
    <cellStyle name="Vírgula 2 11 8 2 3" xfId="25810" xr:uid="{B205BD5A-4AC0-4E89-BEB0-6ECC21CB70F0}"/>
    <cellStyle name="Vírgula 2 11 8 2 4" xfId="37605" xr:uid="{8A8BF0B4-28D7-4EDE-BC49-43A48EE843CC}"/>
    <cellStyle name="Vírgula 2 11 8 3" xfId="16973" xr:uid="{17B0FAEF-C0CC-4109-B71B-745AE34EE3A4}"/>
    <cellStyle name="Vírgula 2 11 8 3 2" xfId="28767" xr:uid="{2D583A12-A778-4738-852F-96713B2DED68}"/>
    <cellStyle name="Vírgula 2 11 8 3 3" xfId="40566" xr:uid="{614B7995-1D42-402C-B365-F9B729644317}"/>
    <cellStyle name="Vírgula 2 11 8 4" xfId="22874" xr:uid="{D11317DD-A31E-4A81-B991-5F3004F8C236}"/>
    <cellStyle name="Vírgula 2 11 8 5" xfId="34669" xr:uid="{ABA0E7C0-00C2-4D08-8A47-783A8ADA26B9}"/>
    <cellStyle name="Vírgula 2 11 9" xfId="12432" xr:uid="{00000000-0005-0000-0000-0000B0260000}"/>
    <cellStyle name="Vírgula 2 11 9 2" xfId="18363" xr:uid="{12BA7E96-F788-41CA-9FF4-55EAC4047985}"/>
    <cellStyle name="Vírgula 2 11 9 2 2" xfId="30157" xr:uid="{BE379F0F-FF18-4FA1-876B-D05046BC77EB}"/>
    <cellStyle name="Vírgula 2 11 9 2 3" xfId="41956" xr:uid="{E470A78B-A532-460D-99DD-F542AE58613C}"/>
    <cellStyle name="Vírgula 2 11 9 3" xfId="24264" xr:uid="{29F88E3A-4E96-4F6A-9697-79C7385D60C4}"/>
    <cellStyle name="Vírgula 2 11 9 4" xfId="36059" xr:uid="{F6503225-9919-4DCC-8A9B-6E5031D58CE3}"/>
    <cellStyle name="Vírgula 2 11_Empréstimos e Financiamento SPE" xfId="10674" xr:uid="{00000000-0005-0000-0000-0000B1260000}"/>
    <cellStyle name="Vírgula 2 12" xfId="212" xr:uid="{00000000-0005-0000-0000-0000B2260000}"/>
    <cellStyle name="Vírgula 2 12 10" xfId="15438" xr:uid="{9691B698-520D-42A0-81A9-7659E899E67B}"/>
    <cellStyle name="Vírgula 2 12 10 2" xfId="27236" xr:uid="{8B8EFF79-299F-4D46-9089-195ADF5E67E3}"/>
    <cellStyle name="Vírgula 2 12 10 3" xfId="39031" xr:uid="{C1D3F33B-B266-4760-A3B7-380EAF9F8C61}"/>
    <cellStyle name="Vírgula 2 12 11" xfId="21346" xr:uid="{ED2761BB-F211-497E-A2B5-E431DA30969B}"/>
    <cellStyle name="Vírgula 2 12 12" xfId="33138" xr:uid="{519A348D-F4E5-4F71-83CB-C366DF6ACB66}"/>
    <cellStyle name="Vírgula 2 12 2" xfId="633" xr:uid="{00000000-0005-0000-0000-0000B3260000}"/>
    <cellStyle name="Vírgula 2 12 2 10" xfId="33435" xr:uid="{525E5C16-D857-4EC6-A551-59578C20F9C3}"/>
    <cellStyle name="Vírgula 2 12 2 2" xfId="6535" xr:uid="{00000000-0005-0000-0000-0000B4260000}"/>
    <cellStyle name="Vírgula 2 12 2 2 2" xfId="6536" xr:uid="{00000000-0005-0000-0000-0000B5260000}"/>
    <cellStyle name="Vírgula 2 12 2 2 3" xfId="6537" xr:uid="{00000000-0005-0000-0000-0000B6260000}"/>
    <cellStyle name="Vírgula 2 12 2 3" xfId="6538" xr:uid="{00000000-0005-0000-0000-0000B7260000}"/>
    <cellStyle name="Vírgula 2 12 2 4" xfId="6539" xr:uid="{00000000-0005-0000-0000-0000B8260000}"/>
    <cellStyle name="Vírgula 2 12 2 5" xfId="6540" xr:uid="{00000000-0005-0000-0000-0000B9260000}"/>
    <cellStyle name="Vírgula 2 12 2 6" xfId="11343" xr:uid="{00000000-0005-0000-0000-0000BA260000}"/>
    <cellStyle name="Vírgula 2 12 2 6 2" xfId="14286" xr:uid="{00000000-0005-0000-0000-0000BB260000}"/>
    <cellStyle name="Vírgula 2 12 2 6 2 2" xfId="20217" xr:uid="{FA9F5CE1-D031-4BCD-BBBD-FFC1974FC4CB}"/>
    <cellStyle name="Vírgula 2 12 2 6 2 2 2" xfId="32011" xr:uid="{8E08FDA8-1C97-4BE5-834D-CBCC074BBA2F}"/>
    <cellStyle name="Vírgula 2 12 2 6 2 2 3" xfId="43810" xr:uid="{D22BFB74-C1E8-40C1-B5CA-F684F210968C}"/>
    <cellStyle name="Vírgula 2 12 2 6 2 3" xfId="26118" xr:uid="{8FC33373-03A6-4E47-8FE1-24DAB6534ABF}"/>
    <cellStyle name="Vírgula 2 12 2 6 2 4" xfId="37913" xr:uid="{49D64468-DE8B-4C68-8816-094E726AAEC6}"/>
    <cellStyle name="Vírgula 2 12 2 6 3" xfId="17281" xr:uid="{E0012721-0FA4-4FF4-8AB2-6D0A312A4F74}"/>
    <cellStyle name="Vírgula 2 12 2 6 3 2" xfId="29075" xr:uid="{AE751B49-92D1-499E-BA31-48F51F119E35}"/>
    <cellStyle name="Vírgula 2 12 2 6 3 3" xfId="40874" xr:uid="{D68562A9-9EE2-41BE-8138-46BDD1902C36}"/>
    <cellStyle name="Vírgula 2 12 2 6 4" xfId="23182" xr:uid="{B7C7248D-0F4E-431C-B2E7-C1E0504CC272}"/>
    <cellStyle name="Vírgula 2 12 2 6 5" xfId="34977" xr:uid="{1B53BF85-1CA9-436B-8036-1343AF54EA47}"/>
    <cellStyle name="Vírgula 2 12 2 7" xfId="12748" xr:uid="{00000000-0005-0000-0000-0000BC260000}"/>
    <cellStyle name="Vírgula 2 12 2 7 2" xfId="18679" xr:uid="{45705C08-CDCC-4081-937C-87B00A33C70C}"/>
    <cellStyle name="Vírgula 2 12 2 7 2 2" xfId="30473" xr:uid="{56B99B0F-3AAD-44A3-8824-E6F74BB4DFE1}"/>
    <cellStyle name="Vírgula 2 12 2 7 2 3" xfId="42272" xr:uid="{4201B092-69CB-46F5-8ACA-E87AB373CD05}"/>
    <cellStyle name="Vírgula 2 12 2 7 3" xfId="24580" xr:uid="{9B835BE4-21A9-4F67-AE3F-E104AA68D6B8}"/>
    <cellStyle name="Vírgula 2 12 2 7 4" xfId="36375" xr:uid="{DF2A17A3-7A37-4647-9532-0F760583025D}"/>
    <cellStyle name="Vírgula 2 12 2 8" xfId="15735" xr:uid="{424CEFE1-4416-4FF6-BCF5-8353AB22C490}"/>
    <cellStyle name="Vírgula 2 12 2 8 2" xfId="27533" xr:uid="{83B86988-516D-423F-BA3C-D51F815439B1}"/>
    <cellStyle name="Vírgula 2 12 2 8 3" xfId="39328" xr:uid="{BC3437A8-880A-4DFA-902F-32B012E71E90}"/>
    <cellStyle name="Vírgula 2 12 2 9" xfId="21643" xr:uid="{55EC6939-F345-461B-9E3C-5985DF3FF3DE}"/>
    <cellStyle name="Vírgula 2 12 2_Empréstimos e Financiamento SPE" xfId="10678" xr:uid="{00000000-0005-0000-0000-0000BD260000}"/>
    <cellStyle name="Vírgula 2 12 3" xfId="487" xr:uid="{00000000-0005-0000-0000-0000BE260000}"/>
    <cellStyle name="Vírgula 2 12 3 10" xfId="33289" xr:uid="{D2F34CC8-656C-447F-82B0-FD615E42759B}"/>
    <cellStyle name="Vírgula 2 12 3 2" xfId="6541" xr:uid="{00000000-0005-0000-0000-0000BF260000}"/>
    <cellStyle name="Vírgula 2 12 3 2 2" xfId="6542" xr:uid="{00000000-0005-0000-0000-0000C0260000}"/>
    <cellStyle name="Vírgula 2 12 3 2 3" xfId="6543" xr:uid="{00000000-0005-0000-0000-0000C1260000}"/>
    <cellStyle name="Vírgula 2 12 3 3" xfId="6544" xr:uid="{00000000-0005-0000-0000-0000C2260000}"/>
    <cellStyle name="Vírgula 2 12 3 4" xfId="6545" xr:uid="{00000000-0005-0000-0000-0000C3260000}"/>
    <cellStyle name="Vírgula 2 12 3 5" xfId="6546" xr:uid="{00000000-0005-0000-0000-0000C4260000}"/>
    <cellStyle name="Vírgula 2 12 3 6" xfId="11204" xr:uid="{00000000-0005-0000-0000-0000C5260000}"/>
    <cellStyle name="Vírgula 2 12 3 6 2" xfId="14147" xr:uid="{00000000-0005-0000-0000-0000C6260000}"/>
    <cellStyle name="Vírgula 2 12 3 6 2 2" xfId="20078" xr:uid="{E26405CB-839A-49C7-8D30-3C64AE61BAB9}"/>
    <cellStyle name="Vírgula 2 12 3 6 2 2 2" xfId="31872" xr:uid="{D00FBB71-F5AA-4E56-8D7B-149356E23D4C}"/>
    <cellStyle name="Vírgula 2 12 3 6 2 2 3" xfId="43671" xr:uid="{E642A7A1-7A09-4153-AB76-DB90850717C5}"/>
    <cellStyle name="Vírgula 2 12 3 6 2 3" xfId="25979" xr:uid="{C8D1D5AD-5381-4F4F-AD55-5CAE5F4A0E83}"/>
    <cellStyle name="Vírgula 2 12 3 6 2 4" xfId="37774" xr:uid="{405EA44F-A386-4290-9B50-B1A83CA2466D}"/>
    <cellStyle name="Vírgula 2 12 3 6 3" xfId="17142" xr:uid="{5E9726D2-74F0-4DF7-BBD8-37DD25AB2BD0}"/>
    <cellStyle name="Vírgula 2 12 3 6 3 2" xfId="28936" xr:uid="{A7E67BA9-37CF-4AB7-BDD9-5278B4EB9F99}"/>
    <cellStyle name="Vírgula 2 12 3 6 3 3" xfId="40735" xr:uid="{54A81D30-7992-42FB-AFC0-BD28D5984E63}"/>
    <cellStyle name="Vírgula 2 12 3 6 4" xfId="23043" xr:uid="{49135D58-F69E-4152-A539-A9C6C01C9E89}"/>
    <cellStyle name="Vírgula 2 12 3 6 5" xfId="34838" xr:uid="{C0BF8EB2-95A8-4B42-BBFF-51FDC0F1EEBF}"/>
    <cellStyle name="Vírgula 2 12 3 7" xfId="12602" xr:uid="{00000000-0005-0000-0000-0000C7260000}"/>
    <cellStyle name="Vírgula 2 12 3 7 2" xfId="18533" xr:uid="{32037077-3E0F-4B24-8D95-97838FF24BE0}"/>
    <cellStyle name="Vírgula 2 12 3 7 2 2" xfId="30327" xr:uid="{213D8138-1D0D-41E9-B1D5-06A542E53C20}"/>
    <cellStyle name="Vírgula 2 12 3 7 2 3" xfId="42126" xr:uid="{AEF71E28-24FA-40DB-B902-3935EAA118C2}"/>
    <cellStyle name="Vírgula 2 12 3 7 3" xfId="24434" xr:uid="{950D55CE-EE48-4665-A132-0D5418F5A2AB}"/>
    <cellStyle name="Vírgula 2 12 3 7 4" xfId="36229" xr:uid="{8E565464-1C4E-4C89-BE32-0F61AAA39EA1}"/>
    <cellStyle name="Vírgula 2 12 3 8" xfId="15589" xr:uid="{241383D8-0C30-4E34-9B33-958DAF5A2BE7}"/>
    <cellStyle name="Vírgula 2 12 3 8 2" xfId="27387" xr:uid="{58C9AA00-9A1C-4294-967F-1988EFE22C49}"/>
    <cellStyle name="Vírgula 2 12 3 8 3" xfId="39182" xr:uid="{EF7D47DE-5A04-4B1C-BA7D-A7C3711A326B}"/>
    <cellStyle name="Vírgula 2 12 3 9" xfId="21497" xr:uid="{649489BD-AC39-4CFF-A8C9-014A4C49A41B}"/>
    <cellStyle name="Vírgula 2 12 3_Empréstimos e Financiamento SPE" xfId="10679" xr:uid="{00000000-0005-0000-0000-0000C8260000}"/>
    <cellStyle name="Vírgula 2 12 4" xfId="6547" xr:uid="{00000000-0005-0000-0000-0000C9260000}"/>
    <cellStyle name="Vírgula 2 12 4 2" xfId="6548" xr:uid="{00000000-0005-0000-0000-0000CA260000}"/>
    <cellStyle name="Vírgula 2 12 4 3" xfId="6549" xr:uid="{00000000-0005-0000-0000-0000CB260000}"/>
    <cellStyle name="Vírgula 2 12 5" xfId="6550" xr:uid="{00000000-0005-0000-0000-0000CC260000}"/>
    <cellStyle name="Vírgula 2 12 6" xfId="6551" xr:uid="{00000000-0005-0000-0000-0000CD260000}"/>
    <cellStyle name="Vírgula 2 12 7" xfId="6552" xr:uid="{00000000-0005-0000-0000-0000CE260000}"/>
    <cellStyle name="Vírgula 2 12 8" xfId="11048" xr:uid="{00000000-0005-0000-0000-0000CF260000}"/>
    <cellStyle name="Vírgula 2 12 8 2" xfId="13997" xr:uid="{00000000-0005-0000-0000-0000D0260000}"/>
    <cellStyle name="Vírgula 2 12 8 2 2" xfId="19928" xr:uid="{929463AD-6526-416B-B092-456B95248D72}"/>
    <cellStyle name="Vírgula 2 12 8 2 2 2" xfId="31722" xr:uid="{DD74EB03-1CAB-4806-8726-F775A8C819ED}"/>
    <cellStyle name="Vírgula 2 12 8 2 2 3" xfId="43521" xr:uid="{9E586E08-7CAA-40C8-9645-C4DDE427B3CF}"/>
    <cellStyle name="Vírgula 2 12 8 2 3" xfId="25829" xr:uid="{B027B554-3724-4A49-A351-F3508D4D55D6}"/>
    <cellStyle name="Vírgula 2 12 8 2 4" xfId="37624" xr:uid="{6508A366-5F92-4A94-8305-584608403103}"/>
    <cellStyle name="Vírgula 2 12 8 3" xfId="16992" xr:uid="{D808C7C9-0274-4F9B-B4D5-04CC947C2D20}"/>
    <cellStyle name="Vírgula 2 12 8 3 2" xfId="28786" xr:uid="{EB754A74-A30D-4C2A-8311-DBCE73E4F44E}"/>
    <cellStyle name="Vírgula 2 12 8 3 3" xfId="40585" xr:uid="{BB35C3E4-BF42-4D4D-8260-0A77CC32A3C8}"/>
    <cellStyle name="Vírgula 2 12 8 4" xfId="22893" xr:uid="{1F5E2186-5140-4785-96EB-F4A6080E5D99}"/>
    <cellStyle name="Vírgula 2 12 8 5" xfId="34688" xr:uid="{754D5AA0-0A81-48D5-8898-4742018D1707}"/>
    <cellStyle name="Vírgula 2 12 9" xfId="12451" xr:uid="{00000000-0005-0000-0000-0000D1260000}"/>
    <cellStyle name="Vírgula 2 12 9 2" xfId="18382" xr:uid="{99CC9016-B5C3-488C-A5BA-146FB8099A40}"/>
    <cellStyle name="Vírgula 2 12 9 2 2" xfId="30176" xr:uid="{9464A6B5-80F9-405A-8470-D1819949C296}"/>
    <cellStyle name="Vírgula 2 12 9 2 3" xfId="41975" xr:uid="{79D9654A-E3EB-4027-BA5F-1BDC39C229FA}"/>
    <cellStyle name="Vírgula 2 12 9 3" xfId="24283" xr:uid="{086FBC2A-F6E5-4EC2-80AF-270811FB3E97}"/>
    <cellStyle name="Vírgula 2 12 9 4" xfId="36078" xr:uid="{2747FACA-D4A0-4742-974C-9FCA7F67CA0B}"/>
    <cellStyle name="Vírgula 2 12_Empréstimos e Financiamento SPE" xfId="10677" xr:uid="{00000000-0005-0000-0000-0000D2260000}"/>
    <cellStyle name="Vírgula 2 13" xfId="223" xr:uid="{00000000-0005-0000-0000-0000D3260000}"/>
    <cellStyle name="Vírgula 2 13 10" xfId="15449" xr:uid="{140F2D7E-1648-44E1-8A5B-F3FBE31983E9}"/>
    <cellStyle name="Vírgula 2 13 10 2" xfId="27247" xr:uid="{2B73B259-8F4A-48B1-B023-D22D70333A36}"/>
    <cellStyle name="Vírgula 2 13 10 3" xfId="39042" xr:uid="{70E10EE7-1012-43CF-AFCB-BCE42AA2F6CB}"/>
    <cellStyle name="Vírgula 2 13 11" xfId="21357" xr:uid="{87F9DCAB-3E91-4FA7-A06A-809943283FB2}"/>
    <cellStyle name="Vírgula 2 13 12" xfId="33149" xr:uid="{27DEF5FB-BFDC-43AC-BF5B-5C874A74448F}"/>
    <cellStyle name="Vírgula 2 13 2" xfId="644" xr:uid="{00000000-0005-0000-0000-0000D4260000}"/>
    <cellStyle name="Vírgula 2 13 2 10" xfId="33446" xr:uid="{86FCD8D0-4387-4B15-B8AF-084539D5CD70}"/>
    <cellStyle name="Vírgula 2 13 2 2" xfId="6553" xr:uid="{00000000-0005-0000-0000-0000D5260000}"/>
    <cellStyle name="Vírgula 2 13 2 2 2" xfId="6554" xr:uid="{00000000-0005-0000-0000-0000D6260000}"/>
    <cellStyle name="Vírgula 2 13 2 2 3" xfId="6555" xr:uid="{00000000-0005-0000-0000-0000D7260000}"/>
    <cellStyle name="Vírgula 2 13 2 3" xfId="6556" xr:uid="{00000000-0005-0000-0000-0000D8260000}"/>
    <cellStyle name="Vírgula 2 13 2 4" xfId="6557" xr:uid="{00000000-0005-0000-0000-0000D9260000}"/>
    <cellStyle name="Vírgula 2 13 2 5" xfId="6558" xr:uid="{00000000-0005-0000-0000-0000DA260000}"/>
    <cellStyle name="Vírgula 2 13 2 6" xfId="11354" xr:uid="{00000000-0005-0000-0000-0000DB260000}"/>
    <cellStyle name="Vírgula 2 13 2 6 2" xfId="14297" xr:uid="{00000000-0005-0000-0000-0000DC260000}"/>
    <cellStyle name="Vírgula 2 13 2 6 2 2" xfId="20228" xr:uid="{69984ADD-4AEF-4C4F-B6C0-24AB6FFD61F3}"/>
    <cellStyle name="Vírgula 2 13 2 6 2 2 2" xfId="32022" xr:uid="{AC3269B6-351F-43C5-9176-943018E7B858}"/>
    <cellStyle name="Vírgula 2 13 2 6 2 2 3" xfId="43821" xr:uid="{B3F2508D-B148-494F-8910-0BD977BE8228}"/>
    <cellStyle name="Vírgula 2 13 2 6 2 3" xfId="26129" xr:uid="{98648868-003C-4F21-8549-49A601FD226A}"/>
    <cellStyle name="Vírgula 2 13 2 6 2 4" xfId="37924" xr:uid="{D68B82EA-2E8F-4E64-B04A-DBA89BA27E8E}"/>
    <cellStyle name="Vírgula 2 13 2 6 3" xfId="17292" xr:uid="{D0E6C16D-826F-4407-AFCE-E0C287587A9B}"/>
    <cellStyle name="Vírgula 2 13 2 6 3 2" xfId="29086" xr:uid="{14571CB9-F25F-499A-8CA2-3B6995540AAF}"/>
    <cellStyle name="Vírgula 2 13 2 6 3 3" xfId="40885" xr:uid="{742E681F-6E26-4D19-8275-24DC3E5F5512}"/>
    <cellStyle name="Vírgula 2 13 2 6 4" xfId="23193" xr:uid="{E5EAC68D-0081-4D9D-B7E2-52A655C0134A}"/>
    <cellStyle name="Vírgula 2 13 2 6 5" xfId="34988" xr:uid="{9E79D778-1753-4632-86F1-01D9A7D2180E}"/>
    <cellStyle name="Vírgula 2 13 2 7" xfId="12759" xr:uid="{00000000-0005-0000-0000-0000DD260000}"/>
    <cellStyle name="Vírgula 2 13 2 7 2" xfId="18690" xr:uid="{757A4632-94D0-41A2-8EF2-CD6732C1B31E}"/>
    <cellStyle name="Vírgula 2 13 2 7 2 2" xfId="30484" xr:uid="{3EAB81BE-574B-4597-B7AE-FD0BC97EFD0F}"/>
    <cellStyle name="Vírgula 2 13 2 7 2 3" xfId="42283" xr:uid="{2ED76298-234C-4B60-B36D-3445772DD1FC}"/>
    <cellStyle name="Vírgula 2 13 2 7 3" xfId="24591" xr:uid="{C751B733-7101-44E4-9D09-00119022DC23}"/>
    <cellStyle name="Vírgula 2 13 2 7 4" xfId="36386" xr:uid="{60CE6B3A-960B-429F-AE72-624729C9824E}"/>
    <cellStyle name="Vírgula 2 13 2 8" xfId="15746" xr:uid="{46BE6A5F-5AD3-4EE1-B816-1AF160C9C187}"/>
    <cellStyle name="Vírgula 2 13 2 8 2" xfId="27544" xr:uid="{2981A16B-00DF-43A4-B5DF-B72B3C89947A}"/>
    <cellStyle name="Vírgula 2 13 2 8 3" xfId="39339" xr:uid="{A8BC9A9C-4EA5-47C3-A4A9-88972A85A2F6}"/>
    <cellStyle name="Vírgula 2 13 2 9" xfId="21654" xr:uid="{91D5D4F5-9D47-4BB0-9F8C-509EA7CC55DF}"/>
    <cellStyle name="Vírgula 2 13 2_Empréstimos e Financiamento SPE" xfId="10681" xr:uid="{00000000-0005-0000-0000-0000DE260000}"/>
    <cellStyle name="Vírgula 2 13 3" xfId="498" xr:uid="{00000000-0005-0000-0000-0000DF260000}"/>
    <cellStyle name="Vírgula 2 13 3 10" xfId="33300" xr:uid="{C94B076D-59E0-48FF-85FF-42B448852439}"/>
    <cellStyle name="Vírgula 2 13 3 2" xfId="6559" xr:uid="{00000000-0005-0000-0000-0000E0260000}"/>
    <cellStyle name="Vírgula 2 13 3 2 2" xfId="6560" xr:uid="{00000000-0005-0000-0000-0000E1260000}"/>
    <cellStyle name="Vírgula 2 13 3 2 3" xfId="6561" xr:uid="{00000000-0005-0000-0000-0000E2260000}"/>
    <cellStyle name="Vírgula 2 13 3 3" xfId="6562" xr:uid="{00000000-0005-0000-0000-0000E3260000}"/>
    <cellStyle name="Vírgula 2 13 3 4" xfId="6563" xr:uid="{00000000-0005-0000-0000-0000E4260000}"/>
    <cellStyle name="Vírgula 2 13 3 5" xfId="6564" xr:uid="{00000000-0005-0000-0000-0000E5260000}"/>
    <cellStyle name="Vírgula 2 13 3 6" xfId="11215" xr:uid="{00000000-0005-0000-0000-0000E6260000}"/>
    <cellStyle name="Vírgula 2 13 3 6 2" xfId="14158" xr:uid="{00000000-0005-0000-0000-0000E7260000}"/>
    <cellStyle name="Vírgula 2 13 3 6 2 2" xfId="20089" xr:uid="{0755CD5E-E477-433F-B495-3CB4899E9C4C}"/>
    <cellStyle name="Vírgula 2 13 3 6 2 2 2" xfId="31883" xr:uid="{C329CEDF-597C-4E33-AD5F-73BEDE1881F8}"/>
    <cellStyle name="Vírgula 2 13 3 6 2 2 3" xfId="43682" xr:uid="{3EC38AEB-7D38-4ED7-ACC9-FDB0BC827C36}"/>
    <cellStyle name="Vírgula 2 13 3 6 2 3" xfId="25990" xr:uid="{D114CA0E-C3CC-4461-B151-6FDBB465D852}"/>
    <cellStyle name="Vírgula 2 13 3 6 2 4" xfId="37785" xr:uid="{9F257ECA-350E-45AD-BCC7-7C4EEFE0C694}"/>
    <cellStyle name="Vírgula 2 13 3 6 3" xfId="17153" xr:uid="{CE91AA65-3B45-4B61-8A87-0D4D710F7449}"/>
    <cellStyle name="Vírgula 2 13 3 6 3 2" xfId="28947" xr:uid="{21181184-B864-4E07-8BCE-39D4BFD94A36}"/>
    <cellStyle name="Vírgula 2 13 3 6 3 3" xfId="40746" xr:uid="{8399FFEA-CCFC-4F9D-852B-EA5D4E722BEE}"/>
    <cellStyle name="Vírgula 2 13 3 6 4" xfId="23054" xr:uid="{36CB38E5-D7ED-4B6A-8871-CBCAF460E675}"/>
    <cellStyle name="Vírgula 2 13 3 6 5" xfId="34849" xr:uid="{DBC25070-3179-4E28-B276-F316DA86671F}"/>
    <cellStyle name="Vírgula 2 13 3 7" xfId="12613" xr:uid="{00000000-0005-0000-0000-0000E8260000}"/>
    <cellStyle name="Vírgula 2 13 3 7 2" xfId="18544" xr:uid="{1BFC45FC-A4E8-4098-BE56-427F627C677B}"/>
    <cellStyle name="Vírgula 2 13 3 7 2 2" xfId="30338" xr:uid="{9A45CA8E-9AD7-477E-92B8-9CFBE474EEBC}"/>
    <cellStyle name="Vírgula 2 13 3 7 2 3" xfId="42137" xr:uid="{04A1F374-D55C-4CCD-8863-36B07334973A}"/>
    <cellStyle name="Vírgula 2 13 3 7 3" xfId="24445" xr:uid="{A56E5319-B969-4690-A151-7C23883B8734}"/>
    <cellStyle name="Vírgula 2 13 3 7 4" xfId="36240" xr:uid="{33F8F77B-348E-44B7-AEDB-4B626BE84C7C}"/>
    <cellStyle name="Vírgula 2 13 3 8" xfId="15600" xr:uid="{609756B3-A1F9-48C9-BD48-2975C4AE682F}"/>
    <cellStyle name="Vírgula 2 13 3 8 2" xfId="27398" xr:uid="{357306D1-C9CD-407B-B85A-3899C10AA57B}"/>
    <cellStyle name="Vírgula 2 13 3 8 3" xfId="39193" xr:uid="{40141750-94B9-4668-8328-DA7B4D329B47}"/>
    <cellStyle name="Vírgula 2 13 3 9" xfId="21508" xr:uid="{89D8797F-DC49-494C-A34A-6A39C9374173}"/>
    <cellStyle name="Vírgula 2 13 3_Empréstimos e Financiamento SPE" xfId="10682" xr:uid="{00000000-0005-0000-0000-0000E9260000}"/>
    <cellStyle name="Vírgula 2 13 4" xfId="6565" xr:uid="{00000000-0005-0000-0000-0000EA260000}"/>
    <cellStyle name="Vírgula 2 13 4 2" xfId="6566" xr:uid="{00000000-0005-0000-0000-0000EB260000}"/>
    <cellStyle name="Vírgula 2 13 4 3" xfId="6567" xr:uid="{00000000-0005-0000-0000-0000EC260000}"/>
    <cellStyle name="Vírgula 2 13 5" xfId="6568" xr:uid="{00000000-0005-0000-0000-0000ED260000}"/>
    <cellStyle name="Vírgula 2 13 6" xfId="6569" xr:uid="{00000000-0005-0000-0000-0000EE260000}"/>
    <cellStyle name="Vírgula 2 13 7" xfId="6570" xr:uid="{00000000-0005-0000-0000-0000EF260000}"/>
    <cellStyle name="Vírgula 2 13 8" xfId="11059" xr:uid="{00000000-0005-0000-0000-0000F0260000}"/>
    <cellStyle name="Vírgula 2 13 8 2" xfId="14008" xr:uid="{00000000-0005-0000-0000-0000F1260000}"/>
    <cellStyle name="Vírgula 2 13 8 2 2" xfId="19939" xr:uid="{8BDE987E-FC3C-4E94-936E-6758B3262752}"/>
    <cellStyle name="Vírgula 2 13 8 2 2 2" xfId="31733" xr:uid="{3CD84A95-B387-46BC-AB01-584285B487B1}"/>
    <cellStyle name="Vírgula 2 13 8 2 2 3" xfId="43532" xr:uid="{9B2881F6-D8CF-47EA-8DEE-11BF851F6B51}"/>
    <cellStyle name="Vírgula 2 13 8 2 3" xfId="25840" xr:uid="{95688C6F-1E0C-4295-9D24-98CB45FDCFEC}"/>
    <cellStyle name="Vírgula 2 13 8 2 4" xfId="37635" xr:uid="{005A18F8-2C05-438C-9865-8BE47491014D}"/>
    <cellStyle name="Vírgula 2 13 8 3" xfId="17003" xr:uid="{6D3D893E-F40B-477C-8357-76B046090B3A}"/>
    <cellStyle name="Vírgula 2 13 8 3 2" xfId="28797" xr:uid="{D9C6FD38-2FFE-46AB-94CC-CB68FF045492}"/>
    <cellStyle name="Vírgula 2 13 8 3 3" xfId="40596" xr:uid="{14DC087A-8D03-427C-858D-51EC7CE9DAE0}"/>
    <cellStyle name="Vírgula 2 13 8 4" xfId="22904" xr:uid="{F410750D-A78B-4251-88AD-86EFBAC5C4CE}"/>
    <cellStyle name="Vírgula 2 13 8 5" xfId="34699" xr:uid="{C0E2A9F4-CC52-4B9B-8612-9156F1818E87}"/>
    <cellStyle name="Vírgula 2 13 9" xfId="12462" xr:uid="{00000000-0005-0000-0000-0000F2260000}"/>
    <cellStyle name="Vírgula 2 13 9 2" xfId="18393" xr:uid="{FD213E00-FE63-40D8-8476-76DE350121B6}"/>
    <cellStyle name="Vírgula 2 13 9 2 2" xfId="30187" xr:uid="{464E75B6-2462-414F-96EA-3C57C53D6A95}"/>
    <cellStyle name="Vírgula 2 13 9 2 3" xfId="41986" xr:uid="{27F9E854-86C6-4A78-8E98-AA8AFDF71DDB}"/>
    <cellStyle name="Vírgula 2 13 9 3" xfId="24294" xr:uid="{D10BCA65-7A33-436B-9DF2-01F084200431}"/>
    <cellStyle name="Vírgula 2 13 9 4" xfId="36089" xr:uid="{42BD1BF9-15F5-4995-B3AC-3211B11E22A6}"/>
    <cellStyle name="Vírgula 2 13_Empréstimos e Financiamento SPE" xfId="10680" xr:uid="{00000000-0005-0000-0000-0000F3260000}"/>
    <cellStyle name="Vírgula 2 14" xfId="356" xr:uid="{00000000-0005-0000-0000-0000F4260000}"/>
    <cellStyle name="Vírgula 2 14 10" xfId="15464" xr:uid="{051AFE7F-4511-4481-A9CF-DD1EF749186A}"/>
    <cellStyle name="Vírgula 2 14 10 2" xfId="27262" xr:uid="{F0AB8776-3EAE-4633-8D14-D7D23FBA9C8F}"/>
    <cellStyle name="Vírgula 2 14 10 3" xfId="39057" xr:uid="{5F25FFF9-AAB6-4EAB-86CF-CAE8A234AD58}"/>
    <cellStyle name="Vírgula 2 14 11" xfId="21372" xr:uid="{BCBD9362-822A-4D9F-9CB8-2581AB56FDD2}"/>
    <cellStyle name="Vírgula 2 14 12" xfId="33164" xr:uid="{2AB917B3-F8D7-41C8-9771-7F274E3FF749}"/>
    <cellStyle name="Vírgula 2 14 2" xfId="515" xr:uid="{00000000-0005-0000-0000-0000F5260000}"/>
    <cellStyle name="Vírgula 2 14 2 10" xfId="33317" xr:uid="{56B97665-63B3-4A26-8DD1-47C6632A654A}"/>
    <cellStyle name="Vírgula 2 14 2 2" xfId="6571" xr:uid="{00000000-0005-0000-0000-0000F6260000}"/>
    <cellStyle name="Vírgula 2 14 2 2 2" xfId="6572" xr:uid="{00000000-0005-0000-0000-0000F7260000}"/>
    <cellStyle name="Vírgula 2 14 2 2 3" xfId="6573" xr:uid="{00000000-0005-0000-0000-0000F8260000}"/>
    <cellStyle name="Vírgula 2 14 2 3" xfId="6574" xr:uid="{00000000-0005-0000-0000-0000F9260000}"/>
    <cellStyle name="Vírgula 2 14 2 4" xfId="6575" xr:uid="{00000000-0005-0000-0000-0000FA260000}"/>
    <cellStyle name="Vírgula 2 14 2 5" xfId="6576" xr:uid="{00000000-0005-0000-0000-0000FB260000}"/>
    <cellStyle name="Vírgula 2 14 2 6" xfId="11232" xr:uid="{00000000-0005-0000-0000-0000FC260000}"/>
    <cellStyle name="Vírgula 2 14 2 6 2" xfId="14175" xr:uid="{00000000-0005-0000-0000-0000FD260000}"/>
    <cellStyle name="Vírgula 2 14 2 6 2 2" xfId="20106" xr:uid="{B8411A06-849D-4EC1-9CBD-BC01AB844CDB}"/>
    <cellStyle name="Vírgula 2 14 2 6 2 2 2" xfId="31900" xr:uid="{3D0BBFDE-0582-4FF4-9534-121E6EDBAB45}"/>
    <cellStyle name="Vírgula 2 14 2 6 2 2 3" xfId="43699" xr:uid="{1F1E4247-E949-4788-A3F5-BBD24FD50C7F}"/>
    <cellStyle name="Vírgula 2 14 2 6 2 3" xfId="26007" xr:uid="{932B5C70-CD7D-4991-9558-809E348C57AA}"/>
    <cellStyle name="Vírgula 2 14 2 6 2 4" xfId="37802" xr:uid="{43671E0C-A430-4BBA-BE9B-72F9AB84F96D}"/>
    <cellStyle name="Vírgula 2 14 2 6 3" xfId="17170" xr:uid="{E0A9B468-6C6D-4A81-9545-02FC8D4D118F}"/>
    <cellStyle name="Vírgula 2 14 2 6 3 2" xfId="28964" xr:uid="{371FC51B-DDED-4473-BA76-D671E86FEFD6}"/>
    <cellStyle name="Vírgula 2 14 2 6 3 3" xfId="40763" xr:uid="{3FFF52B7-F14C-4921-90AF-3CF184682FD3}"/>
    <cellStyle name="Vírgula 2 14 2 6 4" xfId="23071" xr:uid="{96AED3FA-40CC-4CCC-A8FD-3BF643F4F398}"/>
    <cellStyle name="Vírgula 2 14 2 6 5" xfId="34866" xr:uid="{EE8570D1-E362-43D7-9E97-9F08B3A14D17}"/>
    <cellStyle name="Vírgula 2 14 2 7" xfId="12630" xr:uid="{00000000-0005-0000-0000-0000FE260000}"/>
    <cellStyle name="Vírgula 2 14 2 7 2" xfId="18561" xr:uid="{34A5954C-A54B-4BD5-ABF4-2261063B6587}"/>
    <cellStyle name="Vírgula 2 14 2 7 2 2" xfId="30355" xr:uid="{EB5AE34D-6B3A-487B-BBA5-5C7AF07CF17C}"/>
    <cellStyle name="Vírgula 2 14 2 7 2 3" xfId="42154" xr:uid="{D68DD6DC-3D75-4A01-B0F0-35200592D097}"/>
    <cellStyle name="Vírgula 2 14 2 7 3" xfId="24462" xr:uid="{BD9972D8-BF21-4CD1-B94A-8ABC729D7EAF}"/>
    <cellStyle name="Vírgula 2 14 2 7 4" xfId="36257" xr:uid="{37E46D4A-1A47-4BE0-88AD-967D9B465AF0}"/>
    <cellStyle name="Vírgula 2 14 2 8" xfId="15617" xr:uid="{28905068-E1C3-45EC-9463-854FF6441173}"/>
    <cellStyle name="Vírgula 2 14 2 8 2" xfId="27415" xr:uid="{814AB4FC-3A5F-4DDF-B8E8-CA7E900E758D}"/>
    <cellStyle name="Vírgula 2 14 2 8 3" xfId="39210" xr:uid="{6740F15D-B719-4A30-9BBD-18D9F8213492}"/>
    <cellStyle name="Vírgula 2 14 2 9" xfId="21525" xr:uid="{EA2E4FA5-7E0B-4ED9-BA5F-88C430C41EB1}"/>
    <cellStyle name="Vírgula 2 14 2_Empréstimos e Financiamento SPE" xfId="10684" xr:uid="{00000000-0005-0000-0000-0000FF260000}"/>
    <cellStyle name="Vírgula 2 14 3" xfId="6577" xr:uid="{00000000-0005-0000-0000-000000270000}"/>
    <cellStyle name="Vírgula 2 14 3 2" xfId="6578" xr:uid="{00000000-0005-0000-0000-000001270000}"/>
    <cellStyle name="Vírgula 2 14 3 2 2" xfId="6579" xr:uid="{00000000-0005-0000-0000-000002270000}"/>
    <cellStyle name="Vírgula 2 14 3 2 3" xfId="6580" xr:uid="{00000000-0005-0000-0000-000003270000}"/>
    <cellStyle name="Vírgula 2 14 3 3" xfId="6581" xr:uid="{00000000-0005-0000-0000-000004270000}"/>
    <cellStyle name="Vírgula 2 14 3 4" xfId="6582" xr:uid="{00000000-0005-0000-0000-000005270000}"/>
    <cellStyle name="Vírgula 2 14 3 5" xfId="6583" xr:uid="{00000000-0005-0000-0000-000006270000}"/>
    <cellStyle name="Vírgula 2 14 4" xfId="6584" xr:uid="{00000000-0005-0000-0000-000007270000}"/>
    <cellStyle name="Vírgula 2 14 4 2" xfId="6585" xr:uid="{00000000-0005-0000-0000-000008270000}"/>
    <cellStyle name="Vírgula 2 14 4 3" xfId="6586" xr:uid="{00000000-0005-0000-0000-000009270000}"/>
    <cellStyle name="Vírgula 2 14 5" xfId="6587" xr:uid="{00000000-0005-0000-0000-00000A270000}"/>
    <cellStyle name="Vírgula 2 14 6" xfId="6588" xr:uid="{00000000-0005-0000-0000-00000B270000}"/>
    <cellStyle name="Vírgula 2 14 7" xfId="6589" xr:uid="{00000000-0005-0000-0000-00000C270000}"/>
    <cellStyle name="Vírgula 2 14 8" xfId="11079" xr:uid="{00000000-0005-0000-0000-00000D270000}"/>
    <cellStyle name="Vírgula 2 14 8 2" xfId="14022" xr:uid="{00000000-0005-0000-0000-00000E270000}"/>
    <cellStyle name="Vírgula 2 14 8 2 2" xfId="19953" xr:uid="{8056C889-B5DB-42CD-8CF2-CA3AD2A04C14}"/>
    <cellStyle name="Vírgula 2 14 8 2 2 2" xfId="31747" xr:uid="{859673F9-903C-48D3-831B-BF0757C10CC9}"/>
    <cellStyle name="Vírgula 2 14 8 2 2 3" xfId="43546" xr:uid="{8C2892B9-8A35-4A80-8A73-A92AA8349455}"/>
    <cellStyle name="Vírgula 2 14 8 2 3" xfId="25854" xr:uid="{94DB485A-A714-4AC6-B794-1EA3E4AC0937}"/>
    <cellStyle name="Vírgula 2 14 8 2 4" xfId="37649" xr:uid="{0FC61C7A-F9BF-4E3B-9B44-FE6435140700}"/>
    <cellStyle name="Vírgula 2 14 8 3" xfId="17017" xr:uid="{6D822959-F4CE-4938-BAD7-2098D6E0070E}"/>
    <cellStyle name="Vírgula 2 14 8 3 2" xfId="28811" xr:uid="{B1503A86-13EE-4DF4-97CF-9F48AB993C16}"/>
    <cellStyle name="Vírgula 2 14 8 3 3" xfId="40610" xr:uid="{67AB27BD-6ED7-41E9-BC7A-08C0A50253D7}"/>
    <cellStyle name="Vírgula 2 14 8 4" xfId="22918" xr:uid="{129A09A2-E508-49F7-AEEC-E8D594224721}"/>
    <cellStyle name="Vírgula 2 14 8 5" xfId="34713" xr:uid="{A0AB15D7-126F-41F1-A51D-714890178CD3}"/>
    <cellStyle name="Vírgula 2 14 9" xfId="12477" xr:uid="{00000000-0005-0000-0000-00000F270000}"/>
    <cellStyle name="Vírgula 2 14 9 2" xfId="18408" xr:uid="{6114FFBE-3825-4DAB-8D5E-58A2A3611BF2}"/>
    <cellStyle name="Vírgula 2 14 9 2 2" xfId="30202" xr:uid="{229F73DF-213D-45CC-B349-36490256780E}"/>
    <cellStyle name="Vírgula 2 14 9 2 3" xfId="42001" xr:uid="{17E22FB4-36A3-4360-AD72-14D193A53E7B}"/>
    <cellStyle name="Vírgula 2 14 9 3" xfId="24309" xr:uid="{EED808BF-314B-4C0D-9734-5C31C6FDCE08}"/>
    <cellStyle name="Vírgula 2 14 9 4" xfId="36104" xr:uid="{7FF42AA1-4828-4220-B665-FACF361F46CB}"/>
    <cellStyle name="Vírgula 2 14_Empréstimos e Financiamento SPE" xfId="10683" xr:uid="{00000000-0005-0000-0000-000010270000}"/>
    <cellStyle name="Vírgula 2 15" xfId="368" xr:uid="{00000000-0005-0000-0000-000011270000}"/>
    <cellStyle name="Vírgula 2 15 2" xfId="6590" xr:uid="{00000000-0005-0000-0000-000012270000}"/>
    <cellStyle name="Vírgula 2 15 2 2" xfId="6591" xr:uid="{00000000-0005-0000-0000-000013270000}"/>
    <cellStyle name="Vírgula 2 15 2 2 2" xfId="6592" xr:uid="{00000000-0005-0000-0000-000014270000}"/>
    <cellStyle name="Vírgula 2 15 2 2 3" xfId="6593" xr:uid="{00000000-0005-0000-0000-000015270000}"/>
    <cellStyle name="Vírgula 2 15 2 3" xfId="6594" xr:uid="{00000000-0005-0000-0000-000016270000}"/>
    <cellStyle name="Vírgula 2 15 2 4" xfId="6595" xr:uid="{00000000-0005-0000-0000-000017270000}"/>
    <cellStyle name="Vírgula 2 15 2 5" xfId="6596" xr:uid="{00000000-0005-0000-0000-000018270000}"/>
    <cellStyle name="Vírgula 2 15 3" xfId="6597" xr:uid="{00000000-0005-0000-0000-000019270000}"/>
    <cellStyle name="Vírgula 2 15 3 2" xfId="6598" xr:uid="{00000000-0005-0000-0000-00001A270000}"/>
    <cellStyle name="Vírgula 2 15 3 2 2" xfId="6599" xr:uid="{00000000-0005-0000-0000-00001B270000}"/>
    <cellStyle name="Vírgula 2 15 3 2 3" xfId="6600" xr:uid="{00000000-0005-0000-0000-00001C270000}"/>
    <cellStyle name="Vírgula 2 15 3 3" xfId="6601" xr:uid="{00000000-0005-0000-0000-00001D270000}"/>
    <cellStyle name="Vírgula 2 15 3 4" xfId="6602" xr:uid="{00000000-0005-0000-0000-00001E270000}"/>
    <cellStyle name="Vírgula 2 15 3 5" xfId="6603" xr:uid="{00000000-0005-0000-0000-00001F270000}"/>
    <cellStyle name="Vírgula 2 15 4" xfId="6604" xr:uid="{00000000-0005-0000-0000-000020270000}"/>
    <cellStyle name="Vírgula 2 15 4 2" xfId="6605" xr:uid="{00000000-0005-0000-0000-000021270000}"/>
    <cellStyle name="Vírgula 2 15 4 3" xfId="6606" xr:uid="{00000000-0005-0000-0000-000022270000}"/>
    <cellStyle name="Vírgula 2 15 5" xfId="6607" xr:uid="{00000000-0005-0000-0000-000023270000}"/>
    <cellStyle name="Vírgula 2 15 6" xfId="6608" xr:uid="{00000000-0005-0000-0000-000024270000}"/>
    <cellStyle name="Vírgula 2 15 7" xfId="6609" xr:uid="{00000000-0005-0000-0000-000025270000}"/>
    <cellStyle name="Vírgula 2 15_Empréstimos e Financiamento SPE" xfId="10685" xr:uid="{00000000-0005-0000-0000-000026270000}"/>
    <cellStyle name="Vírgula 2 16" xfId="376" xr:uid="{00000000-0005-0000-0000-000027270000}"/>
    <cellStyle name="Vírgula 2 16 10" xfId="15478" xr:uid="{8834D466-88D8-416E-993F-170BBF093534}"/>
    <cellStyle name="Vírgula 2 16 10 2" xfId="27276" xr:uid="{2781F717-F888-4D42-9836-A7920C649741}"/>
    <cellStyle name="Vírgula 2 16 10 3" xfId="39071" xr:uid="{06F41872-D1F0-48D7-A52A-3A6348360803}"/>
    <cellStyle name="Vírgula 2 16 11" xfId="21386" xr:uid="{9DDF5EEA-A035-422C-BD06-4322BF1F263D}"/>
    <cellStyle name="Vírgula 2 16 12" xfId="33178" xr:uid="{58B64401-7AD8-4C83-8B46-5DA381979520}"/>
    <cellStyle name="Vírgula 2 16 2" xfId="6610" xr:uid="{00000000-0005-0000-0000-000028270000}"/>
    <cellStyle name="Vírgula 2 16 2 2" xfId="6611" xr:uid="{00000000-0005-0000-0000-000029270000}"/>
    <cellStyle name="Vírgula 2 16 2 2 2" xfId="6612" xr:uid="{00000000-0005-0000-0000-00002A270000}"/>
    <cellStyle name="Vírgula 2 16 2 2 3" xfId="6613" xr:uid="{00000000-0005-0000-0000-00002B270000}"/>
    <cellStyle name="Vírgula 2 16 2 3" xfId="6614" xr:uid="{00000000-0005-0000-0000-00002C270000}"/>
    <cellStyle name="Vírgula 2 16 2 4" xfId="6615" xr:uid="{00000000-0005-0000-0000-00002D270000}"/>
    <cellStyle name="Vírgula 2 16 2 5" xfId="6616" xr:uid="{00000000-0005-0000-0000-00002E270000}"/>
    <cellStyle name="Vírgula 2 16 3" xfId="6617" xr:uid="{00000000-0005-0000-0000-00002F270000}"/>
    <cellStyle name="Vírgula 2 16 3 2" xfId="6618" xr:uid="{00000000-0005-0000-0000-000030270000}"/>
    <cellStyle name="Vírgula 2 16 3 2 2" xfId="6619" xr:uid="{00000000-0005-0000-0000-000031270000}"/>
    <cellStyle name="Vírgula 2 16 3 2 3" xfId="6620" xr:uid="{00000000-0005-0000-0000-000032270000}"/>
    <cellStyle name="Vírgula 2 16 3 3" xfId="6621" xr:uid="{00000000-0005-0000-0000-000033270000}"/>
    <cellStyle name="Vírgula 2 16 3 4" xfId="6622" xr:uid="{00000000-0005-0000-0000-000034270000}"/>
    <cellStyle name="Vírgula 2 16 3 5" xfId="6623" xr:uid="{00000000-0005-0000-0000-000035270000}"/>
    <cellStyle name="Vírgula 2 16 4" xfId="6624" xr:uid="{00000000-0005-0000-0000-000036270000}"/>
    <cellStyle name="Vírgula 2 16 4 2" xfId="6625" xr:uid="{00000000-0005-0000-0000-000037270000}"/>
    <cellStyle name="Vírgula 2 16 4 3" xfId="6626" xr:uid="{00000000-0005-0000-0000-000038270000}"/>
    <cellStyle name="Vírgula 2 16 5" xfId="6627" xr:uid="{00000000-0005-0000-0000-000039270000}"/>
    <cellStyle name="Vírgula 2 16 6" xfId="6628" xr:uid="{00000000-0005-0000-0000-00003A270000}"/>
    <cellStyle name="Vírgula 2 16 7" xfId="6629" xr:uid="{00000000-0005-0000-0000-00003B270000}"/>
    <cellStyle name="Vírgula 2 16 8" xfId="11093" xr:uid="{00000000-0005-0000-0000-00003C270000}"/>
    <cellStyle name="Vírgula 2 16 8 2" xfId="14036" xr:uid="{00000000-0005-0000-0000-00003D270000}"/>
    <cellStyle name="Vírgula 2 16 8 2 2" xfId="19967" xr:uid="{26A30CD1-09C5-4C01-8D04-20A1F68E9725}"/>
    <cellStyle name="Vírgula 2 16 8 2 2 2" xfId="31761" xr:uid="{72A76590-99DB-4336-8494-5ECFCA2760B8}"/>
    <cellStyle name="Vírgula 2 16 8 2 2 3" xfId="43560" xr:uid="{F8672A11-A279-48AF-94B0-117413FF9F52}"/>
    <cellStyle name="Vírgula 2 16 8 2 3" xfId="25868" xr:uid="{3D9E235F-4BC7-4F04-987D-D8DFAE916F12}"/>
    <cellStyle name="Vírgula 2 16 8 2 4" xfId="37663" xr:uid="{F7062FAA-830C-4E89-8AC7-7D794425B8D9}"/>
    <cellStyle name="Vírgula 2 16 8 3" xfId="17031" xr:uid="{D5A43A42-9CAF-4D55-9A4B-25A26B26AE50}"/>
    <cellStyle name="Vírgula 2 16 8 3 2" xfId="28825" xr:uid="{81FFA9F3-D0BA-45CE-B2FD-D65F316FEA74}"/>
    <cellStyle name="Vírgula 2 16 8 3 3" xfId="40624" xr:uid="{42BE1A7F-A12D-4FC3-BCE1-82B67C83A1C4}"/>
    <cellStyle name="Vírgula 2 16 8 4" xfId="22932" xr:uid="{5093E8A0-EE6D-4CBA-8C3C-E20B247F738C}"/>
    <cellStyle name="Vírgula 2 16 8 5" xfId="34727" xr:uid="{194CD9CC-CFBE-4C4C-B4EB-DFADE0CFE29F}"/>
    <cellStyle name="Vírgula 2 16 9" xfId="12491" xr:uid="{00000000-0005-0000-0000-00003E270000}"/>
    <cellStyle name="Vírgula 2 16 9 2" xfId="18422" xr:uid="{49BE528A-9F6E-4EC2-8CC9-96233CAC7FC7}"/>
    <cellStyle name="Vírgula 2 16 9 2 2" xfId="30216" xr:uid="{4D7045C8-B957-449C-9A32-0B89D8D4290D}"/>
    <cellStyle name="Vírgula 2 16 9 2 3" xfId="42015" xr:uid="{66945118-9840-40B2-8782-A3B886329B05}"/>
    <cellStyle name="Vírgula 2 16 9 3" xfId="24323" xr:uid="{1E8E33EF-F1C9-48A6-AE64-9E02F7F4AF4F}"/>
    <cellStyle name="Vírgula 2 16 9 4" xfId="36118" xr:uid="{1C9FB2D3-2C75-4EA8-924F-92063570978A}"/>
    <cellStyle name="Vírgula 2 16_Empréstimos e Financiamento SPE" xfId="10686" xr:uid="{00000000-0005-0000-0000-00003F270000}"/>
    <cellStyle name="Vírgula 2 17" xfId="6630" xr:uid="{00000000-0005-0000-0000-000040270000}"/>
    <cellStyle name="Vírgula 2 17 2" xfId="6631" xr:uid="{00000000-0005-0000-0000-000041270000}"/>
    <cellStyle name="Vírgula 2 17 2 2" xfId="6632" xr:uid="{00000000-0005-0000-0000-000042270000}"/>
    <cellStyle name="Vírgula 2 17 2 2 2" xfId="6633" xr:uid="{00000000-0005-0000-0000-000043270000}"/>
    <cellStyle name="Vírgula 2 17 2 2 3" xfId="6634" xr:uid="{00000000-0005-0000-0000-000044270000}"/>
    <cellStyle name="Vírgula 2 17 2 3" xfId="6635" xr:uid="{00000000-0005-0000-0000-000045270000}"/>
    <cellStyle name="Vírgula 2 17 2 4" xfId="6636" xr:uid="{00000000-0005-0000-0000-000046270000}"/>
    <cellStyle name="Vírgula 2 17 2 5" xfId="6637" xr:uid="{00000000-0005-0000-0000-000047270000}"/>
    <cellStyle name="Vírgula 2 17 3" xfId="6638" xr:uid="{00000000-0005-0000-0000-000048270000}"/>
    <cellStyle name="Vírgula 2 17 3 2" xfId="6639" xr:uid="{00000000-0005-0000-0000-000049270000}"/>
    <cellStyle name="Vírgula 2 17 3 2 2" xfId="6640" xr:uid="{00000000-0005-0000-0000-00004A270000}"/>
    <cellStyle name="Vírgula 2 17 3 2 3" xfId="6641" xr:uid="{00000000-0005-0000-0000-00004B270000}"/>
    <cellStyle name="Vírgula 2 17 3 3" xfId="6642" xr:uid="{00000000-0005-0000-0000-00004C270000}"/>
    <cellStyle name="Vírgula 2 17 3 4" xfId="6643" xr:uid="{00000000-0005-0000-0000-00004D270000}"/>
    <cellStyle name="Vírgula 2 17 3 5" xfId="6644" xr:uid="{00000000-0005-0000-0000-00004E270000}"/>
    <cellStyle name="Vírgula 2 17 4" xfId="6645" xr:uid="{00000000-0005-0000-0000-00004F270000}"/>
    <cellStyle name="Vírgula 2 17 4 2" xfId="6646" xr:uid="{00000000-0005-0000-0000-000050270000}"/>
    <cellStyle name="Vírgula 2 17 4 3" xfId="6647" xr:uid="{00000000-0005-0000-0000-000051270000}"/>
    <cellStyle name="Vírgula 2 17 5" xfId="6648" xr:uid="{00000000-0005-0000-0000-000052270000}"/>
    <cellStyle name="Vírgula 2 17 6" xfId="6649" xr:uid="{00000000-0005-0000-0000-000053270000}"/>
    <cellStyle name="Vírgula 2 17 7" xfId="6650" xr:uid="{00000000-0005-0000-0000-000054270000}"/>
    <cellStyle name="Vírgula 2 18" xfId="6651" xr:uid="{00000000-0005-0000-0000-000055270000}"/>
    <cellStyle name="Vírgula 2 18 2" xfId="6652" xr:uid="{00000000-0005-0000-0000-000056270000}"/>
    <cellStyle name="Vírgula 2 18 2 2" xfId="6653" xr:uid="{00000000-0005-0000-0000-000057270000}"/>
    <cellStyle name="Vírgula 2 18 2 3" xfId="6654" xr:uid="{00000000-0005-0000-0000-000058270000}"/>
    <cellStyle name="Vírgula 2 18 3" xfId="6655" xr:uid="{00000000-0005-0000-0000-000059270000}"/>
    <cellStyle name="Vírgula 2 18 4" xfId="6656" xr:uid="{00000000-0005-0000-0000-00005A270000}"/>
    <cellStyle name="Vírgula 2 18 5" xfId="6657" xr:uid="{00000000-0005-0000-0000-00005B270000}"/>
    <cellStyle name="Vírgula 2 19" xfId="6658" xr:uid="{00000000-0005-0000-0000-00005C270000}"/>
    <cellStyle name="Vírgula 2 19 2" xfId="6659" xr:uid="{00000000-0005-0000-0000-00005D270000}"/>
    <cellStyle name="Vírgula 2 19 2 2" xfId="6660" xr:uid="{00000000-0005-0000-0000-00005E270000}"/>
    <cellStyle name="Vírgula 2 19 2 3" xfId="6661" xr:uid="{00000000-0005-0000-0000-00005F270000}"/>
    <cellStyle name="Vírgula 2 19 3" xfId="6662" xr:uid="{00000000-0005-0000-0000-000060270000}"/>
    <cellStyle name="Vírgula 2 19 4" xfId="6663" xr:uid="{00000000-0005-0000-0000-000061270000}"/>
    <cellStyle name="Vírgula 2 19 5" xfId="6664" xr:uid="{00000000-0005-0000-0000-000062270000}"/>
    <cellStyle name="Vírgula 2 2" xfId="70" xr:uid="{00000000-0005-0000-0000-000063270000}"/>
    <cellStyle name="Vírgula 2 2 10" xfId="662" xr:uid="{00000000-0005-0000-0000-000064270000}"/>
    <cellStyle name="Vírgula 2 2 10 2" xfId="11367" xr:uid="{00000000-0005-0000-0000-000065270000}"/>
    <cellStyle name="Vírgula 2 2 10 2 2" xfId="14310" xr:uid="{00000000-0005-0000-0000-000066270000}"/>
    <cellStyle name="Vírgula 2 2 10 2 2 2" xfId="20241" xr:uid="{B6845AB8-C4C3-42EC-B884-DB26BDC45040}"/>
    <cellStyle name="Vírgula 2 2 10 2 2 2 2" xfId="32035" xr:uid="{CBFDA8EC-C9CB-47A5-A746-038AED7A5F07}"/>
    <cellStyle name="Vírgula 2 2 10 2 2 2 3" xfId="43834" xr:uid="{A4DC696D-3814-46FC-9D9A-A18371C78824}"/>
    <cellStyle name="Vírgula 2 2 10 2 2 3" xfId="26142" xr:uid="{2513864E-DC06-4457-ABE7-E6B2B5E23B26}"/>
    <cellStyle name="Vírgula 2 2 10 2 2 4" xfId="37937" xr:uid="{F82A2B7C-F757-460D-9018-8A0BF98A09FC}"/>
    <cellStyle name="Vírgula 2 2 10 2 3" xfId="17305" xr:uid="{6FC8FDA3-0954-42FC-8BBF-7C235C54ACA3}"/>
    <cellStyle name="Vírgula 2 2 10 2 3 2" xfId="29099" xr:uid="{6AA9878A-265F-4505-AD1F-7F69EF2EE402}"/>
    <cellStyle name="Vírgula 2 2 10 2 3 3" xfId="40898" xr:uid="{931A5AE3-0A72-4554-9880-DCB07306A19D}"/>
    <cellStyle name="Vírgula 2 2 10 2 4" xfId="23206" xr:uid="{8977F119-89B8-41FE-9995-804AC7D0C69C}"/>
    <cellStyle name="Vírgula 2 2 10 2 5" xfId="35001" xr:uid="{273E4B40-16AA-441A-818F-403FF5D69835}"/>
    <cellStyle name="Vírgula 2 2 10 3" xfId="12776" xr:uid="{00000000-0005-0000-0000-000067270000}"/>
    <cellStyle name="Vírgula 2 2 10 3 2" xfId="18707" xr:uid="{9D387264-2727-4451-A70F-7278858C502F}"/>
    <cellStyle name="Vírgula 2 2 10 3 2 2" xfId="30501" xr:uid="{71D37B6E-F37B-430A-9A14-1FB83DE233F0}"/>
    <cellStyle name="Vírgula 2 2 10 3 2 3" xfId="42300" xr:uid="{BD721C7C-6809-4389-AAB3-868E094F6A0F}"/>
    <cellStyle name="Vírgula 2 2 10 3 3" xfId="24608" xr:uid="{1CC14B8F-E71D-4E84-B242-32F4F7FB7A93}"/>
    <cellStyle name="Vírgula 2 2 10 3 4" xfId="36403" xr:uid="{1AB3F677-407E-4B4C-B147-42EF40645A14}"/>
    <cellStyle name="Vírgula 2 2 10 4" xfId="15763" xr:uid="{35E7A23D-B495-40E6-B76F-91BD0F55C2F2}"/>
    <cellStyle name="Vírgula 2 2 10 4 2" xfId="27561" xr:uid="{B1DC117C-02F8-4B2C-A856-D0D32F4CCD8A}"/>
    <cellStyle name="Vírgula 2 2 10 4 3" xfId="39356" xr:uid="{3AD71565-B808-4439-B704-D097B2882650}"/>
    <cellStyle name="Vírgula 2 2 10 5" xfId="21671" xr:uid="{FDD4D947-04B6-445E-A82F-EF13F0B4F24D}"/>
    <cellStyle name="Vírgula 2 2 10 6" xfId="33463" xr:uid="{078B82B8-9764-43AB-BCB6-801ADDDE6779}"/>
    <cellStyle name="Vírgula 2 2 11" xfId="6665" xr:uid="{00000000-0005-0000-0000-000068270000}"/>
    <cellStyle name="Vírgula 2 2 12" xfId="10945" xr:uid="{00000000-0005-0000-0000-000069270000}"/>
    <cellStyle name="Vírgula 2 2 12 2" xfId="13894" xr:uid="{00000000-0005-0000-0000-00006A270000}"/>
    <cellStyle name="Vírgula 2 2 12 2 2" xfId="19825" xr:uid="{45A0AF5F-26F5-4BBD-BEA0-090A605F380A}"/>
    <cellStyle name="Vírgula 2 2 12 2 2 2" xfId="31619" xr:uid="{1A5351FA-1B94-42D4-B42A-617EAD03383D}"/>
    <cellStyle name="Vírgula 2 2 12 2 2 3" xfId="43418" xr:uid="{ABCE3DCB-9C4B-41AA-B102-EBDB03F39818}"/>
    <cellStyle name="Vírgula 2 2 12 2 3" xfId="25726" xr:uid="{802DA8D1-76FE-473E-950A-672A5B0C7B36}"/>
    <cellStyle name="Vírgula 2 2 12 2 4" xfId="37521" xr:uid="{DAC445B7-22F6-4D64-8A9D-FE5A873BE45D}"/>
    <cellStyle name="Vírgula 2 2 12 3" xfId="16889" xr:uid="{0357E4EE-A841-4163-8672-0559A9270CD8}"/>
    <cellStyle name="Vírgula 2 2 12 3 2" xfId="28683" xr:uid="{24E11BB8-A05F-4AE3-B77C-8BD8A9D29984}"/>
    <cellStyle name="Vírgula 2 2 12 3 3" xfId="40482" xr:uid="{F3BED03C-09A5-4936-92DF-8CFDFD176D2C}"/>
    <cellStyle name="Vírgula 2 2 12 4" xfId="22790" xr:uid="{E1B5B8C3-BD42-44D9-A12E-5B693F9B826C}"/>
    <cellStyle name="Vírgula 2 2 12 5" xfId="34585" xr:uid="{703DB44D-EFA2-433B-A637-C61B94B74795}"/>
    <cellStyle name="Vírgula 2 2 13" xfId="12342" xr:uid="{00000000-0005-0000-0000-00006B270000}"/>
    <cellStyle name="Vírgula 2 2 13 2" xfId="18273" xr:uid="{524B1B14-2C7E-40AA-9F0A-1D292F2A698D}"/>
    <cellStyle name="Vírgula 2 2 13 2 2" xfId="30067" xr:uid="{655A928D-ED12-48C2-8B93-7AA105844209}"/>
    <cellStyle name="Vírgula 2 2 13 2 3" xfId="41866" xr:uid="{48AEFC24-EDD2-4CEA-A8F6-54DB2AD7135E}"/>
    <cellStyle name="Vírgula 2 2 13 3" xfId="24174" xr:uid="{678D935E-663C-44CD-9D17-E5FCAB9B5BFF}"/>
    <cellStyle name="Vírgula 2 2 13 4" xfId="35969" xr:uid="{B9F55415-64A0-48FB-82BE-617A82476339}"/>
    <cellStyle name="Vírgula 2 2 14" xfId="15329" xr:uid="{B5A89208-1C98-48EC-840D-2FABB828E854}"/>
    <cellStyle name="Vírgula 2 2 14 2" xfId="27127" xr:uid="{CCE1BF17-F890-4771-AC08-83A0BE1E33C4}"/>
    <cellStyle name="Vírgula 2 2 14 3" xfId="38922" xr:uid="{6358F215-3BF4-4E61-B4A1-6DA593881E3E}"/>
    <cellStyle name="Vírgula 2 2 15" xfId="21237" xr:uid="{0205E5BE-1C79-4690-93C9-B4F45634B339}"/>
    <cellStyle name="Vírgula 2 2 16" xfId="33029" xr:uid="{BD4DC8E4-5D9B-4808-9F7D-4A97899E24F5}"/>
    <cellStyle name="Vírgula 2 2 2" xfId="115" xr:uid="{00000000-0005-0000-0000-00006C270000}"/>
    <cellStyle name="Vírgula 2 2 2 10" xfId="15364" xr:uid="{1348B395-A209-4846-97D5-361F1D16CB6C}"/>
    <cellStyle name="Vírgula 2 2 2 10 2" xfId="27162" xr:uid="{92375A44-254E-4452-AA98-D04222ED44C1}"/>
    <cellStyle name="Vírgula 2 2 2 10 3" xfId="38957" xr:uid="{B87F740D-D0AB-46A6-8B94-E0017AF9255C}"/>
    <cellStyle name="Vírgula 2 2 2 11" xfId="21272" xr:uid="{6627C0CC-3DAD-4991-B35E-7D9A873A308C}"/>
    <cellStyle name="Vírgula 2 2 2 12" xfId="33064" xr:uid="{0CFCAEF7-CF18-4D0D-9F01-94C124B1464B}"/>
    <cellStyle name="Vírgula 2 2 2 2" xfId="559" xr:uid="{00000000-0005-0000-0000-00006D270000}"/>
    <cellStyle name="Vírgula 2 2 2 2 10" xfId="33361" xr:uid="{4B18466F-D5CA-4E03-B739-0F253CB38289}"/>
    <cellStyle name="Vírgula 2 2 2 2 2" xfId="6666" xr:uid="{00000000-0005-0000-0000-00006E270000}"/>
    <cellStyle name="Vírgula 2 2 2 2 2 2" xfId="6667" xr:uid="{00000000-0005-0000-0000-00006F270000}"/>
    <cellStyle name="Vírgula 2 2 2 2 2 3" xfId="6668" xr:uid="{00000000-0005-0000-0000-000070270000}"/>
    <cellStyle name="Vírgula 2 2 2 2 3" xfId="6669" xr:uid="{00000000-0005-0000-0000-000071270000}"/>
    <cellStyle name="Vírgula 2 2 2 2 4" xfId="6670" xr:uid="{00000000-0005-0000-0000-000072270000}"/>
    <cellStyle name="Vírgula 2 2 2 2 5" xfId="6671" xr:uid="{00000000-0005-0000-0000-000073270000}"/>
    <cellStyle name="Vírgula 2 2 2 2 6" xfId="11272" xr:uid="{00000000-0005-0000-0000-000074270000}"/>
    <cellStyle name="Vírgula 2 2 2 2 6 2" xfId="14215" xr:uid="{00000000-0005-0000-0000-000075270000}"/>
    <cellStyle name="Vírgula 2 2 2 2 6 2 2" xfId="20146" xr:uid="{7F9E563F-21DE-4CFD-82A6-E4622B2991A2}"/>
    <cellStyle name="Vírgula 2 2 2 2 6 2 2 2" xfId="31940" xr:uid="{4C11D202-8A7B-4986-9902-4CAF864D3924}"/>
    <cellStyle name="Vírgula 2 2 2 2 6 2 2 3" xfId="43739" xr:uid="{1E5430EB-5F88-412E-9D9C-C4CB21CA8C70}"/>
    <cellStyle name="Vírgula 2 2 2 2 6 2 3" xfId="26047" xr:uid="{BE682915-8E6C-4F81-BC17-9E2883EEE587}"/>
    <cellStyle name="Vírgula 2 2 2 2 6 2 4" xfId="37842" xr:uid="{C2BF6C16-9573-4960-9E3F-A52BF9D218C7}"/>
    <cellStyle name="Vírgula 2 2 2 2 6 3" xfId="17210" xr:uid="{BA280E2F-33B5-4AC8-8174-D0C76A2C9E3F}"/>
    <cellStyle name="Vírgula 2 2 2 2 6 3 2" xfId="29004" xr:uid="{F09C1495-3DC4-4203-8F97-85BED1E67A50}"/>
    <cellStyle name="Vírgula 2 2 2 2 6 3 3" xfId="40803" xr:uid="{79FC5EAD-2EAE-4B1C-8941-21432B7C6799}"/>
    <cellStyle name="Vírgula 2 2 2 2 6 4" xfId="23111" xr:uid="{086E6AA5-2D51-4003-8455-DBE5F48AECB3}"/>
    <cellStyle name="Vírgula 2 2 2 2 6 5" xfId="34906" xr:uid="{B21B51C2-A78D-4AE5-BBD0-644FDDD34FAA}"/>
    <cellStyle name="Vírgula 2 2 2 2 7" xfId="12674" xr:uid="{00000000-0005-0000-0000-000076270000}"/>
    <cellStyle name="Vírgula 2 2 2 2 7 2" xfId="18605" xr:uid="{CD73415D-A1E5-49A5-8680-2B102D3A0065}"/>
    <cellStyle name="Vírgula 2 2 2 2 7 2 2" xfId="30399" xr:uid="{BB0A2497-A336-4B13-8CBA-21077A6E5AE9}"/>
    <cellStyle name="Vírgula 2 2 2 2 7 2 3" xfId="42198" xr:uid="{56F00978-0ADF-4CEF-8CE1-4CD9FBC62420}"/>
    <cellStyle name="Vírgula 2 2 2 2 7 3" xfId="24506" xr:uid="{3FFB9191-825B-4D6B-B10B-2CED09C1A2E9}"/>
    <cellStyle name="Vírgula 2 2 2 2 7 4" xfId="36301" xr:uid="{C3CE8494-2945-4ED8-B078-F2D685D14510}"/>
    <cellStyle name="Vírgula 2 2 2 2 8" xfId="15661" xr:uid="{39D1C6BA-BA61-4591-B61C-FBB6BCA0D2FD}"/>
    <cellStyle name="Vírgula 2 2 2 2 8 2" xfId="27459" xr:uid="{89494150-19A7-4F48-94B2-6BFBD00C95D3}"/>
    <cellStyle name="Vírgula 2 2 2 2 8 3" xfId="39254" xr:uid="{101378C6-1C27-44E3-957C-47AFC50B96A1}"/>
    <cellStyle name="Vírgula 2 2 2 2 9" xfId="21569" xr:uid="{D5FE9416-E053-422F-B5D2-F4335B428953}"/>
    <cellStyle name="Vírgula 2 2 2 2_Empréstimos e Financiamento SPE" xfId="10689" xr:uid="{00000000-0005-0000-0000-000077270000}"/>
    <cellStyle name="Vírgula 2 2 2 3" xfId="416" xr:uid="{00000000-0005-0000-0000-000078270000}"/>
    <cellStyle name="Vírgula 2 2 2 3 10" xfId="33218" xr:uid="{87FF1589-0773-4CB7-84C0-07421C272871}"/>
    <cellStyle name="Vírgula 2 2 2 3 2" xfId="6672" xr:uid="{00000000-0005-0000-0000-000079270000}"/>
    <cellStyle name="Vírgula 2 2 2 3 2 2" xfId="6673" xr:uid="{00000000-0005-0000-0000-00007A270000}"/>
    <cellStyle name="Vírgula 2 2 2 3 2 3" xfId="6674" xr:uid="{00000000-0005-0000-0000-00007B270000}"/>
    <cellStyle name="Vírgula 2 2 2 3 3" xfId="6675" xr:uid="{00000000-0005-0000-0000-00007C270000}"/>
    <cellStyle name="Vírgula 2 2 2 3 4" xfId="6676" xr:uid="{00000000-0005-0000-0000-00007D270000}"/>
    <cellStyle name="Vírgula 2 2 2 3 5" xfId="6677" xr:uid="{00000000-0005-0000-0000-00007E270000}"/>
    <cellStyle name="Vírgula 2 2 2 3 6" xfId="11133" xr:uid="{00000000-0005-0000-0000-00007F270000}"/>
    <cellStyle name="Vírgula 2 2 2 3 6 2" xfId="14076" xr:uid="{00000000-0005-0000-0000-000080270000}"/>
    <cellStyle name="Vírgula 2 2 2 3 6 2 2" xfId="20007" xr:uid="{E9FB303E-8218-4EEC-AB41-864E2678E069}"/>
    <cellStyle name="Vírgula 2 2 2 3 6 2 2 2" xfId="31801" xr:uid="{961C287E-1773-4152-BF43-64530AE0CF2F}"/>
    <cellStyle name="Vírgula 2 2 2 3 6 2 2 3" xfId="43600" xr:uid="{0E9F3A93-EE1A-466D-943E-952215726196}"/>
    <cellStyle name="Vírgula 2 2 2 3 6 2 3" xfId="25908" xr:uid="{97C7F72A-0E22-43B0-B50D-2D1269F39CB0}"/>
    <cellStyle name="Vírgula 2 2 2 3 6 2 4" xfId="37703" xr:uid="{F9556634-6978-4111-B336-8162E447C398}"/>
    <cellStyle name="Vírgula 2 2 2 3 6 3" xfId="17071" xr:uid="{FB543AD9-67F9-4761-9245-473377A33C6B}"/>
    <cellStyle name="Vírgula 2 2 2 3 6 3 2" xfId="28865" xr:uid="{F73F8E4B-42B9-416D-B4E5-F2E8DF173F90}"/>
    <cellStyle name="Vírgula 2 2 2 3 6 3 3" xfId="40664" xr:uid="{C08AD4F7-1897-45C2-8F35-21E0030542A0}"/>
    <cellStyle name="Vírgula 2 2 2 3 6 4" xfId="22972" xr:uid="{F028AA57-2C4A-400C-A0A5-E36963ACF135}"/>
    <cellStyle name="Vírgula 2 2 2 3 6 5" xfId="34767" xr:uid="{83EE192D-C9D7-4F98-B80F-B4846DFF19E3}"/>
    <cellStyle name="Vírgula 2 2 2 3 7" xfId="12531" xr:uid="{00000000-0005-0000-0000-000081270000}"/>
    <cellStyle name="Vírgula 2 2 2 3 7 2" xfId="18462" xr:uid="{C2CA6351-F284-4435-B925-62E25E21FEBC}"/>
    <cellStyle name="Vírgula 2 2 2 3 7 2 2" xfId="30256" xr:uid="{59C38415-9994-449D-AB37-5E1C353213EE}"/>
    <cellStyle name="Vírgula 2 2 2 3 7 2 3" xfId="42055" xr:uid="{F7D578D6-A158-4D81-8E62-959EA30F37B8}"/>
    <cellStyle name="Vírgula 2 2 2 3 7 3" xfId="24363" xr:uid="{BD498535-A579-408E-A533-DD0ADFDECC8B}"/>
    <cellStyle name="Vírgula 2 2 2 3 7 4" xfId="36158" xr:uid="{A57DEDBC-B966-4876-8BC9-F7F1814D2591}"/>
    <cellStyle name="Vírgula 2 2 2 3 8" xfId="15518" xr:uid="{B6052348-BAA6-445A-B734-A69FD157AF2D}"/>
    <cellStyle name="Vírgula 2 2 2 3 8 2" xfId="27316" xr:uid="{0735ABB1-C75D-4DB6-82F5-074D772C73CC}"/>
    <cellStyle name="Vírgula 2 2 2 3 8 3" xfId="39111" xr:uid="{FE763444-A6A0-4B01-B395-B54CB9B075EF}"/>
    <cellStyle name="Vírgula 2 2 2 3 9" xfId="21426" xr:uid="{7A0EE7CD-7639-4180-B47B-882223AEB564}"/>
    <cellStyle name="Vírgula 2 2 2 3_Empréstimos e Financiamento SPE" xfId="10690" xr:uid="{00000000-0005-0000-0000-000082270000}"/>
    <cellStyle name="Vírgula 2 2 2 4" xfId="6678" xr:uid="{00000000-0005-0000-0000-000083270000}"/>
    <cellStyle name="Vírgula 2 2 2 4 2" xfId="6679" xr:uid="{00000000-0005-0000-0000-000084270000}"/>
    <cellStyle name="Vírgula 2 2 2 4 3" xfId="6680" xr:uid="{00000000-0005-0000-0000-000085270000}"/>
    <cellStyle name="Vírgula 2 2 2 5" xfId="6681" xr:uid="{00000000-0005-0000-0000-000086270000}"/>
    <cellStyle name="Vírgula 2 2 2 6" xfId="6682" xr:uid="{00000000-0005-0000-0000-000087270000}"/>
    <cellStyle name="Vírgula 2 2 2 7" xfId="6683" xr:uid="{00000000-0005-0000-0000-000088270000}"/>
    <cellStyle name="Vírgula 2 2 2 8" xfId="10977" xr:uid="{00000000-0005-0000-0000-000089270000}"/>
    <cellStyle name="Vírgula 2 2 2 8 2" xfId="13926" xr:uid="{00000000-0005-0000-0000-00008A270000}"/>
    <cellStyle name="Vírgula 2 2 2 8 2 2" xfId="19857" xr:uid="{8104900C-548A-4162-A706-9685B90B8BFD}"/>
    <cellStyle name="Vírgula 2 2 2 8 2 2 2" xfId="31651" xr:uid="{A466CD45-32D6-4B7E-85A3-18D128FDDB30}"/>
    <cellStyle name="Vírgula 2 2 2 8 2 2 3" xfId="43450" xr:uid="{3AC44EAB-4337-4123-B285-77DC5CFB8276}"/>
    <cellStyle name="Vírgula 2 2 2 8 2 3" xfId="25758" xr:uid="{62AC02B7-5BBE-450E-9A1D-979020986F73}"/>
    <cellStyle name="Vírgula 2 2 2 8 2 4" xfId="37553" xr:uid="{E5BDF8EB-027E-4652-B1EC-95A602B5F4B7}"/>
    <cellStyle name="Vírgula 2 2 2 8 3" xfId="16921" xr:uid="{9265EF3D-C074-4A97-94F1-2035EA4668CF}"/>
    <cellStyle name="Vírgula 2 2 2 8 3 2" xfId="28715" xr:uid="{66BF6297-50F5-42BB-A6B6-59D49B15BB84}"/>
    <cellStyle name="Vírgula 2 2 2 8 3 3" xfId="40514" xr:uid="{5FEFD6B0-59E3-4167-8014-A0CE93B1C41C}"/>
    <cellStyle name="Vírgula 2 2 2 8 4" xfId="22822" xr:uid="{16309005-B002-4490-9837-04679695282D}"/>
    <cellStyle name="Vírgula 2 2 2 8 5" xfId="34617" xr:uid="{146BE672-8367-4488-BCF2-D108C2E8CA52}"/>
    <cellStyle name="Vírgula 2 2 2 9" xfId="12377" xr:uid="{00000000-0005-0000-0000-00008B270000}"/>
    <cellStyle name="Vírgula 2 2 2 9 2" xfId="18308" xr:uid="{88FB6684-D430-4A24-B32C-31D185C27393}"/>
    <cellStyle name="Vírgula 2 2 2 9 2 2" xfId="30102" xr:uid="{D95AA9C5-2FB4-4B2E-8678-E9AC6A62EA2A}"/>
    <cellStyle name="Vírgula 2 2 2 9 2 3" xfId="41901" xr:uid="{7C0CAE04-BED4-4143-9C2F-414008923681}"/>
    <cellStyle name="Vírgula 2 2 2 9 3" xfId="24209" xr:uid="{5E9DC5B0-1106-4AFF-8676-97C482C3AD5D}"/>
    <cellStyle name="Vírgula 2 2 2 9 4" xfId="36004" xr:uid="{91269754-4107-4F94-B749-6B2939333457}"/>
    <cellStyle name="Vírgula 2 2 2_Empréstimos e Financiamento SPE" xfId="10688" xr:uid="{00000000-0005-0000-0000-00008C270000}"/>
    <cellStyle name="Vírgula 2 2 3" xfId="130" xr:uid="{00000000-0005-0000-0000-00008D270000}"/>
    <cellStyle name="Vírgula 2 2 3 10" xfId="33073" xr:uid="{3390172F-C52B-4580-8215-41EA06B9ECFD}"/>
    <cellStyle name="Vírgula 2 2 3 2" xfId="568" xr:uid="{00000000-0005-0000-0000-00008E270000}"/>
    <cellStyle name="Vírgula 2 2 3 2 2" xfId="6684" xr:uid="{00000000-0005-0000-0000-00008F270000}"/>
    <cellStyle name="Vírgula 2 2 3 2 3" xfId="6685" xr:uid="{00000000-0005-0000-0000-000090270000}"/>
    <cellStyle name="Vírgula 2 2 3 2 4" xfId="11281" xr:uid="{00000000-0005-0000-0000-000091270000}"/>
    <cellStyle name="Vírgula 2 2 3 2 4 2" xfId="14224" xr:uid="{00000000-0005-0000-0000-000092270000}"/>
    <cellStyle name="Vírgula 2 2 3 2 4 2 2" xfId="20155" xr:uid="{F0F090D9-64BF-4091-B7B1-808E17D56D06}"/>
    <cellStyle name="Vírgula 2 2 3 2 4 2 2 2" xfId="31949" xr:uid="{FF057AEE-CD38-42CE-8233-0672AC34791B}"/>
    <cellStyle name="Vírgula 2 2 3 2 4 2 2 3" xfId="43748" xr:uid="{8022E0FD-E71B-4774-A22D-1481207D050E}"/>
    <cellStyle name="Vírgula 2 2 3 2 4 2 3" xfId="26056" xr:uid="{0255BECF-5F72-496E-A0E6-924FC954AD15}"/>
    <cellStyle name="Vírgula 2 2 3 2 4 2 4" xfId="37851" xr:uid="{AC933E25-B0AE-43F9-AEA2-7C2443E7C8F3}"/>
    <cellStyle name="Vírgula 2 2 3 2 4 3" xfId="17219" xr:uid="{8C677574-BE2B-4DBF-BF49-F5328CB44630}"/>
    <cellStyle name="Vírgula 2 2 3 2 4 3 2" xfId="29013" xr:uid="{8BFD300F-2FA5-41B6-996C-D7FCF953E189}"/>
    <cellStyle name="Vírgula 2 2 3 2 4 3 3" xfId="40812" xr:uid="{F2898E83-8614-45E7-B4AF-9F6FF3808560}"/>
    <cellStyle name="Vírgula 2 2 3 2 4 4" xfId="23120" xr:uid="{9140C7E4-22C2-4607-BF7C-2517D40968C5}"/>
    <cellStyle name="Vírgula 2 2 3 2 4 5" xfId="34915" xr:uid="{2301A90A-753E-4516-A1D2-09D9361327D7}"/>
    <cellStyle name="Vírgula 2 2 3 2 5" xfId="12683" xr:uid="{00000000-0005-0000-0000-000093270000}"/>
    <cellStyle name="Vírgula 2 2 3 2 5 2" xfId="18614" xr:uid="{53AAD627-CEA1-4473-8C46-6EFD6F3C27F4}"/>
    <cellStyle name="Vírgula 2 2 3 2 5 2 2" xfId="30408" xr:uid="{55DCBF28-34BB-48B9-86D1-D7DAEAF6FC6F}"/>
    <cellStyle name="Vírgula 2 2 3 2 5 2 3" xfId="42207" xr:uid="{1632EF65-2B01-400E-AF0C-E86CA7068E60}"/>
    <cellStyle name="Vírgula 2 2 3 2 5 3" xfId="24515" xr:uid="{8E043DAF-8317-4422-B3A5-DF524B453F73}"/>
    <cellStyle name="Vírgula 2 2 3 2 5 4" xfId="36310" xr:uid="{FF5852AA-D927-42EA-8024-8475E335F72E}"/>
    <cellStyle name="Vírgula 2 2 3 2 6" xfId="15670" xr:uid="{16A58456-7AB4-4FE5-86C7-424A16A7D67D}"/>
    <cellStyle name="Vírgula 2 2 3 2 6 2" xfId="27468" xr:uid="{C6D5816D-74F4-4F43-824D-D96EC5577E37}"/>
    <cellStyle name="Vírgula 2 2 3 2 6 3" xfId="39263" xr:uid="{80F52B19-6C72-4675-A5F1-D0B99821FA5A}"/>
    <cellStyle name="Vírgula 2 2 3 2 7" xfId="21578" xr:uid="{A7A60CBC-CC3F-4B6E-B509-D6830DC93881}"/>
    <cellStyle name="Vírgula 2 2 3 2 8" xfId="33370" xr:uid="{0A7E35AD-7CCA-4154-8FB3-5D919A1C59F6}"/>
    <cellStyle name="Vírgula 2 2 3 2_Empréstimos e Financiamento SPE" xfId="10692" xr:uid="{00000000-0005-0000-0000-000094270000}"/>
    <cellStyle name="Vírgula 2 2 3 3" xfId="425" xr:uid="{00000000-0005-0000-0000-000095270000}"/>
    <cellStyle name="Vírgula 2 2 3 3 2" xfId="11142" xr:uid="{00000000-0005-0000-0000-000096270000}"/>
    <cellStyle name="Vírgula 2 2 3 3 2 2" xfId="14085" xr:uid="{00000000-0005-0000-0000-000097270000}"/>
    <cellStyle name="Vírgula 2 2 3 3 2 2 2" xfId="20016" xr:uid="{47909B87-8CBB-42CB-822A-5871F31A129D}"/>
    <cellStyle name="Vírgula 2 2 3 3 2 2 2 2" xfId="31810" xr:uid="{A1E82DDD-C709-4039-9126-0EA5F8F84671}"/>
    <cellStyle name="Vírgula 2 2 3 3 2 2 2 3" xfId="43609" xr:uid="{AB4AF612-D626-4517-9EBB-D24CC8E480CC}"/>
    <cellStyle name="Vírgula 2 2 3 3 2 2 3" xfId="25917" xr:uid="{CB5FA649-D102-4751-9F95-4F3E99340D5D}"/>
    <cellStyle name="Vírgula 2 2 3 3 2 2 4" xfId="37712" xr:uid="{D5C1C5D6-8CF5-40C6-ABD8-55F472BE1AF2}"/>
    <cellStyle name="Vírgula 2 2 3 3 2 3" xfId="17080" xr:uid="{F6D5E5FC-6FF6-4386-94D4-A181E1662004}"/>
    <cellStyle name="Vírgula 2 2 3 3 2 3 2" xfId="28874" xr:uid="{B390705C-3440-4775-91AE-7C5A78CFBF23}"/>
    <cellStyle name="Vírgula 2 2 3 3 2 3 3" xfId="40673" xr:uid="{9D81838A-6549-4F28-9D77-0C689649F677}"/>
    <cellStyle name="Vírgula 2 2 3 3 2 4" xfId="22981" xr:uid="{CE29EDF1-48D2-4568-B868-AB38BF1B49AE}"/>
    <cellStyle name="Vírgula 2 2 3 3 2 5" xfId="34776" xr:uid="{65648B61-D3F9-4BF1-9157-384DC2AD6BDE}"/>
    <cellStyle name="Vírgula 2 2 3 3 3" xfId="12540" xr:uid="{00000000-0005-0000-0000-000098270000}"/>
    <cellStyle name="Vírgula 2 2 3 3 3 2" xfId="18471" xr:uid="{C834220D-7275-4677-A08A-23CA88E12F08}"/>
    <cellStyle name="Vírgula 2 2 3 3 3 2 2" xfId="30265" xr:uid="{40EC43ED-2366-4498-BFC7-0AE83DB43002}"/>
    <cellStyle name="Vírgula 2 2 3 3 3 2 3" xfId="42064" xr:uid="{9FA21B65-3C62-4A5D-AA1A-CDC6C09616CD}"/>
    <cellStyle name="Vírgula 2 2 3 3 3 3" xfId="24372" xr:uid="{C1445610-57E8-4E69-9ECA-60270D4A715B}"/>
    <cellStyle name="Vírgula 2 2 3 3 3 4" xfId="36167" xr:uid="{A6093AF8-DB0D-4534-B21D-7981CE1DD6D6}"/>
    <cellStyle name="Vírgula 2 2 3 3 4" xfId="15527" xr:uid="{ECDF6BBF-4712-4009-9ED1-DEEB8CD891B5}"/>
    <cellStyle name="Vírgula 2 2 3 3 4 2" xfId="27325" xr:uid="{E20BC900-E729-4416-BD29-7D51651C950D}"/>
    <cellStyle name="Vírgula 2 2 3 3 4 3" xfId="39120" xr:uid="{78455CD7-B28F-4D34-8D66-4638489A9951}"/>
    <cellStyle name="Vírgula 2 2 3 3 5" xfId="21435" xr:uid="{3DFBFA95-7DD5-4687-BE5D-68B33913934C}"/>
    <cellStyle name="Vírgula 2 2 3 3 6" xfId="33227" xr:uid="{B6A038AD-5BB8-4862-A198-15D70DD14BB9}"/>
    <cellStyle name="Vírgula 2 2 3 4" xfId="6686" xr:uid="{00000000-0005-0000-0000-000099270000}"/>
    <cellStyle name="Vírgula 2 2 3 5" xfId="6687" xr:uid="{00000000-0005-0000-0000-00009A270000}"/>
    <cellStyle name="Vírgula 2 2 3 6" xfId="10986" xr:uid="{00000000-0005-0000-0000-00009B270000}"/>
    <cellStyle name="Vírgula 2 2 3 6 2" xfId="13935" xr:uid="{00000000-0005-0000-0000-00009C270000}"/>
    <cellStyle name="Vírgula 2 2 3 6 2 2" xfId="19866" xr:uid="{EF8A0BDB-2B6D-4555-A89A-4F920A76344C}"/>
    <cellStyle name="Vírgula 2 2 3 6 2 2 2" xfId="31660" xr:uid="{FA8FAA47-C187-485A-B491-55B8F4F1070C}"/>
    <cellStyle name="Vírgula 2 2 3 6 2 2 3" xfId="43459" xr:uid="{65C6B0BA-7355-4F0C-BC1E-97C13F9093C2}"/>
    <cellStyle name="Vírgula 2 2 3 6 2 3" xfId="25767" xr:uid="{03B9FCDE-8E81-4310-93AB-329433241E37}"/>
    <cellStyle name="Vírgula 2 2 3 6 2 4" xfId="37562" xr:uid="{16FC4A6D-7BD0-405F-8394-32E1A24B2D43}"/>
    <cellStyle name="Vírgula 2 2 3 6 3" xfId="16930" xr:uid="{0713EB0B-BC2C-4057-9977-34B1CD34A50C}"/>
    <cellStyle name="Vírgula 2 2 3 6 3 2" xfId="28724" xr:uid="{74C162CA-48DC-426B-944D-CE79C37A1A0F}"/>
    <cellStyle name="Vírgula 2 2 3 6 3 3" xfId="40523" xr:uid="{36BD8EE4-F80C-424E-BE68-C44E037CB198}"/>
    <cellStyle name="Vírgula 2 2 3 6 4" xfId="22831" xr:uid="{F57A1F9E-7E65-4A22-8EDD-5D9E746E3F14}"/>
    <cellStyle name="Vírgula 2 2 3 6 5" xfId="34626" xr:uid="{037FCCEE-31ED-4B23-B876-3DB2AF914EB8}"/>
    <cellStyle name="Vírgula 2 2 3 7" xfId="12386" xr:uid="{00000000-0005-0000-0000-00009D270000}"/>
    <cellStyle name="Vírgula 2 2 3 7 2" xfId="18317" xr:uid="{A53F2ADA-41C4-4281-B72C-9D966038EDD3}"/>
    <cellStyle name="Vírgula 2 2 3 7 2 2" xfId="30111" xr:uid="{3C3AA3F7-0967-4E59-A063-41C26E4A7CB5}"/>
    <cellStyle name="Vírgula 2 2 3 7 2 3" xfId="41910" xr:uid="{3E7A36D9-A88F-44C4-9D6C-11F5F39975AA}"/>
    <cellStyle name="Vírgula 2 2 3 7 3" xfId="24218" xr:uid="{17900562-B2E0-49C9-8F2E-6E788B12F7E9}"/>
    <cellStyle name="Vírgula 2 2 3 7 4" xfId="36013" xr:uid="{BDC3B634-6263-461D-903E-CEC5E64236F6}"/>
    <cellStyle name="Vírgula 2 2 3 8" xfId="15373" xr:uid="{439AAFDB-6AE1-47E2-82C8-81E102538691}"/>
    <cellStyle name="Vírgula 2 2 3 8 2" xfId="27171" xr:uid="{2641F079-9761-4A56-A9AC-EEAA4511318B}"/>
    <cellStyle name="Vírgula 2 2 3 8 3" xfId="38966" xr:uid="{EB2632D0-FCCF-404D-97F0-501CAED504D9}"/>
    <cellStyle name="Vírgula 2 2 3 9" xfId="21281" xr:uid="{E3DE9BC5-3848-4191-9207-B34AE7465B64}"/>
    <cellStyle name="Vírgula 2 2 3_Empréstimos e Financiamento SPE" xfId="10691" xr:uid="{00000000-0005-0000-0000-00009E270000}"/>
    <cellStyle name="Vírgula 2 2 4" xfId="100" xr:uid="{00000000-0005-0000-0000-00009F270000}"/>
    <cellStyle name="Vírgula 2 2 4 10" xfId="33055" xr:uid="{44981581-E9AA-4635-A0A4-AB8929E991BD}"/>
    <cellStyle name="Vírgula 2 2 4 2" xfId="550" xr:uid="{00000000-0005-0000-0000-0000A0270000}"/>
    <cellStyle name="Vírgula 2 2 4 2 2" xfId="6688" xr:uid="{00000000-0005-0000-0000-0000A1270000}"/>
    <cellStyle name="Vírgula 2 2 4 2 3" xfId="6689" xr:uid="{00000000-0005-0000-0000-0000A2270000}"/>
    <cellStyle name="Vírgula 2 2 4 2 4" xfId="11263" xr:uid="{00000000-0005-0000-0000-0000A3270000}"/>
    <cellStyle name="Vírgula 2 2 4 2 4 2" xfId="14206" xr:uid="{00000000-0005-0000-0000-0000A4270000}"/>
    <cellStyle name="Vírgula 2 2 4 2 4 2 2" xfId="20137" xr:uid="{A776D0EA-6E22-4924-A493-ED3AA4F6A90E}"/>
    <cellStyle name="Vírgula 2 2 4 2 4 2 2 2" xfId="31931" xr:uid="{143A6723-A29C-4B14-9F24-D7C1068C4B83}"/>
    <cellStyle name="Vírgula 2 2 4 2 4 2 2 3" xfId="43730" xr:uid="{5887BEEB-00E7-442A-98E2-945B4773E6C3}"/>
    <cellStyle name="Vírgula 2 2 4 2 4 2 3" xfId="26038" xr:uid="{8AC5F76B-B417-459F-9106-A2FC42661837}"/>
    <cellStyle name="Vírgula 2 2 4 2 4 2 4" xfId="37833" xr:uid="{597B981D-56DB-408C-8597-5455F4E45D89}"/>
    <cellStyle name="Vírgula 2 2 4 2 4 3" xfId="17201" xr:uid="{E6F8D65A-5CC2-4D58-8C82-5A47EE1C6220}"/>
    <cellStyle name="Vírgula 2 2 4 2 4 3 2" xfId="28995" xr:uid="{6663B74C-0D95-4AE2-B886-16AC01EF0510}"/>
    <cellStyle name="Vírgula 2 2 4 2 4 3 3" xfId="40794" xr:uid="{A023A708-A777-495D-BB95-F8F45822BDE3}"/>
    <cellStyle name="Vírgula 2 2 4 2 4 4" xfId="23102" xr:uid="{5612D8A7-5FF6-48A7-86BC-7F5FD594E342}"/>
    <cellStyle name="Vírgula 2 2 4 2 4 5" xfId="34897" xr:uid="{A61D36E9-ACCD-466B-B61E-CA5EB5DD1A0B}"/>
    <cellStyle name="Vírgula 2 2 4 2 5" xfId="12665" xr:uid="{00000000-0005-0000-0000-0000A5270000}"/>
    <cellStyle name="Vírgula 2 2 4 2 5 2" xfId="18596" xr:uid="{D8C6F66D-C7D7-4880-9704-BB0FCB5EE71E}"/>
    <cellStyle name="Vírgula 2 2 4 2 5 2 2" xfId="30390" xr:uid="{54539646-2A1E-49ED-A9BE-04FBF2BE0DD0}"/>
    <cellStyle name="Vírgula 2 2 4 2 5 2 3" xfId="42189" xr:uid="{3EE8E091-6524-4066-8F72-A8491C190777}"/>
    <cellStyle name="Vírgula 2 2 4 2 5 3" xfId="24497" xr:uid="{C7EF86B4-36F8-4E6C-A3B7-32A61886F2AA}"/>
    <cellStyle name="Vírgula 2 2 4 2 5 4" xfId="36292" xr:uid="{EF4B6727-77E0-4A7E-8091-A7EFBE85F106}"/>
    <cellStyle name="Vírgula 2 2 4 2 6" xfId="15652" xr:uid="{A015B7BE-8BF3-4B32-BDE3-17747D74F86C}"/>
    <cellStyle name="Vírgula 2 2 4 2 6 2" xfId="27450" xr:uid="{E532373F-4F45-4C0A-A8FF-145FDEFDCA05}"/>
    <cellStyle name="Vírgula 2 2 4 2 6 3" xfId="39245" xr:uid="{07CD5AA2-EDC8-4C95-B420-26A9E805ECCE}"/>
    <cellStyle name="Vírgula 2 2 4 2 7" xfId="21560" xr:uid="{B3C03E72-F17C-4147-BC41-547362A4CA6F}"/>
    <cellStyle name="Vírgula 2 2 4 2 8" xfId="33352" xr:uid="{82FA2583-605F-45B3-A278-12DA1333A79F}"/>
    <cellStyle name="Vírgula 2 2 4 2_Empréstimos e Financiamento SPE" xfId="10694" xr:uid="{00000000-0005-0000-0000-0000A6270000}"/>
    <cellStyle name="Vírgula 2 2 4 3" xfId="407" xr:uid="{00000000-0005-0000-0000-0000A7270000}"/>
    <cellStyle name="Vírgula 2 2 4 3 2" xfId="11124" xr:uid="{00000000-0005-0000-0000-0000A8270000}"/>
    <cellStyle name="Vírgula 2 2 4 3 2 2" xfId="14067" xr:uid="{00000000-0005-0000-0000-0000A9270000}"/>
    <cellStyle name="Vírgula 2 2 4 3 2 2 2" xfId="19998" xr:uid="{82756DA1-C0B9-4EBE-B005-74439D9685CF}"/>
    <cellStyle name="Vírgula 2 2 4 3 2 2 2 2" xfId="31792" xr:uid="{7ADE45F3-165D-467C-807A-D41EE242AE2E}"/>
    <cellStyle name="Vírgula 2 2 4 3 2 2 2 3" xfId="43591" xr:uid="{920BBD89-E835-422B-9795-35D5B309CB4E}"/>
    <cellStyle name="Vírgula 2 2 4 3 2 2 3" xfId="25899" xr:uid="{1208DB93-F1D9-412C-94C6-8339262F182A}"/>
    <cellStyle name="Vírgula 2 2 4 3 2 2 4" xfId="37694" xr:uid="{FD540385-EF4A-4825-BAC2-EDD390479BEF}"/>
    <cellStyle name="Vírgula 2 2 4 3 2 3" xfId="17062" xr:uid="{6F27108C-613B-4BF2-98D3-3EC64146CB47}"/>
    <cellStyle name="Vírgula 2 2 4 3 2 3 2" xfId="28856" xr:uid="{256325A0-1CA5-4BCE-A38E-0F0FA2735478}"/>
    <cellStyle name="Vírgula 2 2 4 3 2 3 3" xfId="40655" xr:uid="{BE1F0DC3-6FEF-4FAD-A232-F9E7DAB834A4}"/>
    <cellStyle name="Vírgula 2 2 4 3 2 4" xfId="22963" xr:uid="{35DE41F3-2734-4E57-8E1C-8D6172E64131}"/>
    <cellStyle name="Vírgula 2 2 4 3 2 5" xfId="34758" xr:uid="{ACC5E7EA-8FEB-411A-B9F9-D98C99CCA249}"/>
    <cellStyle name="Vírgula 2 2 4 3 3" xfId="12522" xr:uid="{00000000-0005-0000-0000-0000AA270000}"/>
    <cellStyle name="Vírgula 2 2 4 3 3 2" xfId="18453" xr:uid="{EFF89A4E-D030-4FC8-A064-058D9D77B8A3}"/>
    <cellStyle name="Vírgula 2 2 4 3 3 2 2" xfId="30247" xr:uid="{56C0C452-985E-419D-888F-4921207F5EA2}"/>
    <cellStyle name="Vírgula 2 2 4 3 3 2 3" xfId="42046" xr:uid="{5174E661-C416-40A4-BD98-AC10024EFA47}"/>
    <cellStyle name="Vírgula 2 2 4 3 3 3" xfId="24354" xr:uid="{21BF84CE-ECD6-4868-95C0-792A8478FE61}"/>
    <cellStyle name="Vírgula 2 2 4 3 3 4" xfId="36149" xr:uid="{4CED16E1-FBDE-4DBB-BEBA-65A4FC87E2BD}"/>
    <cellStyle name="Vírgula 2 2 4 3 4" xfId="15509" xr:uid="{FFEE30E6-F718-4688-939A-F12673766ABB}"/>
    <cellStyle name="Vírgula 2 2 4 3 4 2" xfId="27307" xr:uid="{C389BB53-0F99-48E0-839A-38234536A473}"/>
    <cellStyle name="Vírgula 2 2 4 3 4 3" xfId="39102" xr:uid="{FDED375C-96ED-4119-B99B-E80D8D914F95}"/>
    <cellStyle name="Vírgula 2 2 4 3 5" xfId="21417" xr:uid="{4E126AED-351C-44AD-8DDB-2B2CA428AC9A}"/>
    <cellStyle name="Vírgula 2 2 4 3 6" xfId="33209" xr:uid="{77A596D6-B907-4706-8F0D-6283B9C79B2F}"/>
    <cellStyle name="Vírgula 2 2 4 4" xfId="6690" xr:uid="{00000000-0005-0000-0000-0000AB270000}"/>
    <cellStyle name="Vírgula 2 2 4 5" xfId="6691" xr:uid="{00000000-0005-0000-0000-0000AC270000}"/>
    <cellStyle name="Vírgula 2 2 4 6" xfId="10968" xr:uid="{00000000-0005-0000-0000-0000AD270000}"/>
    <cellStyle name="Vírgula 2 2 4 6 2" xfId="13917" xr:uid="{00000000-0005-0000-0000-0000AE270000}"/>
    <cellStyle name="Vírgula 2 2 4 6 2 2" xfId="19848" xr:uid="{AA8F9DDA-AF4A-4647-B6B3-9EB3600E1286}"/>
    <cellStyle name="Vírgula 2 2 4 6 2 2 2" xfId="31642" xr:uid="{8EF62F47-BFDA-4F45-9B60-1F005CC73335}"/>
    <cellStyle name="Vírgula 2 2 4 6 2 2 3" xfId="43441" xr:uid="{E879093B-AB7A-47A6-8860-B954D107AE46}"/>
    <cellStyle name="Vírgula 2 2 4 6 2 3" xfId="25749" xr:uid="{24902C6E-9505-41C0-A000-5EA83BC7797A}"/>
    <cellStyle name="Vírgula 2 2 4 6 2 4" xfId="37544" xr:uid="{A5A6369C-6234-49D7-9EA6-4BFE588DB716}"/>
    <cellStyle name="Vírgula 2 2 4 6 3" xfId="16912" xr:uid="{27682EC0-F8A8-43F2-8BE9-02EDB798B6C4}"/>
    <cellStyle name="Vírgula 2 2 4 6 3 2" xfId="28706" xr:uid="{1190B695-E914-4C12-ABEE-17B354759203}"/>
    <cellStyle name="Vírgula 2 2 4 6 3 3" xfId="40505" xr:uid="{FB992FCB-BC4C-4BD2-9506-B91D306F434C}"/>
    <cellStyle name="Vírgula 2 2 4 6 4" xfId="22813" xr:uid="{BF408179-04F8-4A55-B940-A2008FF96ECD}"/>
    <cellStyle name="Vírgula 2 2 4 6 5" xfId="34608" xr:uid="{9F2749B2-8EEB-4768-BDC6-28DACDE709EE}"/>
    <cellStyle name="Vírgula 2 2 4 7" xfId="12368" xr:uid="{00000000-0005-0000-0000-0000AF270000}"/>
    <cellStyle name="Vírgula 2 2 4 7 2" xfId="18299" xr:uid="{9DA4A473-9B74-4574-B52F-5EE52D2E1280}"/>
    <cellStyle name="Vírgula 2 2 4 7 2 2" xfId="30093" xr:uid="{66BF585F-F452-400F-B4FF-20194B69B515}"/>
    <cellStyle name="Vírgula 2 2 4 7 2 3" xfId="41892" xr:uid="{1A071DE9-07B2-47F5-88DD-D077D58D1CEB}"/>
    <cellStyle name="Vírgula 2 2 4 7 3" xfId="24200" xr:uid="{7F6DB5FA-4093-4F5E-AE17-8B367E282DE0}"/>
    <cellStyle name="Vírgula 2 2 4 7 4" xfId="35995" xr:uid="{67AEE17F-C7CD-4EC7-B1EA-D5D793162B76}"/>
    <cellStyle name="Vírgula 2 2 4 8" xfId="15355" xr:uid="{9DDC0167-DEDC-4393-8826-45C7C1D06224}"/>
    <cellStyle name="Vírgula 2 2 4 8 2" xfId="27153" xr:uid="{EA082BF9-5E88-4A7F-8363-BE15E648BC1D}"/>
    <cellStyle name="Vírgula 2 2 4 8 3" xfId="38948" xr:uid="{C7B55246-0A15-4735-9BDE-F0EFEDD2DBE0}"/>
    <cellStyle name="Vírgula 2 2 4 9" xfId="21263" xr:uid="{56F3C823-74CB-42DB-9426-2330ECDE626C}"/>
    <cellStyle name="Vírgula 2 2 4_Empréstimos e Financiamento SPE" xfId="10693" xr:uid="{00000000-0005-0000-0000-0000B0270000}"/>
    <cellStyle name="Vírgula 2 2 5" xfId="88" xr:uid="{00000000-0005-0000-0000-0000B1270000}"/>
    <cellStyle name="Vírgula 2 2 5 10" xfId="21255" xr:uid="{67664AF2-635C-4996-897E-4C89C72B51E1}"/>
    <cellStyle name="Vírgula 2 2 5 11" xfId="33047" xr:uid="{74A372AB-F521-404E-9434-EE67B1AF0056}"/>
    <cellStyle name="Vírgula 2 2 5 2" xfId="542" xr:uid="{00000000-0005-0000-0000-0000B2270000}"/>
    <cellStyle name="Vírgula 2 2 5 2 10" xfId="15644" xr:uid="{AF3A32DD-83F7-40CF-9AAE-B409F6CB7EA6}"/>
    <cellStyle name="Vírgula 2 2 5 2 10 2" xfId="27442" xr:uid="{7ABF627A-825E-49EC-A6CF-BFFF5DA11905}"/>
    <cellStyle name="Vírgula 2 2 5 2 10 3" xfId="39237" xr:uid="{66884F66-436D-428B-AF5D-22671C315D5D}"/>
    <cellStyle name="Vírgula 2 2 5 2 11" xfId="10930" xr:uid="{00000000-0005-0000-0000-0000B3270000}"/>
    <cellStyle name="Vírgula 2 2 5 2 11 2" xfId="13879" xr:uid="{00000000-0005-0000-0000-0000B4270000}"/>
    <cellStyle name="Vírgula 2 2 5 2 11 2 2" xfId="19810" xr:uid="{CFC27B9C-401B-4772-9C11-0F0F5838E0BC}"/>
    <cellStyle name="Vírgula 2 2 5 2 11 2 2 2" xfId="31604" xr:uid="{0D75C30B-FEB9-4CC6-B564-76859F09A6D8}"/>
    <cellStyle name="Vírgula 2 2 5 2 11 2 2 3" xfId="43403" xr:uid="{757EC774-9E4D-455E-8D68-76AC80BBE581}"/>
    <cellStyle name="Vírgula 2 2 5 2 11 2 3" xfId="25711" xr:uid="{59A4D7E2-2034-4D4E-A0E2-97362694C376}"/>
    <cellStyle name="Vírgula 2 2 5 2 11 2 4" xfId="37506" xr:uid="{9540B82E-5830-4546-B246-DBB1063DB2AC}"/>
    <cellStyle name="Vírgula 2 2 5 2 11 3" xfId="16874" xr:uid="{E84233D3-BC1D-4010-BEDA-0EEE7DF84A07}"/>
    <cellStyle name="Vírgula 2 2 5 2 11 3 2" xfId="28668" xr:uid="{50C310ED-DAA3-4A1D-BA2F-7D2087A6CAAD}"/>
    <cellStyle name="Vírgula 2 2 5 2 11 3 3" xfId="40467" xr:uid="{EDB693F8-C858-4A64-BB35-E48FD97ADC4A}"/>
    <cellStyle name="Vírgula 2 2 5 2 11 4" xfId="22775" xr:uid="{5FA338FF-30F8-4DB4-A87F-FFF46C46E11B}"/>
    <cellStyle name="Vírgula 2 2 5 2 11 5" xfId="34570" xr:uid="{B4F6DBD6-2E0D-4BCD-A796-3322024A0696}"/>
    <cellStyle name="Vírgula 2 2 5 2 12" xfId="21552" xr:uid="{1CEEA674-186F-4FD2-88F2-8DBC1F831EF1}"/>
    <cellStyle name="Vírgula 2 2 5 2 13" xfId="33344" xr:uid="{5174522F-EEF9-4A54-8AD8-91952F946F7D}"/>
    <cellStyle name="Vírgula 2 2 5 2 2" xfId="6692" xr:uid="{00000000-0005-0000-0000-0000B5270000}"/>
    <cellStyle name="Vírgula 2 2 5 2 2 2" xfId="6693" xr:uid="{00000000-0005-0000-0000-0000B6270000}"/>
    <cellStyle name="Vírgula 2 2 5 2 2 2 2" xfId="6694" xr:uid="{00000000-0005-0000-0000-0000B7270000}"/>
    <cellStyle name="Vírgula 2 2 5 2 2 2 2 2" xfId="10926" xr:uid="{00000000-0005-0000-0000-0000B8270000}"/>
    <cellStyle name="Vírgula 2 2 5 2 2 2 2 2 2" xfId="13875" xr:uid="{00000000-0005-0000-0000-0000B9270000}"/>
    <cellStyle name="Vírgula 2 2 5 2 2 2 2 2 2 2" xfId="19806" xr:uid="{9FB49310-9AF8-4BCF-8F3F-EFA09CE01178}"/>
    <cellStyle name="Vírgula 2 2 5 2 2 2 2 2 2 2 2" xfId="31600" xr:uid="{9A618E7E-ECA3-4CC8-AA71-E7333E0157DE}"/>
    <cellStyle name="Vírgula 2 2 5 2 2 2 2 2 2 2 3" xfId="43399" xr:uid="{7382ECE0-EE5A-402A-B72B-4CFB1BCBEAD9}"/>
    <cellStyle name="Vírgula 2 2 5 2 2 2 2 2 2 3" xfId="25707" xr:uid="{A578F0CC-0C56-45E3-BED5-140C32D928D6}"/>
    <cellStyle name="Vírgula 2 2 5 2 2 2 2 2 2 4" xfId="37502" xr:uid="{2703E94F-A19D-448B-9A19-B3147C2932FF}"/>
    <cellStyle name="Vírgula 2 2 5 2 2 2 2 2 3" xfId="16870" xr:uid="{2B32BA4B-79A8-459B-BF0B-EF60825F5EFC}"/>
    <cellStyle name="Vírgula 2 2 5 2 2 2 2 2 3 2" xfId="28664" xr:uid="{49245A27-77D7-4212-8348-28B5C6EE3CA1}"/>
    <cellStyle name="Vírgula 2 2 5 2 2 2 2 2 3 3" xfId="40463" xr:uid="{D06CCAA2-CA5E-4573-8A54-3D86B3044FFE}"/>
    <cellStyle name="Vírgula 2 2 5 2 2 2 2 2 4" xfId="22771" xr:uid="{235E059E-9FF5-435A-97D6-1A005FF73F81}"/>
    <cellStyle name="Vírgula 2 2 5 2 2 2 2 2 5" xfId="34566" xr:uid="{3F64536B-CA3C-40D1-A7C4-A1E165DF182A}"/>
    <cellStyle name="Vírgula 2 2 5 2 2 2 3" xfId="6695" xr:uid="{00000000-0005-0000-0000-0000BA270000}"/>
    <cellStyle name="Vírgula 2 2 5 2 2 2 5 2" xfId="10925" xr:uid="{00000000-0005-0000-0000-0000BB270000}"/>
    <cellStyle name="Vírgula 2 2 5 2 2 2 5 2 2" xfId="13874" xr:uid="{00000000-0005-0000-0000-0000BC270000}"/>
    <cellStyle name="Vírgula 2 2 5 2 2 2 5 2 2 2" xfId="19805" xr:uid="{68FD3754-5CF6-4872-A5ED-AA38CD8A917B}"/>
    <cellStyle name="Vírgula 2 2 5 2 2 2 5 2 2 2 2" xfId="31599" xr:uid="{09648C07-9DF8-49CA-99D6-690F861FB2A2}"/>
    <cellStyle name="Vírgula 2 2 5 2 2 2 5 2 2 2 3" xfId="43398" xr:uid="{45B3E67D-7456-41FB-AEBC-B0D03E7D1EA9}"/>
    <cellStyle name="Vírgula 2 2 5 2 2 2 5 2 2 3" xfId="25706" xr:uid="{03D5E788-476D-4939-8226-3FBA856EBFF3}"/>
    <cellStyle name="Vírgula 2 2 5 2 2 2 5 2 2 4" xfId="37501" xr:uid="{0D1B609C-4239-4F1B-A69D-0ED8BEFC2863}"/>
    <cellStyle name="Vírgula 2 2 5 2 2 2 5 2 3" xfId="16869" xr:uid="{99E9A74A-2476-4677-9ED1-F39A981A9FA1}"/>
    <cellStyle name="Vírgula 2 2 5 2 2 2 5 2 3 2" xfId="28663" xr:uid="{B2B92DD8-9C31-4B24-A6C0-9DC31E7454E7}"/>
    <cellStyle name="Vírgula 2 2 5 2 2 2 5 2 3 3" xfId="40462" xr:uid="{A515D9B6-399B-4E28-863B-43E81D0597E5}"/>
    <cellStyle name="Vírgula 2 2 5 2 2 2 5 2 4" xfId="22770" xr:uid="{365EDB2D-E701-4BC8-8FD1-679CFFD72281}"/>
    <cellStyle name="Vírgula 2 2 5 2 2 2 5 2 5" xfId="34565" xr:uid="{3427F608-055A-44C0-9643-077E3452BF08}"/>
    <cellStyle name="Vírgula 2 2 5 2 2 3" xfId="6696" xr:uid="{00000000-0005-0000-0000-0000BD270000}"/>
    <cellStyle name="Vírgula 2 2 5 2 2 4" xfId="6697" xr:uid="{00000000-0005-0000-0000-0000BE270000}"/>
    <cellStyle name="Vírgula 2 2 5 2 2 5" xfId="6698" xr:uid="{00000000-0005-0000-0000-0000BF270000}"/>
    <cellStyle name="Vírgula 2 2 5 2 3" xfId="6699" xr:uid="{00000000-0005-0000-0000-0000C0270000}"/>
    <cellStyle name="Vírgula 2 2 5 2 3 2" xfId="6700" xr:uid="{00000000-0005-0000-0000-0000C1270000}"/>
    <cellStyle name="Vírgula 2 2 5 2 3 2 2" xfId="6701" xr:uid="{00000000-0005-0000-0000-0000C2270000}"/>
    <cellStyle name="Vírgula 2 2 5 2 3 2 3" xfId="6702" xr:uid="{00000000-0005-0000-0000-0000C3270000}"/>
    <cellStyle name="Vírgula 2 2 5 2 3 3" xfId="6703" xr:uid="{00000000-0005-0000-0000-0000C4270000}"/>
    <cellStyle name="Vírgula 2 2 5 2 3 4" xfId="6704" xr:uid="{00000000-0005-0000-0000-0000C5270000}"/>
    <cellStyle name="Vírgula 2 2 5 2 3 5" xfId="6705" xr:uid="{00000000-0005-0000-0000-0000C6270000}"/>
    <cellStyle name="Vírgula 2 2 5 2 4" xfId="6706" xr:uid="{00000000-0005-0000-0000-0000C7270000}"/>
    <cellStyle name="Vírgula 2 2 5 2 4 2" xfId="6707" xr:uid="{00000000-0005-0000-0000-0000C8270000}"/>
    <cellStyle name="Vírgula 2 2 5 2 4 3" xfId="6708" xr:uid="{00000000-0005-0000-0000-0000C9270000}"/>
    <cellStyle name="Vírgula 2 2 5 2 5" xfId="6709" xr:uid="{00000000-0005-0000-0000-0000CA270000}"/>
    <cellStyle name="Vírgula 2 2 5 2 6" xfId="6710" xr:uid="{00000000-0005-0000-0000-0000CB270000}"/>
    <cellStyle name="Vírgula 2 2 5 2 7" xfId="6711" xr:uid="{00000000-0005-0000-0000-0000CC270000}"/>
    <cellStyle name="Vírgula 2 2 5 2 8" xfId="11256" xr:uid="{00000000-0005-0000-0000-0000CD270000}"/>
    <cellStyle name="Vírgula 2 2 5 2 8 2" xfId="14199" xr:uid="{00000000-0005-0000-0000-0000CE270000}"/>
    <cellStyle name="Vírgula 2 2 5 2 8 2 2" xfId="20130" xr:uid="{76214D58-C9CB-4F88-8A72-9E511A453E29}"/>
    <cellStyle name="Vírgula 2 2 5 2 8 2 2 2" xfId="31924" xr:uid="{55AAE9DE-65B3-4B2C-B8BE-7A8608F6E390}"/>
    <cellStyle name="Vírgula 2 2 5 2 8 2 2 3" xfId="43723" xr:uid="{D2BDED57-E07C-463A-9020-83A40623A3E9}"/>
    <cellStyle name="Vírgula 2 2 5 2 8 2 3" xfId="26031" xr:uid="{95F8B99D-C9F1-4578-A3DD-7E7FCF21ECAE}"/>
    <cellStyle name="Vírgula 2 2 5 2 8 2 4" xfId="37826" xr:uid="{96A3B751-70EA-4955-9C24-80D71538B4F9}"/>
    <cellStyle name="Vírgula 2 2 5 2 8 3" xfId="17194" xr:uid="{E1326574-05C7-4649-998E-BD335F22D910}"/>
    <cellStyle name="Vírgula 2 2 5 2 8 3 2" xfId="28988" xr:uid="{014628D6-76A8-479F-9B13-40E47AC8B54F}"/>
    <cellStyle name="Vírgula 2 2 5 2 8 3 3" xfId="40787" xr:uid="{D6043ED0-3DD7-4150-B5AE-748FE8E3ED1C}"/>
    <cellStyle name="Vírgula 2 2 5 2 8 4" xfId="23095" xr:uid="{24CF0B80-3724-4398-922A-6C3BDB0486FC}"/>
    <cellStyle name="Vírgula 2 2 5 2 8 5" xfId="34890" xr:uid="{627A12EC-E3EA-425A-847B-58163630CC91}"/>
    <cellStyle name="Vírgula 2 2 5 2 9" xfId="12657" xr:uid="{00000000-0005-0000-0000-0000CF270000}"/>
    <cellStyle name="Vírgula 2 2 5 2 9 2" xfId="18588" xr:uid="{3779F522-C183-47D8-BE51-A115C81A7479}"/>
    <cellStyle name="Vírgula 2 2 5 2 9 2 2" xfId="30382" xr:uid="{CEF7292A-4EBC-48A3-AEE3-58FB83349458}"/>
    <cellStyle name="Vírgula 2 2 5 2 9 2 3" xfId="42181" xr:uid="{2B564DA4-6727-4F57-95F2-900A40E13F44}"/>
    <cellStyle name="Vírgula 2 2 5 2 9 3" xfId="24489" xr:uid="{3B09F545-1747-4C13-BAD2-94C295F31688}"/>
    <cellStyle name="Vírgula 2 2 5 2 9 4" xfId="36284" xr:uid="{FA2ADCB4-4B3C-4F67-9A01-9ABE54DF1FC2}"/>
    <cellStyle name="Vírgula 2 2 5 2_Empréstimos e Financiamento SPE" xfId="10696" xr:uid="{00000000-0005-0000-0000-0000D0270000}"/>
    <cellStyle name="Vírgula 2 2 5 3" xfId="400" xr:uid="{00000000-0005-0000-0000-0000D1270000}"/>
    <cellStyle name="Vírgula 2 2 5 3 2" xfId="6712" xr:uid="{00000000-0005-0000-0000-0000D2270000}"/>
    <cellStyle name="Vírgula 2 2 5 3 3" xfId="6713" xr:uid="{00000000-0005-0000-0000-0000D3270000}"/>
    <cellStyle name="Vírgula 2 2 5 3 4" xfId="11117" xr:uid="{00000000-0005-0000-0000-0000D4270000}"/>
    <cellStyle name="Vírgula 2 2 5 3 4 2" xfId="14060" xr:uid="{00000000-0005-0000-0000-0000D5270000}"/>
    <cellStyle name="Vírgula 2 2 5 3 4 2 2" xfId="19991" xr:uid="{E0847F10-F40C-427E-A9C0-2B58E140491F}"/>
    <cellStyle name="Vírgula 2 2 5 3 4 2 2 2" xfId="31785" xr:uid="{FC868102-E7CE-4014-830D-0DC153CA3602}"/>
    <cellStyle name="Vírgula 2 2 5 3 4 2 2 3" xfId="43584" xr:uid="{EB619B83-C37E-491B-BC84-7D2E157C1666}"/>
    <cellStyle name="Vírgula 2 2 5 3 4 2 3" xfId="25892" xr:uid="{B610416B-1A42-433A-9ABE-9EEF5E9EEE64}"/>
    <cellStyle name="Vírgula 2 2 5 3 4 2 4" xfId="37687" xr:uid="{3E27A044-63F7-4BB5-B9A1-A92ED7566701}"/>
    <cellStyle name="Vírgula 2 2 5 3 4 3" xfId="17055" xr:uid="{9183311B-28E3-49A8-87B1-3AC1B2FECD03}"/>
    <cellStyle name="Vírgula 2 2 5 3 4 3 2" xfId="28849" xr:uid="{8C0C7802-831D-418D-9363-57FBD9EC0B9B}"/>
    <cellStyle name="Vírgula 2 2 5 3 4 3 3" xfId="40648" xr:uid="{94BB1E80-B4E3-4043-BF6E-891E76D24F07}"/>
    <cellStyle name="Vírgula 2 2 5 3 4 4" xfId="22956" xr:uid="{A0BC2E8E-2921-408A-B954-5CE943EBE543}"/>
    <cellStyle name="Vírgula 2 2 5 3 4 5" xfId="34751" xr:uid="{CCDE1470-C70A-4A72-AD8D-2484D5C37168}"/>
    <cellStyle name="Vírgula 2 2 5 3 5" xfId="12515" xr:uid="{00000000-0005-0000-0000-0000D6270000}"/>
    <cellStyle name="Vírgula 2 2 5 3 5 2" xfId="18446" xr:uid="{8D3AB1ED-1633-465C-9F4C-1245F6FC6B1F}"/>
    <cellStyle name="Vírgula 2 2 5 3 5 2 2" xfId="30240" xr:uid="{E94B3A77-A33F-4FA8-93D2-27A5EE993ED9}"/>
    <cellStyle name="Vírgula 2 2 5 3 5 2 3" xfId="42039" xr:uid="{921AC70B-8C6F-435A-96D8-96B30E4D3EFD}"/>
    <cellStyle name="Vírgula 2 2 5 3 5 3" xfId="24347" xr:uid="{A50BC6DD-72FC-48F1-82BC-DE7FC94971A5}"/>
    <cellStyle name="Vírgula 2 2 5 3 5 4" xfId="36142" xr:uid="{D4091863-DB29-441C-9A2A-F5815AC8DC6D}"/>
    <cellStyle name="Vírgula 2 2 5 3 6" xfId="15502" xr:uid="{5A87531E-F2D3-4C7E-A7A5-A28FA1D12E7A}"/>
    <cellStyle name="Vírgula 2 2 5 3 6 2" xfId="27300" xr:uid="{B978522D-7784-4F0F-B60A-3F332A1EB291}"/>
    <cellStyle name="Vírgula 2 2 5 3 6 3" xfId="39095" xr:uid="{2E502BA2-A41C-41A8-91CC-41ACD2A1CF20}"/>
    <cellStyle name="Vírgula 2 2 5 3 7" xfId="21410" xr:uid="{0949354B-79F4-4470-84F1-627A15BF5582}"/>
    <cellStyle name="Vírgula 2 2 5 3 8" xfId="33202" xr:uid="{55729C40-5A1E-4903-ADCF-0F77E2EBDACD}"/>
    <cellStyle name="Vírgula 2 2 5 3_Empréstimos e Financiamento SPE" xfId="10697" xr:uid="{00000000-0005-0000-0000-0000D7270000}"/>
    <cellStyle name="Vírgula 2 2 5 4" xfId="6714" xr:uid="{00000000-0005-0000-0000-0000D8270000}"/>
    <cellStyle name="Vírgula 2 2 5 5" xfId="6715" xr:uid="{00000000-0005-0000-0000-0000D9270000}"/>
    <cellStyle name="Vírgula 2 2 5 6" xfId="6716" xr:uid="{00000000-0005-0000-0000-0000DA270000}"/>
    <cellStyle name="Vírgula 2 2 5 7" xfId="10961" xr:uid="{00000000-0005-0000-0000-0000DB270000}"/>
    <cellStyle name="Vírgula 2 2 5 7 2" xfId="13910" xr:uid="{00000000-0005-0000-0000-0000DC270000}"/>
    <cellStyle name="Vírgula 2 2 5 7 2 2" xfId="19841" xr:uid="{59816A25-95A1-4BA2-B7EA-E507C28C0804}"/>
    <cellStyle name="Vírgula 2 2 5 7 2 2 2" xfId="31635" xr:uid="{E98FA1C8-D126-4E9A-A61D-DD8DBDA38ABB}"/>
    <cellStyle name="Vírgula 2 2 5 7 2 2 3" xfId="43434" xr:uid="{5294A943-1840-4B6A-BDE1-A47196E349FB}"/>
    <cellStyle name="Vírgula 2 2 5 7 2 3" xfId="25742" xr:uid="{DA3DEBB2-6B0B-4DCD-832A-E2E3FB546D43}"/>
    <cellStyle name="Vírgula 2 2 5 7 2 4" xfId="37537" xr:uid="{BB740726-E21D-4149-8DCE-4F42B4CD2B75}"/>
    <cellStyle name="Vírgula 2 2 5 7 3" xfId="16905" xr:uid="{42762773-D14F-46C2-84B1-C8241B405F50}"/>
    <cellStyle name="Vírgula 2 2 5 7 3 2" xfId="28699" xr:uid="{CA1C49A4-5F40-4546-8FAB-E747CB1D1599}"/>
    <cellStyle name="Vírgula 2 2 5 7 3 3" xfId="40498" xr:uid="{F89956D2-C045-4572-B426-A5EB86E58C72}"/>
    <cellStyle name="Vírgula 2 2 5 7 4" xfId="22806" xr:uid="{8F248512-606B-4149-BD24-EB2309C57574}"/>
    <cellStyle name="Vírgula 2 2 5 7 5" xfId="34601" xr:uid="{15A58062-85BE-418A-9B5F-1BC372B90542}"/>
    <cellStyle name="Vírgula 2 2 5 8" xfId="12360" xr:uid="{00000000-0005-0000-0000-0000DD270000}"/>
    <cellStyle name="Vírgula 2 2 5 8 2" xfId="18291" xr:uid="{8B1A06F1-4A50-4FC0-8752-865F3C8B9CB2}"/>
    <cellStyle name="Vírgula 2 2 5 8 2 2" xfId="30085" xr:uid="{DD459D20-E5DD-4298-B459-31CEA6CDFFE5}"/>
    <cellStyle name="Vírgula 2 2 5 8 2 3" xfId="41884" xr:uid="{EC0741DE-4C7E-4F12-B82C-63F70B6F54AC}"/>
    <cellStyle name="Vírgula 2 2 5 8 3" xfId="24192" xr:uid="{0C5603C2-CC8D-489F-8713-5C3963FE17D4}"/>
    <cellStyle name="Vírgula 2 2 5 8 4" xfId="35987" xr:uid="{197BC7D2-7875-442E-A372-08B48D7AEF9D}"/>
    <cellStyle name="Vírgula 2 2 5 9" xfId="15347" xr:uid="{D6A22F07-2857-4EC8-B931-8F918A3A9690}"/>
    <cellStyle name="Vírgula 2 2 5 9 2" xfId="27145" xr:uid="{AA4569A6-7DF8-4FF5-82D7-C0E00DAB9836}"/>
    <cellStyle name="Vírgula 2 2 5 9 3" xfId="38940" xr:uid="{907A926A-439F-474A-A713-BB6F52170620}"/>
    <cellStyle name="Vírgula 2 2 5_Empréstimos e Financiamento SPE" xfId="10695" xr:uid="{00000000-0005-0000-0000-0000DE270000}"/>
    <cellStyle name="Vírgula 2 2 6" xfId="168" xr:uid="{00000000-0005-0000-0000-0000DF270000}"/>
    <cellStyle name="Vírgula 2 2 6 10" xfId="33100" xr:uid="{E07BAB40-EF8B-4092-84B2-4A9A86D46490}"/>
    <cellStyle name="Vírgula 2 2 6 2" xfId="595" xr:uid="{00000000-0005-0000-0000-0000E0270000}"/>
    <cellStyle name="Vírgula 2 2 6 2 2" xfId="6717" xr:uid="{00000000-0005-0000-0000-0000E1270000}"/>
    <cellStyle name="Vírgula 2 2 6 2 3" xfId="6718" xr:uid="{00000000-0005-0000-0000-0000E2270000}"/>
    <cellStyle name="Vírgula 2 2 6 2 4" xfId="11306" xr:uid="{00000000-0005-0000-0000-0000E3270000}"/>
    <cellStyle name="Vírgula 2 2 6 2 4 2" xfId="14249" xr:uid="{00000000-0005-0000-0000-0000E4270000}"/>
    <cellStyle name="Vírgula 2 2 6 2 4 2 2" xfId="20180" xr:uid="{3D1D1923-070F-400C-AFAD-0CC342BD4A46}"/>
    <cellStyle name="Vírgula 2 2 6 2 4 2 2 2" xfId="31974" xr:uid="{AA1275FA-B246-435A-8B55-D6D003872A70}"/>
    <cellStyle name="Vírgula 2 2 6 2 4 2 2 3" xfId="43773" xr:uid="{FD54D631-EDAE-4A78-9596-FF3796F65D96}"/>
    <cellStyle name="Vírgula 2 2 6 2 4 2 3" xfId="26081" xr:uid="{C48774BF-BEF9-4B15-9AC8-F95D3706EABF}"/>
    <cellStyle name="Vírgula 2 2 6 2 4 2 4" xfId="37876" xr:uid="{32DF090E-0024-4ED8-A301-586EA46AB36D}"/>
    <cellStyle name="Vírgula 2 2 6 2 4 3" xfId="17244" xr:uid="{698513F0-14D6-484C-9DD3-8ADE5A29B412}"/>
    <cellStyle name="Vírgula 2 2 6 2 4 3 2" xfId="29038" xr:uid="{3085C5E3-C71E-4621-9F42-404374B5F6D8}"/>
    <cellStyle name="Vírgula 2 2 6 2 4 3 3" xfId="40837" xr:uid="{6FB26E2F-49B5-41DA-8673-73DF91356E70}"/>
    <cellStyle name="Vírgula 2 2 6 2 4 4" xfId="23145" xr:uid="{FAD6BCDD-4402-4F5F-9D22-6D7C318336C8}"/>
    <cellStyle name="Vírgula 2 2 6 2 4 5" xfId="34940" xr:uid="{219ACD76-5AAA-4B88-90B7-A51A3C8FBB99}"/>
    <cellStyle name="Vírgula 2 2 6 2 5" xfId="12710" xr:uid="{00000000-0005-0000-0000-0000E5270000}"/>
    <cellStyle name="Vírgula 2 2 6 2 5 2" xfId="18641" xr:uid="{FFA9E47D-3EA0-4670-BF99-F4D8EAB5DE7F}"/>
    <cellStyle name="Vírgula 2 2 6 2 5 2 2" xfId="30435" xr:uid="{A0DED4C7-B4ED-4363-AE99-3C2CB997F2D9}"/>
    <cellStyle name="Vírgula 2 2 6 2 5 2 3" xfId="42234" xr:uid="{96225379-62DF-4510-BC68-72EF209B211F}"/>
    <cellStyle name="Vírgula 2 2 6 2 5 3" xfId="24542" xr:uid="{B9C5EDD2-5197-4F09-9608-0E62962120C7}"/>
    <cellStyle name="Vírgula 2 2 6 2 5 4" xfId="36337" xr:uid="{246A6BDE-9044-4417-A21D-DE133753B343}"/>
    <cellStyle name="Vírgula 2 2 6 2 6" xfId="15697" xr:uid="{AF76B340-4689-4E8A-A27B-42ECA3C46882}"/>
    <cellStyle name="Vírgula 2 2 6 2 6 2" xfId="27495" xr:uid="{2FB49F80-0755-4B22-9441-0163E82DF3E8}"/>
    <cellStyle name="Vírgula 2 2 6 2 6 3" xfId="39290" xr:uid="{DEA7A4D0-FBDB-4AF7-9B20-513360F62B1D}"/>
    <cellStyle name="Vírgula 2 2 6 2 7" xfId="21605" xr:uid="{F38AE34C-4861-47E5-AA9A-089B9BB281C6}"/>
    <cellStyle name="Vírgula 2 2 6 2 8" xfId="33397" xr:uid="{62F3C086-F513-4F9E-8073-6772C420F6D5}"/>
    <cellStyle name="Vírgula 2 2 6 2_Empréstimos e Financiamento SPE" xfId="10699" xr:uid="{00000000-0005-0000-0000-0000E6270000}"/>
    <cellStyle name="Vírgula 2 2 6 3" xfId="450" xr:uid="{00000000-0005-0000-0000-0000E7270000}"/>
    <cellStyle name="Vírgula 2 2 6 3 2" xfId="11167" xr:uid="{00000000-0005-0000-0000-0000E8270000}"/>
    <cellStyle name="Vírgula 2 2 6 3 2 2" xfId="14110" xr:uid="{00000000-0005-0000-0000-0000E9270000}"/>
    <cellStyle name="Vírgula 2 2 6 3 2 2 2" xfId="20041" xr:uid="{EB10D1EF-2BCF-4335-AF93-8836BC55B90C}"/>
    <cellStyle name="Vírgula 2 2 6 3 2 2 2 2" xfId="31835" xr:uid="{7C5F9F6D-EAF9-4E79-A042-2C92A9B29C10}"/>
    <cellStyle name="Vírgula 2 2 6 3 2 2 2 3" xfId="43634" xr:uid="{0F0162BE-3FE3-496A-9CBC-B07B053909CA}"/>
    <cellStyle name="Vírgula 2 2 6 3 2 2 3" xfId="25942" xr:uid="{C4C065B0-F9CF-43F0-AF87-EFC1B76D13C9}"/>
    <cellStyle name="Vírgula 2 2 6 3 2 2 4" xfId="37737" xr:uid="{5217302D-0FBD-4886-B783-597073C7A5D2}"/>
    <cellStyle name="Vírgula 2 2 6 3 2 3" xfId="17105" xr:uid="{19ECA6C3-3AC9-4B44-B7E9-78410081E0D8}"/>
    <cellStyle name="Vírgula 2 2 6 3 2 3 2" xfId="28899" xr:uid="{AE8DF18B-97D5-46A8-8D79-8EFAD35DFA87}"/>
    <cellStyle name="Vírgula 2 2 6 3 2 3 3" xfId="40698" xr:uid="{73277DBD-0D37-4B8C-8282-D3D2D9EF7C2E}"/>
    <cellStyle name="Vírgula 2 2 6 3 2 4" xfId="23006" xr:uid="{B53B8EE2-A5C8-42FD-9FB4-AE680FE13B04}"/>
    <cellStyle name="Vírgula 2 2 6 3 2 5" xfId="34801" xr:uid="{53ECA853-2BC0-423B-8834-3BE96E3DA6F4}"/>
    <cellStyle name="Vírgula 2 2 6 3 3" xfId="12565" xr:uid="{00000000-0005-0000-0000-0000EA270000}"/>
    <cellStyle name="Vírgula 2 2 6 3 3 2" xfId="18496" xr:uid="{BB892BBA-9EF6-4868-8D22-3C95338A9ED3}"/>
    <cellStyle name="Vírgula 2 2 6 3 3 2 2" xfId="30290" xr:uid="{A16C20E0-98A6-4DA2-9959-A0F79337BEE1}"/>
    <cellStyle name="Vírgula 2 2 6 3 3 2 3" xfId="42089" xr:uid="{48279A2D-5E07-49CA-AB64-0144ED1661C2}"/>
    <cellStyle name="Vírgula 2 2 6 3 3 3" xfId="24397" xr:uid="{87CA3400-4FB9-4664-9D6D-E66DB60AB71D}"/>
    <cellStyle name="Vírgula 2 2 6 3 3 4" xfId="36192" xr:uid="{72E3257D-7C51-49A4-B9F8-81628EEDCCAC}"/>
    <cellStyle name="Vírgula 2 2 6 3 4" xfId="15552" xr:uid="{E4FC3B1C-6C7A-4489-811F-C23478B259D1}"/>
    <cellStyle name="Vírgula 2 2 6 3 4 2" xfId="27350" xr:uid="{DA4E4428-8CED-4C3F-BB9D-64440F044E77}"/>
    <cellStyle name="Vírgula 2 2 6 3 4 3" xfId="39145" xr:uid="{F5028FC8-D5F0-4D79-91A0-06A4E32B847F}"/>
    <cellStyle name="Vírgula 2 2 6 3 5" xfId="21460" xr:uid="{49157C19-3E81-4B91-8047-710DA64AA9C4}"/>
    <cellStyle name="Vírgula 2 2 6 3 6" xfId="33252" xr:uid="{9D4412D8-F7C8-4379-83CC-DAF73A9C0200}"/>
    <cellStyle name="Vírgula 2 2 6 4" xfId="6719" xr:uid="{00000000-0005-0000-0000-0000EB270000}"/>
    <cellStyle name="Vírgula 2 2 6 5" xfId="6720" xr:uid="{00000000-0005-0000-0000-0000EC270000}"/>
    <cellStyle name="Vírgula 2 2 6 6" xfId="11011" xr:uid="{00000000-0005-0000-0000-0000ED270000}"/>
    <cellStyle name="Vírgula 2 2 6 6 2" xfId="13960" xr:uid="{00000000-0005-0000-0000-0000EE270000}"/>
    <cellStyle name="Vírgula 2 2 6 6 2 2" xfId="19891" xr:uid="{CD3560EE-126D-4536-938D-5E73835FA814}"/>
    <cellStyle name="Vírgula 2 2 6 6 2 2 2" xfId="31685" xr:uid="{72F58202-D562-467F-82E4-2D43BDA50B00}"/>
    <cellStyle name="Vírgula 2 2 6 6 2 2 3" xfId="43484" xr:uid="{C8816827-C47E-4810-91C1-8FC218B9B053}"/>
    <cellStyle name="Vírgula 2 2 6 6 2 3" xfId="25792" xr:uid="{04C1CEB5-C72C-4EDC-9481-9224A0D1C36D}"/>
    <cellStyle name="Vírgula 2 2 6 6 2 4" xfId="37587" xr:uid="{6A83E6A5-778C-4462-AC52-D2CD84815257}"/>
    <cellStyle name="Vírgula 2 2 6 6 3" xfId="16955" xr:uid="{71994E25-7354-4996-8D73-5E5CD9AACB71}"/>
    <cellStyle name="Vírgula 2 2 6 6 3 2" xfId="28749" xr:uid="{5D8637A3-EE9D-4A58-8131-CF932C3BFC5F}"/>
    <cellStyle name="Vírgula 2 2 6 6 3 3" xfId="40548" xr:uid="{822068CE-FD10-4C1A-AB04-F417734682E0}"/>
    <cellStyle name="Vírgula 2 2 6 6 4" xfId="22856" xr:uid="{FB57165A-2202-4978-B841-536F73502F0E}"/>
    <cellStyle name="Vírgula 2 2 6 6 5" xfId="34651" xr:uid="{C2F8DE00-8BE1-4CF1-A35B-5E20257FC0F5}"/>
    <cellStyle name="Vírgula 2 2 6 7" xfId="12413" xr:uid="{00000000-0005-0000-0000-0000EF270000}"/>
    <cellStyle name="Vírgula 2 2 6 7 2" xfId="18344" xr:uid="{F4EB352A-0C71-4127-9BD7-E676FD6C5838}"/>
    <cellStyle name="Vírgula 2 2 6 7 2 2" xfId="30138" xr:uid="{F3D3DAF2-5FDE-411F-A146-7B8E52081C43}"/>
    <cellStyle name="Vírgula 2 2 6 7 2 3" xfId="41937" xr:uid="{89E0C174-1136-4069-BB70-1A28C26BF2AF}"/>
    <cellStyle name="Vírgula 2 2 6 7 3" xfId="24245" xr:uid="{A9F9C3FC-4168-48F6-A3DF-89A4E676439C}"/>
    <cellStyle name="Vírgula 2 2 6 7 4" xfId="36040" xr:uid="{92FC7F23-2CD1-43E1-BF15-8D73E69CAC04}"/>
    <cellStyle name="Vírgula 2 2 6 8" xfId="15400" xr:uid="{182129A6-2DBA-429A-952A-85C2B951E53B}"/>
    <cellStyle name="Vírgula 2 2 6 8 2" xfId="27198" xr:uid="{21EB20B7-ABC1-49B4-BF06-F0A599B98B57}"/>
    <cellStyle name="Vírgula 2 2 6 8 3" xfId="38993" xr:uid="{D6A3882D-5555-4195-89DE-EFFB12152830}"/>
    <cellStyle name="Vírgula 2 2 6 9" xfId="21308" xr:uid="{3EAE82DD-453F-4654-9C06-67280CF07F6A}"/>
    <cellStyle name="Vírgula 2 2 6_Empréstimos e Financiamento SPE" xfId="10698" xr:uid="{00000000-0005-0000-0000-0000F0270000}"/>
    <cellStyle name="Vírgula 2 2 7" xfId="180" xr:uid="{00000000-0005-0000-0000-0000F1270000}"/>
    <cellStyle name="Vírgula 2 2 7 10" xfId="33111" xr:uid="{D4107171-7368-4C3F-B749-E4B2742FCD53}"/>
    <cellStyle name="Vírgula 2 2 7 2" xfId="606" xr:uid="{00000000-0005-0000-0000-0000F2270000}"/>
    <cellStyle name="Vírgula 2 2 7 2 2" xfId="6721" xr:uid="{00000000-0005-0000-0000-0000F3270000}"/>
    <cellStyle name="Vírgula 2 2 7 2 3" xfId="6722" xr:uid="{00000000-0005-0000-0000-0000F4270000}"/>
    <cellStyle name="Vírgula 2 2 7 2 4" xfId="11316" xr:uid="{00000000-0005-0000-0000-0000F5270000}"/>
    <cellStyle name="Vírgula 2 2 7 2 4 2" xfId="14259" xr:uid="{00000000-0005-0000-0000-0000F6270000}"/>
    <cellStyle name="Vírgula 2 2 7 2 4 2 2" xfId="20190" xr:uid="{716DA003-7756-4CB3-8FB8-C0A23FEBB712}"/>
    <cellStyle name="Vírgula 2 2 7 2 4 2 2 2" xfId="31984" xr:uid="{EC3AABD5-76AF-4CA2-8E68-E07749EDE56C}"/>
    <cellStyle name="Vírgula 2 2 7 2 4 2 2 3" xfId="43783" xr:uid="{D648BFBC-B0AC-4CD4-8A7D-C546B89B7571}"/>
    <cellStyle name="Vírgula 2 2 7 2 4 2 3" xfId="26091" xr:uid="{15DEE93C-3A1D-4F75-AD36-CFFC1F9261B6}"/>
    <cellStyle name="Vírgula 2 2 7 2 4 2 4" xfId="37886" xr:uid="{AAF2B1E2-43BA-40E4-BBE3-94B05C70E6A5}"/>
    <cellStyle name="Vírgula 2 2 7 2 4 3" xfId="17254" xr:uid="{5E9310B3-B49A-4EDC-AAB9-940FE7F3A382}"/>
    <cellStyle name="Vírgula 2 2 7 2 4 3 2" xfId="29048" xr:uid="{2C5566DB-C0EE-435E-A006-CB8C1E8A4B94}"/>
    <cellStyle name="Vírgula 2 2 7 2 4 3 3" xfId="40847" xr:uid="{CBF421FD-0180-44AB-987A-EB95EA89E619}"/>
    <cellStyle name="Vírgula 2 2 7 2 4 4" xfId="23155" xr:uid="{86516BDE-5F4A-4D00-807F-5DEBC9BCF6A2}"/>
    <cellStyle name="Vírgula 2 2 7 2 4 5" xfId="34950" xr:uid="{6A1A994D-CF46-4564-BF47-279835DB25BF}"/>
    <cellStyle name="Vírgula 2 2 7 2 5" xfId="12721" xr:uid="{00000000-0005-0000-0000-0000F7270000}"/>
    <cellStyle name="Vírgula 2 2 7 2 5 2" xfId="18652" xr:uid="{CF4EFCA9-767B-4021-AD6A-F4BB343367AD}"/>
    <cellStyle name="Vírgula 2 2 7 2 5 2 2" xfId="30446" xr:uid="{AC164011-CD0A-4ED3-9BA1-950DC74F0414}"/>
    <cellStyle name="Vírgula 2 2 7 2 5 2 3" xfId="42245" xr:uid="{9E651B0C-93DE-4E77-B2AF-86DA2FF53033}"/>
    <cellStyle name="Vírgula 2 2 7 2 5 3" xfId="24553" xr:uid="{ECAD6E0E-D59F-4A9F-9540-697600A365EC}"/>
    <cellStyle name="Vírgula 2 2 7 2 5 4" xfId="36348" xr:uid="{B1AA297B-C7BF-472C-A64F-6C0114D4B9BD}"/>
    <cellStyle name="Vírgula 2 2 7 2 6" xfId="15708" xr:uid="{1F61EA62-773F-44FE-AF85-D3748D74CA0A}"/>
    <cellStyle name="Vírgula 2 2 7 2 6 2" xfId="27506" xr:uid="{90F41A04-4841-42B3-AC66-9EB72645B731}"/>
    <cellStyle name="Vírgula 2 2 7 2 6 3" xfId="39301" xr:uid="{7F43D9BA-5EA6-461E-9BB8-574511881985}"/>
    <cellStyle name="Vírgula 2 2 7 2 7" xfId="21616" xr:uid="{EE6A1788-5507-4905-9A75-4AF91807AE55}"/>
    <cellStyle name="Vírgula 2 2 7 2 8" xfId="33408" xr:uid="{325EA042-10ED-4107-9F59-79D6EF3F3107}"/>
    <cellStyle name="Vírgula 2 2 7 2_Empréstimos e Financiamento SPE" xfId="10701" xr:uid="{00000000-0005-0000-0000-0000F8270000}"/>
    <cellStyle name="Vírgula 2 2 7 3" xfId="460" xr:uid="{00000000-0005-0000-0000-0000F9270000}"/>
    <cellStyle name="Vírgula 2 2 7 3 2" xfId="11177" xr:uid="{00000000-0005-0000-0000-0000FA270000}"/>
    <cellStyle name="Vírgula 2 2 7 3 2 2" xfId="14120" xr:uid="{00000000-0005-0000-0000-0000FB270000}"/>
    <cellStyle name="Vírgula 2 2 7 3 2 2 2" xfId="20051" xr:uid="{8E12EA67-ECE8-497D-8528-BC1A92944296}"/>
    <cellStyle name="Vírgula 2 2 7 3 2 2 2 2" xfId="31845" xr:uid="{7C53F6D0-27B6-40C6-B375-03622BD33CB5}"/>
    <cellStyle name="Vírgula 2 2 7 3 2 2 2 3" xfId="43644" xr:uid="{120DF1EB-2934-4A3A-845E-07EFE7AA8198}"/>
    <cellStyle name="Vírgula 2 2 7 3 2 2 3" xfId="25952" xr:uid="{B31C538C-4CA4-4E84-BFDC-412F3B965B2B}"/>
    <cellStyle name="Vírgula 2 2 7 3 2 2 4" xfId="37747" xr:uid="{A8DE06A9-DE7D-4A14-A07C-1E695AFF3135}"/>
    <cellStyle name="Vírgula 2 2 7 3 2 3" xfId="17115" xr:uid="{D68A48C7-B07B-4EA9-B6F2-74015946B624}"/>
    <cellStyle name="Vírgula 2 2 7 3 2 3 2" xfId="28909" xr:uid="{054FAA9A-1485-4A25-ADB4-A2A5629D1771}"/>
    <cellStyle name="Vírgula 2 2 7 3 2 3 3" xfId="40708" xr:uid="{4FBAB530-3476-403D-A1F2-C14662EE15F8}"/>
    <cellStyle name="Vírgula 2 2 7 3 2 4" xfId="23016" xr:uid="{5AF0352F-9127-497D-91C4-600FA152D531}"/>
    <cellStyle name="Vírgula 2 2 7 3 2 5" xfId="34811" xr:uid="{FC90680F-6E39-4493-8F86-03D252B47C59}"/>
    <cellStyle name="Vírgula 2 2 7 3 3" xfId="12575" xr:uid="{00000000-0005-0000-0000-0000FC270000}"/>
    <cellStyle name="Vírgula 2 2 7 3 3 2" xfId="18506" xr:uid="{1FBD42B6-A502-4CCE-B175-B2559425D350}"/>
    <cellStyle name="Vírgula 2 2 7 3 3 2 2" xfId="30300" xr:uid="{60DC0B2E-687C-47C8-8943-15AD99358177}"/>
    <cellStyle name="Vírgula 2 2 7 3 3 2 3" xfId="42099" xr:uid="{69983334-30F6-4F36-9762-704F394DD81D}"/>
    <cellStyle name="Vírgula 2 2 7 3 3 3" xfId="24407" xr:uid="{50073F0D-C458-4098-93C0-41DF8C1D9088}"/>
    <cellStyle name="Vírgula 2 2 7 3 3 4" xfId="36202" xr:uid="{67574C3D-0E92-4752-A87A-F71AC87ADF0A}"/>
    <cellStyle name="Vírgula 2 2 7 3 4" xfId="15562" xr:uid="{550FB1A4-C6F2-4565-9358-A3282DC24D89}"/>
    <cellStyle name="Vírgula 2 2 7 3 4 2" xfId="27360" xr:uid="{08DBFCE2-48EA-4BDE-AAAA-175690599F0C}"/>
    <cellStyle name="Vírgula 2 2 7 3 4 3" xfId="39155" xr:uid="{E9D0FF78-444E-4EE1-9EEB-0EAB5C1F270D}"/>
    <cellStyle name="Vírgula 2 2 7 3 5" xfId="21470" xr:uid="{F10D3B63-AFCE-4B64-A095-212ECB72A212}"/>
    <cellStyle name="Vírgula 2 2 7 3 6" xfId="33262" xr:uid="{25956A86-579D-444B-93B8-7906073D0719}"/>
    <cellStyle name="Vírgula 2 2 7 4" xfId="6723" xr:uid="{00000000-0005-0000-0000-0000FD270000}"/>
    <cellStyle name="Vírgula 2 2 7 5" xfId="6724" xr:uid="{00000000-0005-0000-0000-0000FE270000}"/>
    <cellStyle name="Vírgula 2 2 7 6" xfId="11021" xr:uid="{00000000-0005-0000-0000-0000FF270000}"/>
    <cellStyle name="Vírgula 2 2 7 6 2" xfId="13970" xr:uid="{00000000-0005-0000-0000-000000280000}"/>
    <cellStyle name="Vírgula 2 2 7 6 2 2" xfId="19901" xr:uid="{663A164C-5E11-4F09-B8FA-774947C9A8F3}"/>
    <cellStyle name="Vírgula 2 2 7 6 2 2 2" xfId="31695" xr:uid="{4C1584B9-2B61-46CD-A6EB-9C6D5A1F6C80}"/>
    <cellStyle name="Vírgula 2 2 7 6 2 2 3" xfId="43494" xr:uid="{1AFC28C5-EABF-41C1-9CED-4F543E841AD7}"/>
    <cellStyle name="Vírgula 2 2 7 6 2 3" xfId="25802" xr:uid="{0AE6E153-345A-4D67-93C6-6343BFC3BE5A}"/>
    <cellStyle name="Vírgula 2 2 7 6 2 4" xfId="37597" xr:uid="{0C4A5B50-CBC4-47DA-A10B-0EF3D88E2467}"/>
    <cellStyle name="Vírgula 2 2 7 6 3" xfId="16965" xr:uid="{7151403A-C172-4D4A-A166-432EA8BB2C66}"/>
    <cellStyle name="Vírgula 2 2 7 6 3 2" xfId="28759" xr:uid="{05EBFE4A-547F-4145-82D1-EA9DC0327B2B}"/>
    <cellStyle name="Vírgula 2 2 7 6 3 3" xfId="40558" xr:uid="{BE58DDF3-4FBA-42E3-A1C4-AE95FA85C74F}"/>
    <cellStyle name="Vírgula 2 2 7 6 4" xfId="22866" xr:uid="{EB2060EF-972F-4B25-89C4-EC8FF7F975C5}"/>
    <cellStyle name="Vírgula 2 2 7 6 5" xfId="34661" xr:uid="{56C6502F-D3A7-4BD3-9635-AC230C7129B9}"/>
    <cellStyle name="Vírgula 2 2 7 7" xfId="12424" xr:uid="{00000000-0005-0000-0000-000001280000}"/>
    <cellStyle name="Vírgula 2 2 7 7 2" xfId="18355" xr:uid="{6589AE92-8EAE-4424-AF9E-44ACE5997793}"/>
    <cellStyle name="Vírgula 2 2 7 7 2 2" xfId="30149" xr:uid="{41ECDE93-308D-4456-81B7-558280DFB056}"/>
    <cellStyle name="Vírgula 2 2 7 7 2 3" xfId="41948" xr:uid="{6BB9FADF-F7EE-478F-A222-FED581CA1914}"/>
    <cellStyle name="Vírgula 2 2 7 7 3" xfId="24256" xr:uid="{643AA2BB-748F-4417-859F-01645A5441B9}"/>
    <cellStyle name="Vírgula 2 2 7 7 4" xfId="36051" xr:uid="{575C6B30-5FA7-42F7-B556-7210716DD03A}"/>
    <cellStyle name="Vírgula 2 2 7 8" xfId="15411" xr:uid="{D56943EA-DE99-4ABC-9C5B-5CCFAE7CC2B2}"/>
    <cellStyle name="Vírgula 2 2 7 8 2" xfId="27209" xr:uid="{D1183C76-3F6C-441C-8A82-7CF2C7F6F914}"/>
    <cellStyle name="Vírgula 2 2 7 8 3" xfId="39004" xr:uid="{5097A2AE-E7CD-4D51-8A44-DCE1743FFFC1}"/>
    <cellStyle name="Vírgula 2 2 7 9" xfId="21319" xr:uid="{232780CE-BC39-43A0-B435-E4B73C5FCF0F}"/>
    <cellStyle name="Vírgula 2 2 7_Empréstimos e Financiamento SPE" xfId="10700" xr:uid="{00000000-0005-0000-0000-000002280000}"/>
    <cellStyle name="Vírgula 2 2 8" xfId="357" xr:uid="{00000000-0005-0000-0000-000003280000}"/>
    <cellStyle name="Vírgula 2 2 8 2" xfId="524" xr:uid="{00000000-0005-0000-0000-000004280000}"/>
    <cellStyle name="Vírgula 2 2 8 2 2" xfId="11240" xr:uid="{00000000-0005-0000-0000-000005280000}"/>
    <cellStyle name="Vírgula 2 2 8 2 2 2" xfId="14183" xr:uid="{00000000-0005-0000-0000-000006280000}"/>
    <cellStyle name="Vírgula 2 2 8 2 2 2 2" xfId="20114" xr:uid="{87464559-4032-4CD1-8895-37EDEF246809}"/>
    <cellStyle name="Vírgula 2 2 8 2 2 2 2 2" xfId="31908" xr:uid="{3EF66D8F-444F-4532-A3CA-A2E71889FE1F}"/>
    <cellStyle name="Vírgula 2 2 8 2 2 2 2 3" xfId="43707" xr:uid="{702AEADA-FDC8-4FC1-A2ED-480FC364D60A}"/>
    <cellStyle name="Vírgula 2 2 8 2 2 2 3" xfId="26015" xr:uid="{E7F2AFBD-C62D-4FB3-9C1B-916B37DD110C}"/>
    <cellStyle name="Vírgula 2 2 8 2 2 2 4" xfId="37810" xr:uid="{5EF7A7E3-DD05-479D-804B-E906C16BDB14}"/>
    <cellStyle name="Vírgula 2 2 8 2 2 3" xfId="17178" xr:uid="{C07A4404-82FA-4787-93BB-546454FF16A8}"/>
    <cellStyle name="Vírgula 2 2 8 2 2 3 2" xfId="28972" xr:uid="{2B63ABAD-90D9-44E0-8BC6-DCE1D7FE8D1A}"/>
    <cellStyle name="Vírgula 2 2 8 2 2 3 3" xfId="40771" xr:uid="{933453AF-DCA1-4226-ADE4-AE3183C38A32}"/>
    <cellStyle name="Vírgula 2 2 8 2 2 4" xfId="23079" xr:uid="{0ADE5797-F0A0-4F09-B31C-72735D8BBC20}"/>
    <cellStyle name="Vírgula 2 2 8 2 2 5" xfId="34874" xr:uid="{B24E66CF-6042-4FC8-BAD6-CF9DCD8B1286}"/>
    <cellStyle name="Vírgula 2 2 8 2 3" xfId="12639" xr:uid="{00000000-0005-0000-0000-000007280000}"/>
    <cellStyle name="Vírgula 2 2 8 2 3 2" xfId="18570" xr:uid="{1806BD8E-3BEB-4198-9B23-71015C4C125D}"/>
    <cellStyle name="Vírgula 2 2 8 2 3 2 2" xfId="30364" xr:uid="{5173DADD-FFBB-4AA0-B426-8272EBE4607F}"/>
    <cellStyle name="Vírgula 2 2 8 2 3 2 3" xfId="42163" xr:uid="{E9F37CF2-BC1C-4CD9-BFD9-6B0EB25E109F}"/>
    <cellStyle name="Vírgula 2 2 8 2 3 3" xfId="24471" xr:uid="{D9EA833F-492E-4B6B-8667-371267A9010A}"/>
    <cellStyle name="Vírgula 2 2 8 2 3 4" xfId="36266" xr:uid="{95533DFC-56BB-4131-84B9-3B83D7137631}"/>
    <cellStyle name="Vírgula 2 2 8 2 4" xfId="15626" xr:uid="{2BF5FF6C-D55E-41F2-AF07-54BE91C41841}"/>
    <cellStyle name="Vírgula 2 2 8 2 4 2" xfId="27424" xr:uid="{F5D23CF2-5D3F-4A3C-A7E0-D5773105742B}"/>
    <cellStyle name="Vírgula 2 2 8 2 4 3" xfId="39219" xr:uid="{D7C6EA83-3697-4EFB-80B5-F3EC32F34E5E}"/>
    <cellStyle name="Vírgula 2 2 8 2 5" xfId="21534" xr:uid="{C613757F-C6FA-4FBE-BEEB-BFCB571C71E2}"/>
    <cellStyle name="Vírgula 2 2 8 2 6" xfId="33326" xr:uid="{E166D59D-4F02-4998-8564-DF9EE636D007}"/>
    <cellStyle name="Vírgula 2 2 8 3" xfId="6725" xr:uid="{00000000-0005-0000-0000-000008280000}"/>
    <cellStyle name="Vírgula 2 2 8 4" xfId="11080" xr:uid="{00000000-0005-0000-0000-000009280000}"/>
    <cellStyle name="Vírgula 2 2 8 4 2" xfId="14023" xr:uid="{00000000-0005-0000-0000-00000A280000}"/>
    <cellStyle name="Vírgula 2 2 8 4 2 2" xfId="19954" xr:uid="{EF23BE8B-0042-4C8C-BDB6-577A0C7AB93E}"/>
    <cellStyle name="Vírgula 2 2 8 4 2 2 2" xfId="31748" xr:uid="{A8A3AF18-A8BD-46AB-A52E-50E45DD44B11}"/>
    <cellStyle name="Vírgula 2 2 8 4 2 2 3" xfId="43547" xr:uid="{673B9850-DECA-4182-8993-48E3A2E7A1D0}"/>
    <cellStyle name="Vírgula 2 2 8 4 2 3" xfId="25855" xr:uid="{04311E78-7B6D-4793-9CA9-8400533D2188}"/>
    <cellStyle name="Vírgula 2 2 8 4 2 4" xfId="37650" xr:uid="{61F43D8F-D8A1-4168-A78D-FB59836F3442}"/>
    <cellStyle name="Vírgula 2 2 8 4 3" xfId="17018" xr:uid="{C25EE4A3-8927-4467-8784-0880313F3309}"/>
    <cellStyle name="Vírgula 2 2 8 4 3 2" xfId="28812" xr:uid="{EDA81A9D-28A3-4426-BDC7-9176EA10B17F}"/>
    <cellStyle name="Vírgula 2 2 8 4 3 3" xfId="40611" xr:uid="{3A33E6ED-2ADE-49C2-A2F5-8EF9CD2291DC}"/>
    <cellStyle name="Vírgula 2 2 8 4 4" xfId="22919" xr:uid="{35B4307A-3F61-4EE7-A731-937D77013C7F}"/>
    <cellStyle name="Vírgula 2 2 8 4 5" xfId="34714" xr:uid="{02661BC5-FBD1-45BC-BA06-8BFEF49B637F}"/>
    <cellStyle name="Vírgula 2 2 8 5" xfId="12478" xr:uid="{00000000-0005-0000-0000-00000B280000}"/>
    <cellStyle name="Vírgula 2 2 8 5 2" xfId="18409" xr:uid="{16D38E60-7DE9-424D-81AC-8E8D1410C49A}"/>
    <cellStyle name="Vírgula 2 2 8 5 2 2" xfId="30203" xr:uid="{30D79F47-4EAC-4CF4-ABE6-45FE3A05CCA9}"/>
    <cellStyle name="Vírgula 2 2 8 5 2 3" xfId="42002" xr:uid="{D0179DB6-4CB7-4727-8803-00F892AD1C7E}"/>
    <cellStyle name="Vírgula 2 2 8 5 3" xfId="24310" xr:uid="{1EE53B93-F6F5-4532-84E5-A84410F56F12}"/>
    <cellStyle name="Vírgula 2 2 8 5 4" xfId="36105" xr:uid="{EC5AB52A-1FF4-4491-B052-1B0853C26A7C}"/>
    <cellStyle name="Vírgula 2 2 8 6" xfId="15465" xr:uid="{D6F6D3EA-BBF9-4585-93CC-7FD0A0294E2F}"/>
    <cellStyle name="Vírgula 2 2 8 6 2" xfId="27263" xr:uid="{CE61F18A-8FCF-4DD6-83D2-F9D37CEBFA9C}"/>
    <cellStyle name="Vírgula 2 2 8 6 3" xfId="39058" xr:uid="{BCFFE975-F2B6-4B83-BDCC-E019B3507F63}"/>
    <cellStyle name="Vírgula 2 2 8 7" xfId="21373" xr:uid="{04E7DECE-3F90-422F-911A-5CDE8ED3C225}"/>
    <cellStyle name="Vírgula 2 2 8 8" xfId="33165" xr:uid="{1981A813-2C2A-42B9-B4F5-38DDAADDF3F3}"/>
    <cellStyle name="Vírgula 2 2 8_Empréstimos e Financiamento SPE" xfId="10702" xr:uid="{00000000-0005-0000-0000-00000C280000}"/>
    <cellStyle name="Vírgula 2 2 9" xfId="384" xr:uid="{00000000-0005-0000-0000-00000D280000}"/>
    <cellStyle name="Vírgula 2 2 9 2" xfId="11101" xr:uid="{00000000-0005-0000-0000-00000E280000}"/>
    <cellStyle name="Vírgula 2 2 9 2 2" xfId="14044" xr:uid="{00000000-0005-0000-0000-00000F280000}"/>
    <cellStyle name="Vírgula 2 2 9 2 2 2" xfId="19975" xr:uid="{410A57B9-80BF-48FF-80AB-EB4A6211CF61}"/>
    <cellStyle name="Vírgula 2 2 9 2 2 2 2" xfId="31769" xr:uid="{6B78B39E-CF8E-492A-BAA9-FA10F9B0223D}"/>
    <cellStyle name="Vírgula 2 2 9 2 2 2 3" xfId="43568" xr:uid="{7A3DB6F7-9043-4BF6-AA47-D0D9344878B2}"/>
    <cellStyle name="Vírgula 2 2 9 2 2 3" xfId="25876" xr:uid="{386FEC2C-26FE-4E1A-91FD-497AC1477394}"/>
    <cellStyle name="Vírgula 2 2 9 2 2 4" xfId="37671" xr:uid="{032C98F6-6349-4EE0-BB6F-DC294E230FAD}"/>
    <cellStyle name="Vírgula 2 2 9 2 3" xfId="17039" xr:uid="{2B9942DD-6844-4E4E-879E-EF9C4C78566B}"/>
    <cellStyle name="Vírgula 2 2 9 2 3 2" xfId="28833" xr:uid="{28601079-4F19-405D-B844-90879DD0E1BB}"/>
    <cellStyle name="Vírgula 2 2 9 2 3 3" xfId="40632" xr:uid="{31531029-AED6-4CF7-AF35-97905A2209A7}"/>
    <cellStyle name="Vírgula 2 2 9 2 4" xfId="22940" xr:uid="{179CC9CA-F2E7-4B27-AF28-6D1F2FB27811}"/>
    <cellStyle name="Vírgula 2 2 9 2 5" xfId="34735" xr:uid="{2F339024-34D5-4CB9-A6E7-5685A6F3418A}"/>
    <cellStyle name="Vírgula 2 2 9 3" xfId="12499" xr:uid="{00000000-0005-0000-0000-000010280000}"/>
    <cellStyle name="Vírgula 2 2 9 3 2" xfId="18430" xr:uid="{4C537241-D78E-4539-BE24-2B491BB6BEDA}"/>
    <cellStyle name="Vírgula 2 2 9 3 2 2" xfId="30224" xr:uid="{32062D1F-9E09-46DD-B7B5-0CAEB65715A5}"/>
    <cellStyle name="Vírgula 2 2 9 3 2 3" xfId="42023" xr:uid="{877679A4-007D-4230-A8AE-C4C2071D0DC5}"/>
    <cellStyle name="Vírgula 2 2 9 3 3" xfId="24331" xr:uid="{6102023F-66EE-40A0-9571-F68DA8F2D5BF}"/>
    <cellStyle name="Vírgula 2 2 9 3 4" xfId="36126" xr:uid="{BD069F85-E329-4AD8-AF39-8F657DBD0949}"/>
    <cellStyle name="Vírgula 2 2 9 4" xfId="15486" xr:uid="{EAE412FE-2B88-4965-9BA7-50B771880FBD}"/>
    <cellStyle name="Vírgula 2 2 9 4 2" xfId="27284" xr:uid="{DDC8120A-81E3-47CD-A9DD-EE7039AB4121}"/>
    <cellStyle name="Vírgula 2 2 9 4 3" xfId="39079" xr:uid="{43B19CDE-4852-4A77-A0B7-8774EB43692F}"/>
    <cellStyle name="Vírgula 2 2 9 5" xfId="21394" xr:uid="{B97E35ED-C66D-486F-87B8-C0099926703C}"/>
    <cellStyle name="Vírgula 2 2 9 6" xfId="33186" xr:uid="{8CAB9205-82E6-4591-ABA0-7F160B31BD85}"/>
    <cellStyle name="Vírgula 2 2_Empréstimos e Financiamento SPE" xfId="10687" xr:uid="{00000000-0005-0000-0000-000011280000}"/>
    <cellStyle name="Vírgula 2 20" xfId="6726" xr:uid="{00000000-0005-0000-0000-000012280000}"/>
    <cellStyle name="Vírgula 2 20 2" xfId="6727" xr:uid="{00000000-0005-0000-0000-000013280000}"/>
    <cellStyle name="Vírgula 2 20 2 2" xfId="6728" xr:uid="{00000000-0005-0000-0000-000014280000}"/>
    <cellStyle name="Vírgula 2 20 2 3" xfId="6729" xr:uid="{00000000-0005-0000-0000-000015280000}"/>
    <cellStyle name="Vírgula 2 20 3" xfId="6730" xr:uid="{00000000-0005-0000-0000-000016280000}"/>
    <cellStyle name="Vírgula 2 20 4" xfId="6731" xr:uid="{00000000-0005-0000-0000-000017280000}"/>
    <cellStyle name="Vírgula 2 20 5" xfId="6732" xr:uid="{00000000-0005-0000-0000-000018280000}"/>
    <cellStyle name="Vírgula 2 21" xfId="6733" xr:uid="{00000000-0005-0000-0000-000019280000}"/>
    <cellStyle name="Vírgula 2 21 2" xfId="6734" xr:uid="{00000000-0005-0000-0000-00001A280000}"/>
    <cellStyle name="Vírgula 2 21 3" xfId="6735" xr:uid="{00000000-0005-0000-0000-00001B280000}"/>
    <cellStyle name="Vírgula 2 22" xfId="6736" xr:uid="{00000000-0005-0000-0000-00001C280000}"/>
    <cellStyle name="Vírgula 2 23" xfId="6737" xr:uid="{00000000-0005-0000-0000-00001D280000}"/>
    <cellStyle name="Vírgula 2 24" xfId="6738" xr:uid="{00000000-0005-0000-0000-00001E280000}"/>
    <cellStyle name="Vírgula 2 25" xfId="10937" xr:uid="{00000000-0005-0000-0000-00001F280000}"/>
    <cellStyle name="Vírgula 2 25 2" xfId="13886" xr:uid="{00000000-0005-0000-0000-000020280000}"/>
    <cellStyle name="Vírgula 2 25 2 2" xfId="19817" xr:uid="{3AD101C9-74E4-4AA1-B9E7-E89902C48574}"/>
    <cellStyle name="Vírgula 2 25 2 2 2" xfId="31611" xr:uid="{A5D32F8D-BEE7-40E3-A438-DEF078B92417}"/>
    <cellStyle name="Vírgula 2 25 2 2 3" xfId="43410" xr:uid="{E1D83CF6-9BDA-4B6A-8053-77761F6D170D}"/>
    <cellStyle name="Vírgula 2 25 2 3" xfId="25718" xr:uid="{EDA6E421-A0FA-4698-B462-61357E52D3DF}"/>
    <cellStyle name="Vírgula 2 25 2 4" xfId="37513" xr:uid="{D6AF0A09-3C0D-4502-8ECF-828D902010E9}"/>
    <cellStyle name="Vírgula 2 25 3" xfId="16881" xr:uid="{B5A46E8D-735A-49ED-8DE0-30BAD5FAFC31}"/>
    <cellStyle name="Vírgula 2 25 3 2" xfId="28675" xr:uid="{440A7F70-9D58-4CE3-A19A-F0E24C370C55}"/>
    <cellStyle name="Vírgula 2 25 3 3" xfId="40474" xr:uid="{0644A032-7898-4E88-99F5-11C3A16D2807}"/>
    <cellStyle name="Vírgula 2 25 4" xfId="22782" xr:uid="{78CAC602-39D5-4273-A172-14FC9C788F94}"/>
    <cellStyle name="Vírgula 2 25 5" xfId="34577" xr:uid="{6013134E-9445-47C2-83A3-61859102DA79}"/>
    <cellStyle name="Vírgula 2 26" xfId="12333" xr:uid="{00000000-0005-0000-0000-000021280000}"/>
    <cellStyle name="Vírgula 2 26 2" xfId="18264" xr:uid="{25B0E03E-815C-4306-A3CF-6792B780C30E}"/>
    <cellStyle name="Vírgula 2 26 2 2" xfId="30058" xr:uid="{98EF02FA-A027-4EC8-8D2C-E53B4D6D6AA9}"/>
    <cellStyle name="Vírgula 2 26 2 3" xfId="41857" xr:uid="{6339D1C3-C0D7-4191-9BC9-0F8A4FCD21AD}"/>
    <cellStyle name="Vírgula 2 26 3" xfId="24165" xr:uid="{7F0B24DC-5F5B-4651-8D5D-312F559355E5}"/>
    <cellStyle name="Vírgula 2 26 4" xfId="35960" xr:uid="{8C2C7AA0-611F-4DCA-9F4C-F4916BAC71D8}"/>
    <cellStyle name="Vírgula 2 27" xfId="15269" xr:uid="{00000000-0005-0000-0000-000022280000}"/>
    <cellStyle name="Vírgula 2 28" xfId="15273" xr:uid="{00000000-0005-0000-0000-000023280000}"/>
    <cellStyle name="Vírgula 2 29" xfId="15266" xr:uid="{00000000-0005-0000-0000-000024280000}"/>
    <cellStyle name="Vírgula 2 3" xfId="114" xr:uid="{00000000-0005-0000-0000-000025280000}"/>
    <cellStyle name="Vírgula 2 3 10" xfId="6739" xr:uid="{00000000-0005-0000-0000-000026280000}"/>
    <cellStyle name="Vírgula 2 3 10 2" xfId="6740" xr:uid="{00000000-0005-0000-0000-000027280000}"/>
    <cellStyle name="Vírgula 2 3 10 2 2" xfId="6741" xr:uid="{00000000-0005-0000-0000-000028280000}"/>
    <cellStyle name="Vírgula 2 3 10 2 2 2" xfId="6742" xr:uid="{00000000-0005-0000-0000-000029280000}"/>
    <cellStyle name="Vírgula 2 3 10 2 2 3" xfId="6743" xr:uid="{00000000-0005-0000-0000-00002A280000}"/>
    <cellStyle name="Vírgula 2 3 10 2 3" xfId="6744" xr:uid="{00000000-0005-0000-0000-00002B280000}"/>
    <cellStyle name="Vírgula 2 3 10 2 4" xfId="6745" xr:uid="{00000000-0005-0000-0000-00002C280000}"/>
    <cellStyle name="Vírgula 2 3 10 2 5" xfId="6746" xr:uid="{00000000-0005-0000-0000-00002D280000}"/>
    <cellStyle name="Vírgula 2 3 10 3" xfId="6747" xr:uid="{00000000-0005-0000-0000-00002E280000}"/>
    <cellStyle name="Vírgula 2 3 10 3 2" xfId="6748" xr:uid="{00000000-0005-0000-0000-00002F280000}"/>
    <cellStyle name="Vírgula 2 3 10 3 2 2" xfId="6749" xr:uid="{00000000-0005-0000-0000-000030280000}"/>
    <cellStyle name="Vírgula 2 3 10 3 2 3" xfId="6750" xr:uid="{00000000-0005-0000-0000-000031280000}"/>
    <cellStyle name="Vírgula 2 3 10 3 3" xfId="6751" xr:uid="{00000000-0005-0000-0000-000032280000}"/>
    <cellStyle name="Vírgula 2 3 10 3 4" xfId="6752" xr:uid="{00000000-0005-0000-0000-000033280000}"/>
    <cellStyle name="Vírgula 2 3 10 3 5" xfId="6753" xr:uid="{00000000-0005-0000-0000-000034280000}"/>
    <cellStyle name="Vírgula 2 3 10 4" xfId="6754" xr:uid="{00000000-0005-0000-0000-000035280000}"/>
    <cellStyle name="Vírgula 2 3 10 4 2" xfId="6755" xr:uid="{00000000-0005-0000-0000-000036280000}"/>
    <cellStyle name="Vírgula 2 3 10 4 3" xfId="6756" xr:uid="{00000000-0005-0000-0000-000037280000}"/>
    <cellStyle name="Vírgula 2 3 10 5" xfId="6757" xr:uid="{00000000-0005-0000-0000-000038280000}"/>
    <cellStyle name="Vírgula 2 3 10 6" xfId="6758" xr:uid="{00000000-0005-0000-0000-000039280000}"/>
    <cellStyle name="Vírgula 2 3 10 7" xfId="6759" xr:uid="{00000000-0005-0000-0000-00003A280000}"/>
    <cellStyle name="Vírgula 2 3 11" xfId="6760" xr:uid="{00000000-0005-0000-0000-00003B280000}"/>
    <cellStyle name="Vírgula 2 3 11 2" xfId="6761" xr:uid="{00000000-0005-0000-0000-00003C280000}"/>
    <cellStyle name="Vírgula 2 3 11 2 2" xfId="6762" xr:uid="{00000000-0005-0000-0000-00003D280000}"/>
    <cellStyle name="Vírgula 2 3 11 2 2 2" xfId="6763" xr:uid="{00000000-0005-0000-0000-00003E280000}"/>
    <cellStyle name="Vírgula 2 3 11 2 2 3" xfId="6764" xr:uid="{00000000-0005-0000-0000-00003F280000}"/>
    <cellStyle name="Vírgula 2 3 11 2 3" xfId="6765" xr:uid="{00000000-0005-0000-0000-000040280000}"/>
    <cellStyle name="Vírgula 2 3 11 2 4" xfId="6766" xr:uid="{00000000-0005-0000-0000-000041280000}"/>
    <cellStyle name="Vírgula 2 3 11 2 5" xfId="6767" xr:uid="{00000000-0005-0000-0000-000042280000}"/>
    <cellStyle name="Vírgula 2 3 11 3" xfId="6768" xr:uid="{00000000-0005-0000-0000-000043280000}"/>
    <cellStyle name="Vírgula 2 3 11 3 2" xfId="6769" xr:uid="{00000000-0005-0000-0000-000044280000}"/>
    <cellStyle name="Vírgula 2 3 11 3 2 2" xfId="6770" xr:uid="{00000000-0005-0000-0000-000045280000}"/>
    <cellStyle name="Vírgula 2 3 11 3 2 3" xfId="6771" xr:uid="{00000000-0005-0000-0000-000046280000}"/>
    <cellStyle name="Vírgula 2 3 11 3 3" xfId="6772" xr:uid="{00000000-0005-0000-0000-000047280000}"/>
    <cellStyle name="Vírgula 2 3 11 3 4" xfId="6773" xr:uid="{00000000-0005-0000-0000-000048280000}"/>
    <cellStyle name="Vírgula 2 3 11 3 5" xfId="6774" xr:uid="{00000000-0005-0000-0000-000049280000}"/>
    <cellStyle name="Vírgula 2 3 11 4" xfId="6775" xr:uid="{00000000-0005-0000-0000-00004A280000}"/>
    <cellStyle name="Vírgula 2 3 11 4 2" xfId="6776" xr:uid="{00000000-0005-0000-0000-00004B280000}"/>
    <cellStyle name="Vírgula 2 3 11 4 3" xfId="6777" xr:uid="{00000000-0005-0000-0000-00004C280000}"/>
    <cellStyle name="Vírgula 2 3 11 5" xfId="6778" xr:uid="{00000000-0005-0000-0000-00004D280000}"/>
    <cellStyle name="Vírgula 2 3 11 6" xfId="6779" xr:uid="{00000000-0005-0000-0000-00004E280000}"/>
    <cellStyle name="Vírgula 2 3 11 7" xfId="6780" xr:uid="{00000000-0005-0000-0000-00004F280000}"/>
    <cellStyle name="Vírgula 2 3 12" xfId="6781" xr:uid="{00000000-0005-0000-0000-000050280000}"/>
    <cellStyle name="Vírgula 2 3 12 2" xfId="6782" xr:uid="{00000000-0005-0000-0000-000051280000}"/>
    <cellStyle name="Vírgula 2 3 12 2 2" xfId="6783" xr:uid="{00000000-0005-0000-0000-000052280000}"/>
    <cellStyle name="Vírgula 2 3 12 2 2 2" xfId="6784" xr:uid="{00000000-0005-0000-0000-000053280000}"/>
    <cellStyle name="Vírgula 2 3 12 2 2 3" xfId="6785" xr:uid="{00000000-0005-0000-0000-000054280000}"/>
    <cellStyle name="Vírgula 2 3 12 2 3" xfId="6786" xr:uid="{00000000-0005-0000-0000-000055280000}"/>
    <cellStyle name="Vírgula 2 3 12 2 4" xfId="6787" xr:uid="{00000000-0005-0000-0000-000056280000}"/>
    <cellStyle name="Vírgula 2 3 12 2 5" xfId="6788" xr:uid="{00000000-0005-0000-0000-000057280000}"/>
    <cellStyle name="Vírgula 2 3 12 3" xfId="6789" xr:uid="{00000000-0005-0000-0000-000058280000}"/>
    <cellStyle name="Vírgula 2 3 12 3 2" xfId="6790" xr:uid="{00000000-0005-0000-0000-000059280000}"/>
    <cellStyle name="Vírgula 2 3 12 3 2 2" xfId="6791" xr:uid="{00000000-0005-0000-0000-00005A280000}"/>
    <cellStyle name="Vírgula 2 3 12 3 2 3" xfId="6792" xr:uid="{00000000-0005-0000-0000-00005B280000}"/>
    <cellStyle name="Vírgula 2 3 12 3 3" xfId="6793" xr:uid="{00000000-0005-0000-0000-00005C280000}"/>
    <cellStyle name="Vírgula 2 3 12 3 4" xfId="6794" xr:uid="{00000000-0005-0000-0000-00005D280000}"/>
    <cellStyle name="Vírgula 2 3 12 3 5" xfId="6795" xr:uid="{00000000-0005-0000-0000-00005E280000}"/>
    <cellStyle name="Vírgula 2 3 12 4" xfId="6796" xr:uid="{00000000-0005-0000-0000-00005F280000}"/>
    <cellStyle name="Vírgula 2 3 12 4 2" xfId="6797" xr:uid="{00000000-0005-0000-0000-000060280000}"/>
    <cellStyle name="Vírgula 2 3 12 4 3" xfId="6798" xr:uid="{00000000-0005-0000-0000-000061280000}"/>
    <cellStyle name="Vírgula 2 3 12 5" xfId="6799" xr:uid="{00000000-0005-0000-0000-000062280000}"/>
    <cellStyle name="Vírgula 2 3 12 6" xfId="6800" xr:uid="{00000000-0005-0000-0000-000063280000}"/>
    <cellStyle name="Vírgula 2 3 12 7" xfId="6801" xr:uid="{00000000-0005-0000-0000-000064280000}"/>
    <cellStyle name="Vírgula 2 3 13" xfId="6802" xr:uid="{00000000-0005-0000-0000-000065280000}"/>
    <cellStyle name="Vírgula 2 3 13 2" xfId="6803" xr:uid="{00000000-0005-0000-0000-000066280000}"/>
    <cellStyle name="Vírgula 2 3 13 2 2" xfId="6804" xr:uid="{00000000-0005-0000-0000-000067280000}"/>
    <cellStyle name="Vírgula 2 3 13 2 2 2" xfId="6805" xr:uid="{00000000-0005-0000-0000-000068280000}"/>
    <cellStyle name="Vírgula 2 3 13 2 2 3" xfId="6806" xr:uid="{00000000-0005-0000-0000-000069280000}"/>
    <cellStyle name="Vírgula 2 3 13 2 3" xfId="6807" xr:uid="{00000000-0005-0000-0000-00006A280000}"/>
    <cellStyle name="Vírgula 2 3 13 2 4" xfId="6808" xr:uid="{00000000-0005-0000-0000-00006B280000}"/>
    <cellStyle name="Vírgula 2 3 13 2 5" xfId="6809" xr:uid="{00000000-0005-0000-0000-00006C280000}"/>
    <cellStyle name="Vírgula 2 3 13 3" xfId="6810" xr:uid="{00000000-0005-0000-0000-00006D280000}"/>
    <cellStyle name="Vírgula 2 3 13 3 2" xfId="6811" xr:uid="{00000000-0005-0000-0000-00006E280000}"/>
    <cellStyle name="Vírgula 2 3 13 3 2 2" xfId="6812" xr:uid="{00000000-0005-0000-0000-00006F280000}"/>
    <cellStyle name="Vírgula 2 3 13 3 2 3" xfId="6813" xr:uid="{00000000-0005-0000-0000-000070280000}"/>
    <cellStyle name="Vírgula 2 3 13 3 3" xfId="6814" xr:uid="{00000000-0005-0000-0000-000071280000}"/>
    <cellStyle name="Vírgula 2 3 13 3 4" xfId="6815" xr:uid="{00000000-0005-0000-0000-000072280000}"/>
    <cellStyle name="Vírgula 2 3 13 3 5" xfId="6816" xr:uid="{00000000-0005-0000-0000-000073280000}"/>
    <cellStyle name="Vírgula 2 3 13 4" xfId="6817" xr:uid="{00000000-0005-0000-0000-000074280000}"/>
    <cellStyle name="Vírgula 2 3 13 4 2" xfId="6818" xr:uid="{00000000-0005-0000-0000-000075280000}"/>
    <cellStyle name="Vírgula 2 3 13 4 3" xfId="6819" xr:uid="{00000000-0005-0000-0000-000076280000}"/>
    <cellStyle name="Vírgula 2 3 13 5" xfId="6820" xr:uid="{00000000-0005-0000-0000-000077280000}"/>
    <cellStyle name="Vírgula 2 3 13 6" xfId="6821" xr:uid="{00000000-0005-0000-0000-000078280000}"/>
    <cellStyle name="Vírgula 2 3 13 7" xfId="6822" xr:uid="{00000000-0005-0000-0000-000079280000}"/>
    <cellStyle name="Vírgula 2 3 14" xfId="6823" xr:uid="{00000000-0005-0000-0000-00007A280000}"/>
    <cellStyle name="Vírgula 2 3 14 2" xfId="6824" xr:uid="{00000000-0005-0000-0000-00007B280000}"/>
    <cellStyle name="Vírgula 2 3 14 2 2" xfId="6825" xr:uid="{00000000-0005-0000-0000-00007C280000}"/>
    <cellStyle name="Vírgula 2 3 14 2 2 2" xfId="6826" xr:uid="{00000000-0005-0000-0000-00007D280000}"/>
    <cellStyle name="Vírgula 2 3 14 2 2 3" xfId="6827" xr:uid="{00000000-0005-0000-0000-00007E280000}"/>
    <cellStyle name="Vírgula 2 3 14 2 3" xfId="6828" xr:uid="{00000000-0005-0000-0000-00007F280000}"/>
    <cellStyle name="Vírgula 2 3 14 2 4" xfId="6829" xr:uid="{00000000-0005-0000-0000-000080280000}"/>
    <cellStyle name="Vírgula 2 3 14 2 5" xfId="6830" xr:uid="{00000000-0005-0000-0000-000081280000}"/>
    <cellStyle name="Vírgula 2 3 14 3" xfId="6831" xr:uid="{00000000-0005-0000-0000-000082280000}"/>
    <cellStyle name="Vírgula 2 3 14 3 2" xfId="6832" xr:uid="{00000000-0005-0000-0000-000083280000}"/>
    <cellStyle name="Vírgula 2 3 14 3 2 2" xfId="6833" xr:uid="{00000000-0005-0000-0000-000084280000}"/>
    <cellStyle name="Vírgula 2 3 14 3 2 3" xfId="6834" xr:uid="{00000000-0005-0000-0000-000085280000}"/>
    <cellStyle name="Vírgula 2 3 14 3 3" xfId="6835" xr:uid="{00000000-0005-0000-0000-000086280000}"/>
    <cellStyle name="Vírgula 2 3 14 3 4" xfId="6836" xr:uid="{00000000-0005-0000-0000-000087280000}"/>
    <cellStyle name="Vírgula 2 3 14 3 5" xfId="6837" xr:uid="{00000000-0005-0000-0000-000088280000}"/>
    <cellStyle name="Vírgula 2 3 14 4" xfId="6838" xr:uid="{00000000-0005-0000-0000-000089280000}"/>
    <cellStyle name="Vírgula 2 3 14 4 2" xfId="6839" xr:uid="{00000000-0005-0000-0000-00008A280000}"/>
    <cellStyle name="Vírgula 2 3 14 4 3" xfId="6840" xr:uid="{00000000-0005-0000-0000-00008B280000}"/>
    <cellStyle name="Vírgula 2 3 14 5" xfId="6841" xr:uid="{00000000-0005-0000-0000-00008C280000}"/>
    <cellStyle name="Vírgula 2 3 14 6" xfId="6842" xr:uid="{00000000-0005-0000-0000-00008D280000}"/>
    <cellStyle name="Vírgula 2 3 14 7" xfId="6843" xr:uid="{00000000-0005-0000-0000-00008E280000}"/>
    <cellStyle name="Vírgula 2 3 15" xfId="6844" xr:uid="{00000000-0005-0000-0000-00008F280000}"/>
    <cellStyle name="Vírgula 2 3 15 2" xfId="6845" xr:uid="{00000000-0005-0000-0000-000090280000}"/>
    <cellStyle name="Vírgula 2 3 15 2 2" xfId="6846" xr:uid="{00000000-0005-0000-0000-000091280000}"/>
    <cellStyle name="Vírgula 2 3 15 2 2 2" xfId="6847" xr:uid="{00000000-0005-0000-0000-000092280000}"/>
    <cellStyle name="Vírgula 2 3 15 2 2 3" xfId="6848" xr:uid="{00000000-0005-0000-0000-000093280000}"/>
    <cellStyle name="Vírgula 2 3 15 2 3" xfId="6849" xr:uid="{00000000-0005-0000-0000-000094280000}"/>
    <cellStyle name="Vírgula 2 3 15 2 4" xfId="6850" xr:uid="{00000000-0005-0000-0000-000095280000}"/>
    <cellStyle name="Vírgula 2 3 15 2 5" xfId="6851" xr:uid="{00000000-0005-0000-0000-000096280000}"/>
    <cellStyle name="Vírgula 2 3 15 3" xfId="6852" xr:uid="{00000000-0005-0000-0000-000097280000}"/>
    <cellStyle name="Vírgula 2 3 15 3 2" xfId="6853" xr:uid="{00000000-0005-0000-0000-000098280000}"/>
    <cellStyle name="Vírgula 2 3 15 3 2 2" xfId="6854" xr:uid="{00000000-0005-0000-0000-000099280000}"/>
    <cellStyle name="Vírgula 2 3 15 3 2 3" xfId="6855" xr:uid="{00000000-0005-0000-0000-00009A280000}"/>
    <cellStyle name="Vírgula 2 3 15 3 3" xfId="6856" xr:uid="{00000000-0005-0000-0000-00009B280000}"/>
    <cellStyle name="Vírgula 2 3 15 3 4" xfId="6857" xr:uid="{00000000-0005-0000-0000-00009C280000}"/>
    <cellStyle name="Vírgula 2 3 15 3 5" xfId="6858" xr:uid="{00000000-0005-0000-0000-00009D280000}"/>
    <cellStyle name="Vírgula 2 3 15 4" xfId="6859" xr:uid="{00000000-0005-0000-0000-00009E280000}"/>
    <cellStyle name="Vírgula 2 3 15 4 2" xfId="6860" xr:uid="{00000000-0005-0000-0000-00009F280000}"/>
    <cellStyle name="Vírgula 2 3 15 4 3" xfId="6861" xr:uid="{00000000-0005-0000-0000-0000A0280000}"/>
    <cellStyle name="Vírgula 2 3 15 5" xfId="6862" xr:uid="{00000000-0005-0000-0000-0000A1280000}"/>
    <cellStyle name="Vírgula 2 3 15 6" xfId="6863" xr:uid="{00000000-0005-0000-0000-0000A2280000}"/>
    <cellStyle name="Vírgula 2 3 15 7" xfId="6864" xr:uid="{00000000-0005-0000-0000-0000A3280000}"/>
    <cellStyle name="Vírgula 2 3 16" xfId="6865" xr:uid="{00000000-0005-0000-0000-0000A4280000}"/>
    <cellStyle name="Vírgula 2 3 16 2" xfId="6866" xr:uid="{00000000-0005-0000-0000-0000A5280000}"/>
    <cellStyle name="Vírgula 2 3 16 2 2" xfId="6867" xr:uid="{00000000-0005-0000-0000-0000A6280000}"/>
    <cellStyle name="Vírgula 2 3 16 2 2 2" xfId="6868" xr:uid="{00000000-0005-0000-0000-0000A7280000}"/>
    <cellStyle name="Vírgula 2 3 16 2 2 3" xfId="6869" xr:uid="{00000000-0005-0000-0000-0000A8280000}"/>
    <cellStyle name="Vírgula 2 3 16 2 3" xfId="6870" xr:uid="{00000000-0005-0000-0000-0000A9280000}"/>
    <cellStyle name="Vírgula 2 3 16 2 4" xfId="6871" xr:uid="{00000000-0005-0000-0000-0000AA280000}"/>
    <cellStyle name="Vírgula 2 3 16 2 5" xfId="6872" xr:uid="{00000000-0005-0000-0000-0000AB280000}"/>
    <cellStyle name="Vírgula 2 3 16 3" xfId="6873" xr:uid="{00000000-0005-0000-0000-0000AC280000}"/>
    <cellStyle name="Vírgula 2 3 16 3 2" xfId="6874" xr:uid="{00000000-0005-0000-0000-0000AD280000}"/>
    <cellStyle name="Vírgula 2 3 16 3 3" xfId="6875" xr:uid="{00000000-0005-0000-0000-0000AE280000}"/>
    <cellStyle name="Vírgula 2 3 16 4" xfId="6876" xr:uid="{00000000-0005-0000-0000-0000AF280000}"/>
    <cellStyle name="Vírgula 2 3 16 5" xfId="6877" xr:uid="{00000000-0005-0000-0000-0000B0280000}"/>
    <cellStyle name="Vírgula 2 3 16 6" xfId="6878" xr:uid="{00000000-0005-0000-0000-0000B1280000}"/>
    <cellStyle name="Vírgula 2 3 17" xfId="6879" xr:uid="{00000000-0005-0000-0000-0000B2280000}"/>
    <cellStyle name="Vírgula 2 3 17 2" xfId="6880" xr:uid="{00000000-0005-0000-0000-0000B3280000}"/>
    <cellStyle name="Vírgula 2 3 17 2 2" xfId="6881" xr:uid="{00000000-0005-0000-0000-0000B4280000}"/>
    <cellStyle name="Vírgula 2 3 17 2 3" xfId="6882" xr:uid="{00000000-0005-0000-0000-0000B5280000}"/>
    <cellStyle name="Vírgula 2 3 17 3" xfId="6883" xr:uid="{00000000-0005-0000-0000-0000B6280000}"/>
    <cellStyle name="Vírgula 2 3 17 4" xfId="6884" xr:uid="{00000000-0005-0000-0000-0000B7280000}"/>
    <cellStyle name="Vírgula 2 3 17 5" xfId="6885" xr:uid="{00000000-0005-0000-0000-0000B8280000}"/>
    <cellStyle name="Vírgula 2 3 18" xfId="6886" xr:uid="{00000000-0005-0000-0000-0000B9280000}"/>
    <cellStyle name="Vírgula 2 3 18 2" xfId="6887" xr:uid="{00000000-0005-0000-0000-0000BA280000}"/>
    <cellStyle name="Vírgula 2 3 18 2 2" xfId="6888" xr:uid="{00000000-0005-0000-0000-0000BB280000}"/>
    <cellStyle name="Vírgula 2 3 18 2 3" xfId="6889" xr:uid="{00000000-0005-0000-0000-0000BC280000}"/>
    <cellStyle name="Vírgula 2 3 18 3" xfId="6890" xr:uid="{00000000-0005-0000-0000-0000BD280000}"/>
    <cellStyle name="Vírgula 2 3 18 4" xfId="6891" xr:uid="{00000000-0005-0000-0000-0000BE280000}"/>
    <cellStyle name="Vírgula 2 3 18 5" xfId="6892" xr:uid="{00000000-0005-0000-0000-0000BF280000}"/>
    <cellStyle name="Vírgula 2 3 19" xfId="6893" xr:uid="{00000000-0005-0000-0000-0000C0280000}"/>
    <cellStyle name="Vírgula 2 3 19 2" xfId="6894" xr:uid="{00000000-0005-0000-0000-0000C1280000}"/>
    <cellStyle name="Vírgula 2 3 19 3" xfId="6895" xr:uid="{00000000-0005-0000-0000-0000C2280000}"/>
    <cellStyle name="Vírgula 2 3 2" xfId="171" xr:uid="{00000000-0005-0000-0000-0000C3280000}"/>
    <cellStyle name="Vírgula 2 3 2 10" xfId="11013" xr:uid="{00000000-0005-0000-0000-0000C4280000}"/>
    <cellStyle name="Vírgula 2 3 2 10 2" xfId="13962" xr:uid="{00000000-0005-0000-0000-0000C5280000}"/>
    <cellStyle name="Vírgula 2 3 2 10 2 2" xfId="19893" xr:uid="{D4A913C2-6F62-42DD-8178-D9E99E9FF993}"/>
    <cellStyle name="Vírgula 2 3 2 10 2 2 2" xfId="31687" xr:uid="{C376EB3B-99DF-4228-A7CE-B10FC037D3AC}"/>
    <cellStyle name="Vírgula 2 3 2 10 2 2 3" xfId="43486" xr:uid="{64E0C04C-1500-40F5-8E9B-56405889C92D}"/>
    <cellStyle name="Vírgula 2 3 2 10 2 3" xfId="25794" xr:uid="{2972238B-9E41-42F2-91BB-1CDDABD1BEFF}"/>
    <cellStyle name="Vírgula 2 3 2 10 2 4" xfId="37589" xr:uid="{0F2FFE2E-29D8-4FFB-B7D9-E750A902F085}"/>
    <cellStyle name="Vírgula 2 3 2 10 3" xfId="16957" xr:uid="{AB4EF904-BA34-4EAD-A8F0-7B96FE8026CD}"/>
    <cellStyle name="Vírgula 2 3 2 10 3 2" xfId="28751" xr:uid="{606CC003-76C9-42A6-84A5-017E542200B8}"/>
    <cellStyle name="Vírgula 2 3 2 10 3 3" xfId="40550" xr:uid="{7D815CBB-B91C-4579-BA6B-074E2A90FE03}"/>
    <cellStyle name="Vírgula 2 3 2 10 4" xfId="22858" xr:uid="{B8C89535-B71B-4AB7-9C42-5A637A94A25F}"/>
    <cellStyle name="Vírgula 2 3 2 10 5" xfId="34653" xr:uid="{DA457066-67DC-4625-96D0-9678838F0778}"/>
    <cellStyle name="Vírgula 2 3 2 11" xfId="12415" xr:uid="{00000000-0005-0000-0000-0000C6280000}"/>
    <cellStyle name="Vírgula 2 3 2 11 2" xfId="18346" xr:uid="{645ECB5D-6663-49BE-B77D-56F1CCBA535B}"/>
    <cellStyle name="Vírgula 2 3 2 11 2 2" xfId="30140" xr:uid="{DCF9FB49-0C7F-4368-90C8-CE84162DB269}"/>
    <cellStyle name="Vírgula 2 3 2 11 2 3" xfId="41939" xr:uid="{42B923C0-346C-4EB4-98EA-EF84548A628B}"/>
    <cellStyle name="Vírgula 2 3 2 11 3" xfId="24247" xr:uid="{E63B3D8B-F0B7-4880-8430-DECD0491148B}"/>
    <cellStyle name="Vírgula 2 3 2 11 4" xfId="36042" xr:uid="{BDB0C099-2844-4576-A581-E7D67BFE1400}"/>
    <cellStyle name="Vírgula 2 3 2 12" xfId="15402" xr:uid="{719E48C1-5718-48A6-A91B-C7A5D8B45F3D}"/>
    <cellStyle name="Vírgula 2 3 2 12 2" xfId="27200" xr:uid="{958BAC1E-4D9B-4947-862D-352D549D4010}"/>
    <cellStyle name="Vírgula 2 3 2 12 3" xfId="38995" xr:uid="{4432980C-C614-4933-A206-76D41D0EBA7F}"/>
    <cellStyle name="Vírgula 2 3 2 13" xfId="21310" xr:uid="{C32E16F1-A8C9-4821-B978-EEA0D7DAEACC}"/>
    <cellStyle name="Vírgula 2 3 2 14" xfId="33102" xr:uid="{21A1DC22-2C7D-44FA-B182-1F2977A18873}"/>
    <cellStyle name="Vírgula 2 3 2 2" xfId="597" xr:uid="{00000000-0005-0000-0000-0000C7280000}"/>
    <cellStyle name="Vírgula 2 3 2 2 10" xfId="15699" xr:uid="{4DDC8E27-F7D5-4180-8096-A12D09F91074}"/>
    <cellStyle name="Vírgula 2 3 2 2 10 2" xfId="27497" xr:uid="{2FDCA1AA-4E1F-47DC-8F25-18763E524BF7}"/>
    <cellStyle name="Vírgula 2 3 2 2 10 3" xfId="39292" xr:uid="{71B8C6A4-77E0-4CA4-9D6F-4F867A330590}"/>
    <cellStyle name="Vírgula 2 3 2 2 11" xfId="21607" xr:uid="{EEDD3BE4-47CF-4297-B44E-58F843156055}"/>
    <cellStyle name="Vírgula 2 3 2 2 12" xfId="33399" xr:uid="{E4299EC6-13F7-439B-8FF8-8CEE59A85236}"/>
    <cellStyle name="Vírgula 2 3 2 2 2" xfId="6896" xr:uid="{00000000-0005-0000-0000-0000C8280000}"/>
    <cellStyle name="Vírgula 2 3 2 2 2 2" xfId="6897" xr:uid="{00000000-0005-0000-0000-0000C9280000}"/>
    <cellStyle name="Vírgula 2 3 2 2 2 2 2" xfId="6898" xr:uid="{00000000-0005-0000-0000-0000CA280000}"/>
    <cellStyle name="Vírgula 2 3 2 2 2 2 3" xfId="6899" xr:uid="{00000000-0005-0000-0000-0000CB280000}"/>
    <cellStyle name="Vírgula 2 3 2 2 2 3" xfId="6900" xr:uid="{00000000-0005-0000-0000-0000CC280000}"/>
    <cellStyle name="Vírgula 2 3 2 2 2 4" xfId="6901" xr:uid="{00000000-0005-0000-0000-0000CD280000}"/>
    <cellStyle name="Vírgula 2 3 2 2 2 5" xfId="6902" xr:uid="{00000000-0005-0000-0000-0000CE280000}"/>
    <cellStyle name="Vírgula 2 3 2 2 3" xfId="6903" xr:uid="{00000000-0005-0000-0000-0000CF280000}"/>
    <cellStyle name="Vírgula 2 3 2 2 3 2" xfId="6904" xr:uid="{00000000-0005-0000-0000-0000D0280000}"/>
    <cellStyle name="Vírgula 2 3 2 2 3 2 2" xfId="6905" xr:uid="{00000000-0005-0000-0000-0000D1280000}"/>
    <cellStyle name="Vírgula 2 3 2 2 3 2 3" xfId="6906" xr:uid="{00000000-0005-0000-0000-0000D2280000}"/>
    <cellStyle name="Vírgula 2 3 2 2 3 3" xfId="6907" xr:uid="{00000000-0005-0000-0000-0000D3280000}"/>
    <cellStyle name="Vírgula 2 3 2 2 3 4" xfId="6908" xr:uid="{00000000-0005-0000-0000-0000D4280000}"/>
    <cellStyle name="Vírgula 2 3 2 2 3 5" xfId="6909" xr:uid="{00000000-0005-0000-0000-0000D5280000}"/>
    <cellStyle name="Vírgula 2 3 2 2 4" xfId="6910" xr:uid="{00000000-0005-0000-0000-0000D6280000}"/>
    <cellStyle name="Vírgula 2 3 2 2 4 2" xfId="6911" xr:uid="{00000000-0005-0000-0000-0000D7280000}"/>
    <cellStyle name="Vírgula 2 3 2 2 4 3" xfId="6912" xr:uid="{00000000-0005-0000-0000-0000D8280000}"/>
    <cellStyle name="Vírgula 2 3 2 2 5" xfId="6913" xr:uid="{00000000-0005-0000-0000-0000D9280000}"/>
    <cellStyle name="Vírgula 2 3 2 2 6" xfId="6914" xr:uid="{00000000-0005-0000-0000-0000DA280000}"/>
    <cellStyle name="Vírgula 2 3 2 2 7" xfId="6915" xr:uid="{00000000-0005-0000-0000-0000DB280000}"/>
    <cellStyle name="Vírgula 2 3 2 2 8" xfId="11308" xr:uid="{00000000-0005-0000-0000-0000DC280000}"/>
    <cellStyle name="Vírgula 2 3 2 2 8 2" xfId="14251" xr:uid="{00000000-0005-0000-0000-0000DD280000}"/>
    <cellStyle name="Vírgula 2 3 2 2 8 2 2" xfId="20182" xr:uid="{709DCBAE-312C-41DB-B2A5-E5BE83985819}"/>
    <cellStyle name="Vírgula 2 3 2 2 8 2 2 2" xfId="31976" xr:uid="{0D81EF87-468B-4573-A27D-668A9EE9E6F4}"/>
    <cellStyle name="Vírgula 2 3 2 2 8 2 2 3" xfId="43775" xr:uid="{3EE24556-0FDC-404A-B8F6-31E2CF38D7A7}"/>
    <cellStyle name="Vírgula 2 3 2 2 8 2 3" xfId="26083" xr:uid="{54F4E264-224D-41D1-9C11-1B7132EBC13B}"/>
    <cellStyle name="Vírgula 2 3 2 2 8 2 4" xfId="37878" xr:uid="{FC026C41-E375-4E31-A86C-B53538C743F4}"/>
    <cellStyle name="Vírgula 2 3 2 2 8 3" xfId="17246" xr:uid="{FC2EE506-7803-449B-9C97-B36047583792}"/>
    <cellStyle name="Vírgula 2 3 2 2 8 3 2" xfId="29040" xr:uid="{33BE8279-E033-4C92-902F-CB552C8D02FB}"/>
    <cellStyle name="Vírgula 2 3 2 2 8 3 3" xfId="40839" xr:uid="{7B30DE28-4E9D-462B-93EB-FABD940D7B5E}"/>
    <cellStyle name="Vírgula 2 3 2 2 8 4" xfId="23147" xr:uid="{88E31789-251E-4059-8CE3-3022FA4C3AEA}"/>
    <cellStyle name="Vírgula 2 3 2 2 8 5" xfId="34942" xr:uid="{380F4A56-7A00-4A2D-AF5B-83AE7EB21942}"/>
    <cellStyle name="Vírgula 2 3 2 2 9" xfId="12712" xr:uid="{00000000-0005-0000-0000-0000DE280000}"/>
    <cellStyle name="Vírgula 2 3 2 2 9 2" xfId="18643" xr:uid="{2E60FB64-1492-4A2C-94A1-81ED5D632C8B}"/>
    <cellStyle name="Vírgula 2 3 2 2 9 2 2" xfId="30437" xr:uid="{0856521B-B9B2-425C-ACAA-9E2CED037BEE}"/>
    <cellStyle name="Vírgula 2 3 2 2 9 2 3" xfId="42236" xr:uid="{24621B0D-A646-4360-A4FC-AFEB57DB5604}"/>
    <cellStyle name="Vírgula 2 3 2 2 9 3" xfId="24544" xr:uid="{AE36B99F-60B1-48C5-B055-0E05C6E535DC}"/>
    <cellStyle name="Vírgula 2 3 2 2 9 4" xfId="36339" xr:uid="{E2BC8BA2-89E3-4D96-B63F-A139878F46CA}"/>
    <cellStyle name="Vírgula 2 3 2 2_Empréstimos e Financiamento SPE" xfId="10705" xr:uid="{00000000-0005-0000-0000-0000DF280000}"/>
    <cellStyle name="Vírgula 2 3 2 3" xfId="452" xr:uid="{00000000-0005-0000-0000-0000E0280000}"/>
    <cellStyle name="Vírgula 2 3 2 3 10" xfId="15554" xr:uid="{306DD25C-D52D-4799-970B-809C87FABE17}"/>
    <cellStyle name="Vírgula 2 3 2 3 10 2" xfId="27352" xr:uid="{B2127CBA-9ED9-4322-829E-A90755F966CD}"/>
    <cellStyle name="Vírgula 2 3 2 3 10 3" xfId="39147" xr:uid="{F2FBFD07-136E-4CED-8238-A588558A12E6}"/>
    <cellStyle name="Vírgula 2 3 2 3 11" xfId="21462" xr:uid="{3AC06D6A-3228-4003-8503-308D1727DCF6}"/>
    <cellStyle name="Vírgula 2 3 2 3 12" xfId="33254" xr:uid="{5B721D1D-1642-4719-96C3-A37C4DA358D0}"/>
    <cellStyle name="Vírgula 2 3 2 3 2" xfId="6916" xr:uid="{00000000-0005-0000-0000-0000E1280000}"/>
    <cellStyle name="Vírgula 2 3 2 3 2 2" xfId="6917" xr:uid="{00000000-0005-0000-0000-0000E2280000}"/>
    <cellStyle name="Vírgula 2 3 2 3 2 2 2" xfId="6918" xr:uid="{00000000-0005-0000-0000-0000E3280000}"/>
    <cellStyle name="Vírgula 2 3 2 3 2 2 3" xfId="6919" xr:uid="{00000000-0005-0000-0000-0000E4280000}"/>
    <cellStyle name="Vírgula 2 3 2 3 2 3" xfId="6920" xr:uid="{00000000-0005-0000-0000-0000E5280000}"/>
    <cellStyle name="Vírgula 2 3 2 3 2 4" xfId="6921" xr:uid="{00000000-0005-0000-0000-0000E6280000}"/>
    <cellStyle name="Vírgula 2 3 2 3 2 5" xfId="6922" xr:uid="{00000000-0005-0000-0000-0000E7280000}"/>
    <cellStyle name="Vírgula 2 3 2 3 3" xfId="6923" xr:uid="{00000000-0005-0000-0000-0000E8280000}"/>
    <cellStyle name="Vírgula 2 3 2 3 3 2" xfId="6924" xr:uid="{00000000-0005-0000-0000-0000E9280000}"/>
    <cellStyle name="Vírgula 2 3 2 3 3 2 2" xfId="6925" xr:uid="{00000000-0005-0000-0000-0000EA280000}"/>
    <cellStyle name="Vírgula 2 3 2 3 3 2 3" xfId="6926" xr:uid="{00000000-0005-0000-0000-0000EB280000}"/>
    <cellStyle name="Vírgula 2 3 2 3 3 3" xfId="6927" xr:uid="{00000000-0005-0000-0000-0000EC280000}"/>
    <cellStyle name="Vírgula 2 3 2 3 3 4" xfId="6928" xr:uid="{00000000-0005-0000-0000-0000ED280000}"/>
    <cellStyle name="Vírgula 2 3 2 3 3 5" xfId="6929" xr:uid="{00000000-0005-0000-0000-0000EE280000}"/>
    <cellStyle name="Vírgula 2 3 2 3 4" xfId="6930" xr:uid="{00000000-0005-0000-0000-0000EF280000}"/>
    <cellStyle name="Vírgula 2 3 2 3 4 2" xfId="6931" xr:uid="{00000000-0005-0000-0000-0000F0280000}"/>
    <cellStyle name="Vírgula 2 3 2 3 4 3" xfId="6932" xr:uid="{00000000-0005-0000-0000-0000F1280000}"/>
    <cellStyle name="Vírgula 2 3 2 3 5" xfId="6933" xr:uid="{00000000-0005-0000-0000-0000F2280000}"/>
    <cellStyle name="Vírgula 2 3 2 3 6" xfId="6934" xr:uid="{00000000-0005-0000-0000-0000F3280000}"/>
    <cellStyle name="Vírgula 2 3 2 3 7" xfId="6935" xr:uid="{00000000-0005-0000-0000-0000F4280000}"/>
    <cellStyle name="Vírgula 2 3 2 3 8" xfId="11169" xr:uid="{00000000-0005-0000-0000-0000F5280000}"/>
    <cellStyle name="Vírgula 2 3 2 3 8 2" xfId="14112" xr:uid="{00000000-0005-0000-0000-0000F6280000}"/>
    <cellStyle name="Vírgula 2 3 2 3 8 2 2" xfId="20043" xr:uid="{832EE056-F1D2-48BA-900F-15AC3C572547}"/>
    <cellStyle name="Vírgula 2 3 2 3 8 2 2 2" xfId="31837" xr:uid="{53074E71-7EE6-4561-B00D-FCFD64236935}"/>
    <cellStyle name="Vírgula 2 3 2 3 8 2 2 3" xfId="43636" xr:uid="{D5A269BF-4897-41F7-BA6A-CD8CBF28B5D2}"/>
    <cellStyle name="Vírgula 2 3 2 3 8 2 3" xfId="25944" xr:uid="{F65FF4AD-B9F7-437D-A516-2DA0916134D4}"/>
    <cellStyle name="Vírgula 2 3 2 3 8 2 4" xfId="37739" xr:uid="{C3B5245A-BF9F-4885-9484-7CE43AB2541D}"/>
    <cellStyle name="Vírgula 2 3 2 3 8 3" xfId="17107" xr:uid="{9C21BA92-A01E-425A-9102-4E6589C28736}"/>
    <cellStyle name="Vírgula 2 3 2 3 8 3 2" xfId="28901" xr:uid="{FBEF40C8-6301-4727-9C52-6BE45A2B43A8}"/>
    <cellStyle name="Vírgula 2 3 2 3 8 3 3" xfId="40700" xr:uid="{164312BE-BEA7-45EE-B4C7-57956C90A5D9}"/>
    <cellStyle name="Vírgula 2 3 2 3 8 4" xfId="23008" xr:uid="{89AE67D9-3D76-47A9-B4CB-3852C4AEAAB1}"/>
    <cellStyle name="Vírgula 2 3 2 3 8 5" xfId="34803" xr:uid="{B04305F2-4DB4-4E8C-BB00-ACE1621D2D3F}"/>
    <cellStyle name="Vírgula 2 3 2 3 9" xfId="12567" xr:uid="{00000000-0005-0000-0000-0000F7280000}"/>
    <cellStyle name="Vírgula 2 3 2 3 9 2" xfId="18498" xr:uid="{AD2C8808-FE7B-47F3-8E8E-4EC46A6DF005}"/>
    <cellStyle name="Vírgula 2 3 2 3 9 2 2" xfId="30292" xr:uid="{BB3EEB4A-C04B-4463-8F93-61255C68B4D6}"/>
    <cellStyle name="Vírgula 2 3 2 3 9 2 3" xfId="42091" xr:uid="{C30408BC-E627-4C23-ACEC-40B9482C9791}"/>
    <cellStyle name="Vírgula 2 3 2 3 9 3" xfId="24399" xr:uid="{483F977D-3432-4B34-9FAB-F0665B8134EC}"/>
    <cellStyle name="Vírgula 2 3 2 3 9 4" xfId="36194" xr:uid="{702BF1F7-37BE-493B-9D6F-DFEA14B6EAEE}"/>
    <cellStyle name="Vírgula 2 3 2 3_Empréstimos e Financiamento SPE" xfId="10706" xr:uid="{00000000-0005-0000-0000-0000F8280000}"/>
    <cellStyle name="Vírgula 2 3 2 4" xfId="6936" xr:uid="{00000000-0005-0000-0000-0000F9280000}"/>
    <cellStyle name="Vírgula 2 3 2 4 2" xfId="6937" xr:uid="{00000000-0005-0000-0000-0000FA280000}"/>
    <cellStyle name="Vírgula 2 3 2 4 2 2" xfId="6938" xr:uid="{00000000-0005-0000-0000-0000FB280000}"/>
    <cellStyle name="Vírgula 2 3 2 4 2 3" xfId="6939" xr:uid="{00000000-0005-0000-0000-0000FC280000}"/>
    <cellStyle name="Vírgula 2 3 2 4 3" xfId="6940" xr:uid="{00000000-0005-0000-0000-0000FD280000}"/>
    <cellStyle name="Vírgula 2 3 2 4 4" xfId="6941" xr:uid="{00000000-0005-0000-0000-0000FE280000}"/>
    <cellStyle name="Vírgula 2 3 2 4 5" xfId="6942" xr:uid="{00000000-0005-0000-0000-0000FF280000}"/>
    <cellStyle name="Vírgula 2 3 2 5" xfId="6943" xr:uid="{00000000-0005-0000-0000-000000290000}"/>
    <cellStyle name="Vírgula 2 3 2 5 2" xfId="6944" xr:uid="{00000000-0005-0000-0000-000001290000}"/>
    <cellStyle name="Vírgula 2 3 2 5 2 2" xfId="6945" xr:uid="{00000000-0005-0000-0000-000002290000}"/>
    <cellStyle name="Vírgula 2 3 2 5 2 3" xfId="6946" xr:uid="{00000000-0005-0000-0000-000003290000}"/>
    <cellStyle name="Vírgula 2 3 2 5 3" xfId="6947" xr:uid="{00000000-0005-0000-0000-000004290000}"/>
    <cellStyle name="Vírgula 2 3 2 5 4" xfId="6948" xr:uid="{00000000-0005-0000-0000-000005290000}"/>
    <cellStyle name="Vírgula 2 3 2 5 5" xfId="6949" xr:uid="{00000000-0005-0000-0000-000006290000}"/>
    <cellStyle name="Vírgula 2 3 2 6" xfId="6950" xr:uid="{00000000-0005-0000-0000-000007290000}"/>
    <cellStyle name="Vírgula 2 3 2 6 2" xfId="6951" xr:uid="{00000000-0005-0000-0000-000008290000}"/>
    <cellStyle name="Vírgula 2 3 2 6 3" xfId="6952" xr:uid="{00000000-0005-0000-0000-000009290000}"/>
    <cellStyle name="Vírgula 2 3 2 7" xfId="6953" xr:uid="{00000000-0005-0000-0000-00000A290000}"/>
    <cellStyle name="Vírgula 2 3 2 8" xfId="6954" xr:uid="{00000000-0005-0000-0000-00000B290000}"/>
    <cellStyle name="Vírgula 2 3 2 9" xfId="6955" xr:uid="{00000000-0005-0000-0000-00000C290000}"/>
    <cellStyle name="Vírgula 2 3 2_Empréstimos e Financiamento SPE" xfId="10704" xr:uid="{00000000-0005-0000-0000-00000D290000}"/>
    <cellStyle name="Vírgula 2 3 20" xfId="6956" xr:uid="{00000000-0005-0000-0000-00000E290000}"/>
    <cellStyle name="Vírgula 2 3 21" xfId="6957" xr:uid="{00000000-0005-0000-0000-00000F290000}"/>
    <cellStyle name="Vírgula 2 3 22" xfId="6958" xr:uid="{00000000-0005-0000-0000-000010290000}"/>
    <cellStyle name="Vírgula 2 3 23" xfId="10976" xr:uid="{00000000-0005-0000-0000-000011290000}"/>
    <cellStyle name="Vírgula 2 3 23 2" xfId="13925" xr:uid="{00000000-0005-0000-0000-000012290000}"/>
    <cellStyle name="Vírgula 2 3 23 2 2" xfId="19856" xr:uid="{20615662-777B-4118-96EC-0F3AA639E07A}"/>
    <cellStyle name="Vírgula 2 3 23 2 2 2" xfId="31650" xr:uid="{BD70A6FE-63CD-4546-B7AA-D55334ACBE57}"/>
    <cellStyle name="Vírgula 2 3 23 2 2 3" xfId="43449" xr:uid="{D6517B16-2464-4B35-AFDB-B099EA2A0D9F}"/>
    <cellStyle name="Vírgula 2 3 23 2 3" xfId="25757" xr:uid="{BDE4C694-388B-4C05-B9FC-136B1A47B467}"/>
    <cellStyle name="Vírgula 2 3 23 2 4" xfId="37552" xr:uid="{AEAD72CA-FD21-4A98-B806-A26DB29D513C}"/>
    <cellStyle name="Vírgula 2 3 23 3" xfId="16920" xr:uid="{F0856D59-18E5-43EB-AF72-C1733CFF1700}"/>
    <cellStyle name="Vírgula 2 3 23 3 2" xfId="28714" xr:uid="{CAA94FF0-87DB-4DC6-8660-E124C757B99A}"/>
    <cellStyle name="Vírgula 2 3 23 3 3" xfId="40513" xr:uid="{260F2273-8DE6-4BCD-AC57-9C006C4BC315}"/>
    <cellStyle name="Vírgula 2 3 23 4" xfId="22821" xr:uid="{52A897E4-2102-4948-8055-9B47BBF963F2}"/>
    <cellStyle name="Vírgula 2 3 23 5" xfId="34616" xr:uid="{1A06D9A4-7FC2-419A-9628-F281FCFEDFCB}"/>
    <cellStyle name="Vírgula 2 3 24" xfId="12376" xr:uid="{00000000-0005-0000-0000-000013290000}"/>
    <cellStyle name="Vírgula 2 3 24 2" xfId="18307" xr:uid="{425E2158-8D7C-4886-A9B2-E02213341D6D}"/>
    <cellStyle name="Vírgula 2 3 24 2 2" xfId="30101" xr:uid="{C2648862-3D40-4933-888A-F28275291E8C}"/>
    <cellStyle name="Vírgula 2 3 24 2 3" xfId="41900" xr:uid="{59769A1A-3515-4313-8CF2-6C7D5792E8EB}"/>
    <cellStyle name="Vírgula 2 3 24 3" xfId="24208" xr:uid="{45828329-E3D2-467C-8CF8-F88722FFEB59}"/>
    <cellStyle name="Vírgula 2 3 24 4" xfId="36003" xr:uid="{838A306C-E71E-4AB1-BF38-4AE2E2C35AE0}"/>
    <cellStyle name="Vírgula 2 3 25" xfId="15363" xr:uid="{94C68516-9170-41F6-BA3E-2CE8803D7145}"/>
    <cellStyle name="Vírgula 2 3 25 2" xfId="27161" xr:uid="{B3CAC825-C94B-4F44-98A2-0BD22741D99A}"/>
    <cellStyle name="Vírgula 2 3 25 3" xfId="38956" xr:uid="{EB7D17DB-CE2D-4CE6-BF17-AAEDED3CC6A1}"/>
    <cellStyle name="Vírgula 2 3 26" xfId="16865" xr:uid="{26EA6BDD-19E3-4283-BA94-1423455AD824}"/>
    <cellStyle name="Vírgula 2 3 26 2" xfId="28659" xr:uid="{21BBD7C5-E668-42E1-B159-EFA0804D9926}"/>
    <cellStyle name="Vírgula 2 3 26 3" xfId="40458" xr:uid="{8B3DB467-929D-47CD-A3A9-C83AAF76A4A7}"/>
    <cellStyle name="Vírgula 2 3 27" xfId="21271" xr:uid="{62187762-600D-454F-9D15-E152674307E5}"/>
    <cellStyle name="Vírgula 2 3 28" xfId="33063" xr:uid="{CFEF7BDE-4089-4B30-862D-EEB09BF45077}"/>
    <cellStyle name="Vírgula 2 3 3" xfId="182" xr:uid="{00000000-0005-0000-0000-000014290000}"/>
    <cellStyle name="Vírgula 2 3 3 10" xfId="15413" xr:uid="{9457D3D5-04B3-40FC-92A6-F4D012C3F0C3}"/>
    <cellStyle name="Vírgula 2 3 3 10 2" xfId="27211" xr:uid="{5099EE5A-7F95-49C5-B206-5BE35954E0C7}"/>
    <cellStyle name="Vírgula 2 3 3 10 3" xfId="39006" xr:uid="{7D7390F2-AF2F-496C-8A46-431CAF3B90C9}"/>
    <cellStyle name="Vírgula 2 3 3 11" xfId="21321" xr:uid="{752ECAD7-FA73-4706-8179-A0C39CEA3BD7}"/>
    <cellStyle name="Vírgula 2 3 3 12" xfId="33113" xr:uid="{49DF6C96-8D60-4164-A800-2EDD0565292B}"/>
    <cellStyle name="Vírgula 2 3 3 2" xfId="608" xr:uid="{00000000-0005-0000-0000-000015290000}"/>
    <cellStyle name="Vírgula 2 3 3 2 10" xfId="33410" xr:uid="{48982895-E793-4F4E-809E-A266077459D2}"/>
    <cellStyle name="Vírgula 2 3 3 2 2" xfId="6959" xr:uid="{00000000-0005-0000-0000-000016290000}"/>
    <cellStyle name="Vírgula 2 3 3 2 2 2" xfId="6960" xr:uid="{00000000-0005-0000-0000-000017290000}"/>
    <cellStyle name="Vírgula 2 3 3 2 2 3" xfId="6961" xr:uid="{00000000-0005-0000-0000-000018290000}"/>
    <cellStyle name="Vírgula 2 3 3 2 3" xfId="6962" xr:uid="{00000000-0005-0000-0000-000019290000}"/>
    <cellStyle name="Vírgula 2 3 3 2 4" xfId="6963" xr:uid="{00000000-0005-0000-0000-00001A290000}"/>
    <cellStyle name="Vírgula 2 3 3 2 5" xfId="6964" xr:uid="{00000000-0005-0000-0000-00001B290000}"/>
    <cellStyle name="Vírgula 2 3 3 2 6" xfId="11318" xr:uid="{00000000-0005-0000-0000-00001C290000}"/>
    <cellStyle name="Vírgula 2 3 3 2 6 2" xfId="14261" xr:uid="{00000000-0005-0000-0000-00001D290000}"/>
    <cellStyle name="Vírgula 2 3 3 2 6 2 2" xfId="20192" xr:uid="{3E8A20F7-7072-4B4C-966E-96B46806AD6A}"/>
    <cellStyle name="Vírgula 2 3 3 2 6 2 2 2" xfId="31986" xr:uid="{5295C525-41A2-46CE-B135-D2FE13B30500}"/>
    <cellStyle name="Vírgula 2 3 3 2 6 2 2 3" xfId="43785" xr:uid="{087FC6F0-4864-4372-B4E5-E3DF55D0262A}"/>
    <cellStyle name="Vírgula 2 3 3 2 6 2 3" xfId="26093" xr:uid="{02846472-22E9-444D-98A8-69F0206AEB6E}"/>
    <cellStyle name="Vírgula 2 3 3 2 6 2 4" xfId="37888" xr:uid="{69B14BF8-C3BE-4BA8-AE33-29BDD1F254BC}"/>
    <cellStyle name="Vírgula 2 3 3 2 6 3" xfId="17256" xr:uid="{5911D21F-7EEF-4E02-8FC2-F4614FE2DEB2}"/>
    <cellStyle name="Vírgula 2 3 3 2 6 3 2" xfId="29050" xr:uid="{6E30DD69-57F1-4688-BA1D-0445C948D53E}"/>
    <cellStyle name="Vírgula 2 3 3 2 6 3 3" xfId="40849" xr:uid="{B56A6544-191D-4EC9-8BB2-F274577080E1}"/>
    <cellStyle name="Vírgula 2 3 3 2 6 4" xfId="23157" xr:uid="{2B58F1AA-146C-4BF7-8557-1E7C4F65C13C}"/>
    <cellStyle name="Vírgula 2 3 3 2 6 5" xfId="34952" xr:uid="{792F2500-182D-4A56-B7F2-50C2CCF755CC}"/>
    <cellStyle name="Vírgula 2 3 3 2 7" xfId="12723" xr:uid="{00000000-0005-0000-0000-00001E290000}"/>
    <cellStyle name="Vírgula 2 3 3 2 7 2" xfId="18654" xr:uid="{E60EE3EC-8684-47FA-A4B3-84166DD434B6}"/>
    <cellStyle name="Vírgula 2 3 3 2 7 2 2" xfId="30448" xr:uid="{A82A526F-6FB9-49AA-A64D-5EC1F98E373A}"/>
    <cellStyle name="Vírgula 2 3 3 2 7 2 3" xfId="42247" xr:uid="{670BCDCB-A35B-4904-95DD-3C63EF2E51FF}"/>
    <cellStyle name="Vírgula 2 3 3 2 7 3" xfId="24555" xr:uid="{4CB6D20B-4B4F-48F6-B559-2616FA7A892B}"/>
    <cellStyle name="Vírgula 2 3 3 2 7 4" xfId="36350" xr:uid="{E7522F3F-DCCD-45D9-8188-2F96A996EF02}"/>
    <cellStyle name="Vírgula 2 3 3 2 8" xfId="15710" xr:uid="{AB89E59F-72F9-4D3C-A2B6-E4F74B6629A0}"/>
    <cellStyle name="Vírgula 2 3 3 2 8 2" xfId="27508" xr:uid="{0530C2D9-8A38-43F1-B65D-C967B7FB7A78}"/>
    <cellStyle name="Vírgula 2 3 3 2 8 3" xfId="39303" xr:uid="{689B6CA3-FB54-43A6-9188-97BAD0C7CE51}"/>
    <cellStyle name="Vírgula 2 3 3 2 9" xfId="21618" xr:uid="{6C7E01E1-1954-4D80-8B8F-1A4BD6BB3E3A}"/>
    <cellStyle name="Vírgula 2 3 3 2_Empréstimos e Financiamento SPE" xfId="10708" xr:uid="{00000000-0005-0000-0000-00001F290000}"/>
    <cellStyle name="Vírgula 2 3 3 3" xfId="462" xr:uid="{00000000-0005-0000-0000-000020290000}"/>
    <cellStyle name="Vírgula 2 3 3 3 10" xfId="33264" xr:uid="{05CFB62B-9181-491E-A164-A6B06CDD5973}"/>
    <cellStyle name="Vírgula 2 3 3 3 2" xfId="6965" xr:uid="{00000000-0005-0000-0000-000021290000}"/>
    <cellStyle name="Vírgula 2 3 3 3 2 2" xfId="6966" xr:uid="{00000000-0005-0000-0000-000022290000}"/>
    <cellStyle name="Vírgula 2 3 3 3 2 3" xfId="6967" xr:uid="{00000000-0005-0000-0000-000023290000}"/>
    <cellStyle name="Vírgula 2 3 3 3 3" xfId="6968" xr:uid="{00000000-0005-0000-0000-000024290000}"/>
    <cellStyle name="Vírgula 2 3 3 3 4" xfId="6969" xr:uid="{00000000-0005-0000-0000-000025290000}"/>
    <cellStyle name="Vírgula 2 3 3 3 5" xfId="6970" xr:uid="{00000000-0005-0000-0000-000026290000}"/>
    <cellStyle name="Vírgula 2 3 3 3 6" xfId="11179" xr:uid="{00000000-0005-0000-0000-000027290000}"/>
    <cellStyle name="Vírgula 2 3 3 3 6 2" xfId="14122" xr:uid="{00000000-0005-0000-0000-000028290000}"/>
    <cellStyle name="Vírgula 2 3 3 3 6 2 2" xfId="20053" xr:uid="{52C92C91-6E94-4081-99F3-C88320267779}"/>
    <cellStyle name="Vírgula 2 3 3 3 6 2 2 2" xfId="31847" xr:uid="{7B94F0AD-8F63-4649-BF5C-02C5E01E3B14}"/>
    <cellStyle name="Vírgula 2 3 3 3 6 2 2 3" xfId="43646" xr:uid="{99CAAFB9-0F86-411D-BA97-0FC463954A17}"/>
    <cellStyle name="Vírgula 2 3 3 3 6 2 3" xfId="25954" xr:uid="{5B1D5599-9F9A-4EEA-A250-96271E7F5BCB}"/>
    <cellStyle name="Vírgula 2 3 3 3 6 2 4" xfId="37749" xr:uid="{6EF0B58B-31F0-40F2-A58B-28E6410380E8}"/>
    <cellStyle name="Vírgula 2 3 3 3 6 3" xfId="17117" xr:uid="{BDC184BB-AE1D-4FF1-A967-125C871E091C}"/>
    <cellStyle name="Vírgula 2 3 3 3 6 3 2" xfId="28911" xr:uid="{DAF12508-3651-45F5-9FF4-F87C7870C826}"/>
    <cellStyle name="Vírgula 2 3 3 3 6 3 3" xfId="40710" xr:uid="{6E9475A0-8078-4EC8-AC6B-FFB3299A4D26}"/>
    <cellStyle name="Vírgula 2 3 3 3 6 4" xfId="23018" xr:uid="{EF00896E-CC95-4016-8BE9-FAB082FE04B1}"/>
    <cellStyle name="Vírgula 2 3 3 3 6 5" xfId="34813" xr:uid="{0768F582-560A-4470-9EEC-34DC2147E012}"/>
    <cellStyle name="Vírgula 2 3 3 3 7" xfId="12577" xr:uid="{00000000-0005-0000-0000-000029290000}"/>
    <cellStyle name="Vírgula 2 3 3 3 7 2" xfId="18508" xr:uid="{0C4CEA32-2DA0-4FCE-8360-4815FA96DDF6}"/>
    <cellStyle name="Vírgula 2 3 3 3 7 2 2" xfId="30302" xr:uid="{176F5A78-2D37-4C9D-B27C-11E8B63A9A52}"/>
    <cellStyle name="Vírgula 2 3 3 3 7 2 3" xfId="42101" xr:uid="{C1D2DEE6-C49A-4452-859F-E6806859762F}"/>
    <cellStyle name="Vírgula 2 3 3 3 7 3" xfId="24409" xr:uid="{B7C74534-0231-4735-A698-BC5196FF3DEF}"/>
    <cellStyle name="Vírgula 2 3 3 3 7 4" xfId="36204" xr:uid="{E4E8C97B-2C4D-41C1-91C5-AA793ED90CA8}"/>
    <cellStyle name="Vírgula 2 3 3 3 8" xfId="15564" xr:uid="{6029BBB1-B3E8-4CBB-8C6B-7D02F0AEFEFE}"/>
    <cellStyle name="Vírgula 2 3 3 3 8 2" xfId="27362" xr:uid="{8F6761CF-5510-4D91-946E-3E86276D2F5A}"/>
    <cellStyle name="Vírgula 2 3 3 3 8 3" xfId="39157" xr:uid="{563CA862-6670-4C55-B18C-8891EA2550BD}"/>
    <cellStyle name="Vírgula 2 3 3 3 9" xfId="21472" xr:uid="{97F37F0F-D971-438D-82F1-FFFA30BFA6FE}"/>
    <cellStyle name="Vírgula 2 3 3 3_Empréstimos e Financiamento SPE" xfId="10709" xr:uid="{00000000-0005-0000-0000-00002A290000}"/>
    <cellStyle name="Vírgula 2 3 3 4" xfId="6971" xr:uid="{00000000-0005-0000-0000-00002B290000}"/>
    <cellStyle name="Vírgula 2 3 3 4 2" xfId="6972" xr:uid="{00000000-0005-0000-0000-00002C290000}"/>
    <cellStyle name="Vírgula 2 3 3 4 3" xfId="6973" xr:uid="{00000000-0005-0000-0000-00002D290000}"/>
    <cellStyle name="Vírgula 2 3 3 5" xfId="6974" xr:uid="{00000000-0005-0000-0000-00002E290000}"/>
    <cellStyle name="Vírgula 2 3 3 6" xfId="6975" xr:uid="{00000000-0005-0000-0000-00002F290000}"/>
    <cellStyle name="Vírgula 2 3 3 7" xfId="6976" xr:uid="{00000000-0005-0000-0000-000030290000}"/>
    <cellStyle name="Vírgula 2 3 3 8" xfId="11023" xr:uid="{00000000-0005-0000-0000-000031290000}"/>
    <cellStyle name="Vírgula 2 3 3 8 2" xfId="13972" xr:uid="{00000000-0005-0000-0000-000032290000}"/>
    <cellStyle name="Vírgula 2 3 3 8 2 2" xfId="19903" xr:uid="{D3032933-236B-44A5-9CC7-B53AF8DF9C7A}"/>
    <cellStyle name="Vírgula 2 3 3 8 2 2 2" xfId="31697" xr:uid="{AA6340BB-2CA8-4ADE-88D7-8A06F056C8B3}"/>
    <cellStyle name="Vírgula 2 3 3 8 2 2 3" xfId="43496" xr:uid="{2D2C2892-F9AC-41F3-95D4-EE2DBBE6A11D}"/>
    <cellStyle name="Vírgula 2 3 3 8 2 3" xfId="25804" xr:uid="{DA338C6D-DE2B-4BCC-92BB-FB6D72D0F0EB}"/>
    <cellStyle name="Vírgula 2 3 3 8 2 4" xfId="37599" xr:uid="{7AAEE9BF-4BF6-4D41-B3F1-3FC2D61DB8EC}"/>
    <cellStyle name="Vírgula 2 3 3 8 3" xfId="16967" xr:uid="{BCB7FD86-30D8-4EA4-BC47-818A47A97221}"/>
    <cellStyle name="Vírgula 2 3 3 8 3 2" xfId="28761" xr:uid="{4B4FD11F-848E-46F9-9BBA-BE7EFEA6BC91}"/>
    <cellStyle name="Vírgula 2 3 3 8 3 3" xfId="40560" xr:uid="{9A45DDA7-AC8B-4212-951E-DB543AE7555C}"/>
    <cellStyle name="Vírgula 2 3 3 8 4" xfId="22868" xr:uid="{CDB68731-63AF-4228-B223-BF71EB0771A4}"/>
    <cellStyle name="Vírgula 2 3 3 8 5" xfId="34663" xr:uid="{460904C8-B6A9-4B2F-A499-F26E180821C7}"/>
    <cellStyle name="Vírgula 2 3 3 9" xfId="12426" xr:uid="{00000000-0005-0000-0000-000033290000}"/>
    <cellStyle name="Vírgula 2 3 3 9 2" xfId="18357" xr:uid="{9E849327-E8AE-498C-9002-B4BC7122DA60}"/>
    <cellStyle name="Vírgula 2 3 3 9 2 2" xfId="30151" xr:uid="{E458B214-8674-406D-88AE-8956A2F42767}"/>
    <cellStyle name="Vírgula 2 3 3 9 2 3" xfId="41950" xr:uid="{2BF9B927-F54E-4AFF-BAA8-8E99901F1531}"/>
    <cellStyle name="Vírgula 2 3 3 9 3" xfId="24258" xr:uid="{B827E8F3-8C64-4FD1-87F0-BCF16B4CEEA5}"/>
    <cellStyle name="Vírgula 2 3 3 9 4" xfId="36053" xr:uid="{FED9739D-9EB9-42E4-8699-53A14AD01355}"/>
    <cellStyle name="Vírgula 2 3 3_Empréstimos e Financiamento SPE" xfId="10707" xr:uid="{00000000-0005-0000-0000-000034290000}"/>
    <cellStyle name="Vírgula 2 3 4" xfId="358" xr:uid="{00000000-0005-0000-0000-000035290000}"/>
    <cellStyle name="Vírgula 2 3 4 10" xfId="15466" xr:uid="{01D80B68-827A-4865-BBAB-BB58608ED96B}"/>
    <cellStyle name="Vírgula 2 3 4 10 2" xfId="27264" xr:uid="{05FA86D1-875F-4ECE-8192-1A6C74798EF7}"/>
    <cellStyle name="Vírgula 2 3 4 10 3" xfId="39059" xr:uid="{08374DA5-85E6-411E-827E-A7ADE625E2AF}"/>
    <cellStyle name="Vírgula 2 3 4 11" xfId="21374" xr:uid="{F0C885D2-1D8A-4D48-A536-1721C184B604}"/>
    <cellStyle name="Vírgula 2 3 4 12" xfId="33166" xr:uid="{AEB623D8-02C4-4E95-9CE1-6BB5C9FCDF37}"/>
    <cellStyle name="Vírgula 2 3 4 2" xfId="558" xr:uid="{00000000-0005-0000-0000-000036290000}"/>
    <cellStyle name="Vírgula 2 3 4 2 10" xfId="33360" xr:uid="{067862FB-6A89-4861-A03B-3C702EA602A7}"/>
    <cellStyle name="Vírgula 2 3 4 2 2" xfId="6977" xr:uid="{00000000-0005-0000-0000-000037290000}"/>
    <cellStyle name="Vírgula 2 3 4 2 2 2" xfId="6978" xr:uid="{00000000-0005-0000-0000-000038290000}"/>
    <cellStyle name="Vírgula 2 3 4 2 2 3" xfId="6979" xr:uid="{00000000-0005-0000-0000-000039290000}"/>
    <cellStyle name="Vírgula 2 3 4 2 3" xfId="6980" xr:uid="{00000000-0005-0000-0000-00003A290000}"/>
    <cellStyle name="Vírgula 2 3 4 2 4" xfId="6981" xr:uid="{00000000-0005-0000-0000-00003B290000}"/>
    <cellStyle name="Vírgula 2 3 4 2 5" xfId="6982" xr:uid="{00000000-0005-0000-0000-00003C290000}"/>
    <cellStyle name="Vírgula 2 3 4 2 6" xfId="11271" xr:uid="{00000000-0005-0000-0000-00003D290000}"/>
    <cellStyle name="Vírgula 2 3 4 2 6 2" xfId="14214" xr:uid="{00000000-0005-0000-0000-00003E290000}"/>
    <cellStyle name="Vírgula 2 3 4 2 6 2 2" xfId="20145" xr:uid="{D01A12E4-49AA-4143-8FCE-6985F89DA086}"/>
    <cellStyle name="Vírgula 2 3 4 2 6 2 2 2" xfId="31939" xr:uid="{996D2505-5E59-430B-9D11-A9C44AD4A6E2}"/>
    <cellStyle name="Vírgula 2 3 4 2 6 2 2 3" xfId="43738" xr:uid="{688D7804-C58E-4D5F-906F-FB9405EC3EFA}"/>
    <cellStyle name="Vírgula 2 3 4 2 6 2 3" xfId="26046" xr:uid="{1AD87E6B-174E-4B0A-A1DA-3DF55F20AD5A}"/>
    <cellStyle name="Vírgula 2 3 4 2 6 2 4" xfId="37841" xr:uid="{472CFD63-83C4-4515-AF13-8A65AAC0D32E}"/>
    <cellStyle name="Vírgula 2 3 4 2 6 3" xfId="17209" xr:uid="{A6C26544-9727-411B-AC61-7AAC92A4F344}"/>
    <cellStyle name="Vírgula 2 3 4 2 6 3 2" xfId="29003" xr:uid="{6845D744-067A-4254-B604-FB8322C13985}"/>
    <cellStyle name="Vírgula 2 3 4 2 6 3 3" xfId="40802" xr:uid="{4C52EE5B-8222-42A0-9CF9-BD719B042A02}"/>
    <cellStyle name="Vírgula 2 3 4 2 6 4" xfId="23110" xr:uid="{9CC15EF6-4B6F-49B1-A4CA-0FF3412A5C06}"/>
    <cellStyle name="Vírgula 2 3 4 2 6 5" xfId="34905" xr:uid="{F726D773-B129-4C74-8AE4-3F5BACCDAA1F}"/>
    <cellStyle name="Vírgula 2 3 4 2 7" xfId="12673" xr:uid="{00000000-0005-0000-0000-00003F290000}"/>
    <cellStyle name="Vírgula 2 3 4 2 7 2" xfId="18604" xr:uid="{060A0A91-1304-49C8-A01F-D4CED397DC2E}"/>
    <cellStyle name="Vírgula 2 3 4 2 7 2 2" xfId="30398" xr:uid="{F8C38ACC-2543-47BE-8E61-CE88D0B99CDD}"/>
    <cellStyle name="Vírgula 2 3 4 2 7 2 3" xfId="42197" xr:uid="{C9A5E541-0A4F-4FE1-9F84-D1C5BECDDDAA}"/>
    <cellStyle name="Vírgula 2 3 4 2 7 3" xfId="24505" xr:uid="{909E747B-577F-416D-B535-04F525077D8D}"/>
    <cellStyle name="Vírgula 2 3 4 2 7 4" xfId="36300" xr:uid="{A9AEE134-CC9B-4F46-81BC-B8BBB6B374DA}"/>
    <cellStyle name="Vírgula 2 3 4 2 8" xfId="15660" xr:uid="{41913658-B59F-4B55-975F-354D6EA18389}"/>
    <cellStyle name="Vírgula 2 3 4 2 8 2" xfId="27458" xr:uid="{4DD44198-DD34-4FB5-9549-6888A22D89DD}"/>
    <cellStyle name="Vírgula 2 3 4 2 8 3" xfId="39253" xr:uid="{C5D47800-652A-4FDC-A02E-FE019EA17D6E}"/>
    <cellStyle name="Vírgula 2 3 4 2 9" xfId="21568" xr:uid="{93DB9394-C4E1-4920-8168-B624C36BB198}"/>
    <cellStyle name="Vírgula 2 3 4 2_Empréstimos e Financiamento SPE" xfId="10711" xr:uid="{00000000-0005-0000-0000-000040290000}"/>
    <cellStyle name="Vírgula 2 3 4 3" xfId="6983" xr:uid="{00000000-0005-0000-0000-000041290000}"/>
    <cellStyle name="Vírgula 2 3 4 3 2" xfId="6984" xr:uid="{00000000-0005-0000-0000-000042290000}"/>
    <cellStyle name="Vírgula 2 3 4 3 2 2" xfId="6985" xr:uid="{00000000-0005-0000-0000-000043290000}"/>
    <cellStyle name="Vírgula 2 3 4 3 2 3" xfId="6986" xr:uid="{00000000-0005-0000-0000-000044290000}"/>
    <cellStyle name="Vírgula 2 3 4 3 3" xfId="6987" xr:uid="{00000000-0005-0000-0000-000045290000}"/>
    <cellStyle name="Vírgula 2 3 4 3 4" xfId="6988" xr:uid="{00000000-0005-0000-0000-000046290000}"/>
    <cellStyle name="Vírgula 2 3 4 3 5" xfId="6989" xr:uid="{00000000-0005-0000-0000-000047290000}"/>
    <cellStyle name="Vírgula 2 3 4 4" xfId="6990" xr:uid="{00000000-0005-0000-0000-000048290000}"/>
    <cellStyle name="Vírgula 2 3 4 4 2" xfId="6991" xr:uid="{00000000-0005-0000-0000-000049290000}"/>
    <cellStyle name="Vírgula 2 3 4 4 3" xfId="6992" xr:uid="{00000000-0005-0000-0000-00004A290000}"/>
    <cellStyle name="Vírgula 2 3 4 5" xfId="6993" xr:uid="{00000000-0005-0000-0000-00004B290000}"/>
    <cellStyle name="Vírgula 2 3 4 6" xfId="6994" xr:uid="{00000000-0005-0000-0000-00004C290000}"/>
    <cellStyle name="Vírgula 2 3 4 7" xfId="6995" xr:uid="{00000000-0005-0000-0000-00004D290000}"/>
    <cellStyle name="Vírgula 2 3 4 8" xfId="11081" xr:uid="{00000000-0005-0000-0000-00004E290000}"/>
    <cellStyle name="Vírgula 2 3 4 8 2" xfId="14024" xr:uid="{00000000-0005-0000-0000-00004F290000}"/>
    <cellStyle name="Vírgula 2 3 4 8 2 2" xfId="19955" xr:uid="{A799983F-0176-4B60-AD4E-0E8215829DFC}"/>
    <cellStyle name="Vírgula 2 3 4 8 2 2 2" xfId="31749" xr:uid="{746A0EAB-7D9F-4BC4-BD55-C77634DFEDBB}"/>
    <cellStyle name="Vírgula 2 3 4 8 2 2 3" xfId="43548" xr:uid="{E1996207-D6A2-4041-AFCC-D7E009BD1BC1}"/>
    <cellStyle name="Vírgula 2 3 4 8 2 3" xfId="25856" xr:uid="{2222158A-CDF9-415C-B50A-227EEE67A9EF}"/>
    <cellStyle name="Vírgula 2 3 4 8 2 4" xfId="37651" xr:uid="{00FCD1DA-5D6C-49E6-89C3-F0949CDCFCE9}"/>
    <cellStyle name="Vírgula 2 3 4 8 3" xfId="17019" xr:uid="{0D0717F8-38CA-40F2-B1B2-B22E46AD20ED}"/>
    <cellStyle name="Vírgula 2 3 4 8 3 2" xfId="28813" xr:uid="{4DDCEC31-9035-4237-9F35-31CE7C096079}"/>
    <cellStyle name="Vírgula 2 3 4 8 3 3" xfId="40612" xr:uid="{3594C61F-36C5-4289-B1BC-C7457F8C9D26}"/>
    <cellStyle name="Vírgula 2 3 4 8 4" xfId="22920" xr:uid="{58F92AB3-98C3-4BCA-8FE4-183A182B4DAC}"/>
    <cellStyle name="Vírgula 2 3 4 8 5" xfId="34715" xr:uid="{4D611DF0-AA5A-4759-87CE-FDE8CBA8F410}"/>
    <cellStyle name="Vírgula 2 3 4 9" xfId="12479" xr:uid="{00000000-0005-0000-0000-000050290000}"/>
    <cellStyle name="Vírgula 2 3 4 9 2" xfId="18410" xr:uid="{B3E7BBD2-7052-4332-8213-EC31CD25D910}"/>
    <cellStyle name="Vírgula 2 3 4 9 2 2" xfId="30204" xr:uid="{CD7C0A3C-7AB1-43F1-9509-925A4DD5D00B}"/>
    <cellStyle name="Vírgula 2 3 4 9 2 3" xfId="42003" xr:uid="{C8C5FA48-8568-43A0-AD8B-2454B57CFD53}"/>
    <cellStyle name="Vírgula 2 3 4 9 3" xfId="24311" xr:uid="{A1A167E7-7594-4689-B1F3-F91446120A4A}"/>
    <cellStyle name="Vírgula 2 3 4 9 4" xfId="36106" xr:uid="{C2D19D65-B5D0-443D-A59E-EE1632C115DA}"/>
    <cellStyle name="Vírgula 2 3 4_Empréstimos e Financiamento SPE" xfId="10710" xr:uid="{00000000-0005-0000-0000-000051290000}"/>
    <cellStyle name="Vírgula 2 3 5" xfId="415" xr:uid="{00000000-0005-0000-0000-000052290000}"/>
    <cellStyle name="Vírgula 2 3 5 10" xfId="15517" xr:uid="{AAE898AA-FD16-4978-AFF5-E1839DE1A726}"/>
    <cellStyle name="Vírgula 2 3 5 10 2" xfId="27315" xr:uid="{B38743FE-F2DE-4634-B2A6-D5DA378B7565}"/>
    <cellStyle name="Vírgula 2 3 5 10 3" xfId="39110" xr:uid="{9A9D1DBC-9055-4E8D-BF37-FDF0401F7A5C}"/>
    <cellStyle name="Vírgula 2 3 5 11" xfId="21425" xr:uid="{831DE1B3-E6C7-4228-9655-EE34937E0F49}"/>
    <cellStyle name="Vírgula 2 3 5 12" xfId="33217" xr:uid="{42139D81-DFAF-42D5-A3AB-1D98444E080A}"/>
    <cellStyle name="Vírgula 2 3 5 2" xfId="6996" xr:uid="{00000000-0005-0000-0000-000053290000}"/>
    <cellStyle name="Vírgula 2 3 5 2 2" xfId="6997" xr:uid="{00000000-0005-0000-0000-000054290000}"/>
    <cellStyle name="Vírgula 2 3 5 2 2 2" xfId="6998" xr:uid="{00000000-0005-0000-0000-000055290000}"/>
    <cellStyle name="Vírgula 2 3 5 2 2 3" xfId="6999" xr:uid="{00000000-0005-0000-0000-000056290000}"/>
    <cellStyle name="Vírgula 2 3 5 2 3" xfId="7000" xr:uid="{00000000-0005-0000-0000-000057290000}"/>
    <cellStyle name="Vírgula 2 3 5 2 4" xfId="7001" xr:uid="{00000000-0005-0000-0000-000058290000}"/>
    <cellStyle name="Vírgula 2 3 5 2 5" xfId="7002" xr:uid="{00000000-0005-0000-0000-000059290000}"/>
    <cellStyle name="Vírgula 2 3 5 3" xfId="7003" xr:uid="{00000000-0005-0000-0000-00005A290000}"/>
    <cellStyle name="Vírgula 2 3 5 3 2" xfId="7004" xr:uid="{00000000-0005-0000-0000-00005B290000}"/>
    <cellStyle name="Vírgula 2 3 5 3 2 2" xfId="7005" xr:uid="{00000000-0005-0000-0000-00005C290000}"/>
    <cellStyle name="Vírgula 2 3 5 3 2 3" xfId="7006" xr:uid="{00000000-0005-0000-0000-00005D290000}"/>
    <cellStyle name="Vírgula 2 3 5 3 3" xfId="7007" xr:uid="{00000000-0005-0000-0000-00005E290000}"/>
    <cellStyle name="Vírgula 2 3 5 3 4" xfId="7008" xr:uid="{00000000-0005-0000-0000-00005F290000}"/>
    <cellStyle name="Vírgula 2 3 5 3 5" xfId="7009" xr:uid="{00000000-0005-0000-0000-000060290000}"/>
    <cellStyle name="Vírgula 2 3 5 4" xfId="7010" xr:uid="{00000000-0005-0000-0000-000061290000}"/>
    <cellStyle name="Vírgula 2 3 5 4 2" xfId="7011" xr:uid="{00000000-0005-0000-0000-000062290000}"/>
    <cellStyle name="Vírgula 2 3 5 4 3" xfId="7012" xr:uid="{00000000-0005-0000-0000-000063290000}"/>
    <cellStyle name="Vírgula 2 3 5 5" xfId="7013" xr:uid="{00000000-0005-0000-0000-000064290000}"/>
    <cellStyle name="Vírgula 2 3 5 6" xfId="7014" xr:uid="{00000000-0005-0000-0000-000065290000}"/>
    <cellStyle name="Vírgula 2 3 5 7" xfId="7015" xr:uid="{00000000-0005-0000-0000-000066290000}"/>
    <cellStyle name="Vírgula 2 3 5 8" xfId="11132" xr:uid="{00000000-0005-0000-0000-000067290000}"/>
    <cellStyle name="Vírgula 2 3 5 8 2" xfId="14075" xr:uid="{00000000-0005-0000-0000-000068290000}"/>
    <cellStyle name="Vírgula 2 3 5 8 2 2" xfId="20006" xr:uid="{0AF417E3-CCC9-4D81-8BD0-972DE813ACCF}"/>
    <cellStyle name="Vírgula 2 3 5 8 2 2 2" xfId="31800" xr:uid="{588B8B9B-E11A-4218-9F33-3E792D2A10B2}"/>
    <cellStyle name="Vírgula 2 3 5 8 2 2 3" xfId="43599" xr:uid="{22E7BE7E-36EF-45F8-BACD-D3A36CFDEE51}"/>
    <cellStyle name="Vírgula 2 3 5 8 2 3" xfId="25907" xr:uid="{BF88BB29-BE0D-42F2-8A3E-48196E3DBAA9}"/>
    <cellStyle name="Vírgula 2 3 5 8 2 4" xfId="37702" xr:uid="{7240F2DC-97E3-469A-B30C-C7F8FDE6ED39}"/>
    <cellStyle name="Vírgula 2 3 5 8 3" xfId="17070" xr:uid="{3532B71D-F6CF-482D-ADEA-924C95C6F74D}"/>
    <cellStyle name="Vírgula 2 3 5 8 3 2" xfId="28864" xr:uid="{B2E5EF94-FD33-4325-B00D-7F2DE3AA14C0}"/>
    <cellStyle name="Vírgula 2 3 5 8 3 3" xfId="40663" xr:uid="{77011F91-2ED3-4B63-818A-9234A580B3AB}"/>
    <cellStyle name="Vírgula 2 3 5 8 4" xfId="22971" xr:uid="{5273A42E-B1E0-4B3C-AFEF-1130FA806D34}"/>
    <cellStyle name="Vírgula 2 3 5 8 5" xfId="34766" xr:uid="{6747F4E9-4D98-4093-9616-CF0977074822}"/>
    <cellStyle name="Vírgula 2 3 5 9" xfId="12530" xr:uid="{00000000-0005-0000-0000-000069290000}"/>
    <cellStyle name="Vírgula 2 3 5 9 2" xfId="18461" xr:uid="{FC52BEF3-08CE-4E7D-8322-03C863CC6F39}"/>
    <cellStyle name="Vírgula 2 3 5 9 2 2" xfId="30255" xr:uid="{65E15CC3-949D-4C52-9DBA-0445BE14447A}"/>
    <cellStyle name="Vírgula 2 3 5 9 2 3" xfId="42054" xr:uid="{E7A6BE98-F628-49F3-AB32-4DA86E336C72}"/>
    <cellStyle name="Vírgula 2 3 5 9 3" xfId="24362" xr:uid="{04712D17-AA74-4CAF-B62C-0115AD57E4B3}"/>
    <cellStyle name="Vírgula 2 3 5 9 4" xfId="36157" xr:uid="{82D544F3-9C4E-4D6A-9CE8-C97B5A271246}"/>
    <cellStyle name="Vírgula 2 3 5_Empréstimos e Financiamento SPE" xfId="10712" xr:uid="{00000000-0005-0000-0000-00006A290000}"/>
    <cellStyle name="Vírgula 2 3 6" xfId="7016" xr:uid="{00000000-0005-0000-0000-00006B290000}"/>
    <cellStyle name="Vírgula 2 3 6 2" xfId="7017" xr:uid="{00000000-0005-0000-0000-00006C290000}"/>
    <cellStyle name="Vírgula 2 3 6 2 2" xfId="7018" xr:uid="{00000000-0005-0000-0000-00006D290000}"/>
    <cellStyle name="Vírgula 2 3 6 2 2 2" xfId="7019" xr:uid="{00000000-0005-0000-0000-00006E290000}"/>
    <cellStyle name="Vírgula 2 3 6 2 2 3" xfId="7020" xr:uid="{00000000-0005-0000-0000-00006F290000}"/>
    <cellStyle name="Vírgula 2 3 6 2 3" xfId="7021" xr:uid="{00000000-0005-0000-0000-000070290000}"/>
    <cellStyle name="Vírgula 2 3 6 2 4" xfId="7022" xr:uid="{00000000-0005-0000-0000-000071290000}"/>
    <cellStyle name="Vírgula 2 3 6 2 5" xfId="7023" xr:uid="{00000000-0005-0000-0000-000072290000}"/>
    <cellStyle name="Vírgula 2 3 6 3" xfId="7024" xr:uid="{00000000-0005-0000-0000-000073290000}"/>
    <cellStyle name="Vírgula 2 3 6 3 2" xfId="7025" xr:uid="{00000000-0005-0000-0000-000074290000}"/>
    <cellStyle name="Vírgula 2 3 6 3 2 2" xfId="7026" xr:uid="{00000000-0005-0000-0000-000075290000}"/>
    <cellStyle name="Vírgula 2 3 6 3 2 3" xfId="7027" xr:uid="{00000000-0005-0000-0000-000076290000}"/>
    <cellStyle name="Vírgula 2 3 6 3 3" xfId="7028" xr:uid="{00000000-0005-0000-0000-000077290000}"/>
    <cellStyle name="Vírgula 2 3 6 3 4" xfId="7029" xr:uid="{00000000-0005-0000-0000-000078290000}"/>
    <cellStyle name="Vírgula 2 3 6 3 5" xfId="7030" xr:uid="{00000000-0005-0000-0000-000079290000}"/>
    <cellStyle name="Vírgula 2 3 6 4" xfId="7031" xr:uid="{00000000-0005-0000-0000-00007A290000}"/>
    <cellStyle name="Vírgula 2 3 6 4 2" xfId="7032" xr:uid="{00000000-0005-0000-0000-00007B290000}"/>
    <cellStyle name="Vírgula 2 3 6 4 3" xfId="7033" xr:uid="{00000000-0005-0000-0000-00007C290000}"/>
    <cellStyle name="Vírgula 2 3 6 5" xfId="7034" xr:uid="{00000000-0005-0000-0000-00007D290000}"/>
    <cellStyle name="Vírgula 2 3 6 6" xfId="7035" xr:uid="{00000000-0005-0000-0000-00007E290000}"/>
    <cellStyle name="Vírgula 2 3 6 7" xfId="7036" xr:uid="{00000000-0005-0000-0000-00007F290000}"/>
    <cellStyle name="Vírgula 2 3 7" xfId="7037" xr:uid="{00000000-0005-0000-0000-000080290000}"/>
    <cellStyle name="Vírgula 2 3 7 2" xfId="7038" xr:uid="{00000000-0005-0000-0000-000081290000}"/>
    <cellStyle name="Vírgula 2 3 7 2 2" xfId="7039" xr:uid="{00000000-0005-0000-0000-000082290000}"/>
    <cellStyle name="Vírgula 2 3 7 2 2 2" xfId="7040" xr:uid="{00000000-0005-0000-0000-000083290000}"/>
    <cellStyle name="Vírgula 2 3 7 2 2 3" xfId="7041" xr:uid="{00000000-0005-0000-0000-000084290000}"/>
    <cellStyle name="Vírgula 2 3 7 2 3" xfId="7042" xr:uid="{00000000-0005-0000-0000-000085290000}"/>
    <cellStyle name="Vírgula 2 3 7 2 4" xfId="7043" xr:uid="{00000000-0005-0000-0000-000086290000}"/>
    <cellStyle name="Vírgula 2 3 7 2 5" xfId="7044" xr:uid="{00000000-0005-0000-0000-000087290000}"/>
    <cellStyle name="Vírgula 2 3 7 3" xfId="7045" xr:uid="{00000000-0005-0000-0000-000088290000}"/>
    <cellStyle name="Vírgula 2 3 7 3 2" xfId="7046" xr:uid="{00000000-0005-0000-0000-000089290000}"/>
    <cellStyle name="Vírgula 2 3 7 3 2 2" xfId="7047" xr:uid="{00000000-0005-0000-0000-00008A290000}"/>
    <cellStyle name="Vírgula 2 3 7 3 2 3" xfId="7048" xr:uid="{00000000-0005-0000-0000-00008B290000}"/>
    <cellStyle name="Vírgula 2 3 7 3 3" xfId="7049" xr:uid="{00000000-0005-0000-0000-00008C290000}"/>
    <cellStyle name="Vírgula 2 3 7 3 4" xfId="7050" xr:uid="{00000000-0005-0000-0000-00008D290000}"/>
    <cellStyle name="Vírgula 2 3 7 3 5" xfId="7051" xr:uid="{00000000-0005-0000-0000-00008E290000}"/>
    <cellStyle name="Vírgula 2 3 7 4" xfId="7052" xr:uid="{00000000-0005-0000-0000-00008F290000}"/>
    <cellStyle name="Vírgula 2 3 7 4 2" xfId="7053" xr:uid="{00000000-0005-0000-0000-000090290000}"/>
    <cellStyle name="Vírgula 2 3 7 4 3" xfId="7054" xr:uid="{00000000-0005-0000-0000-000091290000}"/>
    <cellStyle name="Vírgula 2 3 7 5" xfId="7055" xr:uid="{00000000-0005-0000-0000-000092290000}"/>
    <cellStyle name="Vírgula 2 3 7 6" xfId="7056" xr:uid="{00000000-0005-0000-0000-000093290000}"/>
    <cellStyle name="Vírgula 2 3 7 7" xfId="7057" xr:uid="{00000000-0005-0000-0000-000094290000}"/>
    <cellStyle name="Vírgula 2 3 8" xfId="7058" xr:uid="{00000000-0005-0000-0000-000095290000}"/>
    <cellStyle name="Vírgula 2 3 8 2" xfId="7059" xr:uid="{00000000-0005-0000-0000-000096290000}"/>
    <cellStyle name="Vírgula 2 3 8 2 2" xfId="7060" xr:uid="{00000000-0005-0000-0000-000097290000}"/>
    <cellStyle name="Vírgula 2 3 8 2 2 2" xfId="7061" xr:uid="{00000000-0005-0000-0000-000098290000}"/>
    <cellStyle name="Vírgula 2 3 8 2 2 3" xfId="7062" xr:uid="{00000000-0005-0000-0000-000099290000}"/>
    <cellStyle name="Vírgula 2 3 8 2 3" xfId="7063" xr:uid="{00000000-0005-0000-0000-00009A290000}"/>
    <cellStyle name="Vírgula 2 3 8 2 4" xfId="7064" xr:uid="{00000000-0005-0000-0000-00009B290000}"/>
    <cellStyle name="Vírgula 2 3 8 2 5" xfId="7065" xr:uid="{00000000-0005-0000-0000-00009C290000}"/>
    <cellStyle name="Vírgula 2 3 8 3" xfId="7066" xr:uid="{00000000-0005-0000-0000-00009D290000}"/>
    <cellStyle name="Vírgula 2 3 8 3 2" xfId="7067" xr:uid="{00000000-0005-0000-0000-00009E290000}"/>
    <cellStyle name="Vírgula 2 3 8 3 2 2" xfId="7068" xr:uid="{00000000-0005-0000-0000-00009F290000}"/>
    <cellStyle name="Vírgula 2 3 8 3 2 3" xfId="7069" xr:uid="{00000000-0005-0000-0000-0000A0290000}"/>
    <cellStyle name="Vírgula 2 3 8 3 3" xfId="7070" xr:uid="{00000000-0005-0000-0000-0000A1290000}"/>
    <cellStyle name="Vírgula 2 3 8 3 4" xfId="7071" xr:uid="{00000000-0005-0000-0000-0000A2290000}"/>
    <cellStyle name="Vírgula 2 3 8 3 5" xfId="7072" xr:uid="{00000000-0005-0000-0000-0000A3290000}"/>
    <cellStyle name="Vírgula 2 3 8 4" xfId="7073" xr:uid="{00000000-0005-0000-0000-0000A4290000}"/>
    <cellStyle name="Vírgula 2 3 8 4 2" xfId="7074" xr:uid="{00000000-0005-0000-0000-0000A5290000}"/>
    <cellStyle name="Vírgula 2 3 8 4 3" xfId="7075" xr:uid="{00000000-0005-0000-0000-0000A6290000}"/>
    <cellStyle name="Vírgula 2 3 8 5" xfId="7076" xr:uid="{00000000-0005-0000-0000-0000A7290000}"/>
    <cellStyle name="Vírgula 2 3 8 6" xfId="7077" xr:uid="{00000000-0005-0000-0000-0000A8290000}"/>
    <cellStyle name="Vírgula 2 3 8 7" xfId="7078" xr:uid="{00000000-0005-0000-0000-0000A9290000}"/>
    <cellStyle name="Vírgula 2 3 9" xfId="7079" xr:uid="{00000000-0005-0000-0000-0000AA290000}"/>
    <cellStyle name="Vírgula 2 3 9 2" xfId="7080" xr:uid="{00000000-0005-0000-0000-0000AB290000}"/>
    <cellStyle name="Vírgula 2 3 9 2 2" xfId="7081" xr:uid="{00000000-0005-0000-0000-0000AC290000}"/>
    <cellStyle name="Vírgula 2 3 9 2 2 2" xfId="7082" xr:uid="{00000000-0005-0000-0000-0000AD290000}"/>
    <cellStyle name="Vírgula 2 3 9 2 2 3" xfId="7083" xr:uid="{00000000-0005-0000-0000-0000AE290000}"/>
    <cellStyle name="Vírgula 2 3 9 2 3" xfId="7084" xr:uid="{00000000-0005-0000-0000-0000AF290000}"/>
    <cellStyle name="Vírgula 2 3 9 2 4" xfId="7085" xr:uid="{00000000-0005-0000-0000-0000B0290000}"/>
    <cellStyle name="Vírgula 2 3 9 2 5" xfId="7086" xr:uid="{00000000-0005-0000-0000-0000B1290000}"/>
    <cellStyle name="Vírgula 2 3 9 3" xfId="7087" xr:uid="{00000000-0005-0000-0000-0000B2290000}"/>
    <cellStyle name="Vírgula 2 3 9 3 2" xfId="7088" xr:uid="{00000000-0005-0000-0000-0000B3290000}"/>
    <cellStyle name="Vírgula 2 3 9 3 2 2" xfId="7089" xr:uid="{00000000-0005-0000-0000-0000B4290000}"/>
    <cellStyle name="Vírgula 2 3 9 3 2 3" xfId="7090" xr:uid="{00000000-0005-0000-0000-0000B5290000}"/>
    <cellStyle name="Vírgula 2 3 9 3 3" xfId="7091" xr:uid="{00000000-0005-0000-0000-0000B6290000}"/>
    <cellStyle name="Vírgula 2 3 9 3 4" xfId="7092" xr:uid="{00000000-0005-0000-0000-0000B7290000}"/>
    <cellStyle name="Vírgula 2 3 9 3 5" xfId="7093" xr:uid="{00000000-0005-0000-0000-0000B8290000}"/>
    <cellStyle name="Vírgula 2 3 9 4" xfId="7094" xr:uid="{00000000-0005-0000-0000-0000B9290000}"/>
    <cellStyle name="Vírgula 2 3 9 4 2" xfId="7095" xr:uid="{00000000-0005-0000-0000-0000BA290000}"/>
    <cellStyle name="Vírgula 2 3 9 4 3" xfId="7096" xr:uid="{00000000-0005-0000-0000-0000BB290000}"/>
    <cellStyle name="Vírgula 2 3 9 5" xfId="7097" xr:uid="{00000000-0005-0000-0000-0000BC290000}"/>
    <cellStyle name="Vírgula 2 3 9 6" xfId="7098" xr:uid="{00000000-0005-0000-0000-0000BD290000}"/>
    <cellStyle name="Vírgula 2 3 9 7" xfId="7099" xr:uid="{00000000-0005-0000-0000-0000BE290000}"/>
    <cellStyle name="Vírgula 2 3_Empréstimos e Financiamento SPE" xfId="10703" xr:uid="{00000000-0005-0000-0000-0000BF290000}"/>
    <cellStyle name="Vírgula 2 30" xfId="15276" xr:uid="{00000000-0005-0000-0000-0000C0290000}"/>
    <cellStyle name="Vírgula 2 31" xfId="15281" xr:uid="{00000000-0005-0000-0000-0000C1290000}"/>
    <cellStyle name="Vírgula 2 32" xfId="15282" xr:uid="{00000000-0005-0000-0000-0000C2290000}"/>
    <cellStyle name="Vírgula 2 33" xfId="15288" xr:uid="{00000000-0005-0000-0000-0000C3290000}"/>
    <cellStyle name="Vírgula 2 34" xfId="15289" xr:uid="{00000000-0005-0000-0000-0000C4290000}"/>
    <cellStyle name="Vírgula 2 35" xfId="15291" xr:uid="{00000000-0005-0000-0000-0000C5290000}"/>
    <cellStyle name="Vírgula 2 36" xfId="15295" xr:uid="{00000000-0005-0000-0000-0000C6290000}"/>
    <cellStyle name="Vírgula 2 37" xfId="15306" xr:uid="{00000000-0005-0000-0000-0000C7290000}"/>
    <cellStyle name="Vírgula 2 37 2" xfId="21212" xr:uid="{56BAE431-8623-43E4-A331-9C18B7709B11}"/>
    <cellStyle name="Vírgula 2 37 2 2" xfId="33006" xr:uid="{9CB3E27E-943E-4107-A9E4-2E1DD39476F7}"/>
    <cellStyle name="Vírgula 2 37 2 3" xfId="44805" xr:uid="{4EB94734-B15B-42B3-94A8-B3FABF0C30FF}"/>
    <cellStyle name="Vírgula 2 38" xfId="15320" xr:uid="{FF1686AF-5C1F-4A33-8C86-34B87DC108B9}"/>
    <cellStyle name="Vírgula 2 38 2" xfId="27118" xr:uid="{CCDEC7A4-214E-4EC3-9A44-79C744B7F0A0}"/>
    <cellStyle name="Vírgula 2 38 3" xfId="38913" xr:uid="{ABE565B2-26CB-41B4-94A0-8CF643B887BC}"/>
    <cellStyle name="Vírgula 2 39" xfId="21228" xr:uid="{C8905034-08A3-4138-91BB-BAC1C79385CA}"/>
    <cellStyle name="Vírgula 2 4" xfId="129" xr:uid="{00000000-0005-0000-0000-0000C8290000}"/>
    <cellStyle name="Vírgula 2 4 10" xfId="12385" xr:uid="{00000000-0005-0000-0000-0000C9290000}"/>
    <cellStyle name="Vírgula 2 4 10 2" xfId="18316" xr:uid="{D966D0DC-BFA1-4504-A124-85D4FB49550B}"/>
    <cellStyle name="Vírgula 2 4 10 2 2" xfId="30110" xr:uid="{E050EAE9-5649-4AD1-B506-54FED2C0E92E}"/>
    <cellStyle name="Vírgula 2 4 10 2 3" xfId="41909" xr:uid="{CD77B053-216D-46AF-AC24-B0876FE8FBA4}"/>
    <cellStyle name="Vírgula 2 4 10 3" xfId="24217" xr:uid="{B1FC392B-28A3-42C1-8FC5-8A5EB6C2EC2A}"/>
    <cellStyle name="Vírgula 2 4 10 4" xfId="36012" xr:uid="{D2058951-F1D6-4FA6-8371-7B6128424F58}"/>
    <cellStyle name="Vírgula 2 4 11" xfId="15372" xr:uid="{A2E96DF2-C5F1-410A-82A0-FB50A8635BD6}"/>
    <cellStyle name="Vírgula 2 4 11 2" xfId="27170" xr:uid="{242CE8A5-EB44-425F-8B38-471E4A56CFBE}"/>
    <cellStyle name="Vírgula 2 4 11 3" xfId="38965" xr:uid="{1C5A8096-36D5-4A03-9786-96AEF2899396}"/>
    <cellStyle name="Vírgula 2 4 12" xfId="21280" xr:uid="{16DF518D-6DCA-4140-B395-3B8D6886999B}"/>
    <cellStyle name="Vírgula 2 4 13" xfId="33072" xr:uid="{7EBC754D-409F-4551-AAB2-F32F6F85FB79}"/>
    <cellStyle name="Vírgula 2 4 2" xfId="567" xr:uid="{00000000-0005-0000-0000-0000CA290000}"/>
    <cellStyle name="Vírgula 2 4 2 10" xfId="15669" xr:uid="{0271E2CC-1CD9-4739-A418-B53A7BAA16F8}"/>
    <cellStyle name="Vírgula 2 4 2 10 2" xfId="27467" xr:uid="{64FDDE80-F2EF-49BB-835C-A5910E82D245}"/>
    <cellStyle name="Vírgula 2 4 2 10 3" xfId="39262" xr:uid="{AFB19329-F8CC-4F71-BAD0-6104136884D4}"/>
    <cellStyle name="Vírgula 2 4 2 11" xfId="21577" xr:uid="{4377CB10-9AB5-4F8B-B63E-FBF4ACD300BB}"/>
    <cellStyle name="Vírgula 2 4 2 12" xfId="33369" xr:uid="{F1165BBF-706C-4592-8F8A-663C90F4B685}"/>
    <cellStyle name="Vírgula 2 4 2 2" xfId="7100" xr:uid="{00000000-0005-0000-0000-0000CB290000}"/>
    <cellStyle name="Vírgula 2 4 2 2 2" xfId="7101" xr:uid="{00000000-0005-0000-0000-0000CC290000}"/>
    <cellStyle name="Vírgula 2 4 2 2 2 2" xfId="7102" xr:uid="{00000000-0005-0000-0000-0000CD290000}"/>
    <cellStyle name="Vírgula 2 4 2 2 2 3" xfId="7103" xr:uid="{00000000-0005-0000-0000-0000CE290000}"/>
    <cellStyle name="Vírgula 2 4 2 2 3" xfId="7104" xr:uid="{00000000-0005-0000-0000-0000CF290000}"/>
    <cellStyle name="Vírgula 2 4 2 2 4" xfId="7105" xr:uid="{00000000-0005-0000-0000-0000D0290000}"/>
    <cellStyle name="Vírgula 2 4 2 2 5" xfId="7106" xr:uid="{00000000-0005-0000-0000-0000D1290000}"/>
    <cellStyle name="Vírgula 2 4 2 3" xfId="7107" xr:uid="{00000000-0005-0000-0000-0000D2290000}"/>
    <cellStyle name="Vírgula 2 4 2 3 2" xfId="7108" xr:uid="{00000000-0005-0000-0000-0000D3290000}"/>
    <cellStyle name="Vírgula 2 4 2 3 2 2" xfId="7109" xr:uid="{00000000-0005-0000-0000-0000D4290000}"/>
    <cellStyle name="Vírgula 2 4 2 3 2 3" xfId="7110" xr:uid="{00000000-0005-0000-0000-0000D5290000}"/>
    <cellStyle name="Vírgula 2 4 2 3 3" xfId="7111" xr:uid="{00000000-0005-0000-0000-0000D6290000}"/>
    <cellStyle name="Vírgula 2 4 2 3 4" xfId="7112" xr:uid="{00000000-0005-0000-0000-0000D7290000}"/>
    <cellStyle name="Vírgula 2 4 2 3 5" xfId="7113" xr:uid="{00000000-0005-0000-0000-0000D8290000}"/>
    <cellStyle name="Vírgula 2 4 2 4" xfId="7114" xr:uid="{00000000-0005-0000-0000-0000D9290000}"/>
    <cellStyle name="Vírgula 2 4 2 4 2" xfId="7115" xr:uid="{00000000-0005-0000-0000-0000DA290000}"/>
    <cellStyle name="Vírgula 2 4 2 4 3" xfId="7116" xr:uid="{00000000-0005-0000-0000-0000DB290000}"/>
    <cellStyle name="Vírgula 2 4 2 5" xfId="7117" xr:uid="{00000000-0005-0000-0000-0000DC290000}"/>
    <cellStyle name="Vírgula 2 4 2 6" xfId="7118" xr:uid="{00000000-0005-0000-0000-0000DD290000}"/>
    <cellStyle name="Vírgula 2 4 2 7" xfId="7119" xr:uid="{00000000-0005-0000-0000-0000DE290000}"/>
    <cellStyle name="Vírgula 2 4 2 8" xfId="11280" xr:uid="{00000000-0005-0000-0000-0000DF290000}"/>
    <cellStyle name="Vírgula 2 4 2 8 2" xfId="14223" xr:uid="{00000000-0005-0000-0000-0000E0290000}"/>
    <cellStyle name="Vírgula 2 4 2 8 2 2" xfId="20154" xr:uid="{72919947-E7B3-4A3F-B2A3-5D0C7693BD72}"/>
    <cellStyle name="Vírgula 2 4 2 8 2 2 2" xfId="31948" xr:uid="{34037437-3BDF-43FF-8EDD-52B72214BEAE}"/>
    <cellStyle name="Vírgula 2 4 2 8 2 2 3" xfId="43747" xr:uid="{D255A7CD-9078-4980-9B9C-05F14E5A9A09}"/>
    <cellStyle name="Vírgula 2 4 2 8 2 3" xfId="26055" xr:uid="{B354F6FC-EF7C-4755-AD38-2ED316ED0418}"/>
    <cellStyle name="Vírgula 2 4 2 8 2 4" xfId="37850" xr:uid="{D0B6261D-9BFE-43F5-A9B2-DFDF50135D6A}"/>
    <cellStyle name="Vírgula 2 4 2 8 3" xfId="17218" xr:uid="{5CF321B5-30A3-47C2-81EC-0B59CA5A5AC4}"/>
    <cellStyle name="Vírgula 2 4 2 8 3 2" xfId="29012" xr:uid="{E7382672-2DAD-43CA-9608-78E9EB4D51AB}"/>
    <cellStyle name="Vírgula 2 4 2 8 3 3" xfId="40811" xr:uid="{B84E1272-C1CA-4AF0-9389-7034BA33B880}"/>
    <cellStyle name="Vírgula 2 4 2 8 4" xfId="23119" xr:uid="{5F1E0177-5258-4740-8A34-B9AB1E7F908B}"/>
    <cellStyle name="Vírgula 2 4 2 8 5" xfId="34914" xr:uid="{7210FB3A-938B-4114-A2DD-CDBC97C9A795}"/>
    <cellStyle name="Vírgula 2 4 2 9" xfId="12682" xr:uid="{00000000-0005-0000-0000-0000E1290000}"/>
    <cellStyle name="Vírgula 2 4 2 9 2" xfId="18613" xr:uid="{C688382C-4C2B-45F0-9F3F-264DDA197B3D}"/>
    <cellStyle name="Vírgula 2 4 2 9 2 2" xfId="30407" xr:uid="{4442AD73-DE29-479B-8057-98BA5AA74070}"/>
    <cellStyle name="Vírgula 2 4 2 9 2 3" xfId="42206" xr:uid="{2548C4F1-B5CC-4DFC-9C21-B8D68FAD9C9C}"/>
    <cellStyle name="Vírgula 2 4 2 9 3" xfId="24514" xr:uid="{D3C0DD4B-E657-449D-BAC6-38028DAD287B}"/>
    <cellStyle name="Vírgula 2 4 2 9 4" xfId="36309" xr:uid="{6785415F-1869-498C-88AD-B6E84D4531FB}"/>
    <cellStyle name="Vírgula 2 4 2_Empréstimos e Financiamento SPE" xfId="10714" xr:uid="{00000000-0005-0000-0000-0000E2290000}"/>
    <cellStyle name="Vírgula 2 4 3" xfId="424" xr:uid="{00000000-0005-0000-0000-0000E3290000}"/>
    <cellStyle name="Vírgula 2 4 3 10" xfId="33226" xr:uid="{1BA6344E-014A-4967-8573-9E5E6F30782E}"/>
    <cellStyle name="Vírgula 2 4 3 2" xfId="7120" xr:uid="{00000000-0005-0000-0000-0000E4290000}"/>
    <cellStyle name="Vírgula 2 4 3 2 2" xfId="7121" xr:uid="{00000000-0005-0000-0000-0000E5290000}"/>
    <cellStyle name="Vírgula 2 4 3 2 3" xfId="7122" xr:uid="{00000000-0005-0000-0000-0000E6290000}"/>
    <cellStyle name="Vírgula 2 4 3 3" xfId="7123" xr:uid="{00000000-0005-0000-0000-0000E7290000}"/>
    <cellStyle name="Vírgula 2 4 3 4" xfId="7124" xr:uid="{00000000-0005-0000-0000-0000E8290000}"/>
    <cellStyle name="Vírgula 2 4 3 5" xfId="7125" xr:uid="{00000000-0005-0000-0000-0000E9290000}"/>
    <cellStyle name="Vírgula 2 4 3 6" xfId="11141" xr:uid="{00000000-0005-0000-0000-0000EA290000}"/>
    <cellStyle name="Vírgula 2 4 3 6 2" xfId="14084" xr:uid="{00000000-0005-0000-0000-0000EB290000}"/>
    <cellStyle name="Vírgula 2 4 3 6 2 2" xfId="20015" xr:uid="{C2A61202-918A-4628-A652-3F09A5BF1DF5}"/>
    <cellStyle name="Vírgula 2 4 3 6 2 2 2" xfId="31809" xr:uid="{03BFA51E-A82F-47FA-88A3-270B88EEE552}"/>
    <cellStyle name="Vírgula 2 4 3 6 2 2 3" xfId="43608" xr:uid="{2AD1032B-1F62-4BF5-8B7B-97F0994B343A}"/>
    <cellStyle name="Vírgula 2 4 3 6 2 3" xfId="25916" xr:uid="{C5DD0B2D-CA6F-4C42-B582-BF49FD67727E}"/>
    <cellStyle name="Vírgula 2 4 3 6 2 4" xfId="37711" xr:uid="{A5C4E36D-C5A2-4F87-8D66-F5F9E0076859}"/>
    <cellStyle name="Vírgula 2 4 3 6 3" xfId="17079" xr:uid="{8EF29153-8D0B-4DFB-9D05-0DB94B2A8DF2}"/>
    <cellStyle name="Vírgula 2 4 3 6 3 2" xfId="28873" xr:uid="{DA7F2D29-4C7A-48EC-8AC2-555DE173ADE8}"/>
    <cellStyle name="Vírgula 2 4 3 6 3 3" xfId="40672" xr:uid="{84F1B18C-A162-42F1-9CAE-3799C9FBF50F}"/>
    <cellStyle name="Vírgula 2 4 3 6 4" xfId="22980" xr:uid="{11002DD3-504A-4D71-98DF-E0AD71F397F9}"/>
    <cellStyle name="Vírgula 2 4 3 6 5" xfId="34775" xr:uid="{63F41935-A624-4AF9-951F-610FE7B1990F}"/>
    <cellStyle name="Vírgula 2 4 3 7" xfId="12539" xr:uid="{00000000-0005-0000-0000-0000EC290000}"/>
    <cellStyle name="Vírgula 2 4 3 7 2" xfId="18470" xr:uid="{E175FBEC-5AE5-461F-B06A-084BEC210893}"/>
    <cellStyle name="Vírgula 2 4 3 7 2 2" xfId="30264" xr:uid="{B5D49CF8-43D8-41A5-B14F-456F31A99CD2}"/>
    <cellStyle name="Vírgula 2 4 3 7 2 3" xfId="42063" xr:uid="{6B17CB7F-6D56-4057-B188-E62908D4BBE2}"/>
    <cellStyle name="Vírgula 2 4 3 7 3" xfId="24371" xr:uid="{EF19CBFD-B024-4A7F-AC00-344748DB6BC1}"/>
    <cellStyle name="Vírgula 2 4 3 7 4" xfId="36166" xr:uid="{28D737B8-1A50-4D61-B5DA-F0C7B343D2B6}"/>
    <cellStyle name="Vírgula 2 4 3 8" xfId="15526" xr:uid="{E59E7DD3-4B3F-4B18-9D36-DF8E1A9574AF}"/>
    <cellStyle name="Vírgula 2 4 3 8 2" xfId="27324" xr:uid="{6787F5EE-C53C-4E19-AF4B-81376B34C4E2}"/>
    <cellStyle name="Vírgula 2 4 3 8 3" xfId="39119" xr:uid="{BDC28430-ED2F-4863-A5D1-F168B80AA122}"/>
    <cellStyle name="Vírgula 2 4 3 9" xfId="21434" xr:uid="{F30F20D2-C341-446B-AD06-F2FF9FDB7B9D}"/>
    <cellStyle name="Vírgula 2 4 3_Empréstimos e Financiamento SPE" xfId="10715" xr:uid="{00000000-0005-0000-0000-0000ED290000}"/>
    <cellStyle name="Vírgula 2 4 4" xfId="7126" xr:uid="{00000000-0005-0000-0000-0000EE290000}"/>
    <cellStyle name="Vírgula 2 4 4 2" xfId="7127" xr:uid="{00000000-0005-0000-0000-0000EF290000}"/>
    <cellStyle name="Vírgula 2 4 4 2 2" xfId="7128" xr:uid="{00000000-0005-0000-0000-0000F0290000}"/>
    <cellStyle name="Vírgula 2 4 4 2 3" xfId="7129" xr:uid="{00000000-0005-0000-0000-0000F1290000}"/>
    <cellStyle name="Vírgula 2 4 4 3" xfId="7130" xr:uid="{00000000-0005-0000-0000-0000F2290000}"/>
    <cellStyle name="Vírgula 2 4 4 4" xfId="7131" xr:uid="{00000000-0005-0000-0000-0000F3290000}"/>
    <cellStyle name="Vírgula 2 4 4 5" xfId="7132" xr:uid="{00000000-0005-0000-0000-0000F4290000}"/>
    <cellStyle name="Vírgula 2 4 5" xfId="7133" xr:uid="{00000000-0005-0000-0000-0000F5290000}"/>
    <cellStyle name="Vírgula 2 4 5 2" xfId="7134" xr:uid="{00000000-0005-0000-0000-0000F6290000}"/>
    <cellStyle name="Vírgula 2 4 5 3" xfId="7135" xr:uid="{00000000-0005-0000-0000-0000F7290000}"/>
    <cellStyle name="Vírgula 2 4 6" xfId="7136" xr:uid="{00000000-0005-0000-0000-0000F8290000}"/>
    <cellStyle name="Vírgula 2 4 7" xfId="7137" xr:uid="{00000000-0005-0000-0000-0000F9290000}"/>
    <cellStyle name="Vírgula 2 4 8" xfId="7138" xr:uid="{00000000-0005-0000-0000-0000FA290000}"/>
    <cellStyle name="Vírgula 2 4 9" xfId="10985" xr:uid="{00000000-0005-0000-0000-0000FB290000}"/>
    <cellStyle name="Vírgula 2 4 9 2" xfId="13934" xr:uid="{00000000-0005-0000-0000-0000FC290000}"/>
    <cellStyle name="Vírgula 2 4 9 2 2" xfId="19865" xr:uid="{4B48F246-76CE-45E0-A749-80906699D51F}"/>
    <cellStyle name="Vírgula 2 4 9 2 2 2" xfId="31659" xr:uid="{058CFA14-77F2-4361-8F09-E0DB1677E1E9}"/>
    <cellStyle name="Vírgula 2 4 9 2 2 3" xfId="43458" xr:uid="{2B388879-39ED-41FB-824A-3CFF19DA6F32}"/>
    <cellStyle name="Vírgula 2 4 9 2 3" xfId="25766" xr:uid="{FBD673A3-FE3E-478E-8404-56674E7AB4A9}"/>
    <cellStyle name="Vírgula 2 4 9 2 4" xfId="37561" xr:uid="{7766BCB4-5798-497C-849E-2C2DAE12D93B}"/>
    <cellStyle name="Vírgula 2 4 9 3" xfId="16929" xr:uid="{4E10E922-A5AF-49CC-87EC-24600C6AA55D}"/>
    <cellStyle name="Vírgula 2 4 9 3 2" xfId="28723" xr:uid="{E5A81E09-3F08-4990-9BA7-89E66766B9F3}"/>
    <cellStyle name="Vírgula 2 4 9 3 3" xfId="40522" xr:uid="{DD3F4B2D-216C-4F6E-A77C-EBFAC666FD1F}"/>
    <cellStyle name="Vírgula 2 4 9 4" xfId="22830" xr:uid="{F87838E5-A340-461A-ABD1-C02E734A815A}"/>
    <cellStyle name="Vírgula 2 4 9 5" xfId="34625" xr:uid="{BFC6C45F-3CB5-46A3-A1E3-ED96ADD8ED83}"/>
    <cellStyle name="Vírgula 2 4_Empréstimos e Financiamento SPE" xfId="10713" xr:uid="{00000000-0005-0000-0000-0000FD290000}"/>
    <cellStyle name="Vírgula 2 40" xfId="33020" xr:uid="{521D8837-8677-4353-B1B9-A3C86BE47334}"/>
    <cellStyle name="Vírgula 2 5" xfId="99" xr:uid="{00000000-0005-0000-0000-0000FE290000}"/>
    <cellStyle name="Vírgula 2 5 10" xfId="15354" xr:uid="{89CE667A-0980-41B0-AC34-FA8031CB415D}"/>
    <cellStyle name="Vírgula 2 5 10 2" xfId="27152" xr:uid="{E14E3BEE-BBDF-48FC-9DCF-66E5CF433AD2}"/>
    <cellStyle name="Vírgula 2 5 10 3" xfId="38947" xr:uid="{BBCD440B-1425-4D17-9284-746E717FC8CD}"/>
    <cellStyle name="Vírgula 2 5 11" xfId="21262" xr:uid="{E692DC1E-2EAC-4A5F-9645-7BD1C021F274}"/>
    <cellStyle name="Vírgula 2 5 12" xfId="33054" xr:uid="{E74B16DD-3101-4507-9121-A7B8B19F1410}"/>
    <cellStyle name="Vírgula 2 5 2" xfId="549" xr:uid="{00000000-0005-0000-0000-0000FF290000}"/>
    <cellStyle name="Vírgula 2 5 2 10" xfId="33351" xr:uid="{751A5063-555B-4401-BE32-414B0C9DD55E}"/>
    <cellStyle name="Vírgula 2 5 2 2" xfId="7139" xr:uid="{00000000-0005-0000-0000-0000002A0000}"/>
    <cellStyle name="Vírgula 2 5 2 2 2" xfId="7140" xr:uid="{00000000-0005-0000-0000-0000012A0000}"/>
    <cellStyle name="Vírgula 2 5 2 2 3" xfId="7141" xr:uid="{00000000-0005-0000-0000-0000022A0000}"/>
    <cellStyle name="Vírgula 2 5 2 3" xfId="7142" xr:uid="{00000000-0005-0000-0000-0000032A0000}"/>
    <cellStyle name="Vírgula 2 5 2 4" xfId="7143" xr:uid="{00000000-0005-0000-0000-0000042A0000}"/>
    <cellStyle name="Vírgula 2 5 2 5" xfId="7144" xr:uid="{00000000-0005-0000-0000-0000052A0000}"/>
    <cellStyle name="Vírgula 2 5 2 6" xfId="11262" xr:uid="{00000000-0005-0000-0000-0000062A0000}"/>
    <cellStyle name="Vírgula 2 5 2 6 2" xfId="14205" xr:uid="{00000000-0005-0000-0000-0000072A0000}"/>
    <cellStyle name="Vírgula 2 5 2 6 2 2" xfId="20136" xr:uid="{03C404B0-C068-42C0-816F-4911DCE72070}"/>
    <cellStyle name="Vírgula 2 5 2 6 2 2 2" xfId="31930" xr:uid="{CB3FC003-D9A6-42D4-8C58-647BBAA38025}"/>
    <cellStyle name="Vírgula 2 5 2 6 2 2 3" xfId="43729" xr:uid="{1389D5CE-ACF6-4655-9FDA-F337EE9E264E}"/>
    <cellStyle name="Vírgula 2 5 2 6 2 3" xfId="26037" xr:uid="{4E7AF108-D3C7-4CD0-826E-1326CF480FCD}"/>
    <cellStyle name="Vírgula 2 5 2 6 2 4" xfId="37832" xr:uid="{F3B9144F-7AFD-4B13-A2F7-80A0C0AFA0BE}"/>
    <cellStyle name="Vírgula 2 5 2 6 3" xfId="17200" xr:uid="{5ED96646-A59A-40D2-94DE-3316E03EDA5E}"/>
    <cellStyle name="Vírgula 2 5 2 6 3 2" xfId="28994" xr:uid="{57EAEB74-2F66-4CDD-B5A8-4885918EA38D}"/>
    <cellStyle name="Vírgula 2 5 2 6 3 3" xfId="40793" xr:uid="{B19C4F87-D336-4CE8-B235-4887C9DE6FD0}"/>
    <cellStyle name="Vírgula 2 5 2 6 4" xfId="23101" xr:uid="{9DBEACF8-79D6-4EBA-B307-24AE5647B53F}"/>
    <cellStyle name="Vírgula 2 5 2 6 5" xfId="34896" xr:uid="{7CD75A0E-70ED-4629-8890-AFA321F189C5}"/>
    <cellStyle name="Vírgula 2 5 2 7" xfId="12664" xr:uid="{00000000-0005-0000-0000-0000082A0000}"/>
    <cellStyle name="Vírgula 2 5 2 7 2" xfId="18595" xr:uid="{8F0BCA2E-C823-4ED2-8765-EF8D3A8D482C}"/>
    <cellStyle name="Vírgula 2 5 2 7 2 2" xfId="30389" xr:uid="{6B8005A9-D128-48FD-8AD7-614A30EEF265}"/>
    <cellStyle name="Vírgula 2 5 2 7 2 3" xfId="42188" xr:uid="{80E0E1AA-8ADA-4D3C-92D3-AF4A487C3A7E}"/>
    <cellStyle name="Vírgula 2 5 2 7 3" xfId="24496" xr:uid="{3A6DA955-0AE9-4756-A328-C359393F0932}"/>
    <cellStyle name="Vírgula 2 5 2 7 4" xfId="36291" xr:uid="{F0B88FDE-8749-4CE0-86B0-FCCF51BE0DFE}"/>
    <cellStyle name="Vírgula 2 5 2 8" xfId="15651" xr:uid="{04E6988A-7F15-415B-98A7-5C4D459E7CBF}"/>
    <cellStyle name="Vírgula 2 5 2 8 2" xfId="27449" xr:uid="{ECDBD8EB-D681-4C51-ACAA-53B21C45BE85}"/>
    <cellStyle name="Vírgula 2 5 2 8 3" xfId="39244" xr:uid="{B66B087E-A23C-4A6B-B105-109D824F8A2A}"/>
    <cellStyle name="Vírgula 2 5 2 9" xfId="21559" xr:uid="{4BC5324F-46D7-414C-900F-77AC98EEF8C8}"/>
    <cellStyle name="Vírgula 2 5 2_Empréstimos e Financiamento SPE" xfId="10717" xr:uid="{00000000-0005-0000-0000-0000092A0000}"/>
    <cellStyle name="Vírgula 2 5 3" xfId="406" xr:uid="{00000000-0005-0000-0000-00000A2A0000}"/>
    <cellStyle name="Vírgula 2 5 3 10" xfId="33208" xr:uid="{7F0E81E0-929B-4B2F-83C7-EC1A3335D4FA}"/>
    <cellStyle name="Vírgula 2 5 3 2" xfId="7145" xr:uid="{00000000-0005-0000-0000-00000B2A0000}"/>
    <cellStyle name="Vírgula 2 5 3 2 2" xfId="7146" xr:uid="{00000000-0005-0000-0000-00000C2A0000}"/>
    <cellStyle name="Vírgula 2 5 3 2 3" xfId="7147" xr:uid="{00000000-0005-0000-0000-00000D2A0000}"/>
    <cellStyle name="Vírgula 2 5 3 3" xfId="7148" xr:uid="{00000000-0005-0000-0000-00000E2A0000}"/>
    <cellStyle name="Vírgula 2 5 3 4" xfId="7149" xr:uid="{00000000-0005-0000-0000-00000F2A0000}"/>
    <cellStyle name="Vírgula 2 5 3 5" xfId="7150" xr:uid="{00000000-0005-0000-0000-0000102A0000}"/>
    <cellStyle name="Vírgula 2 5 3 6" xfId="11123" xr:uid="{00000000-0005-0000-0000-0000112A0000}"/>
    <cellStyle name="Vírgula 2 5 3 6 2" xfId="14066" xr:uid="{00000000-0005-0000-0000-0000122A0000}"/>
    <cellStyle name="Vírgula 2 5 3 6 2 2" xfId="19997" xr:uid="{E1B55FAB-1770-4542-BDB4-94D52DEC09BC}"/>
    <cellStyle name="Vírgula 2 5 3 6 2 2 2" xfId="31791" xr:uid="{567F8B9F-0D5A-46A5-8B74-F0FAD2C607D4}"/>
    <cellStyle name="Vírgula 2 5 3 6 2 2 3" xfId="43590" xr:uid="{BFD8121F-3327-4BFE-9D4D-023777A99F67}"/>
    <cellStyle name="Vírgula 2 5 3 6 2 3" xfId="25898" xr:uid="{F8F91218-F7E5-4F5E-914B-D490D8F518DE}"/>
    <cellStyle name="Vírgula 2 5 3 6 2 4" xfId="37693" xr:uid="{78D86054-FE99-4030-995A-22200A40A5CD}"/>
    <cellStyle name="Vírgula 2 5 3 6 3" xfId="17061" xr:uid="{A8346E86-EDD6-4873-9306-E9ACBC3A2E3D}"/>
    <cellStyle name="Vírgula 2 5 3 6 3 2" xfId="28855" xr:uid="{92073E15-6DA4-4A41-AA5A-EDEB434657F1}"/>
    <cellStyle name="Vírgula 2 5 3 6 3 3" xfId="40654" xr:uid="{B3CB2C6B-DA01-40BD-81C9-2E128F91B85A}"/>
    <cellStyle name="Vírgula 2 5 3 6 4" xfId="22962" xr:uid="{5ABAD12B-F828-4BF9-8BFD-272EA5C74CDE}"/>
    <cellStyle name="Vírgula 2 5 3 6 5" xfId="34757" xr:uid="{26FB1E83-25C3-466B-8644-C1A5C958ACFD}"/>
    <cellStyle name="Vírgula 2 5 3 7" xfId="12521" xr:uid="{00000000-0005-0000-0000-0000132A0000}"/>
    <cellStyle name="Vírgula 2 5 3 7 2" xfId="18452" xr:uid="{EA42493C-B94B-4588-A4CD-7586692A644C}"/>
    <cellStyle name="Vírgula 2 5 3 7 2 2" xfId="30246" xr:uid="{5E2D11FA-1B8C-4EC9-936C-0D8A87316494}"/>
    <cellStyle name="Vírgula 2 5 3 7 2 3" xfId="42045" xr:uid="{0A810278-2498-4CA5-8AB2-2AFFBAF07F81}"/>
    <cellStyle name="Vírgula 2 5 3 7 3" xfId="24353" xr:uid="{0EA9E921-32DC-4188-BA45-3749C7F16219}"/>
    <cellStyle name="Vírgula 2 5 3 7 4" xfId="36148" xr:uid="{B7F9A0B2-39FA-4290-AD95-19DB1E7C897F}"/>
    <cellStyle name="Vírgula 2 5 3 8" xfId="15508" xr:uid="{284B5F90-7D21-43DF-B0B6-A88C38EF6983}"/>
    <cellStyle name="Vírgula 2 5 3 8 2" xfId="27306" xr:uid="{11582DB9-2B42-4B00-A035-CA69558254E0}"/>
    <cellStyle name="Vírgula 2 5 3 8 3" xfId="39101" xr:uid="{4EE16905-CC54-4C8F-8CD8-265BFAAC3856}"/>
    <cellStyle name="Vírgula 2 5 3 9" xfId="21416" xr:uid="{51D3784F-5682-44E2-9D3D-3D66A3238602}"/>
    <cellStyle name="Vírgula 2 5 3_Empréstimos e Financiamento SPE" xfId="10718" xr:uid="{00000000-0005-0000-0000-0000142A0000}"/>
    <cellStyle name="Vírgula 2 5 4" xfId="7151" xr:uid="{00000000-0005-0000-0000-0000152A0000}"/>
    <cellStyle name="Vírgula 2 5 4 2" xfId="7152" xr:uid="{00000000-0005-0000-0000-0000162A0000}"/>
    <cellStyle name="Vírgula 2 5 4 3" xfId="7153" xr:uid="{00000000-0005-0000-0000-0000172A0000}"/>
    <cellStyle name="Vírgula 2 5 5" xfId="7154" xr:uid="{00000000-0005-0000-0000-0000182A0000}"/>
    <cellStyle name="Vírgula 2 5 6" xfId="7155" xr:uid="{00000000-0005-0000-0000-0000192A0000}"/>
    <cellStyle name="Vírgula 2 5 7" xfId="7156" xr:uid="{00000000-0005-0000-0000-00001A2A0000}"/>
    <cellStyle name="Vírgula 2 5 8" xfId="10967" xr:uid="{00000000-0005-0000-0000-00001B2A0000}"/>
    <cellStyle name="Vírgula 2 5 8 2" xfId="13916" xr:uid="{00000000-0005-0000-0000-00001C2A0000}"/>
    <cellStyle name="Vírgula 2 5 8 2 2" xfId="19847" xr:uid="{30C8F8BC-8F56-41B4-912C-CBF30A1C4FE0}"/>
    <cellStyle name="Vírgula 2 5 8 2 2 2" xfId="31641" xr:uid="{159E36A0-0921-4813-A248-75F6E5FC2B2C}"/>
    <cellStyle name="Vírgula 2 5 8 2 2 3" xfId="43440" xr:uid="{E86E2336-C955-4A8A-A389-027C1315B254}"/>
    <cellStyle name="Vírgula 2 5 8 2 3" xfId="25748" xr:uid="{9307B2A2-E692-4B85-B7E7-28D0EBE9D200}"/>
    <cellStyle name="Vírgula 2 5 8 2 4" xfId="37543" xr:uid="{60F9AC51-195D-484A-AD99-A9F66D6F4ACD}"/>
    <cellStyle name="Vírgula 2 5 8 3" xfId="16911" xr:uid="{D7F4ED4C-9E69-40A9-9338-85533FF07023}"/>
    <cellStyle name="Vírgula 2 5 8 3 2" xfId="28705" xr:uid="{9967D813-0EA3-4967-80A2-E3AC71D1A608}"/>
    <cellStyle name="Vírgula 2 5 8 3 3" xfId="40504" xr:uid="{E5E62E5A-4B6A-4B40-82A0-8F4CCC07B42D}"/>
    <cellStyle name="Vírgula 2 5 8 4" xfId="22812" xr:uid="{A54FBE23-8F03-4CF5-A2B0-75F3EDAC0E48}"/>
    <cellStyle name="Vírgula 2 5 8 5" xfId="34607" xr:uid="{A50C6FCE-00AE-40CD-8BCD-8BEA1B18EA99}"/>
    <cellStyle name="Vírgula 2 5 9" xfId="12367" xr:uid="{00000000-0005-0000-0000-00001D2A0000}"/>
    <cellStyle name="Vírgula 2 5 9 2" xfId="18298" xr:uid="{4AA2CC93-7F51-45B4-A340-CFDD966BB990}"/>
    <cellStyle name="Vírgula 2 5 9 2 2" xfId="30092" xr:uid="{08B338F9-9A14-435C-B7AB-70146EDA102C}"/>
    <cellStyle name="Vírgula 2 5 9 2 3" xfId="41891" xr:uid="{81B5507B-604B-4BE1-BB47-20648CAC8623}"/>
    <cellStyle name="Vírgula 2 5 9 3" xfId="24199" xr:uid="{B023C297-3B63-43BF-9762-16A017B521D8}"/>
    <cellStyle name="Vírgula 2 5 9 4" xfId="35994" xr:uid="{DB24B191-AE38-4ED7-B6D4-6BFDFB7873A2}"/>
    <cellStyle name="Vírgula 2 5_Empréstimos e Financiamento SPE" xfId="10716" xr:uid="{00000000-0005-0000-0000-00001E2A0000}"/>
    <cellStyle name="Vírgula 2 6" xfId="79" xr:uid="{00000000-0005-0000-0000-00001F2A0000}"/>
    <cellStyle name="Vírgula 2 6 10" xfId="15338" xr:uid="{87A93DD0-3472-4229-B15C-C07ACDF9599D}"/>
    <cellStyle name="Vírgula 2 6 10 2" xfId="27136" xr:uid="{086484B0-F5A2-40DF-B38F-1E67446F58B4}"/>
    <cellStyle name="Vírgula 2 6 10 3" xfId="38931" xr:uid="{BADF8AE4-23C8-420A-8085-8336A528E227}"/>
    <cellStyle name="Vírgula 2 6 11" xfId="21246" xr:uid="{40DE5522-AA6C-4D8C-A4A1-093BC2C6C5E8}"/>
    <cellStyle name="Vírgula 2 6 12" xfId="33038" xr:uid="{AF96BA30-BAED-4C2F-8ED6-D84C6D6E2CF5}"/>
    <cellStyle name="Vírgula 2 6 2" xfId="533" xr:uid="{00000000-0005-0000-0000-0000202A0000}"/>
    <cellStyle name="Vírgula 2 6 2 10" xfId="33335" xr:uid="{0FCC2CDF-C904-4B1A-8DB9-F42B1285A75C}"/>
    <cellStyle name="Vírgula 2 6 2 2" xfId="7157" xr:uid="{00000000-0005-0000-0000-0000212A0000}"/>
    <cellStyle name="Vírgula 2 6 2 2 2" xfId="7158" xr:uid="{00000000-0005-0000-0000-0000222A0000}"/>
    <cellStyle name="Vírgula 2 6 2 2 3" xfId="7159" xr:uid="{00000000-0005-0000-0000-0000232A0000}"/>
    <cellStyle name="Vírgula 2 6 2 3" xfId="7160" xr:uid="{00000000-0005-0000-0000-0000242A0000}"/>
    <cellStyle name="Vírgula 2 6 2 4" xfId="7161" xr:uid="{00000000-0005-0000-0000-0000252A0000}"/>
    <cellStyle name="Vírgula 2 6 2 5" xfId="7162" xr:uid="{00000000-0005-0000-0000-0000262A0000}"/>
    <cellStyle name="Vírgula 2 6 2 6" xfId="11248" xr:uid="{00000000-0005-0000-0000-0000272A0000}"/>
    <cellStyle name="Vírgula 2 6 2 6 2" xfId="14191" xr:uid="{00000000-0005-0000-0000-0000282A0000}"/>
    <cellStyle name="Vírgula 2 6 2 6 2 2" xfId="20122" xr:uid="{30B7E95D-C4F0-4CAE-B983-0993CEC99E7B}"/>
    <cellStyle name="Vírgula 2 6 2 6 2 2 2" xfId="31916" xr:uid="{E3110929-B59E-4051-BD95-E5E56B953488}"/>
    <cellStyle name="Vírgula 2 6 2 6 2 2 3" xfId="43715" xr:uid="{67856CC3-1124-4A39-BD2D-100E113DFE11}"/>
    <cellStyle name="Vírgula 2 6 2 6 2 3" xfId="26023" xr:uid="{4B14A52E-AC7F-4B3D-A334-434A9201FF91}"/>
    <cellStyle name="Vírgula 2 6 2 6 2 4" xfId="37818" xr:uid="{0E776E6D-3DA1-4D9F-AFC4-D8C396192524}"/>
    <cellStyle name="Vírgula 2 6 2 6 3" xfId="17186" xr:uid="{8E5169B9-6ADC-4F93-BDE8-A8AE43826CCB}"/>
    <cellStyle name="Vírgula 2 6 2 6 3 2" xfId="28980" xr:uid="{902FF721-2C39-45FE-AA16-5B1E990D582A}"/>
    <cellStyle name="Vírgula 2 6 2 6 3 3" xfId="40779" xr:uid="{EC068C57-0E68-44C2-A09D-9DD763145FA4}"/>
    <cellStyle name="Vírgula 2 6 2 6 4" xfId="23087" xr:uid="{F0225F79-E7B6-4B22-B72C-A74E80944E4A}"/>
    <cellStyle name="Vírgula 2 6 2 6 5" xfId="34882" xr:uid="{E374382D-EAAA-4862-97DA-46C593F78966}"/>
    <cellStyle name="Vírgula 2 6 2 7" xfId="12648" xr:uid="{00000000-0005-0000-0000-0000292A0000}"/>
    <cellStyle name="Vírgula 2 6 2 7 2" xfId="18579" xr:uid="{105EFD79-93FE-4777-8037-23EDDD6B1D83}"/>
    <cellStyle name="Vírgula 2 6 2 7 2 2" xfId="30373" xr:uid="{02A481EF-8513-4993-944A-85F39216640B}"/>
    <cellStyle name="Vírgula 2 6 2 7 2 3" xfId="42172" xr:uid="{D3F524C5-C906-400A-A524-6BD345D0A07C}"/>
    <cellStyle name="Vírgula 2 6 2 7 3" xfId="24480" xr:uid="{BEF3AB15-E584-4422-8411-4F9F39F50001}"/>
    <cellStyle name="Vírgula 2 6 2 7 4" xfId="36275" xr:uid="{5998FB65-0D7F-4832-943D-146F7B221DA2}"/>
    <cellStyle name="Vírgula 2 6 2 8" xfId="15635" xr:uid="{48DF77C3-3638-4476-92DD-7841D43A3B81}"/>
    <cellStyle name="Vírgula 2 6 2 8 2" xfId="27433" xr:uid="{C001F9D1-D424-4BB1-AC30-1A4DDC3423FA}"/>
    <cellStyle name="Vírgula 2 6 2 8 3" xfId="39228" xr:uid="{C05D7EEA-1692-4849-919E-19507D1B3282}"/>
    <cellStyle name="Vírgula 2 6 2 9" xfId="21543" xr:uid="{C5A388FC-E270-4312-9948-846128CB42CE}"/>
    <cellStyle name="Vírgula 2 6 2_Empréstimos e Financiamento SPE" xfId="10720" xr:uid="{00000000-0005-0000-0000-00002A2A0000}"/>
    <cellStyle name="Vírgula 2 6 3" xfId="392" xr:uid="{00000000-0005-0000-0000-00002B2A0000}"/>
    <cellStyle name="Vírgula 2 6 3 10" xfId="33194" xr:uid="{5BBC9C09-063D-404C-B3E2-034F4B879803}"/>
    <cellStyle name="Vírgula 2 6 3 2" xfId="7163" xr:uid="{00000000-0005-0000-0000-00002C2A0000}"/>
    <cellStyle name="Vírgula 2 6 3 2 2" xfId="7164" xr:uid="{00000000-0005-0000-0000-00002D2A0000}"/>
    <cellStyle name="Vírgula 2 6 3 2 3" xfId="7165" xr:uid="{00000000-0005-0000-0000-00002E2A0000}"/>
    <cellStyle name="Vírgula 2 6 3 3" xfId="7166" xr:uid="{00000000-0005-0000-0000-00002F2A0000}"/>
    <cellStyle name="Vírgula 2 6 3 4" xfId="7167" xr:uid="{00000000-0005-0000-0000-0000302A0000}"/>
    <cellStyle name="Vírgula 2 6 3 5" xfId="7168" xr:uid="{00000000-0005-0000-0000-0000312A0000}"/>
    <cellStyle name="Vírgula 2 6 3 6" xfId="11109" xr:uid="{00000000-0005-0000-0000-0000322A0000}"/>
    <cellStyle name="Vírgula 2 6 3 6 2" xfId="14052" xr:uid="{00000000-0005-0000-0000-0000332A0000}"/>
    <cellStyle name="Vírgula 2 6 3 6 2 2" xfId="19983" xr:uid="{0DC17305-6DA0-4541-A93A-7978F5B056B2}"/>
    <cellStyle name="Vírgula 2 6 3 6 2 2 2" xfId="31777" xr:uid="{5DAC3369-D6E9-4A15-ADF6-324DD8C948A8}"/>
    <cellStyle name="Vírgula 2 6 3 6 2 2 3" xfId="43576" xr:uid="{1D88CB3E-0DBC-44A6-8CF8-D92F658A0EFF}"/>
    <cellStyle name="Vírgula 2 6 3 6 2 3" xfId="25884" xr:uid="{67944AA7-D668-4606-85FD-82F96557B3F0}"/>
    <cellStyle name="Vírgula 2 6 3 6 2 4" xfId="37679" xr:uid="{9C8649FA-B2B7-4A98-B485-106D46E688FB}"/>
    <cellStyle name="Vírgula 2 6 3 6 3" xfId="17047" xr:uid="{6271F9D0-52E1-46B0-8F95-9A9AD22FF82D}"/>
    <cellStyle name="Vírgula 2 6 3 6 3 2" xfId="28841" xr:uid="{D645293A-BCCB-4251-B0AC-9BA37C12ADB0}"/>
    <cellStyle name="Vírgula 2 6 3 6 3 3" xfId="40640" xr:uid="{77821DC1-4329-49FB-8E90-6F7BA669D8DE}"/>
    <cellStyle name="Vírgula 2 6 3 6 4" xfId="22948" xr:uid="{8DF29D26-406F-4295-B522-CE097636CB95}"/>
    <cellStyle name="Vírgula 2 6 3 6 5" xfId="34743" xr:uid="{C8F3F3C8-7C6A-42EE-B317-BD248378E216}"/>
    <cellStyle name="Vírgula 2 6 3 7" xfId="12507" xr:uid="{00000000-0005-0000-0000-0000342A0000}"/>
    <cellStyle name="Vírgula 2 6 3 7 2" xfId="18438" xr:uid="{D7F7B4A4-25E2-4961-82D8-A5A2D8AA9376}"/>
    <cellStyle name="Vírgula 2 6 3 7 2 2" xfId="30232" xr:uid="{780B9F32-1DAF-4B8F-812E-18A091CBBEC7}"/>
    <cellStyle name="Vírgula 2 6 3 7 2 3" xfId="42031" xr:uid="{120E0D35-1BDE-4518-A239-BE2A8FFB6677}"/>
    <cellStyle name="Vírgula 2 6 3 7 3" xfId="24339" xr:uid="{67460ED9-F654-4C7C-BA71-AF8C4D0D8DC1}"/>
    <cellStyle name="Vírgula 2 6 3 7 4" xfId="36134" xr:uid="{223606FC-F624-4B2E-BCA1-FDAA3D7011ED}"/>
    <cellStyle name="Vírgula 2 6 3 8" xfId="15494" xr:uid="{82EAFB09-BD46-4A1C-9599-39955AD651AE}"/>
    <cellStyle name="Vírgula 2 6 3 8 2" xfId="27292" xr:uid="{5BF35AE1-A055-4DCB-B4D1-399EA025CDC7}"/>
    <cellStyle name="Vírgula 2 6 3 8 3" xfId="39087" xr:uid="{CE37976F-7124-48E2-82E0-A0AAAAF657B9}"/>
    <cellStyle name="Vírgula 2 6 3 9" xfId="21402" xr:uid="{EB08CF59-2CC4-4CAE-B403-B76CF9A511E0}"/>
    <cellStyle name="Vírgula 2 6 3_Empréstimos e Financiamento SPE" xfId="10721" xr:uid="{00000000-0005-0000-0000-0000352A0000}"/>
    <cellStyle name="Vírgula 2 6 4" xfId="7169" xr:uid="{00000000-0005-0000-0000-0000362A0000}"/>
    <cellStyle name="Vírgula 2 6 4 2" xfId="7170" xr:uid="{00000000-0005-0000-0000-0000372A0000}"/>
    <cellStyle name="Vírgula 2 6 4 3" xfId="7171" xr:uid="{00000000-0005-0000-0000-0000382A0000}"/>
    <cellStyle name="Vírgula 2 6 5" xfId="7172" xr:uid="{00000000-0005-0000-0000-0000392A0000}"/>
    <cellStyle name="Vírgula 2 6 6" xfId="7173" xr:uid="{00000000-0005-0000-0000-00003A2A0000}"/>
    <cellStyle name="Vírgula 2 6 7" xfId="7174" xr:uid="{00000000-0005-0000-0000-00003B2A0000}"/>
    <cellStyle name="Vírgula 2 6 8" xfId="10953" xr:uid="{00000000-0005-0000-0000-00003C2A0000}"/>
    <cellStyle name="Vírgula 2 6 8 2" xfId="13902" xr:uid="{00000000-0005-0000-0000-00003D2A0000}"/>
    <cellStyle name="Vírgula 2 6 8 2 2" xfId="19833" xr:uid="{D1FB6DA6-7B9F-42AE-91EC-814A17785825}"/>
    <cellStyle name="Vírgula 2 6 8 2 2 2" xfId="31627" xr:uid="{317C3FF9-910C-448A-8002-555DF01BF591}"/>
    <cellStyle name="Vírgula 2 6 8 2 2 3" xfId="43426" xr:uid="{9DF4F2EA-60B6-467A-A765-0AB3DB1E5DD9}"/>
    <cellStyle name="Vírgula 2 6 8 2 3" xfId="25734" xr:uid="{A22EB1A1-6305-47A5-8A6D-0FF4379392BE}"/>
    <cellStyle name="Vírgula 2 6 8 2 4" xfId="37529" xr:uid="{21CB3675-5329-49AB-8021-7B30B8AD55C2}"/>
    <cellStyle name="Vírgula 2 6 8 3" xfId="16897" xr:uid="{C60253BD-2A5D-4459-AFB0-FAEDA65E8AD0}"/>
    <cellStyle name="Vírgula 2 6 8 3 2" xfId="28691" xr:uid="{1D7A2E36-C269-46DA-86A8-EBC82631FC9D}"/>
    <cellStyle name="Vírgula 2 6 8 3 3" xfId="40490" xr:uid="{AB937FAB-C27B-4C98-B7C8-9F3A2EC52C54}"/>
    <cellStyle name="Vírgula 2 6 8 4" xfId="22798" xr:uid="{4CDDF65B-85F8-4BFA-BDEA-907C0849783F}"/>
    <cellStyle name="Vírgula 2 6 8 5" xfId="34593" xr:uid="{17B33150-A6EE-45A2-A574-6B838D341020}"/>
    <cellStyle name="Vírgula 2 6 9" xfId="12351" xr:uid="{00000000-0005-0000-0000-00003E2A0000}"/>
    <cellStyle name="Vírgula 2 6 9 2" xfId="18282" xr:uid="{58DB57FA-862C-4DBB-8229-1D33795FD9D7}"/>
    <cellStyle name="Vírgula 2 6 9 2 2" xfId="30076" xr:uid="{BF4BBAF9-3AA4-4943-9AD7-2DA973C004D3}"/>
    <cellStyle name="Vírgula 2 6 9 2 3" xfId="41875" xr:uid="{7B0ADE26-C62C-46A7-AD40-DBBD5786159F}"/>
    <cellStyle name="Vírgula 2 6 9 3" xfId="24183" xr:uid="{5D35074F-8913-4BCE-BB71-CA694C15F2DA}"/>
    <cellStyle name="Vírgula 2 6 9 4" xfId="35978" xr:uid="{AD6AB478-C3B5-4654-AC86-5A2367F2C309}"/>
    <cellStyle name="Vírgula 2 6_Empréstimos e Financiamento SPE" xfId="10719" xr:uid="{00000000-0005-0000-0000-00003F2A0000}"/>
    <cellStyle name="Vírgula 2 7" xfId="153" xr:uid="{00000000-0005-0000-0000-0000402A0000}"/>
    <cellStyle name="Vírgula 2 7 10" xfId="15386" xr:uid="{110C7781-FCCC-46DA-9AAF-E745CC814F98}"/>
    <cellStyle name="Vírgula 2 7 10 2" xfId="27184" xr:uid="{A9F43F12-3971-4517-8811-0884B790E81B}"/>
    <cellStyle name="Vírgula 2 7 10 3" xfId="38979" xr:uid="{9F8697CA-9061-4B7C-BCAE-783AB1A16765}"/>
    <cellStyle name="Vírgula 2 7 11" xfId="21294" xr:uid="{3CA0BCD7-207A-4A1C-9B5D-735821ACCA09}"/>
    <cellStyle name="Vírgula 2 7 12" xfId="33086" xr:uid="{AAAACD74-5514-4A6E-A438-81249112B99C}"/>
    <cellStyle name="Vírgula 2 7 2" xfId="581" xr:uid="{00000000-0005-0000-0000-0000412A0000}"/>
    <cellStyle name="Vírgula 2 7 2 10" xfId="33383" xr:uid="{C5A7F08D-A777-45AA-ABA6-AF9C534384E9}"/>
    <cellStyle name="Vírgula 2 7 2 2" xfId="7175" xr:uid="{00000000-0005-0000-0000-0000422A0000}"/>
    <cellStyle name="Vírgula 2 7 2 2 2" xfId="7176" xr:uid="{00000000-0005-0000-0000-0000432A0000}"/>
    <cellStyle name="Vírgula 2 7 2 2 3" xfId="7177" xr:uid="{00000000-0005-0000-0000-0000442A0000}"/>
    <cellStyle name="Vírgula 2 7 2 3" xfId="7178" xr:uid="{00000000-0005-0000-0000-0000452A0000}"/>
    <cellStyle name="Vírgula 2 7 2 4" xfId="7179" xr:uid="{00000000-0005-0000-0000-0000462A0000}"/>
    <cellStyle name="Vírgula 2 7 2 5" xfId="7180" xr:uid="{00000000-0005-0000-0000-0000472A0000}"/>
    <cellStyle name="Vírgula 2 7 2 6" xfId="11293" xr:uid="{00000000-0005-0000-0000-0000482A0000}"/>
    <cellStyle name="Vírgula 2 7 2 6 2" xfId="14236" xr:uid="{00000000-0005-0000-0000-0000492A0000}"/>
    <cellStyle name="Vírgula 2 7 2 6 2 2" xfId="20167" xr:uid="{95C46889-C9B0-4FC4-9852-DE82211F3759}"/>
    <cellStyle name="Vírgula 2 7 2 6 2 2 2" xfId="31961" xr:uid="{ADA9718E-1ADC-4AF4-A240-BB52C9A7A313}"/>
    <cellStyle name="Vírgula 2 7 2 6 2 2 3" xfId="43760" xr:uid="{8BCC68B1-2B63-460A-9D63-8FCF155625A1}"/>
    <cellStyle name="Vírgula 2 7 2 6 2 3" xfId="26068" xr:uid="{25C7B745-6364-4DFD-861E-4672A2691632}"/>
    <cellStyle name="Vírgula 2 7 2 6 2 4" xfId="37863" xr:uid="{11CFD478-31DB-4651-BE3F-8E62E275F330}"/>
    <cellStyle name="Vírgula 2 7 2 6 3" xfId="17231" xr:uid="{012F65A6-C6B7-4F2A-A179-53135A0A4098}"/>
    <cellStyle name="Vírgula 2 7 2 6 3 2" xfId="29025" xr:uid="{27D73225-A321-46A6-92ED-0543CE99438E}"/>
    <cellStyle name="Vírgula 2 7 2 6 3 3" xfId="40824" xr:uid="{21F5B952-9E33-44FF-8178-2766EE1F55F3}"/>
    <cellStyle name="Vírgula 2 7 2 6 4" xfId="23132" xr:uid="{169A33F3-818F-4FD2-B7E9-C90A364BC602}"/>
    <cellStyle name="Vírgula 2 7 2 6 5" xfId="34927" xr:uid="{4AD0B614-1F27-476A-A353-1CB28D39E69F}"/>
    <cellStyle name="Vírgula 2 7 2 7" xfId="12696" xr:uid="{00000000-0005-0000-0000-00004A2A0000}"/>
    <cellStyle name="Vírgula 2 7 2 7 2" xfId="18627" xr:uid="{876F6156-904A-4F70-916C-DBAFF1F576B5}"/>
    <cellStyle name="Vírgula 2 7 2 7 2 2" xfId="30421" xr:uid="{94E12823-0B1C-45C5-96A0-2690D9867CAC}"/>
    <cellStyle name="Vírgula 2 7 2 7 2 3" xfId="42220" xr:uid="{FD472128-18E1-43D6-99A6-0410833DCFB0}"/>
    <cellStyle name="Vírgula 2 7 2 7 3" xfId="24528" xr:uid="{AEA5C302-B21C-42A5-AB8F-736290109191}"/>
    <cellStyle name="Vírgula 2 7 2 7 4" xfId="36323" xr:uid="{2AFB33B6-2348-4372-8A1D-9A02C26C5052}"/>
    <cellStyle name="Vírgula 2 7 2 8" xfId="15683" xr:uid="{9C4136A5-875C-439E-8E2E-CE61E23AFED9}"/>
    <cellStyle name="Vírgula 2 7 2 8 2" xfId="27481" xr:uid="{83D8C9C1-3E48-41CF-BD06-3FB4F5D7109C}"/>
    <cellStyle name="Vírgula 2 7 2 8 3" xfId="39276" xr:uid="{1651DFC6-4D31-42CF-95FB-C10FA74C1270}"/>
    <cellStyle name="Vírgula 2 7 2 9" xfId="21591" xr:uid="{DD386640-A478-451C-9260-25A966479C02}"/>
    <cellStyle name="Vírgula 2 7 2_Empréstimos e Financiamento SPE" xfId="10723" xr:uid="{00000000-0005-0000-0000-00004B2A0000}"/>
    <cellStyle name="Vírgula 2 7 3" xfId="437" xr:uid="{00000000-0005-0000-0000-00004C2A0000}"/>
    <cellStyle name="Vírgula 2 7 3 10" xfId="33239" xr:uid="{E5973F55-71C4-4F98-8993-986DF6CE9305}"/>
    <cellStyle name="Vírgula 2 7 3 2" xfId="7181" xr:uid="{00000000-0005-0000-0000-00004D2A0000}"/>
    <cellStyle name="Vírgula 2 7 3 2 2" xfId="7182" xr:uid="{00000000-0005-0000-0000-00004E2A0000}"/>
    <cellStyle name="Vírgula 2 7 3 2 3" xfId="7183" xr:uid="{00000000-0005-0000-0000-00004F2A0000}"/>
    <cellStyle name="Vírgula 2 7 3 3" xfId="7184" xr:uid="{00000000-0005-0000-0000-0000502A0000}"/>
    <cellStyle name="Vírgula 2 7 3 4" xfId="7185" xr:uid="{00000000-0005-0000-0000-0000512A0000}"/>
    <cellStyle name="Vírgula 2 7 3 5" xfId="7186" xr:uid="{00000000-0005-0000-0000-0000522A0000}"/>
    <cellStyle name="Vírgula 2 7 3 6" xfId="11154" xr:uid="{00000000-0005-0000-0000-0000532A0000}"/>
    <cellStyle name="Vírgula 2 7 3 6 2" xfId="14097" xr:uid="{00000000-0005-0000-0000-0000542A0000}"/>
    <cellStyle name="Vírgula 2 7 3 6 2 2" xfId="20028" xr:uid="{99F6E406-9FF2-4F5F-8A40-DAFB612E4A8B}"/>
    <cellStyle name="Vírgula 2 7 3 6 2 2 2" xfId="31822" xr:uid="{713398D5-190B-4C57-B8EE-35745FE95573}"/>
    <cellStyle name="Vírgula 2 7 3 6 2 2 3" xfId="43621" xr:uid="{EC39A187-5BF6-499B-9A37-A6B8A77BA09B}"/>
    <cellStyle name="Vírgula 2 7 3 6 2 3" xfId="25929" xr:uid="{EE4A2D02-EB1F-4EC4-99CC-EB9DD718A3C8}"/>
    <cellStyle name="Vírgula 2 7 3 6 2 4" xfId="37724" xr:uid="{E656260B-D6EE-46BD-AD1E-F677CF187748}"/>
    <cellStyle name="Vírgula 2 7 3 6 3" xfId="17092" xr:uid="{558283DB-8EF0-49A9-9AC7-275C43C7ED14}"/>
    <cellStyle name="Vírgula 2 7 3 6 3 2" xfId="28886" xr:uid="{66A181E3-9609-4B09-AED1-8644806350A4}"/>
    <cellStyle name="Vírgula 2 7 3 6 3 3" xfId="40685" xr:uid="{6E86F1BA-07C1-4710-A04B-6126EF8ED8B2}"/>
    <cellStyle name="Vírgula 2 7 3 6 4" xfId="22993" xr:uid="{767A3DE8-A254-46F3-B0A6-AA3FAD7D96FA}"/>
    <cellStyle name="Vírgula 2 7 3 6 5" xfId="34788" xr:uid="{B681D977-CA7F-493C-BDE0-73CD2ED36FED}"/>
    <cellStyle name="Vírgula 2 7 3 7" xfId="12552" xr:uid="{00000000-0005-0000-0000-0000552A0000}"/>
    <cellStyle name="Vírgula 2 7 3 7 2" xfId="18483" xr:uid="{FF681099-E217-41D8-9D03-3DFBDA0306F5}"/>
    <cellStyle name="Vírgula 2 7 3 7 2 2" xfId="30277" xr:uid="{EFB7FE95-5EEB-49CD-A857-8C34A55361F9}"/>
    <cellStyle name="Vírgula 2 7 3 7 2 3" xfId="42076" xr:uid="{0F611AC8-4CCD-4A67-A68E-0EC8A6D214F8}"/>
    <cellStyle name="Vírgula 2 7 3 7 3" xfId="24384" xr:uid="{D8B06291-5E00-4CD2-B4FA-F06D6C739CFC}"/>
    <cellStyle name="Vírgula 2 7 3 7 4" xfId="36179" xr:uid="{F83CEC7A-D8A7-40B5-B8C1-72134407D829}"/>
    <cellStyle name="Vírgula 2 7 3 8" xfId="15539" xr:uid="{D7055105-CEA7-4C87-88F1-9D9E81E66417}"/>
    <cellStyle name="Vírgula 2 7 3 8 2" xfId="27337" xr:uid="{98AD24FD-5563-4CF7-AB7A-476E47A5AF46}"/>
    <cellStyle name="Vírgula 2 7 3 8 3" xfId="39132" xr:uid="{23852455-19AD-4544-B0AA-C0EA8E069543}"/>
    <cellStyle name="Vírgula 2 7 3 9" xfId="21447" xr:uid="{195F8F4D-AA98-4B46-84B4-0B73A0A9C055}"/>
    <cellStyle name="Vírgula 2 7 3_Empréstimos e Financiamento SPE" xfId="10724" xr:uid="{00000000-0005-0000-0000-0000562A0000}"/>
    <cellStyle name="Vírgula 2 7 4" xfId="7187" xr:uid="{00000000-0005-0000-0000-0000572A0000}"/>
    <cellStyle name="Vírgula 2 7 4 2" xfId="7188" xr:uid="{00000000-0005-0000-0000-0000582A0000}"/>
    <cellStyle name="Vírgula 2 7 4 3" xfId="7189" xr:uid="{00000000-0005-0000-0000-0000592A0000}"/>
    <cellStyle name="Vírgula 2 7 5" xfId="7190" xr:uid="{00000000-0005-0000-0000-00005A2A0000}"/>
    <cellStyle name="Vírgula 2 7 6" xfId="7191" xr:uid="{00000000-0005-0000-0000-00005B2A0000}"/>
    <cellStyle name="Vírgula 2 7 7" xfId="7192" xr:uid="{00000000-0005-0000-0000-00005C2A0000}"/>
    <cellStyle name="Vírgula 2 7 8" xfId="10998" xr:uid="{00000000-0005-0000-0000-00005D2A0000}"/>
    <cellStyle name="Vírgula 2 7 8 2" xfId="13947" xr:uid="{00000000-0005-0000-0000-00005E2A0000}"/>
    <cellStyle name="Vírgula 2 7 8 2 2" xfId="19878" xr:uid="{4E89063B-4CF5-427C-845C-25EFA6F4B8A8}"/>
    <cellStyle name="Vírgula 2 7 8 2 2 2" xfId="31672" xr:uid="{92945737-8664-4844-8575-1B3C469505E4}"/>
    <cellStyle name="Vírgula 2 7 8 2 2 3" xfId="43471" xr:uid="{141DC1AB-B7C8-44C1-AECA-5A59B22D9DF0}"/>
    <cellStyle name="Vírgula 2 7 8 2 3" xfId="25779" xr:uid="{A99FB3BB-F7C0-4658-A6FE-1ADFC6B4787C}"/>
    <cellStyle name="Vírgula 2 7 8 2 4" xfId="37574" xr:uid="{B297558A-16BF-4532-950C-C5976DF33EBC}"/>
    <cellStyle name="Vírgula 2 7 8 3" xfId="16942" xr:uid="{0C42864D-FFAF-4CA2-8C87-E14790CC2FC9}"/>
    <cellStyle name="Vírgula 2 7 8 3 2" xfId="28736" xr:uid="{967E3215-80C4-4E95-8CF3-216F832DBB1F}"/>
    <cellStyle name="Vírgula 2 7 8 3 3" xfId="40535" xr:uid="{A25A0F86-A1BE-4DF9-8931-80D10A109409}"/>
    <cellStyle name="Vírgula 2 7 8 4" xfId="22843" xr:uid="{FDB24F04-61E8-48BC-8895-D816CB384917}"/>
    <cellStyle name="Vírgula 2 7 8 5" xfId="34638" xr:uid="{2EE1341C-AA69-4810-BCFE-27E867FE8AAE}"/>
    <cellStyle name="Vírgula 2 7 9" xfId="12399" xr:uid="{00000000-0005-0000-0000-00005F2A0000}"/>
    <cellStyle name="Vírgula 2 7 9 2" xfId="18330" xr:uid="{10373A2B-E7A6-4833-98E7-E046AAFC969F}"/>
    <cellStyle name="Vírgula 2 7 9 2 2" xfId="30124" xr:uid="{86BD4038-E70E-40D7-A311-C5ABA1AAB03E}"/>
    <cellStyle name="Vírgula 2 7 9 2 3" xfId="41923" xr:uid="{5E988706-B65F-4034-94A1-2A6C9770F316}"/>
    <cellStyle name="Vírgula 2 7 9 3" xfId="24231" xr:uid="{0ABCF18F-DF3A-4D25-8DD7-9BDFB8E8AD96}"/>
    <cellStyle name="Vírgula 2 7 9 4" xfId="36026" xr:uid="{DFEC1AA0-82C1-4F5D-81F7-20ABE3F8AB32}"/>
    <cellStyle name="Vírgula 2 7_Empréstimos e Financiamento SPE" xfId="10722" xr:uid="{00000000-0005-0000-0000-0000602A0000}"/>
    <cellStyle name="Vírgula 2 8" xfId="167" xr:uid="{00000000-0005-0000-0000-0000612A0000}"/>
    <cellStyle name="Vírgula 2 8 10" xfId="15399" xr:uid="{34D36556-0244-496A-AA55-8BE84AA5FFB4}"/>
    <cellStyle name="Vírgula 2 8 10 2" xfId="27197" xr:uid="{271EB293-AF54-4F7D-BDB5-8C168DB42538}"/>
    <cellStyle name="Vírgula 2 8 10 3" xfId="38992" xr:uid="{BB99CA44-46E3-4851-B85E-77B3AD82731D}"/>
    <cellStyle name="Vírgula 2 8 11" xfId="21307" xr:uid="{2C01801D-356A-41AA-848B-AAE8F8BCFF3E}"/>
    <cellStyle name="Vírgula 2 8 12" xfId="33099" xr:uid="{D4B01202-5F75-439B-81B8-28F1AD8ACBC6}"/>
    <cellStyle name="Vírgula 2 8 2" xfId="594" xr:uid="{00000000-0005-0000-0000-0000622A0000}"/>
    <cellStyle name="Vírgula 2 8 2 10" xfId="33396" xr:uid="{AD722E29-E6EA-410D-910F-593F1BE038BA}"/>
    <cellStyle name="Vírgula 2 8 2 2" xfId="7193" xr:uid="{00000000-0005-0000-0000-0000632A0000}"/>
    <cellStyle name="Vírgula 2 8 2 2 2" xfId="7194" xr:uid="{00000000-0005-0000-0000-0000642A0000}"/>
    <cellStyle name="Vírgula 2 8 2 2 3" xfId="7195" xr:uid="{00000000-0005-0000-0000-0000652A0000}"/>
    <cellStyle name="Vírgula 2 8 2 3" xfId="7196" xr:uid="{00000000-0005-0000-0000-0000662A0000}"/>
    <cellStyle name="Vírgula 2 8 2 4" xfId="7197" xr:uid="{00000000-0005-0000-0000-0000672A0000}"/>
    <cellStyle name="Vírgula 2 8 2 5" xfId="7198" xr:uid="{00000000-0005-0000-0000-0000682A0000}"/>
    <cellStyle name="Vírgula 2 8 2 6" xfId="11305" xr:uid="{00000000-0005-0000-0000-0000692A0000}"/>
    <cellStyle name="Vírgula 2 8 2 6 2" xfId="14248" xr:uid="{00000000-0005-0000-0000-00006A2A0000}"/>
    <cellStyle name="Vírgula 2 8 2 6 2 2" xfId="20179" xr:uid="{F806BA66-6597-4D21-827A-C9F1D1334D83}"/>
    <cellStyle name="Vírgula 2 8 2 6 2 2 2" xfId="31973" xr:uid="{3BA4DE10-D455-4F04-85A1-70797856E5ED}"/>
    <cellStyle name="Vírgula 2 8 2 6 2 2 3" xfId="43772" xr:uid="{0D990996-C136-4C4F-A33C-9065657D1D33}"/>
    <cellStyle name="Vírgula 2 8 2 6 2 3" xfId="26080" xr:uid="{9C467032-B16C-4B91-95E1-1F4B9739DDD7}"/>
    <cellStyle name="Vírgula 2 8 2 6 2 4" xfId="37875" xr:uid="{3AFD929F-F08B-4BE4-A160-9C3EC6FD0CC6}"/>
    <cellStyle name="Vírgula 2 8 2 6 3" xfId="17243" xr:uid="{9B658E6B-9A0F-4DFE-8C7F-742DA8FE20DF}"/>
    <cellStyle name="Vírgula 2 8 2 6 3 2" xfId="29037" xr:uid="{2D63FBF6-2D87-435D-A349-828D203A22D2}"/>
    <cellStyle name="Vírgula 2 8 2 6 3 3" xfId="40836" xr:uid="{01F56787-CD20-4415-9B5A-5BA7B4624119}"/>
    <cellStyle name="Vírgula 2 8 2 6 4" xfId="23144" xr:uid="{A326BFFF-7808-4708-AD0F-E7AD17ACAD5C}"/>
    <cellStyle name="Vírgula 2 8 2 6 5" xfId="34939" xr:uid="{0E70F2B5-AED0-4B5A-8EAD-9A48636AF05E}"/>
    <cellStyle name="Vírgula 2 8 2 7" xfId="12709" xr:uid="{00000000-0005-0000-0000-00006B2A0000}"/>
    <cellStyle name="Vírgula 2 8 2 7 2" xfId="18640" xr:uid="{7DA77D45-96BB-4842-A920-DB60B5A05032}"/>
    <cellStyle name="Vírgula 2 8 2 7 2 2" xfId="30434" xr:uid="{91EF86CA-3155-43D1-92F2-B4A6AC79F87B}"/>
    <cellStyle name="Vírgula 2 8 2 7 2 3" xfId="42233" xr:uid="{43D02268-DA69-4222-A36D-01FA1EA971A0}"/>
    <cellStyle name="Vírgula 2 8 2 7 3" xfId="24541" xr:uid="{AC56B00A-82BD-4E1B-9DB7-FBB7BB03C7F7}"/>
    <cellStyle name="Vírgula 2 8 2 7 4" xfId="36336" xr:uid="{D31F841D-B7FA-4EFC-ABAB-4A38215EEE78}"/>
    <cellStyle name="Vírgula 2 8 2 8" xfId="15696" xr:uid="{62D206F4-E739-49DE-92E3-A3F7461A5700}"/>
    <cellStyle name="Vírgula 2 8 2 8 2" xfId="27494" xr:uid="{5326B43F-8CE0-4451-8920-0B65DABAA055}"/>
    <cellStyle name="Vírgula 2 8 2 8 3" xfId="39289" xr:uid="{52F0E0C5-647B-4DF2-BB11-3B80AA35E36B}"/>
    <cellStyle name="Vírgula 2 8 2 9" xfId="21604" xr:uid="{4EE328C0-D60A-4D59-8BEE-E9D3D8302C68}"/>
    <cellStyle name="Vírgula 2 8 2_Empréstimos e Financiamento SPE" xfId="10726" xr:uid="{00000000-0005-0000-0000-00006C2A0000}"/>
    <cellStyle name="Vírgula 2 8 3" xfId="449" xr:uid="{00000000-0005-0000-0000-00006D2A0000}"/>
    <cellStyle name="Vírgula 2 8 3 10" xfId="33251" xr:uid="{E0E150BC-5167-45B3-A840-0E8F5DD67126}"/>
    <cellStyle name="Vírgula 2 8 3 2" xfId="7199" xr:uid="{00000000-0005-0000-0000-00006E2A0000}"/>
    <cellStyle name="Vírgula 2 8 3 2 2" xfId="7200" xr:uid="{00000000-0005-0000-0000-00006F2A0000}"/>
    <cellStyle name="Vírgula 2 8 3 2 3" xfId="7201" xr:uid="{00000000-0005-0000-0000-0000702A0000}"/>
    <cellStyle name="Vírgula 2 8 3 3" xfId="7202" xr:uid="{00000000-0005-0000-0000-0000712A0000}"/>
    <cellStyle name="Vírgula 2 8 3 4" xfId="7203" xr:uid="{00000000-0005-0000-0000-0000722A0000}"/>
    <cellStyle name="Vírgula 2 8 3 5" xfId="7204" xr:uid="{00000000-0005-0000-0000-0000732A0000}"/>
    <cellStyle name="Vírgula 2 8 3 6" xfId="11166" xr:uid="{00000000-0005-0000-0000-0000742A0000}"/>
    <cellStyle name="Vírgula 2 8 3 6 2" xfId="14109" xr:uid="{00000000-0005-0000-0000-0000752A0000}"/>
    <cellStyle name="Vírgula 2 8 3 6 2 2" xfId="20040" xr:uid="{5A445AC0-E7D7-49F5-BCFA-E028FBA99AA8}"/>
    <cellStyle name="Vírgula 2 8 3 6 2 2 2" xfId="31834" xr:uid="{167594C0-B5CF-4178-81D0-F1067216ABDF}"/>
    <cellStyle name="Vírgula 2 8 3 6 2 2 3" xfId="43633" xr:uid="{E5CE0734-F879-43BB-98A0-DBFC5EAB82E6}"/>
    <cellStyle name="Vírgula 2 8 3 6 2 3" xfId="25941" xr:uid="{49EEECC7-143B-48B4-B237-3D2E3D7800EA}"/>
    <cellStyle name="Vírgula 2 8 3 6 2 4" xfId="37736" xr:uid="{F5B30D76-1278-456A-A30E-2999F4044D27}"/>
    <cellStyle name="Vírgula 2 8 3 6 3" xfId="17104" xr:uid="{76C38794-72F7-4714-8271-4249BCBD159A}"/>
    <cellStyle name="Vírgula 2 8 3 6 3 2" xfId="28898" xr:uid="{D3EEC43C-555E-46BC-AD4A-5B9CA90C5339}"/>
    <cellStyle name="Vírgula 2 8 3 6 3 3" xfId="40697" xr:uid="{07E0880E-51D8-435F-8C09-EFEBDE380654}"/>
    <cellStyle name="Vírgula 2 8 3 6 4" xfId="23005" xr:uid="{7F2EEC02-6182-4601-8BA5-BDE3453B7049}"/>
    <cellStyle name="Vírgula 2 8 3 6 5" xfId="34800" xr:uid="{8C7AD6C4-99F6-4409-8D10-94ABA118F9B5}"/>
    <cellStyle name="Vírgula 2 8 3 7" xfId="12564" xr:uid="{00000000-0005-0000-0000-0000762A0000}"/>
    <cellStyle name="Vírgula 2 8 3 7 2" xfId="18495" xr:uid="{1D3350E2-38F3-4FCC-95C2-34687F9B98D5}"/>
    <cellStyle name="Vírgula 2 8 3 7 2 2" xfId="30289" xr:uid="{758A98FE-A724-480E-A138-9C0DE33A748E}"/>
    <cellStyle name="Vírgula 2 8 3 7 2 3" xfId="42088" xr:uid="{DC766ACA-FA4E-47D8-85FE-50AD7FF3B1CD}"/>
    <cellStyle name="Vírgula 2 8 3 7 3" xfId="24396" xr:uid="{B3E0DCB2-0A4D-4CF4-ACC1-A142689C8CED}"/>
    <cellStyle name="Vírgula 2 8 3 7 4" xfId="36191" xr:uid="{FD307991-DE0A-48F7-AAD1-342DE04B0C13}"/>
    <cellStyle name="Vírgula 2 8 3 8" xfId="15551" xr:uid="{ABFB24FC-6A9C-45E2-A7D8-1CD8F8AA195B}"/>
    <cellStyle name="Vírgula 2 8 3 8 2" xfId="27349" xr:uid="{209423D0-2A43-47BA-A09D-DE7559664660}"/>
    <cellStyle name="Vírgula 2 8 3 8 3" xfId="39144" xr:uid="{DAD1FC85-409A-4750-AE3C-87011E823720}"/>
    <cellStyle name="Vírgula 2 8 3 9" xfId="21459" xr:uid="{19A2F74F-2165-4F5F-B468-4EF76BEFAA8E}"/>
    <cellStyle name="Vírgula 2 8 3_Empréstimos e Financiamento SPE" xfId="10727" xr:uid="{00000000-0005-0000-0000-0000772A0000}"/>
    <cellStyle name="Vírgula 2 8 4" xfId="7205" xr:uid="{00000000-0005-0000-0000-0000782A0000}"/>
    <cellStyle name="Vírgula 2 8 4 2" xfId="7206" xr:uid="{00000000-0005-0000-0000-0000792A0000}"/>
    <cellStyle name="Vírgula 2 8 4 3" xfId="7207" xr:uid="{00000000-0005-0000-0000-00007A2A0000}"/>
    <cellStyle name="Vírgula 2 8 5" xfId="7208" xr:uid="{00000000-0005-0000-0000-00007B2A0000}"/>
    <cellStyle name="Vírgula 2 8 6" xfId="7209" xr:uid="{00000000-0005-0000-0000-00007C2A0000}"/>
    <cellStyle name="Vírgula 2 8 7" xfId="7210" xr:uid="{00000000-0005-0000-0000-00007D2A0000}"/>
    <cellStyle name="Vírgula 2 8 8" xfId="11010" xr:uid="{00000000-0005-0000-0000-00007E2A0000}"/>
    <cellStyle name="Vírgula 2 8 8 2" xfId="13959" xr:uid="{00000000-0005-0000-0000-00007F2A0000}"/>
    <cellStyle name="Vírgula 2 8 8 2 2" xfId="19890" xr:uid="{D29D5335-E437-4A8B-AC96-440487EC8020}"/>
    <cellStyle name="Vírgula 2 8 8 2 2 2" xfId="31684" xr:uid="{D405805D-C51B-489B-A50D-88662A661B3E}"/>
    <cellStyle name="Vírgula 2 8 8 2 2 3" xfId="43483" xr:uid="{76B9599E-28D6-41B0-9EE1-4F47F6E7D932}"/>
    <cellStyle name="Vírgula 2 8 8 2 3" xfId="25791" xr:uid="{D7A1F970-C45C-40E8-9014-2E1259A68008}"/>
    <cellStyle name="Vírgula 2 8 8 2 4" xfId="37586" xr:uid="{FCFE3F89-C251-4118-8F13-9844F0322F8D}"/>
    <cellStyle name="Vírgula 2 8 8 3" xfId="16954" xr:uid="{C2806DDF-F81A-478E-83F9-A403C292A5A4}"/>
    <cellStyle name="Vírgula 2 8 8 3 2" xfId="28748" xr:uid="{46F22E07-0FC8-4275-95DD-724BB458F2B2}"/>
    <cellStyle name="Vírgula 2 8 8 3 3" xfId="40547" xr:uid="{3295025A-2A17-49AD-AF75-78884F575210}"/>
    <cellStyle name="Vírgula 2 8 8 4" xfId="22855" xr:uid="{7530736A-6624-48AB-A68D-5F4832789070}"/>
    <cellStyle name="Vírgula 2 8 8 5" xfId="34650" xr:uid="{4969B22F-775A-4CB7-9E63-F7B100962AEF}"/>
    <cellStyle name="Vírgula 2 8 9" xfId="12412" xr:uid="{00000000-0005-0000-0000-0000802A0000}"/>
    <cellStyle name="Vírgula 2 8 9 2" xfId="18343" xr:uid="{AEE80B97-563C-4AA7-9C25-8B46482C9DF2}"/>
    <cellStyle name="Vírgula 2 8 9 2 2" xfId="30137" xr:uid="{ECD159C9-05DC-452C-B262-91F92D67638E}"/>
    <cellStyle name="Vírgula 2 8 9 2 3" xfId="41936" xr:uid="{457A5F0E-DB58-432E-9348-B823E1B55621}"/>
    <cellStyle name="Vírgula 2 8 9 3" xfId="24244" xr:uid="{D4D5CFFF-9934-4A4D-A78C-A327E083C8D1}"/>
    <cellStyle name="Vírgula 2 8 9 4" xfId="36039" xr:uid="{5BB1B88A-6A49-4BDE-AE9C-3944BDC1A4B4}"/>
    <cellStyle name="Vírgula 2 8_Empréstimos e Financiamento SPE" xfId="10725" xr:uid="{00000000-0005-0000-0000-0000812A0000}"/>
    <cellStyle name="Vírgula 2 9" xfId="177" xr:uid="{00000000-0005-0000-0000-0000822A0000}"/>
    <cellStyle name="Vírgula 2 9 10" xfId="15408" xr:uid="{541075FF-199F-4839-B963-C0E26B586835}"/>
    <cellStyle name="Vírgula 2 9 10 2" xfId="27206" xr:uid="{B3963EF7-4F2E-40F1-95C0-120456CFEB0A}"/>
    <cellStyle name="Vírgula 2 9 10 3" xfId="39001" xr:uid="{762CF870-9B03-430D-B3CF-11A8923DF9D7}"/>
    <cellStyle name="Vírgula 2 9 11" xfId="21316" xr:uid="{4D3CB37E-603A-48DD-BB97-A43D2B7B1C15}"/>
    <cellStyle name="Vírgula 2 9 12" xfId="33108" xr:uid="{564A9D35-AC86-4C37-9CC2-014DA2F6C8C7}"/>
    <cellStyle name="Vírgula 2 9 2" xfId="603" xr:uid="{00000000-0005-0000-0000-0000832A0000}"/>
    <cellStyle name="Vírgula 2 9 2 10" xfId="33405" xr:uid="{2A3CBF5A-94E6-4B05-9B50-B073448DFFA6}"/>
    <cellStyle name="Vírgula 2 9 2 2" xfId="7211" xr:uid="{00000000-0005-0000-0000-0000842A0000}"/>
    <cellStyle name="Vírgula 2 9 2 2 2" xfId="7212" xr:uid="{00000000-0005-0000-0000-0000852A0000}"/>
    <cellStyle name="Vírgula 2 9 2 2 3" xfId="7213" xr:uid="{00000000-0005-0000-0000-0000862A0000}"/>
    <cellStyle name="Vírgula 2 9 2 3" xfId="7214" xr:uid="{00000000-0005-0000-0000-0000872A0000}"/>
    <cellStyle name="Vírgula 2 9 2 4" xfId="7215" xr:uid="{00000000-0005-0000-0000-0000882A0000}"/>
    <cellStyle name="Vírgula 2 9 2 5" xfId="7216" xr:uid="{00000000-0005-0000-0000-0000892A0000}"/>
    <cellStyle name="Vírgula 2 9 2 6" xfId="11313" xr:uid="{00000000-0005-0000-0000-00008A2A0000}"/>
    <cellStyle name="Vírgula 2 9 2 6 2" xfId="14256" xr:uid="{00000000-0005-0000-0000-00008B2A0000}"/>
    <cellStyle name="Vírgula 2 9 2 6 2 2" xfId="20187" xr:uid="{11F95FBB-45B2-4A4B-8C9E-7372DEC300A7}"/>
    <cellStyle name="Vírgula 2 9 2 6 2 2 2" xfId="31981" xr:uid="{2CF0A1B5-C2EE-4E35-B493-DE24848FD4AA}"/>
    <cellStyle name="Vírgula 2 9 2 6 2 2 3" xfId="43780" xr:uid="{B80C58AF-ED89-4730-9384-59C391A79E11}"/>
    <cellStyle name="Vírgula 2 9 2 6 2 3" xfId="26088" xr:uid="{FF31F200-D515-49D3-85C5-D5BFCACD24EC}"/>
    <cellStyle name="Vírgula 2 9 2 6 2 4" xfId="37883" xr:uid="{67C8D07A-53FB-4319-9642-27E482D37BA4}"/>
    <cellStyle name="Vírgula 2 9 2 6 3" xfId="17251" xr:uid="{7A531EB5-EAB0-4B66-8F89-F1950E0E34ED}"/>
    <cellStyle name="Vírgula 2 9 2 6 3 2" xfId="29045" xr:uid="{5F79AEBB-1D40-40B5-95E4-252D26B267BA}"/>
    <cellStyle name="Vírgula 2 9 2 6 3 3" xfId="40844" xr:uid="{728F80A3-6DFF-4DBF-8C91-EF854618FDCF}"/>
    <cellStyle name="Vírgula 2 9 2 6 4" xfId="23152" xr:uid="{BF694F52-A00E-40A3-BB32-DF65F599BD8C}"/>
    <cellStyle name="Vírgula 2 9 2 6 5" xfId="34947" xr:uid="{120A4D11-CCF3-42B0-A690-E4E5A214A268}"/>
    <cellStyle name="Vírgula 2 9 2 7" xfId="12718" xr:uid="{00000000-0005-0000-0000-00008C2A0000}"/>
    <cellStyle name="Vírgula 2 9 2 7 2" xfId="18649" xr:uid="{0C18EB3A-EEB7-472C-82ED-9DE158A2C8C1}"/>
    <cellStyle name="Vírgula 2 9 2 7 2 2" xfId="30443" xr:uid="{17BA63C6-15E3-4196-A69C-846FD74A12C2}"/>
    <cellStyle name="Vírgula 2 9 2 7 2 3" xfId="42242" xr:uid="{3A516EAD-5838-46CA-BA12-6D15BBCE6BFC}"/>
    <cellStyle name="Vírgula 2 9 2 7 3" xfId="24550" xr:uid="{01964938-B0C3-4282-B8C3-A7B4D22A30D1}"/>
    <cellStyle name="Vírgula 2 9 2 7 4" xfId="36345" xr:uid="{C2D119D5-4A83-408E-9551-B58BE196A88A}"/>
    <cellStyle name="Vírgula 2 9 2 8" xfId="15705" xr:uid="{8A7681C2-4C37-4EE3-B4D4-8A0B271A9E59}"/>
    <cellStyle name="Vírgula 2 9 2 8 2" xfId="27503" xr:uid="{16FAD9E3-5775-4DB1-BE91-86EE8537F8F2}"/>
    <cellStyle name="Vírgula 2 9 2 8 3" xfId="39298" xr:uid="{31B66F4C-F4A2-4182-B736-1538E1D9AB4A}"/>
    <cellStyle name="Vírgula 2 9 2 9" xfId="21613" xr:uid="{3F9BABC8-33EB-4266-80C4-B433D922CF07}"/>
    <cellStyle name="Vírgula 2 9 2_Empréstimos e Financiamento SPE" xfId="10729" xr:uid="{00000000-0005-0000-0000-00008D2A0000}"/>
    <cellStyle name="Vírgula 2 9 3" xfId="457" xr:uid="{00000000-0005-0000-0000-00008E2A0000}"/>
    <cellStyle name="Vírgula 2 9 3 10" xfId="33259" xr:uid="{996D6710-830A-4471-9369-DC4B0B4DAAFD}"/>
    <cellStyle name="Vírgula 2 9 3 2" xfId="7217" xr:uid="{00000000-0005-0000-0000-00008F2A0000}"/>
    <cellStyle name="Vírgula 2 9 3 2 2" xfId="7218" xr:uid="{00000000-0005-0000-0000-0000902A0000}"/>
    <cellStyle name="Vírgula 2 9 3 2 3" xfId="7219" xr:uid="{00000000-0005-0000-0000-0000912A0000}"/>
    <cellStyle name="Vírgula 2 9 3 3" xfId="7220" xr:uid="{00000000-0005-0000-0000-0000922A0000}"/>
    <cellStyle name="Vírgula 2 9 3 4" xfId="7221" xr:uid="{00000000-0005-0000-0000-0000932A0000}"/>
    <cellStyle name="Vírgula 2 9 3 5" xfId="7222" xr:uid="{00000000-0005-0000-0000-0000942A0000}"/>
    <cellStyle name="Vírgula 2 9 3 6" xfId="11174" xr:uid="{00000000-0005-0000-0000-0000952A0000}"/>
    <cellStyle name="Vírgula 2 9 3 6 2" xfId="14117" xr:uid="{00000000-0005-0000-0000-0000962A0000}"/>
    <cellStyle name="Vírgula 2 9 3 6 2 2" xfId="20048" xr:uid="{FF384CAE-48F1-4A11-829D-FF711A9B4F3C}"/>
    <cellStyle name="Vírgula 2 9 3 6 2 2 2" xfId="31842" xr:uid="{E3EF1DC3-65C8-4462-8253-A2B436203B7C}"/>
    <cellStyle name="Vírgula 2 9 3 6 2 2 3" xfId="43641" xr:uid="{C3424A5E-5190-4467-9B4C-3E17FBE86BEA}"/>
    <cellStyle name="Vírgula 2 9 3 6 2 3" xfId="25949" xr:uid="{5287A616-2FB2-42EA-8C26-3AA66093D8CF}"/>
    <cellStyle name="Vírgula 2 9 3 6 2 4" xfId="37744" xr:uid="{FBB586B1-3E7E-43C5-B0B5-ECEAB763E218}"/>
    <cellStyle name="Vírgula 2 9 3 6 3" xfId="17112" xr:uid="{FA8D0B75-93A4-407F-A184-03E61754C60E}"/>
    <cellStyle name="Vírgula 2 9 3 6 3 2" xfId="28906" xr:uid="{2AEF92F9-1AEF-4BD6-AA9B-89170064BA04}"/>
    <cellStyle name="Vírgula 2 9 3 6 3 3" xfId="40705" xr:uid="{F05E26D4-ECB7-44E3-8DED-6AED73FE4B74}"/>
    <cellStyle name="Vírgula 2 9 3 6 4" xfId="23013" xr:uid="{2B2ED5F0-6015-43D5-A1ED-9F85AA3AE677}"/>
    <cellStyle name="Vírgula 2 9 3 6 5" xfId="34808" xr:uid="{293A1ABF-5F81-483C-BEF3-907B1A06B2A9}"/>
    <cellStyle name="Vírgula 2 9 3 7" xfId="12572" xr:uid="{00000000-0005-0000-0000-0000972A0000}"/>
    <cellStyle name="Vírgula 2 9 3 7 2" xfId="18503" xr:uid="{3208770F-DFC1-41BC-B7E6-0EE9C4CEB218}"/>
    <cellStyle name="Vírgula 2 9 3 7 2 2" xfId="30297" xr:uid="{000684C4-E12D-4002-B981-B0571BAD1393}"/>
    <cellStyle name="Vírgula 2 9 3 7 2 3" xfId="42096" xr:uid="{D1E84F41-1FC3-4859-9E8C-B5360B305966}"/>
    <cellStyle name="Vírgula 2 9 3 7 3" xfId="24404" xr:uid="{2AE572B3-0D52-40C9-BAB6-CDCF90ADFF52}"/>
    <cellStyle name="Vírgula 2 9 3 7 4" xfId="36199" xr:uid="{EF68AAA2-CD45-45FC-BB45-2AED273455E7}"/>
    <cellStyle name="Vírgula 2 9 3 8" xfId="15559" xr:uid="{91811C2C-6045-491C-BACE-A5C5774C4C8E}"/>
    <cellStyle name="Vírgula 2 9 3 8 2" xfId="27357" xr:uid="{D893DCE5-0603-4DCF-BA27-19B285B3F466}"/>
    <cellStyle name="Vírgula 2 9 3 8 3" xfId="39152" xr:uid="{5D8CABF8-7B38-44F9-8338-C6A902E9CABB}"/>
    <cellStyle name="Vírgula 2 9 3 9" xfId="21467" xr:uid="{B8ADAF60-279E-4016-87AF-866A3F176E70}"/>
    <cellStyle name="Vírgula 2 9 3_Empréstimos e Financiamento SPE" xfId="10730" xr:uid="{00000000-0005-0000-0000-0000982A0000}"/>
    <cellStyle name="Vírgula 2 9 4" xfId="7223" xr:uid="{00000000-0005-0000-0000-0000992A0000}"/>
    <cellStyle name="Vírgula 2 9 4 2" xfId="7224" xr:uid="{00000000-0005-0000-0000-00009A2A0000}"/>
    <cellStyle name="Vírgula 2 9 4 3" xfId="7225" xr:uid="{00000000-0005-0000-0000-00009B2A0000}"/>
    <cellStyle name="Vírgula 2 9 5" xfId="7226" xr:uid="{00000000-0005-0000-0000-00009C2A0000}"/>
    <cellStyle name="Vírgula 2 9 6" xfId="7227" xr:uid="{00000000-0005-0000-0000-00009D2A0000}"/>
    <cellStyle name="Vírgula 2 9 7" xfId="7228" xr:uid="{00000000-0005-0000-0000-00009E2A0000}"/>
    <cellStyle name="Vírgula 2 9 8" xfId="11018" xr:uid="{00000000-0005-0000-0000-00009F2A0000}"/>
    <cellStyle name="Vírgula 2 9 8 2" xfId="13967" xr:uid="{00000000-0005-0000-0000-0000A02A0000}"/>
    <cellStyle name="Vírgula 2 9 8 2 2" xfId="19898" xr:uid="{EC02D661-C28B-4422-A96E-08D7C6A82BC8}"/>
    <cellStyle name="Vírgula 2 9 8 2 2 2" xfId="31692" xr:uid="{D74C4B97-9F1B-47ED-993F-861AFE79DC36}"/>
    <cellStyle name="Vírgula 2 9 8 2 2 3" xfId="43491" xr:uid="{575CFA60-C7F7-48A4-B2ED-60F0789BCB67}"/>
    <cellStyle name="Vírgula 2 9 8 2 3" xfId="25799" xr:uid="{B16491A0-48BA-4B01-863B-5B76984113D2}"/>
    <cellStyle name="Vírgula 2 9 8 2 4" xfId="37594" xr:uid="{F03257EF-0AB0-44C6-A479-89193082A348}"/>
    <cellStyle name="Vírgula 2 9 8 3" xfId="16962" xr:uid="{12E4082A-A2EC-4AAF-A42E-5C5DD44CB48A}"/>
    <cellStyle name="Vírgula 2 9 8 3 2" xfId="28756" xr:uid="{73E4CD09-7BC4-4F98-BBBB-A88D3F047D0C}"/>
    <cellStyle name="Vírgula 2 9 8 3 3" xfId="40555" xr:uid="{C2F57018-3BC7-4976-8CC2-083F373D4DF0}"/>
    <cellStyle name="Vírgula 2 9 8 4" xfId="22863" xr:uid="{A7F6B221-D809-4CF6-B87B-3CCD0AA5E4FE}"/>
    <cellStyle name="Vírgula 2 9 8 5" xfId="34658" xr:uid="{64269612-B7F8-4E56-B344-E7E584DCDC12}"/>
    <cellStyle name="Vírgula 2 9 9" xfId="12421" xr:uid="{00000000-0005-0000-0000-0000A12A0000}"/>
    <cellStyle name="Vírgula 2 9 9 2" xfId="18352" xr:uid="{56178CB6-C894-4D29-A922-3F7F1CF92B56}"/>
    <cellStyle name="Vírgula 2 9 9 2 2" xfId="30146" xr:uid="{C81374ED-53BB-4590-A9A2-26C3BD29B626}"/>
    <cellStyle name="Vírgula 2 9 9 2 3" xfId="41945" xr:uid="{04B54B32-CB1B-4D9F-9A4C-6B455A33B793}"/>
    <cellStyle name="Vírgula 2 9 9 3" xfId="24253" xr:uid="{327D230F-2F63-4F35-BD26-630AC90198FF}"/>
    <cellStyle name="Vírgula 2 9 9 4" xfId="36048" xr:uid="{5E67B256-17FE-4BD1-8617-A7EEE8A6DE2C}"/>
    <cellStyle name="Vírgula 2 9_Empréstimos e Financiamento SPE" xfId="10728" xr:uid="{00000000-0005-0000-0000-0000A22A0000}"/>
    <cellStyle name="Vírgula 2_Empréstimos e Financiamento SPE" xfId="10670" xr:uid="{00000000-0005-0000-0000-0000A32A0000}"/>
    <cellStyle name="Vírgula 20" xfId="7229" xr:uid="{00000000-0005-0000-0000-0000A42A0000}"/>
    <cellStyle name="Vírgula 20 2" xfId="7230" xr:uid="{00000000-0005-0000-0000-0000A52A0000}"/>
    <cellStyle name="Vírgula 20 2 2" xfId="7231" xr:uid="{00000000-0005-0000-0000-0000A62A0000}"/>
    <cellStyle name="Vírgula 20 2 3" xfId="7232" xr:uid="{00000000-0005-0000-0000-0000A72A0000}"/>
    <cellStyle name="Vírgula 20 3" xfId="7233" xr:uid="{00000000-0005-0000-0000-0000A82A0000}"/>
    <cellStyle name="Vírgula 20 4" xfId="7234" xr:uid="{00000000-0005-0000-0000-0000A92A0000}"/>
    <cellStyle name="Vírgula 20 5" xfId="7235" xr:uid="{00000000-0005-0000-0000-0000AA2A0000}"/>
    <cellStyle name="Vírgula 21" xfId="7236" xr:uid="{00000000-0005-0000-0000-0000AB2A0000}"/>
    <cellStyle name="Vírgula 21 2" xfId="7237" xr:uid="{00000000-0005-0000-0000-0000AC2A0000}"/>
    <cellStyle name="Vírgula 21 2 2" xfId="7238" xr:uid="{00000000-0005-0000-0000-0000AD2A0000}"/>
    <cellStyle name="Vírgula 21 2 3" xfId="7239" xr:uid="{00000000-0005-0000-0000-0000AE2A0000}"/>
    <cellStyle name="Vírgula 21 3" xfId="7240" xr:uid="{00000000-0005-0000-0000-0000AF2A0000}"/>
    <cellStyle name="Vírgula 21 4" xfId="7241" xr:uid="{00000000-0005-0000-0000-0000B02A0000}"/>
    <cellStyle name="Vírgula 21 5" xfId="7242" xr:uid="{00000000-0005-0000-0000-0000B12A0000}"/>
    <cellStyle name="Vírgula 22" xfId="7243" xr:uid="{00000000-0005-0000-0000-0000B22A0000}"/>
    <cellStyle name="Vírgula 22 2" xfId="7244" xr:uid="{00000000-0005-0000-0000-0000B32A0000}"/>
    <cellStyle name="Vírgula 22 2 2" xfId="7245" xr:uid="{00000000-0005-0000-0000-0000B42A0000}"/>
    <cellStyle name="Vírgula 22 2 3" xfId="7246" xr:uid="{00000000-0005-0000-0000-0000B52A0000}"/>
    <cellStyle name="Vírgula 22 3" xfId="7247" xr:uid="{00000000-0005-0000-0000-0000B62A0000}"/>
    <cellStyle name="Vírgula 22 4" xfId="7248" xr:uid="{00000000-0005-0000-0000-0000B72A0000}"/>
    <cellStyle name="Vírgula 22 5" xfId="7249" xr:uid="{00000000-0005-0000-0000-0000B82A0000}"/>
    <cellStyle name="Vírgula 23" xfId="7250" xr:uid="{00000000-0005-0000-0000-0000B92A0000}"/>
    <cellStyle name="Vírgula 23 2" xfId="7251" xr:uid="{00000000-0005-0000-0000-0000BA2A0000}"/>
    <cellStyle name="Vírgula 23 2 2" xfId="7252" xr:uid="{00000000-0005-0000-0000-0000BB2A0000}"/>
    <cellStyle name="Vírgula 23 2 3" xfId="7253" xr:uid="{00000000-0005-0000-0000-0000BC2A0000}"/>
    <cellStyle name="Vírgula 23 3" xfId="7254" xr:uid="{00000000-0005-0000-0000-0000BD2A0000}"/>
    <cellStyle name="Vírgula 23 4" xfId="7255" xr:uid="{00000000-0005-0000-0000-0000BE2A0000}"/>
    <cellStyle name="Vírgula 23 5" xfId="7256" xr:uid="{00000000-0005-0000-0000-0000BF2A0000}"/>
    <cellStyle name="Vírgula 24" xfId="7257" xr:uid="{00000000-0005-0000-0000-0000C02A0000}"/>
    <cellStyle name="Vírgula 24 2" xfId="7258" xr:uid="{00000000-0005-0000-0000-0000C12A0000}"/>
    <cellStyle name="Vírgula 24 2 2" xfId="10924" xr:uid="{00000000-0005-0000-0000-0000C22A0000}"/>
    <cellStyle name="Vírgula 24 2 2 2" xfId="13873" xr:uid="{00000000-0005-0000-0000-0000C32A0000}"/>
    <cellStyle name="Vírgula 24 2 2 2 2" xfId="19804" xr:uid="{B04B7BD0-1B8D-4AB7-88AD-223389F96F97}"/>
    <cellStyle name="Vírgula 24 2 2 2 2 2" xfId="31598" xr:uid="{12DC2C24-F661-4037-A60C-7DD3423AF02D}"/>
    <cellStyle name="Vírgula 24 2 2 2 2 3" xfId="43397" xr:uid="{E5FE4B19-DD01-4649-AEC3-469436056E08}"/>
    <cellStyle name="Vírgula 24 2 2 2 3" xfId="25705" xr:uid="{34233B55-7F5D-40A2-997F-88FC729B0962}"/>
    <cellStyle name="Vírgula 24 2 2 2 4" xfId="37500" xr:uid="{8A30AAD4-4273-43D6-8AE6-CA23BA638232}"/>
    <cellStyle name="Vírgula 24 2 2 3" xfId="15302" xr:uid="{00000000-0005-0000-0000-0000C42A0000}"/>
    <cellStyle name="Vírgula 24 2 2 3 2" xfId="21209" xr:uid="{0AC420F2-FBF3-45EB-A485-240230DC0303}"/>
    <cellStyle name="Vírgula 24 2 2 3 2 2" xfId="33003" xr:uid="{A1273795-7B87-4593-85E3-C484D22DEB56}"/>
    <cellStyle name="Vírgula 24 2 2 3 2 3" xfId="44802" xr:uid="{4BA99EF7-6F5F-4B65-9340-AF2B3C33AC17}"/>
    <cellStyle name="Vírgula 24 2 2 4" xfId="16868" xr:uid="{0462DBE8-5A40-4B0E-B372-A6A17DC3BC2A}"/>
    <cellStyle name="Vírgula 24 2 2 4 2" xfId="28662" xr:uid="{74FE488F-44B6-41C4-AD43-E3C1254EA7DA}"/>
    <cellStyle name="Vírgula 24 2 2 4 3" xfId="40461" xr:uid="{4110DEC6-80AD-4E71-B31F-7781A6670B35}"/>
    <cellStyle name="Vírgula 24 2 2 5" xfId="22769" xr:uid="{FF43B607-9B19-4620-AFA3-812855E5EEDF}"/>
    <cellStyle name="Vírgula 24 2 2 6" xfId="34564" xr:uid="{895F1692-2CC2-4EC0-95C2-CC6320984040}"/>
    <cellStyle name="Vírgula 24 3" xfId="7259" xr:uid="{00000000-0005-0000-0000-0000C52A0000}"/>
    <cellStyle name="Vírgula 25" xfId="7260" xr:uid="{00000000-0005-0000-0000-0000C62A0000}"/>
    <cellStyle name="Vírgula 25 2" xfId="7261" xr:uid="{00000000-0005-0000-0000-0000C72A0000}"/>
    <cellStyle name="Vírgula 25 2 2" xfId="7262" xr:uid="{00000000-0005-0000-0000-0000C82A0000}"/>
    <cellStyle name="Vírgula 25 2 3" xfId="7263" xr:uid="{00000000-0005-0000-0000-0000C92A0000}"/>
    <cellStyle name="Vírgula 25 3" xfId="7264" xr:uid="{00000000-0005-0000-0000-0000CA2A0000}"/>
    <cellStyle name="Vírgula 25 4" xfId="7265" xr:uid="{00000000-0005-0000-0000-0000CB2A0000}"/>
    <cellStyle name="Vírgula 25 6" xfId="10927" xr:uid="{00000000-0005-0000-0000-0000CC2A0000}"/>
    <cellStyle name="Vírgula 25 6 2" xfId="13876" xr:uid="{00000000-0005-0000-0000-0000CD2A0000}"/>
    <cellStyle name="Vírgula 25 6 2 2" xfId="19807" xr:uid="{5BD53BD1-3884-4AAA-9759-90C1CF81AFBD}"/>
    <cellStyle name="Vírgula 25 6 2 2 2" xfId="31601" xr:uid="{FC92315B-CD00-4B05-AA01-47C1B9F10E69}"/>
    <cellStyle name="Vírgula 25 6 2 2 3" xfId="43400" xr:uid="{12274801-F40A-4A09-9796-893E59CBF6EC}"/>
    <cellStyle name="Vírgula 25 6 2 3" xfId="25708" xr:uid="{3CFBC0FE-2043-40E2-82FF-837F1995129C}"/>
    <cellStyle name="Vírgula 25 6 2 4" xfId="37503" xr:uid="{215403FA-4D1E-4840-8151-45B193EFC0F5}"/>
    <cellStyle name="Vírgula 25 6 3" xfId="12325" xr:uid="{00000000-0005-0000-0000-0000CE2A0000}"/>
    <cellStyle name="Vírgula 25 6 3 2" xfId="18257" xr:uid="{221D7987-2753-40D5-8639-689B37725540}"/>
    <cellStyle name="Vírgula 25 6 3 2 2" xfId="30051" xr:uid="{FE194AD7-8ADE-424F-A3E6-279E17CB97EB}"/>
    <cellStyle name="Vírgula 25 6 3 2 3" xfId="41850" xr:uid="{8F43CA11-6AEA-4C08-A447-7CDA4EBC54AA}"/>
    <cellStyle name="Vírgula 25 6 3 3" xfId="24158" xr:uid="{DC58219E-EC02-439D-8857-37A2CC97BEF5}"/>
    <cellStyle name="Vírgula 25 6 3 4" xfId="35953" xr:uid="{67CE7918-4DD9-4966-9C08-F95EB2F68AAB}"/>
    <cellStyle name="Vírgula 25 6 4" xfId="16871" xr:uid="{ACC8CBCE-C9D8-40C7-8E64-F36C09C09AB6}"/>
    <cellStyle name="Vírgula 25 6 4 2" xfId="28665" xr:uid="{17E97480-89DF-400E-BA7C-58D0C5013A1D}"/>
    <cellStyle name="Vírgula 25 6 4 3" xfId="40464" xr:uid="{6FAB48A7-A32A-49AF-ADA4-11D9CD066C13}"/>
    <cellStyle name="Vírgula 25 6 5" xfId="22772" xr:uid="{7DF4F324-BB4C-4E2B-8892-D41823929C55}"/>
    <cellStyle name="Vírgula 25 6 6" xfId="34567" xr:uid="{E0E39AFC-2939-4E6D-9035-F010DFDE5EBA}"/>
    <cellStyle name="Vírgula 26" xfId="7266" xr:uid="{00000000-0005-0000-0000-0000CF2A0000}"/>
    <cellStyle name="Vírgula 26 2" xfId="7267" xr:uid="{00000000-0005-0000-0000-0000D02A0000}"/>
    <cellStyle name="Vírgula 26 2 2" xfId="7268" xr:uid="{00000000-0005-0000-0000-0000D12A0000}"/>
    <cellStyle name="Vírgula 26 2 3" xfId="7269" xr:uid="{00000000-0005-0000-0000-0000D22A0000}"/>
    <cellStyle name="Vírgula 26 3" xfId="7270" xr:uid="{00000000-0005-0000-0000-0000D32A0000}"/>
    <cellStyle name="Vírgula 26 4" xfId="7271" xr:uid="{00000000-0005-0000-0000-0000D42A0000}"/>
    <cellStyle name="Vírgula 26 5" xfId="7272" xr:uid="{00000000-0005-0000-0000-0000D52A0000}"/>
    <cellStyle name="Vírgula 27" xfId="7273" xr:uid="{00000000-0005-0000-0000-0000D62A0000}"/>
    <cellStyle name="Vírgula 27 2" xfId="7274" xr:uid="{00000000-0005-0000-0000-0000D72A0000}"/>
    <cellStyle name="Vírgula 27 3" xfId="7275" xr:uid="{00000000-0005-0000-0000-0000D82A0000}"/>
    <cellStyle name="Vírgula 28" xfId="7276" xr:uid="{00000000-0005-0000-0000-0000D92A0000}"/>
    <cellStyle name="Vírgula 28 2" xfId="7277" xr:uid="{00000000-0005-0000-0000-0000DA2A0000}"/>
    <cellStyle name="Vírgula 28 3" xfId="7278" xr:uid="{00000000-0005-0000-0000-0000DB2A0000}"/>
    <cellStyle name="Vírgula 29" xfId="7279" xr:uid="{00000000-0005-0000-0000-0000DC2A0000}"/>
    <cellStyle name="Vírgula 3" xfId="7" xr:uid="{00000000-0005-0000-0000-0000DD2A0000}"/>
    <cellStyle name="Vírgula 3 10" xfId="191" xr:uid="{00000000-0005-0000-0000-0000DE2A0000}"/>
    <cellStyle name="Vírgula 3 10 10" xfId="11030" xr:uid="{00000000-0005-0000-0000-0000DF2A0000}"/>
    <cellStyle name="Vírgula 3 10 10 2" xfId="13979" xr:uid="{00000000-0005-0000-0000-0000E02A0000}"/>
    <cellStyle name="Vírgula 3 10 10 2 2" xfId="19910" xr:uid="{D454CF2E-01FE-4ED7-8C71-33290978C6C2}"/>
    <cellStyle name="Vírgula 3 10 10 2 2 2" xfId="31704" xr:uid="{7575065B-1536-44F3-B8AA-90756055E221}"/>
    <cellStyle name="Vírgula 3 10 10 2 2 3" xfId="43503" xr:uid="{DA5E52CD-6E8B-40A3-9681-7ADCF5A4417E}"/>
    <cellStyle name="Vírgula 3 10 10 2 3" xfId="25811" xr:uid="{3E27C2C0-9086-40FF-BC19-DAE7E3DFEDA8}"/>
    <cellStyle name="Vírgula 3 10 10 2 4" xfId="37606" xr:uid="{F3EE8637-AC43-4DAC-B7C9-A819D054E116}"/>
    <cellStyle name="Vírgula 3 10 10 3" xfId="16974" xr:uid="{153D99CA-92BE-4DF9-B56B-F39B0FD973D5}"/>
    <cellStyle name="Vírgula 3 10 10 3 2" xfId="28768" xr:uid="{B304DA76-78BF-4174-A8B7-B5D2E77FDFF3}"/>
    <cellStyle name="Vírgula 3 10 10 3 3" xfId="40567" xr:uid="{D0CD7EBD-ED34-461C-9E60-324FB29840E9}"/>
    <cellStyle name="Vírgula 3 10 10 4" xfId="22875" xr:uid="{96A66261-EA76-4701-8CA9-3EDA6D5D70D4}"/>
    <cellStyle name="Vírgula 3 10 10 5" xfId="34670" xr:uid="{044869CF-2E9F-4FA0-8665-8DC99208276C}"/>
    <cellStyle name="Vírgula 3 10 11" xfId="12433" xr:uid="{00000000-0005-0000-0000-0000E12A0000}"/>
    <cellStyle name="Vírgula 3 10 11 2" xfId="18364" xr:uid="{33274875-FD09-45F0-8B0A-AA07EFBECABB}"/>
    <cellStyle name="Vírgula 3 10 11 2 2" xfId="30158" xr:uid="{7D70184E-969C-443E-88B2-E0A3CFD33673}"/>
    <cellStyle name="Vírgula 3 10 11 2 3" xfId="41957" xr:uid="{3A957904-24A2-4A91-9D90-EA391003D388}"/>
    <cellStyle name="Vírgula 3 10 11 3" xfId="24265" xr:uid="{0B45555C-6456-40FD-B6FC-49BE07BDB0FA}"/>
    <cellStyle name="Vírgula 3 10 11 4" xfId="36060" xr:uid="{310706B7-2CB0-46BB-9418-27F1AFB9373C}"/>
    <cellStyle name="Vírgula 3 10 12" xfId="15420" xr:uid="{7639A3A9-F818-4169-B3EE-B0FE7D52F457}"/>
    <cellStyle name="Vírgula 3 10 12 2" xfId="27218" xr:uid="{C46C696C-8423-45FE-8844-929D518FAB9B}"/>
    <cellStyle name="Vírgula 3 10 12 3" xfId="39013" xr:uid="{90784F11-49D2-4D74-B88E-592CEDDBFE7B}"/>
    <cellStyle name="Vírgula 3 10 13" xfId="21328" xr:uid="{F86CD93F-354A-4C60-B7EE-F115228A3B33}"/>
    <cellStyle name="Vírgula 3 10 14" xfId="33120" xr:uid="{DC4FF56B-66E3-42E4-8D2C-28072B6054F4}"/>
    <cellStyle name="Vírgula 3 10 2" xfId="221" xr:uid="{00000000-0005-0000-0000-0000E22A0000}"/>
    <cellStyle name="Vírgula 3 10 2 10" xfId="237" xr:uid="{00000000-0005-0000-0000-0000E32A0000}"/>
    <cellStyle name="Vírgula 3 10 2 10 10" xfId="33162" xr:uid="{2531874A-ECB8-47A7-B695-EB3D5E5270AF}"/>
    <cellStyle name="Vírgula 3 10 2 10 2" xfId="7280" xr:uid="{00000000-0005-0000-0000-0000E42A0000}"/>
    <cellStyle name="Vírgula 3 10 2 10 2 2" xfId="7281" xr:uid="{00000000-0005-0000-0000-0000E52A0000}"/>
    <cellStyle name="Vírgula 3 10 2 10 2 3" xfId="7282" xr:uid="{00000000-0005-0000-0000-0000E62A0000}"/>
    <cellStyle name="Vírgula 3 10 2 10 3" xfId="7283" xr:uid="{00000000-0005-0000-0000-0000E72A0000}"/>
    <cellStyle name="Vírgula 3 10 2 10 4" xfId="7284" xr:uid="{00000000-0005-0000-0000-0000E82A0000}"/>
    <cellStyle name="Vírgula 3 10 2 10 5" xfId="7285" xr:uid="{00000000-0005-0000-0000-0000E92A0000}"/>
    <cellStyle name="Vírgula 3 10 2 10 6" xfId="11071" xr:uid="{00000000-0005-0000-0000-0000EA2A0000}"/>
    <cellStyle name="Vírgula 3 10 2 10 6 2" xfId="14020" xr:uid="{00000000-0005-0000-0000-0000EB2A0000}"/>
    <cellStyle name="Vírgula 3 10 2 10 6 2 2" xfId="19951" xr:uid="{72856387-B300-475A-A8F6-E88A2939588B}"/>
    <cellStyle name="Vírgula 3 10 2 10 6 2 2 2" xfId="31745" xr:uid="{68B46AAE-7F58-4245-8A5A-EEAB1ABD198C}"/>
    <cellStyle name="Vírgula 3 10 2 10 6 2 2 3" xfId="43544" xr:uid="{DFF3C29F-494B-4C3F-950E-4C271CE5E3BC}"/>
    <cellStyle name="Vírgula 3 10 2 10 6 2 3" xfId="25852" xr:uid="{0BBC88E8-9D27-4CAD-BAA1-F301767E60BE}"/>
    <cellStyle name="Vírgula 3 10 2 10 6 2 4" xfId="37647" xr:uid="{580E73A4-FEBB-431C-AB3E-9415C9D26B08}"/>
    <cellStyle name="Vírgula 3 10 2 10 6 3" xfId="17015" xr:uid="{445B6B1E-0614-4E27-8AFF-87F2599693A5}"/>
    <cellStyle name="Vírgula 3 10 2 10 6 3 2" xfId="28809" xr:uid="{210E4F71-9FC3-42B6-857D-CCCD06961768}"/>
    <cellStyle name="Vírgula 3 10 2 10 6 3 3" xfId="40608" xr:uid="{3AA42BB5-61CB-4A6E-97B7-AD899576C587}"/>
    <cellStyle name="Vírgula 3 10 2 10 6 4" xfId="22916" xr:uid="{FA50CE3A-4A5C-49A5-9726-78799B7F7EFE}"/>
    <cellStyle name="Vírgula 3 10 2 10 6 5" xfId="34711" xr:uid="{C1C792BD-A45D-4E4D-878B-3A08FB9EFD12}"/>
    <cellStyle name="Vírgula 3 10 2 10 7" xfId="12475" xr:uid="{00000000-0005-0000-0000-0000EC2A0000}"/>
    <cellStyle name="Vírgula 3 10 2 10 7 2" xfId="18406" xr:uid="{1641D02E-E8D4-435A-81D9-2EF643019944}"/>
    <cellStyle name="Vírgula 3 10 2 10 7 2 2" xfId="30200" xr:uid="{B3ED178E-6F8E-4041-AC08-440D1CBBA42E}"/>
    <cellStyle name="Vírgula 3 10 2 10 7 2 3" xfId="41999" xr:uid="{A8808808-7C66-403D-BCF5-8A0DBA06F1FC}"/>
    <cellStyle name="Vírgula 3 10 2 10 7 3" xfId="24307" xr:uid="{CF04C8D1-04EB-43D5-A5E6-849AA3DB8950}"/>
    <cellStyle name="Vírgula 3 10 2 10 7 4" xfId="36102" xr:uid="{61B38815-A7AF-4DAC-B1C3-9F03EAC8AD06}"/>
    <cellStyle name="Vírgula 3 10 2 10 8" xfId="15462" xr:uid="{BC964E65-8692-46DF-B0CC-C1F3E58C8DD2}"/>
    <cellStyle name="Vírgula 3 10 2 10 8 2" xfId="27260" xr:uid="{F4EB547B-2334-40F7-B0AA-C94FD5ECF024}"/>
    <cellStyle name="Vírgula 3 10 2 10 8 3" xfId="39055" xr:uid="{D55C2D10-F140-4A16-A2BD-C80B7E267EC3}"/>
    <cellStyle name="Vírgula 3 10 2 10 9" xfId="21370" xr:uid="{4A9486CC-511B-4B67-B34F-6188174DDA61}"/>
    <cellStyle name="Vírgula 3 10 2 10_Empréstimos e Financiamento SPE" xfId="10734" xr:uid="{00000000-0005-0000-0000-0000ED2A0000}"/>
    <cellStyle name="Vírgula 3 10 2 11" xfId="7286" xr:uid="{00000000-0005-0000-0000-0000EE2A0000}"/>
    <cellStyle name="Vírgula 3 10 2 12" xfId="11057" xr:uid="{00000000-0005-0000-0000-0000EF2A0000}"/>
    <cellStyle name="Vírgula 3 10 2 12 2" xfId="14006" xr:uid="{00000000-0005-0000-0000-0000F02A0000}"/>
    <cellStyle name="Vírgula 3 10 2 12 2 2" xfId="19937" xr:uid="{DD1BB3BF-2E41-405C-9E3C-33CDB4072760}"/>
    <cellStyle name="Vírgula 3 10 2 12 2 2 2" xfId="31731" xr:uid="{F7FF96A7-AD83-4D03-B067-6DA85915CB8B}"/>
    <cellStyle name="Vírgula 3 10 2 12 2 2 3" xfId="43530" xr:uid="{01F04CB9-84CC-4D07-A6B2-15864EBB724B}"/>
    <cellStyle name="Vírgula 3 10 2 12 2 3" xfId="25838" xr:uid="{A9CED9A3-B12D-46DE-9FE3-F008106FECCC}"/>
    <cellStyle name="Vírgula 3 10 2 12 2 4" xfId="37633" xr:uid="{D0D8E775-0514-4B86-83E0-45D005276332}"/>
    <cellStyle name="Vírgula 3 10 2 12 3" xfId="17001" xr:uid="{72F93FF9-10E2-4A7A-BFB8-A43F08DA9806}"/>
    <cellStyle name="Vírgula 3 10 2 12 3 2" xfId="28795" xr:uid="{7DF420BE-E6D1-470A-93A3-B5616CD9DB64}"/>
    <cellStyle name="Vírgula 3 10 2 12 3 3" xfId="40594" xr:uid="{62166D28-E172-443D-8164-F9B32B201AE7}"/>
    <cellStyle name="Vírgula 3 10 2 12 4" xfId="22902" xr:uid="{107D50B6-8505-4D49-AD8C-67F080320155}"/>
    <cellStyle name="Vírgula 3 10 2 12 5" xfId="34697" xr:uid="{99661457-4889-4E5A-9ADC-5228F7E6AC59}"/>
    <cellStyle name="Vírgula 3 10 2 13" xfId="12460" xr:uid="{00000000-0005-0000-0000-0000F12A0000}"/>
    <cellStyle name="Vírgula 3 10 2 13 2" xfId="18391" xr:uid="{3FA91BD7-8171-460C-AFB1-62DE86C67A82}"/>
    <cellStyle name="Vírgula 3 10 2 13 2 2" xfId="30185" xr:uid="{418E3F97-423F-43A0-98D8-E721FACB879C}"/>
    <cellStyle name="Vírgula 3 10 2 13 2 3" xfId="41984" xr:uid="{587C7DE9-B4EC-4FAA-80C5-26AA624480EF}"/>
    <cellStyle name="Vírgula 3 10 2 13 3" xfId="24292" xr:uid="{041D66E0-6568-4B34-945B-D97D9199EEE6}"/>
    <cellStyle name="Vírgula 3 10 2 13 4" xfId="36087" xr:uid="{076EC146-823E-48DE-8195-B6F69AC5B5D1}"/>
    <cellStyle name="Vírgula 3 10 2 14" xfId="15447" xr:uid="{C9A61CB5-8058-443B-9C2C-BB9C086EB7D9}"/>
    <cellStyle name="Vírgula 3 10 2 14 2" xfId="27245" xr:uid="{719BAF08-A1E5-4EE2-AC4D-6DDA90AF8D25}"/>
    <cellStyle name="Vírgula 3 10 2 14 3" xfId="39040" xr:uid="{BAE7926A-095F-4E0E-8531-A5DE641381BC}"/>
    <cellStyle name="Vírgula 3 10 2 15" xfId="21355" xr:uid="{C134E204-171C-46A0-ADB8-97377C480B79}"/>
    <cellStyle name="Vírgula 3 10 2 16" xfId="33147" xr:uid="{C68F74E0-59A2-4C3C-8AAA-6FF2AD4F350B}"/>
    <cellStyle name="Vírgula 3 10 2 2" xfId="642" xr:uid="{00000000-0005-0000-0000-0000F22A0000}"/>
    <cellStyle name="Vírgula 3 10 2 2 10" xfId="12757" xr:uid="{00000000-0005-0000-0000-0000F32A0000}"/>
    <cellStyle name="Vírgula 3 10 2 2 10 2" xfId="18688" xr:uid="{48A73B57-D7F3-4436-BA5C-F043A71DD85E}"/>
    <cellStyle name="Vírgula 3 10 2 2 10 2 2" xfId="30482" xr:uid="{6C828C8A-8A77-4BD2-AEB3-0F2EC52EDD52}"/>
    <cellStyle name="Vírgula 3 10 2 2 10 2 3" xfId="42281" xr:uid="{568FB24E-AC4A-4B58-A67A-6CD877CE9A28}"/>
    <cellStyle name="Vírgula 3 10 2 2 10 3" xfId="24589" xr:uid="{949358C1-7097-4352-8DB3-4AB703FA58B8}"/>
    <cellStyle name="Vírgula 3 10 2 2 10 4" xfId="36384" xr:uid="{BB8D8F4B-D53C-46C3-A764-C111DEFE1794}"/>
    <cellStyle name="Vírgula 3 10 2 2 11" xfId="15744" xr:uid="{AEC976F2-77A9-4282-80E7-3E6B257662F3}"/>
    <cellStyle name="Vírgula 3 10 2 2 11 2" xfId="27542" xr:uid="{C5BE99F0-DE93-41DC-8095-BE7077F3BCDD}"/>
    <cellStyle name="Vírgula 3 10 2 2 11 3" xfId="39337" xr:uid="{73D2E0B8-AF34-40F5-9F4E-8E1921F67A3B}"/>
    <cellStyle name="Vírgula 3 10 2 2 12" xfId="21652" xr:uid="{7862B3C1-1F10-4AB4-B447-0641227B654E}"/>
    <cellStyle name="Vírgula 3 10 2 2 13" xfId="33444" xr:uid="{EA94C315-42AD-4E35-9DF0-20DF063508A7}"/>
    <cellStyle name="Vírgula 3 10 2 2 2" xfId="7287" xr:uid="{00000000-0005-0000-0000-0000F42A0000}"/>
    <cellStyle name="Vírgula 3 10 2 2 2 2" xfId="7288" xr:uid="{00000000-0005-0000-0000-0000F52A0000}"/>
    <cellStyle name="Vírgula 3 10 2 2 2 2 2" xfId="7289" xr:uid="{00000000-0005-0000-0000-0000F62A0000}"/>
    <cellStyle name="Vírgula 3 10 2 2 2 2 2 2" xfId="7290" xr:uid="{00000000-0005-0000-0000-0000F72A0000}"/>
    <cellStyle name="Vírgula 3 10 2 2 2 2 2 2 2 2 2 2 2 2" xfId="15310" xr:uid="{81103178-1E9A-4555-B341-5A848B404D13}"/>
    <cellStyle name="Vírgula 3 10 2 2 2 2 2 2 2 2 2 2 2 2 2" xfId="21215" xr:uid="{795BF9CA-2871-4790-9704-22444A602F73}"/>
    <cellStyle name="Vírgula 3 10 2 2 2 2 2 2 2 2 2 2 2 2 2 2" xfId="21219" xr:uid="{D058F300-7AF5-4D83-95FD-2CD569DF8FA2}"/>
    <cellStyle name="Vírgula 3 10 2 2 2 2 2 2 2 2 2 2 2 2 2 2 2" xfId="33012" xr:uid="{FFD68429-B069-4001-B101-A540570B5244}"/>
    <cellStyle name="Vírgula 3 10 2 2 2 2 2 2 2 2 2 2 2 2 2 2 3" xfId="44811" xr:uid="{01230D80-117B-4F73-8BAD-C03F00A5F301}"/>
    <cellStyle name="Vírgula 3 10 2 2 2 2 2 2 2 2 2 2 2 2 2 3" xfId="33009" xr:uid="{7219E16D-35CC-4741-A32F-A620F55E44E5}"/>
    <cellStyle name="Vírgula 3 10 2 2 2 2 2 2 2 2 2 2 2 2 2 4" xfId="44808" xr:uid="{AC8CD1F0-2752-48F1-B100-4895D986A586}"/>
    <cellStyle name="Vírgula 3 10 2 2 2 2 2 2 2 2 2 2 2 2 3" xfId="27109" xr:uid="{C29FF8E3-7C0D-4B18-BF6A-94E4EB21C81F}"/>
    <cellStyle name="Vírgula 3 10 2 2 2 2 2 2 2 2 2 2 2 2 3 2" xfId="22767" xr:uid="{7705B5FB-1EE0-4C64-A25A-A9F478B6843D}"/>
    <cellStyle name="Vírgula 3 10 2 2 2 2 2 2 2 2 2 2 2 2 4" xfId="38904" xr:uid="{304B90FC-1154-49B9-89AB-2B4C8A017418}"/>
    <cellStyle name="Vírgula 3 10 2 2 2 2 2 3" xfId="7291" xr:uid="{00000000-0005-0000-0000-0000F82A0000}"/>
    <cellStyle name="Vírgula 3 10 2 2 2 2 3" xfId="7292" xr:uid="{00000000-0005-0000-0000-0000F92A0000}"/>
    <cellStyle name="Vírgula 3 10 2 2 2 2 4" xfId="7293" xr:uid="{00000000-0005-0000-0000-0000FA2A0000}"/>
    <cellStyle name="Vírgula 3 10 2 2 2 2 5" xfId="7294" xr:uid="{00000000-0005-0000-0000-0000FB2A0000}"/>
    <cellStyle name="Vírgula 3 10 2 2 2 3" xfId="7295" xr:uid="{00000000-0005-0000-0000-0000FC2A0000}"/>
    <cellStyle name="Vírgula 3 10 2 2 2 3 2" xfId="7296" xr:uid="{00000000-0005-0000-0000-0000FD2A0000}"/>
    <cellStyle name="Vírgula 3 10 2 2 2 3 2 2" xfId="7297" xr:uid="{00000000-0005-0000-0000-0000FE2A0000}"/>
    <cellStyle name="Vírgula 3 10 2 2 2 3 2 3" xfId="7298" xr:uid="{00000000-0005-0000-0000-0000FF2A0000}"/>
    <cellStyle name="Vírgula 3 10 2 2 2 3 3" xfId="7299" xr:uid="{00000000-0005-0000-0000-0000002B0000}"/>
    <cellStyle name="Vírgula 3 10 2 2 2 3 4" xfId="7300" xr:uid="{00000000-0005-0000-0000-0000012B0000}"/>
    <cellStyle name="Vírgula 3 10 2 2 2 3 5" xfId="7301" xr:uid="{00000000-0005-0000-0000-0000022B0000}"/>
    <cellStyle name="Vírgula 3 10 2 2 2 4" xfId="7302" xr:uid="{00000000-0005-0000-0000-0000032B0000}"/>
    <cellStyle name="Vírgula 3 10 2 2 2 4 2" xfId="7303" xr:uid="{00000000-0005-0000-0000-0000042B0000}"/>
    <cellStyle name="Vírgula 3 10 2 2 2 4 2 2" xfId="7304" xr:uid="{00000000-0005-0000-0000-0000052B0000}"/>
    <cellStyle name="Vírgula 3 10 2 2 2 4 2 3" xfId="7305" xr:uid="{00000000-0005-0000-0000-0000062B0000}"/>
    <cellStyle name="Vírgula 3 10 2 2 2 4 3" xfId="7306" xr:uid="{00000000-0005-0000-0000-0000072B0000}"/>
    <cellStyle name="Vírgula 3 10 2 2 2 4 4" xfId="7307" xr:uid="{00000000-0005-0000-0000-0000082B0000}"/>
    <cellStyle name="Vírgula 3 10 2 2 2 4 5" xfId="7308" xr:uid="{00000000-0005-0000-0000-0000092B0000}"/>
    <cellStyle name="Vírgula 3 10 2 2 2 5" xfId="7309" xr:uid="{00000000-0005-0000-0000-00000A2B0000}"/>
    <cellStyle name="Vírgula 3 10 2 2 2 5 2" xfId="7310" xr:uid="{00000000-0005-0000-0000-00000B2B0000}"/>
    <cellStyle name="Vírgula 3 10 2 2 2 5 2 2" xfId="7311" xr:uid="{00000000-0005-0000-0000-00000C2B0000}"/>
    <cellStyle name="Vírgula 3 10 2 2 2 5 2 3" xfId="7312" xr:uid="{00000000-0005-0000-0000-00000D2B0000}"/>
    <cellStyle name="Vírgula 3 10 2 2 2 5 3" xfId="7313" xr:uid="{00000000-0005-0000-0000-00000E2B0000}"/>
    <cellStyle name="Vírgula 3 10 2 2 2 5 4" xfId="7314" xr:uid="{00000000-0005-0000-0000-00000F2B0000}"/>
    <cellStyle name="Vírgula 3 10 2 2 2 5 5" xfId="7315" xr:uid="{00000000-0005-0000-0000-0000102B0000}"/>
    <cellStyle name="Vírgula 3 10 2 2 2 6" xfId="7316" xr:uid="{00000000-0005-0000-0000-0000112B0000}"/>
    <cellStyle name="Vírgula 3 10 2 2 2 6 2" xfId="7317" xr:uid="{00000000-0005-0000-0000-0000122B0000}"/>
    <cellStyle name="Vírgula 3 10 2 2 2 6 3" xfId="7318" xr:uid="{00000000-0005-0000-0000-0000132B0000}"/>
    <cellStyle name="Vírgula 3 10 2 2 2 7" xfId="7319" xr:uid="{00000000-0005-0000-0000-0000142B0000}"/>
    <cellStyle name="Vírgula 3 10 2 2 2 8" xfId="7320" xr:uid="{00000000-0005-0000-0000-0000152B0000}"/>
    <cellStyle name="Vírgula 3 10 2 2 2 9" xfId="7321" xr:uid="{00000000-0005-0000-0000-0000162B0000}"/>
    <cellStyle name="Vírgula 3 10 2 2 3" xfId="7322" xr:uid="{00000000-0005-0000-0000-0000172B0000}"/>
    <cellStyle name="Vírgula 3 10 2 2 3 2" xfId="7323" xr:uid="{00000000-0005-0000-0000-0000182B0000}"/>
    <cellStyle name="Vírgula 3 10 2 2 3 2 2" xfId="7324" xr:uid="{00000000-0005-0000-0000-0000192B0000}"/>
    <cellStyle name="Vírgula 3 10 2 2 3 2 3" xfId="7325" xr:uid="{00000000-0005-0000-0000-00001A2B0000}"/>
    <cellStyle name="Vírgula 3 10 2 2 3 3" xfId="7326" xr:uid="{00000000-0005-0000-0000-00001B2B0000}"/>
    <cellStyle name="Vírgula 3 10 2 2 3 4" xfId="7327" xr:uid="{00000000-0005-0000-0000-00001C2B0000}"/>
    <cellStyle name="Vírgula 3 10 2 2 3 5" xfId="7328" xr:uid="{00000000-0005-0000-0000-00001D2B0000}"/>
    <cellStyle name="Vírgula 3 10 2 2 4" xfId="7329" xr:uid="{00000000-0005-0000-0000-00001E2B0000}"/>
    <cellStyle name="Vírgula 3 10 2 2 4 2" xfId="7330" xr:uid="{00000000-0005-0000-0000-00001F2B0000}"/>
    <cellStyle name="Vírgula 3 10 2 2 4 2 2" xfId="7331" xr:uid="{00000000-0005-0000-0000-0000202B0000}"/>
    <cellStyle name="Vírgula 3 10 2 2 4 2 3" xfId="7332" xr:uid="{00000000-0005-0000-0000-0000212B0000}"/>
    <cellStyle name="Vírgula 3 10 2 2 4 3" xfId="7333" xr:uid="{00000000-0005-0000-0000-0000222B0000}"/>
    <cellStyle name="Vírgula 3 10 2 2 4 4" xfId="7334" xr:uid="{00000000-0005-0000-0000-0000232B0000}"/>
    <cellStyle name="Vírgula 3 10 2 2 4 5" xfId="7335" xr:uid="{00000000-0005-0000-0000-0000242B0000}"/>
    <cellStyle name="Vírgula 3 10 2 2 5" xfId="7336" xr:uid="{00000000-0005-0000-0000-0000252B0000}"/>
    <cellStyle name="Vírgula 3 10 2 2 5 2" xfId="7337" xr:uid="{00000000-0005-0000-0000-0000262B0000}"/>
    <cellStyle name="Vírgula 3 10 2 2 5 3" xfId="7338" xr:uid="{00000000-0005-0000-0000-0000272B0000}"/>
    <cellStyle name="Vírgula 3 10 2 2 6" xfId="7339" xr:uid="{00000000-0005-0000-0000-0000282B0000}"/>
    <cellStyle name="Vírgula 3 10 2 2 7" xfId="7340" xr:uid="{00000000-0005-0000-0000-0000292B0000}"/>
    <cellStyle name="Vírgula 3 10 2 2 8" xfId="7341" xr:uid="{00000000-0005-0000-0000-00002A2B0000}"/>
    <cellStyle name="Vírgula 3 10 2 2 9" xfId="11352" xr:uid="{00000000-0005-0000-0000-00002B2B0000}"/>
    <cellStyle name="Vírgula 3 10 2 2 9 2" xfId="14295" xr:uid="{00000000-0005-0000-0000-00002C2B0000}"/>
    <cellStyle name="Vírgula 3 10 2 2 9 2 2" xfId="20226" xr:uid="{E34076D1-558C-4A0F-978C-2E7A718DD70C}"/>
    <cellStyle name="Vírgula 3 10 2 2 9 2 2 2" xfId="32020" xr:uid="{F8378EF5-55AD-4444-94BE-C08F8FBEE2D0}"/>
    <cellStyle name="Vírgula 3 10 2 2 9 2 2 3" xfId="43819" xr:uid="{240403F6-0F87-45C6-BDE0-388706912AD2}"/>
    <cellStyle name="Vírgula 3 10 2 2 9 2 3" xfId="26127" xr:uid="{AA2828EA-52F1-4C85-A559-2465288D645F}"/>
    <cellStyle name="Vírgula 3 10 2 2 9 2 4" xfId="37922" xr:uid="{005620AB-0A33-4F23-8CD1-D47D8F8462C6}"/>
    <cellStyle name="Vírgula 3 10 2 2 9 3" xfId="17290" xr:uid="{923ECDEB-4249-4C3B-9EF3-76A4AA09974B}"/>
    <cellStyle name="Vírgula 3 10 2 2 9 3 2" xfId="29084" xr:uid="{A425274F-65F9-4431-8812-61B129307552}"/>
    <cellStyle name="Vírgula 3 10 2 2 9 3 3" xfId="40883" xr:uid="{5F7F7F0B-9A46-467B-997B-41CCB1451609}"/>
    <cellStyle name="Vírgula 3 10 2 2 9 4" xfId="23191" xr:uid="{D7F2E447-F444-4EFE-BC87-ABAA4E3D0E41}"/>
    <cellStyle name="Vírgula 3 10 2 2 9 5" xfId="34986" xr:uid="{94E3BC46-63CD-4ED3-A5B8-BDE0E5488AD4}"/>
    <cellStyle name="Vírgula 3 10 2 2_Empréstimos e Financiamento SPE" xfId="10735" xr:uid="{00000000-0005-0000-0000-00002D2B0000}"/>
    <cellStyle name="Vírgula 3 10 2 3" xfId="496" xr:uid="{00000000-0005-0000-0000-00002E2B0000}"/>
    <cellStyle name="Vírgula 3 10 2 3 10" xfId="15598" xr:uid="{79510EA0-880B-406F-82A4-A96C0F1A4CD5}"/>
    <cellStyle name="Vírgula 3 10 2 3 10 2" xfId="27396" xr:uid="{6A406AB1-F9E7-4D46-83CF-FA40ECED5B82}"/>
    <cellStyle name="Vírgula 3 10 2 3 10 3" xfId="39191" xr:uid="{2916A577-4BF4-48ED-AA56-EDB6FC2C3257}"/>
    <cellStyle name="Vírgula 3 10 2 3 11" xfId="21506" xr:uid="{4BFD8995-BFDE-47C1-AEC8-EB41C4982E12}"/>
    <cellStyle name="Vírgula 3 10 2 3 12" xfId="33298" xr:uid="{0D0DF255-792F-40F2-9A31-2340DE3B67EE}"/>
    <cellStyle name="Vírgula 3 10 2 3 2" xfId="7342" xr:uid="{00000000-0005-0000-0000-00002F2B0000}"/>
    <cellStyle name="Vírgula 3 10 2 3 2 2" xfId="7343" xr:uid="{00000000-0005-0000-0000-0000302B0000}"/>
    <cellStyle name="Vírgula 3 10 2 3 2 2 2" xfId="7344" xr:uid="{00000000-0005-0000-0000-0000312B0000}"/>
    <cellStyle name="Vírgula 3 10 2 3 2 2 3" xfId="7345" xr:uid="{00000000-0005-0000-0000-0000322B0000}"/>
    <cellStyle name="Vírgula 3 10 2 3 2 3" xfId="7346" xr:uid="{00000000-0005-0000-0000-0000332B0000}"/>
    <cellStyle name="Vírgula 3 10 2 3 2 4" xfId="7347" xr:uid="{00000000-0005-0000-0000-0000342B0000}"/>
    <cellStyle name="Vírgula 3 10 2 3 2 5" xfId="7348" xr:uid="{00000000-0005-0000-0000-0000352B0000}"/>
    <cellStyle name="Vírgula 3 10 2 3 3" xfId="7349" xr:uid="{00000000-0005-0000-0000-0000362B0000}"/>
    <cellStyle name="Vírgula 3 10 2 3 3 2" xfId="7350" xr:uid="{00000000-0005-0000-0000-0000372B0000}"/>
    <cellStyle name="Vírgula 3 10 2 3 3 2 2" xfId="7351" xr:uid="{00000000-0005-0000-0000-0000382B0000}"/>
    <cellStyle name="Vírgula 3 10 2 3 3 2 3" xfId="7352" xr:uid="{00000000-0005-0000-0000-0000392B0000}"/>
    <cellStyle name="Vírgula 3 10 2 3 3 3" xfId="7353" xr:uid="{00000000-0005-0000-0000-00003A2B0000}"/>
    <cellStyle name="Vírgula 3 10 2 3 3 4" xfId="7354" xr:uid="{00000000-0005-0000-0000-00003B2B0000}"/>
    <cellStyle name="Vírgula 3 10 2 3 3 5" xfId="7355" xr:uid="{00000000-0005-0000-0000-00003C2B0000}"/>
    <cellStyle name="Vírgula 3 10 2 3 4" xfId="7356" xr:uid="{00000000-0005-0000-0000-00003D2B0000}"/>
    <cellStyle name="Vírgula 3 10 2 3 4 2" xfId="7357" xr:uid="{00000000-0005-0000-0000-00003E2B0000}"/>
    <cellStyle name="Vírgula 3 10 2 3 4 3" xfId="7358" xr:uid="{00000000-0005-0000-0000-00003F2B0000}"/>
    <cellStyle name="Vírgula 3 10 2 3 5" xfId="7359" xr:uid="{00000000-0005-0000-0000-0000402B0000}"/>
    <cellStyle name="Vírgula 3 10 2 3 6" xfId="7360" xr:uid="{00000000-0005-0000-0000-0000412B0000}"/>
    <cellStyle name="Vírgula 3 10 2 3 7" xfId="7361" xr:uid="{00000000-0005-0000-0000-0000422B0000}"/>
    <cellStyle name="Vírgula 3 10 2 3 8" xfId="11213" xr:uid="{00000000-0005-0000-0000-0000432B0000}"/>
    <cellStyle name="Vírgula 3 10 2 3 8 2" xfId="14156" xr:uid="{00000000-0005-0000-0000-0000442B0000}"/>
    <cellStyle name="Vírgula 3 10 2 3 8 2 2" xfId="20087" xr:uid="{0BD30A45-05F4-4C4A-863F-2E2F10B8D4A7}"/>
    <cellStyle name="Vírgula 3 10 2 3 8 2 2 2" xfId="31881" xr:uid="{41C5513F-8481-403C-90F7-FD8E0D543C2F}"/>
    <cellStyle name="Vírgula 3 10 2 3 8 2 2 3" xfId="43680" xr:uid="{6FFE0008-9E63-4216-B9C0-9DCFF72874F4}"/>
    <cellStyle name="Vírgula 3 10 2 3 8 2 3" xfId="25988" xr:uid="{593A9FF1-C3EA-40B4-9141-180F97E4EDF5}"/>
    <cellStyle name="Vírgula 3 10 2 3 8 2 4" xfId="37783" xr:uid="{3167FFF6-F080-4F60-AC26-2C1AFC72ECB7}"/>
    <cellStyle name="Vírgula 3 10 2 3 8 3" xfId="17151" xr:uid="{5C7EBD7D-D6D0-45BD-825A-370A8E9B5A43}"/>
    <cellStyle name="Vírgula 3 10 2 3 8 3 2" xfId="28945" xr:uid="{716AF669-9ACE-4B5E-9DC9-44C8E8D0DE1F}"/>
    <cellStyle name="Vírgula 3 10 2 3 8 3 3" xfId="40744" xr:uid="{8E375457-BD25-4515-B8CA-F55990759B1F}"/>
    <cellStyle name="Vírgula 3 10 2 3 8 4" xfId="23052" xr:uid="{1D0293CC-F804-4482-B2DD-DA63E645F1B8}"/>
    <cellStyle name="Vírgula 3 10 2 3 8 5" xfId="34847" xr:uid="{E9EAD447-BDEA-479A-B902-5A44332E9DE1}"/>
    <cellStyle name="Vírgula 3 10 2 3 9" xfId="12611" xr:uid="{00000000-0005-0000-0000-0000452B0000}"/>
    <cellStyle name="Vírgula 3 10 2 3 9 2" xfId="18542" xr:uid="{BD3F9C9F-321B-41DE-9A73-8F79B80E477B}"/>
    <cellStyle name="Vírgula 3 10 2 3 9 2 2" xfId="30336" xr:uid="{40C8194A-C6AE-438F-A05D-D3819FC67C9B}"/>
    <cellStyle name="Vírgula 3 10 2 3 9 2 3" xfId="42135" xr:uid="{D5618C2F-B5B4-48A2-AB94-5B107F5ADA7F}"/>
    <cellStyle name="Vírgula 3 10 2 3 9 3" xfId="24443" xr:uid="{E36F552C-836F-44A5-8718-4CA32434A790}"/>
    <cellStyle name="Vírgula 3 10 2 3 9 4" xfId="36238" xr:uid="{55D56952-A1D8-43D8-B6D5-6D3430A40CBE}"/>
    <cellStyle name="Vírgula 3 10 2 3_Empréstimos e Financiamento SPE" xfId="10736" xr:uid="{00000000-0005-0000-0000-0000462B0000}"/>
    <cellStyle name="Vírgula 3 10 2 4" xfId="7362" xr:uid="{00000000-0005-0000-0000-0000472B0000}"/>
    <cellStyle name="Vírgula 3 10 2 4 2" xfId="7363" xr:uid="{00000000-0005-0000-0000-0000482B0000}"/>
    <cellStyle name="Vírgula 3 10 2 4 2 2" xfId="7364" xr:uid="{00000000-0005-0000-0000-0000492B0000}"/>
    <cellStyle name="Vírgula 3 10 2 4 2 3" xfId="7365" xr:uid="{00000000-0005-0000-0000-00004A2B0000}"/>
    <cellStyle name="Vírgula 3 10 2 4 3" xfId="7366" xr:uid="{00000000-0005-0000-0000-00004B2B0000}"/>
    <cellStyle name="Vírgula 3 10 2 4 4" xfId="7367" xr:uid="{00000000-0005-0000-0000-00004C2B0000}"/>
    <cellStyle name="Vírgula 3 10 2 4 5" xfId="7368" xr:uid="{00000000-0005-0000-0000-00004D2B0000}"/>
    <cellStyle name="Vírgula 3 10 2 5" xfId="7369" xr:uid="{00000000-0005-0000-0000-00004E2B0000}"/>
    <cellStyle name="Vírgula 3 10 2 5 2" xfId="7370" xr:uid="{00000000-0005-0000-0000-00004F2B0000}"/>
    <cellStyle name="Vírgula 3 10 2 5 2 2" xfId="7371" xr:uid="{00000000-0005-0000-0000-0000502B0000}"/>
    <cellStyle name="Vírgula 3 10 2 5 2 3" xfId="7372" xr:uid="{00000000-0005-0000-0000-0000512B0000}"/>
    <cellStyle name="Vírgula 3 10 2 5 3" xfId="7373" xr:uid="{00000000-0005-0000-0000-0000522B0000}"/>
    <cellStyle name="Vírgula 3 10 2 5 4" xfId="7374" xr:uid="{00000000-0005-0000-0000-0000532B0000}"/>
    <cellStyle name="Vírgula 3 10 2 5 5" xfId="7375" xr:uid="{00000000-0005-0000-0000-0000542B0000}"/>
    <cellStyle name="Vírgula 3 10 2 6" xfId="7376" xr:uid="{00000000-0005-0000-0000-0000552B0000}"/>
    <cellStyle name="Vírgula 3 10 2 6 2" xfId="7377" xr:uid="{00000000-0005-0000-0000-0000562B0000}"/>
    <cellStyle name="Vírgula 3 10 2 6 2 2" xfId="7378" xr:uid="{00000000-0005-0000-0000-0000572B0000}"/>
    <cellStyle name="Vírgula 3 10 2 6 2 3" xfId="7379" xr:uid="{00000000-0005-0000-0000-0000582B0000}"/>
    <cellStyle name="Vírgula 3 10 2 6 3" xfId="7380" xr:uid="{00000000-0005-0000-0000-0000592B0000}"/>
    <cellStyle name="Vírgula 3 10 2 6 4" xfId="7381" xr:uid="{00000000-0005-0000-0000-00005A2B0000}"/>
    <cellStyle name="Vírgula 3 10 2 6 5" xfId="7382" xr:uid="{00000000-0005-0000-0000-00005B2B0000}"/>
    <cellStyle name="Vírgula 3 10 2 7" xfId="7383" xr:uid="{00000000-0005-0000-0000-00005C2B0000}"/>
    <cellStyle name="Vírgula 3 10 2 7 2" xfId="7384" xr:uid="{00000000-0005-0000-0000-00005D2B0000}"/>
    <cellStyle name="Vírgula 3 10 2 7 3" xfId="7385" xr:uid="{00000000-0005-0000-0000-00005E2B0000}"/>
    <cellStyle name="Vírgula 3 10 2 8" xfId="7386" xr:uid="{00000000-0005-0000-0000-00005F2B0000}"/>
    <cellStyle name="Vírgula 3 10 2 9" xfId="7387" xr:uid="{00000000-0005-0000-0000-0000602B0000}"/>
    <cellStyle name="Vírgula 3 10 2_Empréstimos e Financiamento SPE" xfId="10733" xr:uid="{00000000-0005-0000-0000-0000612B0000}"/>
    <cellStyle name="Vírgula 3 10 3" xfId="232" xr:uid="{00000000-0005-0000-0000-0000622B0000}"/>
    <cellStyle name="Vírgula 3 10 3 10" xfId="15458" xr:uid="{4F8E54B6-004F-4F18-A187-E05C1D3D6A8C}"/>
    <cellStyle name="Vírgula 3 10 3 10 2" xfId="27256" xr:uid="{1974A5F9-5055-4974-B3C6-6D4792B566F2}"/>
    <cellStyle name="Vírgula 3 10 3 10 3" xfId="39051" xr:uid="{A16E3961-0B2B-4DF2-B242-90846BBC8A0C}"/>
    <cellStyle name="Vírgula 3 10 3 11" xfId="21366" xr:uid="{FAA9CD1F-2E77-478F-9B62-10D25F9F3FE6}"/>
    <cellStyle name="Vírgula 3 10 3 12" xfId="33158" xr:uid="{C1F4D53D-6D76-4CBD-A48B-4B4F2A5D4AD2}"/>
    <cellStyle name="Vírgula 3 10 3 2" xfId="653" xr:uid="{00000000-0005-0000-0000-0000632B0000}"/>
    <cellStyle name="Vírgula 3 10 3 2 10" xfId="33455" xr:uid="{FE84B28B-2F8F-4937-8C67-604A9C9240CE}"/>
    <cellStyle name="Vírgula 3 10 3 2 2" xfId="7388" xr:uid="{00000000-0005-0000-0000-0000642B0000}"/>
    <cellStyle name="Vírgula 3 10 3 2 2 2" xfId="7389" xr:uid="{00000000-0005-0000-0000-0000652B0000}"/>
    <cellStyle name="Vírgula 3 10 3 2 2 3" xfId="7390" xr:uid="{00000000-0005-0000-0000-0000662B0000}"/>
    <cellStyle name="Vírgula 3 10 3 2 3" xfId="7391" xr:uid="{00000000-0005-0000-0000-0000672B0000}"/>
    <cellStyle name="Vírgula 3 10 3 2 4" xfId="7392" xr:uid="{00000000-0005-0000-0000-0000682B0000}"/>
    <cellStyle name="Vírgula 3 10 3 2 5" xfId="7393" xr:uid="{00000000-0005-0000-0000-0000692B0000}"/>
    <cellStyle name="Vírgula 3 10 3 2 6" xfId="11363" xr:uid="{00000000-0005-0000-0000-00006A2B0000}"/>
    <cellStyle name="Vírgula 3 10 3 2 6 2" xfId="14306" xr:uid="{00000000-0005-0000-0000-00006B2B0000}"/>
    <cellStyle name="Vírgula 3 10 3 2 6 2 2" xfId="20237" xr:uid="{63D6462B-B4F1-4F0A-B3C4-A529505B8507}"/>
    <cellStyle name="Vírgula 3 10 3 2 6 2 2 2" xfId="32031" xr:uid="{CBC81B06-6FA9-4049-9DA5-24FE851D8AD1}"/>
    <cellStyle name="Vírgula 3 10 3 2 6 2 2 3" xfId="43830" xr:uid="{DF6D46E4-7FCC-485C-9BF9-8FE282E90A94}"/>
    <cellStyle name="Vírgula 3 10 3 2 6 2 3" xfId="26138" xr:uid="{5E6678F9-3B74-49D4-8A6D-B2A332FE6746}"/>
    <cellStyle name="Vírgula 3 10 3 2 6 2 4" xfId="37933" xr:uid="{EAFBF447-1080-43F5-B172-605FADB56630}"/>
    <cellStyle name="Vírgula 3 10 3 2 6 3" xfId="17301" xr:uid="{D8DA7A9D-0861-4B4D-B91D-FFF54C99D1FD}"/>
    <cellStyle name="Vírgula 3 10 3 2 6 3 2" xfId="29095" xr:uid="{32114BF9-9F14-43EB-A19B-29F7897E56F6}"/>
    <cellStyle name="Vírgula 3 10 3 2 6 3 3" xfId="40894" xr:uid="{0912ECC5-BAD2-4AF0-8DA4-47184860053D}"/>
    <cellStyle name="Vírgula 3 10 3 2 6 4" xfId="23202" xr:uid="{8D8D096F-8FBA-45A3-83CE-6D1FB99C7A0A}"/>
    <cellStyle name="Vírgula 3 10 3 2 6 5" xfId="34997" xr:uid="{E0A24A28-A9DC-4AC1-B1B5-94E4D5A467FB}"/>
    <cellStyle name="Vírgula 3 10 3 2 7" xfId="12768" xr:uid="{00000000-0005-0000-0000-00006C2B0000}"/>
    <cellStyle name="Vírgula 3 10 3 2 7 2" xfId="18699" xr:uid="{A4C42D7A-F09B-4859-B5F5-7B80A39B5F1E}"/>
    <cellStyle name="Vírgula 3 10 3 2 7 2 2" xfId="30493" xr:uid="{CFEE8E51-8F65-4123-87B7-2E090697DB3C}"/>
    <cellStyle name="Vírgula 3 10 3 2 7 2 3" xfId="42292" xr:uid="{B863F7BD-A1EC-4F14-B542-9F03FDA65871}"/>
    <cellStyle name="Vírgula 3 10 3 2 7 3" xfId="24600" xr:uid="{BD0899E3-59C2-4EE6-B6C7-D277E5ACA20E}"/>
    <cellStyle name="Vírgula 3 10 3 2 7 4" xfId="36395" xr:uid="{9BA38359-96D4-4D03-A6AA-100EF48D3AD5}"/>
    <cellStyle name="Vírgula 3 10 3 2 8" xfId="15755" xr:uid="{9A5A0FE9-3961-41F0-8767-912D98DCEADE}"/>
    <cellStyle name="Vírgula 3 10 3 2 8 2" xfId="27553" xr:uid="{82D80EDA-8B2E-46EB-BB5D-370833DF507F}"/>
    <cellStyle name="Vírgula 3 10 3 2 8 3" xfId="39348" xr:uid="{CA794BF9-4DE2-40A2-BF3D-051A2B4959A3}"/>
    <cellStyle name="Vírgula 3 10 3 2 9" xfId="21663" xr:uid="{68451319-48C4-4D28-89ED-C5EF3F388BF8}"/>
    <cellStyle name="Vírgula 3 10 3 2_Empréstimos e Financiamento SPE" xfId="10738" xr:uid="{00000000-0005-0000-0000-00006D2B0000}"/>
    <cellStyle name="Vírgula 3 10 3 3" xfId="507" xr:uid="{00000000-0005-0000-0000-00006E2B0000}"/>
    <cellStyle name="Vírgula 3 10 3 3 10" xfId="33309" xr:uid="{BBD83C56-5F92-45ED-BAC5-1D3518F9A618}"/>
    <cellStyle name="Vírgula 3 10 3 3 2" xfId="7394" xr:uid="{00000000-0005-0000-0000-00006F2B0000}"/>
    <cellStyle name="Vírgula 3 10 3 3 2 2" xfId="7395" xr:uid="{00000000-0005-0000-0000-0000702B0000}"/>
    <cellStyle name="Vírgula 3 10 3 3 2 3" xfId="7396" xr:uid="{00000000-0005-0000-0000-0000712B0000}"/>
    <cellStyle name="Vírgula 3 10 3 3 3" xfId="7397" xr:uid="{00000000-0005-0000-0000-0000722B0000}"/>
    <cellStyle name="Vírgula 3 10 3 3 4" xfId="7398" xr:uid="{00000000-0005-0000-0000-0000732B0000}"/>
    <cellStyle name="Vírgula 3 10 3 3 5" xfId="7399" xr:uid="{00000000-0005-0000-0000-0000742B0000}"/>
    <cellStyle name="Vírgula 3 10 3 3 6" xfId="11224" xr:uid="{00000000-0005-0000-0000-0000752B0000}"/>
    <cellStyle name="Vírgula 3 10 3 3 6 2" xfId="14167" xr:uid="{00000000-0005-0000-0000-0000762B0000}"/>
    <cellStyle name="Vírgula 3 10 3 3 6 2 2" xfId="20098" xr:uid="{D6A985A8-C633-4200-B42C-B2D903DC92B6}"/>
    <cellStyle name="Vírgula 3 10 3 3 6 2 2 2" xfId="31892" xr:uid="{6BB58CA0-20C8-4317-8C24-2FB15B1FB193}"/>
    <cellStyle name="Vírgula 3 10 3 3 6 2 2 3" xfId="43691" xr:uid="{59C43BC9-312F-43B8-AA3B-9084B7D62DB7}"/>
    <cellStyle name="Vírgula 3 10 3 3 6 2 3" xfId="25999" xr:uid="{84279F2F-0D5F-49BF-8564-CD3BF9E1DE05}"/>
    <cellStyle name="Vírgula 3 10 3 3 6 2 4" xfId="37794" xr:uid="{D27F7E83-C84D-46C7-B95C-2D6F6A8D82A5}"/>
    <cellStyle name="Vírgula 3 10 3 3 6 3" xfId="17162" xr:uid="{6B088100-3525-4E1B-B667-930F0EC726AF}"/>
    <cellStyle name="Vírgula 3 10 3 3 6 3 2" xfId="28956" xr:uid="{F47EA61F-2930-47AC-BDFC-24967D713A5B}"/>
    <cellStyle name="Vírgula 3 10 3 3 6 3 3" xfId="40755" xr:uid="{6BD4B65E-AE95-461F-A2DC-502C5197CC83}"/>
    <cellStyle name="Vírgula 3 10 3 3 6 4" xfId="23063" xr:uid="{CD46A2F3-8E2C-4F0C-898B-19E6D221BC73}"/>
    <cellStyle name="Vírgula 3 10 3 3 6 5" xfId="34858" xr:uid="{D26EC61A-5E5A-4C9C-A00D-E9C88110BF4D}"/>
    <cellStyle name="Vírgula 3 10 3 3 7" xfId="12622" xr:uid="{00000000-0005-0000-0000-0000772B0000}"/>
    <cellStyle name="Vírgula 3 10 3 3 7 2" xfId="18553" xr:uid="{83A71DE7-7F9C-4526-8C56-E13F07E44BC5}"/>
    <cellStyle name="Vírgula 3 10 3 3 7 2 2" xfId="30347" xr:uid="{116A9015-2522-4C5D-9032-DCFAFA88CC86}"/>
    <cellStyle name="Vírgula 3 10 3 3 7 2 3" xfId="42146" xr:uid="{44B855C8-79D0-4D83-A0B6-938097CDF0E0}"/>
    <cellStyle name="Vírgula 3 10 3 3 7 3" xfId="24454" xr:uid="{4CD8F389-4DE5-4C25-91C9-CFC33DF75E2C}"/>
    <cellStyle name="Vírgula 3 10 3 3 7 4" xfId="36249" xr:uid="{CFE909C9-84D3-4024-926F-01253C345BE3}"/>
    <cellStyle name="Vírgula 3 10 3 3 8" xfId="15609" xr:uid="{138977A6-F3B2-4E8A-A5D7-6BB9381D7B30}"/>
    <cellStyle name="Vírgula 3 10 3 3 8 2" xfId="27407" xr:uid="{41EFD348-1460-4204-A987-8DB6F32805F7}"/>
    <cellStyle name="Vírgula 3 10 3 3 8 3" xfId="39202" xr:uid="{E1CEB7B3-5DAD-4C2F-A4DB-AFAD2FF48E20}"/>
    <cellStyle name="Vírgula 3 10 3 3 9" xfId="21517" xr:uid="{738E0A87-9705-4FBE-89A6-19360F9E5046}"/>
    <cellStyle name="Vírgula 3 10 3 3_Empréstimos e Financiamento SPE" xfId="10739" xr:uid="{00000000-0005-0000-0000-0000782B0000}"/>
    <cellStyle name="Vírgula 3 10 3 4" xfId="7400" xr:uid="{00000000-0005-0000-0000-0000792B0000}"/>
    <cellStyle name="Vírgula 3 10 3 4 2" xfId="7401" xr:uid="{00000000-0005-0000-0000-00007A2B0000}"/>
    <cellStyle name="Vírgula 3 10 3 4 3" xfId="7402" xr:uid="{00000000-0005-0000-0000-00007B2B0000}"/>
    <cellStyle name="Vírgula 3 10 3 5" xfId="7403" xr:uid="{00000000-0005-0000-0000-00007C2B0000}"/>
    <cellStyle name="Vírgula 3 10 3 6" xfId="7404" xr:uid="{00000000-0005-0000-0000-00007D2B0000}"/>
    <cellStyle name="Vírgula 3 10 3 7" xfId="7405" xr:uid="{00000000-0005-0000-0000-00007E2B0000}"/>
    <cellStyle name="Vírgula 3 10 3 8" xfId="11068" xr:uid="{00000000-0005-0000-0000-00007F2B0000}"/>
    <cellStyle name="Vírgula 3 10 3 8 2" xfId="14017" xr:uid="{00000000-0005-0000-0000-0000802B0000}"/>
    <cellStyle name="Vírgula 3 10 3 8 2 2" xfId="19948" xr:uid="{1138F78C-D344-4572-BA15-8D89CB9E98E7}"/>
    <cellStyle name="Vírgula 3 10 3 8 2 2 2" xfId="31742" xr:uid="{8AD1D7FD-0E3A-4F78-AEDE-56BB404977CD}"/>
    <cellStyle name="Vírgula 3 10 3 8 2 2 3" xfId="43541" xr:uid="{71DEAA50-924E-4973-8742-BB65030695E8}"/>
    <cellStyle name="Vírgula 3 10 3 8 2 3" xfId="25849" xr:uid="{36207AC7-7443-41F9-A2CF-3D627B48693B}"/>
    <cellStyle name="Vírgula 3 10 3 8 2 4" xfId="37644" xr:uid="{C620B2C2-5A61-4D98-885B-8B2809A31812}"/>
    <cellStyle name="Vírgula 3 10 3 8 3" xfId="17012" xr:uid="{A878E2A1-7038-42CE-9F2C-CA713B2E959C}"/>
    <cellStyle name="Vírgula 3 10 3 8 3 2" xfId="28806" xr:uid="{2EDF3374-7058-42E6-9B4C-CB59B15E3D61}"/>
    <cellStyle name="Vírgula 3 10 3 8 3 3" xfId="40605" xr:uid="{015088B8-B67B-400B-B157-EC718C6D140B}"/>
    <cellStyle name="Vírgula 3 10 3 8 4" xfId="22913" xr:uid="{2595CB05-37DC-449A-A183-4AE3C5B60314}"/>
    <cellStyle name="Vírgula 3 10 3 8 5" xfId="34708" xr:uid="{C479612A-2083-4A1E-830E-D617A1BA34EC}"/>
    <cellStyle name="Vírgula 3 10 3 9" xfId="12471" xr:uid="{00000000-0005-0000-0000-0000812B0000}"/>
    <cellStyle name="Vírgula 3 10 3 9 2" xfId="18402" xr:uid="{CD2C6F62-55AD-44D5-BF8A-9F4849025F12}"/>
    <cellStyle name="Vírgula 3 10 3 9 2 2" xfId="30196" xr:uid="{B18F04F5-EA25-4548-9511-B2AB4EE15930}"/>
    <cellStyle name="Vírgula 3 10 3 9 2 3" xfId="41995" xr:uid="{FB5C3904-DDCE-4C74-ACBB-A70092582176}"/>
    <cellStyle name="Vírgula 3 10 3 9 3" xfId="24303" xr:uid="{E6CC2499-7ED8-4E89-B95F-B0DEBEA87943}"/>
    <cellStyle name="Vírgula 3 10 3 9 4" xfId="36098" xr:uid="{C20057DC-A053-42FD-8BB2-B2C498A0C753}"/>
    <cellStyle name="Vírgula 3 10 3_Empréstimos e Financiamento SPE" xfId="10737" xr:uid="{00000000-0005-0000-0000-0000822B0000}"/>
    <cellStyle name="Vírgula 3 10 4" xfId="615" xr:uid="{00000000-0005-0000-0000-0000832B0000}"/>
    <cellStyle name="Vírgula 3 10 4 10" xfId="33417" xr:uid="{34E93157-2F4E-4E84-8157-29AFF028C8C1}"/>
    <cellStyle name="Vírgula 3 10 4 2" xfId="7406" xr:uid="{00000000-0005-0000-0000-0000842B0000}"/>
    <cellStyle name="Vírgula 3 10 4 2 2" xfId="7407" xr:uid="{00000000-0005-0000-0000-0000852B0000}"/>
    <cellStyle name="Vírgula 3 10 4 2 3" xfId="7408" xr:uid="{00000000-0005-0000-0000-0000862B0000}"/>
    <cellStyle name="Vírgula 3 10 4 3" xfId="7409" xr:uid="{00000000-0005-0000-0000-0000872B0000}"/>
    <cellStyle name="Vírgula 3 10 4 4" xfId="7410" xr:uid="{00000000-0005-0000-0000-0000882B0000}"/>
    <cellStyle name="Vírgula 3 10 4 5" xfId="7411" xr:uid="{00000000-0005-0000-0000-0000892B0000}"/>
    <cellStyle name="Vírgula 3 10 4 6" xfId="11325" xr:uid="{00000000-0005-0000-0000-00008A2B0000}"/>
    <cellStyle name="Vírgula 3 10 4 6 2" xfId="14268" xr:uid="{00000000-0005-0000-0000-00008B2B0000}"/>
    <cellStyle name="Vírgula 3 10 4 6 2 2" xfId="20199" xr:uid="{3A6A76BE-D559-46CF-80C5-66F6780FB33D}"/>
    <cellStyle name="Vírgula 3 10 4 6 2 2 2" xfId="31993" xr:uid="{B8632851-56CF-4D8F-B099-649EC6B9C20E}"/>
    <cellStyle name="Vírgula 3 10 4 6 2 2 3" xfId="43792" xr:uid="{3C595FB9-C9D3-4DC9-90B5-F7F2A05E2885}"/>
    <cellStyle name="Vírgula 3 10 4 6 2 3" xfId="26100" xr:uid="{507F32C1-7391-40C4-BCB2-461800063321}"/>
    <cellStyle name="Vírgula 3 10 4 6 2 4" xfId="37895" xr:uid="{3A192B85-39F8-433B-B2A7-7548A6C8FF65}"/>
    <cellStyle name="Vírgula 3 10 4 6 3" xfId="17263" xr:uid="{1C7C80B2-A6BA-4B2A-9426-5DB5A5F447B6}"/>
    <cellStyle name="Vírgula 3 10 4 6 3 2" xfId="29057" xr:uid="{3BE4E78E-F4C0-47C6-AFA0-5179A90B33BB}"/>
    <cellStyle name="Vírgula 3 10 4 6 3 3" xfId="40856" xr:uid="{16323AAC-11EE-4704-8C41-47B6D1F8E986}"/>
    <cellStyle name="Vírgula 3 10 4 6 4" xfId="23164" xr:uid="{0FF4C443-482C-43B8-8B59-06FE86392D66}"/>
    <cellStyle name="Vírgula 3 10 4 6 5" xfId="34959" xr:uid="{6E54F447-23C8-4598-9CF9-A5438817BE17}"/>
    <cellStyle name="Vírgula 3 10 4 7" xfId="12730" xr:uid="{00000000-0005-0000-0000-00008C2B0000}"/>
    <cellStyle name="Vírgula 3 10 4 7 2" xfId="18661" xr:uid="{AA4D4B4D-CCD2-4613-89BC-4FAB2491539B}"/>
    <cellStyle name="Vírgula 3 10 4 7 2 2" xfId="30455" xr:uid="{A32261AD-9571-4B0B-96E7-21955108E222}"/>
    <cellStyle name="Vírgula 3 10 4 7 2 3" xfId="42254" xr:uid="{B9BA6E1B-7982-4B94-B3F1-0431936C0272}"/>
    <cellStyle name="Vírgula 3 10 4 7 3" xfId="24562" xr:uid="{EBBC5091-DB2C-404E-B152-9C52CA15AA81}"/>
    <cellStyle name="Vírgula 3 10 4 7 4" xfId="36357" xr:uid="{47E40A18-DE9A-4AB8-9372-0827BF214DA8}"/>
    <cellStyle name="Vírgula 3 10 4 8" xfId="15717" xr:uid="{C890B8F3-6B44-4ACA-8847-C8123ECF0052}"/>
    <cellStyle name="Vírgula 3 10 4 8 2" xfId="27515" xr:uid="{47CD5E8E-2FEA-49E3-8A80-AF1A90BCEF24}"/>
    <cellStyle name="Vírgula 3 10 4 8 3" xfId="39310" xr:uid="{ED9AC6C9-2FAE-4C4F-8C8D-36B279499A40}"/>
    <cellStyle name="Vírgula 3 10 4 9" xfId="21625" xr:uid="{0460C558-2E31-4969-9CE0-B5626EE88AFA}"/>
    <cellStyle name="Vírgula 3 10 4_Empréstimos e Financiamento SPE" xfId="10740" xr:uid="{00000000-0005-0000-0000-00008D2B0000}"/>
    <cellStyle name="Vírgula 3 10 5" xfId="469" xr:uid="{00000000-0005-0000-0000-00008E2B0000}"/>
    <cellStyle name="Vírgula 3 10 5 10" xfId="33271" xr:uid="{87E242D0-79E5-41F3-A299-81C9EB0FCCAB}"/>
    <cellStyle name="Vírgula 3 10 5 2" xfId="7412" xr:uid="{00000000-0005-0000-0000-00008F2B0000}"/>
    <cellStyle name="Vírgula 3 10 5 2 2" xfId="7413" xr:uid="{00000000-0005-0000-0000-0000902B0000}"/>
    <cellStyle name="Vírgula 3 10 5 2 3" xfId="7414" xr:uid="{00000000-0005-0000-0000-0000912B0000}"/>
    <cellStyle name="Vírgula 3 10 5 3" xfId="7415" xr:uid="{00000000-0005-0000-0000-0000922B0000}"/>
    <cellStyle name="Vírgula 3 10 5 4" xfId="7416" xr:uid="{00000000-0005-0000-0000-0000932B0000}"/>
    <cellStyle name="Vírgula 3 10 5 5" xfId="7417" xr:uid="{00000000-0005-0000-0000-0000942B0000}"/>
    <cellStyle name="Vírgula 3 10 5 6" xfId="11186" xr:uid="{00000000-0005-0000-0000-0000952B0000}"/>
    <cellStyle name="Vírgula 3 10 5 6 2" xfId="14129" xr:uid="{00000000-0005-0000-0000-0000962B0000}"/>
    <cellStyle name="Vírgula 3 10 5 6 2 2" xfId="20060" xr:uid="{AADEC517-1E26-47C9-A6A0-67A855E4A4E7}"/>
    <cellStyle name="Vírgula 3 10 5 6 2 2 2" xfId="31854" xr:uid="{8CEF837C-10D9-4BF2-8FDF-3734B49A420F}"/>
    <cellStyle name="Vírgula 3 10 5 6 2 2 3" xfId="43653" xr:uid="{49607640-6B74-4AEF-A3F7-A9745B76EEC0}"/>
    <cellStyle name="Vírgula 3 10 5 6 2 3" xfId="25961" xr:uid="{72F151DA-9CFA-4A8C-A5AF-C3F5CC7B9E1C}"/>
    <cellStyle name="Vírgula 3 10 5 6 2 4" xfId="37756" xr:uid="{CB50A931-5808-40B1-84F2-080BF7801155}"/>
    <cellStyle name="Vírgula 3 10 5 6 3" xfId="17124" xr:uid="{275636C7-8BBE-489A-A501-DBA7BD526FD3}"/>
    <cellStyle name="Vírgula 3 10 5 6 3 2" xfId="28918" xr:uid="{88574E64-A1E7-46BD-9DFA-C92362ADC505}"/>
    <cellStyle name="Vírgula 3 10 5 6 3 3" xfId="40717" xr:uid="{E5F93F58-7BFD-42DD-9C19-ABC4EB37F31B}"/>
    <cellStyle name="Vírgula 3 10 5 6 4" xfId="23025" xr:uid="{9F0A6878-C2EF-44A1-8D26-D40856F110FC}"/>
    <cellStyle name="Vírgula 3 10 5 6 5" xfId="34820" xr:uid="{061DFDEE-C541-4095-81B6-7A16018E1C8C}"/>
    <cellStyle name="Vírgula 3 10 5 7" xfId="12584" xr:uid="{00000000-0005-0000-0000-0000972B0000}"/>
    <cellStyle name="Vírgula 3 10 5 7 2" xfId="18515" xr:uid="{F1FA3EB4-85CD-40EA-9EAF-C3227CDB1EFE}"/>
    <cellStyle name="Vírgula 3 10 5 7 2 2" xfId="30309" xr:uid="{09723FB7-8C29-4F1E-BC8D-8D1F52E193FD}"/>
    <cellStyle name="Vírgula 3 10 5 7 2 3" xfId="42108" xr:uid="{A2B49AB5-F037-43FD-9151-AB4EBDD085F3}"/>
    <cellStyle name="Vírgula 3 10 5 7 3" xfId="24416" xr:uid="{146F3E87-EA9A-4E93-986C-33A362109373}"/>
    <cellStyle name="Vírgula 3 10 5 7 4" xfId="36211" xr:uid="{006C14AC-F1A9-4556-9E34-CE1EFD936BD6}"/>
    <cellStyle name="Vírgula 3 10 5 8" xfId="15571" xr:uid="{4BEA1DA4-D1B6-4BA2-A884-BF65AB78E5DA}"/>
    <cellStyle name="Vírgula 3 10 5 8 2" xfId="27369" xr:uid="{5CA2B033-6866-4302-827E-4500F96139B6}"/>
    <cellStyle name="Vírgula 3 10 5 8 3" xfId="39164" xr:uid="{70AD610F-96FA-4440-BCDA-047964F86251}"/>
    <cellStyle name="Vírgula 3 10 5 9" xfId="21479" xr:uid="{E787C3C9-3448-4D8E-9219-180DDB0AF90B}"/>
    <cellStyle name="Vírgula 3 10 5_Empréstimos e Financiamento SPE" xfId="10741" xr:uid="{00000000-0005-0000-0000-0000982B0000}"/>
    <cellStyle name="Vírgula 3 10 6" xfId="7418" xr:uid="{00000000-0005-0000-0000-0000992B0000}"/>
    <cellStyle name="Vírgula 3 10 6 2" xfId="7419" xr:uid="{00000000-0005-0000-0000-00009A2B0000}"/>
    <cellStyle name="Vírgula 3 10 6 3" xfId="7420" xr:uid="{00000000-0005-0000-0000-00009B2B0000}"/>
    <cellStyle name="Vírgula 3 10 7" xfId="7421" xr:uid="{00000000-0005-0000-0000-00009C2B0000}"/>
    <cellStyle name="Vírgula 3 10 8" xfId="7422" xr:uid="{00000000-0005-0000-0000-00009D2B0000}"/>
    <cellStyle name="Vírgula 3 10 9" xfId="7423" xr:uid="{00000000-0005-0000-0000-00009E2B0000}"/>
    <cellStyle name="Vírgula 3 10_Empréstimos e Financiamento SPE" xfId="10732" xr:uid="{00000000-0005-0000-0000-00009F2B0000}"/>
    <cellStyle name="Vírgula 3 11" xfId="213" xr:uid="{00000000-0005-0000-0000-0000A02B0000}"/>
    <cellStyle name="Vírgula 3 11 10" xfId="7424" xr:uid="{00000000-0005-0000-0000-0000A12B0000}"/>
    <cellStyle name="Vírgula 3 11 11" xfId="11049" xr:uid="{00000000-0005-0000-0000-0000A22B0000}"/>
    <cellStyle name="Vírgula 3 11 11 2" xfId="13998" xr:uid="{00000000-0005-0000-0000-0000A32B0000}"/>
    <cellStyle name="Vírgula 3 11 11 2 2" xfId="19929" xr:uid="{A9E756D9-70B0-47D6-BD99-FA0C7A96FA31}"/>
    <cellStyle name="Vírgula 3 11 11 2 2 2" xfId="31723" xr:uid="{40CD9A10-DEB0-408D-B99F-14E6216951FD}"/>
    <cellStyle name="Vírgula 3 11 11 2 2 3" xfId="43522" xr:uid="{0359FCB0-C472-4181-B4F6-162D6D5A99FC}"/>
    <cellStyle name="Vírgula 3 11 11 2 3" xfId="25830" xr:uid="{44F9E7E5-8028-45D5-86A6-DBB371BA3101}"/>
    <cellStyle name="Vírgula 3 11 11 2 4" xfId="37625" xr:uid="{97470C7B-3C28-42DC-89BE-3D70654DC38C}"/>
    <cellStyle name="Vírgula 3 11 11 3" xfId="16993" xr:uid="{0ECFFEA1-D395-4796-8E77-4014172980A0}"/>
    <cellStyle name="Vírgula 3 11 11 3 2" xfId="28787" xr:uid="{A658BA29-0AD0-4CF3-A3D6-3F400950872F}"/>
    <cellStyle name="Vírgula 3 11 11 3 3" xfId="40586" xr:uid="{DB49CA69-D85C-436D-B88C-8CD13423A71D}"/>
    <cellStyle name="Vírgula 3 11 11 4" xfId="22894" xr:uid="{0C6CE13D-577B-4405-8CCF-0CCBF3D3C865}"/>
    <cellStyle name="Vírgula 3 11 11 5" xfId="34689" xr:uid="{151B6284-31B5-494D-B8D2-3ADF4BD8B7C5}"/>
    <cellStyle name="Vírgula 3 11 12" xfId="12452" xr:uid="{00000000-0005-0000-0000-0000A42B0000}"/>
    <cellStyle name="Vírgula 3 11 12 2" xfId="18383" xr:uid="{BC1A457A-3072-4553-AD06-5CB83F93734D}"/>
    <cellStyle name="Vírgula 3 11 12 2 2" xfId="30177" xr:uid="{131C0999-F9A1-48D3-B9DD-40E52D10A548}"/>
    <cellStyle name="Vírgula 3 11 12 2 3" xfId="41976" xr:uid="{2FBE1471-CEF7-4281-9363-275801B446E4}"/>
    <cellStyle name="Vírgula 3 11 12 3" xfId="24284" xr:uid="{10DCEF08-3097-400F-ACE1-1FA9100BDD27}"/>
    <cellStyle name="Vírgula 3 11 12 4" xfId="36079" xr:uid="{50B22675-466E-40C3-83C8-EEF9B7145208}"/>
    <cellStyle name="Vírgula 3 11 13" xfId="15439" xr:uid="{6B16239A-E51A-4F44-932D-1F4A72EF86A6}"/>
    <cellStyle name="Vírgula 3 11 13 2" xfId="27237" xr:uid="{EA3DF9C0-BACD-4785-8469-65336E58EFA0}"/>
    <cellStyle name="Vírgula 3 11 13 3" xfId="39032" xr:uid="{F20166C4-7DB0-44C0-9421-63C9A58C1695}"/>
    <cellStyle name="Vírgula 3 11 14" xfId="21347" xr:uid="{1FE282A6-1DD3-4B2D-A431-20BEDA76B758}"/>
    <cellStyle name="Vírgula 3 11 15" xfId="33139" xr:uid="{BDD2C6A1-83AB-4C4A-A388-CA53207E173C}"/>
    <cellStyle name="Vírgula 3 11 2" xfId="634" xr:uid="{00000000-0005-0000-0000-0000A52B0000}"/>
    <cellStyle name="Vírgula 3 11 2 10" xfId="15736" xr:uid="{FA4CFAD6-3155-4B08-8E8A-BA2CBBF1C08B}"/>
    <cellStyle name="Vírgula 3 11 2 10 2" xfId="27534" xr:uid="{0036D0C9-457D-49CC-994F-B021963DCE1E}"/>
    <cellStyle name="Vírgula 3 11 2 10 3" xfId="39329" xr:uid="{A431ED51-CA87-4404-90A4-153E5AD827C0}"/>
    <cellStyle name="Vírgula 3 11 2 11" xfId="21644" xr:uid="{F9DB966F-F7D3-4956-939C-D51E89B82F6D}"/>
    <cellStyle name="Vírgula 3 11 2 12" xfId="33436" xr:uid="{C56CF3C0-02BC-4164-BF08-34F27CEFDB46}"/>
    <cellStyle name="Vírgula 3 11 2 2" xfId="7425" xr:uid="{00000000-0005-0000-0000-0000A62B0000}"/>
    <cellStyle name="Vírgula 3 11 2 2 2" xfId="7426" xr:uid="{00000000-0005-0000-0000-0000A72B0000}"/>
    <cellStyle name="Vírgula 3 11 2 2 2 2" xfId="7427" xr:uid="{00000000-0005-0000-0000-0000A82B0000}"/>
    <cellStyle name="Vírgula 3 11 2 2 2 3" xfId="7428" xr:uid="{00000000-0005-0000-0000-0000A92B0000}"/>
    <cellStyle name="Vírgula 3 11 2 2 3" xfId="7429" xr:uid="{00000000-0005-0000-0000-0000AA2B0000}"/>
    <cellStyle name="Vírgula 3 11 2 2 4" xfId="7430" xr:uid="{00000000-0005-0000-0000-0000AB2B0000}"/>
    <cellStyle name="Vírgula 3 11 2 2 5" xfId="7431" xr:uid="{00000000-0005-0000-0000-0000AC2B0000}"/>
    <cellStyle name="Vírgula 3 11 2 3" xfId="7432" xr:uid="{00000000-0005-0000-0000-0000AD2B0000}"/>
    <cellStyle name="Vírgula 3 11 2 3 2" xfId="7433" xr:uid="{00000000-0005-0000-0000-0000AE2B0000}"/>
    <cellStyle name="Vírgula 3 11 2 3 2 2" xfId="7434" xr:uid="{00000000-0005-0000-0000-0000AF2B0000}"/>
    <cellStyle name="Vírgula 3 11 2 3 2 3" xfId="7435" xr:uid="{00000000-0005-0000-0000-0000B02B0000}"/>
    <cellStyle name="Vírgula 3 11 2 3 3" xfId="7436" xr:uid="{00000000-0005-0000-0000-0000B12B0000}"/>
    <cellStyle name="Vírgula 3 11 2 3 4" xfId="7437" xr:uid="{00000000-0005-0000-0000-0000B22B0000}"/>
    <cellStyle name="Vírgula 3 11 2 3 5" xfId="7438" xr:uid="{00000000-0005-0000-0000-0000B32B0000}"/>
    <cellStyle name="Vírgula 3 11 2 4" xfId="7439" xr:uid="{00000000-0005-0000-0000-0000B42B0000}"/>
    <cellStyle name="Vírgula 3 11 2 4 2" xfId="7440" xr:uid="{00000000-0005-0000-0000-0000B52B0000}"/>
    <cellStyle name="Vírgula 3 11 2 4 3" xfId="7441" xr:uid="{00000000-0005-0000-0000-0000B62B0000}"/>
    <cellStyle name="Vírgula 3 11 2 5" xfId="7442" xr:uid="{00000000-0005-0000-0000-0000B72B0000}"/>
    <cellStyle name="Vírgula 3 11 2 6" xfId="7443" xr:uid="{00000000-0005-0000-0000-0000B82B0000}"/>
    <cellStyle name="Vírgula 3 11 2 7" xfId="7444" xr:uid="{00000000-0005-0000-0000-0000B92B0000}"/>
    <cellStyle name="Vírgula 3 11 2 8" xfId="11344" xr:uid="{00000000-0005-0000-0000-0000BA2B0000}"/>
    <cellStyle name="Vírgula 3 11 2 8 2" xfId="14287" xr:uid="{00000000-0005-0000-0000-0000BB2B0000}"/>
    <cellStyle name="Vírgula 3 11 2 8 2 2" xfId="20218" xr:uid="{84E3A3E3-A863-486F-B03D-B2DF9EDF8413}"/>
    <cellStyle name="Vírgula 3 11 2 8 2 2 2" xfId="32012" xr:uid="{22E36E23-815B-4160-A32A-6BD497166917}"/>
    <cellStyle name="Vírgula 3 11 2 8 2 2 3" xfId="43811" xr:uid="{75E0DCCE-BC83-43A8-B566-C2E241F85AEB}"/>
    <cellStyle name="Vírgula 3 11 2 8 2 3" xfId="26119" xr:uid="{C604E966-41ED-462E-A002-700B64C03A6E}"/>
    <cellStyle name="Vírgula 3 11 2 8 2 4" xfId="37914" xr:uid="{F23A2B1B-7E48-4C37-A39D-DC3AC749F94E}"/>
    <cellStyle name="Vírgula 3 11 2 8 3" xfId="17282" xr:uid="{3889B68E-150D-4F31-84D0-593FEA5E6A4D}"/>
    <cellStyle name="Vírgula 3 11 2 8 3 2" xfId="29076" xr:uid="{317C1A83-53CE-4DC1-998B-A92CB8190D18}"/>
    <cellStyle name="Vírgula 3 11 2 8 3 3" xfId="40875" xr:uid="{2C9A8372-6013-4634-950D-64A2FFE71FA9}"/>
    <cellStyle name="Vírgula 3 11 2 8 4" xfId="23183" xr:uid="{DC027B1E-9FEF-43F8-B742-F1C6169DF875}"/>
    <cellStyle name="Vírgula 3 11 2 8 5" xfId="34978" xr:uid="{C8603059-1D68-48B3-856C-31B1F3AB46EA}"/>
    <cellStyle name="Vírgula 3 11 2 9" xfId="12749" xr:uid="{00000000-0005-0000-0000-0000BC2B0000}"/>
    <cellStyle name="Vírgula 3 11 2 9 2" xfId="18680" xr:uid="{6F7E4280-17A7-4EFB-A82E-B37C107F6CEF}"/>
    <cellStyle name="Vírgula 3 11 2 9 2 2" xfId="30474" xr:uid="{44CCA954-639F-458A-B3A4-660722140613}"/>
    <cellStyle name="Vírgula 3 11 2 9 2 3" xfId="42273" xr:uid="{56DAA656-858D-4901-85F1-4316F5C9386E}"/>
    <cellStyle name="Vírgula 3 11 2 9 3" xfId="24581" xr:uid="{274575B7-2BCE-4AAD-815D-EEE346E8C48F}"/>
    <cellStyle name="Vírgula 3 11 2 9 4" xfId="36376" xr:uid="{4DC302F1-F495-44FE-896E-0E150ECC10F6}"/>
    <cellStyle name="Vírgula 3 11 2_Empréstimos e Financiamento SPE" xfId="10743" xr:uid="{00000000-0005-0000-0000-0000BD2B0000}"/>
    <cellStyle name="Vírgula 3 11 3" xfId="488" xr:uid="{00000000-0005-0000-0000-0000BE2B0000}"/>
    <cellStyle name="Vírgula 3 11 3 10" xfId="15590" xr:uid="{03B62324-445C-44DA-ADCF-A4E31C8EB91F}"/>
    <cellStyle name="Vírgula 3 11 3 10 2" xfId="27388" xr:uid="{BC71A82A-477A-4139-BC2C-2EF89FBC5010}"/>
    <cellStyle name="Vírgula 3 11 3 10 3" xfId="39183" xr:uid="{143433FA-B09E-411A-A5BB-048A76D96F96}"/>
    <cellStyle name="Vírgula 3 11 3 11" xfId="21498" xr:uid="{925A00ED-F9E3-4498-8467-435CAA341AB6}"/>
    <cellStyle name="Vírgula 3 11 3 12" xfId="33290" xr:uid="{175CC01A-99F2-4971-9853-4101D71CE627}"/>
    <cellStyle name="Vírgula 3 11 3 2" xfId="7445" xr:uid="{00000000-0005-0000-0000-0000BF2B0000}"/>
    <cellStyle name="Vírgula 3 11 3 2 2" xfId="7446" xr:uid="{00000000-0005-0000-0000-0000C02B0000}"/>
    <cellStyle name="Vírgula 3 11 3 2 2 2" xfId="7447" xr:uid="{00000000-0005-0000-0000-0000C12B0000}"/>
    <cellStyle name="Vírgula 3 11 3 2 2 3" xfId="7448" xr:uid="{00000000-0005-0000-0000-0000C22B0000}"/>
    <cellStyle name="Vírgula 3 11 3 2 3" xfId="7449" xr:uid="{00000000-0005-0000-0000-0000C32B0000}"/>
    <cellStyle name="Vírgula 3 11 3 2 4" xfId="7450" xr:uid="{00000000-0005-0000-0000-0000C42B0000}"/>
    <cellStyle name="Vírgula 3 11 3 2 5" xfId="7451" xr:uid="{00000000-0005-0000-0000-0000C52B0000}"/>
    <cellStyle name="Vírgula 3 11 3 3" xfId="7452" xr:uid="{00000000-0005-0000-0000-0000C62B0000}"/>
    <cellStyle name="Vírgula 3 11 3 3 2" xfId="7453" xr:uid="{00000000-0005-0000-0000-0000C72B0000}"/>
    <cellStyle name="Vírgula 3 11 3 3 2 2" xfId="7454" xr:uid="{00000000-0005-0000-0000-0000C82B0000}"/>
    <cellStyle name="Vírgula 3 11 3 3 2 3" xfId="7455" xr:uid="{00000000-0005-0000-0000-0000C92B0000}"/>
    <cellStyle name="Vírgula 3 11 3 3 3" xfId="7456" xr:uid="{00000000-0005-0000-0000-0000CA2B0000}"/>
    <cellStyle name="Vírgula 3 11 3 3 4" xfId="7457" xr:uid="{00000000-0005-0000-0000-0000CB2B0000}"/>
    <cellStyle name="Vírgula 3 11 3 3 5" xfId="7458" xr:uid="{00000000-0005-0000-0000-0000CC2B0000}"/>
    <cellStyle name="Vírgula 3 11 3 4" xfId="7459" xr:uid="{00000000-0005-0000-0000-0000CD2B0000}"/>
    <cellStyle name="Vírgula 3 11 3 4 2" xfId="7460" xr:uid="{00000000-0005-0000-0000-0000CE2B0000}"/>
    <cellStyle name="Vírgula 3 11 3 4 3" xfId="7461" xr:uid="{00000000-0005-0000-0000-0000CF2B0000}"/>
    <cellStyle name="Vírgula 3 11 3 5" xfId="7462" xr:uid="{00000000-0005-0000-0000-0000D02B0000}"/>
    <cellStyle name="Vírgula 3 11 3 6" xfId="7463" xr:uid="{00000000-0005-0000-0000-0000D12B0000}"/>
    <cellStyle name="Vírgula 3 11 3 7" xfId="7464" xr:uid="{00000000-0005-0000-0000-0000D22B0000}"/>
    <cellStyle name="Vírgula 3 11 3 8" xfId="11205" xr:uid="{00000000-0005-0000-0000-0000D32B0000}"/>
    <cellStyle name="Vírgula 3 11 3 8 2" xfId="14148" xr:uid="{00000000-0005-0000-0000-0000D42B0000}"/>
    <cellStyle name="Vírgula 3 11 3 8 2 2" xfId="20079" xr:uid="{5EC458C5-2B6B-4D93-A551-72F88D2FEBA0}"/>
    <cellStyle name="Vírgula 3 11 3 8 2 2 2" xfId="31873" xr:uid="{4EF6250B-B9DE-4A79-9D80-C0B8011D479B}"/>
    <cellStyle name="Vírgula 3 11 3 8 2 2 3" xfId="43672" xr:uid="{CC6FD608-966C-43E6-90FF-57CA9A1305D2}"/>
    <cellStyle name="Vírgula 3 11 3 8 2 3" xfId="25980" xr:uid="{9793E58A-1B03-4FFA-9367-07B77CF91FB8}"/>
    <cellStyle name="Vírgula 3 11 3 8 2 4" xfId="37775" xr:uid="{21EF7C2A-B967-49D3-AE2D-1084638FCEF2}"/>
    <cellStyle name="Vírgula 3 11 3 8 3" xfId="17143" xr:uid="{6E2F89CC-A9A2-4EC3-8019-DB794B91F474}"/>
    <cellStyle name="Vírgula 3 11 3 8 3 2" xfId="28937" xr:uid="{71FEE5AF-DC3C-47EF-80B3-844C06C3E06A}"/>
    <cellStyle name="Vírgula 3 11 3 8 3 3" xfId="40736" xr:uid="{F062FF61-192E-48AC-A4B8-9E964DC8276E}"/>
    <cellStyle name="Vírgula 3 11 3 8 4" xfId="23044" xr:uid="{B13B2AEE-16A7-42F8-BA69-9ED6728DF991}"/>
    <cellStyle name="Vírgula 3 11 3 8 5" xfId="34839" xr:uid="{498712AE-C1FA-4FBF-AF18-3DA47248A5C7}"/>
    <cellStyle name="Vírgula 3 11 3 9" xfId="12603" xr:uid="{00000000-0005-0000-0000-0000D52B0000}"/>
    <cellStyle name="Vírgula 3 11 3 9 2" xfId="18534" xr:uid="{DE0DA663-36E5-4070-B3D7-A5D00F4A61D8}"/>
    <cellStyle name="Vírgula 3 11 3 9 2 2" xfId="30328" xr:uid="{34B316CA-2CBF-44EF-85CA-96E87482BE83}"/>
    <cellStyle name="Vírgula 3 11 3 9 2 3" xfId="42127" xr:uid="{77EA97D7-F027-4162-B643-413AA0A39AEB}"/>
    <cellStyle name="Vírgula 3 11 3 9 3" xfId="24435" xr:uid="{EEB88FA8-C27D-443F-9B1C-17CDAC7489BB}"/>
    <cellStyle name="Vírgula 3 11 3 9 4" xfId="36230" xr:uid="{3CD1CAD0-92F9-4C7A-8DFF-534813D8255D}"/>
    <cellStyle name="Vírgula 3 11 3_Empréstimos e Financiamento SPE" xfId="10744" xr:uid="{00000000-0005-0000-0000-0000D62B0000}"/>
    <cellStyle name="Vírgula 3 11 4" xfId="7465" xr:uid="{00000000-0005-0000-0000-0000D72B0000}"/>
    <cellStyle name="Vírgula 3 11 4 2" xfId="7466" xr:uid="{00000000-0005-0000-0000-0000D82B0000}"/>
    <cellStyle name="Vírgula 3 11 4 2 2" xfId="7467" xr:uid="{00000000-0005-0000-0000-0000D92B0000}"/>
    <cellStyle name="Vírgula 3 11 4 2 2 2" xfId="7468" xr:uid="{00000000-0005-0000-0000-0000DA2B0000}"/>
    <cellStyle name="Vírgula 3 11 4 2 2 3" xfId="7469" xr:uid="{00000000-0005-0000-0000-0000DB2B0000}"/>
    <cellStyle name="Vírgula 3 11 4 2 3" xfId="7470" xr:uid="{00000000-0005-0000-0000-0000DC2B0000}"/>
    <cellStyle name="Vírgula 3 11 4 2 4" xfId="7471" xr:uid="{00000000-0005-0000-0000-0000DD2B0000}"/>
    <cellStyle name="Vírgula 3 11 4 2 5" xfId="7472" xr:uid="{00000000-0005-0000-0000-0000DE2B0000}"/>
    <cellStyle name="Vírgula 3 11 4 3" xfId="7473" xr:uid="{00000000-0005-0000-0000-0000DF2B0000}"/>
    <cellStyle name="Vírgula 3 11 4 3 2" xfId="7474" xr:uid="{00000000-0005-0000-0000-0000E02B0000}"/>
    <cellStyle name="Vírgula 3 11 4 3 3" xfId="7475" xr:uid="{00000000-0005-0000-0000-0000E12B0000}"/>
    <cellStyle name="Vírgula 3 11 4 4" xfId="7476" xr:uid="{00000000-0005-0000-0000-0000E22B0000}"/>
    <cellStyle name="Vírgula 3 11 4 5" xfId="7477" xr:uid="{00000000-0005-0000-0000-0000E32B0000}"/>
    <cellStyle name="Vírgula 3 11 4 6" xfId="7478" xr:uid="{00000000-0005-0000-0000-0000E42B0000}"/>
    <cellStyle name="Vírgula 3 11 5" xfId="7479" xr:uid="{00000000-0005-0000-0000-0000E52B0000}"/>
    <cellStyle name="Vírgula 3 11 5 2" xfId="7480" xr:uid="{00000000-0005-0000-0000-0000E62B0000}"/>
    <cellStyle name="Vírgula 3 11 5 2 2" xfId="7481" xr:uid="{00000000-0005-0000-0000-0000E72B0000}"/>
    <cellStyle name="Vírgula 3 11 5 2 3" xfId="7482" xr:uid="{00000000-0005-0000-0000-0000E82B0000}"/>
    <cellStyle name="Vírgula 3 11 5 3" xfId="7483" xr:uid="{00000000-0005-0000-0000-0000E92B0000}"/>
    <cellStyle name="Vírgula 3 11 5 4" xfId="7484" xr:uid="{00000000-0005-0000-0000-0000EA2B0000}"/>
    <cellStyle name="Vírgula 3 11 5 5" xfId="7485" xr:uid="{00000000-0005-0000-0000-0000EB2B0000}"/>
    <cellStyle name="Vírgula 3 11 6" xfId="7486" xr:uid="{00000000-0005-0000-0000-0000EC2B0000}"/>
    <cellStyle name="Vírgula 3 11 6 2" xfId="7487" xr:uid="{00000000-0005-0000-0000-0000ED2B0000}"/>
    <cellStyle name="Vírgula 3 11 6 2 2" xfId="7488" xr:uid="{00000000-0005-0000-0000-0000EE2B0000}"/>
    <cellStyle name="Vírgula 3 11 6 2 3" xfId="7489" xr:uid="{00000000-0005-0000-0000-0000EF2B0000}"/>
    <cellStyle name="Vírgula 3 11 6 3" xfId="7490" xr:uid="{00000000-0005-0000-0000-0000F02B0000}"/>
    <cellStyle name="Vírgula 3 11 6 4" xfId="7491" xr:uid="{00000000-0005-0000-0000-0000F12B0000}"/>
    <cellStyle name="Vírgula 3 11 6 5" xfId="7492" xr:uid="{00000000-0005-0000-0000-0000F22B0000}"/>
    <cellStyle name="Vírgula 3 11 7" xfId="7493" xr:uid="{00000000-0005-0000-0000-0000F32B0000}"/>
    <cellStyle name="Vírgula 3 11 7 2" xfId="7494" xr:uid="{00000000-0005-0000-0000-0000F42B0000}"/>
    <cellStyle name="Vírgula 3 11 7 3" xfId="7495" xr:uid="{00000000-0005-0000-0000-0000F52B0000}"/>
    <cellStyle name="Vírgula 3 11 8" xfId="7496" xr:uid="{00000000-0005-0000-0000-0000F62B0000}"/>
    <cellStyle name="Vírgula 3 11 9" xfId="7497" xr:uid="{00000000-0005-0000-0000-0000F72B0000}"/>
    <cellStyle name="Vírgula 3 11_Empréstimos e Financiamento SPE" xfId="10742" xr:uid="{00000000-0005-0000-0000-0000F82B0000}"/>
    <cellStyle name="Vírgula 3 12" xfId="224" xr:uid="{00000000-0005-0000-0000-0000F92B0000}"/>
    <cellStyle name="Vírgula 3 12 10" xfId="15450" xr:uid="{1E186EAA-C22C-4921-9E32-446774EE2FF2}"/>
    <cellStyle name="Vírgula 3 12 10 2" xfId="27248" xr:uid="{D9014D87-8582-4428-A79A-58B8A61D69E1}"/>
    <cellStyle name="Vírgula 3 12 10 3" xfId="39043" xr:uid="{5BC168F9-773A-44F6-AA24-9C5E3C90CCE7}"/>
    <cellStyle name="Vírgula 3 12 11" xfId="21358" xr:uid="{549A4BB4-3395-4298-BAED-61A0F6BA5C73}"/>
    <cellStyle name="Vírgula 3 12 12" xfId="33150" xr:uid="{AAE741B0-3B1E-4F98-BE4D-1302DA0E7480}"/>
    <cellStyle name="Vírgula 3 12 2" xfId="645" xr:uid="{00000000-0005-0000-0000-0000FA2B0000}"/>
    <cellStyle name="Vírgula 3 12 2 10" xfId="33447" xr:uid="{668DE017-2ED4-44D1-8775-FF2306F32757}"/>
    <cellStyle name="Vírgula 3 12 2 2" xfId="7498" xr:uid="{00000000-0005-0000-0000-0000FB2B0000}"/>
    <cellStyle name="Vírgula 3 12 2 2 2" xfId="7499" xr:uid="{00000000-0005-0000-0000-0000FC2B0000}"/>
    <cellStyle name="Vírgula 3 12 2 2 3" xfId="7500" xr:uid="{00000000-0005-0000-0000-0000FD2B0000}"/>
    <cellStyle name="Vírgula 3 12 2 3" xfId="7501" xr:uid="{00000000-0005-0000-0000-0000FE2B0000}"/>
    <cellStyle name="Vírgula 3 12 2 4" xfId="7502" xr:uid="{00000000-0005-0000-0000-0000FF2B0000}"/>
    <cellStyle name="Vírgula 3 12 2 5" xfId="7503" xr:uid="{00000000-0005-0000-0000-0000002C0000}"/>
    <cellStyle name="Vírgula 3 12 2 6" xfId="11355" xr:uid="{00000000-0005-0000-0000-0000012C0000}"/>
    <cellStyle name="Vírgula 3 12 2 6 2" xfId="14298" xr:uid="{00000000-0005-0000-0000-0000022C0000}"/>
    <cellStyle name="Vírgula 3 12 2 6 2 2" xfId="20229" xr:uid="{228F2BB1-89E8-4D92-AC4E-DEB49F74BA7F}"/>
    <cellStyle name="Vírgula 3 12 2 6 2 2 2" xfId="32023" xr:uid="{06F3E2D4-6116-4A3B-BF41-FB217EC08A53}"/>
    <cellStyle name="Vírgula 3 12 2 6 2 2 3" xfId="43822" xr:uid="{748E8AD4-2B9D-4632-BB69-1F8655212533}"/>
    <cellStyle name="Vírgula 3 12 2 6 2 3" xfId="26130" xr:uid="{A35D7D59-AD5C-461D-B58C-B39375987A0F}"/>
    <cellStyle name="Vírgula 3 12 2 6 2 4" xfId="37925" xr:uid="{54755E8B-46E4-46FE-A677-691F7468B19B}"/>
    <cellStyle name="Vírgula 3 12 2 6 3" xfId="17293" xr:uid="{FA427C96-4F16-4AF2-AD58-74B12E685447}"/>
    <cellStyle name="Vírgula 3 12 2 6 3 2" xfId="29087" xr:uid="{5A3AF7DB-1A83-4B84-B18A-23692BBB9CFE}"/>
    <cellStyle name="Vírgula 3 12 2 6 3 3" xfId="40886" xr:uid="{8A00977C-1DFD-402A-9B64-8DCCD0237398}"/>
    <cellStyle name="Vírgula 3 12 2 6 4" xfId="23194" xr:uid="{439F8DE8-2F82-46B1-A772-7198DAA87B65}"/>
    <cellStyle name="Vírgula 3 12 2 6 5" xfId="34989" xr:uid="{2EAF548E-98B0-4F0C-9856-760413C42B59}"/>
    <cellStyle name="Vírgula 3 12 2 7" xfId="12760" xr:uid="{00000000-0005-0000-0000-0000032C0000}"/>
    <cellStyle name="Vírgula 3 12 2 7 2" xfId="18691" xr:uid="{6D0BBD92-F6C0-4445-8C88-0C71D274F8B7}"/>
    <cellStyle name="Vírgula 3 12 2 7 2 2" xfId="30485" xr:uid="{71BD4AFC-C33B-460C-94EA-951C4971B741}"/>
    <cellStyle name="Vírgula 3 12 2 7 2 3" xfId="42284" xr:uid="{4B010600-94A9-49D7-9266-A494CEC59F29}"/>
    <cellStyle name="Vírgula 3 12 2 7 3" xfId="24592" xr:uid="{100F1015-3A0A-4542-B026-38416B96FFAF}"/>
    <cellStyle name="Vírgula 3 12 2 7 4" xfId="36387" xr:uid="{CCEAE801-A7E2-46AE-A0E3-FF3F6A3A2F20}"/>
    <cellStyle name="Vírgula 3 12 2 8" xfId="15747" xr:uid="{1FB27445-5A68-44FA-885D-78E12B594D75}"/>
    <cellStyle name="Vírgula 3 12 2 8 2" xfId="27545" xr:uid="{B3CBDB38-5110-48AD-9F53-299C20979566}"/>
    <cellStyle name="Vírgula 3 12 2 8 3" xfId="39340" xr:uid="{F03A9231-3025-466A-AAFF-3D0392A55783}"/>
    <cellStyle name="Vírgula 3 12 2 9" xfId="21655" xr:uid="{CB1D6601-2DB9-4C13-AF34-879791D71DCE}"/>
    <cellStyle name="Vírgula 3 12 2_Empréstimos e Financiamento SPE" xfId="10746" xr:uid="{00000000-0005-0000-0000-0000042C0000}"/>
    <cellStyle name="Vírgula 3 12 3" xfId="499" xr:uid="{00000000-0005-0000-0000-0000052C0000}"/>
    <cellStyle name="Vírgula 3 12 3 10" xfId="33301" xr:uid="{67C89F5A-A126-471A-B614-1E3BFB5FA867}"/>
    <cellStyle name="Vírgula 3 12 3 2" xfId="7504" xr:uid="{00000000-0005-0000-0000-0000062C0000}"/>
    <cellStyle name="Vírgula 3 12 3 2 2" xfId="7505" xr:uid="{00000000-0005-0000-0000-0000072C0000}"/>
    <cellStyle name="Vírgula 3 12 3 2 3" xfId="7506" xr:uid="{00000000-0005-0000-0000-0000082C0000}"/>
    <cellStyle name="Vírgula 3 12 3 3" xfId="7507" xr:uid="{00000000-0005-0000-0000-0000092C0000}"/>
    <cellStyle name="Vírgula 3 12 3 4" xfId="7508" xr:uid="{00000000-0005-0000-0000-00000A2C0000}"/>
    <cellStyle name="Vírgula 3 12 3 5" xfId="7509" xr:uid="{00000000-0005-0000-0000-00000B2C0000}"/>
    <cellStyle name="Vírgula 3 12 3 6" xfId="11216" xr:uid="{00000000-0005-0000-0000-00000C2C0000}"/>
    <cellStyle name="Vírgula 3 12 3 6 2" xfId="14159" xr:uid="{00000000-0005-0000-0000-00000D2C0000}"/>
    <cellStyle name="Vírgula 3 12 3 6 2 2" xfId="20090" xr:uid="{03787F7C-4E48-43E1-861D-032ECCA54517}"/>
    <cellStyle name="Vírgula 3 12 3 6 2 2 2" xfId="31884" xr:uid="{923F8BA1-6A9A-41B3-8EEF-F1C400C8510F}"/>
    <cellStyle name="Vírgula 3 12 3 6 2 2 3" xfId="43683" xr:uid="{F66A5A97-F8D1-453D-B1B6-3894C4C1C51B}"/>
    <cellStyle name="Vírgula 3 12 3 6 2 3" xfId="25991" xr:uid="{018C1F40-DB8C-428D-B267-BD4003C6D522}"/>
    <cellStyle name="Vírgula 3 12 3 6 2 4" xfId="37786" xr:uid="{77CD279E-E6CC-4EFD-B272-0EA395F36019}"/>
    <cellStyle name="Vírgula 3 12 3 6 3" xfId="17154" xr:uid="{F20D2229-9972-41F5-998F-1C3E0F11D26D}"/>
    <cellStyle name="Vírgula 3 12 3 6 3 2" xfId="28948" xr:uid="{584D1EB9-803B-4F68-90DC-370A652C5AC3}"/>
    <cellStyle name="Vírgula 3 12 3 6 3 3" xfId="40747" xr:uid="{90F4EF97-F28A-49B7-82BF-E0B524720EF9}"/>
    <cellStyle name="Vírgula 3 12 3 6 4" xfId="23055" xr:uid="{47436C07-9D28-4665-A80E-C2EE7635B2C9}"/>
    <cellStyle name="Vírgula 3 12 3 6 5" xfId="34850" xr:uid="{4D7BA4F6-8691-422A-BF4C-881971ADA516}"/>
    <cellStyle name="Vírgula 3 12 3 7" xfId="12614" xr:uid="{00000000-0005-0000-0000-00000E2C0000}"/>
    <cellStyle name="Vírgula 3 12 3 7 2" xfId="18545" xr:uid="{063C0769-C393-4EBB-A9E7-381123F38EB3}"/>
    <cellStyle name="Vírgula 3 12 3 7 2 2" xfId="30339" xr:uid="{BA2D50AB-3ECB-4CA6-9BC0-F77443E99A99}"/>
    <cellStyle name="Vírgula 3 12 3 7 2 3" xfId="42138" xr:uid="{BF6EDAFF-F554-4C98-A0FA-FB941E4975BB}"/>
    <cellStyle name="Vírgula 3 12 3 7 3" xfId="24446" xr:uid="{C88E0FD5-1843-4C69-A883-8FE98CAF7368}"/>
    <cellStyle name="Vírgula 3 12 3 7 4" xfId="36241" xr:uid="{DE04A293-2FE8-4CDE-B1CC-4791F8F75765}"/>
    <cellStyle name="Vírgula 3 12 3 8" xfId="15601" xr:uid="{B2C24971-25AC-43E2-BB6C-8D1C036F0520}"/>
    <cellStyle name="Vírgula 3 12 3 8 2" xfId="27399" xr:uid="{CF738761-37D8-4B9C-9824-52E491E63DA7}"/>
    <cellStyle name="Vírgula 3 12 3 8 3" xfId="39194" xr:uid="{C7BFC4EC-3164-400F-9C41-D170E9F866F4}"/>
    <cellStyle name="Vírgula 3 12 3 9" xfId="21509" xr:uid="{BCCA49AA-1C3E-4E8F-82C1-15E416F6CFA9}"/>
    <cellStyle name="Vírgula 3 12 3_Empréstimos e Financiamento SPE" xfId="10747" xr:uid="{00000000-0005-0000-0000-00000F2C0000}"/>
    <cellStyle name="Vírgula 3 12 4" xfId="7510" xr:uid="{00000000-0005-0000-0000-0000102C0000}"/>
    <cellStyle name="Vírgula 3 12 4 2" xfId="7511" xr:uid="{00000000-0005-0000-0000-0000112C0000}"/>
    <cellStyle name="Vírgula 3 12 4 3" xfId="7512" xr:uid="{00000000-0005-0000-0000-0000122C0000}"/>
    <cellStyle name="Vírgula 3 12 5" xfId="7513" xr:uid="{00000000-0005-0000-0000-0000132C0000}"/>
    <cellStyle name="Vírgula 3 12 6" xfId="7514" xr:uid="{00000000-0005-0000-0000-0000142C0000}"/>
    <cellStyle name="Vírgula 3 12 7" xfId="7515" xr:uid="{00000000-0005-0000-0000-0000152C0000}"/>
    <cellStyle name="Vírgula 3 12 8" xfId="11060" xr:uid="{00000000-0005-0000-0000-0000162C0000}"/>
    <cellStyle name="Vírgula 3 12 8 2" xfId="14009" xr:uid="{00000000-0005-0000-0000-0000172C0000}"/>
    <cellStyle name="Vírgula 3 12 8 2 2" xfId="19940" xr:uid="{6FF4B24E-D4FF-4AFE-AD8F-38E2980776AF}"/>
    <cellStyle name="Vírgula 3 12 8 2 2 2" xfId="31734" xr:uid="{24050FCF-2AA2-4E36-A557-95CE4C276024}"/>
    <cellStyle name="Vírgula 3 12 8 2 2 3" xfId="43533" xr:uid="{FD7CEFD9-065F-4526-8060-5084BE491CE8}"/>
    <cellStyle name="Vírgula 3 12 8 2 3" xfId="25841" xr:uid="{45E89276-1BF0-4ADE-AB24-E4902988D7E8}"/>
    <cellStyle name="Vírgula 3 12 8 2 4" xfId="37636" xr:uid="{9912BFB8-DE75-42E4-B215-D1020C3E26E4}"/>
    <cellStyle name="Vírgula 3 12 8 3" xfId="17004" xr:uid="{A72A454F-82DC-44C0-B925-7BAB4674158C}"/>
    <cellStyle name="Vírgula 3 12 8 3 2" xfId="28798" xr:uid="{E79318CE-68A4-416D-BFDF-4A133FA19C55}"/>
    <cellStyle name="Vírgula 3 12 8 3 3" xfId="40597" xr:uid="{EE1EACFC-55E0-437D-8335-32E027602876}"/>
    <cellStyle name="Vírgula 3 12 8 4" xfId="22905" xr:uid="{09349565-3F51-49D5-AE7F-D6CE13645E30}"/>
    <cellStyle name="Vírgula 3 12 8 5" xfId="34700" xr:uid="{827EFE0D-6C2F-4828-95E7-E36726D08A1B}"/>
    <cellStyle name="Vírgula 3 12 9" xfId="12463" xr:uid="{00000000-0005-0000-0000-0000182C0000}"/>
    <cellStyle name="Vírgula 3 12 9 2" xfId="18394" xr:uid="{7B1DCC52-7924-438F-8BE7-D29CF2FBBDDF}"/>
    <cellStyle name="Vírgula 3 12 9 2 2" xfId="30188" xr:uid="{21D5BA1F-DC66-4BF7-B1CE-69B857918417}"/>
    <cellStyle name="Vírgula 3 12 9 2 3" xfId="41987" xr:uid="{E6E28239-8A73-4130-9659-D7EF252DEB09}"/>
    <cellStyle name="Vírgula 3 12 9 3" xfId="24295" xr:uid="{7AC97B34-B295-409E-B0EC-CADB5E765C3B}"/>
    <cellStyle name="Vírgula 3 12 9 4" xfId="36090" xr:uid="{AEAB476E-8703-4952-B77A-D8CD4D032283}"/>
    <cellStyle name="Vírgula 3 12_Empréstimos e Financiamento SPE" xfId="10745" xr:uid="{00000000-0005-0000-0000-0000192C0000}"/>
    <cellStyle name="Vírgula 3 13" xfId="359" xr:uid="{00000000-0005-0000-0000-00001A2C0000}"/>
    <cellStyle name="Vírgula 3 13 10" xfId="11082" xr:uid="{00000000-0005-0000-0000-00001B2C0000}"/>
    <cellStyle name="Vírgula 3 13 10 2" xfId="14025" xr:uid="{00000000-0005-0000-0000-00001C2C0000}"/>
    <cellStyle name="Vírgula 3 13 10 2 2" xfId="19956" xr:uid="{F2082EDE-E044-4C96-A4BC-09B31AA35055}"/>
    <cellStyle name="Vírgula 3 13 10 2 2 2" xfId="31750" xr:uid="{03E3F171-69F4-4541-BC5F-9FF65D7A9AD4}"/>
    <cellStyle name="Vírgula 3 13 10 2 2 3" xfId="43549" xr:uid="{C6E72A70-EDF4-4F69-85B9-842CE99E37EB}"/>
    <cellStyle name="Vírgula 3 13 10 2 3" xfId="25857" xr:uid="{03542A8A-D68D-4F9F-A871-A4EBB1973AA8}"/>
    <cellStyle name="Vírgula 3 13 10 2 4" xfId="37652" xr:uid="{683CBC8C-455F-4D63-AE25-DB86AF65CA02}"/>
    <cellStyle name="Vírgula 3 13 10 3" xfId="17020" xr:uid="{E726FC17-2097-486A-B8A2-A24E58CCBF95}"/>
    <cellStyle name="Vírgula 3 13 10 3 2" xfId="28814" xr:uid="{E75B6436-6676-46D2-BC5F-63D3A9EB7757}"/>
    <cellStyle name="Vírgula 3 13 10 3 3" xfId="40613" xr:uid="{EED4DC3C-7343-485B-825D-49A27C3CD5CC}"/>
    <cellStyle name="Vírgula 3 13 10 4" xfId="22921" xr:uid="{704DB092-9901-4808-8972-5AB762BAC766}"/>
    <cellStyle name="Vírgula 3 13 10 5" xfId="34716" xr:uid="{EF5F125B-8BF3-4771-98B2-ECF53CC396E1}"/>
    <cellStyle name="Vírgula 3 13 11" xfId="12480" xr:uid="{00000000-0005-0000-0000-00001D2C0000}"/>
    <cellStyle name="Vírgula 3 13 11 2" xfId="18411" xr:uid="{1CC8C133-3807-44D3-803C-A1C7DA6AF24D}"/>
    <cellStyle name="Vírgula 3 13 11 2 2" xfId="30205" xr:uid="{5F605BCB-0C13-4E70-90BA-4173991F083B}"/>
    <cellStyle name="Vírgula 3 13 11 2 3" xfId="42004" xr:uid="{FEAE4FBA-C059-4867-B0A7-E1C04D33C483}"/>
    <cellStyle name="Vírgula 3 13 11 3" xfId="24312" xr:uid="{36113487-4A4E-4B0A-BD85-0AC408645CE4}"/>
    <cellStyle name="Vírgula 3 13 11 4" xfId="36107" xr:uid="{B2F4FF12-AFA2-43D9-AB1E-F3D1F510795C}"/>
    <cellStyle name="Vírgula 3 13 12" xfId="15467" xr:uid="{DE05520F-1CD2-44A6-B4EF-A6FA85AFC533}"/>
    <cellStyle name="Vírgula 3 13 12 2" xfId="27265" xr:uid="{C43A7241-C14A-461C-B21C-608E7C315BCA}"/>
    <cellStyle name="Vírgula 3 13 12 3" xfId="39060" xr:uid="{9E4873FA-056B-4D9E-B833-B3CCCDC460DB}"/>
    <cellStyle name="Vírgula 3 13 13" xfId="21375" xr:uid="{DCF23E59-6DF0-4C68-A741-6113C525DC9A}"/>
    <cellStyle name="Vírgula 3 13 14" xfId="33167" xr:uid="{2D425C7B-7B8A-4FE9-BB27-B36212BE8273}"/>
    <cellStyle name="Vírgula 3 13 2" xfId="511" xr:uid="{00000000-0005-0000-0000-00001E2C0000}"/>
    <cellStyle name="Vírgula 3 13 2 10" xfId="33313" xr:uid="{3A3C5E84-577E-46DD-BDBA-291DCD067D1B}"/>
    <cellStyle name="Vírgula 3 13 2 2" xfId="7516" xr:uid="{00000000-0005-0000-0000-00001F2C0000}"/>
    <cellStyle name="Vírgula 3 13 2 2 2" xfId="7517" xr:uid="{00000000-0005-0000-0000-0000202C0000}"/>
    <cellStyle name="Vírgula 3 13 2 2 3" xfId="7518" xr:uid="{00000000-0005-0000-0000-0000212C0000}"/>
    <cellStyle name="Vírgula 3 13 2 3" xfId="7519" xr:uid="{00000000-0005-0000-0000-0000222C0000}"/>
    <cellStyle name="Vírgula 3 13 2 4" xfId="7520" xr:uid="{00000000-0005-0000-0000-0000232C0000}"/>
    <cellStyle name="Vírgula 3 13 2 5" xfId="7521" xr:uid="{00000000-0005-0000-0000-0000242C0000}"/>
    <cellStyle name="Vírgula 3 13 2 6" xfId="11228" xr:uid="{00000000-0005-0000-0000-0000252C0000}"/>
    <cellStyle name="Vírgula 3 13 2 6 2" xfId="14171" xr:uid="{00000000-0005-0000-0000-0000262C0000}"/>
    <cellStyle name="Vírgula 3 13 2 6 2 2" xfId="20102" xr:uid="{95B61EEF-AAF1-4702-8EC9-E17D220876BE}"/>
    <cellStyle name="Vírgula 3 13 2 6 2 2 2" xfId="31896" xr:uid="{6CFD2785-1107-4229-BA4D-4881A5BA6B46}"/>
    <cellStyle name="Vírgula 3 13 2 6 2 2 3" xfId="43695" xr:uid="{DB2409AA-0A18-46B9-90AF-00BB4819E411}"/>
    <cellStyle name="Vírgula 3 13 2 6 2 3" xfId="26003" xr:uid="{BEFEE07F-1003-4A75-A2C9-E6871ECDE204}"/>
    <cellStyle name="Vírgula 3 13 2 6 2 4" xfId="37798" xr:uid="{279B6A5B-1BCB-4E38-9C5D-7544982D3A23}"/>
    <cellStyle name="Vírgula 3 13 2 6 3" xfId="17166" xr:uid="{5B63C2B7-4A2E-4988-856B-E9C41C60AB4D}"/>
    <cellStyle name="Vírgula 3 13 2 6 3 2" xfId="28960" xr:uid="{7262D363-CE17-4D3E-82C0-1AD4CC26BD1D}"/>
    <cellStyle name="Vírgula 3 13 2 6 3 3" xfId="40759" xr:uid="{0DD2F397-937C-4E3C-B5B6-EA1D5A0F3292}"/>
    <cellStyle name="Vírgula 3 13 2 6 4" xfId="23067" xr:uid="{81FD184B-676F-424C-86D9-20C37566B25C}"/>
    <cellStyle name="Vírgula 3 13 2 6 5" xfId="34862" xr:uid="{6E72D9A1-199A-4344-B59D-3123C65D9F80}"/>
    <cellStyle name="Vírgula 3 13 2 7" xfId="12626" xr:uid="{00000000-0005-0000-0000-0000272C0000}"/>
    <cellStyle name="Vírgula 3 13 2 7 2" xfId="18557" xr:uid="{CCE430C4-D4E7-4CD9-AEFF-F1386D26EF20}"/>
    <cellStyle name="Vírgula 3 13 2 7 2 2" xfId="30351" xr:uid="{9471950D-0C68-4A24-9A9D-CCDBC2B2FFDD}"/>
    <cellStyle name="Vírgula 3 13 2 7 2 3" xfId="42150" xr:uid="{61E1C168-6BC0-4339-9162-8FBEE56DA974}"/>
    <cellStyle name="Vírgula 3 13 2 7 3" xfId="24458" xr:uid="{1A3A3C3D-CBB4-4571-BB19-830D249A9673}"/>
    <cellStyle name="Vírgula 3 13 2 7 4" xfId="36253" xr:uid="{E8FAC71B-6C10-4E4F-8A05-AB781A7720E3}"/>
    <cellStyle name="Vírgula 3 13 2 8" xfId="15613" xr:uid="{B8630C3C-1261-425E-AF47-B0F633382E1E}"/>
    <cellStyle name="Vírgula 3 13 2 8 2" xfId="27411" xr:uid="{D00765EC-7EFB-41DF-BC52-521C7A3A276D}"/>
    <cellStyle name="Vírgula 3 13 2 8 3" xfId="39206" xr:uid="{F67CC249-F9E5-4CDE-9534-8CC5903F711A}"/>
    <cellStyle name="Vírgula 3 13 2 9" xfId="21521" xr:uid="{78F97940-71A3-46C2-A1F5-219D764C236F}"/>
    <cellStyle name="Vírgula 3 13 2_Empréstimos e Financiamento SPE" xfId="10749" xr:uid="{00000000-0005-0000-0000-0000282C0000}"/>
    <cellStyle name="Vírgula 3 13 3" xfId="7522" xr:uid="{00000000-0005-0000-0000-0000292C0000}"/>
    <cellStyle name="Vírgula 3 13 3 2" xfId="7523" xr:uid="{00000000-0005-0000-0000-00002A2C0000}"/>
    <cellStyle name="Vírgula 3 13 3 2 2" xfId="7524" xr:uid="{00000000-0005-0000-0000-00002B2C0000}"/>
    <cellStyle name="Vírgula 3 13 3 2 3" xfId="7525" xr:uid="{00000000-0005-0000-0000-00002C2C0000}"/>
    <cellStyle name="Vírgula 3 13 3 3" xfId="7526" xr:uid="{00000000-0005-0000-0000-00002D2C0000}"/>
    <cellStyle name="Vírgula 3 13 3 4" xfId="7527" xr:uid="{00000000-0005-0000-0000-00002E2C0000}"/>
    <cellStyle name="Vírgula 3 13 3 5" xfId="7528" xr:uid="{00000000-0005-0000-0000-00002F2C0000}"/>
    <cellStyle name="Vírgula 3 13 4" xfId="7529" xr:uid="{00000000-0005-0000-0000-0000302C0000}"/>
    <cellStyle name="Vírgula 3 13 4 2" xfId="7530" xr:uid="{00000000-0005-0000-0000-0000312C0000}"/>
    <cellStyle name="Vírgula 3 13 4 2 2" xfId="7531" xr:uid="{00000000-0005-0000-0000-0000322C0000}"/>
    <cellStyle name="Vírgula 3 13 4 2 3" xfId="7532" xr:uid="{00000000-0005-0000-0000-0000332C0000}"/>
    <cellStyle name="Vírgula 3 13 4 3" xfId="7533" xr:uid="{00000000-0005-0000-0000-0000342C0000}"/>
    <cellStyle name="Vírgula 3 13 4 4" xfId="7534" xr:uid="{00000000-0005-0000-0000-0000352C0000}"/>
    <cellStyle name="Vírgula 3 13 4 5" xfId="7535" xr:uid="{00000000-0005-0000-0000-0000362C0000}"/>
    <cellStyle name="Vírgula 3 13 5" xfId="7536" xr:uid="{00000000-0005-0000-0000-0000372C0000}"/>
    <cellStyle name="Vírgula 3 13 5 2" xfId="7537" xr:uid="{00000000-0005-0000-0000-0000382C0000}"/>
    <cellStyle name="Vírgula 3 13 5 2 2" xfId="7538" xr:uid="{00000000-0005-0000-0000-0000392C0000}"/>
    <cellStyle name="Vírgula 3 13 5 2 3" xfId="7539" xr:uid="{00000000-0005-0000-0000-00003A2C0000}"/>
    <cellStyle name="Vírgula 3 13 5 3" xfId="7540" xr:uid="{00000000-0005-0000-0000-00003B2C0000}"/>
    <cellStyle name="Vírgula 3 13 5 4" xfId="7541" xr:uid="{00000000-0005-0000-0000-00003C2C0000}"/>
    <cellStyle name="Vírgula 3 13 5 5" xfId="7542" xr:uid="{00000000-0005-0000-0000-00003D2C0000}"/>
    <cellStyle name="Vírgula 3 13 6" xfId="7543" xr:uid="{00000000-0005-0000-0000-00003E2C0000}"/>
    <cellStyle name="Vírgula 3 13 6 2" xfId="7544" xr:uid="{00000000-0005-0000-0000-00003F2C0000}"/>
    <cellStyle name="Vírgula 3 13 6 3" xfId="7545" xr:uid="{00000000-0005-0000-0000-0000402C0000}"/>
    <cellStyle name="Vírgula 3 13 7" xfId="7546" xr:uid="{00000000-0005-0000-0000-0000412C0000}"/>
    <cellStyle name="Vírgula 3 13 8" xfId="7547" xr:uid="{00000000-0005-0000-0000-0000422C0000}"/>
    <cellStyle name="Vírgula 3 13 9" xfId="7548" xr:uid="{00000000-0005-0000-0000-0000432C0000}"/>
    <cellStyle name="Vírgula 3 13_Empréstimos e Financiamento SPE" xfId="10748" xr:uid="{00000000-0005-0000-0000-0000442C0000}"/>
    <cellStyle name="Vírgula 3 14" xfId="372" xr:uid="{00000000-0005-0000-0000-0000452C0000}"/>
    <cellStyle name="Vírgula 3 14 10" xfId="11089" xr:uid="{00000000-0005-0000-0000-0000462C0000}"/>
    <cellStyle name="Vírgula 3 14 10 2" xfId="14032" xr:uid="{00000000-0005-0000-0000-0000472C0000}"/>
    <cellStyle name="Vírgula 3 14 10 2 2" xfId="19963" xr:uid="{25C175D0-E3C5-40E8-B959-8B9E9BCA01E4}"/>
    <cellStyle name="Vírgula 3 14 10 2 2 2" xfId="31757" xr:uid="{07F8B9B2-43B5-47C3-8B42-E1EEC3354D29}"/>
    <cellStyle name="Vírgula 3 14 10 2 2 3" xfId="43556" xr:uid="{615C1C6B-A16A-4D9F-AF42-F017F2727BC1}"/>
    <cellStyle name="Vírgula 3 14 10 2 3" xfId="25864" xr:uid="{AB8D70CB-E4D8-41C7-9C48-D1AE43233480}"/>
    <cellStyle name="Vírgula 3 14 10 2 4" xfId="37659" xr:uid="{05A9F258-D4D3-4E69-B06D-E58174CAACFC}"/>
    <cellStyle name="Vírgula 3 14 10 3" xfId="17027" xr:uid="{9A6611A3-774A-4C84-896B-27849A0DBBDD}"/>
    <cellStyle name="Vírgula 3 14 10 3 2" xfId="28821" xr:uid="{8A9D4564-D251-404B-BB92-3A32A8258385}"/>
    <cellStyle name="Vírgula 3 14 10 3 3" xfId="40620" xr:uid="{C04C91F0-2D29-4F6D-A912-9FB8DA00C099}"/>
    <cellStyle name="Vírgula 3 14 10 4" xfId="22928" xr:uid="{76C4D652-30DA-4760-9A28-5BDD15A211D3}"/>
    <cellStyle name="Vírgula 3 14 10 5" xfId="34723" xr:uid="{39551D7B-FFC2-47B5-B529-F5DDC11E40A0}"/>
    <cellStyle name="Vírgula 3 14 11" xfId="12487" xr:uid="{00000000-0005-0000-0000-0000482C0000}"/>
    <cellStyle name="Vírgula 3 14 11 2" xfId="18418" xr:uid="{4F6B40CF-9E1C-417A-8F57-2F1B7648F672}"/>
    <cellStyle name="Vírgula 3 14 11 2 2" xfId="30212" xr:uid="{27F52C84-F64D-40BA-A10D-32AF8485C03D}"/>
    <cellStyle name="Vírgula 3 14 11 2 3" xfId="42011" xr:uid="{8418CACC-967C-40E1-A319-2797D26707F8}"/>
    <cellStyle name="Vírgula 3 14 11 3" xfId="24319" xr:uid="{704F2088-D648-4CA6-A87C-7971430AD172}"/>
    <cellStyle name="Vírgula 3 14 11 4" xfId="36114" xr:uid="{639E3807-8B26-4FEF-B236-30B4CC459891}"/>
    <cellStyle name="Vírgula 3 14 12" xfId="15474" xr:uid="{7EA94FE7-0651-4EAD-81A5-CFE2E169B4E4}"/>
    <cellStyle name="Vírgula 3 14 12 2" xfId="27272" xr:uid="{8B105196-FBFD-4E37-9759-BCC6BD3CEFDB}"/>
    <cellStyle name="Vírgula 3 14 12 3" xfId="39067" xr:uid="{05F541A1-3F49-4EC6-B1FC-25F46C73BF81}"/>
    <cellStyle name="Vírgula 3 14 13" xfId="21382" xr:uid="{6C08B067-7997-4DE0-AEF4-BDC36EFDE493}"/>
    <cellStyle name="Vírgula 3 14 14" xfId="33174" xr:uid="{BEC7BCC2-7BC6-4538-9CBB-17EF41C2C0D6}"/>
    <cellStyle name="Vírgula 3 14 2" xfId="7549" xr:uid="{00000000-0005-0000-0000-0000492C0000}"/>
    <cellStyle name="Vírgula 3 14 2 2" xfId="7550" xr:uid="{00000000-0005-0000-0000-00004A2C0000}"/>
    <cellStyle name="Vírgula 3 14 2 2 2" xfId="7551" xr:uid="{00000000-0005-0000-0000-00004B2C0000}"/>
    <cellStyle name="Vírgula 3 14 2 2 2 2" xfId="7552" xr:uid="{00000000-0005-0000-0000-00004C2C0000}"/>
    <cellStyle name="Vírgula 3 14 2 2 2 3" xfId="7553" xr:uid="{00000000-0005-0000-0000-00004D2C0000}"/>
    <cellStyle name="Vírgula 3 14 2 2 3" xfId="7554" xr:uid="{00000000-0005-0000-0000-00004E2C0000}"/>
    <cellStyle name="Vírgula 3 14 2 2 4" xfId="7555" xr:uid="{00000000-0005-0000-0000-00004F2C0000}"/>
    <cellStyle name="Vírgula 3 14 2 2 5" xfId="7556" xr:uid="{00000000-0005-0000-0000-0000502C0000}"/>
    <cellStyle name="Vírgula 3 14 2 3" xfId="7557" xr:uid="{00000000-0005-0000-0000-0000512C0000}"/>
    <cellStyle name="Vírgula 3 14 2 3 2" xfId="7558" xr:uid="{00000000-0005-0000-0000-0000522C0000}"/>
    <cellStyle name="Vírgula 3 14 2 3 2 2" xfId="7559" xr:uid="{00000000-0005-0000-0000-0000532C0000}"/>
    <cellStyle name="Vírgula 3 14 2 3 2 3" xfId="7560" xr:uid="{00000000-0005-0000-0000-0000542C0000}"/>
    <cellStyle name="Vírgula 3 14 2 3 3" xfId="7561" xr:uid="{00000000-0005-0000-0000-0000552C0000}"/>
    <cellStyle name="Vírgula 3 14 2 3 4" xfId="7562" xr:uid="{00000000-0005-0000-0000-0000562C0000}"/>
    <cellStyle name="Vírgula 3 14 2 3 5" xfId="7563" xr:uid="{00000000-0005-0000-0000-0000572C0000}"/>
    <cellStyle name="Vírgula 3 14 2 4" xfId="7564" xr:uid="{00000000-0005-0000-0000-0000582C0000}"/>
    <cellStyle name="Vírgula 3 14 2 4 2" xfId="7565" xr:uid="{00000000-0005-0000-0000-0000592C0000}"/>
    <cellStyle name="Vírgula 3 14 2 4 3" xfId="7566" xr:uid="{00000000-0005-0000-0000-00005A2C0000}"/>
    <cellStyle name="Vírgula 3 14 2 5" xfId="7567" xr:uid="{00000000-0005-0000-0000-00005B2C0000}"/>
    <cellStyle name="Vírgula 3 14 2 6" xfId="7568" xr:uid="{00000000-0005-0000-0000-00005C2C0000}"/>
    <cellStyle name="Vírgula 3 14 2 7" xfId="7569" xr:uid="{00000000-0005-0000-0000-00005D2C0000}"/>
    <cellStyle name="Vírgula 3 14 3" xfId="7570" xr:uid="{00000000-0005-0000-0000-00005E2C0000}"/>
    <cellStyle name="Vírgula 3 14 3 2" xfId="7571" xr:uid="{00000000-0005-0000-0000-00005F2C0000}"/>
    <cellStyle name="Vírgula 3 14 3 2 2" xfId="7572" xr:uid="{00000000-0005-0000-0000-0000602C0000}"/>
    <cellStyle name="Vírgula 3 14 3 2 3" xfId="7573" xr:uid="{00000000-0005-0000-0000-0000612C0000}"/>
    <cellStyle name="Vírgula 3 14 3 3" xfId="7574" xr:uid="{00000000-0005-0000-0000-0000622C0000}"/>
    <cellStyle name="Vírgula 3 14 3 4" xfId="7575" xr:uid="{00000000-0005-0000-0000-0000632C0000}"/>
    <cellStyle name="Vírgula 3 14 3 5" xfId="7576" xr:uid="{00000000-0005-0000-0000-0000642C0000}"/>
    <cellStyle name="Vírgula 3 14 4" xfId="7577" xr:uid="{00000000-0005-0000-0000-0000652C0000}"/>
    <cellStyle name="Vírgula 3 14 4 2" xfId="7578" xr:uid="{00000000-0005-0000-0000-0000662C0000}"/>
    <cellStyle name="Vírgula 3 14 4 2 2" xfId="7579" xr:uid="{00000000-0005-0000-0000-0000672C0000}"/>
    <cellStyle name="Vírgula 3 14 4 2 3" xfId="7580" xr:uid="{00000000-0005-0000-0000-0000682C0000}"/>
    <cellStyle name="Vírgula 3 14 4 3" xfId="7581" xr:uid="{00000000-0005-0000-0000-0000692C0000}"/>
    <cellStyle name="Vírgula 3 14 4 4" xfId="7582" xr:uid="{00000000-0005-0000-0000-00006A2C0000}"/>
    <cellStyle name="Vírgula 3 14 4 5" xfId="7583" xr:uid="{00000000-0005-0000-0000-00006B2C0000}"/>
    <cellStyle name="Vírgula 3 14 5" xfId="7584" xr:uid="{00000000-0005-0000-0000-00006C2C0000}"/>
    <cellStyle name="Vírgula 3 14 5 2" xfId="7585" xr:uid="{00000000-0005-0000-0000-00006D2C0000}"/>
    <cellStyle name="Vírgula 3 14 5 2 2" xfId="7586" xr:uid="{00000000-0005-0000-0000-00006E2C0000}"/>
    <cellStyle name="Vírgula 3 14 5 2 3" xfId="7587" xr:uid="{00000000-0005-0000-0000-00006F2C0000}"/>
    <cellStyle name="Vírgula 3 14 5 3" xfId="7588" xr:uid="{00000000-0005-0000-0000-0000702C0000}"/>
    <cellStyle name="Vírgula 3 14 5 4" xfId="7589" xr:uid="{00000000-0005-0000-0000-0000712C0000}"/>
    <cellStyle name="Vírgula 3 14 5 5" xfId="7590" xr:uid="{00000000-0005-0000-0000-0000722C0000}"/>
    <cellStyle name="Vírgula 3 14 6" xfId="7591" xr:uid="{00000000-0005-0000-0000-0000732C0000}"/>
    <cellStyle name="Vírgula 3 14 6 2" xfId="7592" xr:uid="{00000000-0005-0000-0000-0000742C0000}"/>
    <cellStyle name="Vírgula 3 14 6 3" xfId="7593" xr:uid="{00000000-0005-0000-0000-0000752C0000}"/>
    <cellStyle name="Vírgula 3 14 7" xfId="7594" xr:uid="{00000000-0005-0000-0000-0000762C0000}"/>
    <cellStyle name="Vírgula 3 14 8" xfId="7595" xr:uid="{00000000-0005-0000-0000-0000772C0000}"/>
    <cellStyle name="Vírgula 3 14 9" xfId="7596" xr:uid="{00000000-0005-0000-0000-0000782C0000}"/>
    <cellStyle name="Vírgula 3 14_Empréstimos e Financiamento SPE" xfId="10750" xr:uid="{00000000-0005-0000-0000-0000792C0000}"/>
    <cellStyle name="Vírgula 3 15" xfId="665" xr:uid="{00000000-0005-0000-0000-00007A2C0000}"/>
    <cellStyle name="Vírgula 3 15 10" xfId="15766" xr:uid="{F3592676-D17B-4976-800B-841FDC99DB05}"/>
    <cellStyle name="Vírgula 3 15 10 2" xfId="27564" xr:uid="{2ECD385F-0267-4B10-8EB8-814021B42A49}"/>
    <cellStyle name="Vírgula 3 15 10 3" xfId="39359" xr:uid="{57A56075-3C8F-4618-AD25-49EB47B6C1A0}"/>
    <cellStyle name="Vírgula 3 15 11" xfId="21674" xr:uid="{D44E2803-A795-4504-9722-8DCD63A61056}"/>
    <cellStyle name="Vírgula 3 15 12" xfId="33466" xr:uid="{3B472FC9-2201-4277-BF25-092E05A9384D}"/>
    <cellStyle name="Vírgula 3 15 2" xfId="7597" xr:uid="{00000000-0005-0000-0000-00007B2C0000}"/>
    <cellStyle name="Vírgula 3 15 2 2" xfId="7598" xr:uid="{00000000-0005-0000-0000-00007C2C0000}"/>
    <cellStyle name="Vírgula 3 15 2 2 2" xfId="7599" xr:uid="{00000000-0005-0000-0000-00007D2C0000}"/>
    <cellStyle name="Vírgula 3 15 2 2 3" xfId="7600" xr:uid="{00000000-0005-0000-0000-00007E2C0000}"/>
    <cellStyle name="Vírgula 3 15 2 3" xfId="7601" xr:uid="{00000000-0005-0000-0000-00007F2C0000}"/>
    <cellStyle name="Vírgula 3 15 2 4" xfId="7602" xr:uid="{00000000-0005-0000-0000-0000802C0000}"/>
    <cellStyle name="Vírgula 3 15 2 5" xfId="7603" xr:uid="{00000000-0005-0000-0000-0000812C0000}"/>
    <cellStyle name="Vírgula 3 15 3" xfId="7604" xr:uid="{00000000-0005-0000-0000-0000822C0000}"/>
    <cellStyle name="Vírgula 3 15 3 2" xfId="7605" xr:uid="{00000000-0005-0000-0000-0000832C0000}"/>
    <cellStyle name="Vírgula 3 15 3 2 2" xfId="7606" xr:uid="{00000000-0005-0000-0000-0000842C0000}"/>
    <cellStyle name="Vírgula 3 15 3 2 3" xfId="7607" xr:uid="{00000000-0005-0000-0000-0000852C0000}"/>
    <cellStyle name="Vírgula 3 15 3 3" xfId="7608" xr:uid="{00000000-0005-0000-0000-0000862C0000}"/>
    <cellStyle name="Vírgula 3 15 3 4" xfId="7609" xr:uid="{00000000-0005-0000-0000-0000872C0000}"/>
    <cellStyle name="Vírgula 3 15 3 5" xfId="7610" xr:uid="{00000000-0005-0000-0000-0000882C0000}"/>
    <cellStyle name="Vírgula 3 15 4" xfId="7611" xr:uid="{00000000-0005-0000-0000-0000892C0000}"/>
    <cellStyle name="Vírgula 3 15 4 2" xfId="7612" xr:uid="{00000000-0005-0000-0000-00008A2C0000}"/>
    <cellStyle name="Vírgula 3 15 4 3" xfId="7613" xr:uid="{00000000-0005-0000-0000-00008B2C0000}"/>
    <cellStyle name="Vírgula 3 15 5" xfId="7614" xr:uid="{00000000-0005-0000-0000-00008C2C0000}"/>
    <cellStyle name="Vírgula 3 15 6" xfId="7615" xr:uid="{00000000-0005-0000-0000-00008D2C0000}"/>
    <cellStyle name="Vírgula 3 15 7" xfId="7616" xr:uid="{00000000-0005-0000-0000-00008E2C0000}"/>
    <cellStyle name="Vírgula 3 15 8" xfId="11368" xr:uid="{00000000-0005-0000-0000-00008F2C0000}"/>
    <cellStyle name="Vírgula 3 15 8 2" xfId="14311" xr:uid="{00000000-0005-0000-0000-0000902C0000}"/>
    <cellStyle name="Vírgula 3 15 8 2 2" xfId="20242" xr:uid="{22D0A410-4013-43A0-8A26-2A5C99E4706B}"/>
    <cellStyle name="Vírgula 3 15 8 2 2 2" xfId="32036" xr:uid="{B2F66DD7-7E6A-4F46-8449-485882D1C939}"/>
    <cellStyle name="Vírgula 3 15 8 2 2 3" xfId="43835" xr:uid="{382BA9F1-502D-4ABF-B648-82CFD39BB5F3}"/>
    <cellStyle name="Vírgula 3 15 8 2 3" xfId="26143" xr:uid="{7BED61DB-672E-4D49-B51A-FA89DD405688}"/>
    <cellStyle name="Vírgula 3 15 8 2 4" xfId="37938" xr:uid="{F3BEDA92-1A59-48DB-92F1-162AB6C13F2C}"/>
    <cellStyle name="Vírgula 3 15 8 3" xfId="17306" xr:uid="{E5DDA5EB-82C9-4306-B287-409624015EAE}"/>
    <cellStyle name="Vírgula 3 15 8 3 2" xfId="29100" xr:uid="{D0963F88-C7F5-405C-BCAE-21E933562173}"/>
    <cellStyle name="Vírgula 3 15 8 3 3" xfId="40899" xr:uid="{5DA6E066-D9BD-4735-8600-0F81A4DD58C9}"/>
    <cellStyle name="Vírgula 3 15 8 4" xfId="23207" xr:uid="{2E94EC94-1E5B-43E6-BB91-39A68BD232BF}"/>
    <cellStyle name="Vírgula 3 15 8 5" xfId="35002" xr:uid="{B7535BC7-5878-4D49-BAA3-9937E0F714DC}"/>
    <cellStyle name="Vírgula 3 15 9" xfId="12779" xr:uid="{00000000-0005-0000-0000-0000912C0000}"/>
    <cellStyle name="Vírgula 3 15 9 2" xfId="18710" xr:uid="{D8B5BF63-85B6-4C24-BEFD-E6D727C29999}"/>
    <cellStyle name="Vírgula 3 15 9 2 2" xfId="30504" xr:uid="{C70BD204-BFC1-4599-9F51-1FF76680D8AB}"/>
    <cellStyle name="Vírgula 3 15 9 2 3" xfId="42303" xr:uid="{DAD5B5D5-FA3A-4B8A-963A-027DAC750E08}"/>
    <cellStyle name="Vírgula 3 15 9 3" xfId="24611" xr:uid="{896821FC-634E-4A55-8B78-318E77480BAC}"/>
    <cellStyle name="Vírgula 3 15 9 4" xfId="36406" xr:uid="{54168DD8-9836-4AAD-93ED-1D427E6B0EBE}"/>
    <cellStyle name="Vírgula 3 15_Empréstimos e Financiamento SPE" xfId="10751" xr:uid="{00000000-0005-0000-0000-0000922C0000}"/>
    <cellStyle name="Vírgula 3 16" xfId="7617" xr:uid="{00000000-0005-0000-0000-0000932C0000}"/>
    <cellStyle name="Vírgula 3 16 2" xfId="7618" xr:uid="{00000000-0005-0000-0000-0000942C0000}"/>
    <cellStyle name="Vírgula 3 16 2 2" xfId="7619" xr:uid="{00000000-0005-0000-0000-0000952C0000}"/>
    <cellStyle name="Vírgula 3 16 2 2 2" xfId="7620" xr:uid="{00000000-0005-0000-0000-0000962C0000}"/>
    <cellStyle name="Vírgula 3 16 2 2 3" xfId="7621" xr:uid="{00000000-0005-0000-0000-0000972C0000}"/>
    <cellStyle name="Vírgula 3 16 2 3" xfId="7622" xr:uid="{00000000-0005-0000-0000-0000982C0000}"/>
    <cellStyle name="Vírgula 3 16 2 4" xfId="7623" xr:uid="{00000000-0005-0000-0000-0000992C0000}"/>
    <cellStyle name="Vírgula 3 16 2 5" xfId="7624" xr:uid="{00000000-0005-0000-0000-00009A2C0000}"/>
    <cellStyle name="Vírgula 3 16 3" xfId="7625" xr:uid="{00000000-0005-0000-0000-00009B2C0000}"/>
    <cellStyle name="Vírgula 3 16 3 2" xfId="7626" xr:uid="{00000000-0005-0000-0000-00009C2C0000}"/>
    <cellStyle name="Vírgula 3 16 3 2 2" xfId="7627" xr:uid="{00000000-0005-0000-0000-00009D2C0000}"/>
    <cellStyle name="Vírgula 3 16 3 2 3" xfId="7628" xr:uid="{00000000-0005-0000-0000-00009E2C0000}"/>
    <cellStyle name="Vírgula 3 16 3 3" xfId="7629" xr:uid="{00000000-0005-0000-0000-00009F2C0000}"/>
    <cellStyle name="Vírgula 3 16 3 4" xfId="7630" xr:uid="{00000000-0005-0000-0000-0000A02C0000}"/>
    <cellStyle name="Vírgula 3 16 3 5" xfId="7631" xr:uid="{00000000-0005-0000-0000-0000A12C0000}"/>
    <cellStyle name="Vírgula 3 16 4" xfId="7632" xr:uid="{00000000-0005-0000-0000-0000A22C0000}"/>
    <cellStyle name="Vírgula 3 16 4 2" xfId="7633" xr:uid="{00000000-0005-0000-0000-0000A32C0000}"/>
    <cellStyle name="Vírgula 3 16 4 3" xfId="7634" xr:uid="{00000000-0005-0000-0000-0000A42C0000}"/>
    <cellStyle name="Vírgula 3 16 5" xfId="7635" xr:uid="{00000000-0005-0000-0000-0000A52C0000}"/>
    <cellStyle name="Vírgula 3 16 6" xfId="7636" xr:uid="{00000000-0005-0000-0000-0000A62C0000}"/>
    <cellStyle name="Vírgula 3 16 7" xfId="7637" xr:uid="{00000000-0005-0000-0000-0000A72C0000}"/>
    <cellStyle name="Vírgula 3 17" xfId="7638" xr:uid="{00000000-0005-0000-0000-0000A82C0000}"/>
    <cellStyle name="Vírgula 3 17 2" xfId="7639" xr:uid="{00000000-0005-0000-0000-0000A92C0000}"/>
    <cellStyle name="Vírgula 3 17 2 2" xfId="7640" xr:uid="{00000000-0005-0000-0000-0000AA2C0000}"/>
    <cellStyle name="Vírgula 3 17 2 2 2" xfId="7641" xr:uid="{00000000-0005-0000-0000-0000AB2C0000}"/>
    <cellStyle name="Vírgula 3 17 2 2 2 2" xfId="7642" xr:uid="{00000000-0005-0000-0000-0000AC2C0000}"/>
    <cellStyle name="Vírgula 3 17 2 2 2 3" xfId="7643" xr:uid="{00000000-0005-0000-0000-0000AD2C0000}"/>
    <cellStyle name="Vírgula 3 17 2 2 3" xfId="7644" xr:uid="{00000000-0005-0000-0000-0000AE2C0000}"/>
    <cellStyle name="Vírgula 3 17 2 2 4" xfId="7645" xr:uid="{00000000-0005-0000-0000-0000AF2C0000}"/>
    <cellStyle name="Vírgula 3 17 2 2 5" xfId="7646" xr:uid="{00000000-0005-0000-0000-0000B02C0000}"/>
    <cellStyle name="Vírgula 3 17 2 3" xfId="7647" xr:uid="{00000000-0005-0000-0000-0000B12C0000}"/>
    <cellStyle name="Vírgula 3 17 2 3 2" xfId="7648" xr:uid="{00000000-0005-0000-0000-0000B22C0000}"/>
    <cellStyle name="Vírgula 3 17 2 3 3" xfId="7649" xr:uid="{00000000-0005-0000-0000-0000B32C0000}"/>
    <cellStyle name="Vírgula 3 17 2 4" xfId="7650" xr:uid="{00000000-0005-0000-0000-0000B42C0000}"/>
    <cellStyle name="Vírgula 3 17 2 5" xfId="7651" xr:uid="{00000000-0005-0000-0000-0000B52C0000}"/>
    <cellStyle name="Vírgula 3 17 2 6" xfId="7652" xr:uid="{00000000-0005-0000-0000-0000B62C0000}"/>
    <cellStyle name="Vírgula 3 17 3" xfId="7653" xr:uid="{00000000-0005-0000-0000-0000B72C0000}"/>
    <cellStyle name="Vírgula 3 17 3 2" xfId="7654" xr:uid="{00000000-0005-0000-0000-0000B82C0000}"/>
    <cellStyle name="Vírgula 3 17 3 2 2" xfId="7655" xr:uid="{00000000-0005-0000-0000-0000B92C0000}"/>
    <cellStyle name="Vírgula 3 17 3 2 3" xfId="7656" xr:uid="{00000000-0005-0000-0000-0000BA2C0000}"/>
    <cellStyle name="Vírgula 3 17 3 3" xfId="7657" xr:uid="{00000000-0005-0000-0000-0000BB2C0000}"/>
    <cellStyle name="Vírgula 3 17 3 4" xfId="7658" xr:uid="{00000000-0005-0000-0000-0000BC2C0000}"/>
    <cellStyle name="Vírgula 3 17 3 5" xfId="7659" xr:uid="{00000000-0005-0000-0000-0000BD2C0000}"/>
    <cellStyle name="Vírgula 3 17 4" xfId="7660" xr:uid="{00000000-0005-0000-0000-0000BE2C0000}"/>
    <cellStyle name="Vírgula 3 17 4 2" xfId="7661" xr:uid="{00000000-0005-0000-0000-0000BF2C0000}"/>
    <cellStyle name="Vírgula 3 17 4 2 2" xfId="7662" xr:uid="{00000000-0005-0000-0000-0000C02C0000}"/>
    <cellStyle name="Vírgula 3 17 4 2 3" xfId="7663" xr:uid="{00000000-0005-0000-0000-0000C12C0000}"/>
    <cellStyle name="Vírgula 3 17 4 3" xfId="7664" xr:uid="{00000000-0005-0000-0000-0000C22C0000}"/>
    <cellStyle name="Vírgula 3 17 4 4" xfId="7665" xr:uid="{00000000-0005-0000-0000-0000C32C0000}"/>
    <cellStyle name="Vírgula 3 17 4 5" xfId="7666" xr:uid="{00000000-0005-0000-0000-0000C42C0000}"/>
    <cellStyle name="Vírgula 3 17 5" xfId="7667" xr:uid="{00000000-0005-0000-0000-0000C52C0000}"/>
    <cellStyle name="Vírgula 3 17 5 2" xfId="7668" xr:uid="{00000000-0005-0000-0000-0000C62C0000}"/>
    <cellStyle name="Vírgula 3 17 5 3" xfId="7669" xr:uid="{00000000-0005-0000-0000-0000C72C0000}"/>
    <cellStyle name="Vírgula 3 17 6" xfId="7670" xr:uid="{00000000-0005-0000-0000-0000C82C0000}"/>
    <cellStyle name="Vírgula 3 17 7" xfId="7671" xr:uid="{00000000-0005-0000-0000-0000C92C0000}"/>
    <cellStyle name="Vírgula 3 17 8" xfId="7672" xr:uid="{00000000-0005-0000-0000-0000CA2C0000}"/>
    <cellStyle name="Vírgula 3 18" xfId="7673" xr:uid="{00000000-0005-0000-0000-0000CB2C0000}"/>
    <cellStyle name="Vírgula 3 18 2" xfId="7674" xr:uid="{00000000-0005-0000-0000-0000CC2C0000}"/>
    <cellStyle name="Vírgula 3 18 2 2" xfId="7675" xr:uid="{00000000-0005-0000-0000-0000CD2C0000}"/>
    <cellStyle name="Vírgula 3 18 2 2 2" xfId="7676" xr:uid="{00000000-0005-0000-0000-0000CE2C0000}"/>
    <cellStyle name="Vírgula 3 18 2 2 3" xfId="7677" xr:uid="{00000000-0005-0000-0000-0000CF2C0000}"/>
    <cellStyle name="Vírgula 3 18 2 3" xfId="7678" xr:uid="{00000000-0005-0000-0000-0000D02C0000}"/>
    <cellStyle name="Vírgula 3 18 2 4" xfId="7679" xr:uid="{00000000-0005-0000-0000-0000D12C0000}"/>
    <cellStyle name="Vírgula 3 18 2 5" xfId="7680" xr:uid="{00000000-0005-0000-0000-0000D22C0000}"/>
    <cellStyle name="Vírgula 3 18 3" xfId="7681" xr:uid="{00000000-0005-0000-0000-0000D32C0000}"/>
    <cellStyle name="Vírgula 3 18 3 2" xfId="7682" xr:uid="{00000000-0005-0000-0000-0000D42C0000}"/>
    <cellStyle name="Vírgula 3 18 3 2 2" xfId="7683" xr:uid="{00000000-0005-0000-0000-0000D52C0000}"/>
    <cellStyle name="Vírgula 3 18 3 2 3" xfId="7684" xr:uid="{00000000-0005-0000-0000-0000D62C0000}"/>
    <cellStyle name="Vírgula 3 18 3 3" xfId="7685" xr:uid="{00000000-0005-0000-0000-0000D72C0000}"/>
    <cellStyle name="Vírgula 3 18 3 4" xfId="7686" xr:uid="{00000000-0005-0000-0000-0000D82C0000}"/>
    <cellStyle name="Vírgula 3 18 3 5" xfId="7687" xr:uid="{00000000-0005-0000-0000-0000D92C0000}"/>
    <cellStyle name="Vírgula 3 18 4" xfId="7688" xr:uid="{00000000-0005-0000-0000-0000DA2C0000}"/>
    <cellStyle name="Vírgula 3 18 4 2" xfId="7689" xr:uid="{00000000-0005-0000-0000-0000DB2C0000}"/>
    <cellStyle name="Vírgula 3 18 4 3" xfId="7690" xr:uid="{00000000-0005-0000-0000-0000DC2C0000}"/>
    <cellStyle name="Vírgula 3 18 5" xfId="7691" xr:uid="{00000000-0005-0000-0000-0000DD2C0000}"/>
    <cellStyle name="Vírgula 3 18 6" xfId="7692" xr:uid="{00000000-0005-0000-0000-0000DE2C0000}"/>
    <cellStyle name="Vírgula 3 18 7" xfId="7693" xr:uid="{00000000-0005-0000-0000-0000DF2C0000}"/>
    <cellStyle name="Vírgula 3 19" xfId="7694" xr:uid="{00000000-0005-0000-0000-0000E02C0000}"/>
    <cellStyle name="Vírgula 3 19 2" xfId="7695" xr:uid="{00000000-0005-0000-0000-0000E12C0000}"/>
    <cellStyle name="Vírgula 3 19 2 2" xfId="7696" xr:uid="{00000000-0005-0000-0000-0000E22C0000}"/>
    <cellStyle name="Vírgula 3 19 2 2 2" xfId="7697" xr:uid="{00000000-0005-0000-0000-0000E32C0000}"/>
    <cellStyle name="Vírgula 3 19 2 2 2 2" xfId="7698" xr:uid="{00000000-0005-0000-0000-0000E42C0000}"/>
    <cellStyle name="Vírgula 3 19 2 2 2 3" xfId="7699" xr:uid="{00000000-0005-0000-0000-0000E52C0000}"/>
    <cellStyle name="Vírgula 3 19 2 2 3" xfId="7700" xr:uid="{00000000-0005-0000-0000-0000E62C0000}"/>
    <cellStyle name="Vírgula 3 19 2 2 4" xfId="7701" xr:uid="{00000000-0005-0000-0000-0000E72C0000}"/>
    <cellStyle name="Vírgula 3 19 2 2 5" xfId="7702" xr:uid="{00000000-0005-0000-0000-0000E82C0000}"/>
    <cellStyle name="Vírgula 3 19 2 3" xfId="7703" xr:uid="{00000000-0005-0000-0000-0000E92C0000}"/>
    <cellStyle name="Vírgula 3 19 2 3 2" xfId="7704" xr:uid="{00000000-0005-0000-0000-0000EA2C0000}"/>
    <cellStyle name="Vírgula 3 19 2 3 2 2" xfId="7705" xr:uid="{00000000-0005-0000-0000-0000EB2C0000}"/>
    <cellStyle name="Vírgula 3 19 2 3 2 3" xfId="7706" xr:uid="{00000000-0005-0000-0000-0000EC2C0000}"/>
    <cellStyle name="Vírgula 3 19 2 3 3" xfId="7707" xr:uid="{00000000-0005-0000-0000-0000ED2C0000}"/>
    <cellStyle name="Vírgula 3 19 2 3 4" xfId="7708" xr:uid="{00000000-0005-0000-0000-0000EE2C0000}"/>
    <cellStyle name="Vírgula 3 19 2 3 5" xfId="7709" xr:uid="{00000000-0005-0000-0000-0000EF2C0000}"/>
    <cellStyle name="Vírgula 3 19 2 4" xfId="7710" xr:uid="{00000000-0005-0000-0000-0000F02C0000}"/>
    <cellStyle name="Vírgula 3 19 2 4 2" xfId="7711" xr:uid="{00000000-0005-0000-0000-0000F12C0000}"/>
    <cellStyle name="Vírgula 3 19 2 4 2 2" xfId="7712" xr:uid="{00000000-0005-0000-0000-0000F22C0000}"/>
    <cellStyle name="Vírgula 3 19 2 4 2 3" xfId="7713" xr:uid="{00000000-0005-0000-0000-0000F32C0000}"/>
    <cellStyle name="Vírgula 3 19 2 4 3" xfId="7714" xr:uid="{00000000-0005-0000-0000-0000F42C0000}"/>
    <cellStyle name="Vírgula 3 19 2 4 4" xfId="7715" xr:uid="{00000000-0005-0000-0000-0000F52C0000}"/>
    <cellStyle name="Vírgula 3 19 2 4 5" xfId="7716" xr:uid="{00000000-0005-0000-0000-0000F62C0000}"/>
    <cellStyle name="Vírgula 3 19 2 5" xfId="7717" xr:uid="{00000000-0005-0000-0000-0000F72C0000}"/>
    <cellStyle name="Vírgula 3 19 2 5 2" xfId="7718" xr:uid="{00000000-0005-0000-0000-0000F82C0000}"/>
    <cellStyle name="Vírgula 3 19 2 5 2 2" xfId="7719" xr:uid="{00000000-0005-0000-0000-0000F92C0000}"/>
    <cellStyle name="Vírgula 3 19 2 5 2 3" xfId="7720" xr:uid="{00000000-0005-0000-0000-0000FA2C0000}"/>
    <cellStyle name="Vírgula 3 19 2 5 3" xfId="7721" xr:uid="{00000000-0005-0000-0000-0000FB2C0000}"/>
    <cellStyle name="Vírgula 3 19 2 5 4" xfId="7722" xr:uid="{00000000-0005-0000-0000-0000FC2C0000}"/>
    <cellStyle name="Vírgula 3 19 2 5 5" xfId="7723" xr:uid="{00000000-0005-0000-0000-0000FD2C0000}"/>
    <cellStyle name="Vírgula 3 19 2 6" xfId="7724" xr:uid="{00000000-0005-0000-0000-0000FE2C0000}"/>
    <cellStyle name="Vírgula 3 19 2 6 2" xfId="7725" xr:uid="{00000000-0005-0000-0000-0000FF2C0000}"/>
    <cellStyle name="Vírgula 3 19 2 6 3" xfId="7726" xr:uid="{00000000-0005-0000-0000-0000002D0000}"/>
    <cellStyle name="Vírgula 3 19 2 7" xfId="7727" xr:uid="{00000000-0005-0000-0000-0000012D0000}"/>
    <cellStyle name="Vírgula 3 19 2 8" xfId="7728" xr:uid="{00000000-0005-0000-0000-0000022D0000}"/>
    <cellStyle name="Vírgula 3 19 2 9" xfId="7729" xr:uid="{00000000-0005-0000-0000-0000032D0000}"/>
    <cellStyle name="Vírgula 3 19 3" xfId="7730" xr:uid="{00000000-0005-0000-0000-0000042D0000}"/>
    <cellStyle name="Vírgula 3 19 3 2" xfId="7731" xr:uid="{00000000-0005-0000-0000-0000052D0000}"/>
    <cellStyle name="Vírgula 3 19 3 2 2" xfId="7732" xr:uid="{00000000-0005-0000-0000-0000062D0000}"/>
    <cellStyle name="Vírgula 3 19 3 2 3" xfId="7733" xr:uid="{00000000-0005-0000-0000-0000072D0000}"/>
    <cellStyle name="Vírgula 3 19 3 3" xfId="7734" xr:uid="{00000000-0005-0000-0000-0000082D0000}"/>
    <cellStyle name="Vírgula 3 19 3 4" xfId="7735" xr:uid="{00000000-0005-0000-0000-0000092D0000}"/>
    <cellStyle name="Vírgula 3 19 3 5" xfId="7736" xr:uid="{00000000-0005-0000-0000-00000A2D0000}"/>
    <cellStyle name="Vírgula 3 19 4" xfId="7737" xr:uid="{00000000-0005-0000-0000-00000B2D0000}"/>
    <cellStyle name="Vírgula 3 19 4 2" xfId="7738" xr:uid="{00000000-0005-0000-0000-00000C2D0000}"/>
    <cellStyle name="Vírgula 3 19 4 2 2" xfId="7739" xr:uid="{00000000-0005-0000-0000-00000D2D0000}"/>
    <cellStyle name="Vírgula 3 19 4 2 3" xfId="7740" xr:uid="{00000000-0005-0000-0000-00000E2D0000}"/>
    <cellStyle name="Vírgula 3 19 4 3" xfId="7741" xr:uid="{00000000-0005-0000-0000-00000F2D0000}"/>
    <cellStyle name="Vírgula 3 19 4 4" xfId="7742" xr:uid="{00000000-0005-0000-0000-0000102D0000}"/>
    <cellStyle name="Vírgula 3 19 4 5" xfId="7743" xr:uid="{00000000-0005-0000-0000-0000112D0000}"/>
    <cellStyle name="Vírgula 3 19 5" xfId="7744" xr:uid="{00000000-0005-0000-0000-0000122D0000}"/>
    <cellStyle name="Vírgula 3 19 5 2" xfId="7745" xr:uid="{00000000-0005-0000-0000-0000132D0000}"/>
    <cellStyle name="Vírgula 3 19 5 3" xfId="7746" xr:uid="{00000000-0005-0000-0000-0000142D0000}"/>
    <cellStyle name="Vírgula 3 19 6" xfId="7747" xr:uid="{00000000-0005-0000-0000-0000152D0000}"/>
    <cellStyle name="Vírgula 3 19 7" xfId="7748" xr:uid="{00000000-0005-0000-0000-0000162D0000}"/>
    <cellStyle name="Vírgula 3 19 8" xfId="7749" xr:uid="{00000000-0005-0000-0000-0000172D0000}"/>
    <cellStyle name="Vírgula 3 2" xfId="66" xr:uid="{00000000-0005-0000-0000-0000182D0000}"/>
    <cellStyle name="Vírgula 3 2 10" xfId="380" xr:uid="{00000000-0005-0000-0000-0000192D0000}"/>
    <cellStyle name="Vírgula 3 2 10 2" xfId="11097" xr:uid="{00000000-0005-0000-0000-00001A2D0000}"/>
    <cellStyle name="Vírgula 3 2 10 2 2" xfId="14040" xr:uid="{00000000-0005-0000-0000-00001B2D0000}"/>
    <cellStyle name="Vírgula 3 2 10 2 2 2" xfId="19971" xr:uid="{803A4582-4FCF-4541-AE6E-157231771987}"/>
    <cellStyle name="Vírgula 3 2 10 2 2 2 2" xfId="31765" xr:uid="{3ECB0D68-7EF2-48C7-850B-0D58F9A6FF84}"/>
    <cellStyle name="Vírgula 3 2 10 2 2 2 3" xfId="43564" xr:uid="{C2A04A55-A3BE-4EF7-8CDF-4E74FBAE1DAC}"/>
    <cellStyle name="Vírgula 3 2 10 2 2 3" xfId="25872" xr:uid="{275960F3-C1E5-41DE-B8E3-D582A6CE1935}"/>
    <cellStyle name="Vírgula 3 2 10 2 2 4" xfId="37667" xr:uid="{35951609-B6BD-448F-89A9-76D0605554C0}"/>
    <cellStyle name="Vírgula 3 2 10 2 3" xfId="17035" xr:uid="{3E3729D1-3B2A-4B8B-8ABE-6592ADE71693}"/>
    <cellStyle name="Vírgula 3 2 10 2 3 2" xfId="28829" xr:uid="{7BDC8502-E102-4711-A841-D79ECCB63BA4}"/>
    <cellStyle name="Vírgula 3 2 10 2 3 3" xfId="40628" xr:uid="{16517A2B-83BF-43E9-BB89-D85F8F2E3E0E}"/>
    <cellStyle name="Vírgula 3 2 10 2 4" xfId="22936" xr:uid="{30753266-6193-4A49-8D9D-03873723C7B3}"/>
    <cellStyle name="Vírgula 3 2 10 2 5" xfId="34731" xr:uid="{5A4BB25B-F654-4835-9169-279F36986666}"/>
    <cellStyle name="Vírgula 3 2 10 3" xfId="12495" xr:uid="{00000000-0005-0000-0000-00001C2D0000}"/>
    <cellStyle name="Vírgula 3 2 10 3 2" xfId="18426" xr:uid="{018AED7B-627D-48B9-8FE9-D0CF6D2B2CC2}"/>
    <cellStyle name="Vírgula 3 2 10 3 2 2" xfId="30220" xr:uid="{31DA4B75-8611-458A-8175-8E194A99DE70}"/>
    <cellStyle name="Vírgula 3 2 10 3 2 3" xfId="42019" xr:uid="{7BC4434E-2A61-489F-81CD-67E91F2F3121}"/>
    <cellStyle name="Vírgula 3 2 10 3 3" xfId="24327" xr:uid="{A46A200C-C17E-498B-8F37-89B25033A282}"/>
    <cellStyle name="Vírgula 3 2 10 3 4" xfId="36122" xr:uid="{400EEF36-6BDC-4BE0-8D35-892DDC1B9711}"/>
    <cellStyle name="Vírgula 3 2 10 4" xfId="15482" xr:uid="{82779DDA-DC2A-4973-B5B2-64F9A98D943D}"/>
    <cellStyle name="Vírgula 3 2 10 4 2" xfId="27280" xr:uid="{4F932EFC-AC3D-45E8-88A3-6636B151B3B8}"/>
    <cellStyle name="Vírgula 3 2 10 4 3" xfId="39075" xr:uid="{83321C72-758E-4F75-B8EF-B43E57110250}"/>
    <cellStyle name="Vírgula 3 2 10 5" xfId="21390" xr:uid="{9EAC7168-AAF0-4E0C-A10F-5F6A1E175D52}"/>
    <cellStyle name="Vírgula 3 2 10 6" xfId="33182" xr:uid="{16CBC3B8-27B9-485A-8CB1-66FBF2FF6884}"/>
    <cellStyle name="Vírgula 3 2 11" xfId="7750" xr:uid="{00000000-0005-0000-0000-00001D2D0000}"/>
    <cellStyle name="Vírgula 3 2 12" xfId="7751" xr:uid="{00000000-0005-0000-0000-00001E2D0000}"/>
    <cellStyle name="Vírgula 3 2 13" xfId="10941" xr:uid="{00000000-0005-0000-0000-00001F2D0000}"/>
    <cellStyle name="Vírgula 3 2 13 2" xfId="13890" xr:uid="{00000000-0005-0000-0000-0000202D0000}"/>
    <cellStyle name="Vírgula 3 2 13 2 2" xfId="19821" xr:uid="{101A9B29-B3AD-4C13-932F-A32C12B8C6B7}"/>
    <cellStyle name="Vírgula 3 2 13 2 2 2" xfId="31615" xr:uid="{4C79FF62-13D2-44A7-BC93-ABD87BD7B37E}"/>
    <cellStyle name="Vírgula 3 2 13 2 2 3" xfId="43414" xr:uid="{A9566120-EF8E-4188-8A52-81D7868D5FE4}"/>
    <cellStyle name="Vírgula 3 2 13 2 3" xfId="25722" xr:uid="{474F4E3D-963F-4CBF-BCD8-C7481019F141}"/>
    <cellStyle name="Vírgula 3 2 13 2 4" xfId="37517" xr:uid="{98BBA5EA-1EA4-41F9-ACB2-220939F4289C}"/>
    <cellStyle name="Vírgula 3 2 13 3" xfId="16885" xr:uid="{02A04027-3F52-4B0C-831F-5B9297198503}"/>
    <cellStyle name="Vírgula 3 2 13 3 2" xfId="28679" xr:uid="{8C817038-A83C-43C8-B236-BD2AA3BA919E}"/>
    <cellStyle name="Vírgula 3 2 13 3 3" xfId="40478" xr:uid="{E68A82EF-9115-43FF-A213-5265EA61A71F}"/>
    <cellStyle name="Vírgula 3 2 13 4" xfId="22786" xr:uid="{184ED5ED-064A-4084-A98C-8E88076A9961}"/>
    <cellStyle name="Vírgula 3 2 13 5" xfId="34581" xr:uid="{8A92905B-108A-47CF-B87A-4D6C32906FB0}"/>
    <cellStyle name="Vírgula 3 2 14" xfId="12338" xr:uid="{00000000-0005-0000-0000-0000212D0000}"/>
    <cellStyle name="Vírgula 3 2 14 2" xfId="18269" xr:uid="{2CB2491D-344F-45E9-B208-28CF94110EFA}"/>
    <cellStyle name="Vírgula 3 2 14 2 2" xfId="30063" xr:uid="{2C7F018F-20B4-4933-9728-CDDA6D5444F3}"/>
    <cellStyle name="Vírgula 3 2 14 2 3" xfId="41862" xr:uid="{056C4EB2-00AA-4650-9EF9-BEDBD5C188F7}"/>
    <cellStyle name="Vírgula 3 2 14 3" xfId="24170" xr:uid="{DABE52BB-E839-43BC-AE47-6053EC302871}"/>
    <cellStyle name="Vírgula 3 2 14 4" xfId="35965" xr:uid="{8BBED70F-73A3-4CFD-829A-717281C5D11F}"/>
    <cellStyle name="Vírgula 3 2 15" xfId="15325" xr:uid="{042836C4-D2D2-4372-B5F7-C9F8E1342365}"/>
    <cellStyle name="Vírgula 3 2 15 2" xfId="27123" xr:uid="{F856E5E4-D5AC-40E2-8977-CA9E67F08D40}"/>
    <cellStyle name="Vírgula 3 2 15 3" xfId="38918" xr:uid="{8423C130-7AD5-4933-B890-D8DC2142ACDC}"/>
    <cellStyle name="Vírgula 3 2 16" xfId="21233" xr:uid="{888F08ED-F874-4524-A9AD-9D094A4F39B9}"/>
    <cellStyle name="Vírgula 3 2 17" xfId="33025" xr:uid="{E006A8BE-CF0B-429D-BF13-8FB6BBC51BA9}"/>
    <cellStyle name="Vírgula 3 2 2" xfId="117" xr:uid="{00000000-0005-0000-0000-0000222D0000}"/>
    <cellStyle name="Vírgula 3 2 2 10" xfId="7752" xr:uid="{00000000-0005-0000-0000-0000232D0000}"/>
    <cellStyle name="Vírgula 3 2 2 10 2" xfId="7753" xr:uid="{00000000-0005-0000-0000-0000242D0000}"/>
    <cellStyle name="Vírgula 3 2 2 10 2 2" xfId="7754" xr:uid="{00000000-0005-0000-0000-0000252D0000}"/>
    <cellStyle name="Vírgula 3 2 2 10 2 2 2" xfId="7755" xr:uid="{00000000-0005-0000-0000-0000262D0000}"/>
    <cellStyle name="Vírgula 3 2 2 10 2 2 3" xfId="7756" xr:uid="{00000000-0005-0000-0000-0000272D0000}"/>
    <cellStyle name="Vírgula 3 2 2 10 2 3" xfId="7757" xr:uid="{00000000-0005-0000-0000-0000282D0000}"/>
    <cellStyle name="Vírgula 3 2 2 10 2 4" xfId="7758" xr:uid="{00000000-0005-0000-0000-0000292D0000}"/>
    <cellStyle name="Vírgula 3 2 2 10 2 5" xfId="7759" xr:uid="{00000000-0005-0000-0000-00002A2D0000}"/>
    <cellStyle name="Vírgula 3 2 2 10 3" xfId="7760" xr:uid="{00000000-0005-0000-0000-00002B2D0000}"/>
    <cellStyle name="Vírgula 3 2 2 10 3 2" xfId="7761" xr:uid="{00000000-0005-0000-0000-00002C2D0000}"/>
    <cellStyle name="Vírgula 3 2 2 10 3 2 2" xfId="7762" xr:uid="{00000000-0005-0000-0000-00002D2D0000}"/>
    <cellStyle name="Vírgula 3 2 2 10 3 2 3" xfId="7763" xr:uid="{00000000-0005-0000-0000-00002E2D0000}"/>
    <cellStyle name="Vírgula 3 2 2 10 3 3" xfId="7764" xr:uid="{00000000-0005-0000-0000-00002F2D0000}"/>
    <cellStyle name="Vírgula 3 2 2 10 3 4" xfId="7765" xr:uid="{00000000-0005-0000-0000-0000302D0000}"/>
    <cellStyle name="Vírgula 3 2 2 10 3 5" xfId="7766" xr:uid="{00000000-0005-0000-0000-0000312D0000}"/>
    <cellStyle name="Vírgula 3 2 2 10 4" xfId="7767" xr:uid="{00000000-0005-0000-0000-0000322D0000}"/>
    <cellStyle name="Vírgula 3 2 2 10 4 2" xfId="7768" xr:uid="{00000000-0005-0000-0000-0000332D0000}"/>
    <cellStyle name="Vírgula 3 2 2 10 4 3" xfId="7769" xr:uid="{00000000-0005-0000-0000-0000342D0000}"/>
    <cellStyle name="Vírgula 3 2 2 10 5" xfId="7770" xr:uid="{00000000-0005-0000-0000-0000352D0000}"/>
    <cellStyle name="Vírgula 3 2 2 10 6" xfId="7771" xr:uid="{00000000-0005-0000-0000-0000362D0000}"/>
    <cellStyle name="Vírgula 3 2 2 10 7" xfId="7772" xr:uid="{00000000-0005-0000-0000-0000372D0000}"/>
    <cellStyle name="Vírgula 3 2 2 11" xfId="7773" xr:uid="{00000000-0005-0000-0000-0000382D0000}"/>
    <cellStyle name="Vírgula 3 2 2 11 2" xfId="7774" xr:uid="{00000000-0005-0000-0000-0000392D0000}"/>
    <cellStyle name="Vírgula 3 2 2 11 2 2" xfId="7775" xr:uid="{00000000-0005-0000-0000-00003A2D0000}"/>
    <cellStyle name="Vírgula 3 2 2 11 2 2 2" xfId="7776" xr:uid="{00000000-0005-0000-0000-00003B2D0000}"/>
    <cellStyle name="Vírgula 3 2 2 11 2 2 3" xfId="7777" xr:uid="{00000000-0005-0000-0000-00003C2D0000}"/>
    <cellStyle name="Vírgula 3 2 2 11 2 3" xfId="7778" xr:uid="{00000000-0005-0000-0000-00003D2D0000}"/>
    <cellStyle name="Vírgula 3 2 2 11 2 4" xfId="7779" xr:uid="{00000000-0005-0000-0000-00003E2D0000}"/>
    <cellStyle name="Vírgula 3 2 2 11 2 5" xfId="7780" xr:uid="{00000000-0005-0000-0000-00003F2D0000}"/>
    <cellStyle name="Vírgula 3 2 2 11 3" xfId="7781" xr:uid="{00000000-0005-0000-0000-0000402D0000}"/>
    <cellStyle name="Vírgula 3 2 2 11 3 2" xfId="7782" xr:uid="{00000000-0005-0000-0000-0000412D0000}"/>
    <cellStyle name="Vírgula 3 2 2 11 3 2 2" xfId="7783" xr:uid="{00000000-0005-0000-0000-0000422D0000}"/>
    <cellStyle name="Vírgula 3 2 2 11 3 2 3" xfId="7784" xr:uid="{00000000-0005-0000-0000-0000432D0000}"/>
    <cellStyle name="Vírgula 3 2 2 11 3 3" xfId="7785" xr:uid="{00000000-0005-0000-0000-0000442D0000}"/>
    <cellStyle name="Vírgula 3 2 2 11 3 4" xfId="7786" xr:uid="{00000000-0005-0000-0000-0000452D0000}"/>
    <cellStyle name="Vírgula 3 2 2 11 3 5" xfId="7787" xr:uid="{00000000-0005-0000-0000-0000462D0000}"/>
    <cellStyle name="Vírgula 3 2 2 11 4" xfId="7788" xr:uid="{00000000-0005-0000-0000-0000472D0000}"/>
    <cellStyle name="Vírgula 3 2 2 11 4 2" xfId="7789" xr:uid="{00000000-0005-0000-0000-0000482D0000}"/>
    <cellStyle name="Vírgula 3 2 2 11 4 3" xfId="7790" xr:uid="{00000000-0005-0000-0000-0000492D0000}"/>
    <cellStyle name="Vírgula 3 2 2 11 5" xfId="7791" xr:uid="{00000000-0005-0000-0000-00004A2D0000}"/>
    <cellStyle name="Vírgula 3 2 2 11 6" xfId="7792" xr:uid="{00000000-0005-0000-0000-00004B2D0000}"/>
    <cellStyle name="Vírgula 3 2 2 11 7" xfId="7793" xr:uid="{00000000-0005-0000-0000-00004C2D0000}"/>
    <cellStyle name="Vírgula 3 2 2 12" xfId="7794" xr:uid="{00000000-0005-0000-0000-00004D2D0000}"/>
    <cellStyle name="Vírgula 3 2 2 12 2" xfId="7795" xr:uid="{00000000-0005-0000-0000-00004E2D0000}"/>
    <cellStyle name="Vírgula 3 2 2 12 2 2" xfId="7796" xr:uid="{00000000-0005-0000-0000-00004F2D0000}"/>
    <cellStyle name="Vírgula 3 2 2 12 2 2 2" xfId="7797" xr:uid="{00000000-0005-0000-0000-0000502D0000}"/>
    <cellStyle name="Vírgula 3 2 2 12 2 2 3" xfId="7798" xr:uid="{00000000-0005-0000-0000-0000512D0000}"/>
    <cellStyle name="Vírgula 3 2 2 12 2 3" xfId="7799" xr:uid="{00000000-0005-0000-0000-0000522D0000}"/>
    <cellStyle name="Vírgula 3 2 2 12 2 4" xfId="7800" xr:uid="{00000000-0005-0000-0000-0000532D0000}"/>
    <cellStyle name="Vírgula 3 2 2 12 2 5" xfId="7801" xr:uid="{00000000-0005-0000-0000-0000542D0000}"/>
    <cellStyle name="Vírgula 3 2 2 12 3" xfId="7802" xr:uid="{00000000-0005-0000-0000-0000552D0000}"/>
    <cellStyle name="Vírgula 3 2 2 12 3 2" xfId="7803" xr:uid="{00000000-0005-0000-0000-0000562D0000}"/>
    <cellStyle name="Vírgula 3 2 2 12 3 2 2" xfId="7804" xr:uid="{00000000-0005-0000-0000-0000572D0000}"/>
    <cellStyle name="Vírgula 3 2 2 12 3 2 3" xfId="7805" xr:uid="{00000000-0005-0000-0000-0000582D0000}"/>
    <cellStyle name="Vírgula 3 2 2 12 3 3" xfId="7806" xr:uid="{00000000-0005-0000-0000-0000592D0000}"/>
    <cellStyle name="Vírgula 3 2 2 12 3 4" xfId="7807" xr:uid="{00000000-0005-0000-0000-00005A2D0000}"/>
    <cellStyle name="Vírgula 3 2 2 12 3 5" xfId="7808" xr:uid="{00000000-0005-0000-0000-00005B2D0000}"/>
    <cellStyle name="Vírgula 3 2 2 12 4" xfId="7809" xr:uid="{00000000-0005-0000-0000-00005C2D0000}"/>
    <cellStyle name="Vírgula 3 2 2 12 4 2" xfId="7810" xr:uid="{00000000-0005-0000-0000-00005D2D0000}"/>
    <cellStyle name="Vírgula 3 2 2 12 4 3" xfId="7811" xr:uid="{00000000-0005-0000-0000-00005E2D0000}"/>
    <cellStyle name="Vírgula 3 2 2 12 5" xfId="7812" xr:uid="{00000000-0005-0000-0000-00005F2D0000}"/>
    <cellStyle name="Vírgula 3 2 2 12 6" xfId="7813" xr:uid="{00000000-0005-0000-0000-0000602D0000}"/>
    <cellStyle name="Vírgula 3 2 2 12 7" xfId="7814" xr:uid="{00000000-0005-0000-0000-0000612D0000}"/>
    <cellStyle name="Vírgula 3 2 2 13" xfId="7815" xr:uid="{00000000-0005-0000-0000-0000622D0000}"/>
    <cellStyle name="Vírgula 3 2 2 13 2" xfId="7816" xr:uid="{00000000-0005-0000-0000-0000632D0000}"/>
    <cellStyle name="Vírgula 3 2 2 13 2 2" xfId="7817" xr:uid="{00000000-0005-0000-0000-0000642D0000}"/>
    <cellStyle name="Vírgula 3 2 2 13 2 2 2" xfId="7818" xr:uid="{00000000-0005-0000-0000-0000652D0000}"/>
    <cellStyle name="Vírgula 3 2 2 13 2 2 3" xfId="7819" xr:uid="{00000000-0005-0000-0000-0000662D0000}"/>
    <cellStyle name="Vírgula 3 2 2 13 2 3" xfId="7820" xr:uid="{00000000-0005-0000-0000-0000672D0000}"/>
    <cellStyle name="Vírgula 3 2 2 13 2 4" xfId="7821" xr:uid="{00000000-0005-0000-0000-0000682D0000}"/>
    <cellStyle name="Vírgula 3 2 2 13 2 5" xfId="7822" xr:uid="{00000000-0005-0000-0000-0000692D0000}"/>
    <cellStyle name="Vírgula 3 2 2 13 3" xfId="7823" xr:uid="{00000000-0005-0000-0000-00006A2D0000}"/>
    <cellStyle name="Vírgula 3 2 2 13 3 2" xfId="7824" xr:uid="{00000000-0005-0000-0000-00006B2D0000}"/>
    <cellStyle name="Vírgula 3 2 2 13 3 2 2" xfId="7825" xr:uid="{00000000-0005-0000-0000-00006C2D0000}"/>
    <cellStyle name="Vírgula 3 2 2 13 3 2 3" xfId="7826" xr:uid="{00000000-0005-0000-0000-00006D2D0000}"/>
    <cellStyle name="Vírgula 3 2 2 13 3 3" xfId="7827" xr:uid="{00000000-0005-0000-0000-00006E2D0000}"/>
    <cellStyle name="Vírgula 3 2 2 13 3 4" xfId="7828" xr:uid="{00000000-0005-0000-0000-00006F2D0000}"/>
    <cellStyle name="Vírgula 3 2 2 13 3 5" xfId="7829" xr:uid="{00000000-0005-0000-0000-0000702D0000}"/>
    <cellStyle name="Vírgula 3 2 2 13 4" xfId="7830" xr:uid="{00000000-0005-0000-0000-0000712D0000}"/>
    <cellStyle name="Vírgula 3 2 2 13 4 2" xfId="7831" xr:uid="{00000000-0005-0000-0000-0000722D0000}"/>
    <cellStyle name="Vírgula 3 2 2 13 4 3" xfId="7832" xr:uid="{00000000-0005-0000-0000-0000732D0000}"/>
    <cellStyle name="Vírgula 3 2 2 13 5" xfId="7833" xr:uid="{00000000-0005-0000-0000-0000742D0000}"/>
    <cellStyle name="Vírgula 3 2 2 13 6" xfId="7834" xr:uid="{00000000-0005-0000-0000-0000752D0000}"/>
    <cellStyle name="Vírgula 3 2 2 13 7" xfId="7835" xr:uid="{00000000-0005-0000-0000-0000762D0000}"/>
    <cellStyle name="Vírgula 3 2 2 14" xfId="7836" xr:uid="{00000000-0005-0000-0000-0000772D0000}"/>
    <cellStyle name="Vírgula 3 2 2 14 2" xfId="7837" xr:uid="{00000000-0005-0000-0000-0000782D0000}"/>
    <cellStyle name="Vírgula 3 2 2 14 2 2" xfId="7838" xr:uid="{00000000-0005-0000-0000-0000792D0000}"/>
    <cellStyle name="Vírgula 3 2 2 14 2 2 2" xfId="7839" xr:uid="{00000000-0005-0000-0000-00007A2D0000}"/>
    <cellStyle name="Vírgula 3 2 2 14 2 2 3" xfId="7840" xr:uid="{00000000-0005-0000-0000-00007B2D0000}"/>
    <cellStyle name="Vírgula 3 2 2 14 2 3" xfId="7841" xr:uid="{00000000-0005-0000-0000-00007C2D0000}"/>
    <cellStyle name="Vírgula 3 2 2 14 2 4" xfId="7842" xr:uid="{00000000-0005-0000-0000-00007D2D0000}"/>
    <cellStyle name="Vírgula 3 2 2 14 2 5" xfId="7843" xr:uid="{00000000-0005-0000-0000-00007E2D0000}"/>
    <cellStyle name="Vírgula 3 2 2 14 3" xfId="7844" xr:uid="{00000000-0005-0000-0000-00007F2D0000}"/>
    <cellStyle name="Vírgula 3 2 2 14 3 2" xfId="7845" xr:uid="{00000000-0005-0000-0000-0000802D0000}"/>
    <cellStyle name="Vírgula 3 2 2 14 3 2 2" xfId="7846" xr:uid="{00000000-0005-0000-0000-0000812D0000}"/>
    <cellStyle name="Vírgula 3 2 2 14 3 2 3" xfId="7847" xr:uid="{00000000-0005-0000-0000-0000822D0000}"/>
    <cellStyle name="Vírgula 3 2 2 14 3 3" xfId="7848" xr:uid="{00000000-0005-0000-0000-0000832D0000}"/>
    <cellStyle name="Vírgula 3 2 2 14 3 4" xfId="7849" xr:uid="{00000000-0005-0000-0000-0000842D0000}"/>
    <cellStyle name="Vírgula 3 2 2 14 3 5" xfId="7850" xr:uid="{00000000-0005-0000-0000-0000852D0000}"/>
    <cellStyle name="Vírgula 3 2 2 14 4" xfId="7851" xr:uid="{00000000-0005-0000-0000-0000862D0000}"/>
    <cellStyle name="Vírgula 3 2 2 14 4 2" xfId="7852" xr:uid="{00000000-0005-0000-0000-0000872D0000}"/>
    <cellStyle name="Vírgula 3 2 2 14 4 3" xfId="7853" xr:uid="{00000000-0005-0000-0000-0000882D0000}"/>
    <cellStyle name="Vírgula 3 2 2 14 5" xfId="7854" xr:uid="{00000000-0005-0000-0000-0000892D0000}"/>
    <cellStyle name="Vírgula 3 2 2 14 6" xfId="7855" xr:uid="{00000000-0005-0000-0000-00008A2D0000}"/>
    <cellStyle name="Vírgula 3 2 2 14 7" xfId="7856" xr:uid="{00000000-0005-0000-0000-00008B2D0000}"/>
    <cellStyle name="Vírgula 3 2 2 15" xfId="7857" xr:uid="{00000000-0005-0000-0000-00008C2D0000}"/>
    <cellStyle name="Vírgula 3 2 2 15 2" xfId="7858" xr:uid="{00000000-0005-0000-0000-00008D2D0000}"/>
    <cellStyle name="Vírgula 3 2 2 15 2 2" xfId="7859" xr:uid="{00000000-0005-0000-0000-00008E2D0000}"/>
    <cellStyle name="Vírgula 3 2 2 15 2 2 2" xfId="7860" xr:uid="{00000000-0005-0000-0000-00008F2D0000}"/>
    <cellStyle name="Vírgula 3 2 2 15 2 2 3" xfId="7861" xr:uid="{00000000-0005-0000-0000-0000902D0000}"/>
    <cellStyle name="Vírgula 3 2 2 15 2 3" xfId="7862" xr:uid="{00000000-0005-0000-0000-0000912D0000}"/>
    <cellStyle name="Vírgula 3 2 2 15 2 4" xfId="7863" xr:uid="{00000000-0005-0000-0000-0000922D0000}"/>
    <cellStyle name="Vírgula 3 2 2 15 2 5" xfId="7864" xr:uid="{00000000-0005-0000-0000-0000932D0000}"/>
    <cellStyle name="Vírgula 3 2 2 15 3" xfId="7865" xr:uid="{00000000-0005-0000-0000-0000942D0000}"/>
    <cellStyle name="Vírgula 3 2 2 15 3 2" xfId="7866" xr:uid="{00000000-0005-0000-0000-0000952D0000}"/>
    <cellStyle name="Vírgula 3 2 2 15 3 2 2" xfId="7867" xr:uid="{00000000-0005-0000-0000-0000962D0000}"/>
    <cellStyle name="Vírgula 3 2 2 15 3 2 3" xfId="7868" xr:uid="{00000000-0005-0000-0000-0000972D0000}"/>
    <cellStyle name="Vírgula 3 2 2 15 3 3" xfId="7869" xr:uid="{00000000-0005-0000-0000-0000982D0000}"/>
    <cellStyle name="Vírgula 3 2 2 15 3 4" xfId="7870" xr:uid="{00000000-0005-0000-0000-0000992D0000}"/>
    <cellStyle name="Vírgula 3 2 2 15 3 5" xfId="7871" xr:uid="{00000000-0005-0000-0000-00009A2D0000}"/>
    <cellStyle name="Vírgula 3 2 2 15 4" xfId="7872" xr:uid="{00000000-0005-0000-0000-00009B2D0000}"/>
    <cellStyle name="Vírgula 3 2 2 15 4 2" xfId="7873" xr:uid="{00000000-0005-0000-0000-00009C2D0000}"/>
    <cellStyle name="Vírgula 3 2 2 15 4 3" xfId="7874" xr:uid="{00000000-0005-0000-0000-00009D2D0000}"/>
    <cellStyle name="Vírgula 3 2 2 15 5" xfId="7875" xr:uid="{00000000-0005-0000-0000-00009E2D0000}"/>
    <cellStyle name="Vírgula 3 2 2 15 6" xfId="7876" xr:uid="{00000000-0005-0000-0000-00009F2D0000}"/>
    <cellStyle name="Vírgula 3 2 2 15 7" xfId="7877" xr:uid="{00000000-0005-0000-0000-0000A02D0000}"/>
    <cellStyle name="Vírgula 3 2 2 16" xfId="7878" xr:uid="{00000000-0005-0000-0000-0000A12D0000}"/>
    <cellStyle name="Vírgula 3 2 2 16 2" xfId="7879" xr:uid="{00000000-0005-0000-0000-0000A22D0000}"/>
    <cellStyle name="Vírgula 3 2 2 16 2 2" xfId="7880" xr:uid="{00000000-0005-0000-0000-0000A32D0000}"/>
    <cellStyle name="Vírgula 3 2 2 16 2 3" xfId="7881" xr:uid="{00000000-0005-0000-0000-0000A42D0000}"/>
    <cellStyle name="Vírgula 3 2 2 16 3" xfId="7882" xr:uid="{00000000-0005-0000-0000-0000A52D0000}"/>
    <cellStyle name="Vírgula 3 2 2 16 4" xfId="7883" xr:uid="{00000000-0005-0000-0000-0000A62D0000}"/>
    <cellStyle name="Vírgula 3 2 2 16 5" xfId="7884" xr:uid="{00000000-0005-0000-0000-0000A72D0000}"/>
    <cellStyle name="Vírgula 3 2 2 17" xfId="7885" xr:uid="{00000000-0005-0000-0000-0000A82D0000}"/>
    <cellStyle name="Vírgula 3 2 2 17 2" xfId="7886" xr:uid="{00000000-0005-0000-0000-0000A92D0000}"/>
    <cellStyle name="Vírgula 3 2 2 17 2 2" xfId="7887" xr:uid="{00000000-0005-0000-0000-0000AA2D0000}"/>
    <cellStyle name="Vírgula 3 2 2 17 2 3" xfId="7888" xr:uid="{00000000-0005-0000-0000-0000AB2D0000}"/>
    <cellStyle name="Vírgula 3 2 2 17 3" xfId="7889" xr:uid="{00000000-0005-0000-0000-0000AC2D0000}"/>
    <cellStyle name="Vírgula 3 2 2 17 4" xfId="7890" xr:uid="{00000000-0005-0000-0000-0000AD2D0000}"/>
    <cellStyle name="Vírgula 3 2 2 17 5" xfId="7891" xr:uid="{00000000-0005-0000-0000-0000AE2D0000}"/>
    <cellStyle name="Vírgula 3 2 2 18" xfId="7892" xr:uid="{00000000-0005-0000-0000-0000AF2D0000}"/>
    <cellStyle name="Vírgula 3 2 2 18 2" xfId="7893" xr:uid="{00000000-0005-0000-0000-0000B02D0000}"/>
    <cellStyle name="Vírgula 3 2 2 18 2 2" xfId="7894" xr:uid="{00000000-0005-0000-0000-0000B12D0000}"/>
    <cellStyle name="Vírgula 3 2 2 18 2 3" xfId="7895" xr:uid="{00000000-0005-0000-0000-0000B22D0000}"/>
    <cellStyle name="Vírgula 3 2 2 18 3" xfId="7896" xr:uid="{00000000-0005-0000-0000-0000B32D0000}"/>
    <cellStyle name="Vírgula 3 2 2 18 4" xfId="7897" xr:uid="{00000000-0005-0000-0000-0000B42D0000}"/>
    <cellStyle name="Vírgula 3 2 2 18 5" xfId="7898" xr:uid="{00000000-0005-0000-0000-0000B52D0000}"/>
    <cellStyle name="Vírgula 3 2 2 19" xfId="7899" xr:uid="{00000000-0005-0000-0000-0000B62D0000}"/>
    <cellStyle name="Vírgula 3 2 2 19 2" xfId="7900" xr:uid="{00000000-0005-0000-0000-0000B72D0000}"/>
    <cellStyle name="Vírgula 3 2 2 19 3" xfId="7901" xr:uid="{00000000-0005-0000-0000-0000B82D0000}"/>
    <cellStyle name="Vírgula 3 2 2 2" xfId="170" xr:uid="{00000000-0005-0000-0000-0000B92D0000}"/>
    <cellStyle name="Vírgula 3 2 2 2 10" xfId="12414" xr:uid="{00000000-0005-0000-0000-0000BA2D0000}"/>
    <cellStyle name="Vírgula 3 2 2 2 10 2" xfId="18345" xr:uid="{77D1343B-CE56-4CA3-BB84-83D37666057A}"/>
    <cellStyle name="Vírgula 3 2 2 2 10 2 2" xfId="30139" xr:uid="{04214D62-7648-4D00-B843-92687483C0A5}"/>
    <cellStyle name="Vírgula 3 2 2 2 10 2 3" xfId="41938" xr:uid="{3CE0BA01-142E-4D4D-8AB2-3A065F8F15BB}"/>
    <cellStyle name="Vírgula 3 2 2 2 10 3" xfId="24246" xr:uid="{A455377D-76D2-4A41-806C-AED1FCF9F1E7}"/>
    <cellStyle name="Vírgula 3 2 2 2 10 4" xfId="36041" xr:uid="{A353D3C0-8657-43B1-B0FF-28918E864F79}"/>
    <cellStyle name="Vírgula 3 2 2 2 11" xfId="15401" xr:uid="{A07831E4-DF46-4BE8-94D6-CC5514F6D7E4}"/>
    <cellStyle name="Vírgula 3 2 2 2 11 2" xfId="27199" xr:uid="{062F1653-F2E7-4370-A479-FF8D869F82DC}"/>
    <cellStyle name="Vírgula 3 2 2 2 11 3" xfId="38994" xr:uid="{7766D0F3-3FD6-4941-98FD-70C06E744C05}"/>
    <cellStyle name="Vírgula 3 2 2 2 12" xfId="21309" xr:uid="{AABA42DD-83D8-4916-9E9F-B2614A4C6CC8}"/>
    <cellStyle name="Vírgula 3 2 2 2 13" xfId="33101" xr:uid="{CD06DC73-2A5F-4E13-B26B-D71955E80C79}"/>
    <cellStyle name="Vírgula 3 2 2 2 2" xfId="209" xr:uid="{00000000-0005-0000-0000-0000BB2D0000}"/>
    <cellStyle name="Vírgula 3 2 2 2 2 10" xfId="15435" xr:uid="{2FFBA018-C2A4-40E1-BEB1-5C4B6C4D4A15}"/>
    <cellStyle name="Vírgula 3 2 2 2 2 10 2" xfId="27233" xr:uid="{6AED8065-6C28-4B57-9595-7D189C24205C}"/>
    <cellStyle name="Vírgula 3 2 2 2 2 10 3" xfId="39028" xr:uid="{E1D9A8F0-529E-4543-A0AB-FD656B638162}"/>
    <cellStyle name="Vírgula 3 2 2 2 2 11" xfId="21343" xr:uid="{185C6EA5-0FEA-44DE-8CD6-E115E13E42A5}"/>
    <cellStyle name="Vírgula 3 2 2 2 2 12" xfId="33135" xr:uid="{C4331AC5-2C57-418F-A5E3-73A57377A32F}"/>
    <cellStyle name="Vírgula 3 2 2 2 2 2" xfId="630" xr:uid="{00000000-0005-0000-0000-0000BC2D0000}"/>
    <cellStyle name="Vírgula 3 2 2 2 2 2 10" xfId="33432" xr:uid="{C2916344-0DF2-49E9-9CC8-C325B50117DA}"/>
    <cellStyle name="Vírgula 3 2 2 2 2 2 2" xfId="7902" xr:uid="{00000000-0005-0000-0000-0000BD2D0000}"/>
    <cellStyle name="Vírgula 3 2 2 2 2 2 2 2" xfId="7903" xr:uid="{00000000-0005-0000-0000-0000BE2D0000}"/>
    <cellStyle name="Vírgula 3 2 2 2 2 2 2 3" xfId="7904" xr:uid="{00000000-0005-0000-0000-0000BF2D0000}"/>
    <cellStyle name="Vírgula 3 2 2 2 2 2 3" xfId="7905" xr:uid="{00000000-0005-0000-0000-0000C02D0000}"/>
    <cellStyle name="Vírgula 3 2 2 2 2 2 4" xfId="7906" xr:uid="{00000000-0005-0000-0000-0000C12D0000}"/>
    <cellStyle name="Vírgula 3 2 2 2 2 2 5" xfId="7907" xr:uid="{00000000-0005-0000-0000-0000C22D0000}"/>
    <cellStyle name="Vírgula 3 2 2 2 2 2 6" xfId="11340" xr:uid="{00000000-0005-0000-0000-0000C32D0000}"/>
    <cellStyle name="Vírgula 3 2 2 2 2 2 6 2" xfId="14283" xr:uid="{00000000-0005-0000-0000-0000C42D0000}"/>
    <cellStyle name="Vírgula 3 2 2 2 2 2 6 2 2" xfId="20214" xr:uid="{22334FEE-246F-4DF8-8950-185E4D545A22}"/>
    <cellStyle name="Vírgula 3 2 2 2 2 2 6 2 2 2" xfId="32008" xr:uid="{AC9E9B16-2823-4D23-BD8A-5A243EFA5441}"/>
    <cellStyle name="Vírgula 3 2 2 2 2 2 6 2 2 3" xfId="43807" xr:uid="{F1EF677B-B236-412C-8F76-D303151FB2A5}"/>
    <cellStyle name="Vírgula 3 2 2 2 2 2 6 2 3" xfId="26115" xr:uid="{44693742-8EAA-40E5-8F83-294A292C76C8}"/>
    <cellStyle name="Vírgula 3 2 2 2 2 2 6 2 4" xfId="37910" xr:uid="{21CCF538-1AB6-46E4-9E1B-7CEC3B1606AB}"/>
    <cellStyle name="Vírgula 3 2 2 2 2 2 6 3" xfId="17278" xr:uid="{019A07E3-16D0-40B7-AB0D-80632F9693DD}"/>
    <cellStyle name="Vírgula 3 2 2 2 2 2 6 3 2" xfId="29072" xr:uid="{444D2D5B-B6A6-4DEC-B3AB-DC531BC99104}"/>
    <cellStyle name="Vírgula 3 2 2 2 2 2 6 3 3" xfId="40871" xr:uid="{906AA837-ABA3-4EA4-9821-3AEBF7D1A8AC}"/>
    <cellStyle name="Vírgula 3 2 2 2 2 2 6 4" xfId="23179" xr:uid="{16C72741-D32D-4B3D-BE4A-F93EE4D46A5E}"/>
    <cellStyle name="Vírgula 3 2 2 2 2 2 6 5" xfId="34974" xr:uid="{D569D397-B36D-442A-BDAE-59BBB8CFA8E3}"/>
    <cellStyle name="Vírgula 3 2 2 2 2 2 7" xfId="12745" xr:uid="{00000000-0005-0000-0000-0000C52D0000}"/>
    <cellStyle name="Vírgula 3 2 2 2 2 2 7 2" xfId="18676" xr:uid="{34A08BB4-89FB-4269-9B04-28475DF772C7}"/>
    <cellStyle name="Vírgula 3 2 2 2 2 2 7 2 2" xfId="30470" xr:uid="{A2DFBEF3-4CF9-4C64-9979-A179BB9780E6}"/>
    <cellStyle name="Vírgula 3 2 2 2 2 2 7 2 3" xfId="42269" xr:uid="{247240D1-D00B-48FB-9F89-19C27C3F4598}"/>
    <cellStyle name="Vírgula 3 2 2 2 2 2 7 3" xfId="24577" xr:uid="{921CAD3B-DFA9-43D7-8D7E-79B645673FD2}"/>
    <cellStyle name="Vírgula 3 2 2 2 2 2 7 4" xfId="36372" xr:uid="{550232A3-9605-40D8-B37B-CE81079A2B14}"/>
    <cellStyle name="Vírgula 3 2 2 2 2 2 8" xfId="15732" xr:uid="{2E8355F2-3426-4F61-B4DC-9110358C8110}"/>
    <cellStyle name="Vírgula 3 2 2 2 2 2 8 2" xfId="27530" xr:uid="{D173F110-2A70-4495-B5F9-D59B4C6C256F}"/>
    <cellStyle name="Vírgula 3 2 2 2 2 2 8 3" xfId="39325" xr:uid="{376EDAE0-DDA1-4DF1-B7DE-22EC39AD4F2C}"/>
    <cellStyle name="Vírgula 3 2 2 2 2 2 9" xfId="21640" xr:uid="{15A8A9BE-6758-4F4B-8539-17467B22CFCE}"/>
    <cellStyle name="Vírgula 3 2 2 2 2 2_Empréstimos e Financiamento SPE" xfId="10756" xr:uid="{00000000-0005-0000-0000-0000C62D0000}"/>
    <cellStyle name="Vírgula 3 2 2 2 2 3" xfId="484" xr:uid="{00000000-0005-0000-0000-0000C72D0000}"/>
    <cellStyle name="Vírgula 3 2 2 2 2 3 10" xfId="33286" xr:uid="{7E6BEC9A-EC64-459D-A55B-B5A06C87ECAF}"/>
    <cellStyle name="Vírgula 3 2 2 2 2 3 2" xfId="7908" xr:uid="{00000000-0005-0000-0000-0000C82D0000}"/>
    <cellStyle name="Vírgula 3 2 2 2 2 3 2 2" xfId="7909" xr:uid="{00000000-0005-0000-0000-0000C92D0000}"/>
    <cellStyle name="Vírgula 3 2 2 2 2 3 2 3" xfId="7910" xr:uid="{00000000-0005-0000-0000-0000CA2D0000}"/>
    <cellStyle name="Vírgula 3 2 2 2 2 3 3" xfId="7911" xr:uid="{00000000-0005-0000-0000-0000CB2D0000}"/>
    <cellStyle name="Vírgula 3 2 2 2 2 3 4" xfId="7912" xr:uid="{00000000-0005-0000-0000-0000CC2D0000}"/>
    <cellStyle name="Vírgula 3 2 2 2 2 3 5" xfId="7913" xr:uid="{00000000-0005-0000-0000-0000CD2D0000}"/>
    <cellStyle name="Vírgula 3 2 2 2 2 3 6" xfId="11201" xr:uid="{00000000-0005-0000-0000-0000CE2D0000}"/>
    <cellStyle name="Vírgula 3 2 2 2 2 3 6 2" xfId="14144" xr:uid="{00000000-0005-0000-0000-0000CF2D0000}"/>
    <cellStyle name="Vírgula 3 2 2 2 2 3 6 2 2" xfId="20075" xr:uid="{14171FC6-F0E1-46DC-AB1C-BE2DC0CB874F}"/>
    <cellStyle name="Vírgula 3 2 2 2 2 3 6 2 2 2" xfId="31869" xr:uid="{93C2CA6D-13E5-44EE-9597-601A64E3F94B}"/>
    <cellStyle name="Vírgula 3 2 2 2 2 3 6 2 2 3" xfId="43668" xr:uid="{3305EEE5-75EF-4E36-993E-855163D9AED0}"/>
    <cellStyle name="Vírgula 3 2 2 2 2 3 6 2 3" xfId="25976" xr:uid="{15C319DC-DBBF-4242-AB6C-ACB60E75A3B1}"/>
    <cellStyle name="Vírgula 3 2 2 2 2 3 6 2 4" xfId="37771" xr:uid="{A8F83667-CFFC-4C8F-800B-8AACDF991A7C}"/>
    <cellStyle name="Vírgula 3 2 2 2 2 3 6 3" xfId="17139" xr:uid="{71DBA618-F953-4AB9-A8D2-F472470357C5}"/>
    <cellStyle name="Vírgula 3 2 2 2 2 3 6 3 2" xfId="28933" xr:uid="{028FBAA8-1CD8-4A77-A620-0968D162F61B}"/>
    <cellStyle name="Vírgula 3 2 2 2 2 3 6 3 3" xfId="40732" xr:uid="{A6A1BB04-F634-468F-9171-E67C3EF9361F}"/>
    <cellStyle name="Vírgula 3 2 2 2 2 3 6 4" xfId="23040" xr:uid="{D4F9A099-71F2-44E2-A4A9-98FCDA04E2D4}"/>
    <cellStyle name="Vírgula 3 2 2 2 2 3 6 5" xfId="34835" xr:uid="{7DDA231E-9995-47D1-B115-C1A106D67010}"/>
    <cellStyle name="Vírgula 3 2 2 2 2 3 7" xfId="12599" xr:uid="{00000000-0005-0000-0000-0000D02D0000}"/>
    <cellStyle name="Vírgula 3 2 2 2 2 3 7 2" xfId="18530" xr:uid="{01815728-29A1-45D8-8B38-2318BABE1E34}"/>
    <cellStyle name="Vírgula 3 2 2 2 2 3 7 2 2" xfId="30324" xr:uid="{D75FA389-3683-42F8-8254-B52AAB916E31}"/>
    <cellStyle name="Vírgula 3 2 2 2 2 3 7 2 3" xfId="42123" xr:uid="{725F819B-04B0-416F-AC96-3AF79DA6247D}"/>
    <cellStyle name="Vírgula 3 2 2 2 2 3 7 3" xfId="24431" xr:uid="{532F2F7C-8FA2-4137-A9F9-B5ABFF2C87B1}"/>
    <cellStyle name="Vírgula 3 2 2 2 2 3 7 4" xfId="36226" xr:uid="{1C1ACFA0-493D-4DCC-84E0-22D603717665}"/>
    <cellStyle name="Vírgula 3 2 2 2 2 3 8" xfId="15586" xr:uid="{B986C610-3F0C-4A6E-8EF0-B836B9457039}"/>
    <cellStyle name="Vírgula 3 2 2 2 2 3 8 2" xfId="27384" xr:uid="{E939B7A4-F2BB-4294-9CF3-C1AFB075BCE0}"/>
    <cellStyle name="Vírgula 3 2 2 2 2 3 8 3" xfId="39179" xr:uid="{F53DBEEC-BD19-4A44-B041-A56BC69A0D62}"/>
    <cellStyle name="Vírgula 3 2 2 2 2 3 9" xfId="21494" xr:uid="{BAA498E4-7898-40D0-8A40-91601B7CEAE5}"/>
    <cellStyle name="Vírgula 3 2 2 2 2 3_Empréstimos e Financiamento SPE" xfId="10757" xr:uid="{00000000-0005-0000-0000-0000D12D0000}"/>
    <cellStyle name="Vírgula 3 2 2 2 2 4" xfId="7914" xr:uid="{00000000-0005-0000-0000-0000D22D0000}"/>
    <cellStyle name="Vírgula 3 2 2 2 2 4 2" xfId="7915" xr:uid="{00000000-0005-0000-0000-0000D32D0000}"/>
    <cellStyle name="Vírgula 3 2 2 2 2 4 3" xfId="7916" xr:uid="{00000000-0005-0000-0000-0000D42D0000}"/>
    <cellStyle name="Vírgula 3 2 2 2 2 5" xfId="7917" xr:uid="{00000000-0005-0000-0000-0000D52D0000}"/>
    <cellStyle name="Vírgula 3 2 2 2 2 6" xfId="7918" xr:uid="{00000000-0005-0000-0000-0000D62D0000}"/>
    <cellStyle name="Vírgula 3 2 2 2 2 7" xfId="7919" xr:uid="{00000000-0005-0000-0000-0000D72D0000}"/>
    <cellStyle name="Vírgula 3 2 2 2 2 8" xfId="11045" xr:uid="{00000000-0005-0000-0000-0000D82D0000}"/>
    <cellStyle name="Vírgula 3 2 2 2 2 8 2" xfId="13994" xr:uid="{00000000-0005-0000-0000-0000D92D0000}"/>
    <cellStyle name="Vírgula 3 2 2 2 2 8 2 2" xfId="19925" xr:uid="{2BB14F32-70A5-4A85-A4F7-062C5B0FD3D3}"/>
    <cellStyle name="Vírgula 3 2 2 2 2 8 2 2 2" xfId="31719" xr:uid="{42EF6715-A7E7-4793-ABCC-F5BA95F9D88A}"/>
    <cellStyle name="Vírgula 3 2 2 2 2 8 2 2 3" xfId="43518" xr:uid="{A20849AC-1CD8-485B-A1DF-B3AE9A38137A}"/>
    <cellStyle name="Vírgula 3 2 2 2 2 8 2 3" xfId="25826" xr:uid="{21B05ECA-042B-4FB2-BDB4-53A8613AAA0B}"/>
    <cellStyle name="Vírgula 3 2 2 2 2 8 2 4" xfId="37621" xr:uid="{1C8F9094-2B6B-4A1F-A145-F7F764717951}"/>
    <cellStyle name="Vírgula 3 2 2 2 2 8 3" xfId="16989" xr:uid="{FA5C3603-884F-4D71-BBBF-E319FE51E7EB}"/>
    <cellStyle name="Vírgula 3 2 2 2 2 8 3 2" xfId="28783" xr:uid="{3AC32843-5B36-4126-8422-03CF20030959}"/>
    <cellStyle name="Vírgula 3 2 2 2 2 8 3 3" xfId="40582" xr:uid="{842805EE-444E-40F2-A0E4-465DA387E589}"/>
    <cellStyle name="Vírgula 3 2 2 2 2 8 4" xfId="22890" xr:uid="{28BC807F-6039-44D3-92B9-74DC521C1F39}"/>
    <cellStyle name="Vírgula 3 2 2 2 2 8 5" xfId="34685" xr:uid="{A5850C8E-26D6-4093-8899-A77DF028D514}"/>
    <cellStyle name="Vírgula 3 2 2 2 2 9" xfId="12448" xr:uid="{00000000-0005-0000-0000-0000DA2D0000}"/>
    <cellStyle name="Vírgula 3 2 2 2 2 9 2" xfId="18379" xr:uid="{3ACE82FB-3911-4A24-B922-891BA81EB97F}"/>
    <cellStyle name="Vírgula 3 2 2 2 2 9 2 2" xfId="30173" xr:uid="{5701F2FF-AEBD-48F2-AA52-4705CD5B03AC}"/>
    <cellStyle name="Vírgula 3 2 2 2 2 9 2 3" xfId="41972" xr:uid="{100EC4B4-0B3A-4920-A758-89C415AF7F0F}"/>
    <cellStyle name="Vírgula 3 2 2 2 2 9 3" xfId="24280" xr:uid="{665B5F01-3F05-47A8-9D93-9B443AB738E0}"/>
    <cellStyle name="Vírgula 3 2 2 2 2 9 4" xfId="36075" xr:uid="{A8557BB3-7B08-4BE8-952E-A80CD285D4D6}"/>
    <cellStyle name="Vírgula 3 2 2 2 2_Empréstimos e Financiamento SPE" xfId="10755" xr:uid="{00000000-0005-0000-0000-0000DB2D0000}"/>
    <cellStyle name="Vírgula 3 2 2 2 3" xfId="219" xr:uid="{00000000-0005-0000-0000-0000DC2D0000}"/>
    <cellStyle name="Vírgula 3 2 2 2 3 10" xfId="33145" xr:uid="{4F6A14F3-0CBF-4EEE-9FAB-19E00F29751E}"/>
    <cellStyle name="Vírgula 3 2 2 2 3 2" xfId="640" xr:uid="{00000000-0005-0000-0000-0000DD2D0000}"/>
    <cellStyle name="Vírgula 3 2 2 2 3 2 2" xfId="7920" xr:uid="{00000000-0005-0000-0000-0000DE2D0000}"/>
    <cellStyle name="Vírgula 3 2 2 2 3 2 3" xfId="7921" xr:uid="{00000000-0005-0000-0000-0000DF2D0000}"/>
    <cellStyle name="Vírgula 3 2 2 2 3 2 4" xfId="11350" xr:uid="{00000000-0005-0000-0000-0000E02D0000}"/>
    <cellStyle name="Vírgula 3 2 2 2 3 2 4 2" xfId="14293" xr:uid="{00000000-0005-0000-0000-0000E12D0000}"/>
    <cellStyle name="Vírgula 3 2 2 2 3 2 4 2 2" xfId="20224" xr:uid="{B0D06286-1F1E-473F-9316-427AFA4E2927}"/>
    <cellStyle name="Vírgula 3 2 2 2 3 2 4 2 2 2" xfId="32018" xr:uid="{B64BD63D-9327-4F5A-A4F2-96292ECD3344}"/>
    <cellStyle name="Vírgula 3 2 2 2 3 2 4 2 2 3" xfId="43817" xr:uid="{DC3C54DA-DD6F-45D2-84DB-5BC1257053D0}"/>
    <cellStyle name="Vírgula 3 2 2 2 3 2 4 2 3" xfId="26125" xr:uid="{2A1A60D5-5594-4DBB-8BAC-D1868EFAC21E}"/>
    <cellStyle name="Vírgula 3 2 2 2 3 2 4 2 4" xfId="37920" xr:uid="{3D9E5EB9-1FFD-43F1-B12E-A17BC340896C}"/>
    <cellStyle name="Vírgula 3 2 2 2 3 2 4 3" xfId="17288" xr:uid="{F3716146-F91C-4082-9169-A195B78F0277}"/>
    <cellStyle name="Vírgula 3 2 2 2 3 2 4 3 2" xfId="29082" xr:uid="{B3D3ABC6-8609-4C55-A444-CCF688F8E6A7}"/>
    <cellStyle name="Vírgula 3 2 2 2 3 2 4 3 3" xfId="40881" xr:uid="{DB49C000-E5DB-48BC-835D-46C6DB03230D}"/>
    <cellStyle name="Vírgula 3 2 2 2 3 2 4 4" xfId="23189" xr:uid="{F9889ED5-79E9-423D-8DFF-50AAE60149AC}"/>
    <cellStyle name="Vírgula 3 2 2 2 3 2 4 5" xfId="34984" xr:uid="{3905E1A6-23CB-4A5C-BB4D-18C310A6EBE8}"/>
    <cellStyle name="Vírgula 3 2 2 2 3 2 5" xfId="12755" xr:uid="{00000000-0005-0000-0000-0000E22D0000}"/>
    <cellStyle name="Vírgula 3 2 2 2 3 2 5 2" xfId="18686" xr:uid="{31CD0678-57DE-4868-A048-25E5417819FF}"/>
    <cellStyle name="Vírgula 3 2 2 2 3 2 5 2 2" xfId="30480" xr:uid="{035E699C-C0C3-42AD-9D4D-1DEA5949008B}"/>
    <cellStyle name="Vírgula 3 2 2 2 3 2 5 2 3" xfId="42279" xr:uid="{B08E7337-1029-44E4-A51E-48B4626DAD20}"/>
    <cellStyle name="Vírgula 3 2 2 2 3 2 5 3" xfId="24587" xr:uid="{FE0D970A-FF7C-4AB8-8BB8-A1990091D1C2}"/>
    <cellStyle name="Vírgula 3 2 2 2 3 2 5 4" xfId="36382" xr:uid="{D15F012D-89B3-4CA3-A1F3-F68CED3059D3}"/>
    <cellStyle name="Vírgula 3 2 2 2 3 2 6" xfId="15742" xr:uid="{10543589-3466-412E-8B24-6753847CD309}"/>
    <cellStyle name="Vírgula 3 2 2 2 3 2 6 2" xfId="27540" xr:uid="{B03BF876-27ED-42C6-B678-210C93D1AECE}"/>
    <cellStyle name="Vírgula 3 2 2 2 3 2 6 3" xfId="39335" xr:uid="{6751AC41-2C05-45A7-8FED-E26FCFA2C76F}"/>
    <cellStyle name="Vírgula 3 2 2 2 3 2 7" xfId="21650" xr:uid="{8CFA6904-A67F-4B6C-8A6D-D31F4BA079FC}"/>
    <cellStyle name="Vírgula 3 2 2 2 3 2 8" xfId="33442" xr:uid="{4398C911-EA03-41B9-B0AD-F5DC831958CA}"/>
    <cellStyle name="Vírgula 3 2 2 2 3 2_Empréstimos e Financiamento SPE" xfId="10759" xr:uid="{00000000-0005-0000-0000-0000E32D0000}"/>
    <cellStyle name="Vírgula 3 2 2 2 3 3" xfId="494" xr:uid="{00000000-0005-0000-0000-0000E42D0000}"/>
    <cellStyle name="Vírgula 3 2 2 2 3 3 2" xfId="11211" xr:uid="{00000000-0005-0000-0000-0000E52D0000}"/>
    <cellStyle name="Vírgula 3 2 2 2 3 3 2 2" xfId="14154" xr:uid="{00000000-0005-0000-0000-0000E62D0000}"/>
    <cellStyle name="Vírgula 3 2 2 2 3 3 2 2 2" xfId="20085" xr:uid="{DC182975-25FF-4D00-AB96-BFF68B393C65}"/>
    <cellStyle name="Vírgula 3 2 2 2 3 3 2 2 2 2" xfId="31879" xr:uid="{C5D99B16-07C6-4C74-909B-830B859AB320}"/>
    <cellStyle name="Vírgula 3 2 2 2 3 3 2 2 2 3" xfId="43678" xr:uid="{1D55FFF5-481D-4236-9414-95A5BF723264}"/>
    <cellStyle name="Vírgula 3 2 2 2 3 3 2 2 3" xfId="25986" xr:uid="{46CB858F-BA84-4C46-B5F7-F2356AF907F2}"/>
    <cellStyle name="Vírgula 3 2 2 2 3 3 2 2 4" xfId="37781" xr:uid="{B69B692A-BE62-4B0F-8580-2FAD144A2E61}"/>
    <cellStyle name="Vírgula 3 2 2 2 3 3 2 3" xfId="17149" xr:uid="{221BA169-3266-4A22-813E-4449298108F9}"/>
    <cellStyle name="Vírgula 3 2 2 2 3 3 2 3 2" xfId="28943" xr:uid="{50FD4BFB-2B52-416A-B8B2-11D7DC74EFC1}"/>
    <cellStyle name="Vírgula 3 2 2 2 3 3 2 3 3" xfId="40742" xr:uid="{E2196A99-D606-44B8-B40C-032A3B6B0A8D}"/>
    <cellStyle name="Vírgula 3 2 2 2 3 3 2 4" xfId="23050" xr:uid="{6F715755-E406-45C5-B94A-A087A20466F5}"/>
    <cellStyle name="Vírgula 3 2 2 2 3 3 2 5" xfId="34845" xr:uid="{E0C52C92-7E80-4138-9DC2-2D151295F03A}"/>
    <cellStyle name="Vírgula 3 2 2 2 3 3 3" xfId="12609" xr:uid="{00000000-0005-0000-0000-0000E72D0000}"/>
    <cellStyle name="Vírgula 3 2 2 2 3 3 3 2" xfId="18540" xr:uid="{68AEAD8E-FD00-4FC2-8476-8399EB5FE747}"/>
    <cellStyle name="Vírgula 3 2 2 2 3 3 3 2 2" xfId="30334" xr:uid="{D43A5C64-77C7-43C1-B958-9DC11B9493BF}"/>
    <cellStyle name="Vírgula 3 2 2 2 3 3 3 2 3" xfId="42133" xr:uid="{4481353D-052B-46C0-B6D3-1186700100F6}"/>
    <cellStyle name="Vírgula 3 2 2 2 3 3 3 3" xfId="24441" xr:uid="{2FD2C8CE-746E-40DA-AA2E-8F38494F9E2B}"/>
    <cellStyle name="Vírgula 3 2 2 2 3 3 3 4" xfId="36236" xr:uid="{3F269B1C-19B1-4109-9CE7-EBDB0B4AF416}"/>
    <cellStyle name="Vírgula 3 2 2 2 3 3 4" xfId="15596" xr:uid="{E887FC87-C399-48AB-9486-228F4F3BF6A7}"/>
    <cellStyle name="Vírgula 3 2 2 2 3 3 4 2" xfId="27394" xr:uid="{FEDA2253-81A5-4A58-8714-E27A3DA92D8E}"/>
    <cellStyle name="Vírgula 3 2 2 2 3 3 4 3" xfId="39189" xr:uid="{9E59FEBD-051D-4D68-8B59-FB1ED5CF6A3B}"/>
    <cellStyle name="Vírgula 3 2 2 2 3 3 5" xfId="21504" xr:uid="{7BDBFCF4-06BB-4D76-B75C-438F1DD82D13}"/>
    <cellStyle name="Vírgula 3 2 2 2 3 3 6" xfId="33296" xr:uid="{8D085224-B5BC-4E30-BC24-4868F2AB7017}"/>
    <cellStyle name="Vírgula 3 2 2 2 3 4" xfId="7922" xr:uid="{00000000-0005-0000-0000-0000E82D0000}"/>
    <cellStyle name="Vírgula 3 2 2 2 3 5" xfId="7923" xr:uid="{00000000-0005-0000-0000-0000E92D0000}"/>
    <cellStyle name="Vírgula 3 2 2 2 3 6" xfId="11055" xr:uid="{00000000-0005-0000-0000-0000EA2D0000}"/>
    <cellStyle name="Vírgula 3 2 2 2 3 6 2" xfId="14004" xr:uid="{00000000-0005-0000-0000-0000EB2D0000}"/>
    <cellStyle name="Vírgula 3 2 2 2 3 6 2 2" xfId="19935" xr:uid="{83E5DAEB-8441-4392-8325-2D16D5DD7A85}"/>
    <cellStyle name="Vírgula 3 2 2 2 3 6 2 2 2" xfId="31729" xr:uid="{5E222F46-BF64-46BF-8C3C-CCADED87DBE1}"/>
    <cellStyle name="Vírgula 3 2 2 2 3 6 2 2 3" xfId="43528" xr:uid="{99DBB474-E758-4B7C-BEFD-452B3DC5AB30}"/>
    <cellStyle name="Vírgula 3 2 2 2 3 6 2 3" xfId="25836" xr:uid="{826975FC-BF4A-49E1-B9B5-699DAF26C323}"/>
    <cellStyle name="Vírgula 3 2 2 2 3 6 2 4" xfId="37631" xr:uid="{312C5A64-50A7-40DA-90E5-D8BFC5F71EB1}"/>
    <cellStyle name="Vírgula 3 2 2 2 3 6 3" xfId="16999" xr:uid="{876E8C00-5E03-419E-97C1-96B0FE724C4A}"/>
    <cellStyle name="Vírgula 3 2 2 2 3 6 3 2" xfId="28793" xr:uid="{74C57283-4676-4B73-A70A-4CEF43AD481B}"/>
    <cellStyle name="Vírgula 3 2 2 2 3 6 3 3" xfId="40592" xr:uid="{9FDDC22E-CEEB-47BD-9621-B1D1D5E742FA}"/>
    <cellStyle name="Vírgula 3 2 2 2 3 6 4" xfId="22900" xr:uid="{1192D0B0-39FE-41C8-A67F-A0795DB9CF8E}"/>
    <cellStyle name="Vírgula 3 2 2 2 3 6 5" xfId="34695" xr:uid="{542FA540-707B-4C48-A9F6-7F2651D6B7D5}"/>
    <cellStyle name="Vírgula 3 2 2 2 3 7" xfId="12458" xr:uid="{00000000-0005-0000-0000-0000EC2D0000}"/>
    <cellStyle name="Vírgula 3 2 2 2 3 7 2" xfId="18389" xr:uid="{1B8778AE-AEF4-49FC-ACC9-865B1A148B1E}"/>
    <cellStyle name="Vírgula 3 2 2 2 3 7 2 2" xfId="30183" xr:uid="{8BD64774-F79F-4C37-92EB-C8FC90599979}"/>
    <cellStyle name="Vírgula 3 2 2 2 3 7 2 3" xfId="41982" xr:uid="{E98433E2-6BD7-48B4-B08D-042E7FA59871}"/>
    <cellStyle name="Vírgula 3 2 2 2 3 7 3" xfId="24290" xr:uid="{753DD023-4E1D-4F0E-9FE6-D7C4DF3BFA3D}"/>
    <cellStyle name="Vírgula 3 2 2 2 3 7 4" xfId="36085" xr:uid="{A451029A-819E-432C-9B23-AC558B10B861}"/>
    <cellStyle name="Vírgula 3 2 2 2 3 8" xfId="15445" xr:uid="{FAEBEC8C-C4F2-4B0D-A368-BEE6B686B20B}"/>
    <cellStyle name="Vírgula 3 2 2 2 3 8 2" xfId="27243" xr:uid="{CF82BBD0-65FF-4C10-A78E-E653E898CE74}"/>
    <cellStyle name="Vírgula 3 2 2 2 3 8 3" xfId="39038" xr:uid="{9CF9E4F6-B21D-44A8-A990-17B4ECAC4CFB}"/>
    <cellStyle name="Vírgula 3 2 2 2 3 9" xfId="21353" xr:uid="{77630476-8E48-4EC6-AF62-62A45DE28C14}"/>
    <cellStyle name="Vírgula 3 2 2 2 3_Empréstimos e Financiamento SPE" xfId="10758" xr:uid="{00000000-0005-0000-0000-0000ED2D0000}"/>
    <cellStyle name="Vírgula 3 2 2 2 4" xfId="230" xr:uid="{00000000-0005-0000-0000-0000EE2D0000}"/>
    <cellStyle name="Vírgula 3 2 2 2 4 10" xfId="33156" xr:uid="{85A7A63B-7B72-480A-B507-ABBD9C8CE145}"/>
    <cellStyle name="Vírgula 3 2 2 2 4 2" xfId="651" xr:uid="{00000000-0005-0000-0000-0000EF2D0000}"/>
    <cellStyle name="Vírgula 3 2 2 2 4 2 2" xfId="7924" xr:uid="{00000000-0005-0000-0000-0000F02D0000}"/>
    <cellStyle name="Vírgula 3 2 2 2 4 2 3" xfId="7925" xr:uid="{00000000-0005-0000-0000-0000F12D0000}"/>
    <cellStyle name="Vírgula 3 2 2 2 4 2 4" xfId="11361" xr:uid="{00000000-0005-0000-0000-0000F22D0000}"/>
    <cellStyle name="Vírgula 3 2 2 2 4 2 4 2" xfId="14304" xr:uid="{00000000-0005-0000-0000-0000F32D0000}"/>
    <cellStyle name="Vírgula 3 2 2 2 4 2 4 2 2" xfId="20235" xr:uid="{62E8867F-E49A-4BE4-ABD7-A44FD9015746}"/>
    <cellStyle name="Vírgula 3 2 2 2 4 2 4 2 2 2" xfId="32029" xr:uid="{DC228943-4D8B-4AF5-9FB0-C13778599246}"/>
    <cellStyle name="Vírgula 3 2 2 2 4 2 4 2 2 3" xfId="43828" xr:uid="{CCE5D6CD-D8AF-43D5-A0EC-8566197A287D}"/>
    <cellStyle name="Vírgula 3 2 2 2 4 2 4 2 3" xfId="26136" xr:uid="{ECF1AE4A-54D1-4A52-B21E-69B72DA959D8}"/>
    <cellStyle name="Vírgula 3 2 2 2 4 2 4 2 4" xfId="37931" xr:uid="{C0BF3ACF-FC75-4094-8B1C-82BC06E782C5}"/>
    <cellStyle name="Vírgula 3 2 2 2 4 2 4 3" xfId="17299" xr:uid="{E122A67F-51E6-4D09-8456-98011EC90C01}"/>
    <cellStyle name="Vírgula 3 2 2 2 4 2 4 3 2" xfId="29093" xr:uid="{4F0B3978-828F-4A80-AA32-4FF81105451A}"/>
    <cellStyle name="Vírgula 3 2 2 2 4 2 4 3 3" xfId="40892" xr:uid="{8716B0A5-22A6-438F-AC8D-1AF1501E17AB}"/>
    <cellStyle name="Vírgula 3 2 2 2 4 2 4 4" xfId="23200" xr:uid="{C37B46F2-4BAD-4F16-A5D9-EBFD794C3144}"/>
    <cellStyle name="Vírgula 3 2 2 2 4 2 4 5" xfId="34995" xr:uid="{EF02BAEC-DB61-43EE-9FE0-20AEE0841157}"/>
    <cellStyle name="Vírgula 3 2 2 2 4 2 5" xfId="12766" xr:uid="{00000000-0005-0000-0000-0000F42D0000}"/>
    <cellStyle name="Vírgula 3 2 2 2 4 2 5 2" xfId="18697" xr:uid="{0C51041B-6E61-42DD-9401-2D9023738D6B}"/>
    <cellStyle name="Vírgula 3 2 2 2 4 2 5 2 2" xfId="30491" xr:uid="{137A2CC4-2345-4C19-BD7B-529CCFD610D7}"/>
    <cellStyle name="Vírgula 3 2 2 2 4 2 5 2 3" xfId="42290" xr:uid="{0CBC3A3C-A572-40AA-BB08-7AE4D3402586}"/>
    <cellStyle name="Vírgula 3 2 2 2 4 2 5 3" xfId="24598" xr:uid="{936F6E28-702F-4384-8754-36EEF9F52CEE}"/>
    <cellStyle name="Vírgula 3 2 2 2 4 2 5 4" xfId="36393" xr:uid="{E42BA799-F889-4A53-92E2-AD842F26A65F}"/>
    <cellStyle name="Vírgula 3 2 2 2 4 2 6" xfId="15753" xr:uid="{43A37327-156C-4209-892A-B2206CDD2A57}"/>
    <cellStyle name="Vírgula 3 2 2 2 4 2 6 2" xfId="27551" xr:uid="{DE1EB076-7216-4730-925B-8CF055555F15}"/>
    <cellStyle name="Vírgula 3 2 2 2 4 2 6 3" xfId="39346" xr:uid="{1DC71E8F-2BD6-4751-927F-C4B3C5C53A52}"/>
    <cellStyle name="Vírgula 3 2 2 2 4 2 7" xfId="21661" xr:uid="{6BCA695D-FF8A-4B00-BB24-82BB631B81F5}"/>
    <cellStyle name="Vírgula 3 2 2 2 4 2 8" xfId="33453" xr:uid="{FE90BFC8-75AD-4822-B0BF-5DC5C8421CC3}"/>
    <cellStyle name="Vírgula 3 2 2 2 4 2_Empréstimos e Financiamento SPE" xfId="10761" xr:uid="{00000000-0005-0000-0000-0000F52D0000}"/>
    <cellStyle name="Vírgula 3 2 2 2 4 3" xfId="505" xr:uid="{00000000-0005-0000-0000-0000F62D0000}"/>
    <cellStyle name="Vírgula 3 2 2 2 4 3 2" xfId="11222" xr:uid="{00000000-0005-0000-0000-0000F72D0000}"/>
    <cellStyle name="Vírgula 3 2 2 2 4 3 2 2" xfId="14165" xr:uid="{00000000-0005-0000-0000-0000F82D0000}"/>
    <cellStyle name="Vírgula 3 2 2 2 4 3 2 2 2" xfId="20096" xr:uid="{7CF7ADB2-B111-4C11-8F7A-27C42FD56F8B}"/>
    <cellStyle name="Vírgula 3 2 2 2 4 3 2 2 2 2" xfId="31890" xr:uid="{207678D5-24AD-4EE1-B295-CCD7A803550A}"/>
    <cellStyle name="Vírgula 3 2 2 2 4 3 2 2 2 3" xfId="43689" xr:uid="{3EF6343E-73F6-4EE6-82C9-8D3BB2EA6852}"/>
    <cellStyle name="Vírgula 3 2 2 2 4 3 2 2 3" xfId="25997" xr:uid="{7EAC5494-3F42-4CFD-82F1-0AFADDCEE100}"/>
    <cellStyle name="Vírgula 3 2 2 2 4 3 2 2 4" xfId="37792" xr:uid="{18382CBC-72CB-498B-98FF-201A7C43AF47}"/>
    <cellStyle name="Vírgula 3 2 2 2 4 3 2 3" xfId="17160" xr:uid="{60BA7578-F498-445D-97F2-CF039E1F69E5}"/>
    <cellStyle name="Vírgula 3 2 2 2 4 3 2 3 2" xfId="28954" xr:uid="{1DB75BD2-AB24-4443-8F7F-314A6D4DEB09}"/>
    <cellStyle name="Vírgula 3 2 2 2 4 3 2 3 3" xfId="40753" xr:uid="{2CB230EF-C15B-437E-A695-C2BBA3014CA9}"/>
    <cellStyle name="Vírgula 3 2 2 2 4 3 2 4" xfId="23061" xr:uid="{ED8A3A0D-54F3-4CEB-8B3E-177AB4516F64}"/>
    <cellStyle name="Vírgula 3 2 2 2 4 3 2 5" xfId="34856" xr:uid="{EC1CADD0-1C61-4F53-9C9B-F4B08AD5CBF3}"/>
    <cellStyle name="Vírgula 3 2 2 2 4 3 3" xfId="12620" xr:uid="{00000000-0005-0000-0000-0000F92D0000}"/>
    <cellStyle name="Vírgula 3 2 2 2 4 3 3 2" xfId="18551" xr:uid="{A513A1B3-33D5-4690-8006-A0810A52369E}"/>
    <cellStyle name="Vírgula 3 2 2 2 4 3 3 2 2" xfId="30345" xr:uid="{5C28C1D1-53F3-4AF2-BF09-0ACFE5A3F34E}"/>
    <cellStyle name="Vírgula 3 2 2 2 4 3 3 2 3" xfId="42144" xr:uid="{6BF315C8-6CF7-4FCD-9555-4A0DE14C73AC}"/>
    <cellStyle name="Vírgula 3 2 2 2 4 3 3 3" xfId="24452" xr:uid="{41D3486B-7B3E-4D66-9902-4354945CD0AE}"/>
    <cellStyle name="Vírgula 3 2 2 2 4 3 3 4" xfId="36247" xr:uid="{5F828448-5F05-44C7-BBA7-8FAC07399846}"/>
    <cellStyle name="Vírgula 3 2 2 2 4 3 4" xfId="15607" xr:uid="{75E98144-C02D-4EB2-8D99-A79D2D795B2B}"/>
    <cellStyle name="Vírgula 3 2 2 2 4 3 4 2" xfId="27405" xr:uid="{8DE7FAE1-E3CB-418D-93D6-A215C54F95C5}"/>
    <cellStyle name="Vírgula 3 2 2 2 4 3 4 3" xfId="39200" xr:uid="{A7757F0F-A158-4E66-97F9-4783EB02ECA9}"/>
    <cellStyle name="Vírgula 3 2 2 2 4 3 5" xfId="21515" xr:uid="{5FC644D8-3B2D-43C3-9895-9E8A94389E2A}"/>
    <cellStyle name="Vírgula 3 2 2 2 4 3 6" xfId="33307" xr:uid="{1C3A569C-52CE-4DCD-A8BA-71A5FF698453}"/>
    <cellStyle name="Vírgula 3 2 2 2 4 4" xfId="7926" xr:uid="{00000000-0005-0000-0000-0000FA2D0000}"/>
    <cellStyle name="Vírgula 3 2 2 2 4 5" xfId="7927" xr:uid="{00000000-0005-0000-0000-0000FB2D0000}"/>
    <cellStyle name="Vírgula 3 2 2 2 4 6" xfId="11066" xr:uid="{00000000-0005-0000-0000-0000FC2D0000}"/>
    <cellStyle name="Vírgula 3 2 2 2 4 6 2" xfId="14015" xr:uid="{00000000-0005-0000-0000-0000FD2D0000}"/>
    <cellStyle name="Vírgula 3 2 2 2 4 6 2 2" xfId="19946" xr:uid="{A0FF31C0-59A0-4ACA-95EE-1502FCE5DCFF}"/>
    <cellStyle name="Vírgula 3 2 2 2 4 6 2 2 2" xfId="31740" xr:uid="{E325E2CC-E4BD-4FAE-93B2-7D7E010AAD60}"/>
    <cellStyle name="Vírgula 3 2 2 2 4 6 2 2 3" xfId="43539" xr:uid="{E79A3AEC-F6DA-44C9-9D8B-AF6260B5257C}"/>
    <cellStyle name="Vírgula 3 2 2 2 4 6 2 3" xfId="25847" xr:uid="{B7609BD5-4533-4849-A082-BF1F7A245F16}"/>
    <cellStyle name="Vírgula 3 2 2 2 4 6 2 4" xfId="37642" xr:uid="{E6929223-68FF-45B7-B3F2-8581EF0B1BC5}"/>
    <cellStyle name="Vírgula 3 2 2 2 4 6 3" xfId="17010" xr:uid="{51FE4961-BCB3-4003-8794-003D8723BA6D}"/>
    <cellStyle name="Vírgula 3 2 2 2 4 6 3 2" xfId="28804" xr:uid="{F2B34480-69C5-4364-BC03-42F673A01DE6}"/>
    <cellStyle name="Vírgula 3 2 2 2 4 6 3 3" xfId="40603" xr:uid="{C2744EC2-29C8-4335-BAB4-B05880D4E74A}"/>
    <cellStyle name="Vírgula 3 2 2 2 4 6 4" xfId="22911" xr:uid="{1ACF9DB5-D679-4FDE-B845-D95574D079A2}"/>
    <cellStyle name="Vírgula 3 2 2 2 4 6 5" xfId="34706" xr:uid="{45CE8B64-7DE0-4B0D-8A7B-F8CF38FD3D2B}"/>
    <cellStyle name="Vírgula 3 2 2 2 4 7" xfId="12469" xr:uid="{00000000-0005-0000-0000-0000FE2D0000}"/>
    <cellStyle name="Vírgula 3 2 2 2 4 7 2" xfId="18400" xr:uid="{F2F351CB-B6B6-4689-BB6F-09FA44AFDFC5}"/>
    <cellStyle name="Vírgula 3 2 2 2 4 7 2 2" xfId="30194" xr:uid="{D51B8A19-8F77-456D-B5FC-8E18804CF63B}"/>
    <cellStyle name="Vírgula 3 2 2 2 4 7 2 3" xfId="41993" xr:uid="{3B145C64-938B-48CB-8BC4-34435EE61083}"/>
    <cellStyle name="Vírgula 3 2 2 2 4 7 3" xfId="24301" xr:uid="{B81E0D0B-62EF-4710-849E-ABCF31F56374}"/>
    <cellStyle name="Vírgula 3 2 2 2 4 7 4" xfId="36096" xr:uid="{BCE10507-C2FF-4ED9-8728-080A75A70F46}"/>
    <cellStyle name="Vírgula 3 2 2 2 4 8" xfId="15456" xr:uid="{D8C27743-7178-44FC-9BD5-0464DDED9DAD}"/>
    <cellStyle name="Vírgula 3 2 2 2 4 8 2" xfId="27254" xr:uid="{5333CC89-753E-4635-AB6A-1229BFE8B331}"/>
    <cellStyle name="Vírgula 3 2 2 2 4 8 3" xfId="39049" xr:uid="{A3AD962A-EF2E-45FA-A89D-3EFF7D7CFC34}"/>
    <cellStyle name="Vírgula 3 2 2 2 4 9" xfId="21364" xr:uid="{17E51131-939A-4AA7-8DEB-A51C66A1C660}"/>
    <cellStyle name="Vírgula 3 2 2 2 4_Empréstimos e Financiamento SPE" xfId="10760" xr:uid="{00000000-0005-0000-0000-0000FF2D0000}"/>
    <cellStyle name="Vírgula 3 2 2 2 5" xfId="596" xr:uid="{00000000-0005-0000-0000-0000002E0000}"/>
    <cellStyle name="Vírgula 3 2 2 2 5 2" xfId="7928" xr:uid="{00000000-0005-0000-0000-0000012E0000}"/>
    <cellStyle name="Vírgula 3 2 2 2 5 3" xfId="7929" xr:uid="{00000000-0005-0000-0000-0000022E0000}"/>
    <cellStyle name="Vírgula 3 2 2 2 5 4" xfId="11307" xr:uid="{00000000-0005-0000-0000-0000032E0000}"/>
    <cellStyle name="Vírgula 3 2 2 2 5 4 2" xfId="14250" xr:uid="{00000000-0005-0000-0000-0000042E0000}"/>
    <cellStyle name="Vírgula 3 2 2 2 5 4 2 2" xfId="20181" xr:uid="{A74B057F-F997-4293-8141-4147EF4C5D33}"/>
    <cellStyle name="Vírgula 3 2 2 2 5 4 2 2 2" xfId="31975" xr:uid="{0B8D03DA-C5FE-4B02-9CC5-056011D80723}"/>
    <cellStyle name="Vírgula 3 2 2 2 5 4 2 2 3" xfId="43774" xr:uid="{CCF6D9A3-AD49-4764-989A-DB3688C4D7FB}"/>
    <cellStyle name="Vírgula 3 2 2 2 5 4 2 3" xfId="26082" xr:uid="{6AFBB2F2-36BC-42A1-BDBE-CDEA7E5C21C5}"/>
    <cellStyle name="Vírgula 3 2 2 2 5 4 2 4" xfId="37877" xr:uid="{C3671670-C558-4512-920D-C9AAD0F3D18B}"/>
    <cellStyle name="Vírgula 3 2 2 2 5 4 3" xfId="17245" xr:uid="{CEA6248A-3B62-4AB6-BDEF-90C0432BA0C3}"/>
    <cellStyle name="Vírgula 3 2 2 2 5 4 3 2" xfId="29039" xr:uid="{8A65AB11-63E0-431D-B97A-E530EFF6EEA2}"/>
    <cellStyle name="Vírgula 3 2 2 2 5 4 3 3" xfId="40838" xr:uid="{09B5EE5C-2659-4FA9-9E8D-D4E417EEFC02}"/>
    <cellStyle name="Vírgula 3 2 2 2 5 4 4" xfId="23146" xr:uid="{952D6A81-452E-4239-92AE-C2969A1026F1}"/>
    <cellStyle name="Vírgula 3 2 2 2 5 4 5" xfId="34941" xr:uid="{FA7DAFFB-CB34-4BAC-A377-176F4CD0759A}"/>
    <cellStyle name="Vírgula 3 2 2 2 5 5" xfId="12711" xr:uid="{00000000-0005-0000-0000-0000052E0000}"/>
    <cellStyle name="Vírgula 3 2 2 2 5 5 2" xfId="18642" xr:uid="{6C273572-CF79-4C45-BBC3-5E539EAA1097}"/>
    <cellStyle name="Vírgula 3 2 2 2 5 5 2 2" xfId="30436" xr:uid="{33BB99E7-EC56-41B5-961B-AEE9743B95B3}"/>
    <cellStyle name="Vírgula 3 2 2 2 5 5 2 3" xfId="42235" xr:uid="{91E306C5-681F-44D5-949F-AD68B22A7412}"/>
    <cellStyle name="Vírgula 3 2 2 2 5 5 3" xfId="24543" xr:uid="{F8B57D60-7862-4FED-BBBD-BEF2C853AE0C}"/>
    <cellStyle name="Vírgula 3 2 2 2 5 5 4" xfId="36338" xr:uid="{A6C066F1-83FE-4F31-80F1-605712C69A9A}"/>
    <cellStyle name="Vírgula 3 2 2 2 5 6" xfId="15698" xr:uid="{D506B69F-2AE3-4F3A-8D76-63736707DAAB}"/>
    <cellStyle name="Vírgula 3 2 2 2 5 6 2" xfId="27496" xr:uid="{576785CF-DD7F-4351-8292-3E665E2B9151}"/>
    <cellStyle name="Vírgula 3 2 2 2 5 6 3" xfId="39291" xr:uid="{2BEB518E-01FF-4C95-8D59-432CCE5DA35A}"/>
    <cellStyle name="Vírgula 3 2 2 2 5 7" xfId="21606" xr:uid="{71166B92-E8A6-44C8-BA81-98C98D264ACD}"/>
    <cellStyle name="Vírgula 3 2 2 2 5 8" xfId="33398" xr:uid="{54764D6A-C899-4113-8C1D-54C6643C058C}"/>
    <cellStyle name="Vírgula 3 2 2 2 5_Empréstimos e Financiamento SPE" xfId="10762" xr:uid="{00000000-0005-0000-0000-0000062E0000}"/>
    <cellStyle name="Vírgula 3 2 2 2 6" xfId="451" xr:uid="{00000000-0005-0000-0000-0000072E0000}"/>
    <cellStyle name="Vírgula 3 2 2 2 6 2" xfId="11168" xr:uid="{00000000-0005-0000-0000-0000082E0000}"/>
    <cellStyle name="Vírgula 3 2 2 2 6 2 2" xfId="14111" xr:uid="{00000000-0005-0000-0000-0000092E0000}"/>
    <cellStyle name="Vírgula 3 2 2 2 6 2 2 2" xfId="20042" xr:uid="{DB93B6F4-D798-4BAD-8803-69D6BEFAD1A2}"/>
    <cellStyle name="Vírgula 3 2 2 2 6 2 2 2 2" xfId="31836" xr:uid="{38C8F266-96C9-422C-9F30-3E3C2C7BE774}"/>
    <cellStyle name="Vírgula 3 2 2 2 6 2 2 2 3" xfId="43635" xr:uid="{E91FBA5E-77A0-47E3-BC08-1C1085E210CB}"/>
    <cellStyle name="Vírgula 3 2 2 2 6 2 2 3" xfId="25943" xr:uid="{418C4B37-57AD-441B-B488-5260F30377B8}"/>
    <cellStyle name="Vírgula 3 2 2 2 6 2 2 4" xfId="37738" xr:uid="{B5B8CF95-4893-402C-B6FF-748A3DA31055}"/>
    <cellStyle name="Vírgula 3 2 2 2 6 2 3" xfId="17106" xr:uid="{A702D9BD-6E06-4D9A-8A9F-402E658762EC}"/>
    <cellStyle name="Vírgula 3 2 2 2 6 2 3 2" xfId="28900" xr:uid="{3CEA1393-FC7B-43E5-95BC-E08A6D015EA7}"/>
    <cellStyle name="Vírgula 3 2 2 2 6 2 3 3" xfId="40699" xr:uid="{38994673-1E1B-4042-8112-FAFB9236637B}"/>
    <cellStyle name="Vírgula 3 2 2 2 6 2 4" xfId="23007" xr:uid="{1FC445BA-A1E6-4965-A7CA-4A699A473008}"/>
    <cellStyle name="Vírgula 3 2 2 2 6 2 5" xfId="34802" xr:uid="{1EBC00AA-0E0E-4607-9256-5C0E99161A8E}"/>
    <cellStyle name="Vírgula 3 2 2 2 6 3" xfId="12566" xr:uid="{00000000-0005-0000-0000-00000A2E0000}"/>
    <cellStyle name="Vírgula 3 2 2 2 6 3 2" xfId="18497" xr:uid="{4FE0F201-39A8-4CBB-873E-EAA083A3A3C1}"/>
    <cellStyle name="Vírgula 3 2 2 2 6 3 2 2" xfId="30291" xr:uid="{801234A5-AB56-4B87-B8C9-1793BBB1A97F}"/>
    <cellStyle name="Vírgula 3 2 2 2 6 3 2 3" xfId="42090" xr:uid="{7BAD4CDF-BA4A-45DF-88D8-5E7DA09513B1}"/>
    <cellStyle name="Vírgula 3 2 2 2 6 3 3" xfId="24398" xr:uid="{C34B06A8-38CE-477F-92E8-C8592B463220}"/>
    <cellStyle name="Vírgula 3 2 2 2 6 3 4" xfId="36193" xr:uid="{B56DF4F8-6EBF-4987-8E20-7325F3FB8FC2}"/>
    <cellStyle name="Vírgula 3 2 2 2 6 4" xfId="15553" xr:uid="{8AF9C663-50B1-451B-8F59-8380EDC39688}"/>
    <cellStyle name="Vírgula 3 2 2 2 6 4 2" xfId="27351" xr:uid="{D4BDDFD4-932C-4A2D-A5AB-ED543ACC78CE}"/>
    <cellStyle name="Vírgula 3 2 2 2 6 4 3" xfId="39146" xr:uid="{22CE90E5-6EC2-486D-9892-3F7EB394D152}"/>
    <cellStyle name="Vírgula 3 2 2 2 6 5" xfId="21461" xr:uid="{F7485107-47D7-4A84-B7BC-AC6B761B3BDD}"/>
    <cellStyle name="Vírgula 3 2 2 2 6 6" xfId="33253" xr:uid="{26B0D65A-6E65-45DE-A086-DFC505195860}"/>
    <cellStyle name="Vírgula 3 2 2 2 7" xfId="7930" xr:uid="{00000000-0005-0000-0000-00000B2E0000}"/>
    <cellStyle name="Vírgula 3 2 2 2 8" xfId="7931" xr:uid="{00000000-0005-0000-0000-00000C2E0000}"/>
    <cellStyle name="Vírgula 3 2 2 2 9" xfId="11012" xr:uid="{00000000-0005-0000-0000-00000D2E0000}"/>
    <cellStyle name="Vírgula 3 2 2 2 9 2" xfId="13961" xr:uid="{00000000-0005-0000-0000-00000E2E0000}"/>
    <cellStyle name="Vírgula 3 2 2 2 9 2 2" xfId="19892" xr:uid="{78F2AF96-A69D-4AE7-B52C-10089A10611A}"/>
    <cellStyle name="Vírgula 3 2 2 2 9 2 2 2" xfId="31686" xr:uid="{86C814BE-787B-4B2D-B86C-27462B105584}"/>
    <cellStyle name="Vírgula 3 2 2 2 9 2 2 3" xfId="43485" xr:uid="{335A4A9B-8BD8-4CC9-9B65-304254215268}"/>
    <cellStyle name="Vírgula 3 2 2 2 9 2 3" xfId="25793" xr:uid="{FA999F18-9E61-4998-BE1B-F64992695292}"/>
    <cellStyle name="Vírgula 3 2 2 2 9 2 4" xfId="37588" xr:uid="{CC4ACB9C-CE5A-4762-866D-F76EBEF8A130}"/>
    <cellStyle name="Vírgula 3 2 2 2 9 3" xfId="16956" xr:uid="{7E01B427-4076-40B5-9A82-CE4306817417}"/>
    <cellStyle name="Vírgula 3 2 2 2 9 3 2" xfId="28750" xr:uid="{0ED493DD-3D20-4A8C-A4E9-916C5285ED32}"/>
    <cellStyle name="Vírgula 3 2 2 2 9 3 3" xfId="40549" xr:uid="{C36B1225-AF79-4434-80A0-5CBEF9296C99}"/>
    <cellStyle name="Vírgula 3 2 2 2 9 4" xfId="22857" xr:uid="{3294D2C4-4CA7-4EA7-9A97-3DD744F301DA}"/>
    <cellStyle name="Vírgula 3 2 2 2 9 5" xfId="34652" xr:uid="{4FD09C79-B39C-4E22-B6A0-D69DB02800E1}"/>
    <cellStyle name="Vírgula 3 2 2 2_Empréstimos e Financiamento SPE" xfId="10754" xr:uid="{00000000-0005-0000-0000-00000F2E0000}"/>
    <cellStyle name="Vírgula 3 2 2 20" xfId="7932" xr:uid="{00000000-0005-0000-0000-0000102E0000}"/>
    <cellStyle name="Vírgula 3 2 2 21" xfId="7933" xr:uid="{00000000-0005-0000-0000-0000112E0000}"/>
    <cellStyle name="Vírgula 3 2 2 22" xfId="7934" xr:uid="{00000000-0005-0000-0000-0000122E0000}"/>
    <cellStyle name="Vírgula 3 2 2 23" xfId="10979" xr:uid="{00000000-0005-0000-0000-0000132E0000}"/>
    <cellStyle name="Vírgula 3 2 2 23 2" xfId="13928" xr:uid="{00000000-0005-0000-0000-0000142E0000}"/>
    <cellStyle name="Vírgula 3 2 2 23 2 2" xfId="19859" xr:uid="{5DFDC416-CDEA-4704-A8AC-8B041F66AF85}"/>
    <cellStyle name="Vírgula 3 2 2 23 2 2 2" xfId="31653" xr:uid="{05DE8134-7580-441F-9768-C9912D366059}"/>
    <cellStyle name="Vírgula 3 2 2 23 2 2 3" xfId="43452" xr:uid="{CD8AD76D-D1E5-4609-B0F0-135BFA764DB1}"/>
    <cellStyle name="Vírgula 3 2 2 23 2 3" xfId="25760" xr:uid="{BB0E58C1-E0A2-48D0-B08F-356F7A04FBD6}"/>
    <cellStyle name="Vírgula 3 2 2 23 2 4" xfId="37555" xr:uid="{2F7301C8-5C28-4D43-91E8-A1537C05DE15}"/>
    <cellStyle name="Vírgula 3 2 2 23 3" xfId="16923" xr:uid="{418B80BA-9770-410A-9969-CBD15D7B24CD}"/>
    <cellStyle name="Vírgula 3 2 2 23 3 2" xfId="28717" xr:uid="{5C2218A6-4DCF-44A3-9C61-00505DD687D9}"/>
    <cellStyle name="Vírgula 3 2 2 23 3 3" xfId="40516" xr:uid="{1FEB7049-F394-4942-B1B8-86843BD4E52B}"/>
    <cellStyle name="Vírgula 3 2 2 23 4" xfId="22824" xr:uid="{CFBBB383-6201-4A6F-9250-18FA1F75338B}"/>
    <cellStyle name="Vírgula 3 2 2 23 5" xfId="34619" xr:uid="{7432E412-C2FA-49A8-8E79-2F1A1187D44E}"/>
    <cellStyle name="Vírgula 3 2 2 24" xfId="12379" xr:uid="{00000000-0005-0000-0000-0000152E0000}"/>
    <cellStyle name="Vírgula 3 2 2 24 2" xfId="18310" xr:uid="{2DB71C83-0EB7-48A2-9314-84151A496DD4}"/>
    <cellStyle name="Vírgula 3 2 2 24 2 2" xfId="30104" xr:uid="{617ACC01-952E-4AD3-ADD7-0786FF962146}"/>
    <cellStyle name="Vírgula 3 2 2 24 2 3" xfId="41903" xr:uid="{27B09F53-6237-4FF2-AC81-BBD1937EA91F}"/>
    <cellStyle name="Vírgula 3 2 2 24 3" xfId="24211" xr:uid="{ACFF360A-540F-47CB-9ECB-A21A9E9D92B8}"/>
    <cellStyle name="Vírgula 3 2 2 24 4" xfId="36006" xr:uid="{EE1E6B43-E207-4C11-A4FB-CBFCE1885D1E}"/>
    <cellStyle name="Vírgula 3 2 2 25" xfId="15366" xr:uid="{00887555-6334-49B3-BE80-FF6BE2AEAB38}"/>
    <cellStyle name="Vírgula 3 2 2 25 2" xfId="27164" xr:uid="{BC937139-EEBE-4FEF-BFF7-B57A87802FA5}"/>
    <cellStyle name="Vírgula 3 2 2 25 3" xfId="38959" xr:uid="{32F51E24-4F30-455C-BC63-4F947752D67F}"/>
    <cellStyle name="Vírgula 3 2 2 26" xfId="21274" xr:uid="{5C2B8E0F-C4ED-4D70-A401-3443C11F33CA}"/>
    <cellStyle name="Vírgula 3 2 2 27" xfId="33066" xr:uid="{5B2ACEF1-1F40-440E-A888-04406CECA2CA}"/>
    <cellStyle name="Vírgula 3 2 2 3" xfId="181" xr:uid="{00000000-0005-0000-0000-0000162E0000}"/>
    <cellStyle name="Vírgula 3 2 2 3 10" xfId="15412" xr:uid="{B3B0F5D6-1BD6-4A4C-83BE-EA93B3D86632}"/>
    <cellStyle name="Vírgula 3 2 2 3 10 2" xfId="27210" xr:uid="{82B1C51D-FC3C-48CE-885C-4A8410CD29C7}"/>
    <cellStyle name="Vírgula 3 2 2 3 10 3" xfId="39005" xr:uid="{3AAFBA08-D22D-447F-8C4C-FA9E05376451}"/>
    <cellStyle name="Vírgula 3 2 2 3 11" xfId="21320" xr:uid="{E783A6C7-B8AC-4469-8286-9E48E48B3011}"/>
    <cellStyle name="Vírgula 3 2 2 3 12" xfId="33112" xr:uid="{6F431519-A207-4102-861D-2A78E30E356B}"/>
    <cellStyle name="Vírgula 3 2 2 3 2" xfId="607" xr:uid="{00000000-0005-0000-0000-0000172E0000}"/>
    <cellStyle name="Vírgula 3 2 2 3 2 10" xfId="33409" xr:uid="{42B4B9D6-281B-45AE-A7C1-ED9A3F9817CA}"/>
    <cellStyle name="Vírgula 3 2 2 3 2 2" xfId="7935" xr:uid="{00000000-0005-0000-0000-0000182E0000}"/>
    <cellStyle name="Vírgula 3 2 2 3 2 2 2" xfId="7936" xr:uid="{00000000-0005-0000-0000-0000192E0000}"/>
    <cellStyle name="Vírgula 3 2 2 3 2 2 3" xfId="7937" xr:uid="{00000000-0005-0000-0000-00001A2E0000}"/>
    <cellStyle name="Vírgula 3 2 2 3 2 3" xfId="7938" xr:uid="{00000000-0005-0000-0000-00001B2E0000}"/>
    <cellStyle name="Vírgula 3 2 2 3 2 4" xfId="7939" xr:uid="{00000000-0005-0000-0000-00001C2E0000}"/>
    <cellStyle name="Vírgula 3 2 2 3 2 5" xfId="7940" xr:uid="{00000000-0005-0000-0000-00001D2E0000}"/>
    <cellStyle name="Vírgula 3 2 2 3 2 6" xfId="11317" xr:uid="{00000000-0005-0000-0000-00001E2E0000}"/>
    <cellStyle name="Vírgula 3 2 2 3 2 6 2" xfId="14260" xr:uid="{00000000-0005-0000-0000-00001F2E0000}"/>
    <cellStyle name="Vírgula 3 2 2 3 2 6 2 2" xfId="20191" xr:uid="{18CB1D79-06D2-4240-9931-BA450B0F2DDD}"/>
    <cellStyle name="Vírgula 3 2 2 3 2 6 2 2 2" xfId="31985" xr:uid="{49030BD3-D44C-468C-86EC-76F16171E766}"/>
    <cellStyle name="Vírgula 3 2 2 3 2 6 2 2 3" xfId="43784" xr:uid="{E75E2C8D-53C8-41F6-AA22-17F6C4F8B00B}"/>
    <cellStyle name="Vírgula 3 2 2 3 2 6 2 3" xfId="26092" xr:uid="{328FB3C9-4767-4518-8012-148B2E874965}"/>
    <cellStyle name="Vírgula 3 2 2 3 2 6 2 4" xfId="37887" xr:uid="{3E09F5B2-D67B-46A7-96DB-BD240AEF1604}"/>
    <cellStyle name="Vírgula 3 2 2 3 2 6 3" xfId="17255" xr:uid="{3E29C1AB-12D0-4D9D-9E24-74819BC36132}"/>
    <cellStyle name="Vírgula 3 2 2 3 2 6 3 2" xfId="29049" xr:uid="{51417388-9699-4078-A83D-BE75DB032E40}"/>
    <cellStyle name="Vírgula 3 2 2 3 2 6 3 3" xfId="40848" xr:uid="{06647998-3315-4C37-8E22-78AC8DF59518}"/>
    <cellStyle name="Vírgula 3 2 2 3 2 6 4" xfId="23156" xr:uid="{4F7A2BBD-1ED6-4141-8756-AC652774FFFE}"/>
    <cellStyle name="Vírgula 3 2 2 3 2 6 5" xfId="34951" xr:uid="{44407907-1EAA-4B36-A97A-130C866CDBF2}"/>
    <cellStyle name="Vírgula 3 2 2 3 2 7" xfId="12722" xr:uid="{00000000-0005-0000-0000-0000202E0000}"/>
    <cellStyle name="Vírgula 3 2 2 3 2 7 2" xfId="18653" xr:uid="{E1C99F1C-6AFB-40C5-A772-14EB1F5E2E37}"/>
    <cellStyle name="Vírgula 3 2 2 3 2 7 2 2" xfId="30447" xr:uid="{0B576EEE-A6CD-4B6B-98EF-D2B4B3861655}"/>
    <cellStyle name="Vírgula 3 2 2 3 2 7 2 3" xfId="42246" xr:uid="{D9EEB33E-ECC9-46DA-88BD-147F15F68F2E}"/>
    <cellStyle name="Vírgula 3 2 2 3 2 7 3" xfId="24554" xr:uid="{6058CA4D-236A-44B7-A837-F2DDDB4F8E43}"/>
    <cellStyle name="Vírgula 3 2 2 3 2 7 4" xfId="36349" xr:uid="{865C96F9-B44A-4FA4-8B37-77D43EE38A84}"/>
    <cellStyle name="Vírgula 3 2 2 3 2 8" xfId="15709" xr:uid="{557980B1-0016-4AF3-837D-21D79FB41DEC}"/>
    <cellStyle name="Vírgula 3 2 2 3 2 8 2" xfId="27507" xr:uid="{BE3FC921-3A07-406F-A13A-56A111A2F90D}"/>
    <cellStyle name="Vírgula 3 2 2 3 2 8 3" xfId="39302" xr:uid="{7C29557C-9E36-424F-941D-651712C3FBF4}"/>
    <cellStyle name="Vírgula 3 2 2 3 2 9" xfId="21617" xr:uid="{7BD94241-3EF3-46C9-B479-27684B499F04}"/>
    <cellStyle name="Vírgula 3 2 2 3 2_Empréstimos e Financiamento SPE" xfId="10764" xr:uid="{00000000-0005-0000-0000-0000212E0000}"/>
    <cellStyle name="Vírgula 3 2 2 3 3" xfId="461" xr:uid="{00000000-0005-0000-0000-0000222E0000}"/>
    <cellStyle name="Vírgula 3 2 2 3 3 10" xfId="33263" xr:uid="{EE37FD66-8AF1-434D-B26B-41799D37950D}"/>
    <cellStyle name="Vírgula 3 2 2 3 3 2" xfId="7941" xr:uid="{00000000-0005-0000-0000-0000232E0000}"/>
    <cellStyle name="Vírgula 3 2 2 3 3 2 2" xfId="7942" xr:uid="{00000000-0005-0000-0000-0000242E0000}"/>
    <cellStyle name="Vírgula 3 2 2 3 3 2 3" xfId="7943" xr:uid="{00000000-0005-0000-0000-0000252E0000}"/>
    <cellStyle name="Vírgula 3 2 2 3 3 3" xfId="7944" xr:uid="{00000000-0005-0000-0000-0000262E0000}"/>
    <cellStyle name="Vírgula 3 2 2 3 3 4" xfId="7945" xr:uid="{00000000-0005-0000-0000-0000272E0000}"/>
    <cellStyle name="Vírgula 3 2 2 3 3 5" xfId="7946" xr:uid="{00000000-0005-0000-0000-0000282E0000}"/>
    <cellStyle name="Vírgula 3 2 2 3 3 6" xfId="11178" xr:uid="{00000000-0005-0000-0000-0000292E0000}"/>
    <cellStyle name="Vírgula 3 2 2 3 3 6 2" xfId="14121" xr:uid="{00000000-0005-0000-0000-00002A2E0000}"/>
    <cellStyle name="Vírgula 3 2 2 3 3 6 2 2" xfId="20052" xr:uid="{1FF21CF1-C29D-4FE5-A157-9E6ACBEC49BE}"/>
    <cellStyle name="Vírgula 3 2 2 3 3 6 2 2 2" xfId="31846" xr:uid="{CD90DA3A-C53C-4B21-9E52-9A156AECAEC7}"/>
    <cellStyle name="Vírgula 3 2 2 3 3 6 2 2 3" xfId="43645" xr:uid="{32C1D7C1-A1F5-4514-9E15-FEC25C3F8903}"/>
    <cellStyle name="Vírgula 3 2 2 3 3 6 2 3" xfId="25953" xr:uid="{4577AAB2-6B68-460F-97F3-65A83076C2BE}"/>
    <cellStyle name="Vírgula 3 2 2 3 3 6 2 4" xfId="37748" xr:uid="{FA3E3B48-8A98-456D-B7C5-5D3809C88016}"/>
    <cellStyle name="Vírgula 3 2 2 3 3 6 3" xfId="17116" xr:uid="{85AC3DF9-8784-4819-BFEF-0763ECC86648}"/>
    <cellStyle name="Vírgula 3 2 2 3 3 6 3 2" xfId="28910" xr:uid="{1E34DDD4-54E6-471B-94FA-3F21D991552E}"/>
    <cellStyle name="Vírgula 3 2 2 3 3 6 3 3" xfId="40709" xr:uid="{E5386AC5-905F-4E30-BBB9-C7ABD1D69210}"/>
    <cellStyle name="Vírgula 3 2 2 3 3 6 4" xfId="23017" xr:uid="{72F5F61F-F76B-447B-AEF9-285C9D3EE80A}"/>
    <cellStyle name="Vírgula 3 2 2 3 3 6 5" xfId="34812" xr:uid="{7991BF77-08D3-41E1-B14B-EB258C040B5C}"/>
    <cellStyle name="Vírgula 3 2 2 3 3 7" xfId="12576" xr:uid="{00000000-0005-0000-0000-00002B2E0000}"/>
    <cellStyle name="Vírgula 3 2 2 3 3 7 2" xfId="18507" xr:uid="{9E62E7A0-70E0-4F94-95EB-3F58265F24BF}"/>
    <cellStyle name="Vírgula 3 2 2 3 3 7 2 2" xfId="30301" xr:uid="{134EEDFA-56F8-4B37-B8D5-3B4B27E55578}"/>
    <cellStyle name="Vírgula 3 2 2 3 3 7 2 3" xfId="42100" xr:uid="{EBA7272D-EA6A-4BC9-AA0B-0D597113A6D4}"/>
    <cellStyle name="Vírgula 3 2 2 3 3 7 3" xfId="24408" xr:uid="{F4907D58-3571-4807-B73C-CE435F0B34E0}"/>
    <cellStyle name="Vírgula 3 2 2 3 3 7 4" xfId="36203" xr:uid="{991E87F3-8482-4B47-A382-58043994F470}"/>
    <cellStyle name="Vírgula 3 2 2 3 3 8" xfId="15563" xr:uid="{3B4BE318-511F-4756-A0A2-8A573DEB4F7B}"/>
    <cellStyle name="Vírgula 3 2 2 3 3 8 2" xfId="27361" xr:uid="{4060E04B-B706-4C68-858F-BA0F9B2B0F7F}"/>
    <cellStyle name="Vírgula 3 2 2 3 3 8 3" xfId="39156" xr:uid="{777376FB-370F-4A7D-B1DD-958606A8B7D5}"/>
    <cellStyle name="Vírgula 3 2 2 3 3 9" xfId="21471" xr:uid="{AEDC1FA1-F3FB-4B9B-91C6-04E4EA59F0F2}"/>
    <cellStyle name="Vírgula 3 2 2 3 3_Empréstimos e Financiamento SPE" xfId="10765" xr:uid="{00000000-0005-0000-0000-00002C2E0000}"/>
    <cellStyle name="Vírgula 3 2 2 3 4" xfId="7947" xr:uid="{00000000-0005-0000-0000-00002D2E0000}"/>
    <cellStyle name="Vírgula 3 2 2 3 4 2" xfId="7948" xr:uid="{00000000-0005-0000-0000-00002E2E0000}"/>
    <cellStyle name="Vírgula 3 2 2 3 4 3" xfId="7949" xr:uid="{00000000-0005-0000-0000-00002F2E0000}"/>
    <cellStyle name="Vírgula 3 2 2 3 5" xfId="7950" xr:uid="{00000000-0005-0000-0000-0000302E0000}"/>
    <cellStyle name="Vírgula 3 2 2 3 6" xfId="7951" xr:uid="{00000000-0005-0000-0000-0000312E0000}"/>
    <cellStyle name="Vírgula 3 2 2 3 7" xfId="7952" xr:uid="{00000000-0005-0000-0000-0000322E0000}"/>
    <cellStyle name="Vírgula 3 2 2 3 8" xfId="11022" xr:uid="{00000000-0005-0000-0000-0000332E0000}"/>
    <cellStyle name="Vírgula 3 2 2 3 8 2" xfId="13971" xr:uid="{00000000-0005-0000-0000-0000342E0000}"/>
    <cellStyle name="Vírgula 3 2 2 3 8 2 2" xfId="19902" xr:uid="{B13EF74B-CAA5-43E9-8064-FB42A3798B70}"/>
    <cellStyle name="Vírgula 3 2 2 3 8 2 2 2" xfId="31696" xr:uid="{46949039-1DB9-47FD-BDC6-B896578387D0}"/>
    <cellStyle name="Vírgula 3 2 2 3 8 2 2 3" xfId="43495" xr:uid="{E2E504BE-9368-498C-8EB3-A7AF4FCDB05C}"/>
    <cellStyle name="Vírgula 3 2 2 3 8 2 3" xfId="25803" xr:uid="{5A592B54-07A8-4243-B663-EDEED8E57E9B}"/>
    <cellStyle name="Vírgula 3 2 2 3 8 2 4" xfId="37598" xr:uid="{A21065FD-9D76-4F4F-A52F-86FADD1BB6D6}"/>
    <cellStyle name="Vírgula 3 2 2 3 8 3" xfId="16966" xr:uid="{B4863F33-FE4F-434B-9930-4898D23C8B37}"/>
    <cellStyle name="Vírgula 3 2 2 3 8 3 2" xfId="28760" xr:uid="{5AB6841A-59F6-42C9-8CEA-1ABB21160205}"/>
    <cellStyle name="Vírgula 3 2 2 3 8 3 3" xfId="40559" xr:uid="{5921A204-50D3-46B9-9C97-3E351CC23360}"/>
    <cellStyle name="Vírgula 3 2 2 3 8 4" xfId="22867" xr:uid="{82CA545C-253E-45BA-B1E5-DDDB966126AC}"/>
    <cellStyle name="Vírgula 3 2 2 3 8 5" xfId="34662" xr:uid="{2C62F285-9F5F-4D51-BA66-3C4C3D819783}"/>
    <cellStyle name="Vírgula 3 2 2 3 9" xfId="12425" xr:uid="{00000000-0005-0000-0000-0000352E0000}"/>
    <cellStyle name="Vírgula 3 2 2 3 9 2" xfId="18356" xr:uid="{FC109E7A-03C9-43E3-9806-AE77B89E9576}"/>
    <cellStyle name="Vírgula 3 2 2 3 9 2 2" xfId="30150" xr:uid="{AF38BE3E-F4C6-4ED6-929F-3C8FAE3AD76C}"/>
    <cellStyle name="Vírgula 3 2 2 3 9 2 3" xfId="41949" xr:uid="{5CE71287-0C3E-44AA-9E78-91DF4CB199DB}"/>
    <cellStyle name="Vírgula 3 2 2 3 9 3" xfId="24257" xr:uid="{A1B2BC4F-6644-484F-A8C5-4A408E895155}"/>
    <cellStyle name="Vírgula 3 2 2 3 9 4" xfId="36052" xr:uid="{6DF011E8-1F88-4112-A15B-2A7CC14BF26B}"/>
    <cellStyle name="Vírgula 3 2 2 3_Empréstimos e Financiamento SPE" xfId="10763" xr:uid="{00000000-0005-0000-0000-0000362E0000}"/>
    <cellStyle name="Vírgula 3 2 2 4" xfId="561" xr:uid="{00000000-0005-0000-0000-0000372E0000}"/>
    <cellStyle name="Vírgula 3 2 2 4 10" xfId="7953" xr:uid="{00000000-0005-0000-0000-0000382E0000}"/>
    <cellStyle name="Vírgula 3 2 2 4 11" xfId="7954" xr:uid="{00000000-0005-0000-0000-0000392E0000}"/>
    <cellStyle name="Vírgula 3 2 2 4 12" xfId="7955" xr:uid="{00000000-0005-0000-0000-00003A2E0000}"/>
    <cellStyle name="Vírgula 3 2 2 4 13" xfId="11274" xr:uid="{00000000-0005-0000-0000-00003B2E0000}"/>
    <cellStyle name="Vírgula 3 2 2 4 13 2" xfId="14217" xr:uid="{00000000-0005-0000-0000-00003C2E0000}"/>
    <cellStyle name="Vírgula 3 2 2 4 13 2 2" xfId="20148" xr:uid="{692C9266-0969-4586-A59B-6C2F2BDF371B}"/>
    <cellStyle name="Vírgula 3 2 2 4 13 2 2 2" xfId="31942" xr:uid="{AA90AE11-628D-4ACB-BE59-8891766B5143}"/>
    <cellStyle name="Vírgula 3 2 2 4 13 2 2 3" xfId="43741" xr:uid="{153862AF-80D5-406C-98A5-12914E34C0F9}"/>
    <cellStyle name="Vírgula 3 2 2 4 13 2 3" xfId="26049" xr:uid="{B3767806-5542-475A-A164-3BEE58659374}"/>
    <cellStyle name="Vírgula 3 2 2 4 13 2 4" xfId="37844" xr:uid="{75546407-79E4-45B0-9CB8-150788B2ACC2}"/>
    <cellStyle name="Vírgula 3 2 2 4 13 3" xfId="17212" xr:uid="{F26B6CA2-2603-4A80-8ABC-2F03B09F8458}"/>
    <cellStyle name="Vírgula 3 2 2 4 13 3 2" xfId="29006" xr:uid="{8EB9BAA7-3A68-49E9-8D40-64F641AABBA4}"/>
    <cellStyle name="Vírgula 3 2 2 4 13 3 3" xfId="40805" xr:uid="{251857AC-84AF-4458-9D46-B3F02E372169}"/>
    <cellStyle name="Vírgula 3 2 2 4 13 4" xfId="23113" xr:uid="{83ACD435-8CE4-4BAA-9177-B8AE6B7F1957}"/>
    <cellStyle name="Vírgula 3 2 2 4 13 5" xfId="34908" xr:uid="{A0A8CE63-D5B7-4860-B831-01BF26A58063}"/>
    <cellStyle name="Vírgula 3 2 2 4 14" xfId="12676" xr:uid="{00000000-0005-0000-0000-00003D2E0000}"/>
    <cellStyle name="Vírgula 3 2 2 4 14 2" xfId="18607" xr:uid="{1FF1E298-D19E-4E3B-BA31-770521E7A1C7}"/>
    <cellStyle name="Vírgula 3 2 2 4 14 2 2" xfId="30401" xr:uid="{88648372-A4FD-4DF4-88E1-EA4B91FB1B2A}"/>
    <cellStyle name="Vírgula 3 2 2 4 14 2 3" xfId="42200" xr:uid="{FC7B7925-36BA-40DC-AE9A-898756E97259}"/>
    <cellStyle name="Vírgula 3 2 2 4 14 3" xfId="24508" xr:uid="{508DEE19-9ED2-4DFE-A8FE-EED92AB183B2}"/>
    <cellStyle name="Vírgula 3 2 2 4 14 4" xfId="36303" xr:uid="{CBA81E99-C6A5-45F3-84B5-42C8CCF03791}"/>
    <cellStyle name="Vírgula 3 2 2 4 15" xfId="15663" xr:uid="{6D70A8BC-11E2-4020-A2F5-9586EBC10FEA}"/>
    <cellStyle name="Vírgula 3 2 2 4 15 2" xfId="27461" xr:uid="{357FF181-4363-40B3-B2FE-BB367EDBA766}"/>
    <cellStyle name="Vírgula 3 2 2 4 15 3" xfId="39256" xr:uid="{2190573F-24DA-43A8-BC77-FAFA516DBA14}"/>
    <cellStyle name="Vírgula 3 2 2 4 16" xfId="21571" xr:uid="{7EC09367-CE9B-42E8-8869-9C9402291C90}"/>
    <cellStyle name="Vírgula 3 2 2 4 17" xfId="33363" xr:uid="{3C92EAB2-22D3-4768-B7EF-A95FA427926A}"/>
    <cellStyle name="Vírgula 3 2 2 4 2" xfId="7956" xr:uid="{00000000-0005-0000-0000-00003E2E0000}"/>
    <cellStyle name="Vírgula 3 2 2 4 2 2" xfId="7957" xr:uid="{00000000-0005-0000-0000-00003F2E0000}"/>
    <cellStyle name="Vírgula 3 2 2 4 2 2 2" xfId="7958" xr:uid="{00000000-0005-0000-0000-0000402E0000}"/>
    <cellStyle name="Vírgula 3 2 2 4 2 2 2 2" xfId="7959" xr:uid="{00000000-0005-0000-0000-0000412E0000}"/>
    <cellStyle name="Vírgula 3 2 2 4 2 2 2 3" xfId="7960" xr:uid="{00000000-0005-0000-0000-0000422E0000}"/>
    <cellStyle name="Vírgula 3 2 2 4 2 2 3" xfId="7961" xr:uid="{00000000-0005-0000-0000-0000432E0000}"/>
    <cellStyle name="Vírgula 3 2 2 4 2 2 4" xfId="7962" xr:uid="{00000000-0005-0000-0000-0000442E0000}"/>
    <cellStyle name="Vírgula 3 2 2 4 2 2 5" xfId="7963" xr:uid="{00000000-0005-0000-0000-0000452E0000}"/>
    <cellStyle name="Vírgula 3 2 2 4 2 3" xfId="7964" xr:uid="{00000000-0005-0000-0000-0000462E0000}"/>
    <cellStyle name="Vírgula 3 2 2 4 2 3 2" xfId="7965" xr:uid="{00000000-0005-0000-0000-0000472E0000}"/>
    <cellStyle name="Vírgula 3 2 2 4 2 3 2 2" xfId="7966" xr:uid="{00000000-0005-0000-0000-0000482E0000}"/>
    <cellStyle name="Vírgula 3 2 2 4 2 3 2 3" xfId="7967" xr:uid="{00000000-0005-0000-0000-0000492E0000}"/>
    <cellStyle name="Vírgula 3 2 2 4 2 3 3" xfId="7968" xr:uid="{00000000-0005-0000-0000-00004A2E0000}"/>
    <cellStyle name="Vírgula 3 2 2 4 2 3 4" xfId="7969" xr:uid="{00000000-0005-0000-0000-00004B2E0000}"/>
    <cellStyle name="Vírgula 3 2 2 4 2 3 5" xfId="7970" xr:uid="{00000000-0005-0000-0000-00004C2E0000}"/>
    <cellStyle name="Vírgula 3 2 2 4 2 4" xfId="7971" xr:uid="{00000000-0005-0000-0000-00004D2E0000}"/>
    <cellStyle name="Vírgula 3 2 2 4 2 4 2" xfId="7972" xr:uid="{00000000-0005-0000-0000-00004E2E0000}"/>
    <cellStyle name="Vírgula 3 2 2 4 2 4 3" xfId="7973" xr:uid="{00000000-0005-0000-0000-00004F2E0000}"/>
    <cellStyle name="Vírgula 3 2 2 4 2 5" xfId="7974" xr:uid="{00000000-0005-0000-0000-0000502E0000}"/>
    <cellStyle name="Vírgula 3 2 2 4 2 6" xfId="7975" xr:uid="{00000000-0005-0000-0000-0000512E0000}"/>
    <cellStyle name="Vírgula 3 2 2 4 2 7" xfId="7976" xr:uid="{00000000-0005-0000-0000-0000522E0000}"/>
    <cellStyle name="Vírgula 3 2 2 4 3" xfId="7977" xr:uid="{00000000-0005-0000-0000-0000532E0000}"/>
    <cellStyle name="Vírgula 3 2 2 4 3 2" xfId="7978" xr:uid="{00000000-0005-0000-0000-0000542E0000}"/>
    <cellStyle name="Vírgula 3 2 2 4 3 2 2" xfId="7979" xr:uid="{00000000-0005-0000-0000-0000552E0000}"/>
    <cellStyle name="Vírgula 3 2 2 4 3 2 2 2" xfId="7980" xr:uid="{00000000-0005-0000-0000-0000562E0000}"/>
    <cellStyle name="Vírgula 3 2 2 4 3 2 2 3" xfId="7981" xr:uid="{00000000-0005-0000-0000-0000572E0000}"/>
    <cellStyle name="Vírgula 3 2 2 4 3 2 3" xfId="7982" xr:uid="{00000000-0005-0000-0000-0000582E0000}"/>
    <cellStyle name="Vírgula 3 2 2 4 3 2 4" xfId="7983" xr:uid="{00000000-0005-0000-0000-0000592E0000}"/>
    <cellStyle name="Vírgula 3 2 2 4 3 2 5" xfId="7984" xr:uid="{00000000-0005-0000-0000-00005A2E0000}"/>
    <cellStyle name="Vírgula 3 2 2 4 3 3" xfId="7985" xr:uid="{00000000-0005-0000-0000-00005B2E0000}"/>
    <cellStyle name="Vírgula 3 2 2 4 3 3 2" xfId="7986" xr:uid="{00000000-0005-0000-0000-00005C2E0000}"/>
    <cellStyle name="Vírgula 3 2 2 4 3 3 2 2" xfId="7987" xr:uid="{00000000-0005-0000-0000-00005D2E0000}"/>
    <cellStyle name="Vírgula 3 2 2 4 3 3 2 3" xfId="7988" xr:uid="{00000000-0005-0000-0000-00005E2E0000}"/>
    <cellStyle name="Vírgula 3 2 2 4 3 3 3" xfId="7989" xr:uid="{00000000-0005-0000-0000-00005F2E0000}"/>
    <cellStyle name="Vírgula 3 2 2 4 3 3 4" xfId="7990" xr:uid="{00000000-0005-0000-0000-0000602E0000}"/>
    <cellStyle name="Vírgula 3 2 2 4 3 3 5" xfId="7991" xr:uid="{00000000-0005-0000-0000-0000612E0000}"/>
    <cellStyle name="Vírgula 3 2 2 4 3 4" xfId="7992" xr:uid="{00000000-0005-0000-0000-0000622E0000}"/>
    <cellStyle name="Vírgula 3 2 2 4 3 4 2" xfId="7993" xr:uid="{00000000-0005-0000-0000-0000632E0000}"/>
    <cellStyle name="Vírgula 3 2 2 4 3 4 3" xfId="7994" xr:uid="{00000000-0005-0000-0000-0000642E0000}"/>
    <cellStyle name="Vírgula 3 2 2 4 3 5" xfId="7995" xr:uid="{00000000-0005-0000-0000-0000652E0000}"/>
    <cellStyle name="Vírgula 3 2 2 4 3 6" xfId="7996" xr:uid="{00000000-0005-0000-0000-0000662E0000}"/>
    <cellStyle name="Vírgula 3 2 2 4 3 7" xfId="7997" xr:uid="{00000000-0005-0000-0000-0000672E0000}"/>
    <cellStyle name="Vírgula 3 2 2 4 4" xfId="7998" xr:uid="{00000000-0005-0000-0000-0000682E0000}"/>
    <cellStyle name="Vírgula 3 2 2 4 4 2" xfId="7999" xr:uid="{00000000-0005-0000-0000-0000692E0000}"/>
    <cellStyle name="Vírgula 3 2 2 4 4 2 2" xfId="8000" xr:uid="{00000000-0005-0000-0000-00006A2E0000}"/>
    <cellStyle name="Vírgula 3 2 2 4 4 2 2 2" xfId="8001" xr:uid="{00000000-0005-0000-0000-00006B2E0000}"/>
    <cellStyle name="Vírgula 3 2 2 4 4 2 2 3" xfId="8002" xr:uid="{00000000-0005-0000-0000-00006C2E0000}"/>
    <cellStyle name="Vírgula 3 2 2 4 4 2 3" xfId="8003" xr:uid="{00000000-0005-0000-0000-00006D2E0000}"/>
    <cellStyle name="Vírgula 3 2 2 4 4 2 4" xfId="8004" xr:uid="{00000000-0005-0000-0000-00006E2E0000}"/>
    <cellStyle name="Vírgula 3 2 2 4 4 2 5" xfId="8005" xr:uid="{00000000-0005-0000-0000-00006F2E0000}"/>
    <cellStyle name="Vírgula 3 2 2 4 4 3" xfId="8006" xr:uid="{00000000-0005-0000-0000-0000702E0000}"/>
    <cellStyle name="Vírgula 3 2 2 4 4 3 2" xfId="8007" xr:uid="{00000000-0005-0000-0000-0000712E0000}"/>
    <cellStyle name="Vírgula 3 2 2 4 4 3 2 2" xfId="8008" xr:uid="{00000000-0005-0000-0000-0000722E0000}"/>
    <cellStyle name="Vírgula 3 2 2 4 4 3 2 3" xfId="8009" xr:uid="{00000000-0005-0000-0000-0000732E0000}"/>
    <cellStyle name="Vírgula 3 2 2 4 4 3 3" xfId="8010" xr:uid="{00000000-0005-0000-0000-0000742E0000}"/>
    <cellStyle name="Vírgula 3 2 2 4 4 3 4" xfId="8011" xr:uid="{00000000-0005-0000-0000-0000752E0000}"/>
    <cellStyle name="Vírgula 3 2 2 4 4 3 5" xfId="8012" xr:uid="{00000000-0005-0000-0000-0000762E0000}"/>
    <cellStyle name="Vírgula 3 2 2 4 4 4" xfId="8013" xr:uid="{00000000-0005-0000-0000-0000772E0000}"/>
    <cellStyle name="Vírgula 3 2 2 4 4 4 2" xfId="8014" xr:uid="{00000000-0005-0000-0000-0000782E0000}"/>
    <cellStyle name="Vírgula 3 2 2 4 4 4 3" xfId="8015" xr:uid="{00000000-0005-0000-0000-0000792E0000}"/>
    <cellStyle name="Vírgula 3 2 2 4 4 5" xfId="8016" xr:uid="{00000000-0005-0000-0000-00007A2E0000}"/>
    <cellStyle name="Vírgula 3 2 2 4 4 6" xfId="8017" xr:uid="{00000000-0005-0000-0000-00007B2E0000}"/>
    <cellStyle name="Vírgula 3 2 2 4 4 7" xfId="8018" xr:uid="{00000000-0005-0000-0000-00007C2E0000}"/>
    <cellStyle name="Vírgula 3 2 2 4 5" xfId="8019" xr:uid="{00000000-0005-0000-0000-00007D2E0000}"/>
    <cellStyle name="Vírgula 3 2 2 4 5 2" xfId="8020" xr:uid="{00000000-0005-0000-0000-00007E2E0000}"/>
    <cellStyle name="Vírgula 3 2 2 4 5 2 2" xfId="8021" xr:uid="{00000000-0005-0000-0000-00007F2E0000}"/>
    <cellStyle name="Vírgula 3 2 2 4 5 2 3" xfId="8022" xr:uid="{00000000-0005-0000-0000-0000802E0000}"/>
    <cellStyle name="Vírgula 3 2 2 4 5 3" xfId="8023" xr:uid="{00000000-0005-0000-0000-0000812E0000}"/>
    <cellStyle name="Vírgula 3 2 2 4 5 4" xfId="8024" xr:uid="{00000000-0005-0000-0000-0000822E0000}"/>
    <cellStyle name="Vírgula 3 2 2 4 5 5" xfId="8025" xr:uid="{00000000-0005-0000-0000-0000832E0000}"/>
    <cellStyle name="Vírgula 3 2 2 4 6" xfId="8026" xr:uid="{00000000-0005-0000-0000-0000842E0000}"/>
    <cellStyle name="Vírgula 3 2 2 4 6 2" xfId="8027" xr:uid="{00000000-0005-0000-0000-0000852E0000}"/>
    <cellStyle name="Vírgula 3 2 2 4 6 2 2" xfId="8028" xr:uid="{00000000-0005-0000-0000-0000862E0000}"/>
    <cellStyle name="Vírgula 3 2 2 4 6 2 3" xfId="8029" xr:uid="{00000000-0005-0000-0000-0000872E0000}"/>
    <cellStyle name="Vírgula 3 2 2 4 6 3" xfId="8030" xr:uid="{00000000-0005-0000-0000-0000882E0000}"/>
    <cellStyle name="Vírgula 3 2 2 4 6 4" xfId="8031" xr:uid="{00000000-0005-0000-0000-0000892E0000}"/>
    <cellStyle name="Vírgula 3 2 2 4 6 5" xfId="8032" xr:uid="{00000000-0005-0000-0000-00008A2E0000}"/>
    <cellStyle name="Vírgula 3 2 2 4 7" xfId="8033" xr:uid="{00000000-0005-0000-0000-00008B2E0000}"/>
    <cellStyle name="Vírgula 3 2 2 4 7 2" xfId="8034" xr:uid="{00000000-0005-0000-0000-00008C2E0000}"/>
    <cellStyle name="Vírgula 3 2 2 4 7 2 2" xfId="8035" xr:uid="{00000000-0005-0000-0000-00008D2E0000}"/>
    <cellStyle name="Vírgula 3 2 2 4 7 2 3" xfId="8036" xr:uid="{00000000-0005-0000-0000-00008E2E0000}"/>
    <cellStyle name="Vírgula 3 2 2 4 7 3" xfId="8037" xr:uid="{00000000-0005-0000-0000-00008F2E0000}"/>
    <cellStyle name="Vírgula 3 2 2 4 7 4" xfId="8038" xr:uid="{00000000-0005-0000-0000-0000902E0000}"/>
    <cellStyle name="Vírgula 3 2 2 4 7 5" xfId="8039" xr:uid="{00000000-0005-0000-0000-0000912E0000}"/>
    <cellStyle name="Vírgula 3 2 2 4 8" xfId="8040" xr:uid="{00000000-0005-0000-0000-0000922E0000}"/>
    <cellStyle name="Vírgula 3 2 2 4 8 2" xfId="8041" xr:uid="{00000000-0005-0000-0000-0000932E0000}"/>
    <cellStyle name="Vírgula 3 2 2 4 8 2 2" xfId="8042" xr:uid="{00000000-0005-0000-0000-0000942E0000}"/>
    <cellStyle name="Vírgula 3 2 2 4 8 2 3" xfId="8043" xr:uid="{00000000-0005-0000-0000-0000952E0000}"/>
    <cellStyle name="Vírgula 3 2 2 4 8 3" xfId="8044" xr:uid="{00000000-0005-0000-0000-0000962E0000}"/>
    <cellStyle name="Vírgula 3 2 2 4 8 4" xfId="8045" xr:uid="{00000000-0005-0000-0000-0000972E0000}"/>
    <cellStyle name="Vírgula 3 2 2 4 8 5" xfId="8046" xr:uid="{00000000-0005-0000-0000-0000982E0000}"/>
    <cellStyle name="Vírgula 3 2 2 4 9" xfId="8047" xr:uid="{00000000-0005-0000-0000-0000992E0000}"/>
    <cellStyle name="Vírgula 3 2 2 4 9 2" xfId="8048" xr:uid="{00000000-0005-0000-0000-00009A2E0000}"/>
    <cellStyle name="Vírgula 3 2 2 4 9 3" xfId="8049" xr:uid="{00000000-0005-0000-0000-00009B2E0000}"/>
    <cellStyle name="Vírgula 3 2 2 4_Empréstimos e Financiamento SPE" xfId="10766" xr:uid="{00000000-0005-0000-0000-00009C2E0000}"/>
    <cellStyle name="Vírgula 3 2 2 5" xfId="418" xr:uid="{00000000-0005-0000-0000-00009D2E0000}"/>
    <cellStyle name="Vírgula 3 2 2 5 10" xfId="8050" xr:uid="{00000000-0005-0000-0000-00009E2E0000}"/>
    <cellStyle name="Vírgula 3 2 2 5 11" xfId="8051" xr:uid="{00000000-0005-0000-0000-00009F2E0000}"/>
    <cellStyle name="Vírgula 3 2 2 5 12" xfId="11135" xr:uid="{00000000-0005-0000-0000-0000A02E0000}"/>
    <cellStyle name="Vírgula 3 2 2 5 12 2" xfId="14078" xr:uid="{00000000-0005-0000-0000-0000A12E0000}"/>
    <cellStyle name="Vírgula 3 2 2 5 12 2 2" xfId="20009" xr:uid="{39B678DD-9163-4995-A93E-65CB0E5E8637}"/>
    <cellStyle name="Vírgula 3 2 2 5 12 2 2 2" xfId="31803" xr:uid="{91A951BD-4201-456B-B3BF-A80367CC431F}"/>
    <cellStyle name="Vírgula 3 2 2 5 12 2 2 3" xfId="43602" xr:uid="{B4B21F63-8CAA-4219-85AC-11FBB2FE761F}"/>
    <cellStyle name="Vírgula 3 2 2 5 12 2 3" xfId="25910" xr:uid="{3B65826E-D9DA-4A91-874A-AF333C981007}"/>
    <cellStyle name="Vírgula 3 2 2 5 12 2 4" xfId="37705" xr:uid="{7E04A76A-841E-4F3F-94F0-A1AF51BEF787}"/>
    <cellStyle name="Vírgula 3 2 2 5 12 3" xfId="17073" xr:uid="{0C2CBF03-A02E-49D8-96FB-7B0E1811853B}"/>
    <cellStyle name="Vírgula 3 2 2 5 12 3 2" xfId="28867" xr:uid="{EB960515-9011-4B3A-AB7B-6105BBF849F8}"/>
    <cellStyle name="Vírgula 3 2 2 5 12 3 3" xfId="40666" xr:uid="{40C10410-6E64-4178-A643-882BBD40220F}"/>
    <cellStyle name="Vírgula 3 2 2 5 12 4" xfId="22974" xr:uid="{79005260-51FA-41E9-B3B0-1DABC7182560}"/>
    <cellStyle name="Vírgula 3 2 2 5 12 5" xfId="34769" xr:uid="{8BA386F4-695F-42C1-B5A6-94E253591B84}"/>
    <cellStyle name="Vírgula 3 2 2 5 13" xfId="12533" xr:uid="{00000000-0005-0000-0000-0000A22E0000}"/>
    <cellStyle name="Vírgula 3 2 2 5 13 2" xfId="18464" xr:uid="{DA151E1B-BD6C-4F57-BFF1-9943DFA35BBF}"/>
    <cellStyle name="Vírgula 3 2 2 5 13 2 2" xfId="30258" xr:uid="{C477AD45-C99C-4696-82D2-63F81D9A1F7D}"/>
    <cellStyle name="Vírgula 3 2 2 5 13 2 3" xfId="42057" xr:uid="{EE0BBB76-3BBC-44C2-AE4B-14784E60D1D0}"/>
    <cellStyle name="Vírgula 3 2 2 5 13 3" xfId="24365" xr:uid="{F4D26AB3-2776-4BF5-A65D-3957035DEF30}"/>
    <cellStyle name="Vírgula 3 2 2 5 13 4" xfId="36160" xr:uid="{21162CEA-E513-4E13-AB27-9FA15C88CE3E}"/>
    <cellStyle name="Vírgula 3 2 2 5 14" xfId="15520" xr:uid="{FF6A1B3E-0093-4D6C-9766-5D3ADFAD5434}"/>
    <cellStyle name="Vírgula 3 2 2 5 14 2" xfId="27318" xr:uid="{26C60F28-C08F-4B96-B8FE-0CEF610D1ED7}"/>
    <cellStyle name="Vírgula 3 2 2 5 14 3" xfId="39113" xr:uid="{762506B4-90B6-4A15-8B31-37F8EC5E6F57}"/>
    <cellStyle name="Vírgula 3 2 2 5 15" xfId="21428" xr:uid="{7C1401DD-E049-49C1-9F9A-71503F296B75}"/>
    <cellStyle name="Vírgula 3 2 2 5 16" xfId="33220" xr:uid="{4D1D7930-440C-47A8-A083-CF50DE0345FB}"/>
    <cellStyle name="Vírgula 3 2 2 5 2" xfId="8052" xr:uid="{00000000-0005-0000-0000-0000A32E0000}"/>
    <cellStyle name="Vírgula 3 2 2 5 2 2" xfId="8053" xr:uid="{00000000-0005-0000-0000-0000A42E0000}"/>
    <cellStyle name="Vírgula 3 2 2 5 2 2 2" xfId="8054" xr:uid="{00000000-0005-0000-0000-0000A52E0000}"/>
    <cellStyle name="Vírgula 3 2 2 5 2 2 2 2" xfId="8055" xr:uid="{00000000-0005-0000-0000-0000A62E0000}"/>
    <cellStyle name="Vírgula 3 2 2 5 2 2 2 3" xfId="8056" xr:uid="{00000000-0005-0000-0000-0000A72E0000}"/>
    <cellStyle name="Vírgula 3 2 2 5 2 2 3" xfId="8057" xr:uid="{00000000-0005-0000-0000-0000A82E0000}"/>
    <cellStyle name="Vírgula 3 2 2 5 2 2 4" xfId="8058" xr:uid="{00000000-0005-0000-0000-0000A92E0000}"/>
    <cellStyle name="Vírgula 3 2 2 5 2 2 5" xfId="8059" xr:uid="{00000000-0005-0000-0000-0000AA2E0000}"/>
    <cellStyle name="Vírgula 3 2 2 5 2 3" xfId="8060" xr:uid="{00000000-0005-0000-0000-0000AB2E0000}"/>
    <cellStyle name="Vírgula 3 2 2 5 2 3 2" xfId="8061" xr:uid="{00000000-0005-0000-0000-0000AC2E0000}"/>
    <cellStyle name="Vírgula 3 2 2 5 2 3 2 2" xfId="8062" xr:uid="{00000000-0005-0000-0000-0000AD2E0000}"/>
    <cellStyle name="Vírgula 3 2 2 5 2 3 2 3" xfId="8063" xr:uid="{00000000-0005-0000-0000-0000AE2E0000}"/>
    <cellStyle name="Vírgula 3 2 2 5 2 3 3" xfId="8064" xr:uid="{00000000-0005-0000-0000-0000AF2E0000}"/>
    <cellStyle name="Vírgula 3 2 2 5 2 3 4" xfId="8065" xr:uid="{00000000-0005-0000-0000-0000B02E0000}"/>
    <cellStyle name="Vírgula 3 2 2 5 2 3 5" xfId="8066" xr:uid="{00000000-0005-0000-0000-0000B12E0000}"/>
    <cellStyle name="Vírgula 3 2 2 5 2 4" xfId="8067" xr:uid="{00000000-0005-0000-0000-0000B22E0000}"/>
    <cellStyle name="Vírgula 3 2 2 5 2 4 2" xfId="8068" xr:uid="{00000000-0005-0000-0000-0000B32E0000}"/>
    <cellStyle name="Vírgula 3 2 2 5 2 4 3" xfId="8069" xr:uid="{00000000-0005-0000-0000-0000B42E0000}"/>
    <cellStyle name="Vírgula 3 2 2 5 2 5" xfId="8070" xr:uid="{00000000-0005-0000-0000-0000B52E0000}"/>
    <cellStyle name="Vírgula 3 2 2 5 2 6" xfId="8071" xr:uid="{00000000-0005-0000-0000-0000B62E0000}"/>
    <cellStyle name="Vírgula 3 2 2 5 2 7" xfId="8072" xr:uid="{00000000-0005-0000-0000-0000B72E0000}"/>
    <cellStyle name="Vírgula 3 2 2 5 3" xfId="8073" xr:uid="{00000000-0005-0000-0000-0000B82E0000}"/>
    <cellStyle name="Vírgula 3 2 2 5 3 2" xfId="8074" xr:uid="{00000000-0005-0000-0000-0000B92E0000}"/>
    <cellStyle name="Vírgula 3 2 2 5 3 2 2" xfId="8075" xr:uid="{00000000-0005-0000-0000-0000BA2E0000}"/>
    <cellStyle name="Vírgula 3 2 2 5 3 2 2 2" xfId="8076" xr:uid="{00000000-0005-0000-0000-0000BB2E0000}"/>
    <cellStyle name="Vírgula 3 2 2 5 3 2 2 3" xfId="8077" xr:uid="{00000000-0005-0000-0000-0000BC2E0000}"/>
    <cellStyle name="Vírgula 3 2 2 5 3 2 3" xfId="8078" xr:uid="{00000000-0005-0000-0000-0000BD2E0000}"/>
    <cellStyle name="Vírgula 3 2 2 5 3 2 4" xfId="8079" xr:uid="{00000000-0005-0000-0000-0000BE2E0000}"/>
    <cellStyle name="Vírgula 3 2 2 5 3 2 5" xfId="8080" xr:uid="{00000000-0005-0000-0000-0000BF2E0000}"/>
    <cellStyle name="Vírgula 3 2 2 5 3 3" xfId="8081" xr:uid="{00000000-0005-0000-0000-0000C02E0000}"/>
    <cellStyle name="Vírgula 3 2 2 5 3 3 2" xfId="8082" xr:uid="{00000000-0005-0000-0000-0000C12E0000}"/>
    <cellStyle name="Vírgula 3 2 2 5 3 3 2 2" xfId="8083" xr:uid="{00000000-0005-0000-0000-0000C22E0000}"/>
    <cellStyle name="Vírgula 3 2 2 5 3 3 2 3" xfId="8084" xr:uid="{00000000-0005-0000-0000-0000C32E0000}"/>
    <cellStyle name="Vírgula 3 2 2 5 3 3 3" xfId="8085" xr:uid="{00000000-0005-0000-0000-0000C42E0000}"/>
    <cellStyle name="Vírgula 3 2 2 5 3 3 4" xfId="8086" xr:uid="{00000000-0005-0000-0000-0000C52E0000}"/>
    <cellStyle name="Vírgula 3 2 2 5 3 3 5" xfId="8087" xr:uid="{00000000-0005-0000-0000-0000C62E0000}"/>
    <cellStyle name="Vírgula 3 2 2 5 3 4" xfId="8088" xr:uid="{00000000-0005-0000-0000-0000C72E0000}"/>
    <cellStyle name="Vírgula 3 2 2 5 3 4 2" xfId="8089" xr:uid="{00000000-0005-0000-0000-0000C82E0000}"/>
    <cellStyle name="Vírgula 3 2 2 5 3 4 3" xfId="8090" xr:uid="{00000000-0005-0000-0000-0000C92E0000}"/>
    <cellStyle name="Vírgula 3 2 2 5 3 5" xfId="8091" xr:uid="{00000000-0005-0000-0000-0000CA2E0000}"/>
    <cellStyle name="Vírgula 3 2 2 5 3 6" xfId="8092" xr:uid="{00000000-0005-0000-0000-0000CB2E0000}"/>
    <cellStyle name="Vírgula 3 2 2 5 3 7" xfId="8093" xr:uid="{00000000-0005-0000-0000-0000CC2E0000}"/>
    <cellStyle name="Vírgula 3 2 2 5 4" xfId="8094" xr:uid="{00000000-0005-0000-0000-0000CD2E0000}"/>
    <cellStyle name="Vírgula 3 2 2 5 4 2" xfId="8095" xr:uid="{00000000-0005-0000-0000-0000CE2E0000}"/>
    <cellStyle name="Vírgula 3 2 2 5 4 2 2" xfId="8096" xr:uid="{00000000-0005-0000-0000-0000CF2E0000}"/>
    <cellStyle name="Vírgula 3 2 2 5 4 2 2 2" xfId="8097" xr:uid="{00000000-0005-0000-0000-0000D02E0000}"/>
    <cellStyle name="Vírgula 3 2 2 5 4 2 2 2 2" xfId="8098" xr:uid="{00000000-0005-0000-0000-0000D12E0000}"/>
    <cellStyle name="Vírgula 3 2 2 5 4 2 2 2 3" xfId="8099" xr:uid="{00000000-0005-0000-0000-0000D22E0000}"/>
    <cellStyle name="Vírgula 3 2 2 5 4 2 2 3" xfId="8100" xr:uid="{00000000-0005-0000-0000-0000D32E0000}"/>
    <cellStyle name="Vírgula 3 2 2 5 4 2 2 4" xfId="8101" xr:uid="{00000000-0005-0000-0000-0000D42E0000}"/>
    <cellStyle name="Vírgula 3 2 2 5 4 2 2 5" xfId="8102" xr:uid="{00000000-0005-0000-0000-0000D52E0000}"/>
    <cellStyle name="Vírgula 3 2 2 5 4 2 3" xfId="8103" xr:uid="{00000000-0005-0000-0000-0000D62E0000}"/>
    <cellStyle name="Vírgula 3 2 2 5 4 2 3 2" xfId="8104" xr:uid="{00000000-0005-0000-0000-0000D72E0000}"/>
    <cellStyle name="Vírgula 3 2 2 5 4 2 3 2 2" xfId="8105" xr:uid="{00000000-0005-0000-0000-0000D82E0000}"/>
    <cellStyle name="Vírgula 3 2 2 5 4 2 3 2 3" xfId="8106" xr:uid="{00000000-0005-0000-0000-0000D92E0000}"/>
    <cellStyle name="Vírgula 3 2 2 5 4 2 3 3" xfId="8107" xr:uid="{00000000-0005-0000-0000-0000DA2E0000}"/>
    <cellStyle name="Vírgula 3 2 2 5 4 2 3 4" xfId="8108" xr:uid="{00000000-0005-0000-0000-0000DB2E0000}"/>
    <cellStyle name="Vírgula 3 2 2 5 4 2 3 5" xfId="8109" xr:uid="{00000000-0005-0000-0000-0000DC2E0000}"/>
    <cellStyle name="Vírgula 3 2 2 5 4 2 4" xfId="8110" xr:uid="{00000000-0005-0000-0000-0000DD2E0000}"/>
    <cellStyle name="Vírgula 3 2 2 5 4 2 4 2" xfId="8111" xr:uid="{00000000-0005-0000-0000-0000DE2E0000}"/>
    <cellStyle name="Vírgula 3 2 2 5 4 2 4 2 2" xfId="8112" xr:uid="{00000000-0005-0000-0000-0000DF2E0000}"/>
    <cellStyle name="Vírgula 3 2 2 5 4 2 4 2 3" xfId="8113" xr:uid="{00000000-0005-0000-0000-0000E02E0000}"/>
    <cellStyle name="Vírgula 3 2 2 5 4 2 4 3" xfId="8114" xr:uid="{00000000-0005-0000-0000-0000E12E0000}"/>
    <cellStyle name="Vírgula 3 2 2 5 4 2 4 4" xfId="8115" xr:uid="{00000000-0005-0000-0000-0000E22E0000}"/>
    <cellStyle name="Vírgula 3 2 2 5 4 2 4 5" xfId="8116" xr:uid="{00000000-0005-0000-0000-0000E32E0000}"/>
    <cellStyle name="Vírgula 3 2 2 5 4 2 5" xfId="8117" xr:uid="{00000000-0005-0000-0000-0000E42E0000}"/>
    <cellStyle name="Vírgula 3 2 2 5 4 2 5 2" xfId="8118" xr:uid="{00000000-0005-0000-0000-0000E52E0000}"/>
    <cellStyle name="Vírgula 3 2 2 5 4 2 5 2 2" xfId="8119" xr:uid="{00000000-0005-0000-0000-0000E62E0000}"/>
    <cellStyle name="Vírgula 3 2 2 5 4 2 5 2 3" xfId="8120" xr:uid="{00000000-0005-0000-0000-0000E72E0000}"/>
    <cellStyle name="Vírgula 3 2 2 5 4 2 5 3" xfId="8121" xr:uid="{00000000-0005-0000-0000-0000E82E0000}"/>
    <cellStyle name="Vírgula 3 2 2 5 4 2 5 4" xfId="8122" xr:uid="{00000000-0005-0000-0000-0000E92E0000}"/>
    <cellStyle name="Vírgula 3 2 2 5 4 2 5 5" xfId="8123" xr:uid="{00000000-0005-0000-0000-0000EA2E0000}"/>
    <cellStyle name="Vírgula 3 2 2 5 4 2 6" xfId="8124" xr:uid="{00000000-0005-0000-0000-0000EB2E0000}"/>
    <cellStyle name="Vírgula 3 2 2 5 4 2 6 2" xfId="8125" xr:uid="{00000000-0005-0000-0000-0000EC2E0000}"/>
    <cellStyle name="Vírgula 3 2 2 5 4 2 6 3" xfId="8126" xr:uid="{00000000-0005-0000-0000-0000ED2E0000}"/>
    <cellStyle name="Vírgula 3 2 2 5 4 2 7" xfId="8127" xr:uid="{00000000-0005-0000-0000-0000EE2E0000}"/>
    <cellStyle name="Vírgula 3 2 2 5 4 2 8" xfId="8128" xr:uid="{00000000-0005-0000-0000-0000EF2E0000}"/>
    <cellStyle name="Vírgula 3 2 2 5 4 2 9" xfId="8129" xr:uid="{00000000-0005-0000-0000-0000F02E0000}"/>
    <cellStyle name="Vírgula 3 2 2 5 4 3" xfId="8130" xr:uid="{00000000-0005-0000-0000-0000F12E0000}"/>
    <cellStyle name="Vírgula 3 2 2 5 4 3 2" xfId="8131" xr:uid="{00000000-0005-0000-0000-0000F22E0000}"/>
    <cellStyle name="Vírgula 3 2 2 5 4 3 2 2" xfId="8132" xr:uid="{00000000-0005-0000-0000-0000F32E0000}"/>
    <cellStyle name="Vírgula 3 2 2 5 4 3 2 3" xfId="8133" xr:uid="{00000000-0005-0000-0000-0000F42E0000}"/>
    <cellStyle name="Vírgula 3 2 2 5 4 3 3" xfId="8134" xr:uid="{00000000-0005-0000-0000-0000F52E0000}"/>
    <cellStyle name="Vírgula 3 2 2 5 4 3 4" xfId="8135" xr:uid="{00000000-0005-0000-0000-0000F62E0000}"/>
    <cellStyle name="Vírgula 3 2 2 5 4 3 5" xfId="8136" xr:uid="{00000000-0005-0000-0000-0000F72E0000}"/>
    <cellStyle name="Vírgula 3 2 2 5 4 4" xfId="8137" xr:uid="{00000000-0005-0000-0000-0000F82E0000}"/>
    <cellStyle name="Vírgula 3 2 2 5 4 4 2" xfId="8138" xr:uid="{00000000-0005-0000-0000-0000F92E0000}"/>
    <cellStyle name="Vírgula 3 2 2 5 4 4 2 2" xfId="8139" xr:uid="{00000000-0005-0000-0000-0000FA2E0000}"/>
    <cellStyle name="Vírgula 3 2 2 5 4 4 2 3" xfId="8140" xr:uid="{00000000-0005-0000-0000-0000FB2E0000}"/>
    <cellStyle name="Vírgula 3 2 2 5 4 4 3" xfId="8141" xr:uid="{00000000-0005-0000-0000-0000FC2E0000}"/>
    <cellStyle name="Vírgula 3 2 2 5 4 4 4" xfId="8142" xr:uid="{00000000-0005-0000-0000-0000FD2E0000}"/>
    <cellStyle name="Vírgula 3 2 2 5 4 4 5" xfId="8143" xr:uid="{00000000-0005-0000-0000-0000FE2E0000}"/>
    <cellStyle name="Vírgula 3 2 2 5 4 5" xfId="8144" xr:uid="{00000000-0005-0000-0000-0000FF2E0000}"/>
    <cellStyle name="Vírgula 3 2 2 5 4 5 2" xfId="8145" xr:uid="{00000000-0005-0000-0000-0000002F0000}"/>
    <cellStyle name="Vírgula 3 2 2 5 4 5 3" xfId="8146" xr:uid="{00000000-0005-0000-0000-0000012F0000}"/>
    <cellStyle name="Vírgula 3 2 2 5 4 6" xfId="8147" xr:uid="{00000000-0005-0000-0000-0000022F0000}"/>
    <cellStyle name="Vírgula 3 2 2 5 4 7" xfId="8148" xr:uid="{00000000-0005-0000-0000-0000032F0000}"/>
    <cellStyle name="Vírgula 3 2 2 5 4 8" xfId="8149" xr:uid="{00000000-0005-0000-0000-0000042F0000}"/>
    <cellStyle name="Vírgula 3 2 2 5 5" xfId="8150" xr:uid="{00000000-0005-0000-0000-0000052F0000}"/>
    <cellStyle name="Vírgula 3 2 2 5 5 2" xfId="8151" xr:uid="{00000000-0005-0000-0000-0000062F0000}"/>
    <cellStyle name="Vírgula 3 2 2 5 5 2 2" xfId="8152" xr:uid="{00000000-0005-0000-0000-0000072F0000}"/>
    <cellStyle name="Vírgula 3 2 2 5 5 2 2 2" xfId="8153" xr:uid="{00000000-0005-0000-0000-0000082F0000}"/>
    <cellStyle name="Vírgula 3 2 2 5 5 2 2 3" xfId="8154" xr:uid="{00000000-0005-0000-0000-0000092F0000}"/>
    <cellStyle name="Vírgula 3 2 2 5 5 2 3" xfId="8155" xr:uid="{00000000-0005-0000-0000-00000A2F0000}"/>
    <cellStyle name="Vírgula 3 2 2 5 5 2 4" xfId="8156" xr:uid="{00000000-0005-0000-0000-00000B2F0000}"/>
    <cellStyle name="Vírgula 3 2 2 5 5 2 5" xfId="8157" xr:uid="{00000000-0005-0000-0000-00000C2F0000}"/>
    <cellStyle name="Vírgula 3 2 2 5 5 3" xfId="8158" xr:uid="{00000000-0005-0000-0000-00000D2F0000}"/>
    <cellStyle name="Vírgula 3 2 2 5 5 3 2" xfId="8159" xr:uid="{00000000-0005-0000-0000-00000E2F0000}"/>
    <cellStyle name="Vírgula 3 2 2 5 5 3 3" xfId="8160" xr:uid="{00000000-0005-0000-0000-00000F2F0000}"/>
    <cellStyle name="Vírgula 3 2 2 5 5 4" xfId="8161" xr:uid="{00000000-0005-0000-0000-0000102F0000}"/>
    <cellStyle name="Vírgula 3 2 2 5 5 5" xfId="8162" xr:uid="{00000000-0005-0000-0000-0000112F0000}"/>
    <cellStyle name="Vírgula 3 2 2 5 5 6" xfId="8163" xr:uid="{00000000-0005-0000-0000-0000122F0000}"/>
    <cellStyle name="Vírgula 3 2 2 5 6" xfId="8164" xr:uid="{00000000-0005-0000-0000-0000132F0000}"/>
    <cellStyle name="Vírgula 3 2 2 5 6 2" xfId="8165" xr:uid="{00000000-0005-0000-0000-0000142F0000}"/>
    <cellStyle name="Vírgula 3 2 2 5 6 2 2" xfId="8166" xr:uid="{00000000-0005-0000-0000-0000152F0000}"/>
    <cellStyle name="Vírgula 3 2 2 5 6 2 3" xfId="8167" xr:uid="{00000000-0005-0000-0000-0000162F0000}"/>
    <cellStyle name="Vírgula 3 2 2 5 6 3" xfId="8168" xr:uid="{00000000-0005-0000-0000-0000172F0000}"/>
    <cellStyle name="Vírgula 3 2 2 5 6 4" xfId="8169" xr:uid="{00000000-0005-0000-0000-0000182F0000}"/>
    <cellStyle name="Vírgula 3 2 2 5 6 5" xfId="8170" xr:uid="{00000000-0005-0000-0000-0000192F0000}"/>
    <cellStyle name="Vírgula 3 2 2 5 7" xfId="8171" xr:uid="{00000000-0005-0000-0000-00001A2F0000}"/>
    <cellStyle name="Vírgula 3 2 2 5 7 2" xfId="8172" xr:uid="{00000000-0005-0000-0000-00001B2F0000}"/>
    <cellStyle name="Vírgula 3 2 2 5 7 2 2" xfId="8173" xr:uid="{00000000-0005-0000-0000-00001C2F0000}"/>
    <cellStyle name="Vírgula 3 2 2 5 7 2 3" xfId="8174" xr:uid="{00000000-0005-0000-0000-00001D2F0000}"/>
    <cellStyle name="Vírgula 3 2 2 5 7 3" xfId="8175" xr:uid="{00000000-0005-0000-0000-00001E2F0000}"/>
    <cellStyle name="Vírgula 3 2 2 5 7 4" xfId="8176" xr:uid="{00000000-0005-0000-0000-00001F2F0000}"/>
    <cellStyle name="Vírgula 3 2 2 5 7 5" xfId="8177" xr:uid="{00000000-0005-0000-0000-0000202F0000}"/>
    <cellStyle name="Vírgula 3 2 2 5 8" xfId="8178" xr:uid="{00000000-0005-0000-0000-0000212F0000}"/>
    <cellStyle name="Vírgula 3 2 2 5 8 2" xfId="8179" xr:uid="{00000000-0005-0000-0000-0000222F0000}"/>
    <cellStyle name="Vírgula 3 2 2 5 8 3" xfId="8180" xr:uid="{00000000-0005-0000-0000-0000232F0000}"/>
    <cellStyle name="Vírgula 3 2 2 5 9" xfId="8181" xr:uid="{00000000-0005-0000-0000-0000242F0000}"/>
    <cellStyle name="Vírgula 3 2 2 5_Empréstimos e Financiamento SPE" xfId="10767" xr:uid="{00000000-0005-0000-0000-0000252F0000}"/>
    <cellStyle name="Vírgula 3 2 2 6" xfId="8182" xr:uid="{00000000-0005-0000-0000-0000262F0000}"/>
    <cellStyle name="Vírgula 3 2 2 6 2" xfId="8183" xr:uid="{00000000-0005-0000-0000-0000272F0000}"/>
    <cellStyle name="Vírgula 3 2 2 6 2 2" xfId="8184" xr:uid="{00000000-0005-0000-0000-0000282F0000}"/>
    <cellStyle name="Vírgula 3 2 2 6 2 2 2" xfId="8185" xr:uid="{00000000-0005-0000-0000-0000292F0000}"/>
    <cellStyle name="Vírgula 3 2 2 6 2 2 2 2" xfId="8186" xr:uid="{00000000-0005-0000-0000-00002A2F0000}"/>
    <cellStyle name="Vírgula 3 2 2 6 2 2 2 3" xfId="8187" xr:uid="{00000000-0005-0000-0000-00002B2F0000}"/>
    <cellStyle name="Vírgula 3 2 2 6 2 2 3" xfId="8188" xr:uid="{00000000-0005-0000-0000-00002C2F0000}"/>
    <cellStyle name="Vírgula 3 2 2 6 2 2 4" xfId="8189" xr:uid="{00000000-0005-0000-0000-00002D2F0000}"/>
    <cellStyle name="Vírgula 3 2 2 6 2 2 5" xfId="8190" xr:uid="{00000000-0005-0000-0000-00002E2F0000}"/>
    <cellStyle name="Vírgula 3 2 2 6 2 3" xfId="8191" xr:uid="{00000000-0005-0000-0000-00002F2F0000}"/>
    <cellStyle name="Vírgula 3 2 2 6 2 3 2" xfId="8192" xr:uid="{00000000-0005-0000-0000-0000302F0000}"/>
    <cellStyle name="Vírgula 3 2 2 6 2 3 2 2" xfId="8193" xr:uid="{00000000-0005-0000-0000-0000312F0000}"/>
    <cellStyle name="Vírgula 3 2 2 6 2 3 2 3" xfId="8194" xr:uid="{00000000-0005-0000-0000-0000322F0000}"/>
    <cellStyle name="Vírgula 3 2 2 6 2 3 3" xfId="8195" xr:uid="{00000000-0005-0000-0000-0000332F0000}"/>
    <cellStyle name="Vírgula 3 2 2 6 2 3 4" xfId="8196" xr:uid="{00000000-0005-0000-0000-0000342F0000}"/>
    <cellStyle name="Vírgula 3 2 2 6 2 3 5" xfId="8197" xr:uid="{00000000-0005-0000-0000-0000352F0000}"/>
    <cellStyle name="Vírgula 3 2 2 6 2 4" xfId="8198" xr:uid="{00000000-0005-0000-0000-0000362F0000}"/>
    <cellStyle name="Vírgula 3 2 2 6 2 4 2" xfId="8199" xr:uid="{00000000-0005-0000-0000-0000372F0000}"/>
    <cellStyle name="Vírgula 3 2 2 6 2 4 3" xfId="8200" xr:uid="{00000000-0005-0000-0000-0000382F0000}"/>
    <cellStyle name="Vírgula 3 2 2 6 2 5" xfId="8201" xr:uid="{00000000-0005-0000-0000-0000392F0000}"/>
    <cellStyle name="Vírgula 3 2 2 6 2 6" xfId="8202" xr:uid="{00000000-0005-0000-0000-00003A2F0000}"/>
    <cellStyle name="Vírgula 3 2 2 6 2 7" xfId="8203" xr:uid="{00000000-0005-0000-0000-00003B2F0000}"/>
    <cellStyle name="Vírgula 3 2 2 6 3" xfId="8204" xr:uid="{00000000-0005-0000-0000-00003C2F0000}"/>
    <cellStyle name="Vírgula 3 2 2 6 3 2" xfId="8205" xr:uid="{00000000-0005-0000-0000-00003D2F0000}"/>
    <cellStyle name="Vírgula 3 2 2 6 3 2 2" xfId="8206" xr:uid="{00000000-0005-0000-0000-00003E2F0000}"/>
    <cellStyle name="Vírgula 3 2 2 6 3 2 2 2" xfId="8207" xr:uid="{00000000-0005-0000-0000-00003F2F0000}"/>
    <cellStyle name="Vírgula 3 2 2 6 3 2 2 3" xfId="8208" xr:uid="{00000000-0005-0000-0000-0000402F0000}"/>
    <cellStyle name="Vírgula 3 2 2 6 3 2 3" xfId="8209" xr:uid="{00000000-0005-0000-0000-0000412F0000}"/>
    <cellStyle name="Vírgula 3 2 2 6 3 2 4" xfId="8210" xr:uid="{00000000-0005-0000-0000-0000422F0000}"/>
    <cellStyle name="Vírgula 3 2 2 6 3 2 5" xfId="8211" xr:uid="{00000000-0005-0000-0000-0000432F0000}"/>
    <cellStyle name="Vírgula 3 2 2 6 3 3" xfId="8212" xr:uid="{00000000-0005-0000-0000-0000442F0000}"/>
    <cellStyle name="Vírgula 3 2 2 6 3 3 2" xfId="8213" xr:uid="{00000000-0005-0000-0000-0000452F0000}"/>
    <cellStyle name="Vírgula 3 2 2 6 3 3 2 2" xfId="8214" xr:uid="{00000000-0005-0000-0000-0000462F0000}"/>
    <cellStyle name="Vírgula 3 2 2 6 3 3 2 3" xfId="8215" xr:uid="{00000000-0005-0000-0000-0000472F0000}"/>
    <cellStyle name="Vírgula 3 2 2 6 3 3 3" xfId="8216" xr:uid="{00000000-0005-0000-0000-0000482F0000}"/>
    <cellStyle name="Vírgula 3 2 2 6 3 3 4" xfId="8217" xr:uid="{00000000-0005-0000-0000-0000492F0000}"/>
    <cellStyle name="Vírgula 3 2 2 6 3 3 5" xfId="8218" xr:uid="{00000000-0005-0000-0000-00004A2F0000}"/>
    <cellStyle name="Vírgula 3 2 2 6 3 4" xfId="8219" xr:uid="{00000000-0005-0000-0000-00004B2F0000}"/>
    <cellStyle name="Vírgula 3 2 2 6 3 4 2" xfId="8220" xr:uid="{00000000-0005-0000-0000-00004C2F0000}"/>
    <cellStyle name="Vírgula 3 2 2 6 3 4 3" xfId="8221" xr:uid="{00000000-0005-0000-0000-00004D2F0000}"/>
    <cellStyle name="Vírgula 3 2 2 6 3 5" xfId="8222" xr:uid="{00000000-0005-0000-0000-00004E2F0000}"/>
    <cellStyle name="Vírgula 3 2 2 6 3 6" xfId="8223" xr:uid="{00000000-0005-0000-0000-00004F2F0000}"/>
    <cellStyle name="Vírgula 3 2 2 6 3 7" xfId="8224" xr:uid="{00000000-0005-0000-0000-0000502F0000}"/>
    <cellStyle name="Vírgula 3 2 2 6 4" xfId="8225" xr:uid="{00000000-0005-0000-0000-0000512F0000}"/>
    <cellStyle name="Vírgula 3 2 2 6 4 2" xfId="8226" xr:uid="{00000000-0005-0000-0000-0000522F0000}"/>
    <cellStyle name="Vírgula 3 2 2 6 4 2 2" xfId="8227" xr:uid="{00000000-0005-0000-0000-0000532F0000}"/>
    <cellStyle name="Vírgula 3 2 2 6 4 2 3" xfId="8228" xr:uid="{00000000-0005-0000-0000-0000542F0000}"/>
    <cellStyle name="Vírgula 3 2 2 6 4 3" xfId="8229" xr:uid="{00000000-0005-0000-0000-0000552F0000}"/>
    <cellStyle name="Vírgula 3 2 2 6 4 4" xfId="8230" xr:uid="{00000000-0005-0000-0000-0000562F0000}"/>
    <cellStyle name="Vírgula 3 2 2 6 4 5" xfId="8231" xr:uid="{00000000-0005-0000-0000-0000572F0000}"/>
    <cellStyle name="Vírgula 3 2 2 6 5" xfId="8232" xr:uid="{00000000-0005-0000-0000-0000582F0000}"/>
    <cellStyle name="Vírgula 3 2 2 6 5 2" xfId="8233" xr:uid="{00000000-0005-0000-0000-0000592F0000}"/>
    <cellStyle name="Vírgula 3 2 2 6 5 2 2" xfId="8234" xr:uid="{00000000-0005-0000-0000-00005A2F0000}"/>
    <cellStyle name="Vírgula 3 2 2 6 5 2 3" xfId="8235" xr:uid="{00000000-0005-0000-0000-00005B2F0000}"/>
    <cellStyle name="Vírgula 3 2 2 6 5 3" xfId="8236" xr:uid="{00000000-0005-0000-0000-00005C2F0000}"/>
    <cellStyle name="Vírgula 3 2 2 6 5 4" xfId="8237" xr:uid="{00000000-0005-0000-0000-00005D2F0000}"/>
    <cellStyle name="Vírgula 3 2 2 6 5 5" xfId="8238" xr:uid="{00000000-0005-0000-0000-00005E2F0000}"/>
    <cellStyle name="Vírgula 3 2 2 6 6" xfId="8239" xr:uid="{00000000-0005-0000-0000-00005F2F0000}"/>
    <cellStyle name="Vírgula 3 2 2 6 6 2" xfId="8240" xr:uid="{00000000-0005-0000-0000-0000602F0000}"/>
    <cellStyle name="Vírgula 3 2 2 6 6 3" xfId="8241" xr:uid="{00000000-0005-0000-0000-0000612F0000}"/>
    <cellStyle name="Vírgula 3 2 2 6 7" xfId="8242" xr:uid="{00000000-0005-0000-0000-0000622F0000}"/>
    <cellStyle name="Vírgula 3 2 2 6 8" xfId="8243" xr:uid="{00000000-0005-0000-0000-0000632F0000}"/>
    <cellStyle name="Vírgula 3 2 2 6 9" xfId="8244" xr:uid="{00000000-0005-0000-0000-0000642F0000}"/>
    <cellStyle name="Vírgula 3 2 2 7" xfId="8245" xr:uid="{00000000-0005-0000-0000-0000652F0000}"/>
    <cellStyle name="Vírgula 3 2 2 7 10" xfId="8246" xr:uid="{00000000-0005-0000-0000-0000662F0000}"/>
    <cellStyle name="Vírgula 3 2 2 7 11" xfId="8247" xr:uid="{00000000-0005-0000-0000-0000672F0000}"/>
    <cellStyle name="Vírgula 3 2 2 7 2" xfId="8248" xr:uid="{00000000-0005-0000-0000-0000682F0000}"/>
    <cellStyle name="Vírgula 3 2 2 7 2 2" xfId="8249" xr:uid="{00000000-0005-0000-0000-0000692F0000}"/>
    <cellStyle name="Vírgula 3 2 2 7 2 2 2" xfId="8250" xr:uid="{00000000-0005-0000-0000-00006A2F0000}"/>
    <cellStyle name="Vírgula 3 2 2 7 2 2 2 2" xfId="8251" xr:uid="{00000000-0005-0000-0000-00006B2F0000}"/>
    <cellStyle name="Vírgula 3 2 2 7 2 2 2 3" xfId="8252" xr:uid="{00000000-0005-0000-0000-00006C2F0000}"/>
    <cellStyle name="Vírgula 3 2 2 7 2 2 3" xfId="8253" xr:uid="{00000000-0005-0000-0000-00006D2F0000}"/>
    <cellStyle name="Vírgula 3 2 2 7 2 2 4" xfId="8254" xr:uid="{00000000-0005-0000-0000-00006E2F0000}"/>
    <cellStyle name="Vírgula 3 2 2 7 2 2 5" xfId="8255" xr:uid="{00000000-0005-0000-0000-00006F2F0000}"/>
    <cellStyle name="Vírgula 3 2 2 7 2 3" xfId="8256" xr:uid="{00000000-0005-0000-0000-0000702F0000}"/>
    <cellStyle name="Vírgula 3 2 2 7 2 3 2" xfId="8257" xr:uid="{00000000-0005-0000-0000-0000712F0000}"/>
    <cellStyle name="Vírgula 3 2 2 7 2 3 2 2" xfId="8258" xr:uid="{00000000-0005-0000-0000-0000722F0000}"/>
    <cellStyle name="Vírgula 3 2 2 7 2 3 2 3" xfId="8259" xr:uid="{00000000-0005-0000-0000-0000732F0000}"/>
    <cellStyle name="Vírgula 3 2 2 7 2 3 3" xfId="8260" xr:uid="{00000000-0005-0000-0000-0000742F0000}"/>
    <cellStyle name="Vírgula 3 2 2 7 2 3 4" xfId="8261" xr:uid="{00000000-0005-0000-0000-0000752F0000}"/>
    <cellStyle name="Vírgula 3 2 2 7 2 3 5" xfId="8262" xr:uid="{00000000-0005-0000-0000-0000762F0000}"/>
    <cellStyle name="Vírgula 3 2 2 7 2 4" xfId="8263" xr:uid="{00000000-0005-0000-0000-0000772F0000}"/>
    <cellStyle name="Vírgula 3 2 2 7 2 4 2" xfId="8264" xr:uid="{00000000-0005-0000-0000-0000782F0000}"/>
    <cellStyle name="Vírgula 3 2 2 7 2 4 3" xfId="8265" xr:uid="{00000000-0005-0000-0000-0000792F0000}"/>
    <cellStyle name="Vírgula 3 2 2 7 2 5" xfId="8266" xr:uid="{00000000-0005-0000-0000-00007A2F0000}"/>
    <cellStyle name="Vírgula 3 2 2 7 2 6" xfId="8267" xr:uid="{00000000-0005-0000-0000-00007B2F0000}"/>
    <cellStyle name="Vírgula 3 2 2 7 2 7" xfId="8268" xr:uid="{00000000-0005-0000-0000-00007C2F0000}"/>
    <cellStyle name="Vírgula 3 2 2 7 3" xfId="8269" xr:uid="{00000000-0005-0000-0000-00007D2F0000}"/>
    <cellStyle name="Vírgula 3 2 2 7 3 2" xfId="8270" xr:uid="{00000000-0005-0000-0000-00007E2F0000}"/>
    <cellStyle name="Vírgula 3 2 2 7 3 2 2" xfId="8271" xr:uid="{00000000-0005-0000-0000-00007F2F0000}"/>
    <cellStyle name="Vírgula 3 2 2 7 3 2 2 2" xfId="8272" xr:uid="{00000000-0005-0000-0000-0000802F0000}"/>
    <cellStyle name="Vírgula 3 2 2 7 3 2 2 3" xfId="8273" xr:uid="{00000000-0005-0000-0000-0000812F0000}"/>
    <cellStyle name="Vírgula 3 2 2 7 3 2 3" xfId="8274" xr:uid="{00000000-0005-0000-0000-0000822F0000}"/>
    <cellStyle name="Vírgula 3 2 2 7 3 2 4" xfId="8275" xr:uid="{00000000-0005-0000-0000-0000832F0000}"/>
    <cellStyle name="Vírgula 3 2 2 7 3 2 5" xfId="8276" xr:uid="{00000000-0005-0000-0000-0000842F0000}"/>
    <cellStyle name="Vírgula 3 2 2 7 3 3" xfId="8277" xr:uid="{00000000-0005-0000-0000-0000852F0000}"/>
    <cellStyle name="Vírgula 3 2 2 7 3 3 2" xfId="8278" xr:uid="{00000000-0005-0000-0000-0000862F0000}"/>
    <cellStyle name="Vírgula 3 2 2 7 3 3 2 2" xfId="8279" xr:uid="{00000000-0005-0000-0000-0000872F0000}"/>
    <cellStyle name="Vírgula 3 2 2 7 3 3 2 3" xfId="8280" xr:uid="{00000000-0005-0000-0000-0000882F0000}"/>
    <cellStyle name="Vírgula 3 2 2 7 3 3 3" xfId="8281" xr:uid="{00000000-0005-0000-0000-0000892F0000}"/>
    <cellStyle name="Vírgula 3 2 2 7 3 3 4" xfId="8282" xr:uid="{00000000-0005-0000-0000-00008A2F0000}"/>
    <cellStyle name="Vírgula 3 2 2 7 3 3 5" xfId="8283" xr:uid="{00000000-0005-0000-0000-00008B2F0000}"/>
    <cellStyle name="Vírgula 3 2 2 7 3 4" xfId="8284" xr:uid="{00000000-0005-0000-0000-00008C2F0000}"/>
    <cellStyle name="Vírgula 3 2 2 7 3 4 2" xfId="8285" xr:uid="{00000000-0005-0000-0000-00008D2F0000}"/>
    <cellStyle name="Vírgula 3 2 2 7 3 4 3" xfId="8286" xr:uid="{00000000-0005-0000-0000-00008E2F0000}"/>
    <cellStyle name="Vírgula 3 2 2 7 3 5" xfId="8287" xr:uid="{00000000-0005-0000-0000-00008F2F0000}"/>
    <cellStyle name="Vírgula 3 2 2 7 3 6" xfId="8288" xr:uid="{00000000-0005-0000-0000-0000902F0000}"/>
    <cellStyle name="Vírgula 3 2 2 7 3 7" xfId="8289" xr:uid="{00000000-0005-0000-0000-0000912F0000}"/>
    <cellStyle name="Vírgula 3 2 2 7 4" xfId="8290" xr:uid="{00000000-0005-0000-0000-0000922F0000}"/>
    <cellStyle name="Vírgula 3 2 2 7 4 2" xfId="8291" xr:uid="{00000000-0005-0000-0000-0000932F0000}"/>
    <cellStyle name="Vírgula 3 2 2 7 4 2 2" xfId="8292" xr:uid="{00000000-0005-0000-0000-0000942F0000}"/>
    <cellStyle name="Vírgula 3 2 2 7 4 2 2 2" xfId="8293" xr:uid="{00000000-0005-0000-0000-0000952F0000}"/>
    <cellStyle name="Vírgula 3 2 2 7 4 2 2 3" xfId="8294" xr:uid="{00000000-0005-0000-0000-0000962F0000}"/>
    <cellStyle name="Vírgula 3 2 2 7 4 2 3" xfId="8295" xr:uid="{00000000-0005-0000-0000-0000972F0000}"/>
    <cellStyle name="Vírgula 3 2 2 7 4 2 4" xfId="8296" xr:uid="{00000000-0005-0000-0000-0000982F0000}"/>
    <cellStyle name="Vírgula 3 2 2 7 4 2 5" xfId="8297" xr:uid="{00000000-0005-0000-0000-0000992F0000}"/>
    <cellStyle name="Vírgula 3 2 2 7 4 3" xfId="8298" xr:uid="{00000000-0005-0000-0000-00009A2F0000}"/>
    <cellStyle name="Vírgula 3 2 2 7 4 3 2" xfId="8299" xr:uid="{00000000-0005-0000-0000-00009B2F0000}"/>
    <cellStyle name="Vírgula 3 2 2 7 4 3 2 2" xfId="8300" xr:uid="{00000000-0005-0000-0000-00009C2F0000}"/>
    <cellStyle name="Vírgula 3 2 2 7 4 3 2 3" xfId="8301" xr:uid="{00000000-0005-0000-0000-00009D2F0000}"/>
    <cellStyle name="Vírgula 3 2 2 7 4 3 3" xfId="8302" xr:uid="{00000000-0005-0000-0000-00009E2F0000}"/>
    <cellStyle name="Vírgula 3 2 2 7 4 3 4" xfId="8303" xr:uid="{00000000-0005-0000-0000-00009F2F0000}"/>
    <cellStyle name="Vírgula 3 2 2 7 4 3 5" xfId="8304" xr:uid="{00000000-0005-0000-0000-0000A02F0000}"/>
    <cellStyle name="Vírgula 3 2 2 7 4 4" xfId="8305" xr:uid="{00000000-0005-0000-0000-0000A12F0000}"/>
    <cellStyle name="Vírgula 3 2 2 7 4 4 2" xfId="8306" xr:uid="{00000000-0005-0000-0000-0000A22F0000}"/>
    <cellStyle name="Vírgula 3 2 2 7 4 4 3" xfId="8307" xr:uid="{00000000-0005-0000-0000-0000A32F0000}"/>
    <cellStyle name="Vírgula 3 2 2 7 4 5" xfId="8308" xr:uid="{00000000-0005-0000-0000-0000A42F0000}"/>
    <cellStyle name="Vírgula 3 2 2 7 4 6" xfId="8309" xr:uid="{00000000-0005-0000-0000-0000A52F0000}"/>
    <cellStyle name="Vírgula 3 2 2 7 4 7" xfId="8310" xr:uid="{00000000-0005-0000-0000-0000A62F0000}"/>
    <cellStyle name="Vírgula 3 2 2 7 5" xfId="8311" xr:uid="{00000000-0005-0000-0000-0000A72F0000}"/>
    <cellStyle name="Vírgula 3 2 2 7 5 2" xfId="8312" xr:uid="{00000000-0005-0000-0000-0000A82F0000}"/>
    <cellStyle name="Vírgula 3 2 2 7 5 2 2" xfId="8313" xr:uid="{00000000-0005-0000-0000-0000A92F0000}"/>
    <cellStyle name="Vírgula 3 2 2 7 5 2 3" xfId="8314" xr:uid="{00000000-0005-0000-0000-0000AA2F0000}"/>
    <cellStyle name="Vírgula 3 2 2 7 5 3" xfId="8315" xr:uid="{00000000-0005-0000-0000-0000AB2F0000}"/>
    <cellStyle name="Vírgula 3 2 2 7 5 4" xfId="8316" xr:uid="{00000000-0005-0000-0000-0000AC2F0000}"/>
    <cellStyle name="Vírgula 3 2 2 7 5 5" xfId="8317" xr:uid="{00000000-0005-0000-0000-0000AD2F0000}"/>
    <cellStyle name="Vírgula 3 2 2 7 6" xfId="8318" xr:uid="{00000000-0005-0000-0000-0000AE2F0000}"/>
    <cellStyle name="Vírgula 3 2 2 7 6 2" xfId="8319" xr:uid="{00000000-0005-0000-0000-0000AF2F0000}"/>
    <cellStyle name="Vírgula 3 2 2 7 6 2 2" xfId="8320" xr:uid="{00000000-0005-0000-0000-0000B02F0000}"/>
    <cellStyle name="Vírgula 3 2 2 7 6 2 3" xfId="8321" xr:uid="{00000000-0005-0000-0000-0000B12F0000}"/>
    <cellStyle name="Vírgula 3 2 2 7 6 3" xfId="8322" xr:uid="{00000000-0005-0000-0000-0000B22F0000}"/>
    <cellStyle name="Vírgula 3 2 2 7 6 4" xfId="8323" xr:uid="{00000000-0005-0000-0000-0000B32F0000}"/>
    <cellStyle name="Vírgula 3 2 2 7 6 5" xfId="8324" xr:uid="{00000000-0005-0000-0000-0000B42F0000}"/>
    <cellStyle name="Vírgula 3 2 2 7 7" xfId="8325" xr:uid="{00000000-0005-0000-0000-0000B52F0000}"/>
    <cellStyle name="Vírgula 3 2 2 7 7 2" xfId="8326" xr:uid="{00000000-0005-0000-0000-0000B62F0000}"/>
    <cellStyle name="Vírgula 3 2 2 7 7 2 2" xfId="8327" xr:uid="{00000000-0005-0000-0000-0000B72F0000}"/>
    <cellStyle name="Vírgula 3 2 2 7 7 2 3" xfId="8328" xr:uid="{00000000-0005-0000-0000-0000B82F0000}"/>
    <cellStyle name="Vírgula 3 2 2 7 7 3" xfId="8329" xr:uid="{00000000-0005-0000-0000-0000B92F0000}"/>
    <cellStyle name="Vírgula 3 2 2 7 7 4" xfId="8330" xr:uid="{00000000-0005-0000-0000-0000BA2F0000}"/>
    <cellStyle name="Vírgula 3 2 2 7 7 5" xfId="8331" xr:uid="{00000000-0005-0000-0000-0000BB2F0000}"/>
    <cellStyle name="Vírgula 3 2 2 7 8" xfId="8332" xr:uid="{00000000-0005-0000-0000-0000BC2F0000}"/>
    <cellStyle name="Vírgula 3 2 2 7 8 2" xfId="8333" xr:uid="{00000000-0005-0000-0000-0000BD2F0000}"/>
    <cellStyle name="Vírgula 3 2 2 7 8 3" xfId="8334" xr:uid="{00000000-0005-0000-0000-0000BE2F0000}"/>
    <cellStyle name="Vírgula 3 2 2 7 9" xfId="8335" xr:uid="{00000000-0005-0000-0000-0000BF2F0000}"/>
    <cellStyle name="Vírgula 3 2 2 8" xfId="8336" xr:uid="{00000000-0005-0000-0000-0000C02F0000}"/>
    <cellStyle name="Vírgula 3 2 2 8 2" xfId="8337" xr:uid="{00000000-0005-0000-0000-0000C12F0000}"/>
    <cellStyle name="Vírgula 3 2 2 8 2 2" xfId="8338" xr:uid="{00000000-0005-0000-0000-0000C22F0000}"/>
    <cellStyle name="Vírgula 3 2 2 8 2 2 2" xfId="8339" xr:uid="{00000000-0005-0000-0000-0000C32F0000}"/>
    <cellStyle name="Vírgula 3 2 2 8 2 2 3" xfId="8340" xr:uid="{00000000-0005-0000-0000-0000C42F0000}"/>
    <cellStyle name="Vírgula 3 2 2 8 2 3" xfId="8341" xr:uid="{00000000-0005-0000-0000-0000C52F0000}"/>
    <cellStyle name="Vírgula 3 2 2 8 2 4" xfId="8342" xr:uid="{00000000-0005-0000-0000-0000C62F0000}"/>
    <cellStyle name="Vírgula 3 2 2 8 2 5" xfId="8343" xr:uid="{00000000-0005-0000-0000-0000C72F0000}"/>
    <cellStyle name="Vírgula 3 2 2 8 3" xfId="8344" xr:uid="{00000000-0005-0000-0000-0000C82F0000}"/>
    <cellStyle name="Vírgula 3 2 2 8 3 2" xfId="8345" xr:uid="{00000000-0005-0000-0000-0000C92F0000}"/>
    <cellStyle name="Vírgula 3 2 2 8 3 2 2" xfId="8346" xr:uid="{00000000-0005-0000-0000-0000CA2F0000}"/>
    <cellStyle name="Vírgula 3 2 2 8 3 2 3" xfId="8347" xr:uid="{00000000-0005-0000-0000-0000CB2F0000}"/>
    <cellStyle name="Vírgula 3 2 2 8 3 3" xfId="8348" xr:uid="{00000000-0005-0000-0000-0000CC2F0000}"/>
    <cellStyle name="Vírgula 3 2 2 8 3 4" xfId="8349" xr:uid="{00000000-0005-0000-0000-0000CD2F0000}"/>
    <cellStyle name="Vírgula 3 2 2 8 3 5" xfId="8350" xr:uid="{00000000-0005-0000-0000-0000CE2F0000}"/>
    <cellStyle name="Vírgula 3 2 2 8 4" xfId="8351" xr:uid="{00000000-0005-0000-0000-0000CF2F0000}"/>
    <cellStyle name="Vírgula 3 2 2 8 4 2" xfId="8352" xr:uid="{00000000-0005-0000-0000-0000D02F0000}"/>
    <cellStyle name="Vírgula 3 2 2 8 4 3" xfId="8353" xr:uid="{00000000-0005-0000-0000-0000D12F0000}"/>
    <cellStyle name="Vírgula 3 2 2 8 5" xfId="8354" xr:uid="{00000000-0005-0000-0000-0000D22F0000}"/>
    <cellStyle name="Vírgula 3 2 2 8 6" xfId="8355" xr:uid="{00000000-0005-0000-0000-0000D32F0000}"/>
    <cellStyle name="Vírgula 3 2 2 8 7" xfId="8356" xr:uid="{00000000-0005-0000-0000-0000D42F0000}"/>
    <cellStyle name="Vírgula 3 2 2 9" xfId="8357" xr:uid="{00000000-0005-0000-0000-0000D52F0000}"/>
    <cellStyle name="Vírgula 3 2 2 9 2" xfId="8358" xr:uid="{00000000-0005-0000-0000-0000D62F0000}"/>
    <cellStyle name="Vírgula 3 2 2 9 2 2" xfId="8359" xr:uid="{00000000-0005-0000-0000-0000D72F0000}"/>
    <cellStyle name="Vírgula 3 2 2 9 2 2 2" xfId="8360" xr:uid="{00000000-0005-0000-0000-0000D82F0000}"/>
    <cellStyle name="Vírgula 3 2 2 9 2 2 3" xfId="8361" xr:uid="{00000000-0005-0000-0000-0000D92F0000}"/>
    <cellStyle name="Vírgula 3 2 2 9 2 3" xfId="8362" xr:uid="{00000000-0005-0000-0000-0000DA2F0000}"/>
    <cellStyle name="Vírgula 3 2 2 9 2 4" xfId="8363" xr:uid="{00000000-0005-0000-0000-0000DB2F0000}"/>
    <cellStyle name="Vírgula 3 2 2 9 2 5" xfId="8364" xr:uid="{00000000-0005-0000-0000-0000DC2F0000}"/>
    <cellStyle name="Vírgula 3 2 2 9 3" xfId="8365" xr:uid="{00000000-0005-0000-0000-0000DD2F0000}"/>
    <cellStyle name="Vírgula 3 2 2 9 3 2" xfId="8366" xr:uid="{00000000-0005-0000-0000-0000DE2F0000}"/>
    <cellStyle name="Vírgula 3 2 2 9 3 2 2" xfId="8367" xr:uid="{00000000-0005-0000-0000-0000DF2F0000}"/>
    <cellStyle name="Vírgula 3 2 2 9 3 2 3" xfId="8368" xr:uid="{00000000-0005-0000-0000-0000E02F0000}"/>
    <cellStyle name="Vírgula 3 2 2 9 3 3" xfId="8369" xr:uid="{00000000-0005-0000-0000-0000E12F0000}"/>
    <cellStyle name="Vírgula 3 2 2 9 3 4" xfId="8370" xr:uid="{00000000-0005-0000-0000-0000E22F0000}"/>
    <cellStyle name="Vírgula 3 2 2 9 3 5" xfId="8371" xr:uid="{00000000-0005-0000-0000-0000E32F0000}"/>
    <cellStyle name="Vírgula 3 2 2 9 4" xfId="8372" xr:uid="{00000000-0005-0000-0000-0000E42F0000}"/>
    <cellStyle name="Vírgula 3 2 2 9 4 2" xfId="8373" xr:uid="{00000000-0005-0000-0000-0000E52F0000}"/>
    <cellStyle name="Vírgula 3 2 2 9 4 3" xfId="8374" xr:uid="{00000000-0005-0000-0000-0000E62F0000}"/>
    <cellStyle name="Vírgula 3 2 2 9 5" xfId="8375" xr:uid="{00000000-0005-0000-0000-0000E72F0000}"/>
    <cellStyle name="Vírgula 3 2 2 9 6" xfId="8376" xr:uid="{00000000-0005-0000-0000-0000E82F0000}"/>
    <cellStyle name="Vírgula 3 2 2 9 7" xfId="8377" xr:uid="{00000000-0005-0000-0000-0000E92F0000}"/>
    <cellStyle name="Vírgula 3 2 2_Empréstimos e Financiamento SPE" xfId="10753" xr:uid="{00000000-0005-0000-0000-0000EA2F0000}"/>
    <cellStyle name="Vírgula 3 2 3" xfId="132" xr:uid="{00000000-0005-0000-0000-0000EB2F0000}"/>
    <cellStyle name="Vírgula 3 2 3 10" xfId="33075" xr:uid="{83E55538-3179-4A29-9824-520469ABD8C8}"/>
    <cellStyle name="Vírgula 3 2 3 2" xfId="570" xr:uid="{00000000-0005-0000-0000-0000EC2F0000}"/>
    <cellStyle name="Vírgula 3 2 3 2 2" xfId="8378" xr:uid="{00000000-0005-0000-0000-0000ED2F0000}"/>
    <cellStyle name="Vírgula 3 2 3 2 3" xfId="8379" xr:uid="{00000000-0005-0000-0000-0000EE2F0000}"/>
    <cellStyle name="Vírgula 3 2 3 2 4" xfId="11283" xr:uid="{00000000-0005-0000-0000-0000EF2F0000}"/>
    <cellStyle name="Vírgula 3 2 3 2 4 2" xfId="14226" xr:uid="{00000000-0005-0000-0000-0000F02F0000}"/>
    <cellStyle name="Vírgula 3 2 3 2 4 2 2" xfId="20157" xr:uid="{9B124295-8CF4-4925-B836-B127743901EF}"/>
    <cellStyle name="Vírgula 3 2 3 2 4 2 2 2" xfId="31951" xr:uid="{FED71283-D8BC-4D3F-A2B4-E7A67230D93C}"/>
    <cellStyle name="Vírgula 3 2 3 2 4 2 2 3" xfId="43750" xr:uid="{499832D2-FC00-4B4E-8D55-73A7395CCC68}"/>
    <cellStyle name="Vírgula 3 2 3 2 4 2 3" xfId="26058" xr:uid="{57EED3C8-1E4E-407D-99E1-237C5049D407}"/>
    <cellStyle name="Vírgula 3 2 3 2 4 2 4" xfId="37853" xr:uid="{E6E83492-009C-4CE9-B977-11B8D8A141EC}"/>
    <cellStyle name="Vírgula 3 2 3 2 4 3" xfId="17221" xr:uid="{AA014C60-AE30-41D8-AF6D-53168F0407CD}"/>
    <cellStyle name="Vírgula 3 2 3 2 4 3 2" xfId="29015" xr:uid="{077997C7-935D-481C-A9A6-E40926B3D69D}"/>
    <cellStyle name="Vírgula 3 2 3 2 4 3 3" xfId="40814" xr:uid="{FB9A43F0-D5BC-400F-83DA-AF237F7E9C2D}"/>
    <cellStyle name="Vírgula 3 2 3 2 4 4" xfId="23122" xr:uid="{49EFD063-C680-4795-AAA3-04D7DB8345C7}"/>
    <cellStyle name="Vírgula 3 2 3 2 4 5" xfId="34917" xr:uid="{F1B4C1C9-8044-4917-8AC2-25AC4E0DC1C2}"/>
    <cellStyle name="Vírgula 3 2 3 2 5" xfId="12685" xr:uid="{00000000-0005-0000-0000-0000F12F0000}"/>
    <cellStyle name="Vírgula 3 2 3 2 5 2" xfId="18616" xr:uid="{D5BDDE70-44A7-4C70-BCF1-9EED7BEF24C5}"/>
    <cellStyle name="Vírgula 3 2 3 2 5 2 2" xfId="30410" xr:uid="{D65C7121-B11F-4679-8819-566FC2A5FC10}"/>
    <cellStyle name="Vírgula 3 2 3 2 5 2 3" xfId="42209" xr:uid="{A3209C59-61A9-4D6F-93D7-7C200C27D376}"/>
    <cellStyle name="Vírgula 3 2 3 2 5 3" xfId="24517" xr:uid="{2DCF4BE4-A2EC-418A-923A-516E51C35740}"/>
    <cellStyle name="Vírgula 3 2 3 2 5 4" xfId="36312" xr:uid="{9077FB80-F9E7-414D-85E3-E914D06867C1}"/>
    <cellStyle name="Vírgula 3 2 3 2 6" xfId="15672" xr:uid="{7D0FB223-FFBB-4FD5-9F59-F6E6F560CD34}"/>
    <cellStyle name="Vírgula 3 2 3 2 6 2" xfId="27470" xr:uid="{D2820233-C454-4E9A-BA5E-735CEA346E21}"/>
    <cellStyle name="Vírgula 3 2 3 2 6 3" xfId="39265" xr:uid="{7A0E6D9E-4F2F-42F4-A69C-3D41E192006C}"/>
    <cellStyle name="Vírgula 3 2 3 2 7" xfId="21580" xr:uid="{671EC010-DDB4-427B-B625-BF2D70DE46B4}"/>
    <cellStyle name="Vírgula 3 2 3 2 8" xfId="33372" xr:uid="{29687AED-8F70-4A5D-A177-59FA5000752C}"/>
    <cellStyle name="Vírgula 3 2 3 2_Empréstimos e Financiamento SPE" xfId="10769" xr:uid="{00000000-0005-0000-0000-0000F22F0000}"/>
    <cellStyle name="Vírgula 3 2 3 3" xfId="427" xr:uid="{00000000-0005-0000-0000-0000F32F0000}"/>
    <cellStyle name="Vírgula 3 2 3 3 2" xfId="11144" xr:uid="{00000000-0005-0000-0000-0000F42F0000}"/>
    <cellStyle name="Vírgula 3 2 3 3 2 2" xfId="14087" xr:uid="{00000000-0005-0000-0000-0000F52F0000}"/>
    <cellStyle name="Vírgula 3 2 3 3 2 2 2" xfId="20018" xr:uid="{A36F33F9-1FAF-4CC1-8FB7-AF7C5F54BF48}"/>
    <cellStyle name="Vírgula 3 2 3 3 2 2 2 2" xfId="31812" xr:uid="{F85C082E-84CF-4EDE-8891-94FD6B80FE84}"/>
    <cellStyle name="Vírgula 3 2 3 3 2 2 2 3" xfId="43611" xr:uid="{7985D7A7-5F0E-49C3-886D-B96DB7587E92}"/>
    <cellStyle name="Vírgula 3 2 3 3 2 2 3" xfId="25919" xr:uid="{C29ED001-3902-4E4C-BD3D-EE65E46F906B}"/>
    <cellStyle name="Vírgula 3 2 3 3 2 2 4" xfId="37714" xr:uid="{D1EF66AB-302C-4F5E-AEC9-518E74F7BAA2}"/>
    <cellStyle name="Vírgula 3 2 3 3 2 3" xfId="17082" xr:uid="{20DB6BB8-3591-4984-B290-EA8A19D735AD}"/>
    <cellStyle name="Vírgula 3 2 3 3 2 3 2" xfId="28876" xr:uid="{0067D104-2EF8-43B6-8802-397571C224D7}"/>
    <cellStyle name="Vírgula 3 2 3 3 2 3 3" xfId="40675" xr:uid="{532C794D-E5ED-4211-9D4F-A90EB745C769}"/>
    <cellStyle name="Vírgula 3 2 3 3 2 4" xfId="22983" xr:uid="{F4026BA3-0DDD-4C7B-BA25-B0B5FC20BD69}"/>
    <cellStyle name="Vírgula 3 2 3 3 2 5" xfId="34778" xr:uid="{D66B7341-B49B-4E05-90A1-5F95EED871E8}"/>
    <cellStyle name="Vírgula 3 2 3 3 3" xfId="12542" xr:uid="{00000000-0005-0000-0000-0000F62F0000}"/>
    <cellStyle name="Vírgula 3 2 3 3 3 2" xfId="18473" xr:uid="{7B36F9BB-5A4A-462A-8B8E-88A797B3FE79}"/>
    <cellStyle name="Vírgula 3 2 3 3 3 2 2" xfId="30267" xr:uid="{3984FE42-254A-4587-837A-F59A2FBF9FDB}"/>
    <cellStyle name="Vírgula 3 2 3 3 3 2 3" xfId="42066" xr:uid="{BF0697AB-E273-43FE-A40C-FBB7B4659E0F}"/>
    <cellStyle name="Vírgula 3 2 3 3 3 3" xfId="24374" xr:uid="{2A676389-403C-4046-85A6-CDE8D5490958}"/>
    <cellStyle name="Vírgula 3 2 3 3 3 4" xfId="36169" xr:uid="{C6696FE9-463D-4075-AD94-38B7CFF412FF}"/>
    <cellStyle name="Vírgula 3 2 3 3 4" xfId="15529" xr:uid="{3253E2E0-3736-47E1-8087-7FA9B283FAA2}"/>
    <cellStyle name="Vírgula 3 2 3 3 4 2" xfId="27327" xr:uid="{38FF2FB9-C9B1-445A-85A0-A57FD4D07798}"/>
    <cellStyle name="Vírgula 3 2 3 3 4 3" xfId="39122" xr:uid="{35131F31-ECCB-4CAA-B399-B422130C5480}"/>
    <cellStyle name="Vírgula 3 2 3 3 5" xfId="21437" xr:uid="{038CBC8F-AC9F-4BE7-BCCC-0AE679FD7C88}"/>
    <cellStyle name="Vírgula 3 2 3 3 6" xfId="33229" xr:uid="{64B44759-F32F-4863-86E9-0A1086A3155B}"/>
    <cellStyle name="Vírgula 3 2 3 4" xfId="8380" xr:uid="{00000000-0005-0000-0000-0000F72F0000}"/>
    <cellStyle name="Vírgula 3 2 3 5" xfId="8381" xr:uid="{00000000-0005-0000-0000-0000F82F0000}"/>
    <cellStyle name="Vírgula 3 2 3 6" xfId="10988" xr:uid="{00000000-0005-0000-0000-0000F92F0000}"/>
    <cellStyle name="Vírgula 3 2 3 6 2" xfId="13937" xr:uid="{00000000-0005-0000-0000-0000FA2F0000}"/>
    <cellStyle name="Vírgula 3 2 3 6 2 2" xfId="19868" xr:uid="{23EFB055-E2C4-456E-95C5-0C5AE43EAE8D}"/>
    <cellStyle name="Vírgula 3 2 3 6 2 2 2" xfId="31662" xr:uid="{0430601B-073E-4C4A-BFD6-73E8F84F6E0E}"/>
    <cellStyle name="Vírgula 3 2 3 6 2 2 3" xfId="43461" xr:uid="{FD07D448-C5B6-4FF1-AD8E-60450677E8E9}"/>
    <cellStyle name="Vírgula 3 2 3 6 2 3" xfId="25769" xr:uid="{19E902D0-4AC9-4748-921E-6ED905432ECE}"/>
    <cellStyle name="Vírgula 3 2 3 6 2 4" xfId="37564" xr:uid="{983B43C5-0A07-4582-AA79-9929B294EED0}"/>
    <cellStyle name="Vírgula 3 2 3 6 3" xfId="16932" xr:uid="{2F20C371-A61F-4D5C-922F-3BDAD236DD2A}"/>
    <cellStyle name="Vírgula 3 2 3 6 3 2" xfId="28726" xr:uid="{7D1BB6B8-3C2B-42C9-BFA4-C18B19E67312}"/>
    <cellStyle name="Vírgula 3 2 3 6 3 3" xfId="40525" xr:uid="{0D992F29-5C6B-448F-A122-5C3971E5ACEE}"/>
    <cellStyle name="Vírgula 3 2 3 6 4" xfId="22833" xr:uid="{DC6DA076-7604-4923-A927-D3C87814F92F}"/>
    <cellStyle name="Vírgula 3 2 3 6 5" xfId="34628" xr:uid="{B729F719-390F-4EED-A3D6-C14671EEC18D}"/>
    <cellStyle name="Vírgula 3 2 3 7" xfId="12388" xr:uid="{00000000-0005-0000-0000-0000FB2F0000}"/>
    <cellStyle name="Vírgula 3 2 3 7 2" xfId="18319" xr:uid="{D37610B3-34F8-4898-9FBF-29C6D25E5986}"/>
    <cellStyle name="Vírgula 3 2 3 7 2 2" xfId="30113" xr:uid="{0A92D3DB-1499-4516-B7E9-D7DCBB237D75}"/>
    <cellStyle name="Vírgula 3 2 3 7 2 3" xfId="41912" xr:uid="{6FBD1784-712C-4B7C-B2B1-6A9705ADD99B}"/>
    <cellStyle name="Vírgula 3 2 3 7 3" xfId="24220" xr:uid="{728EC394-B7AD-49E6-8929-F895B51DE353}"/>
    <cellStyle name="Vírgula 3 2 3 7 4" xfId="36015" xr:uid="{AD1779F0-1581-4B6F-8A87-F70FF9BCDDC3}"/>
    <cellStyle name="Vírgula 3 2 3 8" xfId="15375" xr:uid="{B3BE5000-19BF-42EA-BB1A-FE97E6165516}"/>
    <cellStyle name="Vírgula 3 2 3 8 2" xfId="27173" xr:uid="{314A4522-B69A-4D0A-A1ED-3CEF98727882}"/>
    <cellStyle name="Vírgula 3 2 3 8 3" xfId="38968" xr:uid="{D1BB6CDF-5A60-4EC6-8991-CE12E44D5786}"/>
    <cellStyle name="Vírgula 3 2 3 9" xfId="21283" xr:uid="{6F4505C7-5E3D-4C22-AE0D-215639D3790F}"/>
    <cellStyle name="Vírgula 3 2 3_Empréstimos e Financiamento SPE" xfId="10768" xr:uid="{00000000-0005-0000-0000-0000FC2F0000}"/>
    <cellStyle name="Vírgula 3 2 4" xfId="102" xr:uid="{00000000-0005-0000-0000-0000FD2F0000}"/>
    <cellStyle name="Vírgula 3 2 4 10" xfId="33057" xr:uid="{DA337937-F140-4B6C-B6F0-ECB2EF6852B3}"/>
    <cellStyle name="Vírgula 3 2 4 2" xfId="552" xr:uid="{00000000-0005-0000-0000-0000FE2F0000}"/>
    <cellStyle name="Vírgula 3 2 4 2 2" xfId="8382" xr:uid="{00000000-0005-0000-0000-0000FF2F0000}"/>
    <cellStyle name="Vírgula 3 2 4 2 3" xfId="8383" xr:uid="{00000000-0005-0000-0000-000000300000}"/>
    <cellStyle name="Vírgula 3 2 4 2 4" xfId="11265" xr:uid="{00000000-0005-0000-0000-000001300000}"/>
    <cellStyle name="Vírgula 3 2 4 2 4 2" xfId="14208" xr:uid="{00000000-0005-0000-0000-000002300000}"/>
    <cellStyle name="Vírgula 3 2 4 2 4 2 2" xfId="20139" xr:uid="{8C3171D5-A2F6-4E56-A486-C311765B1D3E}"/>
    <cellStyle name="Vírgula 3 2 4 2 4 2 2 2" xfId="31933" xr:uid="{CB4717A5-D0BE-4B94-A2CD-D510492EC619}"/>
    <cellStyle name="Vírgula 3 2 4 2 4 2 2 3" xfId="43732" xr:uid="{DCA7E352-12B4-4542-9ABA-F6FE78A96DD1}"/>
    <cellStyle name="Vírgula 3 2 4 2 4 2 3" xfId="26040" xr:uid="{453E3582-C056-4234-AAC9-4C87F541B5F4}"/>
    <cellStyle name="Vírgula 3 2 4 2 4 2 4" xfId="37835" xr:uid="{B9A8454C-E403-4D0A-AE75-E4DFA98EA822}"/>
    <cellStyle name="Vírgula 3 2 4 2 4 3" xfId="17203" xr:uid="{10F206D9-2DAB-4549-8BC6-407FC23A631E}"/>
    <cellStyle name="Vírgula 3 2 4 2 4 3 2" xfId="28997" xr:uid="{0D7F125D-6760-46E7-ABBE-288D67A78E60}"/>
    <cellStyle name="Vírgula 3 2 4 2 4 3 3" xfId="40796" xr:uid="{22740A84-AFE5-448A-96BC-C23072AE5B11}"/>
    <cellStyle name="Vírgula 3 2 4 2 4 4" xfId="23104" xr:uid="{A0F026B2-3EE9-4600-8A44-C3811EB8194E}"/>
    <cellStyle name="Vírgula 3 2 4 2 4 5" xfId="34899" xr:uid="{F2046543-6400-4F43-828C-76B7C3CE49A8}"/>
    <cellStyle name="Vírgula 3 2 4 2 5" xfId="12667" xr:uid="{00000000-0005-0000-0000-000003300000}"/>
    <cellStyle name="Vírgula 3 2 4 2 5 2" xfId="18598" xr:uid="{0EFD814A-EB56-411A-B0FD-7914131E2A2F}"/>
    <cellStyle name="Vírgula 3 2 4 2 5 2 2" xfId="30392" xr:uid="{BCA42495-F7EC-44C1-BC7E-7619C8E00672}"/>
    <cellStyle name="Vírgula 3 2 4 2 5 2 3" xfId="42191" xr:uid="{064769A4-86A2-4AED-93C2-3CCCD098970A}"/>
    <cellStyle name="Vírgula 3 2 4 2 5 3" xfId="24499" xr:uid="{59291140-D105-4EEC-8571-F39DDB521747}"/>
    <cellStyle name="Vírgula 3 2 4 2 5 4" xfId="36294" xr:uid="{E20826D2-4D22-4949-B45C-9B2A8E529F90}"/>
    <cellStyle name="Vírgula 3 2 4 2 6" xfId="15654" xr:uid="{D03EF08E-527E-4D13-B1B3-C355FBD01784}"/>
    <cellStyle name="Vírgula 3 2 4 2 6 2" xfId="27452" xr:uid="{385CF27E-0B71-41BA-AAE6-13918C22177D}"/>
    <cellStyle name="Vírgula 3 2 4 2 6 3" xfId="39247" xr:uid="{C8F6478A-CCE0-485D-AA70-D826002BB548}"/>
    <cellStyle name="Vírgula 3 2 4 2 7" xfId="21562" xr:uid="{8C5A8956-D1BD-4BCF-AD3E-6C9FF18B33BA}"/>
    <cellStyle name="Vírgula 3 2 4 2 8" xfId="33354" xr:uid="{9A8CAD48-5A27-468A-8CD6-53A30AB6482B}"/>
    <cellStyle name="Vírgula 3 2 4 2_Empréstimos e Financiamento SPE" xfId="10771" xr:uid="{00000000-0005-0000-0000-000004300000}"/>
    <cellStyle name="Vírgula 3 2 4 3" xfId="409" xr:uid="{00000000-0005-0000-0000-000005300000}"/>
    <cellStyle name="Vírgula 3 2 4 3 2" xfId="11126" xr:uid="{00000000-0005-0000-0000-000006300000}"/>
    <cellStyle name="Vírgula 3 2 4 3 2 2" xfId="14069" xr:uid="{00000000-0005-0000-0000-000007300000}"/>
    <cellStyle name="Vírgula 3 2 4 3 2 2 2" xfId="20000" xr:uid="{DA5F25F0-65BA-4A63-9B44-9FC9BD310779}"/>
    <cellStyle name="Vírgula 3 2 4 3 2 2 2 2" xfId="31794" xr:uid="{26A42BF0-6F11-40DA-B7A9-D5DFFC05F914}"/>
    <cellStyle name="Vírgula 3 2 4 3 2 2 2 3" xfId="43593" xr:uid="{6EBC7045-DF93-4600-9227-0C59BA7031B4}"/>
    <cellStyle name="Vírgula 3 2 4 3 2 2 3" xfId="25901" xr:uid="{B6188373-0FFA-48A0-B18C-BE7DD1257BAF}"/>
    <cellStyle name="Vírgula 3 2 4 3 2 2 4" xfId="37696" xr:uid="{D1107949-D4FA-44C2-B954-CD3CD0804B73}"/>
    <cellStyle name="Vírgula 3 2 4 3 2 3" xfId="17064" xr:uid="{979F4AE8-6B61-44B9-A53E-F9D77C8D201A}"/>
    <cellStyle name="Vírgula 3 2 4 3 2 3 2" xfId="28858" xr:uid="{346FFDD1-0676-461D-939E-66A60672803F}"/>
    <cellStyle name="Vírgula 3 2 4 3 2 3 3" xfId="40657" xr:uid="{3D122634-0003-44D5-B46A-F06AFADE0E9D}"/>
    <cellStyle name="Vírgula 3 2 4 3 2 4" xfId="22965" xr:uid="{7A0B12DB-FE5E-48E4-B577-30AC7895CED3}"/>
    <cellStyle name="Vírgula 3 2 4 3 2 5" xfId="34760" xr:uid="{BA260FBE-D83D-4571-BB15-C34B3AF692E5}"/>
    <cellStyle name="Vírgula 3 2 4 3 3" xfId="12524" xr:uid="{00000000-0005-0000-0000-000008300000}"/>
    <cellStyle name="Vírgula 3 2 4 3 3 2" xfId="18455" xr:uid="{0FFBCD22-102B-4D90-BAF4-CEEA654DDBE8}"/>
    <cellStyle name="Vírgula 3 2 4 3 3 2 2" xfId="30249" xr:uid="{6727F09C-5FD6-4FD8-8F38-A558FEDC233A}"/>
    <cellStyle name="Vírgula 3 2 4 3 3 2 3" xfId="42048" xr:uid="{2FDA8C99-2556-47C0-B459-5365BD6071F9}"/>
    <cellStyle name="Vírgula 3 2 4 3 3 3" xfId="24356" xr:uid="{CB4C429B-4BAE-4287-BEA1-7156E5D22A20}"/>
    <cellStyle name="Vírgula 3 2 4 3 3 4" xfId="36151" xr:uid="{F4792671-89F4-4637-9C16-2F3F8A88AFF2}"/>
    <cellStyle name="Vírgula 3 2 4 3 4" xfId="15511" xr:uid="{E465014C-14A6-4FAB-B7D8-04075EFB1727}"/>
    <cellStyle name="Vírgula 3 2 4 3 4 2" xfId="27309" xr:uid="{41094680-C737-43AF-BF1E-BEF304522C94}"/>
    <cellStyle name="Vírgula 3 2 4 3 4 3" xfId="39104" xr:uid="{389E02B3-2F2E-406D-B016-94045A29E13A}"/>
    <cellStyle name="Vírgula 3 2 4 3 5" xfId="21419" xr:uid="{496A783A-BD69-4365-9A9B-5F2239AE3EAF}"/>
    <cellStyle name="Vírgula 3 2 4 3 6" xfId="33211" xr:uid="{7F18D9D9-7501-4DB8-873B-7F510522EE73}"/>
    <cellStyle name="Vírgula 3 2 4 4" xfId="8384" xr:uid="{00000000-0005-0000-0000-000009300000}"/>
    <cellStyle name="Vírgula 3 2 4 5" xfId="8385" xr:uid="{00000000-0005-0000-0000-00000A300000}"/>
    <cellStyle name="Vírgula 3 2 4 6" xfId="10970" xr:uid="{00000000-0005-0000-0000-00000B300000}"/>
    <cellStyle name="Vírgula 3 2 4 6 2" xfId="13919" xr:uid="{00000000-0005-0000-0000-00000C300000}"/>
    <cellStyle name="Vírgula 3 2 4 6 2 2" xfId="19850" xr:uid="{1A40D49B-0D96-48D2-97A0-2AE06CEFF35A}"/>
    <cellStyle name="Vírgula 3 2 4 6 2 2 2" xfId="31644" xr:uid="{C16CCB8D-97D6-49D2-A0E5-09B16EDD8617}"/>
    <cellStyle name="Vírgula 3 2 4 6 2 2 3" xfId="43443" xr:uid="{DAFBE0E1-5F00-4C95-95B7-242991321837}"/>
    <cellStyle name="Vírgula 3 2 4 6 2 3" xfId="25751" xr:uid="{7958D56B-0658-43B0-8A15-2F493A49484B}"/>
    <cellStyle name="Vírgula 3 2 4 6 2 4" xfId="37546" xr:uid="{7587FC66-B3B3-425C-A0BF-775F069C49B8}"/>
    <cellStyle name="Vírgula 3 2 4 6 3" xfId="16914" xr:uid="{236467B8-9A32-45D6-B371-2B63D6C8B91F}"/>
    <cellStyle name="Vírgula 3 2 4 6 3 2" xfId="28708" xr:uid="{C88192F7-4C51-4606-A362-E21281B1F8A7}"/>
    <cellStyle name="Vírgula 3 2 4 6 3 3" xfId="40507" xr:uid="{04AA529D-1773-45E9-8F91-9F91A1D5AF44}"/>
    <cellStyle name="Vírgula 3 2 4 6 4" xfId="22815" xr:uid="{A730FFE6-AA53-4362-B559-4FBD2AA640EF}"/>
    <cellStyle name="Vírgula 3 2 4 6 5" xfId="34610" xr:uid="{8D63A609-4EB8-4FED-9644-C0286307B7D0}"/>
    <cellStyle name="Vírgula 3 2 4 7" xfId="12370" xr:uid="{00000000-0005-0000-0000-00000D300000}"/>
    <cellStyle name="Vírgula 3 2 4 7 2" xfId="18301" xr:uid="{A5DC51A1-1F36-4CF8-9813-28F63BA664E7}"/>
    <cellStyle name="Vírgula 3 2 4 7 2 2" xfId="30095" xr:uid="{CAC44A4E-7497-4416-9C92-A66C3C227364}"/>
    <cellStyle name="Vírgula 3 2 4 7 2 3" xfId="41894" xr:uid="{187DE10C-1398-4E0A-8F07-9669D9D7833B}"/>
    <cellStyle name="Vírgula 3 2 4 7 3" xfId="24202" xr:uid="{7F89EF1B-6275-465E-9756-5860D9F08124}"/>
    <cellStyle name="Vírgula 3 2 4 7 4" xfId="35997" xr:uid="{F84960F7-D56B-48D6-A9AE-26CF5132512E}"/>
    <cellStyle name="Vírgula 3 2 4 8" xfId="15357" xr:uid="{6B784E1D-151C-4A91-8768-2B5C20AD7471}"/>
    <cellStyle name="Vírgula 3 2 4 8 2" xfId="27155" xr:uid="{2F0DE751-49AE-4DC9-A062-69FFA72D5893}"/>
    <cellStyle name="Vírgula 3 2 4 8 3" xfId="38950" xr:uid="{5004D74A-FB64-4A74-9C8F-78C1DF22E431}"/>
    <cellStyle name="Vírgula 3 2 4 9" xfId="21265" xr:uid="{7BF63935-32CC-4FDB-B8EB-6E6F480ACB18}"/>
    <cellStyle name="Vírgula 3 2 4_Empréstimos e Financiamento SPE" xfId="10770" xr:uid="{00000000-0005-0000-0000-00000E300000}"/>
    <cellStyle name="Vírgula 3 2 5" xfId="84" xr:uid="{00000000-0005-0000-0000-00000F300000}"/>
    <cellStyle name="Vírgula 3 2 5 10" xfId="33043" xr:uid="{C7997A36-AA43-41A5-B27D-72812C341782}"/>
    <cellStyle name="Vírgula 3 2 5 2" xfId="538" xr:uid="{00000000-0005-0000-0000-000010300000}"/>
    <cellStyle name="Vírgula 3 2 5 2 2" xfId="8386" xr:uid="{00000000-0005-0000-0000-000011300000}"/>
    <cellStyle name="Vírgula 3 2 5 2 3" xfId="8387" xr:uid="{00000000-0005-0000-0000-000012300000}"/>
    <cellStyle name="Vírgula 3 2 5 2 4" xfId="11252" xr:uid="{00000000-0005-0000-0000-000013300000}"/>
    <cellStyle name="Vírgula 3 2 5 2 4 2" xfId="14195" xr:uid="{00000000-0005-0000-0000-000014300000}"/>
    <cellStyle name="Vírgula 3 2 5 2 4 2 2" xfId="20126" xr:uid="{03055DE7-3527-460E-8ADA-35FE6B6B4AC0}"/>
    <cellStyle name="Vírgula 3 2 5 2 4 2 2 2" xfId="31920" xr:uid="{18BBDCA5-1EF7-4799-8378-A73915DC9DF2}"/>
    <cellStyle name="Vírgula 3 2 5 2 4 2 2 3" xfId="43719" xr:uid="{9252CE40-6497-4576-A1D7-8FF01C2E578C}"/>
    <cellStyle name="Vírgula 3 2 5 2 4 2 3" xfId="26027" xr:uid="{3241A102-3D7F-4DD8-A4F6-2B3A7AE020ED}"/>
    <cellStyle name="Vírgula 3 2 5 2 4 2 4" xfId="37822" xr:uid="{4839115F-28CB-43A9-A443-642A349ECB3D}"/>
    <cellStyle name="Vírgula 3 2 5 2 4 3" xfId="17190" xr:uid="{725BD8BC-DFBB-4FF0-B0DF-6756A6082FD2}"/>
    <cellStyle name="Vírgula 3 2 5 2 4 3 2" xfId="28984" xr:uid="{14B6BC4D-6B18-47BF-B1BE-6823AF558495}"/>
    <cellStyle name="Vírgula 3 2 5 2 4 3 3" xfId="40783" xr:uid="{83A0F3A2-DACB-44A9-84A3-8D06BEFC24A9}"/>
    <cellStyle name="Vírgula 3 2 5 2 4 4" xfId="23091" xr:uid="{B9DBFA07-0CFD-46D8-845E-7DC90B35F7B2}"/>
    <cellStyle name="Vírgula 3 2 5 2 4 5" xfId="34886" xr:uid="{859B0D6C-00A1-46C0-8931-66E649B9BBEA}"/>
    <cellStyle name="Vírgula 3 2 5 2 5" xfId="12653" xr:uid="{00000000-0005-0000-0000-000015300000}"/>
    <cellStyle name="Vírgula 3 2 5 2 5 2" xfId="18584" xr:uid="{854623CF-F136-4359-BDD2-8F57BE25E67D}"/>
    <cellStyle name="Vírgula 3 2 5 2 5 2 2" xfId="30378" xr:uid="{620B7359-48A1-4CF9-9B6A-DDBD31320ACE}"/>
    <cellStyle name="Vírgula 3 2 5 2 5 2 3" xfId="42177" xr:uid="{4EAB8883-9900-4894-8330-251BAE91A789}"/>
    <cellStyle name="Vírgula 3 2 5 2 5 3" xfId="24485" xr:uid="{34992EBC-A882-45B3-B63C-7CFB18848F99}"/>
    <cellStyle name="Vírgula 3 2 5 2 5 4" xfId="36280" xr:uid="{96315C9E-5A74-4E70-A94D-BE8CBF09CF02}"/>
    <cellStyle name="Vírgula 3 2 5 2 6" xfId="15640" xr:uid="{D9BFE6AB-F762-4852-A68D-F6D66D410C99}"/>
    <cellStyle name="Vírgula 3 2 5 2 6 2" xfId="27438" xr:uid="{98C9281F-6A32-45BB-B70F-E5BA07AC1298}"/>
    <cellStyle name="Vírgula 3 2 5 2 6 3" xfId="39233" xr:uid="{D6926909-1F88-4DF1-AC42-4EF5D8154B74}"/>
    <cellStyle name="Vírgula 3 2 5 2 7" xfId="21548" xr:uid="{A5FB8B1D-927F-4979-AB83-434088F9F5E9}"/>
    <cellStyle name="Vírgula 3 2 5 2 8" xfId="33340" xr:uid="{D63AE750-5BE9-494F-849C-F2F74CF282B5}"/>
    <cellStyle name="Vírgula 3 2 5 2_Empréstimos e Financiamento SPE" xfId="10773" xr:uid="{00000000-0005-0000-0000-000016300000}"/>
    <cellStyle name="Vírgula 3 2 5 3" xfId="396" xr:uid="{00000000-0005-0000-0000-000017300000}"/>
    <cellStyle name="Vírgula 3 2 5 3 2" xfId="11113" xr:uid="{00000000-0005-0000-0000-000018300000}"/>
    <cellStyle name="Vírgula 3 2 5 3 2 2" xfId="14056" xr:uid="{00000000-0005-0000-0000-000019300000}"/>
    <cellStyle name="Vírgula 3 2 5 3 2 2 2" xfId="19987" xr:uid="{DF0CB982-8D9F-497C-B106-095F1428FB62}"/>
    <cellStyle name="Vírgula 3 2 5 3 2 2 2 2" xfId="31781" xr:uid="{0E80EAC9-B3CD-4888-89A0-E2B130956F9B}"/>
    <cellStyle name="Vírgula 3 2 5 3 2 2 2 3" xfId="43580" xr:uid="{61303E35-60D1-4BE3-9290-43655DD12F49}"/>
    <cellStyle name="Vírgula 3 2 5 3 2 2 3" xfId="25888" xr:uid="{08CCBDD0-D24A-4EF1-A800-1B794796E1C5}"/>
    <cellStyle name="Vírgula 3 2 5 3 2 2 4" xfId="37683" xr:uid="{DDDE1633-550A-4097-A95F-108E47D444EF}"/>
    <cellStyle name="Vírgula 3 2 5 3 2 3" xfId="17051" xr:uid="{98B6280E-3393-4A5A-B163-78CA52F0B4F1}"/>
    <cellStyle name="Vírgula 3 2 5 3 2 3 2" xfId="28845" xr:uid="{5F2E7060-B01B-459C-9BBA-2032FA0EE271}"/>
    <cellStyle name="Vírgula 3 2 5 3 2 3 3" xfId="40644" xr:uid="{8F9C1660-55D3-416A-B614-65702802E57D}"/>
    <cellStyle name="Vírgula 3 2 5 3 2 4" xfId="22952" xr:uid="{41033817-4E34-4C38-9FE9-56D973637947}"/>
    <cellStyle name="Vírgula 3 2 5 3 2 5" xfId="34747" xr:uid="{7AD6AB8E-CC2D-47A9-96A5-1A518CC54213}"/>
    <cellStyle name="Vírgula 3 2 5 3 3" xfId="12511" xr:uid="{00000000-0005-0000-0000-00001A300000}"/>
    <cellStyle name="Vírgula 3 2 5 3 3 2" xfId="18442" xr:uid="{628A6CDC-D127-44E6-A54E-98046FF31FE3}"/>
    <cellStyle name="Vírgula 3 2 5 3 3 2 2" xfId="30236" xr:uid="{7B9CA1AE-E14B-4294-9E32-52D8991FD54A}"/>
    <cellStyle name="Vírgula 3 2 5 3 3 2 3" xfId="42035" xr:uid="{B8CE510B-50B9-47AE-BCFE-120AA8711D66}"/>
    <cellStyle name="Vírgula 3 2 5 3 3 3" xfId="24343" xr:uid="{6850FC82-90CD-43E8-A26A-B0AA9398D4A7}"/>
    <cellStyle name="Vírgula 3 2 5 3 3 4" xfId="36138" xr:uid="{143DFF5E-D05C-4D44-BC70-1C4DEDA91388}"/>
    <cellStyle name="Vírgula 3 2 5 3 4" xfId="15498" xr:uid="{A5BB0184-620B-4D92-A28F-47CC81C1C875}"/>
    <cellStyle name="Vírgula 3 2 5 3 4 2" xfId="27296" xr:uid="{F3691AD0-0D03-4153-99DF-60A3BF332C33}"/>
    <cellStyle name="Vírgula 3 2 5 3 4 3" xfId="39091" xr:uid="{B6105431-2537-4A52-AD3C-6555FF5FD341}"/>
    <cellStyle name="Vírgula 3 2 5 3 5" xfId="21406" xr:uid="{91CBE3B0-AB9E-4947-8030-D31E540EC640}"/>
    <cellStyle name="Vírgula 3 2 5 3 6" xfId="33198" xr:uid="{EF88CA12-5011-46EA-ACD7-1DE39F3362FF}"/>
    <cellStyle name="Vírgula 3 2 5 4" xfId="8388" xr:uid="{00000000-0005-0000-0000-00001B300000}"/>
    <cellStyle name="Vírgula 3 2 5 5" xfId="8389" xr:uid="{00000000-0005-0000-0000-00001C300000}"/>
    <cellStyle name="Vírgula 3 2 5 6" xfId="10957" xr:uid="{00000000-0005-0000-0000-00001D300000}"/>
    <cellStyle name="Vírgula 3 2 5 6 2" xfId="13906" xr:uid="{00000000-0005-0000-0000-00001E300000}"/>
    <cellStyle name="Vírgula 3 2 5 6 2 2" xfId="19837" xr:uid="{E7232829-593A-4582-B706-2242E5C0C6BC}"/>
    <cellStyle name="Vírgula 3 2 5 6 2 2 2" xfId="31631" xr:uid="{9A35AA81-63BD-4875-912F-F56927AF6FA6}"/>
    <cellStyle name="Vírgula 3 2 5 6 2 2 3" xfId="43430" xr:uid="{B77F9F36-F507-48A8-91A9-8BF419C8101E}"/>
    <cellStyle name="Vírgula 3 2 5 6 2 3" xfId="25738" xr:uid="{E598D912-4AFA-4609-A2B5-B683C299E75F}"/>
    <cellStyle name="Vírgula 3 2 5 6 2 4" xfId="37533" xr:uid="{F1D2CABC-AC1F-48F0-B003-D64A9331769C}"/>
    <cellStyle name="Vírgula 3 2 5 6 3" xfId="16901" xr:uid="{BC3C0601-09BF-4747-AED3-7C697812F8D9}"/>
    <cellStyle name="Vírgula 3 2 5 6 3 2" xfId="28695" xr:uid="{C2D84930-BE9B-430F-892D-FE0E22536AC5}"/>
    <cellStyle name="Vírgula 3 2 5 6 3 3" xfId="40494" xr:uid="{AA7C1FFD-0D86-4C20-AC06-7C351ABEB0D8}"/>
    <cellStyle name="Vírgula 3 2 5 6 4" xfId="22802" xr:uid="{E22ED45B-965E-42AF-85F1-DDCDECA14A72}"/>
    <cellStyle name="Vírgula 3 2 5 6 5" xfId="34597" xr:uid="{3C49BC7C-DEAB-411A-A0DA-6BF97B132813}"/>
    <cellStyle name="Vírgula 3 2 5 7" xfId="12356" xr:uid="{00000000-0005-0000-0000-00001F300000}"/>
    <cellStyle name="Vírgula 3 2 5 7 2" xfId="18287" xr:uid="{76D31209-E7B9-4578-B59D-4C587E2CA3EB}"/>
    <cellStyle name="Vírgula 3 2 5 7 2 2" xfId="30081" xr:uid="{B0FEE40C-4A7C-4416-B1CE-477BBF88086A}"/>
    <cellStyle name="Vírgula 3 2 5 7 2 3" xfId="41880" xr:uid="{EF15D36B-09DE-41EB-92EF-77EAA8D784C9}"/>
    <cellStyle name="Vírgula 3 2 5 7 3" xfId="24188" xr:uid="{E925C1FC-95EE-4128-8C65-6F0868C2B774}"/>
    <cellStyle name="Vírgula 3 2 5 7 4" xfId="35983" xr:uid="{86055450-3FAE-4382-B81E-B3DD54EC678C}"/>
    <cellStyle name="Vírgula 3 2 5 8" xfId="15343" xr:uid="{5D8589CD-6164-4A8D-977E-9E0444D8E4C1}"/>
    <cellStyle name="Vírgula 3 2 5 8 2" xfId="27141" xr:uid="{E72CD228-5694-420A-842A-BE736055BAB1}"/>
    <cellStyle name="Vírgula 3 2 5 8 3" xfId="38936" xr:uid="{BEA63E28-E938-4AC0-AF89-328E71ABD365}"/>
    <cellStyle name="Vírgula 3 2 5 9" xfId="21251" xr:uid="{C983EC74-785B-48EB-9206-CF9EF67FD5C5}"/>
    <cellStyle name="Vírgula 3 2 5_Empréstimos e Financiamento SPE" xfId="10772" xr:uid="{00000000-0005-0000-0000-000020300000}"/>
    <cellStyle name="Vírgula 3 2 6" xfId="158" xr:uid="{00000000-0005-0000-0000-000021300000}"/>
    <cellStyle name="Vírgula 3 2 6 10" xfId="33090" xr:uid="{6971037D-9F22-44BA-B1D3-C27EC2C6AD06}"/>
    <cellStyle name="Vírgula 3 2 6 2" xfId="585" xr:uid="{00000000-0005-0000-0000-000022300000}"/>
    <cellStyle name="Vírgula 3 2 6 2 2" xfId="8390" xr:uid="{00000000-0005-0000-0000-000023300000}"/>
    <cellStyle name="Vírgula 3 2 6 2 3" xfId="8391" xr:uid="{00000000-0005-0000-0000-000024300000}"/>
    <cellStyle name="Vírgula 3 2 6 2 4" xfId="11297" xr:uid="{00000000-0005-0000-0000-000025300000}"/>
    <cellStyle name="Vírgula 3 2 6 2 4 2" xfId="14240" xr:uid="{00000000-0005-0000-0000-000026300000}"/>
    <cellStyle name="Vírgula 3 2 6 2 4 2 2" xfId="20171" xr:uid="{A7A5ADC2-33B5-4CE4-9DAA-56EEEE587D70}"/>
    <cellStyle name="Vírgula 3 2 6 2 4 2 2 2" xfId="31965" xr:uid="{63A9CDEE-3255-4A68-80DB-0316A56D3A75}"/>
    <cellStyle name="Vírgula 3 2 6 2 4 2 2 3" xfId="43764" xr:uid="{8913B1B0-1890-491D-9B0B-F98AC3F872C9}"/>
    <cellStyle name="Vírgula 3 2 6 2 4 2 3" xfId="26072" xr:uid="{CD9E3368-4578-40D0-BEAE-33C5D22C9105}"/>
    <cellStyle name="Vírgula 3 2 6 2 4 2 4" xfId="37867" xr:uid="{FBC7AFDE-2798-475D-8843-5FAF7AC4871F}"/>
    <cellStyle name="Vírgula 3 2 6 2 4 3" xfId="17235" xr:uid="{30A1ADE0-1323-4B1A-BF24-523686891056}"/>
    <cellStyle name="Vírgula 3 2 6 2 4 3 2" xfId="29029" xr:uid="{81F543EC-5924-4EFE-A8A7-71B5688DA501}"/>
    <cellStyle name="Vírgula 3 2 6 2 4 3 3" xfId="40828" xr:uid="{BFCFEDDF-423C-40EE-9285-B4785E8D6E6B}"/>
    <cellStyle name="Vírgula 3 2 6 2 4 4" xfId="23136" xr:uid="{72E055AC-EFFD-4095-970F-93EB86225319}"/>
    <cellStyle name="Vírgula 3 2 6 2 4 5" xfId="34931" xr:uid="{A462F00D-1343-4D63-8C5A-5F31802CFA64}"/>
    <cellStyle name="Vírgula 3 2 6 2 5" xfId="12700" xr:uid="{00000000-0005-0000-0000-000027300000}"/>
    <cellStyle name="Vírgula 3 2 6 2 5 2" xfId="18631" xr:uid="{7191D3ED-330F-41D0-AC5A-F161BBF202E6}"/>
    <cellStyle name="Vírgula 3 2 6 2 5 2 2" xfId="30425" xr:uid="{ACB5A7FE-8B4C-4201-9F96-AF322F4E9D39}"/>
    <cellStyle name="Vírgula 3 2 6 2 5 2 3" xfId="42224" xr:uid="{135D59A8-B941-45A4-B359-124D29703014}"/>
    <cellStyle name="Vírgula 3 2 6 2 5 3" xfId="24532" xr:uid="{C484A354-5489-4C38-8CCB-743B15370F73}"/>
    <cellStyle name="Vírgula 3 2 6 2 5 4" xfId="36327" xr:uid="{2AC30FAF-DA2E-41B1-A353-98A692B5989B}"/>
    <cellStyle name="Vírgula 3 2 6 2 6" xfId="15687" xr:uid="{15BDC8F7-6E22-42F1-9198-18666649C237}"/>
    <cellStyle name="Vírgula 3 2 6 2 6 2" xfId="27485" xr:uid="{589F292C-93EA-4BE0-B6C5-F01B8EDAE3F8}"/>
    <cellStyle name="Vírgula 3 2 6 2 6 3" xfId="39280" xr:uid="{D3A147DC-80C3-4A93-833D-9CD6181152D5}"/>
    <cellStyle name="Vírgula 3 2 6 2 7" xfId="21595" xr:uid="{EE915B81-BA43-4DCC-81C6-6674A551167A}"/>
    <cellStyle name="Vírgula 3 2 6 2 8" xfId="33387" xr:uid="{8431D08A-AD71-4A53-AD96-70EC3651461F}"/>
    <cellStyle name="Vírgula 3 2 6 2_Empréstimos e Financiamento SPE" xfId="10775" xr:uid="{00000000-0005-0000-0000-000028300000}"/>
    <cellStyle name="Vírgula 3 2 6 3" xfId="441" xr:uid="{00000000-0005-0000-0000-000029300000}"/>
    <cellStyle name="Vírgula 3 2 6 3 2" xfId="11158" xr:uid="{00000000-0005-0000-0000-00002A300000}"/>
    <cellStyle name="Vírgula 3 2 6 3 2 2" xfId="14101" xr:uid="{00000000-0005-0000-0000-00002B300000}"/>
    <cellStyle name="Vírgula 3 2 6 3 2 2 2" xfId="20032" xr:uid="{1511DC8B-E9AC-4888-87B6-4F84DE3531A1}"/>
    <cellStyle name="Vírgula 3 2 6 3 2 2 2 2" xfId="31826" xr:uid="{8BBAC40E-E7C7-4A02-8C74-95DF3157A206}"/>
    <cellStyle name="Vírgula 3 2 6 3 2 2 2 3" xfId="43625" xr:uid="{DAC19BC6-3879-4438-A78E-74C43DEE3398}"/>
    <cellStyle name="Vírgula 3 2 6 3 2 2 3" xfId="25933" xr:uid="{7E8B96C2-4567-49ED-8297-4C543E7C4165}"/>
    <cellStyle name="Vírgula 3 2 6 3 2 2 4" xfId="37728" xr:uid="{859CF82D-ABED-4E80-B3B9-12A5D740004C}"/>
    <cellStyle name="Vírgula 3 2 6 3 2 3" xfId="17096" xr:uid="{DD567133-5B1A-4089-A4CB-0ED5391FAF26}"/>
    <cellStyle name="Vírgula 3 2 6 3 2 3 2" xfId="28890" xr:uid="{C40EB451-B81A-46A3-BB73-68FAA713C38D}"/>
    <cellStyle name="Vírgula 3 2 6 3 2 3 3" xfId="40689" xr:uid="{DE581F4F-C01C-4ABE-8268-A07A4DAB2B24}"/>
    <cellStyle name="Vírgula 3 2 6 3 2 4" xfId="22997" xr:uid="{012A7E55-F5ED-4C36-B211-E372567F1F7A}"/>
    <cellStyle name="Vírgula 3 2 6 3 2 5" xfId="34792" xr:uid="{0F6DBFB6-B2AD-44AE-B911-8F5265CAA9A3}"/>
    <cellStyle name="Vírgula 3 2 6 3 3" xfId="12556" xr:uid="{00000000-0005-0000-0000-00002C300000}"/>
    <cellStyle name="Vírgula 3 2 6 3 3 2" xfId="18487" xr:uid="{035B7ABF-6E8E-408F-9FBA-4278D85A7C14}"/>
    <cellStyle name="Vírgula 3 2 6 3 3 2 2" xfId="30281" xr:uid="{A9B281EC-656E-4AC5-9B4B-FBB59D2C4740}"/>
    <cellStyle name="Vírgula 3 2 6 3 3 2 3" xfId="42080" xr:uid="{07FFB2B7-43BA-47A7-B835-413E1159A7A2}"/>
    <cellStyle name="Vírgula 3 2 6 3 3 3" xfId="24388" xr:uid="{366F16ED-9E56-4D30-9BFF-21AEFD92ED3C}"/>
    <cellStyle name="Vírgula 3 2 6 3 3 4" xfId="36183" xr:uid="{267FB397-5FE5-476B-92ED-90AEE41A1C13}"/>
    <cellStyle name="Vírgula 3 2 6 3 4" xfId="15543" xr:uid="{6A20CA62-1457-4752-8CB1-BFECC6699EF7}"/>
    <cellStyle name="Vírgula 3 2 6 3 4 2" xfId="27341" xr:uid="{C92ABFFD-A08E-4339-A302-92BF78EBF77F}"/>
    <cellStyle name="Vírgula 3 2 6 3 4 3" xfId="39136" xr:uid="{44907D90-0385-4B36-BE47-2883D81A2B04}"/>
    <cellStyle name="Vírgula 3 2 6 3 5" xfId="21451" xr:uid="{13EA2A3F-0C7E-432B-908D-6497F37F1F84}"/>
    <cellStyle name="Vírgula 3 2 6 3 6" xfId="33243" xr:uid="{95D66768-85BC-4F5D-B530-1A0451E16156}"/>
    <cellStyle name="Vírgula 3 2 6 4" xfId="8392" xr:uid="{00000000-0005-0000-0000-00002D300000}"/>
    <cellStyle name="Vírgula 3 2 6 5" xfId="8393" xr:uid="{00000000-0005-0000-0000-00002E300000}"/>
    <cellStyle name="Vírgula 3 2 6 6" xfId="11002" xr:uid="{00000000-0005-0000-0000-00002F300000}"/>
    <cellStyle name="Vírgula 3 2 6 6 2" xfId="13951" xr:uid="{00000000-0005-0000-0000-000030300000}"/>
    <cellStyle name="Vírgula 3 2 6 6 2 2" xfId="19882" xr:uid="{A6E8EB72-DBDE-455B-9AD1-959D9F4C4990}"/>
    <cellStyle name="Vírgula 3 2 6 6 2 2 2" xfId="31676" xr:uid="{79F043E3-D54A-47D7-A3EA-E24D3C10B8A0}"/>
    <cellStyle name="Vírgula 3 2 6 6 2 2 3" xfId="43475" xr:uid="{8C7047B4-1FEF-459B-A154-A81193367E14}"/>
    <cellStyle name="Vírgula 3 2 6 6 2 3" xfId="25783" xr:uid="{C35BAB34-F669-434E-95F8-2B4DA1AB89A2}"/>
    <cellStyle name="Vírgula 3 2 6 6 2 4" xfId="37578" xr:uid="{24D46A96-2870-4C09-9903-47C5D4B846C5}"/>
    <cellStyle name="Vírgula 3 2 6 6 3" xfId="16946" xr:uid="{C96AD6FE-CF56-4B4F-82C1-1BE185DB3569}"/>
    <cellStyle name="Vírgula 3 2 6 6 3 2" xfId="28740" xr:uid="{49F9C2EE-8035-4B98-B2A8-218390F12957}"/>
    <cellStyle name="Vírgula 3 2 6 6 3 3" xfId="40539" xr:uid="{A9985BAB-B90B-4718-A519-923725C12C5C}"/>
    <cellStyle name="Vírgula 3 2 6 6 4" xfId="22847" xr:uid="{98AE89A2-486E-4327-A5B6-D77AEB5E7D5F}"/>
    <cellStyle name="Vírgula 3 2 6 6 5" xfId="34642" xr:uid="{CB782AA2-6259-4601-9BB3-0027781C37E1}"/>
    <cellStyle name="Vírgula 3 2 6 7" xfId="12403" xr:uid="{00000000-0005-0000-0000-000031300000}"/>
    <cellStyle name="Vírgula 3 2 6 7 2" xfId="18334" xr:uid="{76B929F3-1F5E-4292-8A7F-DC6BEB9FAA56}"/>
    <cellStyle name="Vírgula 3 2 6 7 2 2" xfId="30128" xr:uid="{3D683DF6-9EE5-44E4-BFCB-9FB7F7995DBC}"/>
    <cellStyle name="Vírgula 3 2 6 7 2 3" xfId="41927" xr:uid="{5E1D6BF5-9263-4D4A-AA17-85E7F7CC657B}"/>
    <cellStyle name="Vírgula 3 2 6 7 3" xfId="24235" xr:uid="{20FA677A-E9CE-408C-8590-9F79D76C865C}"/>
    <cellStyle name="Vírgula 3 2 6 7 4" xfId="36030" xr:uid="{66D8B029-44FB-4F08-87B0-AC900007DAC4}"/>
    <cellStyle name="Vírgula 3 2 6 8" xfId="15390" xr:uid="{7A6F601C-0F79-4309-A523-9198714537CB}"/>
    <cellStyle name="Vírgula 3 2 6 8 2" xfId="27188" xr:uid="{7A50F931-BA1D-4AED-86C4-E1A5E1CB6B5D}"/>
    <cellStyle name="Vírgula 3 2 6 8 3" xfId="38983" xr:uid="{284206F9-799F-4C0E-912A-061A2ACB309C}"/>
    <cellStyle name="Vírgula 3 2 6 9" xfId="21298" xr:uid="{53A55E56-F035-45B7-94AD-B5CBBB3922CF}"/>
    <cellStyle name="Vírgula 3 2 6_Empréstimos e Financiamento SPE" xfId="10774" xr:uid="{00000000-0005-0000-0000-000032300000}"/>
    <cellStyle name="Vírgula 3 2 7" xfId="178" xr:uid="{00000000-0005-0000-0000-000033300000}"/>
    <cellStyle name="Vírgula 3 2 7 10" xfId="33109" xr:uid="{8BCE781C-A13E-4E34-B65E-D96AC9599DA0}"/>
    <cellStyle name="Vírgula 3 2 7 2" xfId="604" xr:uid="{00000000-0005-0000-0000-000034300000}"/>
    <cellStyle name="Vírgula 3 2 7 2 2" xfId="8394" xr:uid="{00000000-0005-0000-0000-000035300000}"/>
    <cellStyle name="Vírgula 3 2 7 2 3" xfId="8395" xr:uid="{00000000-0005-0000-0000-000036300000}"/>
    <cellStyle name="Vírgula 3 2 7 2 4" xfId="11314" xr:uid="{00000000-0005-0000-0000-000037300000}"/>
    <cellStyle name="Vírgula 3 2 7 2 4 2" xfId="14257" xr:uid="{00000000-0005-0000-0000-000038300000}"/>
    <cellStyle name="Vírgula 3 2 7 2 4 2 2" xfId="20188" xr:uid="{2CF85E2B-73BA-4CB2-88E0-092F9188C6FD}"/>
    <cellStyle name="Vírgula 3 2 7 2 4 2 2 2" xfId="31982" xr:uid="{8CBF5DD3-06A0-4ACE-AB85-986E407016EE}"/>
    <cellStyle name="Vírgula 3 2 7 2 4 2 2 3" xfId="43781" xr:uid="{F303573C-0993-47B9-8109-34D0978551D6}"/>
    <cellStyle name="Vírgula 3 2 7 2 4 2 3" xfId="26089" xr:uid="{DC6666D9-BC22-4DC8-8DFB-D93242EC9482}"/>
    <cellStyle name="Vírgula 3 2 7 2 4 2 4" xfId="37884" xr:uid="{ACE4DEE7-B359-4A0E-9BBE-33CABFFB2700}"/>
    <cellStyle name="Vírgula 3 2 7 2 4 3" xfId="17252" xr:uid="{23124F00-81B9-4003-8C1C-4A01663F897A}"/>
    <cellStyle name="Vírgula 3 2 7 2 4 3 2" xfId="29046" xr:uid="{A7FCFB24-85F1-4451-9EEF-49BFD0121C99}"/>
    <cellStyle name="Vírgula 3 2 7 2 4 3 3" xfId="40845" xr:uid="{36A05102-3455-4774-9B70-EB4AADE95D04}"/>
    <cellStyle name="Vírgula 3 2 7 2 4 4" xfId="23153" xr:uid="{02C2CFF6-6D9D-4653-8DB7-EAB107FFFD96}"/>
    <cellStyle name="Vírgula 3 2 7 2 4 5" xfId="34948" xr:uid="{3C238E05-C380-4A18-AB15-94D7EE1F0590}"/>
    <cellStyle name="Vírgula 3 2 7 2 5" xfId="12719" xr:uid="{00000000-0005-0000-0000-000039300000}"/>
    <cellStyle name="Vírgula 3 2 7 2 5 2" xfId="18650" xr:uid="{31D41132-3428-486B-B46F-BFEA9FA1AC7D}"/>
    <cellStyle name="Vírgula 3 2 7 2 5 2 2" xfId="30444" xr:uid="{35754736-329E-4DCA-9B49-B4BE896F8FD3}"/>
    <cellStyle name="Vírgula 3 2 7 2 5 2 3" xfId="42243" xr:uid="{4B7559FD-2905-464C-82DB-22CA9014081E}"/>
    <cellStyle name="Vírgula 3 2 7 2 5 3" xfId="24551" xr:uid="{6EA4FDC2-0ED4-4EE7-AD60-AB0FF6D25CEB}"/>
    <cellStyle name="Vírgula 3 2 7 2 5 4" xfId="36346" xr:uid="{627317D4-0EE9-42F7-8B58-5801D831D728}"/>
    <cellStyle name="Vírgula 3 2 7 2 6" xfId="15706" xr:uid="{33F35339-CBB5-4284-882C-EB320D8FF499}"/>
    <cellStyle name="Vírgula 3 2 7 2 6 2" xfId="27504" xr:uid="{579EC0DC-34ED-42F3-A992-F27214616BAB}"/>
    <cellStyle name="Vírgula 3 2 7 2 6 3" xfId="39299" xr:uid="{CBA63A53-6C48-4839-BA84-F2DC66A9B953}"/>
    <cellStyle name="Vírgula 3 2 7 2 7" xfId="21614" xr:uid="{12EA9F7F-585F-4BA8-952F-F1A6D92FAC6F}"/>
    <cellStyle name="Vírgula 3 2 7 2 8" xfId="33406" xr:uid="{2ACBA290-94A4-4878-9D79-0004BC1F48AE}"/>
    <cellStyle name="Vírgula 3 2 7 2_Empréstimos e Financiamento SPE" xfId="10777" xr:uid="{00000000-0005-0000-0000-00003A300000}"/>
    <cellStyle name="Vírgula 3 2 7 3" xfId="458" xr:uid="{00000000-0005-0000-0000-00003B300000}"/>
    <cellStyle name="Vírgula 3 2 7 3 2" xfId="11175" xr:uid="{00000000-0005-0000-0000-00003C300000}"/>
    <cellStyle name="Vírgula 3 2 7 3 2 2" xfId="14118" xr:uid="{00000000-0005-0000-0000-00003D300000}"/>
    <cellStyle name="Vírgula 3 2 7 3 2 2 2" xfId="20049" xr:uid="{54F27176-D522-4123-A93E-306004B72BE3}"/>
    <cellStyle name="Vírgula 3 2 7 3 2 2 2 2" xfId="31843" xr:uid="{37013888-1D59-4013-9ABA-9C913CF1D980}"/>
    <cellStyle name="Vírgula 3 2 7 3 2 2 2 3" xfId="43642" xr:uid="{CACB2F0E-1001-4CAE-94EF-EBC8414DC2FC}"/>
    <cellStyle name="Vírgula 3 2 7 3 2 2 3" xfId="25950" xr:uid="{C1E1BE00-603B-454C-99F0-DB6174BFA5A2}"/>
    <cellStyle name="Vírgula 3 2 7 3 2 2 4" xfId="37745" xr:uid="{C8A49B7D-DD4A-47DE-B00D-B2B3B1167F6D}"/>
    <cellStyle name="Vírgula 3 2 7 3 2 3" xfId="17113" xr:uid="{205DF606-8B6A-4C6A-B232-DD955652EF3F}"/>
    <cellStyle name="Vírgula 3 2 7 3 2 3 2" xfId="28907" xr:uid="{36AB6F77-F7C3-4D63-BF8D-2BFF8A718C3C}"/>
    <cellStyle name="Vírgula 3 2 7 3 2 3 3" xfId="40706" xr:uid="{BE89C58D-E3FD-4759-9289-35384888AB0A}"/>
    <cellStyle name="Vírgula 3 2 7 3 2 4" xfId="23014" xr:uid="{04226882-5A43-4E6C-B10B-1174C9698B72}"/>
    <cellStyle name="Vírgula 3 2 7 3 2 5" xfId="34809" xr:uid="{68E5AD87-BF02-40FB-A33C-5FBEF13DE6E0}"/>
    <cellStyle name="Vírgula 3 2 7 3 3" xfId="12573" xr:uid="{00000000-0005-0000-0000-00003E300000}"/>
    <cellStyle name="Vírgula 3 2 7 3 3 2" xfId="18504" xr:uid="{A9E5B087-9EC5-473E-B636-A5528F1F06E0}"/>
    <cellStyle name="Vírgula 3 2 7 3 3 2 2" xfId="30298" xr:uid="{727DACED-0EB7-4C89-96EA-373D69A55C2E}"/>
    <cellStyle name="Vírgula 3 2 7 3 3 2 3" xfId="42097" xr:uid="{DAA5BA33-1378-4541-AD43-13DFEEB9855B}"/>
    <cellStyle name="Vírgula 3 2 7 3 3 3" xfId="24405" xr:uid="{9FA7B9FA-F5DA-49CC-9178-8F82F5ADC7B0}"/>
    <cellStyle name="Vírgula 3 2 7 3 3 4" xfId="36200" xr:uid="{934CAE43-D672-4940-B4EB-1F0184C47115}"/>
    <cellStyle name="Vírgula 3 2 7 3 4" xfId="15560" xr:uid="{B05B33E8-618D-43C8-8200-003E97A2FFF4}"/>
    <cellStyle name="Vírgula 3 2 7 3 4 2" xfId="27358" xr:uid="{93A9AE75-D8B0-47ED-AED1-2405DA27CEFC}"/>
    <cellStyle name="Vírgula 3 2 7 3 4 3" xfId="39153" xr:uid="{B784A159-352C-48FB-86F0-AA9029D1408B}"/>
    <cellStyle name="Vírgula 3 2 7 3 5" xfId="21468" xr:uid="{AFE02E31-08D3-4978-993C-987BE9FE6369}"/>
    <cellStyle name="Vírgula 3 2 7 3 6" xfId="33260" xr:uid="{627F5906-4BB8-4265-BFF3-ED456041DD34}"/>
    <cellStyle name="Vírgula 3 2 7 4" xfId="8396" xr:uid="{00000000-0005-0000-0000-00003F300000}"/>
    <cellStyle name="Vírgula 3 2 7 5" xfId="8397" xr:uid="{00000000-0005-0000-0000-000040300000}"/>
    <cellStyle name="Vírgula 3 2 7 6" xfId="11019" xr:uid="{00000000-0005-0000-0000-000041300000}"/>
    <cellStyle name="Vírgula 3 2 7 6 2" xfId="13968" xr:uid="{00000000-0005-0000-0000-000042300000}"/>
    <cellStyle name="Vírgula 3 2 7 6 2 2" xfId="19899" xr:uid="{1CEA529D-7B28-4788-8971-4186D10216C1}"/>
    <cellStyle name="Vírgula 3 2 7 6 2 2 2" xfId="31693" xr:uid="{637AB891-8193-4077-A371-CF7C77C77825}"/>
    <cellStyle name="Vírgula 3 2 7 6 2 2 3" xfId="43492" xr:uid="{2CC7D7D6-DAD3-46C3-B0D5-AA25E9F118B4}"/>
    <cellStyle name="Vírgula 3 2 7 6 2 3" xfId="25800" xr:uid="{FB025869-37E2-41D8-BD07-CA6486B2DFC6}"/>
    <cellStyle name="Vírgula 3 2 7 6 2 4" xfId="37595" xr:uid="{2F83D0D9-5010-40AA-B8E5-D7BCCCE5B140}"/>
    <cellStyle name="Vírgula 3 2 7 6 3" xfId="16963" xr:uid="{2FB96AC6-48EB-4A9D-8153-FD73FEB9D701}"/>
    <cellStyle name="Vírgula 3 2 7 6 3 2" xfId="28757" xr:uid="{31ACA1BE-0FFB-4050-89D3-D505B2FCC34A}"/>
    <cellStyle name="Vírgula 3 2 7 6 3 3" xfId="40556" xr:uid="{C060C499-79EB-4C7D-B394-E10AE0ED86CB}"/>
    <cellStyle name="Vírgula 3 2 7 6 4" xfId="22864" xr:uid="{6A21D2CD-51AB-4605-8850-9D1DEB72BB32}"/>
    <cellStyle name="Vírgula 3 2 7 6 5" xfId="34659" xr:uid="{A35277EE-5920-462B-B271-3FAD31FF20FF}"/>
    <cellStyle name="Vírgula 3 2 7 7" xfId="12422" xr:uid="{00000000-0005-0000-0000-000043300000}"/>
    <cellStyle name="Vírgula 3 2 7 7 2" xfId="18353" xr:uid="{0B0B1504-49DC-430E-88C2-F1509D9D6A55}"/>
    <cellStyle name="Vírgula 3 2 7 7 2 2" xfId="30147" xr:uid="{662237DD-7DAF-4F96-BD6E-85CE070D0E12}"/>
    <cellStyle name="Vírgula 3 2 7 7 2 3" xfId="41946" xr:uid="{546AE8ED-F314-4383-BD24-2AC8A95B4C41}"/>
    <cellStyle name="Vírgula 3 2 7 7 3" xfId="24254" xr:uid="{C4148576-AFDB-496E-BE7D-AF11A76B1568}"/>
    <cellStyle name="Vírgula 3 2 7 7 4" xfId="36049" xr:uid="{56A00182-956C-458D-A78F-94AABB19DCDE}"/>
    <cellStyle name="Vírgula 3 2 7 8" xfId="15409" xr:uid="{52CDDBDA-F1F8-471A-A1F3-93E673D37E16}"/>
    <cellStyle name="Vírgula 3 2 7 8 2" xfId="27207" xr:uid="{52B1C771-B87C-4362-8224-368C442B9315}"/>
    <cellStyle name="Vírgula 3 2 7 8 3" xfId="39002" xr:uid="{0DDFF111-AE6A-4C63-8D1A-F76E8CA18996}"/>
    <cellStyle name="Vírgula 3 2 7 9" xfId="21317" xr:uid="{2E822468-92C9-4EEC-A148-CC115D666808}"/>
    <cellStyle name="Vírgula 3 2 7_Empréstimos e Financiamento SPE" xfId="10776" xr:uid="{00000000-0005-0000-0000-000044300000}"/>
    <cellStyle name="Vírgula 3 2 8" xfId="194" xr:uid="{00000000-0005-0000-0000-000045300000}"/>
    <cellStyle name="Vírgula 3 2 8 10" xfId="33123" xr:uid="{2AD464C5-1ABC-4FD1-8471-8A8F0A6CB63B}"/>
    <cellStyle name="Vírgula 3 2 8 2" xfId="618" xr:uid="{00000000-0005-0000-0000-000046300000}"/>
    <cellStyle name="Vírgula 3 2 8 2 2" xfId="8398" xr:uid="{00000000-0005-0000-0000-000047300000}"/>
    <cellStyle name="Vírgula 3 2 8 2 3" xfId="8399" xr:uid="{00000000-0005-0000-0000-000048300000}"/>
    <cellStyle name="Vírgula 3 2 8 2 4" xfId="11328" xr:uid="{00000000-0005-0000-0000-000049300000}"/>
    <cellStyle name="Vírgula 3 2 8 2 4 2" xfId="14271" xr:uid="{00000000-0005-0000-0000-00004A300000}"/>
    <cellStyle name="Vírgula 3 2 8 2 4 2 2" xfId="20202" xr:uid="{2C0F6205-9A11-44DB-9173-40B79F54221E}"/>
    <cellStyle name="Vírgula 3 2 8 2 4 2 2 2" xfId="31996" xr:uid="{B6041364-BDD0-4F4C-9ABA-6CBA65CB6C98}"/>
    <cellStyle name="Vírgula 3 2 8 2 4 2 2 3" xfId="43795" xr:uid="{9CD2E9F9-ABFD-49AD-BB57-7D25D57D66CA}"/>
    <cellStyle name="Vírgula 3 2 8 2 4 2 3" xfId="26103" xr:uid="{893F8608-01B7-477B-B7D2-8A6EEE1A17BD}"/>
    <cellStyle name="Vírgula 3 2 8 2 4 2 4" xfId="37898" xr:uid="{32B25EE8-21D7-443E-B45B-A7F1A626C426}"/>
    <cellStyle name="Vírgula 3 2 8 2 4 3" xfId="17266" xr:uid="{4E3CD6CA-A840-436E-BF1E-CBCE69A05242}"/>
    <cellStyle name="Vírgula 3 2 8 2 4 3 2" xfId="29060" xr:uid="{5E2DCDEC-8E18-4FDA-8D27-CBF0E6D3D15A}"/>
    <cellStyle name="Vírgula 3 2 8 2 4 3 3" xfId="40859" xr:uid="{2495BDFD-1117-4315-9A40-0DE4B7B5E0D0}"/>
    <cellStyle name="Vírgula 3 2 8 2 4 4" xfId="23167" xr:uid="{6D879CB2-EA6E-44D5-B0C5-6C0BFFADCB8B}"/>
    <cellStyle name="Vírgula 3 2 8 2 4 5" xfId="34962" xr:uid="{A47C6AAB-AEE0-4A01-9BB5-71A4C4CC33FE}"/>
    <cellStyle name="Vírgula 3 2 8 2 5" xfId="12733" xr:uid="{00000000-0005-0000-0000-00004B300000}"/>
    <cellStyle name="Vírgula 3 2 8 2 5 2" xfId="18664" xr:uid="{8D35C1B8-3C26-4671-A3AB-16434A8FDABB}"/>
    <cellStyle name="Vírgula 3 2 8 2 5 2 2" xfId="30458" xr:uid="{8E36E573-DAD8-4FB2-9CBF-BAC1B37E5F03}"/>
    <cellStyle name="Vírgula 3 2 8 2 5 2 3" xfId="42257" xr:uid="{5E785C9A-E291-4F9A-87B1-ABFE2A80F640}"/>
    <cellStyle name="Vírgula 3 2 8 2 5 3" xfId="24565" xr:uid="{EEC921EE-CA7C-4891-9A3D-6BC5E534E92B}"/>
    <cellStyle name="Vírgula 3 2 8 2 5 4" xfId="36360" xr:uid="{F616C2D5-E730-444C-8326-7F529E856D7E}"/>
    <cellStyle name="Vírgula 3 2 8 2 6" xfId="15720" xr:uid="{3EA0B3AC-05FC-439F-A64A-EBD1FF34719A}"/>
    <cellStyle name="Vírgula 3 2 8 2 6 2" xfId="27518" xr:uid="{757F41F1-D786-4B1E-ADAC-3E6107CC85C8}"/>
    <cellStyle name="Vírgula 3 2 8 2 6 3" xfId="39313" xr:uid="{E950B29E-7926-4F30-8F15-0D6E15683782}"/>
    <cellStyle name="Vírgula 3 2 8 2 7" xfId="21628" xr:uid="{16343709-7B73-41DF-8C19-9BABC1C5F77C}"/>
    <cellStyle name="Vírgula 3 2 8 2 8" xfId="33420" xr:uid="{B97EA083-4D0E-41EC-9C2B-400543017A45}"/>
    <cellStyle name="Vírgula 3 2 8 2_Empréstimos e Financiamento SPE" xfId="10779" xr:uid="{00000000-0005-0000-0000-00004C300000}"/>
    <cellStyle name="Vírgula 3 2 8 3" xfId="472" xr:uid="{00000000-0005-0000-0000-00004D300000}"/>
    <cellStyle name="Vírgula 3 2 8 3 2" xfId="11189" xr:uid="{00000000-0005-0000-0000-00004E300000}"/>
    <cellStyle name="Vírgula 3 2 8 3 2 2" xfId="14132" xr:uid="{00000000-0005-0000-0000-00004F300000}"/>
    <cellStyle name="Vírgula 3 2 8 3 2 2 2" xfId="20063" xr:uid="{333089AE-022A-4FA1-B0EE-85E1C4AD0035}"/>
    <cellStyle name="Vírgula 3 2 8 3 2 2 2 2" xfId="31857" xr:uid="{8A06E0A7-9E55-4004-B068-ADA00DCE912C}"/>
    <cellStyle name="Vírgula 3 2 8 3 2 2 2 3" xfId="43656" xr:uid="{D6E5CA8D-5850-42C8-9F1B-844C019A9B9B}"/>
    <cellStyle name="Vírgula 3 2 8 3 2 2 3" xfId="25964" xr:uid="{638BF64E-971E-447C-A1D9-39AB909190BE}"/>
    <cellStyle name="Vírgula 3 2 8 3 2 2 4" xfId="37759" xr:uid="{1CE5CA81-83C8-4062-95AE-B21BBC6137FE}"/>
    <cellStyle name="Vírgula 3 2 8 3 2 3" xfId="17127" xr:uid="{211D1028-AAF3-458F-B739-BF85797DB11D}"/>
    <cellStyle name="Vírgula 3 2 8 3 2 3 2" xfId="28921" xr:uid="{2E1ABCF0-EB02-49F5-8707-65D2524EADC1}"/>
    <cellStyle name="Vírgula 3 2 8 3 2 3 3" xfId="40720" xr:uid="{4E6A11B3-7EDD-4377-9F82-2161C3DFE355}"/>
    <cellStyle name="Vírgula 3 2 8 3 2 4" xfId="23028" xr:uid="{35731166-9E53-4108-878B-6A3A69404BC4}"/>
    <cellStyle name="Vírgula 3 2 8 3 2 5" xfId="34823" xr:uid="{D9AA1D7C-B68E-4D48-9ED7-EEBB51505798}"/>
    <cellStyle name="Vírgula 3 2 8 3 3" xfId="12587" xr:uid="{00000000-0005-0000-0000-000050300000}"/>
    <cellStyle name="Vírgula 3 2 8 3 3 2" xfId="18518" xr:uid="{00BDA38F-57B9-437A-9DB5-D62B27104C13}"/>
    <cellStyle name="Vírgula 3 2 8 3 3 2 2" xfId="30312" xr:uid="{4F6AFF54-D23A-43AB-82A8-73817D9C0ED1}"/>
    <cellStyle name="Vírgula 3 2 8 3 3 2 3" xfId="42111" xr:uid="{7AAC4473-3352-4CCD-8D66-25050163FC4B}"/>
    <cellStyle name="Vírgula 3 2 8 3 3 3" xfId="24419" xr:uid="{DEA2D79F-475F-437A-8E03-6876C8E996C6}"/>
    <cellStyle name="Vírgula 3 2 8 3 3 4" xfId="36214" xr:uid="{7DD3CD9D-BB14-4750-990A-1B430FC77C93}"/>
    <cellStyle name="Vírgula 3 2 8 3 4" xfId="15574" xr:uid="{DFB9E705-93B1-425E-94F8-7F29C5C6EAD2}"/>
    <cellStyle name="Vírgula 3 2 8 3 4 2" xfId="27372" xr:uid="{39F02898-1B18-446E-BDEA-E3957986380B}"/>
    <cellStyle name="Vírgula 3 2 8 3 4 3" xfId="39167" xr:uid="{A72FD9AC-1329-45AD-B158-6E1223690D10}"/>
    <cellStyle name="Vírgula 3 2 8 3 5" xfId="21482" xr:uid="{F8233695-9770-4E94-B1FC-A5DEE1B829D6}"/>
    <cellStyle name="Vírgula 3 2 8 3 6" xfId="33274" xr:uid="{0A85BCCB-8507-4502-A319-5FC9AD4DEF5E}"/>
    <cellStyle name="Vírgula 3 2 8 4" xfId="8400" xr:uid="{00000000-0005-0000-0000-000051300000}"/>
    <cellStyle name="Vírgula 3 2 8 5" xfId="8401" xr:uid="{00000000-0005-0000-0000-000052300000}"/>
    <cellStyle name="Vírgula 3 2 8 6" xfId="11033" xr:uid="{00000000-0005-0000-0000-000053300000}"/>
    <cellStyle name="Vírgula 3 2 8 6 2" xfId="13982" xr:uid="{00000000-0005-0000-0000-000054300000}"/>
    <cellStyle name="Vírgula 3 2 8 6 2 2" xfId="19913" xr:uid="{6F8F5610-122B-4876-96F9-9D151957FC4C}"/>
    <cellStyle name="Vírgula 3 2 8 6 2 2 2" xfId="31707" xr:uid="{1D3FDB19-6205-47DD-B2A3-68FD0E017E67}"/>
    <cellStyle name="Vírgula 3 2 8 6 2 2 3" xfId="43506" xr:uid="{B915F485-3821-4B28-8E43-8505437BFB6F}"/>
    <cellStyle name="Vírgula 3 2 8 6 2 3" xfId="25814" xr:uid="{AF9DA806-30E0-4DA5-B6FB-47BAAC143BFE}"/>
    <cellStyle name="Vírgula 3 2 8 6 2 4" xfId="37609" xr:uid="{288856F3-0378-419F-B368-3DB6C99CDD2B}"/>
    <cellStyle name="Vírgula 3 2 8 6 3" xfId="16977" xr:uid="{2601D3E0-4B21-44C8-BB42-6B85AD3B1602}"/>
    <cellStyle name="Vírgula 3 2 8 6 3 2" xfId="28771" xr:uid="{EEAE2316-5BED-4876-8BB3-CC7E4F16A6FD}"/>
    <cellStyle name="Vírgula 3 2 8 6 3 3" xfId="40570" xr:uid="{0DE9C940-D333-4DD8-9DEA-6A061C4527D5}"/>
    <cellStyle name="Vírgula 3 2 8 6 4" xfId="22878" xr:uid="{AB7C170B-0BED-4098-8D5C-8BABFBE169A4}"/>
    <cellStyle name="Vírgula 3 2 8 6 5" xfId="34673" xr:uid="{45C98342-E75A-4631-881A-0764C001DBCC}"/>
    <cellStyle name="Vírgula 3 2 8 7" xfId="12436" xr:uid="{00000000-0005-0000-0000-000055300000}"/>
    <cellStyle name="Vírgula 3 2 8 7 2" xfId="18367" xr:uid="{FED441F9-4903-4291-8957-5E5489051A27}"/>
    <cellStyle name="Vírgula 3 2 8 7 2 2" xfId="30161" xr:uid="{32F9C343-1C12-4E4E-8A34-8145C7AF39C2}"/>
    <cellStyle name="Vírgula 3 2 8 7 2 3" xfId="41960" xr:uid="{F953E72D-94D5-43E4-A66A-FE06E54DB371}"/>
    <cellStyle name="Vírgula 3 2 8 7 3" xfId="24268" xr:uid="{07E0F5E9-7873-4A17-9292-90BBA098CB54}"/>
    <cellStyle name="Vírgula 3 2 8 7 4" xfId="36063" xr:uid="{1065FCA2-D3F4-450C-B6F5-A8349C3AD370}"/>
    <cellStyle name="Vírgula 3 2 8 8" xfId="15423" xr:uid="{98C534C7-2012-4F25-AF94-99E4E0EDE56A}"/>
    <cellStyle name="Vírgula 3 2 8 8 2" xfId="27221" xr:uid="{0A479A17-2FFD-4399-B387-F90D0BBA8C4D}"/>
    <cellStyle name="Vírgula 3 2 8 8 3" xfId="39016" xr:uid="{5C6DF603-14E6-439C-9EB1-4AEAF0AD097E}"/>
    <cellStyle name="Vírgula 3 2 8 9" xfId="21331" xr:uid="{1787FB97-40BE-430F-91FE-79FF7EDB62F2}"/>
    <cellStyle name="Vírgula 3 2 8_Empréstimos e Financiamento SPE" xfId="10778" xr:uid="{00000000-0005-0000-0000-000056300000}"/>
    <cellStyle name="Vírgula 3 2 9" xfId="360" xr:uid="{00000000-0005-0000-0000-000057300000}"/>
    <cellStyle name="Vírgula 3 2 9 2" xfId="520" xr:uid="{00000000-0005-0000-0000-000058300000}"/>
    <cellStyle name="Vírgula 3 2 9 2 2" xfId="11236" xr:uid="{00000000-0005-0000-0000-000059300000}"/>
    <cellStyle name="Vírgula 3 2 9 2 2 2" xfId="14179" xr:uid="{00000000-0005-0000-0000-00005A300000}"/>
    <cellStyle name="Vírgula 3 2 9 2 2 2 2" xfId="20110" xr:uid="{7F0B6146-F743-4AC0-A29C-844AFAD5FB06}"/>
    <cellStyle name="Vírgula 3 2 9 2 2 2 2 2" xfId="31904" xr:uid="{BDA059E3-5245-46D4-8296-3F444FC22C9E}"/>
    <cellStyle name="Vírgula 3 2 9 2 2 2 2 3" xfId="43703" xr:uid="{1DB6E59C-5889-410B-91C4-A26B443B4FBE}"/>
    <cellStyle name="Vírgula 3 2 9 2 2 2 3" xfId="26011" xr:uid="{F8CDB48A-650B-4603-B1D2-A1F210743F6D}"/>
    <cellStyle name="Vírgula 3 2 9 2 2 2 4" xfId="37806" xr:uid="{2467F7E0-D524-4951-B2CA-88BD47E798A9}"/>
    <cellStyle name="Vírgula 3 2 9 2 2 3" xfId="17174" xr:uid="{C743866E-BBC2-4AA5-9EA3-728EC05D21A7}"/>
    <cellStyle name="Vírgula 3 2 9 2 2 3 2" xfId="28968" xr:uid="{C98007B9-E3A5-4DAC-A5A9-6B68AB87554C}"/>
    <cellStyle name="Vírgula 3 2 9 2 2 3 3" xfId="40767" xr:uid="{DFB08473-6963-4D24-936C-90E89E0A4721}"/>
    <cellStyle name="Vírgula 3 2 9 2 2 4" xfId="23075" xr:uid="{8677ADB4-0400-4FAC-940E-E7A5338FFB77}"/>
    <cellStyle name="Vírgula 3 2 9 2 2 5" xfId="34870" xr:uid="{6D40C223-2FC4-42A8-9040-78E0BE124E0F}"/>
    <cellStyle name="Vírgula 3 2 9 2 3" xfId="12635" xr:uid="{00000000-0005-0000-0000-00005B300000}"/>
    <cellStyle name="Vírgula 3 2 9 2 3 2" xfId="18566" xr:uid="{6735CC19-B898-4E23-9A01-4A7110FE2DF1}"/>
    <cellStyle name="Vírgula 3 2 9 2 3 2 2" xfId="30360" xr:uid="{1ACE546A-04BA-4BB8-A8F2-7FFB09E4D0C8}"/>
    <cellStyle name="Vírgula 3 2 9 2 3 2 3" xfId="42159" xr:uid="{2B6B6211-2F4A-434B-BB9B-9201DCC6F21B}"/>
    <cellStyle name="Vírgula 3 2 9 2 3 3" xfId="24467" xr:uid="{614B1F04-B55F-4BA4-81F9-A21437F2F950}"/>
    <cellStyle name="Vírgula 3 2 9 2 3 4" xfId="36262" xr:uid="{7A5AA195-84A7-434E-A1A4-BF37CF72030D}"/>
    <cellStyle name="Vírgula 3 2 9 2 4" xfId="15622" xr:uid="{6479E177-A46D-48A8-89F2-24EDD77386A6}"/>
    <cellStyle name="Vírgula 3 2 9 2 4 2" xfId="27420" xr:uid="{0D755FCF-D750-4554-9F89-EC33D1261F0B}"/>
    <cellStyle name="Vírgula 3 2 9 2 4 3" xfId="39215" xr:uid="{579DF3A8-CB36-4A33-AA22-658376FDB2BF}"/>
    <cellStyle name="Vírgula 3 2 9 2 5" xfId="21530" xr:uid="{249D1998-7732-40F8-978C-4826D657E670}"/>
    <cellStyle name="Vírgula 3 2 9 2 6" xfId="33322" xr:uid="{440CBD24-8B01-42A0-BB3F-1A7370CB7601}"/>
    <cellStyle name="Vírgula 3 2 9 3" xfId="8402" xr:uid="{00000000-0005-0000-0000-00005C300000}"/>
    <cellStyle name="Vírgula 3 2 9 4" xfId="11083" xr:uid="{00000000-0005-0000-0000-00005D300000}"/>
    <cellStyle name="Vírgula 3 2 9 4 2" xfId="14026" xr:uid="{00000000-0005-0000-0000-00005E300000}"/>
    <cellStyle name="Vírgula 3 2 9 4 2 2" xfId="19957" xr:uid="{001392BC-25A4-4828-96AB-0FA04756320D}"/>
    <cellStyle name="Vírgula 3 2 9 4 2 2 2" xfId="31751" xr:uid="{61689136-19F5-4240-BA2A-569840BCD8D1}"/>
    <cellStyle name="Vírgula 3 2 9 4 2 2 3" xfId="43550" xr:uid="{520A20C1-DBD0-40BB-B5A9-3E918ACCE4A9}"/>
    <cellStyle name="Vírgula 3 2 9 4 2 3" xfId="25858" xr:uid="{80321E4C-0F72-4879-817C-3193C4D13A3C}"/>
    <cellStyle name="Vírgula 3 2 9 4 2 4" xfId="37653" xr:uid="{7D6F180E-BC15-474D-8939-97DDD05F9FD3}"/>
    <cellStyle name="Vírgula 3 2 9 4 3" xfId="17021" xr:uid="{F216A0E6-A819-4850-ACEF-34CB9F75D96E}"/>
    <cellStyle name="Vírgula 3 2 9 4 3 2" xfId="28815" xr:uid="{6DBC1267-86AF-4E11-96C5-2548DA0F167B}"/>
    <cellStyle name="Vírgula 3 2 9 4 3 3" xfId="40614" xr:uid="{49E946C5-3BCF-4417-83AD-DCDC60948119}"/>
    <cellStyle name="Vírgula 3 2 9 4 4" xfId="22922" xr:uid="{7543DAB4-701B-4FBD-97A7-3ACAD419AC44}"/>
    <cellStyle name="Vírgula 3 2 9 4 5" xfId="34717" xr:uid="{2345C719-779E-4499-8DEC-35764AF95372}"/>
    <cellStyle name="Vírgula 3 2 9 5" xfId="12481" xr:uid="{00000000-0005-0000-0000-00005F300000}"/>
    <cellStyle name="Vírgula 3 2 9 5 2" xfId="18412" xr:uid="{6B25B67E-05C4-4C17-BA97-C42353C841CE}"/>
    <cellStyle name="Vírgula 3 2 9 5 2 2" xfId="30206" xr:uid="{FB120B02-F8CE-4A85-A8CB-B2E93148DEF1}"/>
    <cellStyle name="Vírgula 3 2 9 5 2 3" xfId="42005" xr:uid="{6971F3EE-F1A1-4400-818C-5F1EEC8AD3A9}"/>
    <cellStyle name="Vírgula 3 2 9 5 3" xfId="24313" xr:uid="{A8652C22-EF71-4D54-87B7-9748D7E25140}"/>
    <cellStyle name="Vírgula 3 2 9 5 4" xfId="36108" xr:uid="{436D3D5F-458A-4607-AF48-E81A5D5E2C26}"/>
    <cellStyle name="Vírgula 3 2 9 6" xfId="15468" xr:uid="{B561319B-E175-444D-88B7-F4372FC196F0}"/>
    <cellStyle name="Vírgula 3 2 9 6 2" xfId="27266" xr:uid="{C941F447-8E61-44DB-A42A-2785B6CE6887}"/>
    <cellStyle name="Vírgula 3 2 9 6 3" xfId="39061" xr:uid="{7FDD9E1E-B5F8-4AD0-861C-5D0076423A9D}"/>
    <cellStyle name="Vírgula 3 2 9 7" xfId="21376" xr:uid="{FC2DF1AF-AA7A-4B0A-885A-00F1BF29B629}"/>
    <cellStyle name="Vírgula 3 2 9 8" xfId="33168" xr:uid="{6C0B3A2C-5D63-49CA-9ADF-5089B887F879}"/>
    <cellStyle name="Vírgula 3 2 9_Empréstimos e Financiamento SPE" xfId="10780" xr:uid="{00000000-0005-0000-0000-000060300000}"/>
    <cellStyle name="Vírgula 3 2_Empréstimos e Financiamento SPE" xfId="10752" xr:uid="{00000000-0005-0000-0000-000061300000}"/>
    <cellStyle name="Vírgula 3 20" xfId="8403" xr:uid="{00000000-0005-0000-0000-000062300000}"/>
    <cellStyle name="Vírgula 3 20 2" xfId="8404" xr:uid="{00000000-0005-0000-0000-000063300000}"/>
    <cellStyle name="Vírgula 3 20 2 2" xfId="8405" xr:uid="{00000000-0005-0000-0000-000064300000}"/>
    <cellStyle name="Vírgula 3 20 2 3" xfId="8406" xr:uid="{00000000-0005-0000-0000-000065300000}"/>
    <cellStyle name="Vírgula 3 20 3" xfId="8407" xr:uid="{00000000-0005-0000-0000-000066300000}"/>
    <cellStyle name="Vírgula 3 20 4" xfId="8408" xr:uid="{00000000-0005-0000-0000-000067300000}"/>
    <cellStyle name="Vírgula 3 20 5" xfId="8409" xr:uid="{00000000-0005-0000-0000-000068300000}"/>
    <cellStyle name="Vírgula 3 21" xfId="8410" xr:uid="{00000000-0005-0000-0000-000069300000}"/>
    <cellStyle name="Vírgula 3 21 2" xfId="8411" xr:uid="{00000000-0005-0000-0000-00006A300000}"/>
    <cellStyle name="Vírgula 3 21 2 2" xfId="8412" xr:uid="{00000000-0005-0000-0000-00006B300000}"/>
    <cellStyle name="Vírgula 3 21 2 3" xfId="8413" xr:uid="{00000000-0005-0000-0000-00006C300000}"/>
    <cellStyle name="Vírgula 3 21 3" xfId="8414" xr:uid="{00000000-0005-0000-0000-00006D300000}"/>
    <cellStyle name="Vírgula 3 21 4" xfId="8415" xr:uid="{00000000-0005-0000-0000-00006E300000}"/>
    <cellStyle name="Vírgula 3 21 5" xfId="8416" xr:uid="{00000000-0005-0000-0000-00006F300000}"/>
    <cellStyle name="Vírgula 3 22" xfId="8417" xr:uid="{00000000-0005-0000-0000-000070300000}"/>
    <cellStyle name="Vírgula 3 22 2" xfId="8418" xr:uid="{00000000-0005-0000-0000-000071300000}"/>
    <cellStyle name="Vírgula 3 22 2 2" xfId="8419" xr:uid="{00000000-0005-0000-0000-000072300000}"/>
    <cellStyle name="Vírgula 3 22 2 3" xfId="8420" xr:uid="{00000000-0005-0000-0000-000073300000}"/>
    <cellStyle name="Vírgula 3 22 3" xfId="8421" xr:uid="{00000000-0005-0000-0000-000074300000}"/>
    <cellStyle name="Vírgula 3 22 4" xfId="8422" xr:uid="{00000000-0005-0000-0000-000075300000}"/>
    <cellStyle name="Vírgula 3 22 5" xfId="8423" xr:uid="{00000000-0005-0000-0000-000076300000}"/>
    <cellStyle name="Vírgula 3 23" xfId="8424" xr:uid="{00000000-0005-0000-0000-000077300000}"/>
    <cellStyle name="Vírgula 3 23 2" xfId="8425" xr:uid="{00000000-0005-0000-0000-000078300000}"/>
    <cellStyle name="Vírgula 3 23 2 2" xfId="8426" xr:uid="{00000000-0005-0000-0000-000079300000}"/>
    <cellStyle name="Vírgula 3 23 2 3" xfId="8427" xr:uid="{00000000-0005-0000-0000-00007A300000}"/>
    <cellStyle name="Vírgula 3 23 3" xfId="8428" xr:uid="{00000000-0005-0000-0000-00007B300000}"/>
    <cellStyle name="Vírgula 3 23 4" xfId="8429" xr:uid="{00000000-0005-0000-0000-00007C300000}"/>
    <cellStyle name="Vírgula 3 23 5" xfId="8430" xr:uid="{00000000-0005-0000-0000-00007D300000}"/>
    <cellStyle name="Vírgula 3 24" xfId="8431" xr:uid="{00000000-0005-0000-0000-00007E300000}"/>
    <cellStyle name="Vírgula 3 24 2" xfId="8432" xr:uid="{00000000-0005-0000-0000-00007F300000}"/>
    <cellStyle name="Vírgula 3 24 2 2" xfId="8433" xr:uid="{00000000-0005-0000-0000-000080300000}"/>
    <cellStyle name="Vírgula 3 24 2 3" xfId="8434" xr:uid="{00000000-0005-0000-0000-000081300000}"/>
    <cellStyle name="Vírgula 3 24 3" xfId="8435" xr:uid="{00000000-0005-0000-0000-000082300000}"/>
    <cellStyle name="Vírgula 3 24 4" xfId="8436" xr:uid="{00000000-0005-0000-0000-000083300000}"/>
    <cellStyle name="Vírgula 3 24 5" xfId="8437" xr:uid="{00000000-0005-0000-0000-000084300000}"/>
    <cellStyle name="Vírgula 3 25" xfId="8438" xr:uid="{00000000-0005-0000-0000-000085300000}"/>
    <cellStyle name="Vírgula 3 25 2" xfId="8439" xr:uid="{00000000-0005-0000-0000-000086300000}"/>
    <cellStyle name="Vírgula 3 25 3" xfId="8440" xr:uid="{00000000-0005-0000-0000-000087300000}"/>
    <cellStyle name="Vírgula 3 26" xfId="8441" xr:uid="{00000000-0005-0000-0000-000088300000}"/>
    <cellStyle name="Vírgula 3 27" xfId="8442" xr:uid="{00000000-0005-0000-0000-000089300000}"/>
    <cellStyle name="Vírgula 3 28" xfId="8443" xr:uid="{00000000-0005-0000-0000-00008A300000}"/>
    <cellStyle name="Vírgula 3 29" xfId="10933" xr:uid="{00000000-0005-0000-0000-00008B300000}"/>
    <cellStyle name="Vírgula 3 29 2" xfId="13882" xr:uid="{00000000-0005-0000-0000-00008C300000}"/>
    <cellStyle name="Vírgula 3 29 2 2" xfId="19813" xr:uid="{F31D9A25-CED8-4E98-9091-F1EE6BA28395}"/>
    <cellStyle name="Vírgula 3 29 2 2 2" xfId="31607" xr:uid="{D8A6C303-BB27-42CF-8178-40C5B9620D98}"/>
    <cellStyle name="Vírgula 3 29 2 2 3" xfId="43406" xr:uid="{56F0F5A1-B91E-4226-AA54-C16E3CF84BED}"/>
    <cellStyle name="Vírgula 3 29 2 3" xfId="25714" xr:uid="{E4B7E232-EF23-4804-A60F-3C98F93C0083}"/>
    <cellStyle name="Vírgula 3 29 2 4" xfId="37509" xr:uid="{DA71DBB8-28D7-4F7D-B450-06BD21FD5F41}"/>
    <cellStyle name="Vírgula 3 29 3" xfId="16877" xr:uid="{9994E67F-4B0F-4FC3-B1A5-FD890C0DED18}"/>
    <cellStyle name="Vírgula 3 29 3 2" xfId="28671" xr:uid="{2BF083C6-F5F9-4139-B05F-14DF6A484D84}"/>
    <cellStyle name="Vírgula 3 29 3 3" xfId="40470" xr:uid="{FB0DC38E-A79F-4671-8626-B64492BEC5ED}"/>
    <cellStyle name="Vírgula 3 29 4" xfId="22778" xr:uid="{67A59EDF-E43B-43CB-8092-20D451AE657D}"/>
    <cellStyle name="Vírgula 3 29 5" xfId="34573" xr:uid="{DAD16D50-0D90-4F3C-ABAC-FCA13F282C34}"/>
    <cellStyle name="Vírgula 3 3" xfId="116" xr:uid="{00000000-0005-0000-0000-00008D300000}"/>
    <cellStyle name="Vírgula 3 3 10" xfId="10978" xr:uid="{00000000-0005-0000-0000-00008E300000}"/>
    <cellStyle name="Vírgula 3 3 10 2" xfId="13927" xr:uid="{00000000-0005-0000-0000-00008F300000}"/>
    <cellStyle name="Vírgula 3 3 10 2 2" xfId="19858" xr:uid="{50E8371D-491B-44DD-953E-AA75F3D60DC8}"/>
    <cellStyle name="Vírgula 3 3 10 2 2 2" xfId="31652" xr:uid="{32596A0D-B58B-4215-BBD8-920DD7CB9DF6}"/>
    <cellStyle name="Vírgula 3 3 10 2 2 3" xfId="43451" xr:uid="{A09AE561-15ED-43A8-A580-2581B9C3C068}"/>
    <cellStyle name="Vírgula 3 3 10 2 3" xfId="25759" xr:uid="{8626AB81-0FEB-4E63-8D41-E729651DFD39}"/>
    <cellStyle name="Vírgula 3 3 10 2 4" xfId="37554" xr:uid="{99DC14D6-2E6D-4F80-979E-4A9300DBAAE9}"/>
    <cellStyle name="Vírgula 3 3 10 3" xfId="16922" xr:uid="{9A14AEED-7621-4B18-AE74-F992DDE8B5DD}"/>
    <cellStyle name="Vírgula 3 3 10 3 2" xfId="28716" xr:uid="{D5660C03-1B58-4EEB-9DDF-538008872291}"/>
    <cellStyle name="Vírgula 3 3 10 3 3" xfId="40515" xr:uid="{90483F87-0716-40BE-AB67-DCA98E848C0D}"/>
    <cellStyle name="Vírgula 3 3 10 4" xfId="22823" xr:uid="{7245524E-A4B7-4DEF-9EDC-CA5ABA29A999}"/>
    <cellStyle name="Vírgula 3 3 10 5" xfId="34618" xr:uid="{F0DA8323-CFA6-491C-80EE-6F7E7CC7E4E0}"/>
    <cellStyle name="Vírgula 3 3 11" xfId="12378" xr:uid="{00000000-0005-0000-0000-000090300000}"/>
    <cellStyle name="Vírgula 3 3 11 2" xfId="18309" xr:uid="{1CF466A7-1C0F-4F1A-9AED-CE2B3484BD43}"/>
    <cellStyle name="Vírgula 3 3 11 2 2" xfId="30103" xr:uid="{83EC4105-729E-43B1-AB93-53CE5202EC1D}"/>
    <cellStyle name="Vírgula 3 3 11 2 3" xfId="41902" xr:uid="{516DDEDC-2A04-48C8-B154-DCB8DD77EF31}"/>
    <cellStyle name="Vírgula 3 3 11 3" xfId="24210" xr:uid="{348EE14A-EFD5-401B-816A-92196C9C4B64}"/>
    <cellStyle name="Vírgula 3 3 11 4" xfId="36005" xr:uid="{46FC003B-A9D0-454B-B77B-00AF524F1F0D}"/>
    <cellStyle name="Vírgula 3 3 12" xfId="15365" xr:uid="{F5E60A59-102A-4E35-87E4-71A08F4099A4}"/>
    <cellStyle name="Vírgula 3 3 12 2" xfId="27163" xr:uid="{39987ECE-5CEE-40C7-8AA4-CE7E03A1880C}"/>
    <cellStyle name="Vírgula 3 3 12 3" xfId="38958" xr:uid="{94BD4D13-E8EF-4062-A8F1-990235A39F0F}"/>
    <cellStyle name="Vírgula 3 3 13" xfId="21273" xr:uid="{456B97A1-206D-40FE-A7FF-B881C376C9D5}"/>
    <cellStyle name="Vírgula 3 3 14" xfId="33065" xr:uid="{4DCBB72C-5B2A-453A-B094-9EC5612BD941}"/>
    <cellStyle name="Vírgula 3 3 2" xfId="162" xr:uid="{00000000-0005-0000-0000-000091300000}"/>
    <cellStyle name="Vírgula 3 3 2 10" xfId="11006" xr:uid="{00000000-0005-0000-0000-000092300000}"/>
    <cellStyle name="Vírgula 3 3 2 10 2" xfId="13955" xr:uid="{00000000-0005-0000-0000-000093300000}"/>
    <cellStyle name="Vírgula 3 3 2 10 2 2" xfId="19886" xr:uid="{30E20A4B-55EE-44C8-8EAE-8CF69C633B2B}"/>
    <cellStyle name="Vírgula 3 3 2 10 2 2 2" xfId="31680" xr:uid="{286A2521-C62A-45F2-B506-7F25AE2F1888}"/>
    <cellStyle name="Vírgula 3 3 2 10 2 2 3" xfId="43479" xr:uid="{122912AC-E5EB-4853-91E1-B6642D7A30DE}"/>
    <cellStyle name="Vírgula 3 3 2 10 2 3" xfId="25787" xr:uid="{4F06C3DC-416A-4A66-93E3-8343D063984B}"/>
    <cellStyle name="Vírgula 3 3 2 10 2 4" xfId="37582" xr:uid="{D3945425-6415-4D86-B399-950D496C8086}"/>
    <cellStyle name="Vírgula 3 3 2 10 3" xfId="16950" xr:uid="{1D0235A5-BA4B-4542-82F0-519500B7CE57}"/>
    <cellStyle name="Vírgula 3 3 2 10 3 2" xfId="28744" xr:uid="{29E89291-7BC2-4E9E-9464-44D19561954E}"/>
    <cellStyle name="Vírgula 3 3 2 10 3 3" xfId="40543" xr:uid="{046ECA31-A124-4608-B617-9AC76364C390}"/>
    <cellStyle name="Vírgula 3 3 2 10 4" xfId="22851" xr:uid="{86D6697F-438A-4AD6-B337-32FFCFC5EB36}"/>
    <cellStyle name="Vírgula 3 3 2 10 5" xfId="34646" xr:uid="{EC509F9C-838D-4C67-86BB-80D48D9376DC}"/>
    <cellStyle name="Vírgula 3 3 2 11" xfId="12407" xr:uid="{00000000-0005-0000-0000-000094300000}"/>
    <cellStyle name="Vírgula 3 3 2 11 2" xfId="18338" xr:uid="{66BA6049-C592-4CDA-A6B3-612270C1CA35}"/>
    <cellStyle name="Vírgula 3 3 2 11 2 2" xfId="30132" xr:uid="{F76EE902-B8DE-4A08-8785-B2C64BD035B9}"/>
    <cellStyle name="Vírgula 3 3 2 11 2 3" xfId="41931" xr:uid="{ACFE466F-D313-4001-AD4B-8B8AE06949C8}"/>
    <cellStyle name="Vírgula 3 3 2 11 3" xfId="24239" xr:uid="{EA962011-E8AD-47C0-97BE-967BAA1088A4}"/>
    <cellStyle name="Vírgula 3 3 2 11 4" xfId="36034" xr:uid="{3DE4D93E-8540-44E2-835E-D98E6695BDA7}"/>
    <cellStyle name="Vírgula 3 3 2 12" xfId="15394" xr:uid="{95D8955C-08A5-40AE-A6D4-E11497BA2344}"/>
    <cellStyle name="Vírgula 3 3 2 12 2" xfId="27192" xr:uid="{D527FC09-9C9A-42B0-A84A-1F1407D9893F}"/>
    <cellStyle name="Vírgula 3 3 2 12 3" xfId="38987" xr:uid="{4D81CE1D-855D-4B01-B903-36FAE5F48912}"/>
    <cellStyle name="Vírgula 3 3 2 13" xfId="21302" xr:uid="{F5C4C9E1-CDDD-4FD6-8804-5469E29B325E}"/>
    <cellStyle name="Vírgula 3 3 2 14" xfId="33094" xr:uid="{AD1F60D1-329F-4B29-84D8-F87064D495F2}"/>
    <cellStyle name="Vírgula 3 3 2 2" xfId="589" xr:uid="{00000000-0005-0000-0000-000095300000}"/>
    <cellStyle name="Vírgula 3 3 2 2 10" xfId="33391" xr:uid="{A46E1C41-8A20-42EA-AE5D-34A8D5BB39B6}"/>
    <cellStyle name="Vírgula 3 3 2 2 2" xfId="8444" xr:uid="{00000000-0005-0000-0000-000096300000}"/>
    <cellStyle name="Vírgula 3 3 2 2 2 2" xfId="8445" xr:uid="{00000000-0005-0000-0000-000097300000}"/>
    <cellStyle name="Vírgula 3 3 2 2 2 3" xfId="8446" xr:uid="{00000000-0005-0000-0000-000098300000}"/>
    <cellStyle name="Vírgula 3 3 2 2 3" xfId="8447" xr:uid="{00000000-0005-0000-0000-000099300000}"/>
    <cellStyle name="Vírgula 3 3 2 2 4" xfId="8448" xr:uid="{00000000-0005-0000-0000-00009A300000}"/>
    <cellStyle name="Vírgula 3 3 2 2 5" xfId="8449" xr:uid="{00000000-0005-0000-0000-00009B300000}"/>
    <cellStyle name="Vírgula 3 3 2 2 6" xfId="11301" xr:uid="{00000000-0005-0000-0000-00009C300000}"/>
    <cellStyle name="Vírgula 3 3 2 2 6 2" xfId="14244" xr:uid="{00000000-0005-0000-0000-00009D300000}"/>
    <cellStyle name="Vírgula 3 3 2 2 6 2 2" xfId="20175" xr:uid="{6A580E89-9096-4CCD-B4B6-21CE35B41AB3}"/>
    <cellStyle name="Vírgula 3 3 2 2 6 2 2 2" xfId="31969" xr:uid="{2DF6B4CD-CF6F-4E31-B6E4-A78C92F610CB}"/>
    <cellStyle name="Vírgula 3 3 2 2 6 2 2 3" xfId="43768" xr:uid="{B819DA9D-E5DE-49BB-BFC6-9BB0E15706EF}"/>
    <cellStyle name="Vírgula 3 3 2 2 6 2 3" xfId="26076" xr:uid="{829C4973-1E7C-412A-BAF1-9B3D9104A100}"/>
    <cellStyle name="Vírgula 3 3 2 2 6 2 4" xfId="37871" xr:uid="{1606C07F-4E98-4926-B4B7-2B431312B181}"/>
    <cellStyle name="Vírgula 3 3 2 2 6 3" xfId="17239" xr:uid="{E3C02838-043C-4A8B-AA07-634182390E4A}"/>
    <cellStyle name="Vírgula 3 3 2 2 6 3 2" xfId="29033" xr:uid="{07F6C3D1-9936-4664-84C9-D37E97F1E2F4}"/>
    <cellStyle name="Vírgula 3 3 2 2 6 3 3" xfId="40832" xr:uid="{B53331DD-357F-401A-9EE3-B5729C224AC5}"/>
    <cellStyle name="Vírgula 3 3 2 2 6 4" xfId="23140" xr:uid="{C6037422-2A1C-427D-AEB6-7878AC82CBAD}"/>
    <cellStyle name="Vírgula 3 3 2 2 6 5" xfId="34935" xr:uid="{FB45E18E-6914-4C7B-B7BB-D10AAF8466D1}"/>
    <cellStyle name="Vírgula 3 3 2 2 7" xfId="12704" xr:uid="{00000000-0005-0000-0000-00009E300000}"/>
    <cellStyle name="Vírgula 3 3 2 2 7 2" xfId="18635" xr:uid="{50425392-B6B6-40CB-83CC-F6D35394BA7C}"/>
    <cellStyle name="Vírgula 3 3 2 2 7 2 2" xfId="30429" xr:uid="{38DD72AF-DDBD-41F6-9439-F3EA56162B5E}"/>
    <cellStyle name="Vírgula 3 3 2 2 7 2 3" xfId="42228" xr:uid="{0C0C0E07-228C-4DBF-AC50-C9E9C9C9DF44}"/>
    <cellStyle name="Vírgula 3 3 2 2 7 3" xfId="24536" xr:uid="{306F7A33-F7FA-4579-A946-976CFCD26800}"/>
    <cellStyle name="Vírgula 3 3 2 2 7 4" xfId="36331" xr:uid="{904BF2A7-F454-4E0C-8901-38FDBFD32961}"/>
    <cellStyle name="Vírgula 3 3 2 2 8" xfId="15691" xr:uid="{46328013-1A23-4BAF-BC22-7C6D739B056E}"/>
    <cellStyle name="Vírgula 3 3 2 2 8 2" xfId="27489" xr:uid="{849D7A91-7948-4501-89FF-284C292287AD}"/>
    <cellStyle name="Vírgula 3 3 2 2 8 3" xfId="39284" xr:uid="{1CE95067-F86A-4726-A565-1688A83CFB13}"/>
    <cellStyle name="Vírgula 3 3 2 2 9" xfId="21599" xr:uid="{DC2CE970-0FB3-47B6-8F43-39DC7FD83211}"/>
    <cellStyle name="Vírgula 3 3 2 2_Empréstimos e Financiamento SPE" xfId="10783" xr:uid="{00000000-0005-0000-0000-00009F300000}"/>
    <cellStyle name="Vírgula 3 3 2 3" xfId="207" xr:uid="{00000000-0005-0000-0000-0000A0300000}"/>
    <cellStyle name="Vírgula 3 3 2 3 10" xfId="15433" xr:uid="{5C1F0301-4AAC-4218-A1FF-4F6C0F8831F6}"/>
    <cellStyle name="Vírgula 3 3 2 3 10 2" xfId="27231" xr:uid="{ABD82B3C-1843-434D-A6F4-AA2391AF0A39}"/>
    <cellStyle name="Vírgula 3 3 2 3 10 3" xfId="39026" xr:uid="{7F77359A-1985-478B-AEB4-1DCDA3C687B9}"/>
    <cellStyle name="Vírgula 3 3 2 3 11" xfId="21341" xr:uid="{8B79AE10-8958-432D-8DF0-FDDFC893E7F0}"/>
    <cellStyle name="Vírgula 3 3 2 3 12" xfId="33133" xr:uid="{41CFBD6E-06EA-461F-8DE5-051EA3CE5CAC}"/>
    <cellStyle name="Vírgula 3 3 2 3 2" xfId="218" xr:uid="{00000000-0005-0000-0000-0000A1300000}"/>
    <cellStyle name="Vírgula 3 3 2 3 2 10" xfId="33144" xr:uid="{E0CDE5F4-8483-4C08-815A-FA618CB605AC}"/>
    <cellStyle name="Vírgula 3 3 2 3 2 2" xfId="639" xr:uid="{00000000-0005-0000-0000-0000A2300000}"/>
    <cellStyle name="Vírgula 3 3 2 3 2 2 2" xfId="8450" xr:uid="{00000000-0005-0000-0000-0000A3300000}"/>
    <cellStyle name="Vírgula 3 3 2 3 2 2 3" xfId="8451" xr:uid="{00000000-0005-0000-0000-0000A4300000}"/>
    <cellStyle name="Vírgula 3 3 2 3 2 2 4" xfId="11349" xr:uid="{00000000-0005-0000-0000-0000A5300000}"/>
    <cellStyle name="Vírgula 3 3 2 3 2 2 4 2" xfId="14292" xr:uid="{00000000-0005-0000-0000-0000A6300000}"/>
    <cellStyle name="Vírgula 3 3 2 3 2 2 4 2 2" xfId="20223" xr:uid="{8D6A91AC-1059-46F9-87B9-060FC23D0296}"/>
    <cellStyle name="Vírgula 3 3 2 3 2 2 4 2 2 2" xfId="32017" xr:uid="{CB946666-25CD-4C69-B1E1-56BC47F15ABB}"/>
    <cellStyle name="Vírgula 3 3 2 3 2 2 4 2 2 3" xfId="43816" xr:uid="{6CC4406C-E9AF-48A5-9E4E-AC59BB1A0D71}"/>
    <cellStyle name="Vírgula 3 3 2 3 2 2 4 2 3" xfId="26124" xr:uid="{1D1A2FB0-D61A-4058-A093-5A5361455B61}"/>
    <cellStyle name="Vírgula 3 3 2 3 2 2 4 2 4" xfId="37919" xr:uid="{FA354403-8D2D-4ED5-9310-230C82184DDB}"/>
    <cellStyle name="Vírgula 3 3 2 3 2 2 4 3" xfId="17287" xr:uid="{C9D57F08-F447-4B44-9DC9-2AE2AFC1ECD2}"/>
    <cellStyle name="Vírgula 3 3 2 3 2 2 4 3 2" xfId="29081" xr:uid="{3AD2CFB0-EFA1-491D-8DDA-25A5664ED158}"/>
    <cellStyle name="Vírgula 3 3 2 3 2 2 4 3 3" xfId="40880" xr:uid="{DFA14EC7-8A34-4EE6-8300-95A3C6B400CF}"/>
    <cellStyle name="Vírgula 3 3 2 3 2 2 4 4" xfId="23188" xr:uid="{13FF90E1-0807-4176-9F2B-494BC0334909}"/>
    <cellStyle name="Vírgula 3 3 2 3 2 2 4 5" xfId="34983" xr:uid="{C96A2683-D002-457F-AE0C-5478F606DFC4}"/>
    <cellStyle name="Vírgula 3 3 2 3 2 2 5" xfId="12754" xr:uid="{00000000-0005-0000-0000-0000A7300000}"/>
    <cellStyle name="Vírgula 3 3 2 3 2 2 5 2" xfId="18685" xr:uid="{7067FE04-873F-421F-ABD2-40BF6A1FD126}"/>
    <cellStyle name="Vírgula 3 3 2 3 2 2 5 2 2" xfId="30479" xr:uid="{17A48363-1173-41F3-B6FB-B7365E1EA0B9}"/>
    <cellStyle name="Vírgula 3 3 2 3 2 2 5 2 3" xfId="42278" xr:uid="{404891FB-FEF7-48EB-9232-7C232225DF68}"/>
    <cellStyle name="Vírgula 3 3 2 3 2 2 5 3" xfId="24586" xr:uid="{2BD8E7B3-FF39-4181-86EA-E89D16EA8648}"/>
    <cellStyle name="Vírgula 3 3 2 3 2 2 5 4" xfId="36381" xr:uid="{8536592B-BE23-4978-B576-A2DCEE1CE577}"/>
    <cellStyle name="Vírgula 3 3 2 3 2 2 6" xfId="15741" xr:uid="{FCC8C2AD-BC59-486B-A4CA-C699CD51698C}"/>
    <cellStyle name="Vírgula 3 3 2 3 2 2 6 2" xfId="27539" xr:uid="{C1B2890D-E028-4E92-9DEF-F358B3BB1AB3}"/>
    <cellStyle name="Vírgula 3 3 2 3 2 2 6 3" xfId="39334" xr:uid="{9B36AF0E-87BF-4F13-8D01-12431CC08C81}"/>
    <cellStyle name="Vírgula 3 3 2 3 2 2 7" xfId="21649" xr:uid="{CC1F38C5-5C85-4122-A81A-0F1FB212C962}"/>
    <cellStyle name="Vírgula 3 3 2 3 2 2 8" xfId="33441" xr:uid="{E2F64ED9-96CF-46A2-87E8-D958D36228C2}"/>
    <cellStyle name="Vírgula 3 3 2 3 2 2_Empréstimos e Financiamento SPE" xfId="10786" xr:uid="{00000000-0005-0000-0000-0000A8300000}"/>
    <cellStyle name="Vírgula 3 3 2 3 2 3" xfId="493" xr:uid="{00000000-0005-0000-0000-0000A9300000}"/>
    <cellStyle name="Vírgula 3 3 2 3 2 3 2" xfId="11210" xr:uid="{00000000-0005-0000-0000-0000AA300000}"/>
    <cellStyle name="Vírgula 3 3 2 3 2 3 2 2" xfId="14153" xr:uid="{00000000-0005-0000-0000-0000AB300000}"/>
    <cellStyle name="Vírgula 3 3 2 3 2 3 2 2 2" xfId="20084" xr:uid="{12DF5772-54C2-41B9-A397-CCD57078DF48}"/>
    <cellStyle name="Vírgula 3 3 2 3 2 3 2 2 2 2" xfId="31878" xr:uid="{E30481FA-01C8-4FEB-9764-717FE063CDA1}"/>
    <cellStyle name="Vírgula 3 3 2 3 2 3 2 2 2 3" xfId="43677" xr:uid="{DB8BB532-D077-4802-A816-547E3B796193}"/>
    <cellStyle name="Vírgula 3 3 2 3 2 3 2 2 3" xfId="25985" xr:uid="{21727D75-C04F-471B-899F-06C3F9DFE0FB}"/>
    <cellStyle name="Vírgula 3 3 2 3 2 3 2 2 4" xfId="37780" xr:uid="{8DAA0C1F-39BB-4B09-9DBD-50A032291995}"/>
    <cellStyle name="Vírgula 3 3 2 3 2 3 2 3" xfId="17148" xr:uid="{6CD47BFC-7F80-49CC-9983-2B63867AF06C}"/>
    <cellStyle name="Vírgula 3 3 2 3 2 3 2 3 2" xfId="28942" xr:uid="{D11328C3-1E84-4E70-9416-5F1D21861CE7}"/>
    <cellStyle name="Vírgula 3 3 2 3 2 3 2 3 3" xfId="40741" xr:uid="{1B8257EB-BFB6-4C51-9F2C-4D23BA6D7929}"/>
    <cellStyle name="Vírgula 3 3 2 3 2 3 2 4" xfId="23049" xr:uid="{512EF70C-D0AC-4CDF-B1D3-2D4AE159DCDC}"/>
    <cellStyle name="Vírgula 3 3 2 3 2 3 2 5" xfId="34844" xr:uid="{2BBC4008-C45E-455A-B606-9CA4C5C4AD25}"/>
    <cellStyle name="Vírgula 3 3 2 3 2 3 3" xfId="12608" xr:uid="{00000000-0005-0000-0000-0000AC300000}"/>
    <cellStyle name="Vírgula 3 3 2 3 2 3 3 2" xfId="18539" xr:uid="{A7C803CD-5838-4271-840F-1F9131914172}"/>
    <cellStyle name="Vírgula 3 3 2 3 2 3 3 2 2" xfId="30333" xr:uid="{CC204A69-5D5D-4D39-B697-D77ABF28E752}"/>
    <cellStyle name="Vírgula 3 3 2 3 2 3 3 2 3" xfId="42132" xr:uid="{CF1D6379-60E5-461E-842B-59C307A4F403}"/>
    <cellStyle name="Vírgula 3 3 2 3 2 3 3 3" xfId="24440" xr:uid="{62BA9BB9-6161-4F7C-8D50-01CB552DDB9C}"/>
    <cellStyle name="Vírgula 3 3 2 3 2 3 3 4" xfId="36235" xr:uid="{9AC0D42E-68C8-4D34-B834-637E0C867087}"/>
    <cellStyle name="Vírgula 3 3 2 3 2 3 4" xfId="15595" xr:uid="{C21CC4FA-0227-4293-A232-9B4E1929E290}"/>
    <cellStyle name="Vírgula 3 3 2 3 2 3 4 2" xfId="27393" xr:uid="{0C7E407B-5387-4593-A642-E855B14CF0D6}"/>
    <cellStyle name="Vírgula 3 3 2 3 2 3 4 3" xfId="39188" xr:uid="{E4C7E6BD-3057-4833-9B35-3776E755EDDA}"/>
    <cellStyle name="Vírgula 3 3 2 3 2 3 5" xfId="21503" xr:uid="{FE669303-1632-4BAC-B4FE-A81065C88DFD}"/>
    <cellStyle name="Vírgula 3 3 2 3 2 3 6" xfId="33295" xr:uid="{12BC8DF0-26EA-4888-9E53-030339DF425C}"/>
    <cellStyle name="Vírgula 3 3 2 3 2 4" xfId="8452" xr:uid="{00000000-0005-0000-0000-0000AD300000}"/>
    <cellStyle name="Vírgula 3 3 2 3 2 5" xfId="8453" xr:uid="{00000000-0005-0000-0000-0000AE300000}"/>
    <cellStyle name="Vírgula 3 3 2 3 2 6" xfId="11054" xr:uid="{00000000-0005-0000-0000-0000AF300000}"/>
    <cellStyle name="Vírgula 3 3 2 3 2 6 2" xfId="14003" xr:uid="{00000000-0005-0000-0000-0000B0300000}"/>
    <cellStyle name="Vírgula 3 3 2 3 2 6 2 2" xfId="19934" xr:uid="{8C9CB75B-7026-4FAE-B0DD-8460FE938E59}"/>
    <cellStyle name="Vírgula 3 3 2 3 2 6 2 2 2" xfId="31728" xr:uid="{67D46041-975A-4571-B87B-7D4FF6599B16}"/>
    <cellStyle name="Vírgula 3 3 2 3 2 6 2 2 3" xfId="43527" xr:uid="{0EACBF5E-9D80-4EE0-905C-419CF40C1348}"/>
    <cellStyle name="Vírgula 3 3 2 3 2 6 2 3" xfId="25835" xr:uid="{FC045099-F99C-4817-B6EA-EA529DB130B8}"/>
    <cellStyle name="Vírgula 3 3 2 3 2 6 2 4" xfId="37630" xr:uid="{5AE047B3-85ED-4EAB-BD47-179139DCEE2A}"/>
    <cellStyle name="Vírgula 3 3 2 3 2 6 3" xfId="16998" xr:uid="{C62E9B99-05C7-4C17-B102-5AA003A4B090}"/>
    <cellStyle name="Vírgula 3 3 2 3 2 6 3 2" xfId="28792" xr:uid="{3EC9B995-6474-4853-8BAD-0DBB6535ADA6}"/>
    <cellStyle name="Vírgula 3 3 2 3 2 6 3 3" xfId="40591" xr:uid="{EA9503A9-ECD5-4E83-AD83-057AD269428B}"/>
    <cellStyle name="Vírgula 3 3 2 3 2 6 4" xfId="22899" xr:uid="{C0C6F93A-4FB1-49C6-907A-2B0484080D86}"/>
    <cellStyle name="Vírgula 3 3 2 3 2 6 5" xfId="34694" xr:uid="{BDAFABF6-8B3A-46D5-8799-87701894C9E5}"/>
    <cellStyle name="Vírgula 3 3 2 3 2 7" xfId="12457" xr:uid="{00000000-0005-0000-0000-0000B1300000}"/>
    <cellStyle name="Vírgula 3 3 2 3 2 7 2" xfId="18388" xr:uid="{FB117A85-3B16-4C8A-AD3E-BE66664EBEBC}"/>
    <cellStyle name="Vírgula 3 3 2 3 2 7 2 2" xfId="30182" xr:uid="{28614642-2752-46C5-BC46-B0682F417E27}"/>
    <cellStyle name="Vírgula 3 3 2 3 2 7 2 3" xfId="41981" xr:uid="{830B5812-B657-4A7A-AA0C-3FB1E5DEA95D}"/>
    <cellStyle name="Vírgula 3 3 2 3 2 7 3" xfId="24289" xr:uid="{6EBEC0E0-CE45-42BB-9EDE-A889A000559A}"/>
    <cellStyle name="Vírgula 3 3 2 3 2 7 4" xfId="36084" xr:uid="{03A24A7A-4873-4272-92C1-EA94D096D279}"/>
    <cellStyle name="Vírgula 3 3 2 3 2 8" xfId="15444" xr:uid="{9D8BEC11-0F29-4AD5-A42B-F6005E0DDF4D}"/>
    <cellStyle name="Vírgula 3 3 2 3 2 8 2" xfId="27242" xr:uid="{670F3464-DD15-46CF-B61D-99202FF3946F}"/>
    <cellStyle name="Vírgula 3 3 2 3 2 8 3" xfId="39037" xr:uid="{C0DD6B46-7E4E-4C8E-9B7C-E9FE684AD732}"/>
    <cellStyle name="Vírgula 3 3 2 3 2 9" xfId="21352" xr:uid="{1A142364-644F-42F6-A214-DE7640317E79}"/>
    <cellStyle name="Vírgula 3 3 2 3 2_Empréstimos e Financiamento SPE" xfId="10785" xr:uid="{00000000-0005-0000-0000-0000B2300000}"/>
    <cellStyle name="Vírgula 3 3 2 3 3" xfId="229" xr:uid="{00000000-0005-0000-0000-0000B3300000}"/>
    <cellStyle name="Vírgula 3 3 2 3 3 10" xfId="33155" xr:uid="{2D465AA6-C12C-4E95-A58C-FA4D0871F00B}"/>
    <cellStyle name="Vírgula 3 3 2 3 3 2" xfId="650" xr:uid="{00000000-0005-0000-0000-0000B4300000}"/>
    <cellStyle name="Vírgula 3 3 2 3 3 2 2" xfId="8454" xr:uid="{00000000-0005-0000-0000-0000B5300000}"/>
    <cellStyle name="Vírgula 3 3 2 3 3 2 3" xfId="8455" xr:uid="{00000000-0005-0000-0000-0000B6300000}"/>
    <cellStyle name="Vírgula 3 3 2 3 3 2 4" xfId="11360" xr:uid="{00000000-0005-0000-0000-0000B7300000}"/>
    <cellStyle name="Vírgula 3 3 2 3 3 2 4 2" xfId="14303" xr:uid="{00000000-0005-0000-0000-0000B8300000}"/>
    <cellStyle name="Vírgula 3 3 2 3 3 2 4 2 2" xfId="20234" xr:uid="{7EF3FE95-7652-4146-B9C8-F67B480AC61A}"/>
    <cellStyle name="Vírgula 3 3 2 3 3 2 4 2 2 2" xfId="32028" xr:uid="{82E59E5A-3554-43D6-80AC-48D120EE4309}"/>
    <cellStyle name="Vírgula 3 3 2 3 3 2 4 2 2 3" xfId="43827" xr:uid="{111E99A5-64B7-4D11-AEA6-A3E2BA6D9D75}"/>
    <cellStyle name="Vírgula 3 3 2 3 3 2 4 2 3" xfId="26135" xr:uid="{AC090750-B314-4E37-ABC5-9CD7DDB739A7}"/>
    <cellStyle name="Vírgula 3 3 2 3 3 2 4 2 4" xfId="37930" xr:uid="{DAFD3054-3CEC-400F-843E-9B48B8EDC4F0}"/>
    <cellStyle name="Vírgula 3 3 2 3 3 2 4 3" xfId="17298" xr:uid="{2894C889-D200-45EC-B043-0E443E522A16}"/>
    <cellStyle name="Vírgula 3 3 2 3 3 2 4 3 2" xfId="29092" xr:uid="{B97B3F12-374A-4AE2-96B5-3CAFE554240B}"/>
    <cellStyle name="Vírgula 3 3 2 3 3 2 4 3 3" xfId="40891" xr:uid="{36E39BBB-B5C4-4D18-8D32-BA9E87719A46}"/>
    <cellStyle name="Vírgula 3 3 2 3 3 2 4 4" xfId="23199" xr:uid="{04CB43CF-5C3F-432D-B599-E066AEBD9345}"/>
    <cellStyle name="Vírgula 3 3 2 3 3 2 4 5" xfId="34994" xr:uid="{97F4E993-231C-4928-AA0F-B0930AFC3055}"/>
    <cellStyle name="Vírgula 3 3 2 3 3 2 5" xfId="12765" xr:uid="{00000000-0005-0000-0000-0000B9300000}"/>
    <cellStyle name="Vírgula 3 3 2 3 3 2 5 2" xfId="18696" xr:uid="{9C386FBD-DCC3-4C40-9DFC-04461A216654}"/>
    <cellStyle name="Vírgula 3 3 2 3 3 2 5 2 2" xfId="30490" xr:uid="{60898283-D1D4-4D62-9F50-B7F9131C3527}"/>
    <cellStyle name="Vírgula 3 3 2 3 3 2 5 2 3" xfId="42289" xr:uid="{5BD54BDA-F0D9-4928-B504-5685F87EB581}"/>
    <cellStyle name="Vírgula 3 3 2 3 3 2 5 3" xfId="24597" xr:uid="{94372668-2FA5-483F-855C-AB90D2A327A1}"/>
    <cellStyle name="Vírgula 3 3 2 3 3 2 5 4" xfId="36392" xr:uid="{D8364E90-2F80-4146-B07D-7DBFC7E597D1}"/>
    <cellStyle name="Vírgula 3 3 2 3 3 2 6" xfId="15752" xr:uid="{0607E7CC-634E-4D50-880E-B4283DF79606}"/>
    <cellStyle name="Vírgula 3 3 2 3 3 2 6 2" xfId="27550" xr:uid="{F155E859-A40E-4474-BF78-89193FFF8D61}"/>
    <cellStyle name="Vírgula 3 3 2 3 3 2 6 3" xfId="39345" xr:uid="{B6F5B0A3-EEE8-4A40-A9A1-56702269B8A7}"/>
    <cellStyle name="Vírgula 3 3 2 3 3 2 7" xfId="21660" xr:uid="{685BE9A5-8EF3-4FC7-B971-E2B78489A873}"/>
    <cellStyle name="Vírgula 3 3 2 3 3 2 8" xfId="33452" xr:uid="{12D19CA5-37F3-45D7-826E-458BD55B300E}"/>
    <cellStyle name="Vírgula 3 3 2 3 3 2_Empréstimos e Financiamento SPE" xfId="10788" xr:uid="{00000000-0005-0000-0000-0000BA300000}"/>
    <cellStyle name="Vírgula 3 3 2 3 3 3" xfId="504" xr:uid="{00000000-0005-0000-0000-0000BB300000}"/>
    <cellStyle name="Vírgula 3 3 2 3 3 3 2" xfId="11221" xr:uid="{00000000-0005-0000-0000-0000BC300000}"/>
    <cellStyle name="Vírgula 3 3 2 3 3 3 2 2" xfId="14164" xr:uid="{00000000-0005-0000-0000-0000BD300000}"/>
    <cellStyle name="Vírgula 3 3 2 3 3 3 2 2 2" xfId="20095" xr:uid="{2FED0181-928B-47B8-A595-480D4473B342}"/>
    <cellStyle name="Vírgula 3 3 2 3 3 3 2 2 2 2" xfId="31889" xr:uid="{32C7FEB5-B79D-41AB-96FB-C98A76FA784F}"/>
    <cellStyle name="Vírgula 3 3 2 3 3 3 2 2 2 3" xfId="43688" xr:uid="{B089C482-3D89-4F57-A6A6-0070212CB79B}"/>
    <cellStyle name="Vírgula 3 3 2 3 3 3 2 2 3" xfId="25996" xr:uid="{BD2E653B-4E9C-40D6-A2E6-A02AA389C3F2}"/>
    <cellStyle name="Vírgula 3 3 2 3 3 3 2 2 4" xfId="37791" xr:uid="{19DA60CF-D20D-4EC4-8EAB-8213300A3CC4}"/>
    <cellStyle name="Vírgula 3 3 2 3 3 3 2 3" xfId="17159" xr:uid="{CAC61668-3BF7-46A0-BBF4-6BA5830936D9}"/>
    <cellStyle name="Vírgula 3 3 2 3 3 3 2 3 2" xfId="28953" xr:uid="{1AA73CED-F21E-42BE-A8D7-5AF6520264B9}"/>
    <cellStyle name="Vírgula 3 3 2 3 3 3 2 3 3" xfId="40752" xr:uid="{4C1ED6C6-FB28-405A-96E2-1D30629D5F7E}"/>
    <cellStyle name="Vírgula 3 3 2 3 3 3 2 4" xfId="23060" xr:uid="{24A961B4-96B1-4714-AEDC-4DBBB5F4630A}"/>
    <cellStyle name="Vírgula 3 3 2 3 3 3 2 5" xfId="34855" xr:uid="{E4F727EE-426F-40B2-BFF3-7685D48B5AE6}"/>
    <cellStyle name="Vírgula 3 3 2 3 3 3 3" xfId="12619" xr:uid="{00000000-0005-0000-0000-0000BE300000}"/>
    <cellStyle name="Vírgula 3 3 2 3 3 3 3 2" xfId="18550" xr:uid="{19229667-D29D-48D2-AACD-DE53B5022A64}"/>
    <cellStyle name="Vírgula 3 3 2 3 3 3 3 2 2" xfId="30344" xr:uid="{BE78D35E-E23E-4240-AA1F-F5623EF8DB32}"/>
    <cellStyle name="Vírgula 3 3 2 3 3 3 3 2 3" xfId="42143" xr:uid="{68E1B6F4-2FBB-433A-AB97-CA75170E40C3}"/>
    <cellStyle name="Vírgula 3 3 2 3 3 3 3 3" xfId="24451" xr:uid="{BB75C15E-5B79-4F4A-92D6-7059D70745E3}"/>
    <cellStyle name="Vírgula 3 3 2 3 3 3 3 4" xfId="36246" xr:uid="{79D8BFFD-53B7-42FE-821A-21696EAB5568}"/>
    <cellStyle name="Vírgula 3 3 2 3 3 3 4" xfId="15606" xr:uid="{94AAAFD2-C0B2-4FBA-BF31-46206D349585}"/>
    <cellStyle name="Vírgula 3 3 2 3 3 3 4 2" xfId="27404" xr:uid="{751A275B-A2F0-4690-BB41-3EA26C23F6FB}"/>
    <cellStyle name="Vírgula 3 3 2 3 3 3 4 3" xfId="39199" xr:uid="{8B827E86-A86F-4893-B444-1341B145C9D2}"/>
    <cellStyle name="Vírgula 3 3 2 3 3 3 5" xfId="21514" xr:uid="{632AB689-1198-493E-AE1C-A5713226F9C4}"/>
    <cellStyle name="Vírgula 3 3 2 3 3 3 6" xfId="33306" xr:uid="{5C345B12-BA33-47CF-857F-4135F8F5CE25}"/>
    <cellStyle name="Vírgula 3 3 2 3 3 4" xfId="8456" xr:uid="{00000000-0005-0000-0000-0000BF300000}"/>
    <cellStyle name="Vírgula 3 3 2 3 3 5" xfId="8457" xr:uid="{00000000-0005-0000-0000-0000C0300000}"/>
    <cellStyle name="Vírgula 3 3 2 3 3 6" xfId="11065" xr:uid="{00000000-0005-0000-0000-0000C1300000}"/>
    <cellStyle name="Vírgula 3 3 2 3 3 6 2" xfId="14014" xr:uid="{00000000-0005-0000-0000-0000C2300000}"/>
    <cellStyle name="Vírgula 3 3 2 3 3 6 2 2" xfId="19945" xr:uid="{A5E8A8A4-9D2F-41D0-A76B-269ED1BE6E08}"/>
    <cellStyle name="Vírgula 3 3 2 3 3 6 2 2 2" xfId="31739" xr:uid="{A6483BDC-2324-4252-9783-8C87E2F1B5B9}"/>
    <cellStyle name="Vírgula 3 3 2 3 3 6 2 2 3" xfId="43538" xr:uid="{739FE61F-0053-4FF7-A805-38A305EA96C9}"/>
    <cellStyle name="Vírgula 3 3 2 3 3 6 2 3" xfId="25846" xr:uid="{174A0DD7-F9A8-4EFF-A198-BF78F1F4383D}"/>
    <cellStyle name="Vírgula 3 3 2 3 3 6 2 4" xfId="37641" xr:uid="{0DBBB890-AC70-44F2-8B4E-D57669412C5D}"/>
    <cellStyle name="Vírgula 3 3 2 3 3 6 3" xfId="17009" xr:uid="{D84EC75E-5276-4542-95BE-BD50798027AD}"/>
    <cellStyle name="Vírgula 3 3 2 3 3 6 3 2" xfId="28803" xr:uid="{0D1773A6-C3EC-4B07-8078-B9AC84F970E4}"/>
    <cellStyle name="Vírgula 3 3 2 3 3 6 3 3" xfId="40602" xr:uid="{7020D12B-0DCA-4208-9153-BDADC267CAA0}"/>
    <cellStyle name="Vírgula 3 3 2 3 3 6 4" xfId="22910" xr:uid="{C81E237D-B15D-4949-8A12-7C275BC5FE5A}"/>
    <cellStyle name="Vírgula 3 3 2 3 3 6 5" xfId="34705" xr:uid="{5C6B58BD-E165-407C-9EEA-524FC190E648}"/>
    <cellStyle name="Vírgula 3 3 2 3 3 7" xfId="12468" xr:uid="{00000000-0005-0000-0000-0000C3300000}"/>
    <cellStyle name="Vírgula 3 3 2 3 3 7 2" xfId="18399" xr:uid="{9CED1CB3-5B66-4172-B1C9-86E6A6274A87}"/>
    <cellStyle name="Vírgula 3 3 2 3 3 7 2 2" xfId="30193" xr:uid="{46BC8CBE-8E9D-4FEB-B266-AF9B911781AB}"/>
    <cellStyle name="Vírgula 3 3 2 3 3 7 2 3" xfId="41992" xr:uid="{E1E8DE5F-78B2-4467-B1EA-1DD2B881E04C}"/>
    <cellStyle name="Vírgula 3 3 2 3 3 7 3" xfId="24300" xr:uid="{76AC5416-D0E0-47D1-BA26-A79EC69CEF89}"/>
    <cellStyle name="Vírgula 3 3 2 3 3 7 4" xfId="36095" xr:uid="{31F24DD6-8264-4F71-B9A8-E31D7EA328CC}"/>
    <cellStyle name="Vírgula 3 3 2 3 3 8" xfId="15455" xr:uid="{4F3FB906-14E9-4786-A1AC-6C3FB21C77A4}"/>
    <cellStyle name="Vírgula 3 3 2 3 3 8 2" xfId="27253" xr:uid="{1E5DEBE6-7070-4438-8EC8-98D6A830E2B5}"/>
    <cellStyle name="Vírgula 3 3 2 3 3 8 3" xfId="39048" xr:uid="{F8DD6E57-4DE5-4202-BB63-FD12B970E314}"/>
    <cellStyle name="Vírgula 3 3 2 3 3 9" xfId="21363" xr:uid="{374DCADA-E0BD-470C-8160-A3EAE404F50C}"/>
    <cellStyle name="Vírgula 3 3 2 3 3_Empréstimos e Financiamento SPE" xfId="10787" xr:uid="{00000000-0005-0000-0000-0000C4300000}"/>
    <cellStyle name="Vírgula 3 3 2 3 4" xfId="628" xr:uid="{00000000-0005-0000-0000-0000C5300000}"/>
    <cellStyle name="Vírgula 3 3 2 3 4 2" xfId="8458" xr:uid="{00000000-0005-0000-0000-0000C6300000}"/>
    <cellStyle name="Vírgula 3 3 2 3 4 3" xfId="8459" xr:uid="{00000000-0005-0000-0000-0000C7300000}"/>
    <cellStyle name="Vírgula 3 3 2 3 4 4" xfId="11338" xr:uid="{00000000-0005-0000-0000-0000C8300000}"/>
    <cellStyle name="Vírgula 3 3 2 3 4 4 2" xfId="14281" xr:uid="{00000000-0005-0000-0000-0000C9300000}"/>
    <cellStyle name="Vírgula 3 3 2 3 4 4 2 2" xfId="20212" xr:uid="{78D8399B-892D-4ED6-A400-DB05C0534486}"/>
    <cellStyle name="Vírgula 3 3 2 3 4 4 2 2 2" xfId="32006" xr:uid="{C134DF08-30EC-4BF3-8BDB-AFBF7F713F84}"/>
    <cellStyle name="Vírgula 3 3 2 3 4 4 2 2 3" xfId="43805" xr:uid="{58611DDD-AFB8-4A05-9969-285D2BA5A0D7}"/>
    <cellStyle name="Vírgula 3 3 2 3 4 4 2 3" xfId="26113" xr:uid="{1775A0EA-B20D-4A65-804B-897B338213EF}"/>
    <cellStyle name="Vírgula 3 3 2 3 4 4 2 4" xfId="37908" xr:uid="{4497E123-8F77-4018-AABB-9DAF9E5CE89E}"/>
    <cellStyle name="Vírgula 3 3 2 3 4 4 3" xfId="17276" xr:uid="{755CB623-38E1-466E-986B-51101D87F38C}"/>
    <cellStyle name="Vírgula 3 3 2 3 4 4 3 2" xfId="29070" xr:uid="{49EE5B81-F57E-4EE0-891E-413729390DFC}"/>
    <cellStyle name="Vírgula 3 3 2 3 4 4 3 3" xfId="40869" xr:uid="{607BCBCD-F1AE-4A35-954A-9A255B3C5418}"/>
    <cellStyle name="Vírgula 3 3 2 3 4 4 4" xfId="23177" xr:uid="{4B21735D-965C-42D2-AB82-BD8C7AE10B11}"/>
    <cellStyle name="Vírgula 3 3 2 3 4 4 5" xfId="34972" xr:uid="{C1EBBCD9-B688-40F7-897E-3285555E67B1}"/>
    <cellStyle name="Vírgula 3 3 2 3 4 5" xfId="12743" xr:uid="{00000000-0005-0000-0000-0000CA300000}"/>
    <cellStyle name="Vírgula 3 3 2 3 4 5 2" xfId="18674" xr:uid="{2EED6AA9-2E73-4526-907E-1A5993A06291}"/>
    <cellStyle name="Vírgula 3 3 2 3 4 5 2 2" xfId="30468" xr:uid="{0769902B-BE2F-4F4C-80EC-B9581A9F05BF}"/>
    <cellStyle name="Vírgula 3 3 2 3 4 5 2 3" xfId="42267" xr:uid="{254186C3-84E6-493C-897C-2A0476E84DCC}"/>
    <cellStyle name="Vírgula 3 3 2 3 4 5 3" xfId="24575" xr:uid="{51B1DE2B-E2F4-457A-AA8B-C15FE7C3FEAC}"/>
    <cellStyle name="Vírgula 3 3 2 3 4 5 4" xfId="36370" xr:uid="{19AE3DE7-486A-4344-90B8-14C0F2C2872D}"/>
    <cellStyle name="Vírgula 3 3 2 3 4 6" xfId="15730" xr:uid="{68E7F223-3467-4F29-AA53-711B5E24194D}"/>
    <cellStyle name="Vírgula 3 3 2 3 4 6 2" xfId="27528" xr:uid="{E74A3803-3B85-40D6-8B90-F386C8F60A3C}"/>
    <cellStyle name="Vírgula 3 3 2 3 4 6 3" xfId="39323" xr:uid="{96603606-3BF9-46EF-8BB1-E6DB67991E1F}"/>
    <cellStyle name="Vírgula 3 3 2 3 4 7" xfId="21638" xr:uid="{8EB3A358-C910-4E6D-BD0E-29309911A26E}"/>
    <cellStyle name="Vírgula 3 3 2 3 4 8" xfId="33430" xr:uid="{425EE863-E2EF-42F5-8F33-D0E95500649D}"/>
    <cellStyle name="Vírgula 3 3 2 3 4_Empréstimos e Financiamento SPE" xfId="10789" xr:uid="{00000000-0005-0000-0000-0000CB300000}"/>
    <cellStyle name="Vírgula 3 3 2 3 5" xfId="482" xr:uid="{00000000-0005-0000-0000-0000CC300000}"/>
    <cellStyle name="Vírgula 3 3 2 3 5 2" xfId="11199" xr:uid="{00000000-0005-0000-0000-0000CD300000}"/>
    <cellStyle name="Vírgula 3 3 2 3 5 2 2" xfId="14142" xr:uid="{00000000-0005-0000-0000-0000CE300000}"/>
    <cellStyle name="Vírgula 3 3 2 3 5 2 2 2" xfId="20073" xr:uid="{BB98C785-310B-44CB-8BD5-0EB09B026C17}"/>
    <cellStyle name="Vírgula 3 3 2 3 5 2 2 2 2" xfId="31867" xr:uid="{592C2C0B-4B9D-4AEB-B207-47694CD379A7}"/>
    <cellStyle name="Vírgula 3 3 2 3 5 2 2 2 3" xfId="43666" xr:uid="{C48BD358-598C-4BD5-8BFA-5E142FB75DB8}"/>
    <cellStyle name="Vírgula 3 3 2 3 5 2 2 3" xfId="25974" xr:uid="{D208E1B6-EDCD-4A00-8DE2-77825ED47830}"/>
    <cellStyle name="Vírgula 3 3 2 3 5 2 2 4" xfId="37769" xr:uid="{CACC2525-E37E-46D1-B4AF-239626E62887}"/>
    <cellStyle name="Vírgula 3 3 2 3 5 2 3" xfId="17137" xr:uid="{BFD22B59-B497-4927-9C50-08BF8F638621}"/>
    <cellStyle name="Vírgula 3 3 2 3 5 2 3 2" xfId="28931" xr:uid="{60315075-430B-441F-9888-F91BDDD9080B}"/>
    <cellStyle name="Vírgula 3 3 2 3 5 2 3 3" xfId="40730" xr:uid="{882DE628-BD38-4B10-A4B9-C6272EDB05B9}"/>
    <cellStyle name="Vírgula 3 3 2 3 5 2 4" xfId="23038" xr:uid="{7A5E0904-81EE-4AAE-B2FC-4F6585AC2398}"/>
    <cellStyle name="Vírgula 3 3 2 3 5 2 5" xfId="34833" xr:uid="{6DD94EFB-EAC6-4D89-BDF5-D13CDB28C725}"/>
    <cellStyle name="Vírgula 3 3 2 3 5 3" xfId="12597" xr:uid="{00000000-0005-0000-0000-0000CF300000}"/>
    <cellStyle name="Vírgula 3 3 2 3 5 3 2" xfId="18528" xr:uid="{2C8C1418-D38B-43D3-8EA1-BF696F15DC77}"/>
    <cellStyle name="Vírgula 3 3 2 3 5 3 2 2" xfId="30322" xr:uid="{A3B373B4-FE99-4F1D-92F2-90C5EEF0AFBA}"/>
    <cellStyle name="Vírgula 3 3 2 3 5 3 2 3" xfId="42121" xr:uid="{5AC66BE7-1C44-4DED-888E-F1773D09ACE9}"/>
    <cellStyle name="Vírgula 3 3 2 3 5 3 3" xfId="24429" xr:uid="{DB964891-57F3-43C5-BDC0-8FC73E541241}"/>
    <cellStyle name="Vírgula 3 3 2 3 5 3 4" xfId="36224" xr:uid="{E5608CD6-1339-4D4B-927D-5A3DE29A4F9B}"/>
    <cellStyle name="Vírgula 3 3 2 3 5 4" xfId="15584" xr:uid="{8D754AEB-88C3-4150-AA62-3466B929A0DE}"/>
    <cellStyle name="Vírgula 3 3 2 3 5 4 2" xfId="27382" xr:uid="{A3E7A7EE-FEDF-48B6-84E9-17D613ACCF2E}"/>
    <cellStyle name="Vírgula 3 3 2 3 5 4 3" xfId="39177" xr:uid="{A5149A45-2E82-452E-AF66-BC692BB56945}"/>
    <cellStyle name="Vírgula 3 3 2 3 5 5" xfId="21492" xr:uid="{8F8CA2C1-77F9-4375-A359-8B5C04E14FA7}"/>
    <cellStyle name="Vírgula 3 3 2 3 5 6" xfId="33284" xr:uid="{EF9B92E9-0A6F-4524-AF08-D1CB96A31FA9}"/>
    <cellStyle name="Vírgula 3 3 2 3 6" xfId="8460" xr:uid="{00000000-0005-0000-0000-0000D0300000}"/>
    <cellStyle name="Vírgula 3 3 2 3 7" xfId="8461" xr:uid="{00000000-0005-0000-0000-0000D1300000}"/>
    <cellStyle name="Vírgula 3 3 2 3 8" xfId="11043" xr:uid="{00000000-0005-0000-0000-0000D2300000}"/>
    <cellStyle name="Vírgula 3 3 2 3 8 2" xfId="13992" xr:uid="{00000000-0005-0000-0000-0000D3300000}"/>
    <cellStyle name="Vírgula 3 3 2 3 8 2 2" xfId="19923" xr:uid="{F1A7E771-2909-471D-A9AD-D9E3CD99F64C}"/>
    <cellStyle name="Vírgula 3 3 2 3 8 2 2 2" xfId="31717" xr:uid="{20DB4138-C698-460A-9497-C868AD878DB7}"/>
    <cellStyle name="Vírgula 3 3 2 3 8 2 2 3" xfId="43516" xr:uid="{A9CFC364-A5D0-48B3-ABC6-E5A76CF0E503}"/>
    <cellStyle name="Vírgula 3 3 2 3 8 2 3" xfId="25824" xr:uid="{C878C693-45A6-489B-A1B1-20EBBBE28504}"/>
    <cellStyle name="Vírgula 3 3 2 3 8 2 4" xfId="37619" xr:uid="{F571061E-9E58-4819-95BE-4CC659045665}"/>
    <cellStyle name="Vírgula 3 3 2 3 8 3" xfId="16987" xr:uid="{52B0B13B-99DB-4293-A35C-E494935EE6A7}"/>
    <cellStyle name="Vírgula 3 3 2 3 8 3 2" xfId="28781" xr:uid="{8A24F098-3014-4C0B-9F42-B86D3B050F3F}"/>
    <cellStyle name="Vírgula 3 3 2 3 8 3 3" xfId="40580" xr:uid="{C351AA9A-F7E7-4B3D-A46F-72644ABAB557}"/>
    <cellStyle name="Vírgula 3 3 2 3 8 4" xfId="22888" xr:uid="{DF1A9C56-8524-46C3-9EAA-1B4E05434239}"/>
    <cellStyle name="Vírgula 3 3 2 3 8 5" xfId="34683" xr:uid="{42C3EEF2-5E9D-47A9-989E-4A2265787071}"/>
    <cellStyle name="Vírgula 3 3 2 3 9" xfId="12446" xr:uid="{00000000-0005-0000-0000-0000D4300000}"/>
    <cellStyle name="Vírgula 3 3 2 3 9 2" xfId="18377" xr:uid="{983A5F06-3F17-4641-877C-B16ECCD4BD18}"/>
    <cellStyle name="Vírgula 3 3 2 3 9 2 2" xfId="30171" xr:uid="{BC3C7163-F5D2-443D-8D3E-6C68E1C502DF}"/>
    <cellStyle name="Vírgula 3 3 2 3 9 2 3" xfId="41970" xr:uid="{1931DC09-4615-4CBA-8803-9E8270FC9928}"/>
    <cellStyle name="Vírgula 3 3 2 3 9 3" xfId="24278" xr:uid="{94D4B803-9253-46F5-80D7-A76BE4FAABC7}"/>
    <cellStyle name="Vírgula 3 3 2 3 9 4" xfId="36073" xr:uid="{05964064-AFF4-4C78-9849-FEE1059903FE}"/>
    <cellStyle name="Vírgula 3 3 2 3_Empréstimos e Financiamento SPE" xfId="10784" xr:uid="{00000000-0005-0000-0000-0000D5300000}"/>
    <cellStyle name="Vírgula 3 3 2 4" xfId="445" xr:uid="{00000000-0005-0000-0000-0000D6300000}"/>
    <cellStyle name="Vírgula 3 3 2 4 10" xfId="33247" xr:uid="{ADEE1C8A-A74A-4C5C-9C04-B322379F687C}"/>
    <cellStyle name="Vírgula 3 3 2 4 2" xfId="8462" xr:uid="{00000000-0005-0000-0000-0000D7300000}"/>
    <cellStyle name="Vírgula 3 3 2 4 2 2" xfId="8463" xr:uid="{00000000-0005-0000-0000-0000D8300000}"/>
    <cellStyle name="Vírgula 3 3 2 4 2 3" xfId="8464" xr:uid="{00000000-0005-0000-0000-0000D9300000}"/>
    <cellStyle name="Vírgula 3 3 2 4 3" xfId="8465" xr:uid="{00000000-0005-0000-0000-0000DA300000}"/>
    <cellStyle name="Vírgula 3 3 2 4 4" xfId="8466" xr:uid="{00000000-0005-0000-0000-0000DB300000}"/>
    <cellStyle name="Vírgula 3 3 2 4 5" xfId="8467" xr:uid="{00000000-0005-0000-0000-0000DC300000}"/>
    <cellStyle name="Vírgula 3 3 2 4 6" xfId="11162" xr:uid="{00000000-0005-0000-0000-0000DD300000}"/>
    <cellStyle name="Vírgula 3 3 2 4 6 2" xfId="14105" xr:uid="{00000000-0005-0000-0000-0000DE300000}"/>
    <cellStyle name="Vírgula 3 3 2 4 6 2 2" xfId="20036" xr:uid="{FB0FC3E4-71C9-43A0-994C-AB0B2A7C880C}"/>
    <cellStyle name="Vírgula 3 3 2 4 6 2 2 2" xfId="31830" xr:uid="{577AA789-F522-46CD-BADC-6F4CAA05AC08}"/>
    <cellStyle name="Vírgula 3 3 2 4 6 2 2 3" xfId="43629" xr:uid="{1D18A953-0DA7-420F-8B89-B69B2D7B4AB7}"/>
    <cellStyle name="Vírgula 3 3 2 4 6 2 3" xfId="25937" xr:uid="{FF27A47E-3B90-4754-AA68-362762EA82DF}"/>
    <cellStyle name="Vírgula 3 3 2 4 6 2 4" xfId="37732" xr:uid="{1FC67ABA-87D9-4CCF-BF03-2271A4AEC7E9}"/>
    <cellStyle name="Vírgula 3 3 2 4 6 3" xfId="17100" xr:uid="{631E96A2-9193-49C6-8FEF-232ED4385DE9}"/>
    <cellStyle name="Vírgula 3 3 2 4 6 3 2" xfId="28894" xr:uid="{79ABC805-7BEF-4709-8486-2C444BD35530}"/>
    <cellStyle name="Vírgula 3 3 2 4 6 3 3" xfId="40693" xr:uid="{7B7484D2-7968-4D53-BC1F-C29F9E67E8A0}"/>
    <cellStyle name="Vírgula 3 3 2 4 6 4" xfId="23001" xr:uid="{1177456E-7749-4320-A7CF-89C7765AD0A4}"/>
    <cellStyle name="Vírgula 3 3 2 4 6 5" xfId="34796" xr:uid="{1264AEBB-D8C9-4F0D-9031-0102FCC5C33F}"/>
    <cellStyle name="Vírgula 3 3 2 4 7" xfId="12560" xr:uid="{00000000-0005-0000-0000-0000DF300000}"/>
    <cellStyle name="Vírgula 3 3 2 4 7 2" xfId="18491" xr:uid="{95E0C7D0-6728-4AEC-9C81-51F00DC8C163}"/>
    <cellStyle name="Vírgula 3 3 2 4 7 2 2" xfId="30285" xr:uid="{005F4B19-3500-4CB6-9A87-0DAEC383A406}"/>
    <cellStyle name="Vírgula 3 3 2 4 7 2 3" xfId="42084" xr:uid="{64F93E62-19DC-4CE7-94CA-332E6702179B}"/>
    <cellStyle name="Vírgula 3 3 2 4 7 3" xfId="24392" xr:uid="{32278350-2D15-416C-8404-8FDC294F0F70}"/>
    <cellStyle name="Vírgula 3 3 2 4 7 4" xfId="36187" xr:uid="{0DBA64D5-287F-4145-A2FF-B2F5AA8B31A8}"/>
    <cellStyle name="Vírgula 3 3 2 4 8" xfId="15547" xr:uid="{82D45ABB-D910-4E5B-A7FC-AECC89DE3EC9}"/>
    <cellStyle name="Vírgula 3 3 2 4 8 2" xfId="27345" xr:uid="{1FCEAA7E-FEBD-4C0E-8EDA-AEAF992C000E}"/>
    <cellStyle name="Vírgula 3 3 2 4 8 3" xfId="39140" xr:uid="{D0C03A19-4708-4F3A-A454-F5B3F14F134A}"/>
    <cellStyle name="Vírgula 3 3 2 4 9" xfId="21455" xr:uid="{BD7FB54D-01C1-4F32-B5B3-36C61DECC795}"/>
    <cellStyle name="Vírgula 3 3 2 4_Empréstimos e Financiamento SPE" xfId="10790" xr:uid="{00000000-0005-0000-0000-0000E0300000}"/>
    <cellStyle name="Vírgula 3 3 2 5" xfId="8468" xr:uid="{00000000-0005-0000-0000-0000E1300000}"/>
    <cellStyle name="Vírgula 3 3 2 5 2" xfId="8469" xr:uid="{00000000-0005-0000-0000-0000E2300000}"/>
    <cellStyle name="Vírgula 3 3 2 5 2 2" xfId="8470" xr:uid="{00000000-0005-0000-0000-0000E3300000}"/>
    <cellStyle name="Vírgula 3 3 2 5 2 3" xfId="8471" xr:uid="{00000000-0005-0000-0000-0000E4300000}"/>
    <cellStyle name="Vírgula 3 3 2 5 3" xfId="8472" xr:uid="{00000000-0005-0000-0000-0000E5300000}"/>
    <cellStyle name="Vírgula 3 3 2 5 4" xfId="8473" xr:uid="{00000000-0005-0000-0000-0000E6300000}"/>
    <cellStyle name="Vírgula 3 3 2 5 5" xfId="8474" xr:uid="{00000000-0005-0000-0000-0000E7300000}"/>
    <cellStyle name="Vírgula 3 3 2 6" xfId="8475" xr:uid="{00000000-0005-0000-0000-0000E8300000}"/>
    <cellStyle name="Vírgula 3 3 2 6 2" xfId="8476" xr:uid="{00000000-0005-0000-0000-0000E9300000}"/>
    <cellStyle name="Vírgula 3 3 2 6 3" xfId="8477" xr:uid="{00000000-0005-0000-0000-0000EA300000}"/>
    <cellStyle name="Vírgula 3 3 2 7" xfId="8478" xr:uid="{00000000-0005-0000-0000-0000EB300000}"/>
    <cellStyle name="Vírgula 3 3 2 8" xfId="8479" xr:uid="{00000000-0005-0000-0000-0000EC300000}"/>
    <cellStyle name="Vírgula 3 3 2 9" xfId="8480" xr:uid="{00000000-0005-0000-0000-0000ED300000}"/>
    <cellStyle name="Vírgula 3 3 2_Empréstimos e Financiamento SPE" xfId="10782" xr:uid="{00000000-0005-0000-0000-0000EE300000}"/>
    <cellStyle name="Vírgula 3 3 3" xfId="179" xr:uid="{00000000-0005-0000-0000-0000EF300000}"/>
    <cellStyle name="Vírgula 3 3 3 10" xfId="15410" xr:uid="{49AEE8D2-6199-47C9-8DEA-36D27F5F84D8}"/>
    <cellStyle name="Vírgula 3 3 3 10 2" xfId="27208" xr:uid="{006AD4CA-F6BB-4A53-A0F3-D0F0239D5AED}"/>
    <cellStyle name="Vírgula 3 3 3 10 3" xfId="39003" xr:uid="{0D15DC5F-985A-4E9F-829E-FFC5CABEC23E}"/>
    <cellStyle name="Vírgula 3 3 3 11" xfId="21318" xr:uid="{A9CFAE44-E0E7-426E-BA4F-FCC12994E41F}"/>
    <cellStyle name="Vírgula 3 3 3 12" xfId="33110" xr:uid="{9980221D-A6A2-4181-997E-999FDA868AD2}"/>
    <cellStyle name="Vírgula 3 3 3 2" xfId="605" xr:uid="{00000000-0005-0000-0000-0000F0300000}"/>
    <cellStyle name="Vírgula 3 3 3 2 10" xfId="33407" xr:uid="{F665B28E-CED6-4680-B258-C7557B28CB14}"/>
    <cellStyle name="Vírgula 3 3 3 2 2" xfId="8481" xr:uid="{00000000-0005-0000-0000-0000F1300000}"/>
    <cellStyle name="Vírgula 3 3 3 2 2 2" xfId="8482" xr:uid="{00000000-0005-0000-0000-0000F2300000}"/>
    <cellStyle name="Vírgula 3 3 3 2 2 3" xfId="8483" xr:uid="{00000000-0005-0000-0000-0000F3300000}"/>
    <cellStyle name="Vírgula 3 3 3 2 3" xfId="8484" xr:uid="{00000000-0005-0000-0000-0000F4300000}"/>
    <cellStyle name="Vírgula 3 3 3 2 4" xfId="8485" xr:uid="{00000000-0005-0000-0000-0000F5300000}"/>
    <cellStyle name="Vírgula 3 3 3 2 5" xfId="8486" xr:uid="{00000000-0005-0000-0000-0000F6300000}"/>
    <cellStyle name="Vírgula 3 3 3 2 6" xfId="11315" xr:uid="{00000000-0005-0000-0000-0000F7300000}"/>
    <cellStyle name="Vírgula 3 3 3 2 6 2" xfId="14258" xr:uid="{00000000-0005-0000-0000-0000F8300000}"/>
    <cellStyle name="Vírgula 3 3 3 2 6 2 2" xfId="20189" xr:uid="{6FA2BAC0-7694-401B-99D5-A620896E4AF9}"/>
    <cellStyle name="Vírgula 3 3 3 2 6 2 2 2" xfId="31983" xr:uid="{4D67EBC2-7D66-4BC5-8487-0B609B842281}"/>
    <cellStyle name="Vírgula 3 3 3 2 6 2 2 3" xfId="43782" xr:uid="{D4076E5D-B275-4557-8DBD-F419F3F99470}"/>
    <cellStyle name="Vírgula 3 3 3 2 6 2 3" xfId="26090" xr:uid="{C50F1F93-4AE0-4D89-8745-248EAE8A19A1}"/>
    <cellStyle name="Vírgula 3 3 3 2 6 2 4" xfId="37885" xr:uid="{D7939044-D1FD-43E6-A62A-E9AD98DA542E}"/>
    <cellStyle name="Vírgula 3 3 3 2 6 3" xfId="17253" xr:uid="{34518F8F-3E32-4977-8E75-ECB55C2018A3}"/>
    <cellStyle name="Vírgula 3 3 3 2 6 3 2" xfId="29047" xr:uid="{C8501A78-E5C3-4211-BFC1-07885A3851B8}"/>
    <cellStyle name="Vírgula 3 3 3 2 6 3 3" xfId="40846" xr:uid="{383A0F7B-8663-4A17-AE5B-38F6AECA30E9}"/>
    <cellStyle name="Vírgula 3 3 3 2 6 4" xfId="23154" xr:uid="{B3C98822-86DF-496C-A51D-F4CB10C0E479}"/>
    <cellStyle name="Vírgula 3 3 3 2 6 5" xfId="34949" xr:uid="{808C8387-0CC1-4DA8-9A3A-00EC90FFFD16}"/>
    <cellStyle name="Vírgula 3 3 3 2 7" xfId="12720" xr:uid="{00000000-0005-0000-0000-0000F9300000}"/>
    <cellStyle name="Vírgula 3 3 3 2 7 2" xfId="18651" xr:uid="{112139E9-BE5E-4831-B5C6-EF6CDCE9ED8B}"/>
    <cellStyle name="Vírgula 3 3 3 2 7 2 2" xfId="30445" xr:uid="{8C138335-8A9F-4883-AC0C-AE0ADA0600F6}"/>
    <cellStyle name="Vírgula 3 3 3 2 7 2 3" xfId="42244" xr:uid="{89B8747B-E1AE-4658-BC18-2D8F63C0B87D}"/>
    <cellStyle name="Vírgula 3 3 3 2 7 3" xfId="24552" xr:uid="{BB37BAFA-A9F8-4DFB-8773-76183B1C23CE}"/>
    <cellStyle name="Vírgula 3 3 3 2 7 4" xfId="36347" xr:uid="{E7BA85F6-12AC-4D50-829C-28BB98003632}"/>
    <cellStyle name="Vírgula 3 3 3 2 8" xfId="15707" xr:uid="{19584312-623E-4F24-B0A7-8B6536F72E1A}"/>
    <cellStyle name="Vírgula 3 3 3 2 8 2" xfId="27505" xr:uid="{16890076-A08C-4C3D-B253-0A1533C20C15}"/>
    <cellStyle name="Vírgula 3 3 3 2 8 3" xfId="39300" xr:uid="{89DDDFA0-DCFB-495A-95FA-9BF3BA8344A4}"/>
    <cellStyle name="Vírgula 3 3 3 2 9" xfId="21615" xr:uid="{3D8F66A8-2868-4689-9AE3-37C2EE9376DA}"/>
    <cellStyle name="Vírgula 3 3 3 2_Empréstimos e Financiamento SPE" xfId="10792" xr:uid="{00000000-0005-0000-0000-0000FA300000}"/>
    <cellStyle name="Vírgula 3 3 3 3" xfId="459" xr:uid="{00000000-0005-0000-0000-0000FB300000}"/>
    <cellStyle name="Vírgula 3 3 3 3 10" xfId="33261" xr:uid="{A6A7C241-49F8-4F14-8C9F-A4CF55825F5A}"/>
    <cellStyle name="Vírgula 3 3 3 3 2" xfId="8487" xr:uid="{00000000-0005-0000-0000-0000FC300000}"/>
    <cellStyle name="Vírgula 3 3 3 3 2 2" xfId="8488" xr:uid="{00000000-0005-0000-0000-0000FD300000}"/>
    <cellStyle name="Vírgula 3 3 3 3 2 3" xfId="8489" xr:uid="{00000000-0005-0000-0000-0000FE300000}"/>
    <cellStyle name="Vírgula 3 3 3 3 3" xfId="8490" xr:uid="{00000000-0005-0000-0000-0000FF300000}"/>
    <cellStyle name="Vírgula 3 3 3 3 4" xfId="8491" xr:uid="{00000000-0005-0000-0000-000000310000}"/>
    <cellStyle name="Vírgula 3 3 3 3 5" xfId="8492" xr:uid="{00000000-0005-0000-0000-000001310000}"/>
    <cellStyle name="Vírgula 3 3 3 3 6" xfId="11176" xr:uid="{00000000-0005-0000-0000-000002310000}"/>
    <cellStyle name="Vírgula 3 3 3 3 6 2" xfId="14119" xr:uid="{00000000-0005-0000-0000-000003310000}"/>
    <cellStyle name="Vírgula 3 3 3 3 6 2 2" xfId="20050" xr:uid="{EA5DDAAA-87E0-4236-ACAE-106FF11C908E}"/>
    <cellStyle name="Vírgula 3 3 3 3 6 2 2 2" xfId="31844" xr:uid="{7793B2CD-AFEE-4E04-B983-5BED425BEAE6}"/>
    <cellStyle name="Vírgula 3 3 3 3 6 2 2 3" xfId="43643" xr:uid="{12D82B5C-45D9-4F1B-A15B-8948F92A1E0D}"/>
    <cellStyle name="Vírgula 3 3 3 3 6 2 3" xfId="25951" xr:uid="{B1742C0A-B16B-4F32-8CC4-729CFC11D304}"/>
    <cellStyle name="Vírgula 3 3 3 3 6 2 4" xfId="37746" xr:uid="{82CFA33B-3175-47DB-A9FC-F7E46548843F}"/>
    <cellStyle name="Vírgula 3 3 3 3 6 3" xfId="17114" xr:uid="{5B341AF8-C734-4005-840B-B6D6D237F8C2}"/>
    <cellStyle name="Vírgula 3 3 3 3 6 3 2" xfId="28908" xr:uid="{10D4EDC6-C3D5-4C33-936C-647BC22FF447}"/>
    <cellStyle name="Vírgula 3 3 3 3 6 3 3" xfId="40707" xr:uid="{AF80CC1A-5804-4A09-A22B-F6F78CC4AA2A}"/>
    <cellStyle name="Vírgula 3 3 3 3 6 4" xfId="23015" xr:uid="{2BEF539D-DE84-4C23-934A-5BD4B7789B5F}"/>
    <cellStyle name="Vírgula 3 3 3 3 6 5" xfId="34810" xr:uid="{61155B1E-577D-4335-80AF-19496AAB1AAC}"/>
    <cellStyle name="Vírgula 3 3 3 3 7" xfId="12574" xr:uid="{00000000-0005-0000-0000-000004310000}"/>
    <cellStyle name="Vírgula 3 3 3 3 7 2" xfId="18505" xr:uid="{6C33A401-CBDA-4997-A498-3B05B004E5A4}"/>
    <cellStyle name="Vírgula 3 3 3 3 7 2 2" xfId="30299" xr:uid="{6A48F92C-EE3A-47FC-88EA-C0AF16EFC90E}"/>
    <cellStyle name="Vírgula 3 3 3 3 7 2 3" xfId="42098" xr:uid="{F60B4E1B-952C-49FA-8B8D-870F66C237D8}"/>
    <cellStyle name="Vírgula 3 3 3 3 7 3" xfId="24406" xr:uid="{49C0AAEE-23EB-498A-9601-B9896D2E7189}"/>
    <cellStyle name="Vírgula 3 3 3 3 7 4" xfId="36201" xr:uid="{DF70BC40-8CEE-4F1D-8116-FEE59ED49773}"/>
    <cellStyle name="Vírgula 3 3 3 3 8" xfId="15561" xr:uid="{309B2A47-37A7-447B-9BA4-1AF353273E55}"/>
    <cellStyle name="Vírgula 3 3 3 3 8 2" xfId="27359" xr:uid="{BDEFA643-3B34-4C9C-AFBB-9EC9B5F70266}"/>
    <cellStyle name="Vírgula 3 3 3 3 8 3" xfId="39154" xr:uid="{A6E27E74-7C28-4B73-B3F1-68D0C526FCBB}"/>
    <cellStyle name="Vírgula 3 3 3 3 9" xfId="21469" xr:uid="{C9C153DC-CF89-475B-8DD2-C1E233147A1F}"/>
    <cellStyle name="Vírgula 3 3 3 3_Empréstimos e Financiamento SPE" xfId="10793" xr:uid="{00000000-0005-0000-0000-000005310000}"/>
    <cellStyle name="Vírgula 3 3 3 4" xfId="8493" xr:uid="{00000000-0005-0000-0000-000006310000}"/>
    <cellStyle name="Vírgula 3 3 3 4 2" xfId="8494" xr:uid="{00000000-0005-0000-0000-000007310000}"/>
    <cellStyle name="Vírgula 3 3 3 4 3" xfId="8495" xr:uid="{00000000-0005-0000-0000-000008310000}"/>
    <cellStyle name="Vírgula 3 3 3 5" xfId="8496" xr:uid="{00000000-0005-0000-0000-000009310000}"/>
    <cellStyle name="Vírgula 3 3 3 6" xfId="8497" xr:uid="{00000000-0005-0000-0000-00000A310000}"/>
    <cellStyle name="Vírgula 3 3 3 7" xfId="8498" xr:uid="{00000000-0005-0000-0000-00000B310000}"/>
    <cellStyle name="Vírgula 3 3 3 8" xfId="11020" xr:uid="{00000000-0005-0000-0000-00000C310000}"/>
    <cellStyle name="Vírgula 3 3 3 8 2" xfId="13969" xr:uid="{00000000-0005-0000-0000-00000D310000}"/>
    <cellStyle name="Vírgula 3 3 3 8 2 2" xfId="19900" xr:uid="{DA2AC7F9-4A43-4192-BF60-9699DB596383}"/>
    <cellStyle name="Vírgula 3 3 3 8 2 2 2" xfId="31694" xr:uid="{9CC1BC80-EF62-4EDE-88C8-BF1F6FECF314}"/>
    <cellStyle name="Vírgula 3 3 3 8 2 2 3" xfId="43493" xr:uid="{057C4303-7C4A-44D7-A28B-8640D2B87D36}"/>
    <cellStyle name="Vírgula 3 3 3 8 2 3" xfId="25801" xr:uid="{2053DD5B-E71C-4D31-A707-ED9A4319670F}"/>
    <cellStyle name="Vírgula 3 3 3 8 2 4" xfId="37596" xr:uid="{5F2FE1FF-5817-4873-9811-AB0F8D62ACA7}"/>
    <cellStyle name="Vírgula 3 3 3 8 3" xfId="16964" xr:uid="{E2943807-1F0B-4005-81FE-F4FF03D3CE4C}"/>
    <cellStyle name="Vírgula 3 3 3 8 3 2" xfId="28758" xr:uid="{B43794CF-F423-4501-96E3-197800A3D9B1}"/>
    <cellStyle name="Vírgula 3 3 3 8 3 3" xfId="40557" xr:uid="{0053C623-EDED-48C3-BC5E-75451C945B5E}"/>
    <cellStyle name="Vírgula 3 3 3 8 4" xfId="22865" xr:uid="{CB0F0F44-D5C5-4A82-97C1-07993903B6C2}"/>
    <cellStyle name="Vírgula 3 3 3 8 5" xfId="34660" xr:uid="{478EB9A9-F94C-429F-AA7B-16CA69533430}"/>
    <cellStyle name="Vírgula 3 3 3 9" xfId="12423" xr:uid="{00000000-0005-0000-0000-00000E310000}"/>
    <cellStyle name="Vírgula 3 3 3 9 2" xfId="18354" xr:uid="{26710970-5EC3-4EF7-AB25-73E41330B5C1}"/>
    <cellStyle name="Vírgula 3 3 3 9 2 2" xfId="30148" xr:uid="{2BF2D0B0-8A0F-4AB7-B5E0-6BD0B420B35A}"/>
    <cellStyle name="Vírgula 3 3 3 9 2 3" xfId="41947" xr:uid="{203171A6-1963-4342-8309-CE6FDD5B5BBD}"/>
    <cellStyle name="Vírgula 3 3 3 9 3" xfId="24255" xr:uid="{41F8675C-EBAB-450A-BC40-1B585F5F44C0}"/>
    <cellStyle name="Vírgula 3 3 3 9 4" xfId="36050" xr:uid="{1E2EEE5E-06EB-4609-B0F4-A4901F79B8B0}"/>
    <cellStyle name="Vírgula 3 3 3_Empréstimos e Financiamento SPE" xfId="10791" xr:uid="{00000000-0005-0000-0000-00000F310000}"/>
    <cellStyle name="Vírgula 3 3 4" xfId="198" xr:uid="{00000000-0005-0000-0000-000010310000}"/>
    <cellStyle name="Vírgula 3 3 4 10" xfId="33127" xr:uid="{A2FA4F84-7FF5-4F80-AF00-2DE0B72E2F0F}"/>
    <cellStyle name="Vírgula 3 3 4 2" xfId="622" xr:uid="{00000000-0005-0000-0000-000011310000}"/>
    <cellStyle name="Vírgula 3 3 4 2 2" xfId="8499" xr:uid="{00000000-0005-0000-0000-000012310000}"/>
    <cellStyle name="Vírgula 3 3 4 2 3" xfId="8500" xr:uid="{00000000-0005-0000-0000-000013310000}"/>
    <cellStyle name="Vírgula 3 3 4 2 4" xfId="11332" xr:uid="{00000000-0005-0000-0000-000014310000}"/>
    <cellStyle name="Vírgula 3 3 4 2 4 2" xfId="14275" xr:uid="{00000000-0005-0000-0000-000015310000}"/>
    <cellStyle name="Vírgula 3 3 4 2 4 2 2" xfId="20206" xr:uid="{46E00178-8641-4560-95CD-B1683E7894DD}"/>
    <cellStyle name="Vírgula 3 3 4 2 4 2 2 2" xfId="32000" xr:uid="{B8EF9FD2-BA53-4984-821A-F62735AF4C17}"/>
    <cellStyle name="Vírgula 3 3 4 2 4 2 2 3" xfId="43799" xr:uid="{BF15A536-A56D-4F00-A2A3-C91F14AC4AB0}"/>
    <cellStyle name="Vírgula 3 3 4 2 4 2 3" xfId="26107" xr:uid="{1425803D-5DFE-4DF7-8376-847C3F13BEE3}"/>
    <cellStyle name="Vírgula 3 3 4 2 4 2 4" xfId="37902" xr:uid="{3DF5F828-BED9-41E6-8CDA-A4041A29B2AA}"/>
    <cellStyle name="Vírgula 3 3 4 2 4 3" xfId="17270" xr:uid="{A0C0EF33-1CD9-4CA8-A8CD-D3638D09EE07}"/>
    <cellStyle name="Vírgula 3 3 4 2 4 3 2" xfId="29064" xr:uid="{36484D1B-6F35-4808-B561-3513ED40F132}"/>
    <cellStyle name="Vírgula 3 3 4 2 4 3 3" xfId="40863" xr:uid="{1C858C10-BD3D-4A3A-BDF4-59E509C5AF55}"/>
    <cellStyle name="Vírgula 3 3 4 2 4 4" xfId="23171" xr:uid="{FBC4B8C5-661A-41E8-81C2-7DBAB2EEBE6B}"/>
    <cellStyle name="Vírgula 3 3 4 2 4 5" xfId="34966" xr:uid="{F7A1571D-D858-425A-BEDE-A61B4DE7FF0E}"/>
    <cellStyle name="Vírgula 3 3 4 2 5" xfId="12737" xr:uid="{00000000-0005-0000-0000-000016310000}"/>
    <cellStyle name="Vírgula 3 3 4 2 5 2" xfId="18668" xr:uid="{F54B1998-CD96-48A3-94D7-54558669D49F}"/>
    <cellStyle name="Vírgula 3 3 4 2 5 2 2" xfId="30462" xr:uid="{FA034F8B-8BBE-415E-8028-AD30DEE766D6}"/>
    <cellStyle name="Vírgula 3 3 4 2 5 2 3" xfId="42261" xr:uid="{11ACE2BE-1380-4CB6-AC93-D04166E4D084}"/>
    <cellStyle name="Vírgula 3 3 4 2 5 3" xfId="24569" xr:uid="{6E06C3FA-1571-4497-A1DF-208339DA7ED0}"/>
    <cellStyle name="Vírgula 3 3 4 2 5 4" xfId="36364" xr:uid="{75993964-164F-4699-A2BF-5B6A302400B9}"/>
    <cellStyle name="Vírgula 3 3 4 2 6" xfId="15724" xr:uid="{588A4BF5-8455-4498-AF7B-45ECCCAD9A1F}"/>
    <cellStyle name="Vírgula 3 3 4 2 6 2" xfId="27522" xr:uid="{1D57E8A3-A565-4E24-90EB-09E325296557}"/>
    <cellStyle name="Vírgula 3 3 4 2 6 3" xfId="39317" xr:uid="{9BDB4822-C349-4B4C-A11F-8D3DD5185AEA}"/>
    <cellStyle name="Vírgula 3 3 4 2 7" xfId="21632" xr:uid="{78C8BABE-C34A-4C68-8FF1-36F86A70B8F8}"/>
    <cellStyle name="Vírgula 3 3 4 2 8" xfId="33424" xr:uid="{3C561FED-E40F-4C28-B281-81E6270875F6}"/>
    <cellStyle name="Vírgula 3 3 4 2_Empréstimos e Financiamento SPE" xfId="10795" xr:uid="{00000000-0005-0000-0000-000017310000}"/>
    <cellStyle name="Vírgula 3 3 4 3" xfId="476" xr:uid="{00000000-0005-0000-0000-000018310000}"/>
    <cellStyle name="Vírgula 3 3 4 3 2" xfId="11193" xr:uid="{00000000-0005-0000-0000-000019310000}"/>
    <cellStyle name="Vírgula 3 3 4 3 2 2" xfId="14136" xr:uid="{00000000-0005-0000-0000-00001A310000}"/>
    <cellStyle name="Vírgula 3 3 4 3 2 2 2" xfId="20067" xr:uid="{E583F32B-18F4-4715-A4FE-A92A61540B5A}"/>
    <cellStyle name="Vírgula 3 3 4 3 2 2 2 2" xfId="31861" xr:uid="{5B819DA4-8AA2-49D5-917A-A828BD8F61C0}"/>
    <cellStyle name="Vírgula 3 3 4 3 2 2 2 3" xfId="43660" xr:uid="{2ECCAB9C-3121-4D57-AD3E-272110EF9231}"/>
    <cellStyle name="Vírgula 3 3 4 3 2 2 3" xfId="25968" xr:uid="{1A967341-3ABB-442C-B49A-AA3DE12DF73E}"/>
    <cellStyle name="Vírgula 3 3 4 3 2 2 4" xfId="37763" xr:uid="{9F943A1F-829A-4101-8BA3-F6805A4E1420}"/>
    <cellStyle name="Vírgula 3 3 4 3 2 3" xfId="17131" xr:uid="{B44C5C0B-026D-47E4-BCF1-4C0BEA703D84}"/>
    <cellStyle name="Vírgula 3 3 4 3 2 3 2" xfId="28925" xr:uid="{39690C0E-2B90-43D0-992A-83A88F6BB6B9}"/>
    <cellStyle name="Vírgula 3 3 4 3 2 3 3" xfId="40724" xr:uid="{2B44E4FE-E38C-475E-B5BD-AB7220D81CDC}"/>
    <cellStyle name="Vírgula 3 3 4 3 2 4" xfId="23032" xr:uid="{4087049A-21AF-4964-86D3-BE251BD6597C}"/>
    <cellStyle name="Vírgula 3 3 4 3 2 5" xfId="34827" xr:uid="{CB70BC45-2353-4C62-9B25-B012456981D9}"/>
    <cellStyle name="Vírgula 3 3 4 3 3" xfId="12591" xr:uid="{00000000-0005-0000-0000-00001B310000}"/>
    <cellStyle name="Vírgula 3 3 4 3 3 2" xfId="18522" xr:uid="{CE9DCB72-F68B-4F73-8475-9258014CC8BD}"/>
    <cellStyle name="Vírgula 3 3 4 3 3 2 2" xfId="30316" xr:uid="{FE9E4BB6-9B80-428D-B183-731E7AEB74F9}"/>
    <cellStyle name="Vírgula 3 3 4 3 3 2 3" xfId="42115" xr:uid="{CFB84E09-C149-4119-A8F4-572254FB81FB}"/>
    <cellStyle name="Vírgula 3 3 4 3 3 3" xfId="24423" xr:uid="{7A29A780-44D1-4DF6-B135-F8D0FBE6C009}"/>
    <cellStyle name="Vírgula 3 3 4 3 3 4" xfId="36218" xr:uid="{F8C26928-4C52-4F99-8B66-264C1715DC68}"/>
    <cellStyle name="Vírgula 3 3 4 3 4" xfId="15578" xr:uid="{E3581FEC-F80F-443E-A7E0-98C5265B3AA9}"/>
    <cellStyle name="Vírgula 3 3 4 3 4 2" xfId="27376" xr:uid="{1B077EF2-22B6-47C3-9253-C0A4E8306B44}"/>
    <cellStyle name="Vírgula 3 3 4 3 4 3" xfId="39171" xr:uid="{3798419E-499A-4BB7-87D7-623CF0A2318F}"/>
    <cellStyle name="Vírgula 3 3 4 3 5" xfId="21486" xr:uid="{5A5019E1-BD66-4F48-85A1-D09481DE64AD}"/>
    <cellStyle name="Vírgula 3 3 4 3 6" xfId="33278" xr:uid="{44BFCAB3-FAD8-4EE8-8BEF-961CCC05D079}"/>
    <cellStyle name="Vírgula 3 3 4 4" xfId="8501" xr:uid="{00000000-0005-0000-0000-00001C310000}"/>
    <cellStyle name="Vírgula 3 3 4 5" xfId="8502" xr:uid="{00000000-0005-0000-0000-00001D310000}"/>
    <cellStyle name="Vírgula 3 3 4 6" xfId="11037" xr:uid="{00000000-0005-0000-0000-00001E310000}"/>
    <cellStyle name="Vírgula 3 3 4 6 2" xfId="13986" xr:uid="{00000000-0005-0000-0000-00001F310000}"/>
    <cellStyle name="Vírgula 3 3 4 6 2 2" xfId="19917" xr:uid="{9BD7C398-3DFA-42D9-9D57-BFF4165DF040}"/>
    <cellStyle name="Vírgula 3 3 4 6 2 2 2" xfId="31711" xr:uid="{09985CB9-80C3-43E0-816A-D5E3895BC7A5}"/>
    <cellStyle name="Vírgula 3 3 4 6 2 2 3" xfId="43510" xr:uid="{1E786998-AC93-40A1-9BBE-70C91F70939A}"/>
    <cellStyle name="Vírgula 3 3 4 6 2 3" xfId="25818" xr:uid="{73016A2F-8AA3-46D2-9435-2D8A44ADF82F}"/>
    <cellStyle name="Vírgula 3 3 4 6 2 4" xfId="37613" xr:uid="{023E9A14-E1FE-4ACF-88BF-B97E57D8DC11}"/>
    <cellStyle name="Vírgula 3 3 4 6 3" xfId="16981" xr:uid="{1C1C16FD-E50E-44B0-9130-42A3C82320EC}"/>
    <cellStyle name="Vírgula 3 3 4 6 3 2" xfId="28775" xr:uid="{61084318-072A-400C-93E0-CB9151D9F7BE}"/>
    <cellStyle name="Vírgula 3 3 4 6 3 3" xfId="40574" xr:uid="{8EAB7537-598E-4CE8-8C3A-D5E0B7A3CE27}"/>
    <cellStyle name="Vírgula 3 3 4 6 4" xfId="22882" xr:uid="{857C6DAD-9330-4172-A6F1-FEE304BAD9BF}"/>
    <cellStyle name="Vírgula 3 3 4 6 5" xfId="34677" xr:uid="{AA61791F-4A79-4F9E-B6CE-0BF8A57DD05D}"/>
    <cellStyle name="Vírgula 3 3 4 7" xfId="12440" xr:uid="{00000000-0005-0000-0000-000020310000}"/>
    <cellStyle name="Vírgula 3 3 4 7 2" xfId="18371" xr:uid="{1C4D3278-2645-4982-A747-D745E1E7D411}"/>
    <cellStyle name="Vírgula 3 3 4 7 2 2" xfId="30165" xr:uid="{0A0431B7-C601-404A-8DE7-1B0593209469}"/>
    <cellStyle name="Vírgula 3 3 4 7 2 3" xfId="41964" xr:uid="{CBAB28FC-6292-4741-AAD4-F85AFF1B0CF2}"/>
    <cellStyle name="Vírgula 3 3 4 7 3" xfId="24272" xr:uid="{4E27AFC1-32E2-404B-99C8-93A5A1D4618A}"/>
    <cellStyle name="Vírgula 3 3 4 7 4" xfId="36067" xr:uid="{FFB479E8-A240-4DE9-B701-AFFE9063F36B}"/>
    <cellStyle name="Vírgula 3 3 4 8" xfId="15427" xr:uid="{44ADE037-6887-4BD8-81DD-3955E38376D6}"/>
    <cellStyle name="Vírgula 3 3 4 8 2" xfId="27225" xr:uid="{FC566AEA-0E37-42A9-A8AA-D05725FA2DD8}"/>
    <cellStyle name="Vírgula 3 3 4 8 3" xfId="39020" xr:uid="{82E960D7-9DD0-409D-BFFA-95D4AEB8CD9D}"/>
    <cellStyle name="Vírgula 3 3 4 9" xfId="21335" xr:uid="{119B80EF-C1A0-4EF2-8047-4A92BA8C482D}"/>
    <cellStyle name="Vírgula 3 3 4_Empréstimos e Financiamento SPE" xfId="10794" xr:uid="{00000000-0005-0000-0000-000021310000}"/>
    <cellStyle name="Vírgula 3 3 5" xfId="361" xr:uid="{00000000-0005-0000-0000-000022310000}"/>
    <cellStyle name="Vírgula 3 3 5 10" xfId="21377" xr:uid="{8870C313-B38B-42B8-9673-51BA4E0FCB1C}"/>
    <cellStyle name="Vírgula 3 3 5 11" xfId="33169" xr:uid="{3808966B-DC44-489B-AFF5-F69C2D3ABFDC}"/>
    <cellStyle name="Vírgula 3 3 5 2" xfId="560" xr:uid="{00000000-0005-0000-0000-000023310000}"/>
    <cellStyle name="Vírgula 3 3 5 2 2" xfId="8503" xr:uid="{00000000-0005-0000-0000-000024310000}"/>
    <cellStyle name="Vírgula 3 3 5 2 3" xfId="8504" xr:uid="{00000000-0005-0000-0000-000025310000}"/>
    <cellStyle name="Vírgula 3 3 5 2 4" xfId="11273" xr:uid="{00000000-0005-0000-0000-000026310000}"/>
    <cellStyle name="Vírgula 3 3 5 2 4 2" xfId="14216" xr:uid="{00000000-0005-0000-0000-000027310000}"/>
    <cellStyle name="Vírgula 3 3 5 2 4 2 2" xfId="20147" xr:uid="{27ED7B77-7404-4FCC-8023-293A1058C2E2}"/>
    <cellStyle name="Vírgula 3 3 5 2 4 2 2 2" xfId="31941" xr:uid="{674298B2-A33C-476F-AB24-C4E64149E729}"/>
    <cellStyle name="Vírgula 3 3 5 2 4 2 2 3" xfId="43740" xr:uid="{2C334736-CE54-4EE1-A001-0BED74EAC4EA}"/>
    <cellStyle name="Vírgula 3 3 5 2 4 2 3" xfId="26048" xr:uid="{0735C346-FEB8-463A-A6BE-9DD77657FEAF}"/>
    <cellStyle name="Vírgula 3 3 5 2 4 2 4" xfId="37843" xr:uid="{1489118C-A519-42A8-8B77-82A11345B847}"/>
    <cellStyle name="Vírgula 3 3 5 2 4 3" xfId="17211" xr:uid="{9DE79AA7-4E10-4F63-8A4C-A97A8AA2D469}"/>
    <cellStyle name="Vírgula 3 3 5 2 4 3 2" xfId="29005" xr:uid="{D32CAF45-0751-4283-AA9E-F3A10CCDE3A4}"/>
    <cellStyle name="Vírgula 3 3 5 2 4 3 3" xfId="40804" xr:uid="{D6F45ACB-620C-4032-AD88-1822E1F654CF}"/>
    <cellStyle name="Vírgula 3 3 5 2 4 4" xfId="23112" xr:uid="{FC00B869-65BE-4EC1-BAEF-FB1176712FFD}"/>
    <cellStyle name="Vírgula 3 3 5 2 4 5" xfId="34907" xr:uid="{569DC880-A401-4505-B640-2AD3D6B85919}"/>
    <cellStyle name="Vírgula 3 3 5 2 5" xfId="12675" xr:uid="{00000000-0005-0000-0000-000028310000}"/>
    <cellStyle name="Vírgula 3 3 5 2 5 2" xfId="18606" xr:uid="{AFFF75FC-88FC-433E-B729-5B1B7BC4068D}"/>
    <cellStyle name="Vírgula 3 3 5 2 5 2 2" xfId="30400" xr:uid="{D39FCFD2-B11B-43EC-90F2-96399B7B677D}"/>
    <cellStyle name="Vírgula 3 3 5 2 5 2 3" xfId="42199" xr:uid="{652C1D01-E056-4DCA-881A-03719022CD09}"/>
    <cellStyle name="Vírgula 3 3 5 2 5 3" xfId="24507" xr:uid="{83105C26-A12C-4993-95CB-A6A87D7E49CB}"/>
    <cellStyle name="Vírgula 3 3 5 2 5 4" xfId="36302" xr:uid="{BD98E4D7-F9B5-4C9C-ADDA-FB78F0EB089A}"/>
    <cellStyle name="Vírgula 3 3 5 2 6" xfId="15662" xr:uid="{E0A037C0-ED69-4AB8-9F5A-2633605A0928}"/>
    <cellStyle name="Vírgula 3 3 5 2 6 2" xfId="27460" xr:uid="{96A99F82-D237-4284-95AC-83153D47F00E}"/>
    <cellStyle name="Vírgula 3 3 5 2 6 3" xfId="39255" xr:uid="{F2F9B806-D99F-4D10-BC82-5DE3B37A34E1}"/>
    <cellStyle name="Vírgula 3 3 5 2 7" xfId="21570" xr:uid="{F24218B5-2AC9-4F8B-80C9-D408D2992431}"/>
    <cellStyle name="Vírgula 3 3 5 2 8" xfId="33362" xr:uid="{5AA4C58A-66C7-42D2-9CDD-DFBA2547CB26}"/>
    <cellStyle name="Vírgula 3 3 5 2_Empréstimos e Financiamento SPE" xfId="10797" xr:uid="{00000000-0005-0000-0000-000029310000}"/>
    <cellStyle name="Vírgula 3 3 5 3" xfId="8505" xr:uid="{00000000-0005-0000-0000-00002A310000}"/>
    <cellStyle name="Vírgula 3 3 5 4" xfId="8506" xr:uid="{00000000-0005-0000-0000-00002B310000}"/>
    <cellStyle name="Vírgula 3 3 5 5" xfId="8507" xr:uid="{00000000-0005-0000-0000-00002C310000}"/>
    <cellStyle name="Vírgula 3 3 5 6" xfId="11084" xr:uid="{00000000-0005-0000-0000-00002D310000}"/>
    <cellStyle name="Vírgula 3 3 5 6 2" xfId="14027" xr:uid="{00000000-0005-0000-0000-00002E310000}"/>
    <cellStyle name="Vírgula 3 3 5 6 2 2" xfId="19958" xr:uid="{6C00F95C-3E78-43FB-B32D-BC871DE6EC4A}"/>
    <cellStyle name="Vírgula 3 3 5 6 2 2 2" xfId="31752" xr:uid="{F1BEA4D6-DB06-4075-8904-2F676933F7FD}"/>
    <cellStyle name="Vírgula 3 3 5 6 2 2 3" xfId="43551" xr:uid="{AF135B0B-CF3F-4641-A278-88B9472B3F9B}"/>
    <cellStyle name="Vírgula 3 3 5 6 2 3" xfId="25859" xr:uid="{0DAA70C1-D67B-40B2-A4DF-733A24651979}"/>
    <cellStyle name="Vírgula 3 3 5 6 2 4" xfId="37654" xr:uid="{D8DA49B9-5539-4BB4-BFC9-490A318363C8}"/>
    <cellStyle name="Vírgula 3 3 5 6 3" xfId="17022" xr:uid="{43CFFD7C-FBDF-4F82-AE41-FD35A1963356}"/>
    <cellStyle name="Vírgula 3 3 5 6 3 2" xfId="28816" xr:uid="{6CAEF026-F55C-42E3-A53E-E129024611D8}"/>
    <cellStyle name="Vírgula 3 3 5 6 3 3" xfId="40615" xr:uid="{A527017E-DD89-4259-A081-20D83D6F3D63}"/>
    <cellStyle name="Vírgula 3 3 5 6 4" xfId="22923" xr:uid="{99B93C3D-EACD-4307-BC29-FE8C47C0A94E}"/>
    <cellStyle name="Vírgula 3 3 5 6 5" xfId="34718" xr:uid="{2A456FD1-BCAD-4425-BCF6-177412A962CB}"/>
    <cellStyle name="Vírgula 3 3 5 7" xfId="12482" xr:uid="{00000000-0005-0000-0000-00002F310000}"/>
    <cellStyle name="Vírgula 3 3 5 7 2" xfId="18413" xr:uid="{EA0088C3-A829-45B1-9C1A-17DD5DF8B3D7}"/>
    <cellStyle name="Vírgula 3 3 5 7 2 2" xfId="30207" xr:uid="{DD264507-C569-4C8A-939A-EE2C09724AAF}"/>
    <cellStyle name="Vírgula 3 3 5 7 2 3" xfId="42006" xr:uid="{CBDB5E56-B32F-42FA-B71D-5CBF8656047D}"/>
    <cellStyle name="Vírgula 3 3 5 7 3" xfId="24314" xr:uid="{535B5A6B-D4E9-4C52-B87B-C21D1923F4CE}"/>
    <cellStyle name="Vírgula 3 3 5 7 4" xfId="36109" xr:uid="{D04E21AC-EC9B-4BEC-BDEC-AC8B59D7AED6}"/>
    <cellStyle name="Vírgula 3 3 5 8" xfId="15469" xr:uid="{50E63CC6-F4EC-489C-9571-308A940F6226}"/>
    <cellStyle name="Vírgula 3 3 5 8 2" xfId="27267" xr:uid="{5F29C81D-D71B-4F33-A2E9-97330F5B64D5}"/>
    <cellStyle name="Vírgula 3 3 5 8 3" xfId="39062" xr:uid="{07A5F85B-F815-4188-8935-AD3C368C53C4}"/>
    <cellStyle name="Vírgula 3 3 5 9" xfId="16863" xr:uid="{87560D0F-23CD-403B-A0EE-8E39AA31A861}"/>
    <cellStyle name="Vírgula 3 3 5 9 2" xfId="28657" xr:uid="{90450963-A2A9-4D37-BAA9-DF63B87E6BA7}"/>
    <cellStyle name="Vírgula 3 3 5 9 3" xfId="40456" xr:uid="{9F3C9D06-6620-48CC-A288-97E1D34DED78}"/>
    <cellStyle name="Vírgula 3 3 5_Empréstimos e Financiamento SPE" xfId="10796" xr:uid="{00000000-0005-0000-0000-000030310000}"/>
    <cellStyle name="Vírgula 3 3 6" xfId="417" xr:uid="{00000000-0005-0000-0000-000031310000}"/>
    <cellStyle name="Vírgula 3 3 6 2" xfId="8508" xr:uid="{00000000-0005-0000-0000-000032310000}"/>
    <cellStyle name="Vírgula 3 3 6 3" xfId="8509" xr:uid="{00000000-0005-0000-0000-000033310000}"/>
    <cellStyle name="Vírgula 3 3 6 4" xfId="11134" xr:uid="{00000000-0005-0000-0000-000034310000}"/>
    <cellStyle name="Vírgula 3 3 6 4 2" xfId="14077" xr:uid="{00000000-0005-0000-0000-000035310000}"/>
    <cellStyle name="Vírgula 3 3 6 4 2 2" xfId="20008" xr:uid="{48DC5B02-6B6B-42E3-AE76-B5638B5AB260}"/>
    <cellStyle name="Vírgula 3 3 6 4 2 2 2" xfId="31802" xr:uid="{11BCCE88-4144-41EC-82CD-08C5F7F64994}"/>
    <cellStyle name="Vírgula 3 3 6 4 2 2 3" xfId="43601" xr:uid="{64C25E81-6CA2-4301-AA58-DA2734B95E40}"/>
    <cellStyle name="Vírgula 3 3 6 4 2 3" xfId="25909" xr:uid="{D8B1A721-D9DA-4473-824D-EA2FEB511271}"/>
    <cellStyle name="Vírgula 3 3 6 4 2 4" xfId="37704" xr:uid="{2F023FD1-3A2F-4A73-84E8-8E007975AFE0}"/>
    <cellStyle name="Vírgula 3 3 6 4 3" xfId="17072" xr:uid="{08E2F25F-B840-4D73-85FD-53FC5BEA8F07}"/>
    <cellStyle name="Vírgula 3 3 6 4 3 2" xfId="28866" xr:uid="{0D331E81-3FD9-4C2C-ACB1-DB7AECFD3E88}"/>
    <cellStyle name="Vírgula 3 3 6 4 3 3" xfId="40665" xr:uid="{0AA083E5-CAA8-44F8-96D2-20DBB6CBC058}"/>
    <cellStyle name="Vírgula 3 3 6 4 4" xfId="22973" xr:uid="{93B3A065-ACC9-4772-88BA-85BFA8498AB8}"/>
    <cellStyle name="Vírgula 3 3 6 4 5" xfId="34768" xr:uid="{100C8EAF-C723-49C6-90E5-5A8902FD49F5}"/>
    <cellStyle name="Vírgula 3 3 6 5" xfId="12532" xr:uid="{00000000-0005-0000-0000-000036310000}"/>
    <cellStyle name="Vírgula 3 3 6 5 2" xfId="18463" xr:uid="{C17F7C52-9CB7-4FBD-88C3-1563C4B6AD6C}"/>
    <cellStyle name="Vírgula 3 3 6 5 2 2" xfId="30257" xr:uid="{CD11F250-7ED2-4337-B391-C44D89CBD870}"/>
    <cellStyle name="Vírgula 3 3 6 5 2 3" xfId="42056" xr:uid="{9F3706C7-8A3A-462A-B04A-A7C5D4E9D24A}"/>
    <cellStyle name="Vírgula 3 3 6 5 3" xfId="24364" xr:uid="{EBD59799-EA1C-4C8F-9892-6C6B895007C0}"/>
    <cellStyle name="Vírgula 3 3 6 5 4" xfId="36159" xr:uid="{7C593182-56FE-4E4E-95EC-9526328C82C8}"/>
    <cellStyle name="Vírgula 3 3 6 6" xfId="15519" xr:uid="{D7E084B4-FB6C-4010-9387-7481F9FDB160}"/>
    <cellStyle name="Vírgula 3 3 6 6 2" xfId="27317" xr:uid="{261FF02F-0043-4F01-B835-44454F6F39E0}"/>
    <cellStyle name="Vírgula 3 3 6 6 3" xfId="39112" xr:uid="{EE6AC996-D2E7-4372-84C3-3C85679EE622}"/>
    <cellStyle name="Vírgula 3 3 6 7" xfId="21427" xr:uid="{21F27F2E-9FCB-4FF8-8FA7-E126A88EC9A0}"/>
    <cellStyle name="Vírgula 3 3 6 8" xfId="33219" xr:uid="{B3762D6B-F575-49B1-BE3B-13514195F447}"/>
    <cellStyle name="Vírgula 3 3 6_Empréstimos e Financiamento SPE" xfId="10798" xr:uid="{00000000-0005-0000-0000-000037310000}"/>
    <cellStyle name="Vírgula 3 3 7" xfId="8510" xr:uid="{00000000-0005-0000-0000-000038310000}"/>
    <cellStyle name="Vírgula 3 3 8" xfId="8511" xr:uid="{00000000-0005-0000-0000-000039310000}"/>
    <cellStyle name="Vírgula 3 3 9" xfId="8512" xr:uid="{00000000-0005-0000-0000-00003A310000}"/>
    <cellStyle name="Vírgula 3 3_Empréstimos e Financiamento SPE" xfId="10781" xr:uid="{00000000-0005-0000-0000-00003B310000}"/>
    <cellStyle name="Vírgula 3 30" xfId="12329" xr:uid="{00000000-0005-0000-0000-00003C310000}"/>
    <cellStyle name="Vírgula 3 30 2" xfId="18260" xr:uid="{8E8AC31D-9642-4DF1-AB86-39CB54468CE6}"/>
    <cellStyle name="Vírgula 3 30 2 2" xfId="30054" xr:uid="{6E160ACB-341E-49DD-B0A4-64789DBAEAE6}"/>
    <cellStyle name="Vírgula 3 30 2 3" xfId="41853" xr:uid="{D88F13D9-8E5B-4307-AF20-6D5947212D82}"/>
    <cellStyle name="Vírgula 3 30 3" xfId="24161" xr:uid="{85AB7756-E47A-4680-A241-0F82DC33EE5F}"/>
    <cellStyle name="Vírgula 3 30 4" xfId="35956" xr:uid="{B29C2F5B-1743-4718-96E7-B378DEB42E82}"/>
    <cellStyle name="Vírgula 3 31" xfId="15298" xr:uid="{00000000-0005-0000-0000-00003D310000}"/>
    <cellStyle name="Vírgula 3 31 2" xfId="21206" xr:uid="{D85EFA4C-48F7-420D-B551-6D93DB440BAC}"/>
    <cellStyle name="Vírgula 3 31 2 2" xfId="33000" xr:uid="{9EC5ED1D-E643-49A6-BDFD-EF1049A57A58}"/>
    <cellStyle name="Vírgula 3 31 2 3" xfId="44799" xr:uid="{9EC1A1EF-93CB-4FBF-8C45-93E71D1163FD}"/>
    <cellStyle name="Vírgula 3 32" xfId="15316" xr:uid="{6E71584A-FFE9-4A05-B6BC-B72E88EC533F}"/>
    <cellStyle name="Vírgula 3 32 2" xfId="27114" xr:uid="{1AB6561E-C786-47EA-A916-226B3D3357C5}"/>
    <cellStyle name="Vírgula 3 32 3" xfId="38909" xr:uid="{86CBC67E-0104-4F1F-ADC8-11F14A5C55BB}"/>
    <cellStyle name="Vírgula 3 33" xfId="21224" xr:uid="{A3908EB1-DD7C-4D53-B24F-4F4A0EF19380}"/>
    <cellStyle name="Vírgula 3 34" xfId="33016" xr:uid="{A50EF561-2C69-4BF5-B647-C288A641868B}"/>
    <cellStyle name="Vírgula 3 4" xfId="131" xr:uid="{00000000-0005-0000-0000-00003E310000}"/>
    <cellStyle name="Vírgula 3 4 10" xfId="12387" xr:uid="{00000000-0005-0000-0000-00003F310000}"/>
    <cellStyle name="Vírgula 3 4 10 2" xfId="18318" xr:uid="{C7507677-9C9C-4EB8-BD89-F634630FE7C2}"/>
    <cellStyle name="Vírgula 3 4 10 2 2" xfId="30112" xr:uid="{6C4C8E0A-2EBE-43FD-ACA5-E54A6FC41E57}"/>
    <cellStyle name="Vírgula 3 4 10 2 3" xfId="41911" xr:uid="{F3DBAE34-87F5-4FD9-BCDF-3A9C2FD4DBB3}"/>
    <cellStyle name="Vírgula 3 4 10 3" xfId="24219" xr:uid="{6F96453A-5F39-41F8-BE3F-020C33B60E2E}"/>
    <cellStyle name="Vírgula 3 4 10 4" xfId="36014" xr:uid="{19DF8125-409E-4A96-9500-E87175BDA5D1}"/>
    <cellStyle name="Vírgula 3 4 11" xfId="15374" xr:uid="{C47E51C0-18AA-44A3-9C6C-13CF92D75D82}"/>
    <cellStyle name="Vírgula 3 4 11 2" xfId="27172" xr:uid="{B1DF21B5-10EF-4C32-95D1-DB631C7CF469}"/>
    <cellStyle name="Vírgula 3 4 11 3" xfId="38967" xr:uid="{5E0D960C-6657-4D52-BD29-75B090CC8A49}"/>
    <cellStyle name="Vírgula 3 4 12" xfId="21282" xr:uid="{14DD18AE-1A7A-4334-B15B-46482E81562C}"/>
    <cellStyle name="Vírgula 3 4 13" xfId="33074" xr:uid="{BF907EAF-2CC7-4764-B6BA-35DF52EED329}"/>
    <cellStyle name="Vírgula 3 4 2" xfId="163" xr:uid="{00000000-0005-0000-0000-000040310000}"/>
    <cellStyle name="Vírgula 3 4 2 10" xfId="33095" xr:uid="{2A113E0F-DD6D-4395-94B4-003AF3DEFEE8}"/>
    <cellStyle name="Vírgula 3 4 2 2" xfId="590" xr:uid="{00000000-0005-0000-0000-000041310000}"/>
    <cellStyle name="Vírgula 3 4 2 2 2" xfId="8513" xr:uid="{00000000-0005-0000-0000-000042310000}"/>
    <cellStyle name="Vírgula 3 4 2 2 3" xfId="8514" xr:uid="{00000000-0005-0000-0000-000043310000}"/>
    <cellStyle name="Vírgula 3 4 2 2 4" xfId="11302" xr:uid="{00000000-0005-0000-0000-000044310000}"/>
    <cellStyle name="Vírgula 3 4 2 2 4 2" xfId="14245" xr:uid="{00000000-0005-0000-0000-000045310000}"/>
    <cellStyle name="Vírgula 3 4 2 2 4 2 2" xfId="20176" xr:uid="{4C0E1EDE-741C-47DE-B81E-905A0EAEA7F9}"/>
    <cellStyle name="Vírgula 3 4 2 2 4 2 2 2" xfId="31970" xr:uid="{368A085A-A997-48AC-A15A-E13DEEE96A14}"/>
    <cellStyle name="Vírgula 3 4 2 2 4 2 2 3" xfId="43769" xr:uid="{160F9348-9D1B-4D53-BCB9-539C2425170F}"/>
    <cellStyle name="Vírgula 3 4 2 2 4 2 3" xfId="26077" xr:uid="{B514B110-9DCC-44CE-ADB8-CE2BFDB18E9C}"/>
    <cellStyle name="Vírgula 3 4 2 2 4 2 4" xfId="37872" xr:uid="{DB4E98B9-FEEB-4AC5-AA4D-311C36A892EA}"/>
    <cellStyle name="Vírgula 3 4 2 2 4 3" xfId="17240" xr:uid="{2D7C7E2E-8497-4290-B062-F3D75384A8DD}"/>
    <cellStyle name="Vírgula 3 4 2 2 4 3 2" xfId="29034" xr:uid="{AE7B39B3-FEC5-4137-A798-36812A4A30D4}"/>
    <cellStyle name="Vírgula 3 4 2 2 4 3 3" xfId="40833" xr:uid="{7ABE3F25-6E02-4A0F-8AA0-A2D36E46FB86}"/>
    <cellStyle name="Vírgula 3 4 2 2 4 4" xfId="23141" xr:uid="{7F80BB1A-B08F-4FDD-97C3-0DD9E2204964}"/>
    <cellStyle name="Vírgula 3 4 2 2 4 5" xfId="34936" xr:uid="{67A5CCE0-D16A-4F7D-976E-773947E9843A}"/>
    <cellStyle name="Vírgula 3 4 2 2 5" xfId="12705" xr:uid="{00000000-0005-0000-0000-000046310000}"/>
    <cellStyle name="Vírgula 3 4 2 2 5 2" xfId="18636" xr:uid="{CAFFC4A4-6A33-434E-8E68-DBBC838592D7}"/>
    <cellStyle name="Vírgula 3 4 2 2 5 2 2" xfId="30430" xr:uid="{95C9A865-9B83-489E-81ED-4A5EC168776D}"/>
    <cellStyle name="Vírgula 3 4 2 2 5 2 3" xfId="42229" xr:uid="{C42ABA8A-5D0B-49AB-AC85-45788818CD5A}"/>
    <cellStyle name="Vírgula 3 4 2 2 5 3" xfId="24537" xr:uid="{2565EA11-DA01-47C5-B65A-195C55BB654F}"/>
    <cellStyle name="Vírgula 3 4 2 2 5 4" xfId="36332" xr:uid="{B2F14809-FF56-4836-8F28-9BFD9844EB2A}"/>
    <cellStyle name="Vírgula 3 4 2 2 6" xfId="15692" xr:uid="{ADEC9252-2A89-46D9-99BC-9175A286A6F2}"/>
    <cellStyle name="Vírgula 3 4 2 2 6 2" xfId="27490" xr:uid="{3C8DFC34-BE47-49AE-B96B-9DA10B3E8462}"/>
    <cellStyle name="Vírgula 3 4 2 2 6 3" xfId="39285" xr:uid="{22F232A9-F000-4735-9A69-A66E6D7BC006}"/>
    <cellStyle name="Vírgula 3 4 2 2 7" xfId="21600" xr:uid="{EC997D4B-4163-41F3-B0FF-08CE6ECD3BE0}"/>
    <cellStyle name="Vírgula 3 4 2 2 8" xfId="33392" xr:uid="{153840BD-3A01-4FB5-B4DB-8066B4377146}"/>
    <cellStyle name="Vírgula 3 4 2 2_Empréstimos e Financiamento SPE" xfId="10801" xr:uid="{00000000-0005-0000-0000-000047310000}"/>
    <cellStyle name="Vírgula 3 4 2 3" xfId="446" xr:uid="{00000000-0005-0000-0000-000048310000}"/>
    <cellStyle name="Vírgula 3 4 2 3 2" xfId="11163" xr:uid="{00000000-0005-0000-0000-000049310000}"/>
    <cellStyle name="Vírgula 3 4 2 3 2 2" xfId="14106" xr:uid="{00000000-0005-0000-0000-00004A310000}"/>
    <cellStyle name="Vírgula 3 4 2 3 2 2 2" xfId="20037" xr:uid="{A4BCD0B4-5056-45C5-A102-CAB9E548A17F}"/>
    <cellStyle name="Vírgula 3 4 2 3 2 2 2 2" xfId="31831" xr:uid="{17FA7C37-AEBE-4F5D-BED9-6203C127B6C2}"/>
    <cellStyle name="Vírgula 3 4 2 3 2 2 2 3" xfId="43630" xr:uid="{1E343929-7B6A-4CCD-814E-62B7949E4CEE}"/>
    <cellStyle name="Vírgula 3 4 2 3 2 2 3" xfId="25938" xr:uid="{06F7E7FE-F5A7-4B88-9AF8-6281CF3F2ECB}"/>
    <cellStyle name="Vírgula 3 4 2 3 2 2 4" xfId="37733" xr:uid="{CF008B47-95E8-4846-B1D3-03761EDC9A8D}"/>
    <cellStyle name="Vírgula 3 4 2 3 2 3" xfId="17101" xr:uid="{6A29D577-F2B6-41A6-9F28-2544E57DE309}"/>
    <cellStyle name="Vírgula 3 4 2 3 2 3 2" xfId="28895" xr:uid="{4277051B-FC45-4737-A920-8FA240FEB7F8}"/>
    <cellStyle name="Vírgula 3 4 2 3 2 3 3" xfId="40694" xr:uid="{89DA57FA-531D-4BEF-B19B-D7635C39FA95}"/>
    <cellStyle name="Vírgula 3 4 2 3 2 4" xfId="23002" xr:uid="{559982FD-D36F-407C-98C3-D22EB0A54F09}"/>
    <cellStyle name="Vírgula 3 4 2 3 2 5" xfId="34797" xr:uid="{D27408B5-8B96-44E4-95B6-3818C193A89A}"/>
    <cellStyle name="Vírgula 3 4 2 3 3" xfId="12561" xr:uid="{00000000-0005-0000-0000-00004B310000}"/>
    <cellStyle name="Vírgula 3 4 2 3 3 2" xfId="18492" xr:uid="{FD1A55CC-C0EF-47E3-96F1-D1FB33EECD8B}"/>
    <cellStyle name="Vírgula 3 4 2 3 3 2 2" xfId="30286" xr:uid="{EA047836-2B45-4250-9440-4F343865B1FF}"/>
    <cellStyle name="Vírgula 3 4 2 3 3 2 3" xfId="42085" xr:uid="{B35A146E-5F11-488D-A715-EAEBE2F200E1}"/>
    <cellStyle name="Vírgula 3 4 2 3 3 3" xfId="24393" xr:uid="{CD52A919-F6D3-4FE4-9FD0-ED87321A05FA}"/>
    <cellStyle name="Vírgula 3 4 2 3 3 4" xfId="36188" xr:uid="{402C1D8E-75A2-46A0-853E-0811CE703BE9}"/>
    <cellStyle name="Vírgula 3 4 2 3 4" xfId="15548" xr:uid="{AF75F954-ED3D-4C0C-A57E-D068F695B8EE}"/>
    <cellStyle name="Vírgula 3 4 2 3 4 2" xfId="27346" xr:uid="{AAE7DD37-155D-459A-B8B7-FF512D7AD295}"/>
    <cellStyle name="Vírgula 3 4 2 3 4 3" xfId="39141" xr:uid="{5657A53C-DDAB-4ABC-B9AC-D47EC0B55DCE}"/>
    <cellStyle name="Vírgula 3 4 2 3 5" xfId="21456" xr:uid="{8D515926-EC2A-418D-8EF9-5FEF7B826B7E}"/>
    <cellStyle name="Vírgula 3 4 2 3 6" xfId="33248" xr:uid="{F4774ACC-C71B-4CF4-8F2F-CCB18B26E568}"/>
    <cellStyle name="Vírgula 3 4 2 4" xfId="8515" xr:uid="{00000000-0005-0000-0000-00004C310000}"/>
    <cellStyle name="Vírgula 3 4 2 5" xfId="8516" xr:uid="{00000000-0005-0000-0000-00004D310000}"/>
    <cellStyle name="Vírgula 3 4 2 6" xfId="11007" xr:uid="{00000000-0005-0000-0000-00004E310000}"/>
    <cellStyle name="Vírgula 3 4 2 6 2" xfId="13956" xr:uid="{00000000-0005-0000-0000-00004F310000}"/>
    <cellStyle name="Vírgula 3 4 2 6 2 2" xfId="19887" xr:uid="{478755A0-22CD-426D-8CFF-C9CD4081EBAC}"/>
    <cellStyle name="Vírgula 3 4 2 6 2 2 2" xfId="31681" xr:uid="{DFF6E909-5CA3-48C0-A0F8-EE87C77AEB2B}"/>
    <cellStyle name="Vírgula 3 4 2 6 2 2 3" xfId="43480" xr:uid="{5DDAF416-B39C-4B93-AC70-167344A25450}"/>
    <cellStyle name="Vírgula 3 4 2 6 2 3" xfId="25788" xr:uid="{C05F2E2B-63F9-4C17-B6C8-8B02382D3367}"/>
    <cellStyle name="Vírgula 3 4 2 6 2 4" xfId="37583" xr:uid="{92ABC688-3C36-4006-95B4-1605A19E2921}"/>
    <cellStyle name="Vírgula 3 4 2 6 3" xfId="16951" xr:uid="{DB9F0B82-7FC0-46CC-AB92-E46004060642}"/>
    <cellStyle name="Vírgula 3 4 2 6 3 2" xfId="28745" xr:uid="{E2735297-51FF-42E2-A7EF-0482F08EB872}"/>
    <cellStyle name="Vírgula 3 4 2 6 3 3" xfId="40544" xr:uid="{7ED6EA72-27EE-46A1-B9A9-E9D6BCF9929D}"/>
    <cellStyle name="Vírgula 3 4 2 6 4" xfId="22852" xr:uid="{436D6247-C268-4269-829B-1E1D5D1D1850}"/>
    <cellStyle name="Vírgula 3 4 2 6 5" xfId="34647" xr:uid="{0A44D70C-416D-4105-A735-EBD4A2D551B6}"/>
    <cellStyle name="Vírgula 3 4 2 7" xfId="12408" xr:uid="{00000000-0005-0000-0000-000050310000}"/>
    <cellStyle name="Vírgula 3 4 2 7 2" xfId="18339" xr:uid="{377378D4-D793-4B87-A5AD-DADDD16F45A8}"/>
    <cellStyle name="Vírgula 3 4 2 7 2 2" xfId="30133" xr:uid="{0D7BE80B-C7B2-4A4E-A85B-A9D541F6D569}"/>
    <cellStyle name="Vírgula 3 4 2 7 2 3" xfId="41932" xr:uid="{74107E88-F0D9-46EB-AD5E-F5E863D7736B}"/>
    <cellStyle name="Vírgula 3 4 2 7 3" xfId="24240" xr:uid="{1F12E877-D48B-4722-B91E-94DC072D4C64}"/>
    <cellStyle name="Vírgula 3 4 2 7 4" xfId="36035" xr:uid="{4F831CD2-1E85-47DC-973D-E774D2499B65}"/>
    <cellStyle name="Vírgula 3 4 2 8" xfId="15395" xr:uid="{4C2CB4B9-488E-49AC-AB8D-05F662EED7FB}"/>
    <cellStyle name="Vírgula 3 4 2 8 2" xfId="27193" xr:uid="{8DD32201-D273-4410-AA7D-019D7CBA1D97}"/>
    <cellStyle name="Vírgula 3 4 2 8 3" xfId="38988" xr:uid="{D3EC9B66-542C-4F1F-9DE3-7F207C22EE31}"/>
    <cellStyle name="Vírgula 3 4 2 9" xfId="21303" xr:uid="{E4EC8E05-17D3-460C-B575-08CEA96C8531}"/>
    <cellStyle name="Vírgula 3 4 2_Empréstimos e Financiamento SPE" xfId="10800" xr:uid="{00000000-0005-0000-0000-000051310000}"/>
    <cellStyle name="Vírgula 3 4 3" xfId="199" xr:uid="{00000000-0005-0000-0000-000052310000}"/>
    <cellStyle name="Vírgula 3 4 3 10" xfId="8517" xr:uid="{00000000-0005-0000-0000-000053310000}"/>
    <cellStyle name="Vírgula 3 4 3 10 2" xfId="8518" xr:uid="{00000000-0005-0000-0000-000054310000}"/>
    <cellStyle name="Vírgula 3 4 3 10 2 2" xfId="8519" xr:uid="{00000000-0005-0000-0000-000055310000}"/>
    <cellStyle name="Vírgula 3 4 3 10 2 2 2" xfId="8520" xr:uid="{00000000-0005-0000-0000-000056310000}"/>
    <cellStyle name="Vírgula 3 4 3 10 2 2 3" xfId="8521" xr:uid="{00000000-0005-0000-0000-000057310000}"/>
    <cellStyle name="Vírgula 3 4 3 10 2 3" xfId="8522" xr:uid="{00000000-0005-0000-0000-000058310000}"/>
    <cellStyle name="Vírgula 3 4 3 10 2 4" xfId="8523" xr:uid="{00000000-0005-0000-0000-000059310000}"/>
    <cellStyle name="Vírgula 3 4 3 10 2 5" xfId="8524" xr:uid="{00000000-0005-0000-0000-00005A310000}"/>
    <cellStyle name="Vírgula 3 4 3 10 3" xfId="8525" xr:uid="{00000000-0005-0000-0000-00005B310000}"/>
    <cellStyle name="Vírgula 3 4 3 10 3 2" xfId="8526" xr:uid="{00000000-0005-0000-0000-00005C310000}"/>
    <cellStyle name="Vírgula 3 4 3 10 3 2 2" xfId="8527" xr:uid="{00000000-0005-0000-0000-00005D310000}"/>
    <cellStyle name="Vírgula 3 4 3 10 3 2 3" xfId="8528" xr:uid="{00000000-0005-0000-0000-00005E310000}"/>
    <cellStyle name="Vírgula 3 4 3 10 3 3" xfId="8529" xr:uid="{00000000-0005-0000-0000-00005F310000}"/>
    <cellStyle name="Vírgula 3 4 3 10 3 4" xfId="8530" xr:uid="{00000000-0005-0000-0000-000060310000}"/>
    <cellStyle name="Vírgula 3 4 3 10 3 5" xfId="8531" xr:uid="{00000000-0005-0000-0000-000061310000}"/>
    <cellStyle name="Vírgula 3 4 3 10 4" xfId="8532" xr:uid="{00000000-0005-0000-0000-000062310000}"/>
    <cellStyle name="Vírgula 3 4 3 10 4 2" xfId="8533" xr:uid="{00000000-0005-0000-0000-000063310000}"/>
    <cellStyle name="Vírgula 3 4 3 10 4 3" xfId="8534" xr:uid="{00000000-0005-0000-0000-000064310000}"/>
    <cellStyle name="Vírgula 3 4 3 10 5" xfId="8535" xr:uid="{00000000-0005-0000-0000-000065310000}"/>
    <cellStyle name="Vírgula 3 4 3 10 6" xfId="8536" xr:uid="{00000000-0005-0000-0000-000066310000}"/>
    <cellStyle name="Vírgula 3 4 3 10 7" xfId="8537" xr:uid="{00000000-0005-0000-0000-000067310000}"/>
    <cellStyle name="Vírgula 3 4 3 11" xfId="8538" xr:uid="{00000000-0005-0000-0000-000068310000}"/>
    <cellStyle name="Vírgula 3 4 3 11 2" xfId="8539" xr:uid="{00000000-0005-0000-0000-000069310000}"/>
    <cellStyle name="Vírgula 3 4 3 11 2 2" xfId="8540" xr:uid="{00000000-0005-0000-0000-00006A310000}"/>
    <cellStyle name="Vírgula 3 4 3 11 2 2 2" xfId="8541" xr:uid="{00000000-0005-0000-0000-00006B310000}"/>
    <cellStyle name="Vírgula 3 4 3 11 2 2 3" xfId="8542" xr:uid="{00000000-0005-0000-0000-00006C310000}"/>
    <cellStyle name="Vírgula 3 4 3 11 2 3" xfId="8543" xr:uid="{00000000-0005-0000-0000-00006D310000}"/>
    <cellStyle name="Vírgula 3 4 3 11 2 4" xfId="8544" xr:uid="{00000000-0005-0000-0000-00006E310000}"/>
    <cellStyle name="Vírgula 3 4 3 11 2 5" xfId="8545" xr:uid="{00000000-0005-0000-0000-00006F310000}"/>
    <cellStyle name="Vírgula 3 4 3 11 3" xfId="8546" xr:uid="{00000000-0005-0000-0000-000070310000}"/>
    <cellStyle name="Vírgula 3 4 3 11 3 2" xfId="8547" xr:uid="{00000000-0005-0000-0000-000071310000}"/>
    <cellStyle name="Vírgula 3 4 3 11 3 2 2" xfId="8548" xr:uid="{00000000-0005-0000-0000-000072310000}"/>
    <cellStyle name="Vírgula 3 4 3 11 3 2 3" xfId="8549" xr:uid="{00000000-0005-0000-0000-000073310000}"/>
    <cellStyle name="Vírgula 3 4 3 11 3 3" xfId="8550" xr:uid="{00000000-0005-0000-0000-000074310000}"/>
    <cellStyle name="Vírgula 3 4 3 11 3 4" xfId="8551" xr:uid="{00000000-0005-0000-0000-000075310000}"/>
    <cellStyle name="Vírgula 3 4 3 11 3 5" xfId="8552" xr:uid="{00000000-0005-0000-0000-000076310000}"/>
    <cellStyle name="Vírgula 3 4 3 11 4" xfId="8553" xr:uid="{00000000-0005-0000-0000-000077310000}"/>
    <cellStyle name="Vírgula 3 4 3 11 4 2" xfId="8554" xr:uid="{00000000-0005-0000-0000-000078310000}"/>
    <cellStyle name="Vírgula 3 4 3 11 4 3" xfId="8555" xr:uid="{00000000-0005-0000-0000-000079310000}"/>
    <cellStyle name="Vírgula 3 4 3 11 5" xfId="8556" xr:uid="{00000000-0005-0000-0000-00007A310000}"/>
    <cellStyle name="Vírgula 3 4 3 11 6" xfId="8557" xr:uid="{00000000-0005-0000-0000-00007B310000}"/>
    <cellStyle name="Vírgula 3 4 3 11 7" xfId="8558" xr:uid="{00000000-0005-0000-0000-00007C310000}"/>
    <cellStyle name="Vírgula 3 4 3 12" xfId="8559" xr:uid="{00000000-0005-0000-0000-00007D310000}"/>
    <cellStyle name="Vírgula 3 4 3 12 2" xfId="8560" xr:uid="{00000000-0005-0000-0000-00007E310000}"/>
    <cellStyle name="Vírgula 3 4 3 12 2 2" xfId="8561" xr:uid="{00000000-0005-0000-0000-00007F310000}"/>
    <cellStyle name="Vírgula 3 4 3 12 2 2 2" xfId="8562" xr:uid="{00000000-0005-0000-0000-000080310000}"/>
    <cellStyle name="Vírgula 3 4 3 12 2 2 3" xfId="8563" xr:uid="{00000000-0005-0000-0000-000081310000}"/>
    <cellStyle name="Vírgula 3 4 3 12 2 3" xfId="8564" xr:uid="{00000000-0005-0000-0000-000082310000}"/>
    <cellStyle name="Vírgula 3 4 3 12 2 4" xfId="8565" xr:uid="{00000000-0005-0000-0000-000083310000}"/>
    <cellStyle name="Vírgula 3 4 3 12 2 5" xfId="8566" xr:uid="{00000000-0005-0000-0000-000084310000}"/>
    <cellStyle name="Vírgula 3 4 3 12 3" xfId="8567" xr:uid="{00000000-0005-0000-0000-000085310000}"/>
    <cellStyle name="Vírgula 3 4 3 12 3 2" xfId="8568" xr:uid="{00000000-0005-0000-0000-000086310000}"/>
    <cellStyle name="Vírgula 3 4 3 12 3 2 2" xfId="8569" xr:uid="{00000000-0005-0000-0000-000087310000}"/>
    <cellStyle name="Vírgula 3 4 3 12 3 2 3" xfId="8570" xr:uid="{00000000-0005-0000-0000-000088310000}"/>
    <cellStyle name="Vírgula 3 4 3 12 3 3" xfId="8571" xr:uid="{00000000-0005-0000-0000-000089310000}"/>
    <cellStyle name="Vírgula 3 4 3 12 3 4" xfId="8572" xr:uid="{00000000-0005-0000-0000-00008A310000}"/>
    <cellStyle name="Vírgula 3 4 3 12 3 5" xfId="8573" xr:uid="{00000000-0005-0000-0000-00008B310000}"/>
    <cellStyle name="Vírgula 3 4 3 12 4" xfId="8574" xr:uid="{00000000-0005-0000-0000-00008C310000}"/>
    <cellStyle name="Vírgula 3 4 3 12 4 2" xfId="8575" xr:uid="{00000000-0005-0000-0000-00008D310000}"/>
    <cellStyle name="Vírgula 3 4 3 12 4 3" xfId="8576" xr:uid="{00000000-0005-0000-0000-00008E310000}"/>
    <cellStyle name="Vírgula 3 4 3 12 5" xfId="8577" xr:uid="{00000000-0005-0000-0000-00008F310000}"/>
    <cellStyle name="Vírgula 3 4 3 12 6" xfId="8578" xr:uid="{00000000-0005-0000-0000-000090310000}"/>
    <cellStyle name="Vírgula 3 4 3 12 7" xfId="8579" xr:uid="{00000000-0005-0000-0000-000091310000}"/>
    <cellStyle name="Vírgula 3 4 3 13" xfId="8580" xr:uid="{00000000-0005-0000-0000-000092310000}"/>
    <cellStyle name="Vírgula 3 4 3 13 2" xfId="8581" xr:uid="{00000000-0005-0000-0000-000093310000}"/>
    <cellStyle name="Vírgula 3 4 3 13 2 2" xfId="8582" xr:uid="{00000000-0005-0000-0000-000094310000}"/>
    <cellStyle name="Vírgula 3 4 3 13 2 2 2" xfId="8583" xr:uid="{00000000-0005-0000-0000-000095310000}"/>
    <cellStyle name="Vírgula 3 4 3 13 2 2 3" xfId="8584" xr:uid="{00000000-0005-0000-0000-000096310000}"/>
    <cellStyle name="Vírgula 3 4 3 13 2 3" xfId="8585" xr:uid="{00000000-0005-0000-0000-000097310000}"/>
    <cellStyle name="Vírgula 3 4 3 13 2 4" xfId="8586" xr:uid="{00000000-0005-0000-0000-000098310000}"/>
    <cellStyle name="Vírgula 3 4 3 13 2 5" xfId="8587" xr:uid="{00000000-0005-0000-0000-000099310000}"/>
    <cellStyle name="Vírgula 3 4 3 13 3" xfId="8588" xr:uid="{00000000-0005-0000-0000-00009A310000}"/>
    <cellStyle name="Vírgula 3 4 3 13 3 2" xfId="8589" xr:uid="{00000000-0005-0000-0000-00009B310000}"/>
    <cellStyle name="Vírgula 3 4 3 13 3 2 2" xfId="8590" xr:uid="{00000000-0005-0000-0000-00009C310000}"/>
    <cellStyle name="Vírgula 3 4 3 13 3 2 3" xfId="8591" xr:uid="{00000000-0005-0000-0000-00009D310000}"/>
    <cellStyle name="Vírgula 3 4 3 13 3 3" xfId="8592" xr:uid="{00000000-0005-0000-0000-00009E310000}"/>
    <cellStyle name="Vírgula 3 4 3 13 3 4" xfId="8593" xr:uid="{00000000-0005-0000-0000-00009F310000}"/>
    <cellStyle name="Vírgula 3 4 3 13 3 5" xfId="8594" xr:uid="{00000000-0005-0000-0000-0000A0310000}"/>
    <cellStyle name="Vírgula 3 4 3 13 4" xfId="8595" xr:uid="{00000000-0005-0000-0000-0000A1310000}"/>
    <cellStyle name="Vírgula 3 4 3 13 4 2" xfId="8596" xr:uid="{00000000-0005-0000-0000-0000A2310000}"/>
    <cellStyle name="Vírgula 3 4 3 13 4 3" xfId="8597" xr:uid="{00000000-0005-0000-0000-0000A3310000}"/>
    <cellStyle name="Vírgula 3 4 3 13 5" xfId="8598" xr:uid="{00000000-0005-0000-0000-0000A4310000}"/>
    <cellStyle name="Vírgula 3 4 3 13 6" xfId="8599" xr:uid="{00000000-0005-0000-0000-0000A5310000}"/>
    <cellStyle name="Vírgula 3 4 3 13 7" xfId="8600" xr:uid="{00000000-0005-0000-0000-0000A6310000}"/>
    <cellStyle name="Vírgula 3 4 3 14" xfId="8601" xr:uid="{00000000-0005-0000-0000-0000A7310000}"/>
    <cellStyle name="Vírgula 3 4 3 14 2" xfId="8602" xr:uid="{00000000-0005-0000-0000-0000A8310000}"/>
    <cellStyle name="Vírgula 3 4 3 14 2 2" xfId="8603" xr:uid="{00000000-0005-0000-0000-0000A9310000}"/>
    <cellStyle name="Vírgula 3 4 3 14 2 2 2" xfId="8604" xr:uid="{00000000-0005-0000-0000-0000AA310000}"/>
    <cellStyle name="Vírgula 3 4 3 14 2 2 3" xfId="8605" xr:uid="{00000000-0005-0000-0000-0000AB310000}"/>
    <cellStyle name="Vírgula 3 4 3 14 2 3" xfId="8606" xr:uid="{00000000-0005-0000-0000-0000AC310000}"/>
    <cellStyle name="Vírgula 3 4 3 14 2 4" xfId="8607" xr:uid="{00000000-0005-0000-0000-0000AD310000}"/>
    <cellStyle name="Vírgula 3 4 3 14 2 5" xfId="8608" xr:uid="{00000000-0005-0000-0000-0000AE310000}"/>
    <cellStyle name="Vírgula 3 4 3 14 3" xfId="8609" xr:uid="{00000000-0005-0000-0000-0000AF310000}"/>
    <cellStyle name="Vírgula 3 4 3 14 3 2" xfId="8610" xr:uid="{00000000-0005-0000-0000-0000B0310000}"/>
    <cellStyle name="Vírgula 3 4 3 14 3 2 2" xfId="8611" xr:uid="{00000000-0005-0000-0000-0000B1310000}"/>
    <cellStyle name="Vírgula 3 4 3 14 3 2 3" xfId="8612" xr:uid="{00000000-0005-0000-0000-0000B2310000}"/>
    <cellStyle name="Vírgula 3 4 3 14 3 3" xfId="8613" xr:uid="{00000000-0005-0000-0000-0000B3310000}"/>
    <cellStyle name="Vírgula 3 4 3 14 3 4" xfId="8614" xr:uid="{00000000-0005-0000-0000-0000B4310000}"/>
    <cellStyle name="Vírgula 3 4 3 14 3 5" xfId="8615" xr:uid="{00000000-0005-0000-0000-0000B5310000}"/>
    <cellStyle name="Vírgula 3 4 3 14 4" xfId="8616" xr:uid="{00000000-0005-0000-0000-0000B6310000}"/>
    <cellStyle name="Vírgula 3 4 3 14 4 2" xfId="8617" xr:uid="{00000000-0005-0000-0000-0000B7310000}"/>
    <cellStyle name="Vírgula 3 4 3 14 4 3" xfId="8618" xr:uid="{00000000-0005-0000-0000-0000B8310000}"/>
    <cellStyle name="Vírgula 3 4 3 14 5" xfId="8619" xr:uid="{00000000-0005-0000-0000-0000B9310000}"/>
    <cellStyle name="Vírgula 3 4 3 14 6" xfId="8620" xr:uid="{00000000-0005-0000-0000-0000BA310000}"/>
    <cellStyle name="Vírgula 3 4 3 14 7" xfId="8621" xr:uid="{00000000-0005-0000-0000-0000BB310000}"/>
    <cellStyle name="Vírgula 3 4 3 15" xfId="8622" xr:uid="{00000000-0005-0000-0000-0000BC310000}"/>
    <cellStyle name="Vírgula 3 4 3 15 2" xfId="8623" xr:uid="{00000000-0005-0000-0000-0000BD310000}"/>
    <cellStyle name="Vírgula 3 4 3 15 2 2" xfId="8624" xr:uid="{00000000-0005-0000-0000-0000BE310000}"/>
    <cellStyle name="Vírgula 3 4 3 15 2 3" xfId="8625" xr:uid="{00000000-0005-0000-0000-0000BF310000}"/>
    <cellStyle name="Vírgula 3 4 3 15 3" xfId="8626" xr:uid="{00000000-0005-0000-0000-0000C0310000}"/>
    <cellStyle name="Vírgula 3 4 3 15 4" xfId="8627" xr:uid="{00000000-0005-0000-0000-0000C1310000}"/>
    <cellStyle name="Vírgula 3 4 3 15 5" xfId="8628" xr:uid="{00000000-0005-0000-0000-0000C2310000}"/>
    <cellStyle name="Vírgula 3 4 3 16" xfId="8629" xr:uid="{00000000-0005-0000-0000-0000C3310000}"/>
    <cellStyle name="Vírgula 3 4 3 16 2" xfId="8630" xr:uid="{00000000-0005-0000-0000-0000C4310000}"/>
    <cellStyle name="Vírgula 3 4 3 16 2 2" xfId="8631" xr:uid="{00000000-0005-0000-0000-0000C5310000}"/>
    <cellStyle name="Vírgula 3 4 3 16 2 3" xfId="8632" xr:uid="{00000000-0005-0000-0000-0000C6310000}"/>
    <cellStyle name="Vírgula 3 4 3 16 3" xfId="8633" xr:uid="{00000000-0005-0000-0000-0000C7310000}"/>
    <cellStyle name="Vírgula 3 4 3 16 4" xfId="8634" xr:uid="{00000000-0005-0000-0000-0000C8310000}"/>
    <cellStyle name="Vírgula 3 4 3 16 5" xfId="8635" xr:uid="{00000000-0005-0000-0000-0000C9310000}"/>
    <cellStyle name="Vírgula 3 4 3 17" xfId="8636" xr:uid="{00000000-0005-0000-0000-0000CA310000}"/>
    <cellStyle name="Vírgula 3 4 3 17 2" xfId="8637" xr:uid="{00000000-0005-0000-0000-0000CB310000}"/>
    <cellStyle name="Vírgula 3 4 3 17 3" xfId="8638" xr:uid="{00000000-0005-0000-0000-0000CC310000}"/>
    <cellStyle name="Vírgula 3 4 3 18" xfId="8639" xr:uid="{00000000-0005-0000-0000-0000CD310000}"/>
    <cellStyle name="Vírgula 3 4 3 19" xfId="8640" xr:uid="{00000000-0005-0000-0000-0000CE310000}"/>
    <cellStyle name="Vírgula 3 4 3 2" xfId="623" xr:uid="{00000000-0005-0000-0000-0000CF310000}"/>
    <cellStyle name="Vírgula 3 4 3 2 10" xfId="15725" xr:uid="{D34C274F-BE41-445E-BEC1-9D5BD83152C3}"/>
    <cellStyle name="Vírgula 3 4 3 2 10 2" xfId="27523" xr:uid="{9DD8579D-CCA3-4456-982C-C24E5D6C4C71}"/>
    <cellStyle name="Vírgula 3 4 3 2 10 3" xfId="39318" xr:uid="{646CA6BB-85FA-4027-8556-CA6277D55180}"/>
    <cellStyle name="Vírgula 3 4 3 2 11" xfId="21633" xr:uid="{0B41B263-C9C5-4F9A-A2CB-41B3844DEE49}"/>
    <cellStyle name="Vírgula 3 4 3 2 12" xfId="33425" xr:uid="{03AEF16E-2180-42E4-BC21-6DE34627BE86}"/>
    <cellStyle name="Vírgula 3 4 3 2 2" xfId="8641" xr:uid="{00000000-0005-0000-0000-0000D0310000}"/>
    <cellStyle name="Vírgula 3 4 3 2 2 2" xfId="8642" xr:uid="{00000000-0005-0000-0000-0000D1310000}"/>
    <cellStyle name="Vírgula 3 4 3 2 2 2 2" xfId="8643" xr:uid="{00000000-0005-0000-0000-0000D2310000}"/>
    <cellStyle name="Vírgula 3 4 3 2 2 2 3" xfId="8644" xr:uid="{00000000-0005-0000-0000-0000D3310000}"/>
    <cellStyle name="Vírgula 3 4 3 2 2 3" xfId="8645" xr:uid="{00000000-0005-0000-0000-0000D4310000}"/>
    <cellStyle name="Vírgula 3 4 3 2 2 4" xfId="8646" xr:uid="{00000000-0005-0000-0000-0000D5310000}"/>
    <cellStyle name="Vírgula 3 4 3 2 2 5" xfId="8647" xr:uid="{00000000-0005-0000-0000-0000D6310000}"/>
    <cellStyle name="Vírgula 3 4 3 2 3" xfId="8648" xr:uid="{00000000-0005-0000-0000-0000D7310000}"/>
    <cellStyle name="Vírgula 3 4 3 2 3 2" xfId="8649" xr:uid="{00000000-0005-0000-0000-0000D8310000}"/>
    <cellStyle name="Vírgula 3 4 3 2 3 2 2" xfId="8650" xr:uid="{00000000-0005-0000-0000-0000D9310000}"/>
    <cellStyle name="Vírgula 3 4 3 2 3 2 3" xfId="8651" xr:uid="{00000000-0005-0000-0000-0000DA310000}"/>
    <cellStyle name="Vírgula 3 4 3 2 3 3" xfId="8652" xr:uid="{00000000-0005-0000-0000-0000DB310000}"/>
    <cellStyle name="Vírgula 3 4 3 2 3 4" xfId="8653" xr:uid="{00000000-0005-0000-0000-0000DC310000}"/>
    <cellStyle name="Vírgula 3 4 3 2 3 5" xfId="8654" xr:uid="{00000000-0005-0000-0000-0000DD310000}"/>
    <cellStyle name="Vírgula 3 4 3 2 4" xfId="8655" xr:uid="{00000000-0005-0000-0000-0000DE310000}"/>
    <cellStyle name="Vírgula 3 4 3 2 4 2" xfId="8656" xr:uid="{00000000-0005-0000-0000-0000DF310000}"/>
    <cellStyle name="Vírgula 3 4 3 2 4 3" xfId="8657" xr:uid="{00000000-0005-0000-0000-0000E0310000}"/>
    <cellStyle name="Vírgula 3 4 3 2 5" xfId="8658" xr:uid="{00000000-0005-0000-0000-0000E1310000}"/>
    <cellStyle name="Vírgula 3 4 3 2 6" xfId="8659" xr:uid="{00000000-0005-0000-0000-0000E2310000}"/>
    <cellStyle name="Vírgula 3 4 3 2 7" xfId="8660" xr:uid="{00000000-0005-0000-0000-0000E3310000}"/>
    <cellStyle name="Vírgula 3 4 3 2 8" xfId="11333" xr:uid="{00000000-0005-0000-0000-0000E4310000}"/>
    <cellStyle name="Vírgula 3 4 3 2 8 2" xfId="14276" xr:uid="{00000000-0005-0000-0000-0000E5310000}"/>
    <cellStyle name="Vírgula 3 4 3 2 8 2 2" xfId="20207" xr:uid="{07233ECF-0352-48B0-BC1A-60B14BC1417D}"/>
    <cellStyle name="Vírgula 3 4 3 2 8 2 2 2" xfId="32001" xr:uid="{EDCF3E5B-7C16-4F05-A0E5-A1F73947B5FE}"/>
    <cellStyle name="Vírgula 3 4 3 2 8 2 2 3" xfId="43800" xr:uid="{1645E830-FCEA-4268-8F2F-1A55E0179631}"/>
    <cellStyle name="Vírgula 3 4 3 2 8 2 3" xfId="26108" xr:uid="{BFC5145F-EAE3-474D-8524-6A447218674D}"/>
    <cellStyle name="Vírgula 3 4 3 2 8 2 4" xfId="37903" xr:uid="{F50EDC4A-04EC-4304-8276-72213D92835F}"/>
    <cellStyle name="Vírgula 3 4 3 2 8 3" xfId="17271" xr:uid="{22636827-264B-4F0A-9F7A-C6961D8A73FE}"/>
    <cellStyle name="Vírgula 3 4 3 2 8 3 2" xfId="29065" xr:uid="{EA1DB907-8496-4AFC-B092-D76CAEFE7D90}"/>
    <cellStyle name="Vírgula 3 4 3 2 8 3 3" xfId="40864" xr:uid="{41D0A449-9DB6-494D-892B-A36D137BA614}"/>
    <cellStyle name="Vírgula 3 4 3 2 8 4" xfId="23172" xr:uid="{7C295376-A585-4F24-8508-4AA435D8B9F7}"/>
    <cellStyle name="Vírgula 3 4 3 2 8 5" xfId="34967" xr:uid="{BBC18249-2D7A-4EB2-9D46-391C2CD1C92E}"/>
    <cellStyle name="Vírgula 3 4 3 2 9" xfId="12738" xr:uid="{00000000-0005-0000-0000-0000E6310000}"/>
    <cellStyle name="Vírgula 3 4 3 2 9 2" xfId="18669" xr:uid="{D2D88A50-7745-4F01-9113-CAC7A47B5969}"/>
    <cellStyle name="Vírgula 3 4 3 2 9 2 2" xfId="30463" xr:uid="{4D7ACE70-426A-49AD-A19C-16755A5689E5}"/>
    <cellStyle name="Vírgula 3 4 3 2 9 2 3" xfId="42262" xr:uid="{0C254D75-D7B0-409E-AAD9-20D844AF9FF8}"/>
    <cellStyle name="Vírgula 3 4 3 2 9 3" xfId="24570" xr:uid="{A740A03A-1090-4012-B421-AB002FB25A0C}"/>
    <cellStyle name="Vírgula 3 4 3 2 9 4" xfId="36365" xr:uid="{9CF6D3FC-C60F-4571-ABB8-1821A38F64E5}"/>
    <cellStyle name="Vírgula 3 4 3 2_Empréstimos e Financiamento SPE" xfId="10803" xr:uid="{00000000-0005-0000-0000-0000E7310000}"/>
    <cellStyle name="Vírgula 3 4 3 20" xfId="8661" xr:uid="{00000000-0005-0000-0000-0000E8310000}"/>
    <cellStyle name="Vírgula 3 4 3 21" xfId="11038" xr:uid="{00000000-0005-0000-0000-0000E9310000}"/>
    <cellStyle name="Vírgula 3 4 3 21 2" xfId="13987" xr:uid="{00000000-0005-0000-0000-0000EA310000}"/>
    <cellStyle name="Vírgula 3 4 3 21 2 2" xfId="19918" xr:uid="{4CB63BD9-90C2-4401-A784-A40609DDBE49}"/>
    <cellStyle name="Vírgula 3 4 3 21 2 2 2" xfId="31712" xr:uid="{BA0330E8-F3F2-4767-89AC-5AC47E5748F1}"/>
    <cellStyle name="Vírgula 3 4 3 21 2 2 3" xfId="43511" xr:uid="{5F9CDF2F-7420-4CB3-8F82-85EA3C64AA20}"/>
    <cellStyle name="Vírgula 3 4 3 21 2 3" xfId="25819" xr:uid="{0A24824C-A12B-4578-975E-5D305499835C}"/>
    <cellStyle name="Vírgula 3 4 3 21 2 4" xfId="37614" xr:uid="{CB518316-1823-4461-996B-6417939A8172}"/>
    <cellStyle name="Vírgula 3 4 3 21 3" xfId="16982" xr:uid="{6E387D59-814A-4B4B-940D-EA0229FC9975}"/>
    <cellStyle name="Vírgula 3 4 3 21 3 2" xfId="28776" xr:uid="{C3D0CB6F-C39F-46EE-A679-6B9B28919BA5}"/>
    <cellStyle name="Vírgula 3 4 3 21 3 3" xfId="40575" xr:uid="{422F9BCF-059A-427B-A2BD-1B98A06F2B5D}"/>
    <cellStyle name="Vírgula 3 4 3 21 4" xfId="22883" xr:uid="{C8916364-D93C-4CD1-8846-6E00D6E32E47}"/>
    <cellStyle name="Vírgula 3 4 3 21 5" xfId="34678" xr:uid="{0385478A-E755-4F02-8170-7727FC9432FB}"/>
    <cellStyle name="Vírgula 3 4 3 22" xfId="12441" xr:uid="{00000000-0005-0000-0000-0000EB310000}"/>
    <cellStyle name="Vírgula 3 4 3 22 2" xfId="18372" xr:uid="{F877C50B-4C90-4657-8CA9-49FE6DF6D9F7}"/>
    <cellStyle name="Vírgula 3 4 3 22 2 2" xfId="30166" xr:uid="{041C1961-A0CE-4B98-B254-808F5CB69F5D}"/>
    <cellStyle name="Vírgula 3 4 3 22 2 3" xfId="41965" xr:uid="{A5260F51-9751-4414-9041-686095A4CC57}"/>
    <cellStyle name="Vírgula 3 4 3 22 3" xfId="24273" xr:uid="{E8BD9B05-C98D-4863-ABDE-8CA0C81ADD45}"/>
    <cellStyle name="Vírgula 3 4 3 22 4" xfId="36068" xr:uid="{A800188D-4437-4BFB-BF59-2983B62EE2EF}"/>
    <cellStyle name="Vírgula 3 4 3 23" xfId="15428" xr:uid="{B4DB9204-F4D4-46EE-AECD-5D22EB3FB6B2}"/>
    <cellStyle name="Vírgula 3 4 3 23 2" xfId="27226" xr:uid="{C816E451-C8D9-481F-9EAE-41B34CB26FB4}"/>
    <cellStyle name="Vírgula 3 4 3 23 3" xfId="39021" xr:uid="{4485B9ED-9518-4B4C-B9C3-511C329EB172}"/>
    <cellStyle name="Vírgula 3 4 3 24" xfId="21336" xr:uid="{D9FDA8F0-5FE5-4AD1-B1C6-BB6AE98BC3B1}"/>
    <cellStyle name="Vírgula 3 4 3 25" xfId="33128" xr:uid="{F130B873-F993-478B-8987-238575780DA8}"/>
    <cellStyle name="Vírgula 3 4 3 3" xfId="477" xr:uid="{00000000-0005-0000-0000-0000EC310000}"/>
    <cellStyle name="Vírgula 3 4 3 3 10" xfId="15579" xr:uid="{EBE07E84-7E73-4114-B0F4-0B9C447CDD6B}"/>
    <cellStyle name="Vírgula 3 4 3 3 10 2" xfId="27377" xr:uid="{D0B60352-21B4-430C-BE7C-439BEEA29A72}"/>
    <cellStyle name="Vírgula 3 4 3 3 10 3" xfId="39172" xr:uid="{43BDAD50-7F8C-4C63-841D-C7199011083C}"/>
    <cellStyle name="Vírgula 3 4 3 3 11" xfId="21487" xr:uid="{589A5FEE-F16A-41FD-8B64-48A46D20CCC8}"/>
    <cellStyle name="Vírgula 3 4 3 3 12" xfId="33279" xr:uid="{09476690-AA29-4BE6-860A-B919BCEC53D2}"/>
    <cellStyle name="Vírgula 3 4 3 3 2" xfId="8662" xr:uid="{00000000-0005-0000-0000-0000ED310000}"/>
    <cellStyle name="Vírgula 3 4 3 3 2 2" xfId="8663" xr:uid="{00000000-0005-0000-0000-0000EE310000}"/>
    <cellStyle name="Vírgula 3 4 3 3 2 2 2" xfId="8664" xr:uid="{00000000-0005-0000-0000-0000EF310000}"/>
    <cellStyle name="Vírgula 3 4 3 3 2 2 3" xfId="8665" xr:uid="{00000000-0005-0000-0000-0000F0310000}"/>
    <cellStyle name="Vírgula 3 4 3 3 2 3" xfId="8666" xr:uid="{00000000-0005-0000-0000-0000F1310000}"/>
    <cellStyle name="Vírgula 3 4 3 3 2 4" xfId="8667" xr:uid="{00000000-0005-0000-0000-0000F2310000}"/>
    <cellStyle name="Vírgula 3 4 3 3 2 5" xfId="8668" xr:uid="{00000000-0005-0000-0000-0000F3310000}"/>
    <cellStyle name="Vírgula 3 4 3 3 3" xfId="8669" xr:uid="{00000000-0005-0000-0000-0000F4310000}"/>
    <cellStyle name="Vírgula 3 4 3 3 3 2" xfId="8670" xr:uid="{00000000-0005-0000-0000-0000F5310000}"/>
    <cellStyle name="Vírgula 3 4 3 3 3 2 2" xfId="8671" xr:uid="{00000000-0005-0000-0000-0000F6310000}"/>
    <cellStyle name="Vírgula 3 4 3 3 3 2 3" xfId="8672" xr:uid="{00000000-0005-0000-0000-0000F7310000}"/>
    <cellStyle name="Vírgula 3 4 3 3 3 3" xfId="8673" xr:uid="{00000000-0005-0000-0000-0000F8310000}"/>
    <cellStyle name="Vírgula 3 4 3 3 3 4" xfId="8674" xr:uid="{00000000-0005-0000-0000-0000F9310000}"/>
    <cellStyle name="Vírgula 3 4 3 3 3 5" xfId="8675" xr:uid="{00000000-0005-0000-0000-0000FA310000}"/>
    <cellStyle name="Vírgula 3 4 3 3 4" xfId="8676" xr:uid="{00000000-0005-0000-0000-0000FB310000}"/>
    <cellStyle name="Vírgula 3 4 3 3 4 2" xfId="8677" xr:uid="{00000000-0005-0000-0000-0000FC310000}"/>
    <cellStyle name="Vírgula 3 4 3 3 4 3" xfId="8678" xr:uid="{00000000-0005-0000-0000-0000FD310000}"/>
    <cellStyle name="Vírgula 3 4 3 3 5" xfId="8679" xr:uid="{00000000-0005-0000-0000-0000FE310000}"/>
    <cellStyle name="Vírgula 3 4 3 3 6" xfId="8680" xr:uid="{00000000-0005-0000-0000-0000FF310000}"/>
    <cellStyle name="Vírgula 3 4 3 3 7" xfId="8681" xr:uid="{00000000-0005-0000-0000-000000320000}"/>
    <cellStyle name="Vírgula 3 4 3 3 8" xfId="11194" xr:uid="{00000000-0005-0000-0000-000001320000}"/>
    <cellStyle name="Vírgula 3 4 3 3 8 2" xfId="14137" xr:uid="{00000000-0005-0000-0000-000002320000}"/>
    <cellStyle name="Vírgula 3 4 3 3 8 2 2" xfId="20068" xr:uid="{8554A22D-F1C3-4C7B-AFDE-0E87CE703C25}"/>
    <cellStyle name="Vírgula 3 4 3 3 8 2 2 2" xfId="31862" xr:uid="{8B853C37-6770-4974-A8B5-D730D63D2673}"/>
    <cellStyle name="Vírgula 3 4 3 3 8 2 2 3" xfId="43661" xr:uid="{CCBA303E-C3CA-46D4-868E-4227E7F842E1}"/>
    <cellStyle name="Vírgula 3 4 3 3 8 2 3" xfId="25969" xr:uid="{A4894264-1E61-42B9-81B4-224E4595B9FA}"/>
    <cellStyle name="Vírgula 3 4 3 3 8 2 4" xfId="37764" xr:uid="{4D4F9293-DD4E-4201-9D0E-CE6C9813CCF7}"/>
    <cellStyle name="Vírgula 3 4 3 3 8 3" xfId="17132" xr:uid="{E069210F-EE0C-4F2D-B1D0-BDD10ACCA26A}"/>
    <cellStyle name="Vírgula 3 4 3 3 8 3 2" xfId="28926" xr:uid="{F613B402-CA2F-43EB-A517-7FC9FF2668BA}"/>
    <cellStyle name="Vírgula 3 4 3 3 8 3 3" xfId="40725" xr:uid="{1DC56D00-E543-4D3A-93DB-24FE8C89128D}"/>
    <cellStyle name="Vírgula 3 4 3 3 8 4" xfId="23033" xr:uid="{F18276EC-1203-43EA-9461-8F466885DB2F}"/>
    <cellStyle name="Vírgula 3 4 3 3 8 5" xfId="34828" xr:uid="{B7168B6D-E10B-47DB-9191-43ED8A6CB87F}"/>
    <cellStyle name="Vírgula 3 4 3 3 9" xfId="12592" xr:uid="{00000000-0005-0000-0000-000003320000}"/>
    <cellStyle name="Vírgula 3 4 3 3 9 2" xfId="18523" xr:uid="{13A0A4BE-BEC7-4101-8FF0-7B6484EA6FAD}"/>
    <cellStyle name="Vírgula 3 4 3 3 9 2 2" xfId="30317" xr:uid="{E52538D8-96CB-49E9-B47B-E3C192A68451}"/>
    <cellStyle name="Vírgula 3 4 3 3 9 2 3" xfId="42116" xr:uid="{81388AF0-72DF-468A-A8F2-087F78BC740E}"/>
    <cellStyle name="Vírgula 3 4 3 3 9 3" xfId="24424" xr:uid="{34791959-B736-49CA-B2BD-5377E24938F1}"/>
    <cellStyle name="Vírgula 3 4 3 3 9 4" xfId="36219" xr:uid="{A82A3426-C4DB-48F3-8A13-3B335BA64194}"/>
    <cellStyle name="Vírgula 3 4 3 3_Empréstimos e Financiamento SPE" xfId="10804" xr:uid="{00000000-0005-0000-0000-000004320000}"/>
    <cellStyle name="Vírgula 3 4 3 4" xfId="8682" xr:uid="{00000000-0005-0000-0000-000005320000}"/>
    <cellStyle name="Vírgula 3 4 3 4 2" xfId="8683" xr:uid="{00000000-0005-0000-0000-000006320000}"/>
    <cellStyle name="Vírgula 3 4 3 4 2 2" xfId="8684" xr:uid="{00000000-0005-0000-0000-000007320000}"/>
    <cellStyle name="Vírgula 3 4 3 4 2 2 2" xfId="8685" xr:uid="{00000000-0005-0000-0000-000008320000}"/>
    <cellStyle name="Vírgula 3 4 3 4 2 2 3" xfId="8686" xr:uid="{00000000-0005-0000-0000-000009320000}"/>
    <cellStyle name="Vírgula 3 4 3 4 2 3" xfId="8687" xr:uid="{00000000-0005-0000-0000-00000A320000}"/>
    <cellStyle name="Vírgula 3 4 3 4 2 4" xfId="8688" xr:uid="{00000000-0005-0000-0000-00000B320000}"/>
    <cellStyle name="Vírgula 3 4 3 4 2 5" xfId="8689" xr:uid="{00000000-0005-0000-0000-00000C320000}"/>
    <cellStyle name="Vírgula 3 4 3 4 3" xfId="8690" xr:uid="{00000000-0005-0000-0000-00000D320000}"/>
    <cellStyle name="Vírgula 3 4 3 4 3 2" xfId="8691" xr:uid="{00000000-0005-0000-0000-00000E320000}"/>
    <cellStyle name="Vírgula 3 4 3 4 3 2 2" xfId="8692" xr:uid="{00000000-0005-0000-0000-00000F320000}"/>
    <cellStyle name="Vírgula 3 4 3 4 3 2 3" xfId="8693" xr:uid="{00000000-0005-0000-0000-000010320000}"/>
    <cellStyle name="Vírgula 3 4 3 4 3 3" xfId="8694" xr:uid="{00000000-0005-0000-0000-000011320000}"/>
    <cellStyle name="Vírgula 3 4 3 4 3 4" xfId="8695" xr:uid="{00000000-0005-0000-0000-000012320000}"/>
    <cellStyle name="Vírgula 3 4 3 4 3 5" xfId="8696" xr:uid="{00000000-0005-0000-0000-000013320000}"/>
    <cellStyle name="Vírgula 3 4 3 4 4" xfId="8697" xr:uid="{00000000-0005-0000-0000-000014320000}"/>
    <cellStyle name="Vírgula 3 4 3 4 4 2" xfId="8698" xr:uid="{00000000-0005-0000-0000-000015320000}"/>
    <cellStyle name="Vírgula 3 4 3 4 4 3" xfId="8699" xr:uid="{00000000-0005-0000-0000-000016320000}"/>
    <cellStyle name="Vírgula 3 4 3 4 5" xfId="8700" xr:uid="{00000000-0005-0000-0000-000017320000}"/>
    <cellStyle name="Vírgula 3 4 3 4 6" xfId="8701" xr:uid="{00000000-0005-0000-0000-000018320000}"/>
    <cellStyle name="Vírgula 3 4 3 4 7" xfId="8702" xr:uid="{00000000-0005-0000-0000-000019320000}"/>
    <cellStyle name="Vírgula 3 4 3 5" xfId="8703" xr:uid="{00000000-0005-0000-0000-00001A320000}"/>
    <cellStyle name="Vírgula 3 4 3 5 2" xfId="8704" xr:uid="{00000000-0005-0000-0000-00001B320000}"/>
    <cellStyle name="Vírgula 3 4 3 5 2 2" xfId="8705" xr:uid="{00000000-0005-0000-0000-00001C320000}"/>
    <cellStyle name="Vírgula 3 4 3 5 2 2 2" xfId="8706" xr:uid="{00000000-0005-0000-0000-00001D320000}"/>
    <cellStyle name="Vírgula 3 4 3 5 2 2 3" xfId="8707" xr:uid="{00000000-0005-0000-0000-00001E320000}"/>
    <cellStyle name="Vírgula 3 4 3 5 2 3" xfId="8708" xr:uid="{00000000-0005-0000-0000-00001F320000}"/>
    <cellStyle name="Vírgula 3 4 3 5 2 4" xfId="8709" xr:uid="{00000000-0005-0000-0000-000020320000}"/>
    <cellStyle name="Vírgula 3 4 3 5 2 5" xfId="8710" xr:uid="{00000000-0005-0000-0000-000021320000}"/>
    <cellStyle name="Vírgula 3 4 3 5 3" xfId="8711" xr:uid="{00000000-0005-0000-0000-000022320000}"/>
    <cellStyle name="Vírgula 3 4 3 5 3 2" xfId="8712" xr:uid="{00000000-0005-0000-0000-000023320000}"/>
    <cellStyle name="Vírgula 3 4 3 5 3 2 2" xfId="8713" xr:uid="{00000000-0005-0000-0000-000024320000}"/>
    <cellStyle name="Vírgula 3 4 3 5 3 2 3" xfId="8714" xr:uid="{00000000-0005-0000-0000-000025320000}"/>
    <cellStyle name="Vírgula 3 4 3 5 3 3" xfId="8715" xr:uid="{00000000-0005-0000-0000-000026320000}"/>
    <cellStyle name="Vírgula 3 4 3 5 3 4" xfId="8716" xr:uid="{00000000-0005-0000-0000-000027320000}"/>
    <cellStyle name="Vírgula 3 4 3 5 3 5" xfId="8717" xr:uid="{00000000-0005-0000-0000-000028320000}"/>
    <cellStyle name="Vírgula 3 4 3 5 4" xfId="8718" xr:uid="{00000000-0005-0000-0000-000029320000}"/>
    <cellStyle name="Vírgula 3 4 3 5 4 2" xfId="8719" xr:uid="{00000000-0005-0000-0000-00002A320000}"/>
    <cellStyle name="Vírgula 3 4 3 5 4 3" xfId="8720" xr:uid="{00000000-0005-0000-0000-00002B320000}"/>
    <cellStyle name="Vírgula 3 4 3 5 5" xfId="8721" xr:uid="{00000000-0005-0000-0000-00002C320000}"/>
    <cellStyle name="Vírgula 3 4 3 5 6" xfId="8722" xr:uid="{00000000-0005-0000-0000-00002D320000}"/>
    <cellStyle name="Vírgula 3 4 3 5 7" xfId="8723" xr:uid="{00000000-0005-0000-0000-00002E320000}"/>
    <cellStyle name="Vírgula 3 4 3 6" xfId="8724" xr:uid="{00000000-0005-0000-0000-00002F320000}"/>
    <cellStyle name="Vírgula 3 4 3 6 2" xfId="8725" xr:uid="{00000000-0005-0000-0000-000030320000}"/>
    <cellStyle name="Vírgula 3 4 3 6 2 2" xfId="8726" xr:uid="{00000000-0005-0000-0000-000031320000}"/>
    <cellStyle name="Vírgula 3 4 3 6 2 2 2" xfId="8727" xr:uid="{00000000-0005-0000-0000-000032320000}"/>
    <cellStyle name="Vírgula 3 4 3 6 2 2 3" xfId="8728" xr:uid="{00000000-0005-0000-0000-000033320000}"/>
    <cellStyle name="Vírgula 3 4 3 6 2 3" xfId="8729" xr:uid="{00000000-0005-0000-0000-000034320000}"/>
    <cellStyle name="Vírgula 3 4 3 6 2 4" xfId="8730" xr:uid="{00000000-0005-0000-0000-000035320000}"/>
    <cellStyle name="Vírgula 3 4 3 6 2 5" xfId="8731" xr:uid="{00000000-0005-0000-0000-000036320000}"/>
    <cellStyle name="Vírgula 3 4 3 6 3" xfId="8732" xr:uid="{00000000-0005-0000-0000-000037320000}"/>
    <cellStyle name="Vírgula 3 4 3 6 3 2" xfId="8733" xr:uid="{00000000-0005-0000-0000-000038320000}"/>
    <cellStyle name="Vírgula 3 4 3 6 3 2 2" xfId="8734" xr:uid="{00000000-0005-0000-0000-000039320000}"/>
    <cellStyle name="Vírgula 3 4 3 6 3 2 3" xfId="8735" xr:uid="{00000000-0005-0000-0000-00003A320000}"/>
    <cellStyle name="Vírgula 3 4 3 6 3 3" xfId="8736" xr:uid="{00000000-0005-0000-0000-00003B320000}"/>
    <cellStyle name="Vírgula 3 4 3 6 3 4" xfId="8737" xr:uid="{00000000-0005-0000-0000-00003C320000}"/>
    <cellStyle name="Vírgula 3 4 3 6 3 5" xfId="8738" xr:uid="{00000000-0005-0000-0000-00003D320000}"/>
    <cellStyle name="Vírgula 3 4 3 6 4" xfId="8739" xr:uid="{00000000-0005-0000-0000-00003E320000}"/>
    <cellStyle name="Vírgula 3 4 3 6 4 2" xfId="8740" xr:uid="{00000000-0005-0000-0000-00003F320000}"/>
    <cellStyle name="Vírgula 3 4 3 6 4 3" xfId="8741" xr:uid="{00000000-0005-0000-0000-000040320000}"/>
    <cellStyle name="Vírgula 3 4 3 6 5" xfId="8742" xr:uid="{00000000-0005-0000-0000-000041320000}"/>
    <cellStyle name="Vírgula 3 4 3 6 6" xfId="8743" xr:uid="{00000000-0005-0000-0000-000042320000}"/>
    <cellStyle name="Vírgula 3 4 3 6 7" xfId="8744" xr:uid="{00000000-0005-0000-0000-000043320000}"/>
    <cellStyle name="Vírgula 3 4 3 7" xfId="8745" xr:uid="{00000000-0005-0000-0000-000044320000}"/>
    <cellStyle name="Vírgula 3 4 3 7 2" xfId="8746" xr:uid="{00000000-0005-0000-0000-000045320000}"/>
    <cellStyle name="Vírgula 3 4 3 7 2 2" xfId="8747" xr:uid="{00000000-0005-0000-0000-000046320000}"/>
    <cellStyle name="Vírgula 3 4 3 7 2 2 2" xfId="8748" xr:uid="{00000000-0005-0000-0000-000047320000}"/>
    <cellStyle name="Vírgula 3 4 3 7 2 2 3" xfId="8749" xr:uid="{00000000-0005-0000-0000-000048320000}"/>
    <cellStyle name="Vírgula 3 4 3 7 2 3" xfId="8750" xr:uid="{00000000-0005-0000-0000-000049320000}"/>
    <cellStyle name="Vírgula 3 4 3 7 2 4" xfId="8751" xr:uid="{00000000-0005-0000-0000-00004A320000}"/>
    <cellStyle name="Vírgula 3 4 3 7 2 5" xfId="8752" xr:uid="{00000000-0005-0000-0000-00004B320000}"/>
    <cellStyle name="Vírgula 3 4 3 7 3" xfId="8753" xr:uid="{00000000-0005-0000-0000-00004C320000}"/>
    <cellStyle name="Vírgula 3 4 3 7 3 2" xfId="8754" xr:uid="{00000000-0005-0000-0000-00004D320000}"/>
    <cellStyle name="Vírgula 3 4 3 7 3 2 2" xfId="8755" xr:uid="{00000000-0005-0000-0000-00004E320000}"/>
    <cellStyle name="Vírgula 3 4 3 7 3 2 3" xfId="8756" xr:uid="{00000000-0005-0000-0000-00004F320000}"/>
    <cellStyle name="Vírgula 3 4 3 7 3 3" xfId="8757" xr:uid="{00000000-0005-0000-0000-000050320000}"/>
    <cellStyle name="Vírgula 3 4 3 7 3 4" xfId="8758" xr:uid="{00000000-0005-0000-0000-000051320000}"/>
    <cellStyle name="Vírgula 3 4 3 7 3 5" xfId="8759" xr:uid="{00000000-0005-0000-0000-000052320000}"/>
    <cellStyle name="Vírgula 3 4 3 7 4" xfId="8760" xr:uid="{00000000-0005-0000-0000-000053320000}"/>
    <cellStyle name="Vírgula 3 4 3 7 4 2" xfId="8761" xr:uid="{00000000-0005-0000-0000-000054320000}"/>
    <cellStyle name="Vírgula 3 4 3 7 4 3" xfId="8762" xr:uid="{00000000-0005-0000-0000-000055320000}"/>
    <cellStyle name="Vírgula 3 4 3 7 5" xfId="8763" xr:uid="{00000000-0005-0000-0000-000056320000}"/>
    <cellStyle name="Vírgula 3 4 3 7 6" xfId="8764" xr:uid="{00000000-0005-0000-0000-000057320000}"/>
    <cellStyle name="Vírgula 3 4 3 7 7" xfId="8765" xr:uid="{00000000-0005-0000-0000-000058320000}"/>
    <cellStyle name="Vírgula 3 4 3 8" xfId="8766" xr:uid="{00000000-0005-0000-0000-000059320000}"/>
    <cellStyle name="Vírgula 3 4 3 8 2" xfId="8767" xr:uid="{00000000-0005-0000-0000-00005A320000}"/>
    <cellStyle name="Vírgula 3 4 3 8 2 2" xfId="8768" xr:uid="{00000000-0005-0000-0000-00005B320000}"/>
    <cellStyle name="Vírgula 3 4 3 8 2 2 2" xfId="8769" xr:uid="{00000000-0005-0000-0000-00005C320000}"/>
    <cellStyle name="Vírgula 3 4 3 8 2 2 3" xfId="8770" xr:uid="{00000000-0005-0000-0000-00005D320000}"/>
    <cellStyle name="Vírgula 3 4 3 8 2 3" xfId="8771" xr:uid="{00000000-0005-0000-0000-00005E320000}"/>
    <cellStyle name="Vírgula 3 4 3 8 2 4" xfId="8772" xr:uid="{00000000-0005-0000-0000-00005F320000}"/>
    <cellStyle name="Vírgula 3 4 3 8 2 5" xfId="8773" xr:uid="{00000000-0005-0000-0000-000060320000}"/>
    <cellStyle name="Vírgula 3 4 3 8 3" xfId="8774" xr:uid="{00000000-0005-0000-0000-000061320000}"/>
    <cellStyle name="Vírgula 3 4 3 8 3 2" xfId="8775" xr:uid="{00000000-0005-0000-0000-000062320000}"/>
    <cellStyle name="Vírgula 3 4 3 8 3 2 2" xfId="8776" xr:uid="{00000000-0005-0000-0000-000063320000}"/>
    <cellStyle name="Vírgula 3 4 3 8 3 2 3" xfId="8777" xr:uid="{00000000-0005-0000-0000-000064320000}"/>
    <cellStyle name="Vírgula 3 4 3 8 3 3" xfId="8778" xr:uid="{00000000-0005-0000-0000-000065320000}"/>
    <cellStyle name="Vírgula 3 4 3 8 3 4" xfId="8779" xr:uid="{00000000-0005-0000-0000-000066320000}"/>
    <cellStyle name="Vírgula 3 4 3 8 3 5" xfId="8780" xr:uid="{00000000-0005-0000-0000-000067320000}"/>
    <cellStyle name="Vírgula 3 4 3 8 4" xfId="8781" xr:uid="{00000000-0005-0000-0000-000068320000}"/>
    <cellStyle name="Vírgula 3 4 3 8 4 2" xfId="8782" xr:uid="{00000000-0005-0000-0000-000069320000}"/>
    <cellStyle name="Vírgula 3 4 3 8 4 3" xfId="8783" xr:uid="{00000000-0005-0000-0000-00006A320000}"/>
    <cellStyle name="Vírgula 3 4 3 8 5" xfId="8784" xr:uid="{00000000-0005-0000-0000-00006B320000}"/>
    <cellStyle name="Vírgula 3 4 3 8 6" xfId="8785" xr:uid="{00000000-0005-0000-0000-00006C320000}"/>
    <cellStyle name="Vírgula 3 4 3 8 7" xfId="8786" xr:uid="{00000000-0005-0000-0000-00006D320000}"/>
    <cellStyle name="Vírgula 3 4 3 9" xfId="8787" xr:uid="{00000000-0005-0000-0000-00006E320000}"/>
    <cellStyle name="Vírgula 3 4 3 9 2" xfId="8788" xr:uid="{00000000-0005-0000-0000-00006F320000}"/>
    <cellStyle name="Vírgula 3 4 3 9 2 2" xfId="8789" xr:uid="{00000000-0005-0000-0000-000070320000}"/>
    <cellStyle name="Vírgula 3 4 3 9 2 2 2" xfId="8790" xr:uid="{00000000-0005-0000-0000-000071320000}"/>
    <cellStyle name="Vírgula 3 4 3 9 2 2 3" xfId="8791" xr:uid="{00000000-0005-0000-0000-000072320000}"/>
    <cellStyle name="Vírgula 3 4 3 9 2 3" xfId="8792" xr:uid="{00000000-0005-0000-0000-000073320000}"/>
    <cellStyle name="Vírgula 3 4 3 9 2 4" xfId="8793" xr:uid="{00000000-0005-0000-0000-000074320000}"/>
    <cellStyle name="Vírgula 3 4 3 9 2 5" xfId="8794" xr:uid="{00000000-0005-0000-0000-000075320000}"/>
    <cellStyle name="Vírgula 3 4 3 9 3" xfId="8795" xr:uid="{00000000-0005-0000-0000-000076320000}"/>
    <cellStyle name="Vírgula 3 4 3 9 3 2" xfId="8796" xr:uid="{00000000-0005-0000-0000-000077320000}"/>
    <cellStyle name="Vírgula 3 4 3 9 3 2 2" xfId="8797" xr:uid="{00000000-0005-0000-0000-000078320000}"/>
    <cellStyle name="Vírgula 3 4 3 9 3 2 3" xfId="8798" xr:uid="{00000000-0005-0000-0000-000079320000}"/>
    <cellStyle name="Vírgula 3 4 3 9 3 3" xfId="8799" xr:uid="{00000000-0005-0000-0000-00007A320000}"/>
    <cellStyle name="Vírgula 3 4 3 9 3 4" xfId="8800" xr:uid="{00000000-0005-0000-0000-00007B320000}"/>
    <cellStyle name="Vírgula 3 4 3 9 3 5" xfId="8801" xr:uid="{00000000-0005-0000-0000-00007C320000}"/>
    <cellStyle name="Vírgula 3 4 3 9 4" xfId="8802" xr:uid="{00000000-0005-0000-0000-00007D320000}"/>
    <cellStyle name="Vírgula 3 4 3 9 4 2" xfId="8803" xr:uid="{00000000-0005-0000-0000-00007E320000}"/>
    <cellStyle name="Vírgula 3 4 3 9 4 3" xfId="8804" xr:uid="{00000000-0005-0000-0000-00007F320000}"/>
    <cellStyle name="Vírgula 3 4 3 9 5" xfId="8805" xr:uid="{00000000-0005-0000-0000-000080320000}"/>
    <cellStyle name="Vírgula 3 4 3 9 6" xfId="8806" xr:uid="{00000000-0005-0000-0000-000081320000}"/>
    <cellStyle name="Vírgula 3 4 3 9 7" xfId="8807" xr:uid="{00000000-0005-0000-0000-000082320000}"/>
    <cellStyle name="Vírgula 3 4 3_Empréstimos e Financiamento SPE" xfId="10802" xr:uid="{00000000-0005-0000-0000-000083320000}"/>
    <cellStyle name="Vírgula 3 4 4" xfId="362" xr:uid="{00000000-0005-0000-0000-000084320000}"/>
    <cellStyle name="Vírgula 3 4 4 2" xfId="569" xr:uid="{00000000-0005-0000-0000-000085320000}"/>
    <cellStyle name="Vírgula 3 4 4 2 2" xfId="8808" xr:uid="{00000000-0005-0000-0000-000086320000}"/>
    <cellStyle name="Vírgula 3 4 4 2 3" xfId="8809" xr:uid="{00000000-0005-0000-0000-000087320000}"/>
    <cellStyle name="Vírgula 3 4 4 2 4" xfId="11282" xr:uid="{00000000-0005-0000-0000-000088320000}"/>
    <cellStyle name="Vírgula 3 4 4 2 4 2" xfId="14225" xr:uid="{00000000-0005-0000-0000-000089320000}"/>
    <cellStyle name="Vírgula 3 4 4 2 4 2 2" xfId="20156" xr:uid="{80F99625-ED97-4DFF-96C6-1BEA6384242A}"/>
    <cellStyle name="Vírgula 3 4 4 2 4 2 2 2" xfId="31950" xr:uid="{FCD8E554-4686-4BE5-A517-7B2D6366D9D6}"/>
    <cellStyle name="Vírgula 3 4 4 2 4 2 2 3" xfId="43749" xr:uid="{493FD63E-CDD4-456A-A21F-BB1B82FE9095}"/>
    <cellStyle name="Vírgula 3 4 4 2 4 2 3" xfId="26057" xr:uid="{BC90690B-A38D-4C37-B84D-ABAB9F773704}"/>
    <cellStyle name="Vírgula 3 4 4 2 4 2 4" xfId="37852" xr:uid="{EC9CCF87-CF1C-4579-B27E-5386E4CD88B9}"/>
    <cellStyle name="Vírgula 3 4 4 2 4 3" xfId="17220" xr:uid="{8BCA8965-F418-4DE7-BF5F-CF1FD68202D9}"/>
    <cellStyle name="Vírgula 3 4 4 2 4 3 2" xfId="29014" xr:uid="{8B4C5005-B08A-4FBC-AFB1-ECAB8558F3C9}"/>
    <cellStyle name="Vírgula 3 4 4 2 4 3 3" xfId="40813" xr:uid="{52CBAAF5-4DE4-4C38-915D-38F434FF9755}"/>
    <cellStyle name="Vírgula 3 4 4 2 4 4" xfId="23121" xr:uid="{792F9F7B-381B-4BD0-AECE-F2667D9C0BD9}"/>
    <cellStyle name="Vírgula 3 4 4 2 4 5" xfId="34916" xr:uid="{DD635FDB-B207-472C-A655-67DC3422CC54}"/>
    <cellStyle name="Vírgula 3 4 4 2 5" xfId="12684" xr:uid="{00000000-0005-0000-0000-00008A320000}"/>
    <cellStyle name="Vírgula 3 4 4 2 5 2" xfId="18615" xr:uid="{D8255A73-B28A-46A7-91AD-DA9E3F662A9D}"/>
    <cellStyle name="Vírgula 3 4 4 2 5 2 2" xfId="30409" xr:uid="{BE383FD6-D3F3-4EF9-A751-904983EFB67A}"/>
    <cellStyle name="Vírgula 3 4 4 2 5 2 3" xfId="42208" xr:uid="{AB8C3BA8-EAFF-4E6A-87D1-14DFAD8F01A0}"/>
    <cellStyle name="Vírgula 3 4 4 2 5 3" xfId="24516" xr:uid="{920DF0B3-1558-4415-A9CE-7F27B3BCF6DC}"/>
    <cellStyle name="Vírgula 3 4 4 2 5 4" xfId="36311" xr:uid="{B0C7A8F3-5CA9-4150-BE40-4F5EC1FE54BA}"/>
    <cellStyle name="Vírgula 3 4 4 2 6" xfId="15671" xr:uid="{6C97DADD-A6F8-48F5-B33B-23D740996D01}"/>
    <cellStyle name="Vírgula 3 4 4 2 6 2" xfId="27469" xr:uid="{57035197-B3F9-4D45-BAC6-A707B231BC53}"/>
    <cellStyle name="Vírgula 3 4 4 2 6 3" xfId="39264" xr:uid="{CFECD62E-6CB0-4524-97C1-2578EE272246}"/>
    <cellStyle name="Vírgula 3 4 4 2 7" xfId="21579" xr:uid="{8E63004D-6C2A-4D61-8AFC-FDAB50CFABD2}"/>
    <cellStyle name="Vírgula 3 4 4 2 8" xfId="33371" xr:uid="{9040C3B9-1E59-43F1-BE0E-22AB5B598BF5}"/>
    <cellStyle name="Vírgula 3 4 4 2_Empréstimos e Financiamento SPE" xfId="10806" xr:uid="{00000000-0005-0000-0000-00008B320000}"/>
    <cellStyle name="Vírgula 3 4 4 3" xfId="8810" xr:uid="{00000000-0005-0000-0000-00008C320000}"/>
    <cellStyle name="Vírgula 3 4 4 4" xfId="8811" xr:uid="{00000000-0005-0000-0000-00008D320000}"/>
    <cellStyle name="Vírgula 3 4 4 5" xfId="8812" xr:uid="{00000000-0005-0000-0000-00008E320000}"/>
    <cellStyle name="Vírgula 3 4 4_Empréstimos e Financiamento SPE" xfId="10805" xr:uid="{00000000-0005-0000-0000-00008F320000}"/>
    <cellStyle name="Vírgula 3 4 5" xfId="426" xr:uid="{00000000-0005-0000-0000-000090320000}"/>
    <cellStyle name="Vírgula 3 4 5 2" xfId="8813" xr:uid="{00000000-0005-0000-0000-000091320000}"/>
    <cellStyle name="Vírgula 3 4 5 3" xfId="8814" xr:uid="{00000000-0005-0000-0000-000092320000}"/>
    <cellStyle name="Vírgula 3 4 5 4" xfId="11143" xr:uid="{00000000-0005-0000-0000-000093320000}"/>
    <cellStyle name="Vírgula 3 4 5 4 2" xfId="14086" xr:uid="{00000000-0005-0000-0000-000094320000}"/>
    <cellStyle name="Vírgula 3 4 5 4 2 2" xfId="20017" xr:uid="{4471CBBF-FAD0-480D-811A-0E90F471EB9D}"/>
    <cellStyle name="Vírgula 3 4 5 4 2 2 2" xfId="31811" xr:uid="{22309726-FBF5-4584-B907-1960CE1DB166}"/>
    <cellStyle name="Vírgula 3 4 5 4 2 2 3" xfId="43610" xr:uid="{82C84BE8-E52D-4A6B-8C47-07C13561A4C3}"/>
    <cellStyle name="Vírgula 3 4 5 4 2 3" xfId="25918" xr:uid="{94A6DB0A-BF50-4E72-A62E-B646FBBF479F}"/>
    <cellStyle name="Vírgula 3 4 5 4 2 4" xfId="37713" xr:uid="{82D1CF24-F3EF-4996-B9EF-4E71FF31218B}"/>
    <cellStyle name="Vírgula 3 4 5 4 3" xfId="17081" xr:uid="{7976D570-5F66-4B00-9723-F43E2F06014E}"/>
    <cellStyle name="Vírgula 3 4 5 4 3 2" xfId="28875" xr:uid="{7D0AEC39-A41B-4927-9A36-AD87A498F1A1}"/>
    <cellStyle name="Vírgula 3 4 5 4 3 3" xfId="40674" xr:uid="{1EF9FFD5-28D0-420A-A6A5-719FB6C1699C}"/>
    <cellStyle name="Vírgula 3 4 5 4 4" xfId="22982" xr:uid="{68ABED6B-3817-4CAB-B9EF-868306F2D4FE}"/>
    <cellStyle name="Vírgula 3 4 5 4 5" xfId="34777" xr:uid="{36C595BF-44EA-451F-8820-50F2E75A1D58}"/>
    <cellStyle name="Vírgula 3 4 5 5" xfId="12541" xr:uid="{00000000-0005-0000-0000-000095320000}"/>
    <cellStyle name="Vírgula 3 4 5 5 2" xfId="18472" xr:uid="{D8BE5E0E-1E61-4F8A-AD17-0C89E3255472}"/>
    <cellStyle name="Vírgula 3 4 5 5 2 2" xfId="30266" xr:uid="{AE5E3294-7860-4928-8CDA-EC4B1EE39D47}"/>
    <cellStyle name="Vírgula 3 4 5 5 2 3" xfId="42065" xr:uid="{001D2DC4-AB5B-44FD-BEBC-3278FC458451}"/>
    <cellStyle name="Vírgula 3 4 5 5 3" xfId="24373" xr:uid="{804579D3-A161-4953-98F3-DAAABE694A45}"/>
    <cellStyle name="Vírgula 3 4 5 5 4" xfId="36168" xr:uid="{BCF85F74-1B13-4F71-85A5-D6E8E686DEF3}"/>
    <cellStyle name="Vírgula 3 4 5 6" xfId="15528" xr:uid="{55D37FFC-7A36-47F1-83A2-CBBA2DFDA44D}"/>
    <cellStyle name="Vírgula 3 4 5 6 2" xfId="27326" xr:uid="{829E2D76-FA3A-4B89-AF1E-0B374B9E2E09}"/>
    <cellStyle name="Vírgula 3 4 5 6 3" xfId="39121" xr:uid="{ACCF2AFB-C204-48A0-AFBD-2090C8F663C4}"/>
    <cellStyle name="Vírgula 3 4 5 7" xfId="21436" xr:uid="{E11924AA-8A0C-4543-B561-9ACC0102AE9C}"/>
    <cellStyle name="Vírgula 3 4 5 8" xfId="33228" xr:uid="{DBC3EFE6-AE89-4FE2-8433-E7DB2672BC4C}"/>
    <cellStyle name="Vírgula 3 4 5_Empréstimos e Financiamento SPE" xfId="10807" xr:uid="{00000000-0005-0000-0000-000096320000}"/>
    <cellStyle name="Vírgula 3 4 6" xfId="8815" xr:uid="{00000000-0005-0000-0000-000097320000}"/>
    <cellStyle name="Vírgula 3 4 7" xfId="8816" xr:uid="{00000000-0005-0000-0000-000098320000}"/>
    <cellStyle name="Vírgula 3 4 8" xfId="8817" xr:uid="{00000000-0005-0000-0000-000099320000}"/>
    <cellStyle name="Vírgula 3 4 9" xfId="10987" xr:uid="{00000000-0005-0000-0000-00009A320000}"/>
    <cellStyle name="Vírgula 3 4 9 2" xfId="13936" xr:uid="{00000000-0005-0000-0000-00009B320000}"/>
    <cellStyle name="Vírgula 3 4 9 2 2" xfId="19867" xr:uid="{ED34504A-DB6B-46E5-BE95-D05647090047}"/>
    <cellStyle name="Vírgula 3 4 9 2 2 2" xfId="31661" xr:uid="{FEB2FAF2-6368-419D-B566-CA1222E43F7D}"/>
    <cellStyle name="Vírgula 3 4 9 2 2 3" xfId="43460" xr:uid="{8B37DB28-E688-45AA-AE62-098A27841533}"/>
    <cellStyle name="Vírgula 3 4 9 2 3" xfId="25768" xr:uid="{F9DCB025-BCA1-42C5-B89E-C729A80A5B3D}"/>
    <cellStyle name="Vírgula 3 4 9 2 4" xfId="37563" xr:uid="{FD000301-CFD6-488A-BDF5-A843610AD698}"/>
    <cellStyle name="Vírgula 3 4 9 3" xfId="16931" xr:uid="{276E492C-DE4A-4F4E-B7A2-AFC8966D479D}"/>
    <cellStyle name="Vírgula 3 4 9 3 2" xfId="28725" xr:uid="{2CF0B450-B355-41C3-9581-1C322FD7504A}"/>
    <cellStyle name="Vírgula 3 4 9 3 3" xfId="40524" xr:uid="{DAE4E82C-D1E2-4620-AF29-B50986CB4C1C}"/>
    <cellStyle name="Vírgula 3 4 9 4" xfId="22832" xr:uid="{7ACDC3B9-530C-41D6-8D07-5D3EA293A538}"/>
    <cellStyle name="Vírgula 3 4 9 5" xfId="34627" xr:uid="{DAAFECD4-189B-44BB-BD0B-9D7CD80D3991}"/>
    <cellStyle name="Vírgula 3 4_Empréstimos e Financiamento SPE" xfId="10799" xr:uid="{00000000-0005-0000-0000-00009C320000}"/>
    <cellStyle name="Vírgula 3 5" xfId="101" xr:uid="{00000000-0005-0000-0000-00009D320000}"/>
    <cellStyle name="Vírgula 3 5 10" xfId="12369" xr:uid="{00000000-0005-0000-0000-00009E320000}"/>
    <cellStyle name="Vírgula 3 5 10 2" xfId="18300" xr:uid="{F43CC040-879B-4CDB-AE8E-01AAB3920226}"/>
    <cellStyle name="Vírgula 3 5 10 2 2" xfId="30094" xr:uid="{204A37AC-1E1F-46D0-A446-96254200D05F}"/>
    <cellStyle name="Vírgula 3 5 10 2 3" xfId="41893" xr:uid="{F6FFD47B-3596-40F4-BE60-F6085AFF5798}"/>
    <cellStyle name="Vírgula 3 5 10 3" xfId="24201" xr:uid="{EB50490B-ECF0-4615-AEF7-9DEEEE9957F5}"/>
    <cellStyle name="Vírgula 3 5 10 4" xfId="35996" xr:uid="{9C7F7EE6-7AB9-4912-8744-64ADE7F50F10}"/>
    <cellStyle name="Vírgula 3 5 11" xfId="15356" xr:uid="{C0D4D0AF-51F7-4B45-BFAB-9FCB092EAB7E}"/>
    <cellStyle name="Vírgula 3 5 11 2" xfId="27154" xr:uid="{B9DD402D-7E83-4354-9C87-427CBFCA9BCC}"/>
    <cellStyle name="Vírgula 3 5 11 3" xfId="38949" xr:uid="{F38FBAC1-8D3D-45BA-A90E-B6D0B4717D5F}"/>
    <cellStyle name="Vírgula 3 5 12" xfId="21264" xr:uid="{075DFCF5-61BB-49F0-BD95-6F037A195ADD}"/>
    <cellStyle name="Vírgula 3 5 13" xfId="33056" xr:uid="{1E692F05-D3B4-4D76-B601-A6B568698603}"/>
    <cellStyle name="Vírgula 3 5 2" xfId="204" xr:uid="{00000000-0005-0000-0000-00009F320000}"/>
    <cellStyle name="Vírgula 3 5 2 10" xfId="33131" xr:uid="{10EC4799-B810-41A6-9B6C-94E77C5F4D9D}"/>
    <cellStyle name="Vírgula 3 5 2 2" xfId="626" xr:uid="{00000000-0005-0000-0000-0000A0320000}"/>
    <cellStyle name="Vírgula 3 5 2 2 2" xfId="8818" xr:uid="{00000000-0005-0000-0000-0000A1320000}"/>
    <cellStyle name="Vírgula 3 5 2 2 3" xfId="8819" xr:uid="{00000000-0005-0000-0000-0000A2320000}"/>
    <cellStyle name="Vírgula 3 5 2 2 4" xfId="11336" xr:uid="{00000000-0005-0000-0000-0000A3320000}"/>
    <cellStyle name="Vírgula 3 5 2 2 4 2" xfId="14279" xr:uid="{00000000-0005-0000-0000-0000A4320000}"/>
    <cellStyle name="Vírgula 3 5 2 2 4 2 2" xfId="20210" xr:uid="{894E07C6-DAC2-4A5F-A23A-29B59A36B561}"/>
    <cellStyle name="Vírgula 3 5 2 2 4 2 2 2" xfId="32004" xr:uid="{168A0333-3B8F-4F30-9D16-29C1743AD282}"/>
    <cellStyle name="Vírgula 3 5 2 2 4 2 2 3" xfId="43803" xr:uid="{44C7B742-A3C7-43B0-80C8-D71933DAF6F0}"/>
    <cellStyle name="Vírgula 3 5 2 2 4 2 3" xfId="26111" xr:uid="{B7D76449-2CB6-490E-8F4D-D99904550BF2}"/>
    <cellStyle name="Vírgula 3 5 2 2 4 2 4" xfId="37906" xr:uid="{4B34A4E6-FA4B-4150-BBD1-206E312D0E0A}"/>
    <cellStyle name="Vírgula 3 5 2 2 4 3" xfId="17274" xr:uid="{EF93A89F-3FCC-4B6D-9AE4-C1AF08A1F1F3}"/>
    <cellStyle name="Vírgula 3 5 2 2 4 3 2" xfId="29068" xr:uid="{ED317216-1808-4796-980C-07226F156765}"/>
    <cellStyle name="Vírgula 3 5 2 2 4 3 3" xfId="40867" xr:uid="{113FD51B-4F1C-41E3-B8BF-BBE65A2F6CFB}"/>
    <cellStyle name="Vírgula 3 5 2 2 4 4" xfId="23175" xr:uid="{1013BFD1-373E-4474-93DE-CDFD0519EE78}"/>
    <cellStyle name="Vírgula 3 5 2 2 4 5" xfId="34970" xr:uid="{0E5236BC-F6C6-4EC7-998E-59BFFF037195}"/>
    <cellStyle name="Vírgula 3 5 2 2 5" xfId="12741" xr:uid="{00000000-0005-0000-0000-0000A5320000}"/>
    <cellStyle name="Vírgula 3 5 2 2 5 2" xfId="18672" xr:uid="{74440A8C-FC59-4430-82B7-D41947BF9004}"/>
    <cellStyle name="Vírgula 3 5 2 2 5 2 2" xfId="30466" xr:uid="{47C6D843-4AAE-4205-BD48-96912C88842D}"/>
    <cellStyle name="Vírgula 3 5 2 2 5 2 3" xfId="42265" xr:uid="{39AB9973-8143-4C60-8BE4-B8D3116769FE}"/>
    <cellStyle name="Vírgula 3 5 2 2 5 3" xfId="24573" xr:uid="{9544CD6F-9256-48F4-904D-3FB2109552D7}"/>
    <cellStyle name="Vírgula 3 5 2 2 5 4" xfId="36368" xr:uid="{56E0463F-BCE5-43EA-82AE-95982D4C546E}"/>
    <cellStyle name="Vírgula 3 5 2 2 6" xfId="15728" xr:uid="{48B7C044-A3F1-4377-95C2-4CA81C59E8F6}"/>
    <cellStyle name="Vírgula 3 5 2 2 6 2" xfId="27526" xr:uid="{9A52899D-785D-430A-BAE4-2EEB7DDA436C}"/>
    <cellStyle name="Vírgula 3 5 2 2 6 3" xfId="39321" xr:uid="{C22E5939-9FBC-418C-93C5-F3DD127F8900}"/>
    <cellStyle name="Vírgula 3 5 2 2 7" xfId="21636" xr:uid="{9790BABC-D157-49C5-96D6-9B6D57A1C122}"/>
    <cellStyle name="Vírgula 3 5 2 2 8" xfId="33428" xr:uid="{5CAA602F-1047-4D7C-84C6-F316B4F547B1}"/>
    <cellStyle name="Vírgula 3 5 2 2_Empréstimos e Financiamento SPE" xfId="10810" xr:uid="{00000000-0005-0000-0000-0000A6320000}"/>
    <cellStyle name="Vírgula 3 5 2 3" xfId="480" xr:uid="{00000000-0005-0000-0000-0000A7320000}"/>
    <cellStyle name="Vírgula 3 5 2 3 2" xfId="11197" xr:uid="{00000000-0005-0000-0000-0000A8320000}"/>
    <cellStyle name="Vírgula 3 5 2 3 2 2" xfId="14140" xr:uid="{00000000-0005-0000-0000-0000A9320000}"/>
    <cellStyle name="Vírgula 3 5 2 3 2 2 2" xfId="20071" xr:uid="{2D11EB14-87CF-4DB8-8E73-3F78C3290CCE}"/>
    <cellStyle name="Vírgula 3 5 2 3 2 2 2 2" xfId="31865" xr:uid="{39926604-E25E-4382-8598-40912F4F9D5F}"/>
    <cellStyle name="Vírgula 3 5 2 3 2 2 2 3" xfId="43664" xr:uid="{923F2420-9FEF-4F20-8232-4F39BBB6EAD0}"/>
    <cellStyle name="Vírgula 3 5 2 3 2 2 3" xfId="25972" xr:uid="{626B2AF3-755A-4DFC-A12D-39F87587EC69}"/>
    <cellStyle name="Vírgula 3 5 2 3 2 2 4" xfId="37767" xr:uid="{C0FCCCD6-B1FF-4CC9-8D4F-D3B2AF014E5A}"/>
    <cellStyle name="Vírgula 3 5 2 3 2 3" xfId="17135" xr:uid="{6F3E02CA-FF5B-4F67-B3CA-FA0183CDC589}"/>
    <cellStyle name="Vírgula 3 5 2 3 2 3 2" xfId="28929" xr:uid="{D620C622-6271-420A-ADCF-5A8300645839}"/>
    <cellStyle name="Vírgula 3 5 2 3 2 3 3" xfId="40728" xr:uid="{299324EB-493C-49E3-967E-EB8F82C6E6F8}"/>
    <cellStyle name="Vírgula 3 5 2 3 2 4" xfId="23036" xr:uid="{9C6EF3CA-7A2C-446D-AB50-3BBD2F2CD220}"/>
    <cellStyle name="Vírgula 3 5 2 3 2 5" xfId="34831" xr:uid="{44B4D02A-4584-47A9-ADD2-1862CA5B7882}"/>
    <cellStyle name="Vírgula 3 5 2 3 3" xfId="12595" xr:uid="{00000000-0005-0000-0000-0000AA320000}"/>
    <cellStyle name="Vírgula 3 5 2 3 3 2" xfId="18526" xr:uid="{BA92CC1E-224E-404E-9081-BCE7ED782413}"/>
    <cellStyle name="Vírgula 3 5 2 3 3 2 2" xfId="30320" xr:uid="{E8A120A2-F8FB-4411-9489-2475F8F0D386}"/>
    <cellStyle name="Vírgula 3 5 2 3 3 2 3" xfId="42119" xr:uid="{595B7AF9-E490-4A0E-9FA6-9920584166BB}"/>
    <cellStyle name="Vírgula 3 5 2 3 3 3" xfId="24427" xr:uid="{03B68C52-4287-4D23-88AE-ACE59B5890FF}"/>
    <cellStyle name="Vírgula 3 5 2 3 3 4" xfId="36222" xr:uid="{580930C4-CDF3-45FF-B599-0470F945DA32}"/>
    <cellStyle name="Vírgula 3 5 2 3 4" xfId="15582" xr:uid="{F7599F72-2D32-4FF1-8FEF-E09CFA052BC5}"/>
    <cellStyle name="Vírgula 3 5 2 3 4 2" xfId="27380" xr:uid="{4AA40ADC-8699-4849-BA90-C733174AD0D5}"/>
    <cellStyle name="Vírgula 3 5 2 3 4 3" xfId="39175" xr:uid="{9DA9446E-93FD-4043-AED6-AB1CE776CF5B}"/>
    <cellStyle name="Vírgula 3 5 2 3 5" xfId="21490" xr:uid="{5AD40945-2C41-4C4D-BDA3-ABA26B49E3C2}"/>
    <cellStyle name="Vírgula 3 5 2 3 6" xfId="33282" xr:uid="{91D9C608-B152-4C80-AF61-D8B8C8F43398}"/>
    <cellStyle name="Vírgula 3 5 2 4" xfId="8820" xr:uid="{00000000-0005-0000-0000-0000AB320000}"/>
    <cellStyle name="Vírgula 3 5 2 5" xfId="8821" xr:uid="{00000000-0005-0000-0000-0000AC320000}"/>
    <cellStyle name="Vírgula 3 5 2 6" xfId="11041" xr:uid="{00000000-0005-0000-0000-0000AD320000}"/>
    <cellStyle name="Vírgula 3 5 2 6 2" xfId="13990" xr:uid="{00000000-0005-0000-0000-0000AE320000}"/>
    <cellStyle name="Vírgula 3 5 2 6 2 2" xfId="19921" xr:uid="{AF3FD587-F5A4-4AB6-9A37-35B064561D9A}"/>
    <cellStyle name="Vírgula 3 5 2 6 2 2 2" xfId="31715" xr:uid="{609AFB69-EDF9-4E25-A48F-1AD3D89C276B}"/>
    <cellStyle name="Vírgula 3 5 2 6 2 2 3" xfId="43514" xr:uid="{78F674FF-E569-4C31-9742-7AD2093E196A}"/>
    <cellStyle name="Vírgula 3 5 2 6 2 3" xfId="25822" xr:uid="{90B8D629-058F-40F9-B4C6-AE09BEEC1F68}"/>
    <cellStyle name="Vírgula 3 5 2 6 2 4" xfId="37617" xr:uid="{3915F8DA-11E5-4D02-960F-A313D94BCE47}"/>
    <cellStyle name="Vírgula 3 5 2 6 3" xfId="16985" xr:uid="{670091F6-59D9-4E58-8842-069BF9BF5BCE}"/>
    <cellStyle name="Vírgula 3 5 2 6 3 2" xfId="28779" xr:uid="{3A23AE56-8EA4-408A-9272-90EDA219D0BA}"/>
    <cellStyle name="Vírgula 3 5 2 6 3 3" xfId="40578" xr:uid="{4C5BA98A-D251-4EC0-8FC7-EDD8FEB57ECF}"/>
    <cellStyle name="Vírgula 3 5 2 6 4" xfId="22886" xr:uid="{EF6D5C37-D343-4889-B2A6-A84BFB5E9E81}"/>
    <cellStyle name="Vírgula 3 5 2 6 5" xfId="34681" xr:uid="{4BF3AEA6-64BC-44E0-A692-3F60DF7AE9E1}"/>
    <cellStyle name="Vírgula 3 5 2 7" xfId="12444" xr:uid="{00000000-0005-0000-0000-0000AF320000}"/>
    <cellStyle name="Vírgula 3 5 2 7 2" xfId="18375" xr:uid="{0C72E680-D2DF-4829-A65B-A7DB2B30839A}"/>
    <cellStyle name="Vírgula 3 5 2 7 2 2" xfId="30169" xr:uid="{77356A37-29EA-49CE-82DB-B46087F228D6}"/>
    <cellStyle name="Vírgula 3 5 2 7 2 3" xfId="41968" xr:uid="{E696CF2F-7E6E-4F0B-B2F1-9060CD94F956}"/>
    <cellStyle name="Vírgula 3 5 2 7 3" xfId="24276" xr:uid="{A6F4CA96-6E79-4122-9761-B37FA773A401}"/>
    <cellStyle name="Vírgula 3 5 2 7 4" xfId="36071" xr:uid="{2ECBDAFE-FBC9-435C-8955-CE7DA896A134}"/>
    <cellStyle name="Vírgula 3 5 2 8" xfId="15431" xr:uid="{E40D8EE3-9C44-43C0-ACDA-8D3CDDE8A082}"/>
    <cellStyle name="Vírgula 3 5 2 8 2" xfId="27229" xr:uid="{C45C271B-5D7E-4D15-A6C0-D9B95C89C3DD}"/>
    <cellStyle name="Vírgula 3 5 2 8 3" xfId="39024" xr:uid="{DFC558F9-7BC4-4912-8E57-7E18E6F3A61D}"/>
    <cellStyle name="Vírgula 3 5 2 9" xfId="21339" xr:uid="{E2418301-E849-453D-8B04-CC235203A6E5}"/>
    <cellStyle name="Vírgula 3 5 2_Empréstimos e Financiamento SPE" xfId="10809" xr:uid="{00000000-0005-0000-0000-0000B0320000}"/>
    <cellStyle name="Vírgula 3 5 3" xfId="220" xr:uid="{00000000-0005-0000-0000-0000B1320000}"/>
    <cellStyle name="Vírgula 3 5 3 10" xfId="33146" xr:uid="{1A268C8F-6A14-4003-8273-DF354593EBD0}"/>
    <cellStyle name="Vírgula 3 5 3 2" xfId="641" xr:uid="{00000000-0005-0000-0000-0000B2320000}"/>
    <cellStyle name="Vírgula 3 5 3 2 2" xfId="8822" xr:uid="{00000000-0005-0000-0000-0000B3320000}"/>
    <cellStyle name="Vírgula 3 5 3 2 3" xfId="8823" xr:uid="{00000000-0005-0000-0000-0000B4320000}"/>
    <cellStyle name="Vírgula 3 5 3 2 4" xfId="11351" xr:uid="{00000000-0005-0000-0000-0000B5320000}"/>
    <cellStyle name="Vírgula 3 5 3 2 4 2" xfId="14294" xr:uid="{00000000-0005-0000-0000-0000B6320000}"/>
    <cellStyle name="Vírgula 3 5 3 2 4 2 2" xfId="20225" xr:uid="{4412E34F-178A-40C4-BA0C-8E78D087D072}"/>
    <cellStyle name="Vírgula 3 5 3 2 4 2 2 2" xfId="32019" xr:uid="{6B52730D-74AE-484E-B86E-3689DB345841}"/>
    <cellStyle name="Vírgula 3 5 3 2 4 2 2 3" xfId="43818" xr:uid="{3EC63319-1620-424E-A746-36B09736F312}"/>
    <cellStyle name="Vírgula 3 5 3 2 4 2 3" xfId="26126" xr:uid="{2AB3B0C2-E15D-4651-A337-44A7BDB928BA}"/>
    <cellStyle name="Vírgula 3 5 3 2 4 2 4" xfId="37921" xr:uid="{51763BCC-D519-4938-B144-20B418CAD288}"/>
    <cellStyle name="Vírgula 3 5 3 2 4 3" xfId="17289" xr:uid="{C41D4FE3-7AAC-4B46-A1F9-EFFF67CB1C0A}"/>
    <cellStyle name="Vírgula 3 5 3 2 4 3 2" xfId="29083" xr:uid="{5980E46E-A593-4D01-ACFC-EB45EB01D873}"/>
    <cellStyle name="Vírgula 3 5 3 2 4 3 3" xfId="40882" xr:uid="{94EEE3C6-F732-4E9C-9642-421EF3E79B3D}"/>
    <cellStyle name="Vírgula 3 5 3 2 4 4" xfId="23190" xr:uid="{1DBBAB42-1F42-4054-B9C1-9002BDB1CEDC}"/>
    <cellStyle name="Vírgula 3 5 3 2 4 5" xfId="34985" xr:uid="{CF2BA0B3-8D34-43B9-BA64-576F3DB72A0A}"/>
    <cellStyle name="Vírgula 3 5 3 2 5" xfId="12756" xr:uid="{00000000-0005-0000-0000-0000B7320000}"/>
    <cellStyle name="Vírgula 3 5 3 2 5 2" xfId="18687" xr:uid="{CE17D2B3-058C-4D32-815D-DC9895CE601B}"/>
    <cellStyle name="Vírgula 3 5 3 2 5 2 2" xfId="30481" xr:uid="{03ADC758-FA92-4066-9728-CF234B0D86BF}"/>
    <cellStyle name="Vírgula 3 5 3 2 5 2 3" xfId="42280" xr:uid="{B747A854-B45D-4537-892A-DDB0B1CE9E81}"/>
    <cellStyle name="Vírgula 3 5 3 2 5 3" xfId="24588" xr:uid="{F0705F67-AE92-484D-9D4B-A04AE55ECCAD}"/>
    <cellStyle name="Vírgula 3 5 3 2 5 4" xfId="36383" xr:uid="{75735213-B396-44C5-A8FF-DB5757F9A2F9}"/>
    <cellStyle name="Vírgula 3 5 3 2 6" xfId="15743" xr:uid="{36C54FCF-A4FB-4697-B048-D14B0C252E2E}"/>
    <cellStyle name="Vírgula 3 5 3 2 6 2" xfId="27541" xr:uid="{2DFA6E7B-370A-4C4D-ABEA-4D989D1BAD1C}"/>
    <cellStyle name="Vírgula 3 5 3 2 6 3" xfId="39336" xr:uid="{F5F6D97A-9844-4552-B017-B332CBB56FF4}"/>
    <cellStyle name="Vírgula 3 5 3 2 7" xfId="21651" xr:uid="{EEE33816-895A-4423-B826-1AD176740E99}"/>
    <cellStyle name="Vírgula 3 5 3 2 8" xfId="33443" xr:uid="{20F8FAB1-1ECD-498C-B657-E658A809758C}"/>
    <cellStyle name="Vírgula 3 5 3 2_Empréstimos e Financiamento SPE" xfId="10812" xr:uid="{00000000-0005-0000-0000-0000B8320000}"/>
    <cellStyle name="Vírgula 3 5 3 3" xfId="495" xr:uid="{00000000-0005-0000-0000-0000B9320000}"/>
    <cellStyle name="Vírgula 3 5 3 3 2" xfId="11212" xr:uid="{00000000-0005-0000-0000-0000BA320000}"/>
    <cellStyle name="Vírgula 3 5 3 3 2 2" xfId="14155" xr:uid="{00000000-0005-0000-0000-0000BB320000}"/>
    <cellStyle name="Vírgula 3 5 3 3 2 2 2" xfId="20086" xr:uid="{827D3721-F07F-4ABE-9009-3D4D0E276AB7}"/>
    <cellStyle name="Vírgula 3 5 3 3 2 2 2 2" xfId="31880" xr:uid="{A7BF0D93-3E12-4F07-A0AC-AF1DD0C52315}"/>
    <cellStyle name="Vírgula 3 5 3 3 2 2 2 3" xfId="43679" xr:uid="{6768CEF5-52E1-49D1-90B2-AA4A0D336D2A}"/>
    <cellStyle name="Vírgula 3 5 3 3 2 2 3" xfId="25987" xr:uid="{006B7554-980F-40ED-85A2-FD82120C3F7E}"/>
    <cellStyle name="Vírgula 3 5 3 3 2 2 4" xfId="37782" xr:uid="{F5640325-4046-41D4-B2FA-3423F08BFF09}"/>
    <cellStyle name="Vírgula 3 5 3 3 2 3" xfId="17150" xr:uid="{6315BF2F-D6C6-4258-A9AA-424C0F514FA8}"/>
    <cellStyle name="Vírgula 3 5 3 3 2 3 2" xfId="28944" xr:uid="{360DB88B-2605-4FE9-B701-0A54E59A87B1}"/>
    <cellStyle name="Vírgula 3 5 3 3 2 3 3" xfId="40743" xr:uid="{F559DB53-D505-4E79-B92A-51AC84505572}"/>
    <cellStyle name="Vírgula 3 5 3 3 2 4" xfId="23051" xr:uid="{2EF1F61E-D2A1-4CEA-A8E0-2C20FEE4FBA4}"/>
    <cellStyle name="Vírgula 3 5 3 3 2 5" xfId="34846" xr:uid="{EFEA7124-3AF8-48ED-811D-478D29C927A1}"/>
    <cellStyle name="Vírgula 3 5 3 3 3" xfId="12610" xr:uid="{00000000-0005-0000-0000-0000BC320000}"/>
    <cellStyle name="Vírgula 3 5 3 3 3 2" xfId="18541" xr:uid="{47DFF6C8-FC01-4BE7-9FA2-9179078CEA78}"/>
    <cellStyle name="Vírgula 3 5 3 3 3 2 2" xfId="30335" xr:uid="{D16F83D8-CA87-49B6-850C-802364B33150}"/>
    <cellStyle name="Vírgula 3 5 3 3 3 2 3" xfId="42134" xr:uid="{004CD8F1-098C-4BD7-9149-E27109A78604}"/>
    <cellStyle name="Vírgula 3 5 3 3 3 3" xfId="24442" xr:uid="{B5F99788-DE0A-462A-9814-FB27E52D063C}"/>
    <cellStyle name="Vírgula 3 5 3 3 3 4" xfId="36237" xr:uid="{58271EA5-CE4C-465B-BBBC-98D98D82CE4E}"/>
    <cellStyle name="Vírgula 3 5 3 3 4" xfId="15597" xr:uid="{4AB97CE7-FAA8-40CC-B718-4F4B178257D9}"/>
    <cellStyle name="Vírgula 3 5 3 3 4 2" xfId="27395" xr:uid="{A05E0176-8AF2-4968-83B9-B12E6FD50CCA}"/>
    <cellStyle name="Vírgula 3 5 3 3 4 3" xfId="39190" xr:uid="{29DD4E81-AAD6-47AA-897B-320886BFCAAA}"/>
    <cellStyle name="Vírgula 3 5 3 3 5" xfId="21505" xr:uid="{C646821A-B223-4F2E-B0E1-8B406103DAA7}"/>
    <cellStyle name="Vírgula 3 5 3 3 6" xfId="33297" xr:uid="{A597EB92-C9C8-4A53-B6A2-B18D2CFA16EF}"/>
    <cellStyle name="Vírgula 3 5 3 4" xfId="8824" xr:uid="{00000000-0005-0000-0000-0000BD320000}"/>
    <cellStyle name="Vírgula 3 5 3 5" xfId="8825" xr:uid="{00000000-0005-0000-0000-0000BE320000}"/>
    <cellStyle name="Vírgula 3 5 3 6" xfId="11056" xr:uid="{00000000-0005-0000-0000-0000BF320000}"/>
    <cellStyle name="Vírgula 3 5 3 6 2" xfId="14005" xr:uid="{00000000-0005-0000-0000-0000C0320000}"/>
    <cellStyle name="Vírgula 3 5 3 6 2 2" xfId="19936" xr:uid="{87CD201C-3C7A-450D-8D14-3D41D37AF259}"/>
    <cellStyle name="Vírgula 3 5 3 6 2 2 2" xfId="31730" xr:uid="{CB8D5A7E-5596-4105-B273-01AC20D17F26}"/>
    <cellStyle name="Vírgula 3 5 3 6 2 2 3" xfId="43529" xr:uid="{123673E7-86A0-4BD8-9965-1D0C795CA646}"/>
    <cellStyle name="Vírgula 3 5 3 6 2 3" xfId="25837" xr:uid="{9660EC60-5267-405B-8A3B-A4EDCCEC0E95}"/>
    <cellStyle name="Vírgula 3 5 3 6 2 4" xfId="37632" xr:uid="{453333FA-D5CA-45D3-825A-A3437D255C46}"/>
    <cellStyle name="Vírgula 3 5 3 6 3" xfId="17000" xr:uid="{EF70E070-57C5-4F4E-91F6-E08C75CA4D37}"/>
    <cellStyle name="Vírgula 3 5 3 6 3 2" xfId="28794" xr:uid="{8D83B8CC-97E9-4BAA-A5C4-8287F426AACE}"/>
    <cellStyle name="Vírgula 3 5 3 6 3 3" xfId="40593" xr:uid="{257E0C6B-14CA-4A1F-A0BB-CF7B66F62DA6}"/>
    <cellStyle name="Vírgula 3 5 3 6 4" xfId="22901" xr:uid="{CEF41283-382D-4E90-ABEA-464CD1E73F67}"/>
    <cellStyle name="Vírgula 3 5 3 6 5" xfId="34696" xr:uid="{9FFEB626-DC7B-4FD2-BFF0-D60D4591D26B}"/>
    <cellStyle name="Vírgula 3 5 3 7" xfId="12459" xr:uid="{00000000-0005-0000-0000-0000C1320000}"/>
    <cellStyle name="Vírgula 3 5 3 7 2" xfId="18390" xr:uid="{FFE9C4D3-5447-4440-9918-6FB0B8C684DB}"/>
    <cellStyle name="Vírgula 3 5 3 7 2 2" xfId="30184" xr:uid="{86A84AA0-187E-4DAD-BEDE-CF64C3743D12}"/>
    <cellStyle name="Vírgula 3 5 3 7 2 3" xfId="41983" xr:uid="{1BEC5EDF-391B-4E33-B477-B8E660B5277A}"/>
    <cellStyle name="Vírgula 3 5 3 7 3" xfId="24291" xr:uid="{5DE0B5CD-2753-4F8E-BC50-F4C0467DBE64}"/>
    <cellStyle name="Vírgula 3 5 3 7 4" xfId="36086" xr:uid="{D0E71D50-E54B-46F4-A80E-870BAC10734B}"/>
    <cellStyle name="Vírgula 3 5 3 8" xfId="15446" xr:uid="{8A085829-0BBE-457D-B4D3-A4F7A716A755}"/>
    <cellStyle name="Vírgula 3 5 3 8 2" xfId="27244" xr:uid="{580DEAB9-1560-42B7-800D-7583EBB7EB82}"/>
    <cellStyle name="Vírgula 3 5 3 8 3" xfId="39039" xr:uid="{E720665F-ABEE-40A3-A951-18323202D40A}"/>
    <cellStyle name="Vírgula 3 5 3 9" xfId="21354" xr:uid="{D337D501-F59F-4557-8A97-3ACBEC1D2331}"/>
    <cellStyle name="Vírgula 3 5 3_Empréstimos e Financiamento SPE" xfId="10811" xr:uid="{00000000-0005-0000-0000-0000C2320000}"/>
    <cellStyle name="Vírgula 3 5 4" xfId="231" xr:uid="{00000000-0005-0000-0000-0000C3320000}"/>
    <cellStyle name="Vírgula 3 5 4 10" xfId="33157" xr:uid="{E4BA1D80-DFF1-4E2C-8006-BBE10D51E123}"/>
    <cellStyle name="Vírgula 3 5 4 2" xfId="652" xr:uid="{00000000-0005-0000-0000-0000C4320000}"/>
    <cellStyle name="Vírgula 3 5 4 2 2" xfId="8826" xr:uid="{00000000-0005-0000-0000-0000C5320000}"/>
    <cellStyle name="Vírgula 3 5 4 2 3" xfId="8827" xr:uid="{00000000-0005-0000-0000-0000C6320000}"/>
    <cellStyle name="Vírgula 3 5 4 2 4" xfId="11362" xr:uid="{00000000-0005-0000-0000-0000C7320000}"/>
    <cellStyle name="Vírgula 3 5 4 2 4 2" xfId="14305" xr:uid="{00000000-0005-0000-0000-0000C8320000}"/>
    <cellStyle name="Vírgula 3 5 4 2 4 2 2" xfId="20236" xr:uid="{2E854025-48D8-4D74-8813-0198901B00EC}"/>
    <cellStyle name="Vírgula 3 5 4 2 4 2 2 2" xfId="32030" xr:uid="{254EA8A1-6A49-427F-897A-1D3D4C13EDCD}"/>
    <cellStyle name="Vírgula 3 5 4 2 4 2 2 3" xfId="43829" xr:uid="{0C48408F-8A9E-4DA8-B5D8-FEB6AA4AD82E}"/>
    <cellStyle name="Vírgula 3 5 4 2 4 2 3" xfId="26137" xr:uid="{2E768D73-6D5A-473B-A6FF-8C3BE2E65ED5}"/>
    <cellStyle name="Vírgula 3 5 4 2 4 2 4" xfId="37932" xr:uid="{295D6FC1-0C63-478C-83A2-D8F3E6CDB3E8}"/>
    <cellStyle name="Vírgula 3 5 4 2 4 3" xfId="17300" xr:uid="{76F2EE1B-765C-4F0C-8DCF-E68D398C7030}"/>
    <cellStyle name="Vírgula 3 5 4 2 4 3 2" xfId="29094" xr:uid="{064B9654-BC51-447B-B98A-81563165B66B}"/>
    <cellStyle name="Vírgula 3 5 4 2 4 3 3" xfId="40893" xr:uid="{431EE4E0-B77A-44B4-97F2-A5B93308D229}"/>
    <cellStyle name="Vírgula 3 5 4 2 4 4" xfId="23201" xr:uid="{F934EB21-3092-4BFC-B446-BED4022BB07F}"/>
    <cellStyle name="Vírgula 3 5 4 2 4 5" xfId="34996" xr:uid="{F18BA649-D81A-451B-B8A6-D7EBA182CB2B}"/>
    <cellStyle name="Vírgula 3 5 4 2 5" xfId="12767" xr:uid="{00000000-0005-0000-0000-0000C9320000}"/>
    <cellStyle name="Vírgula 3 5 4 2 5 2" xfId="18698" xr:uid="{F09AC048-6681-499C-AAD8-3ABEAB5159C7}"/>
    <cellStyle name="Vírgula 3 5 4 2 5 2 2" xfId="30492" xr:uid="{826E36EB-B541-43F0-8B75-C4A4D3F55C0F}"/>
    <cellStyle name="Vírgula 3 5 4 2 5 2 3" xfId="42291" xr:uid="{2CF2A69A-FC03-46B1-9A6A-1143740D35AE}"/>
    <cellStyle name="Vírgula 3 5 4 2 5 3" xfId="24599" xr:uid="{8FCD69E7-3680-4B9F-B5AA-A21D0AEBDB8B}"/>
    <cellStyle name="Vírgula 3 5 4 2 5 4" xfId="36394" xr:uid="{12437768-BD5C-4237-912A-F39F070254DD}"/>
    <cellStyle name="Vírgula 3 5 4 2 6" xfId="15754" xr:uid="{2CC4834D-B233-40F2-A88A-397DD1EF579E}"/>
    <cellStyle name="Vírgula 3 5 4 2 6 2" xfId="27552" xr:uid="{6085C4DC-53CC-4C78-B6D5-3109AFD519DD}"/>
    <cellStyle name="Vírgula 3 5 4 2 6 3" xfId="39347" xr:uid="{54F2DE7F-D426-435A-A7CA-BFAC65AC9D53}"/>
    <cellStyle name="Vírgula 3 5 4 2 7" xfId="21662" xr:uid="{8BFF6B6D-BD8B-4AE2-9C6B-B3FFC3F58275}"/>
    <cellStyle name="Vírgula 3 5 4 2 8" xfId="33454" xr:uid="{EB1AB1CC-5B47-4A57-846D-371BEAB4ABA3}"/>
    <cellStyle name="Vírgula 3 5 4 2_Empréstimos e Financiamento SPE" xfId="10814" xr:uid="{00000000-0005-0000-0000-0000CA320000}"/>
    <cellStyle name="Vírgula 3 5 4 3" xfId="506" xr:uid="{00000000-0005-0000-0000-0000CB320000}"/>
    <cellStyle name="Vírgula 3 5 4 3 2" xfId="11223" xr:uid="{00000000-0005-0000-0000-0000CC320000}"/>
    <cellStyle name="Vírgula 3 5 4 3 2 2" xfId="14166" xr:uid="{00000000-0005-0000-0000-0000CD320000}"/>
    <cellStyle name="Vírgula 3 5 4 3 2 2 2" xfId="20097" xr:uid="{4E55B1C0-E64F-4591-AD57-C618A925E9B1}"/>
    <cellStyle name="Vírgula 3 5 4 3 2 2 2 2" xfId="31891" xr:uid="{15AC9EC8-40E1-4656-A205-E2B4542994BA}"/>
    <cellStyle name="Vírgula 3 5 4 3 2 2 2 3" xfId="43690" xr:uid="{7DE59AD5-3654-4A84-A719-45AEBE9232D5}"/>
    <cellStyle name="Vírgula 3 5 4 3 2 2 3" xfId="25998" xr:uid="{227E2A61-1084-45F8-9FC3-406F41680526}"/>
    <cellStyle name="Vírgula 3 5 4 3 2 2 4" xfId="37793" xr:uid="{31AE16AA-2D1E-4170-A444-290A27E9E54C}"/>
    <cellStyle name="Vírgula 3 5 4 3 2 3" xfId="17161" xr:uid="{C22DE190-7EF5-4596-A9B0-7E07356727E2}"/>
    <cellStyle name="Vírgula 3 5 4 3 2 3 2" xfId="28955" xr:uid="{CAA80485-A2E1-43C9-8CF3-E0A057EA0461}"/>
    <cellStyle name="Vírgula 3 5 4 3 2 3 3" xfId="40754" xr:uid="{7B635D8B-A9BF-4395-B5ED-DEECA91DC33D}"/>
    <cellStyle name="Vírgula 3 5 4 3 2 4" xfId="23062" xr:uid="{D308B90E-A118-402D-AE6A-9C6A71DFB786}"/>
    <cellStyle name="Vírgula 3 5 4 3 2 5" xfId="34857" xr:uid="{C4E94761-5AAB-4484-BD97-6E1479C483A1}"/>
    <cellStyle name="Vírgula 3 5 4 3 3" xfId="12621" xr:uid="{00000000-0005-0000-0000-0000CE320000}"/>
    <cellStyle name="Vírgula 3 5 4 3 3 2" xfId="18552" xr:uid="{53D4E840-F1E7-49FB-B852-2164B77339D2}"/>
    <cellStyle name="Vírgula 3 5 4 3 3 2 2" xfId="30346" xr:uid="{96ADEDF4-699A-47D9-BCD4-54CD9B802009}"/>
    <cellStyle name="Vírgula 3 5 4 3 3 2 3" xfId="42145" xr:uid="{B3B86C44-6EF3-4B9D-A227-9AF09D30384D}"/>
    <cellStyle name="Vírgula 3 5 4 3 3 3" xfId="24453" xr:uid="{768AA127-A4FA-4763-8B54-442F8659D257}"/>
    <cellStyle name="Vírgula 3 5 4 3 3 4" xfId="36248" xr:uid="{17BBA445-D966-435E-B9B1-496F9772F1EB}"/>
    <cellStyle name="Vírgula 3 5 4 3 4" xfId="15608" xr:uid="{080B565E-18FD-4C4B-A018-4DBF5F083AF9}"/>
    <cellStyle name="Vírgula 3 5 4 3 4 2" xfId="27406" xr:uid="{285F9DA4-13EE-4B9D-B5DE-02CD6E086CF5}"/>
    <cellStyle name="Vírgula 3 5 4 3 4 3" xfId="39201" xr:uid="{DCD2A991-C1B0-4B03-A5F2-B962BF9BD744}"/>
    <cellStyle name="Vírgula 3 5 4 3 5" xfId="21516" xr:uid="{7DB40C50-A392-44B7-AA1B-426BDDFEA5C1}"/>
    <cellStyle name="Vírgula 3 5 4 3 6" xfId="33308" xr:uid="{CC269762-4602-4953-B34C-66F5DA6F18B5}"/>
    <cellStyle name="Vírgula 3 5 4 4" xfId="8828" xr:uid="{00000000-0005-0000-0000-0000CF320000}"/>
    <cellStyle name="Vírgula 3 5 4 5" xfId="8829" xr:uid="{00000000-0005-0000-0000-0000D0320000}"/>
    <cellStyle name="Vírgula 3 5 4 6" xfId="11067" xr:uid="{00000000-0005-0000-0000-0000D1320000}"/>
    <cellStyle name="Vírgula 3 5 4 6 2" xfId="14016" xr:uid="{00000000-0005-0000-0000-0000D2320000}"/>
    <cellStyle name="Vírgula 3 5 4 6 2 2" xfId="19947" xr:uid="{79B28ABA-4BBD-49E0-A99D-9E980016F1B9}"/>
    <cellStyle name="Vírgula 3 5 4 6 2 2 2" xfId="31741" xr:uid="{ACCDDD3D-1FCA-435B-9049-6A43FCC1B5E0}"/>
    <cellStyle name="Vírgula 3 5 4 6 2 2 3" xfId="43540" xr:uid="{E951C59C-7634-45B7-8220-922FF6C66B3B}"/>
    <cellStyle name="Vírgula 3 5 4 6 2 3" xfId="25848" xr:uid="{5734E3D8-6EFB-4DFD-AF75-FF3289890DA1}"/>
    <cellStyle name="Vírgula 3 5 4 6 2 4" xfId="37643" xr:uid="{BBBD72DB-8B77-4BA1-9482-E69A4059AC74}"/>
    <cellStyle name="Vírgula 3 5 4 6 3" xfId="17011" xr:uid="{84AC955C-22E7-4388-ADB3-054776209D28}"/>
    <cellStyle name="Vírgula 3 5 4 6 3 2" xfId="28805" xr:uid="{7AC6BBA3-A6AD-474C-B746-7DA0903B4CD9}"/>
    <cellStyle name="Vírgula 3 5 4 6 3 3" xfId="40604" xr:uid="{1F9BDE13-64BB-4334-BFF5-A1FD7D2D8E4C}"/>
    <cellStyle name="Vírgula 3 5 4 6 4" xfId="22912" xr:uid="{A269EEFF-6FC5-45E0-B32E-32F6C315D3EF}"/>
    <cellStyle name="Vírgula 3 5 4 6 5" xfId="34707" xr:uid="{64113F2F-57DE-4748-8FDE-1F8F0A48A524}"/>
    <cellStyle name="Vírgula 3 5 4 7" xfId="12470" xr:uid="{00000000-0005-0000-0000-0000D3320000}"/>
    <cellStyle name="Vírgula 3 5 4 7 2" xfId="18401" xr:uid="{2BC439B1-FCB8-4BB4-AB30-33512689305A}"/>
    <cellStyle name="Vírgula 3 5 4 7 2 2" xfId="30195" xr:uid="{C2C1BD59-D3AC-4359-B11A-137A49AA1805}"/>
    <cellStyle name="Vírgula 3 5 4 7 2 3" xfId="41994" xr:uid="{6B54ABFD-8B75-4034-B4C9-C010FC321A39}"/>
    <cellStyle name="Vírgula 3 5 4 7 3" xfId="24302" xr:uid="{24B705C2-655B-4D9E-8E8A-65BCC709CE21}"/>
    <cellStyle name="Vírgula 3 5 4 7 4" xfId="36097" xr:uid="{C1DC200B-C59F-4072-9BA5-D6B7FB6FB9E2}"/>
    <cellStyle name="Vírgula 3 5 4 8" xfId="15457" xr:uid="{47C148AA-347B-4AC2-AC9B-28BBA3CE73C7}"/>
    <cellStyle name="Vírgula 3 5 4 8 2" xfId="27255" xr:uid="{52ED379C-FAE9-4EFE-94D5-6C28C4981D66}"/>
    <cellStyle name="Vírgula 3 5 4 8 3" xfId="39050" xr:uid="{E5E01FC2-1235-4E1E-B70A-033FB4156260}"/>
    <cellStyle name="Vírgula 3 5 4 9" xfId="21365" xr:uid="{A0E1901F-D6A5-4676-9166-99D1BE4DFBB8}"/>
    <cellStyle name="Vírgula 3 5 4_Empréstimos e Financiamento SPE" xfId="10813" xr:uid="{00000000-0005-0000-0000-0000D4320000}"/>
    <cellStyle name="Vírgula 3 5 5" xfId="551" xr:uid="{00000000-0005-0000-0000-0000D5320000}"/>
    <cellStyle name="Vírgula 3 5 5 2" xfId="8830" xr:uid="{00000000-0005-0000-0000-0000D6320000}"/>
    <cellStyle name="Vírgula 3 5 5 3" xfId="8831" xr:uid="{00000000-0005-0000-0000-0000D7320000}"/>
    <cellStyle name="Vírgula 3 5 5 4" xfId="11264" xr:uid="{00000000-0005-0000-0000-0000D8320000}"/>
    <cellStyle name="Vírgula 3 5 5 4 2" xfId="14207" xr:uid="{00000000-0005-0000-0000-0000D9320000}"/>
    <cellStyle name="Vírgula 3 5 5 4 2 2" xfId="20138" xr:uid="{C3C88E7F-B232-438B-BBAF-0007FDBFAF0E}"/>
    <cellStyle name="Vírgula 3 5 5 4 2 2 2" xfId="31932" xr:uid="{A6226E63-FF9E-42B0-B0AC-AD34FF25A8AD}"/>
    <cellStyle name="Vírgula 3 5 5 4 2 2 3" xfId="43731" xr:uid="{D02B5652-17F9-4DF9-95DF-F70D1E738FBD}"/>
    <cellStyle name="Vírgula 3 5 5 4 2 3" xfId="26039" xr:uid="{966F8172-38B5-4571-822C-F5321BA35555}"/>
    <cellStyle name="Vírgula 3 5 5 4 2 4" xfId="37834" xr:uid="{9FF0E083-46B9-4716-8B97-3C890EDAC880}"/>
    <cellStyle name="Vírgula 3 5 5 4 3" xfId="17202" xr:uid="{7E207521-1BEE-4412-8178-37016B8F4862}"/>
    <cellStyle name="Vírgula 3 5 5 4 3 2" xfId="28996" xr:uid="{B77F4A29-35B6-4E9B-A31F-84463668E834}"/>
    <cellStyle name="Vírgula 3 5 5 4 3 3" xfId="40795" xr:uid="{32DABBCE-9653-4134-9D7D-F8EC16500F22}"/>
    <cellStyle name="Vírgula 3 5 5 4 4" xfId="23103" xr:uid="{E70875B1-1953-439F-B3E9-49E1290C5E4C}"/>
    <cellStyle name="Vírgula 3 5 5 4 5" xfId="34898" xr:uid="{0FBC21FF-3E60-4DB0-9994-327710B7B59F}"/>
    <cellStyle name="Vírgula 3 5 5 5" xfId="12666" xr:uid="{00000000-0005-0000-0000-0000DA320000}"/>
    <cellStyle name="Vírgula 3 5 5 5 2" xfId="18597" xr:uid="{AD367833-CC2A-49A1-B014-AB4A05D710C3}"/>
    <cellStyle name="Vírgula 3 5 5 5 2 2" xfId="30391" xr:uid="{2874B662-FFF1-4F5E-A887-F428AABFF90C}"/>
    <cellStyle name="Vírgula 3 5 5 5 2 3" xfId="42190" xr:uid="{74D21BAB-D2B9-4B54-A582-C7877261A014}"/>
    <cellStyle name="Vírgula 3 5 5 5 3" xfId="24498" xr:uid="{EC284AD7-0B12-4CD9-9F2C-2C5EA3B77209}"/>
    <cellStyle name="Vírgula 3 5 5 5 4" xfId="36293" xr:uid="{33D07C39-C0E1-46EA-B0F0-6ECFC09B9088}"/>
    <cellStyle name="Vírgula 3 5 5 6" xfId="15653" xr:uid="{1CF365A9-F32D-4322-8359-A893B903C1D0}"/>
    <cellStyle name="Vírgula 3 5 5 6 2" xfId="27451" xr:uid="{8F886B04-CACB-41D1-B388-706025AA3B0B}"/>
    <cellStyle name="Vírgula 3 5 5 6 3" xfId="39246" xr:uid="{D95F523F-8809-4316-90B0-620A96C4FA8D}"/>
    <cellStyle name="Vírgula 3 5 5 7" xfId="21561" xr:uid="{BF49DF8F-6ADB-4139-BAA1-A1AE009681CE}"/>
    <cellStyle name="Vírgula 3 5 5 8" xfId="33353" xr:uid="{BDBB3356-2E82-45FD-99D6-B7ADE067966E}"/>
    <cellStyle name="Vírgula 3 5 5_Empréstimos e Financiamento SPE" xfId="10815" xr:uid="{00000000-0005-0000-0000-0000DB320000}"/>
    <cellStyle name="Vírgula 3 5 6" xfId="408" xr:uid="{00000000-0005-0000-0000-0000DC320000}"/>
    <cellStyle name="Vírgula 3 5 6 2" xfId="11125" xr:uid="{00000000-0005-0000-0000-0000DD320000}"/>
    <cellStyle name="Vírgula 3 5 6 2 2" xfId="14068" xr:uid="{00000000-0005-0000-0000-0000DE320000}"/>
    <cellStyle name="Vírgula 3 5 6 2 2 2" xfId="19999" xr:uid="{C105C2BB-C646-43A5-BCC1-B53232B04097}"/>
    <cellStyle name="Vírgula 3 5 6 2 2 2 2" xfId="31793" xr:uid="{1477F7EE-7ABE-4D64-A173-7183981FCE06}"/>
    <cellStyle name="Vírgula 3 5 6 2 2 2 3" xfId="43592" xr:uid="{F3CE73FE-29F0-4DC5-A58D-3240632AD5C5}"/>
    <cellStyle name="Vírgula 3 5 6 2 2 3" xfId="25900" xr:uid="{82CFCCF1-5EC9-430C-BC0B-96BD7621FA9A}"/>
    <cellStyle name="Vírgula 3 5 6 2 2 4" xfId="37695" xr:uid="{59EA80A5-C246-4E25-89D6-2EE852762E79}"/>
    <cellStyle name="Vírgula 3 5 6 2 3" xfId="17063" xr:uid="{02A8750A-B53D-4161-96DF-F09D3C28BCF3}"/>
    <cellStyle name="Vírgula 3 5 6 2 3 2" xfId="28857" xr:uid="{2D7392EA-97BA-495D-9813-09945E9A159F}"/>
    <cellStyle name="Vírgula 3 5 6 2 3 3" xfId="40656" xr:uid="{87555450-29DE-4CAB-8B35-4FDF60CED145}"/>
    <cellStyle name="Vírgula 3 5 6 2 4" xfId="22964" xr:uid="{036335A6-F7D0-4914-A544-78E1F3BC0348}"/>
    <cellStyle name="Vírgula 3 5 6 2 5" xfId="34759" xr:uid="{50E239BD-1894-401E-B023-299A222E4DED}"/>
    <cellStyle name="Vírgula 3 5 6 3" xfId="12523" xr:uid="{00000000-0005-0000-0000-0000DF320000}"/>
    <cellStyle name="Vírgula 3 5 6 3 2" xfId="18454" xr:uid="{E8638457-5643-41EA-8B6E-88F858EAB1AC}"/>
    <cellStyle name="Vírgula 3 5 6 3 2 2" xfId="30248" xr:uid="{8BB15876-7AA1-442D-8778-12B09DB247C6}"/>
    <cellStyle name="Vírgula 3 5 6 3 2 3" xfId="42047" xr:uid="{807D967F-D761-4697-B3A8-F93B105CC934}"/>
    <cellStyle name="Vírgula 3 5 6 3 3" xfId="24355" xr:uid="{C5532977-EA3D-4E4A-BE76-727177D5DBB1}"/>
    <cellStyle name="Vírgula 3 5 6 3 4" xfId="36150" xr:uid="{B66271F3-5150-4EFA-912B-4EC750D28709}"/>
    <cellStyle name="Vírgula 3 5 6 4" xfId="15510" xr:uid="{7773FF76-5CBC-4D1A-A44E-3FE7E5807CAF}"/>
    <cellStyle name="Vírgula 3 5 6 4 2" xfId="27308" xr:uid="{D491C36F-B595-4902-9D34-646F1CEBD01C}"/>
    <cellStyle name="Vírgula 3 5 6 4 3" xfId="39103" xr:uid="{17F425F0-979D-4C47-95BB-5DEE2139BC13}"/>
    <cellStyle name="Vírgula 3 5 6 5" xfId="21418" xr:uid="{64196B6C-BEA8-4E14-AF04-B986938BBA4C}"/>
    <cellStyle name="Vírgula 3 5 6 6" xfId="33210" xr:uid="{85E27E55-C1E2-41FA-9F6D-C4E36599C8E8}"/>
    <cellStyle name="Vírgula 3 5 7" xfId="8832" xr:uid="{00000000-0005-0000-0000-0000E0320000}"/>
    <cellStyle name="Vírgula 3 5 8" xfId="8833" xr:uid="{00000000-0005-0000-0000-0000E1320000}"/>
    <cellStyle name="Vírgula 3 5 9" xfId="10969" xr:uid="{00000000-0005-0000-0000-0000E2320000}"/>
    <cellStyle name="Vírgula 3 5 9 2" xfId="13918" xr:uid="{00000000-0005-0000-0000-0000E3320000}"/>
    <cellStyle name="Vírgula 3 5 9 2 2" xfId="19849" xr:uid="{9FC63A3F-A452-4AFE-A558-FCCB457B62C9}"/>
    <cellStyle name="Vírgula 3 5 9 2 2 2" xfId="31643" xr:uid="{DDA677C3-DF10-4170-B5D2-106798E90F0F}"/>
    <cellStyle name="Vírgula 3 5 9 2 2 3" xfId="43442" xr:uid="{0608E932-F4A4-4261-A18A-45397271FC99}"/>
    <cellStyle name="Vírgula 3 5 9 2 3" xfId="25750" xr:uid="{D7F859F4-9D52-4A2E-AADF-F3BAB0518320}"/>
    <cellStyle name="Vírgula 3 5 9 2 4" xfId="37545" xr:uid="{5EEB8399-50D7-4C49-8EF4-03C5D305E0DF}"/>
    <cellStyle name="Vírgula 3 5 9 3" xfId="16913" xr:uid="{0E07C5E8-0F2F-46A3-893E-CE38D3A2571B}"/>
    <cellStyle name="Vírgula 3 5 9 3 2" xfId="28707" xr:uid="{B5202E5A-B51E-455C-8916-60AA829481E9}"/>
    <cellStyle name="Vírgula 3 5 9 3 3" xfId="40506" xr:uid="{440FDD7F-C65B-4BEB-9A5F-FD841A255F00}"/>
    <cellStyle name="Vírgula 3 5 9 4" xfId="22814" xr:uid="{DA79BC4F-FED5-47E0-826D-11B7151E0888}"/>
    <cellStyle name="Vírgula 3 5 9 5" xfId="34609" xr:uid="{C1BEB677-4641-4431-85C4-7B881688B701}"/>
    <cellStyle name="Vírgula 3 5_Empréstimos e Financiamento SPE" xfId="10808" xr:uid="{00000000-0005-0000-0000-0000E4320000}"/>
    <cellStyle name="Vírgula 3 6" xfId="75" xr:uid="{00000000-0005-0000-0000-0000E5320000}"/>
    <cellStyle name="Vírgula 3 6 10" xfId="8834" xr:uid="{00000000-0005-0000-0000-0000E6320000}"/>
    <cellStyle name="Vírgula 3 6 10 2" xfId="8835" xr:uid="{00000000-0005-0000-0000-0000E7320000}"/>
    <cellStyle name="Vírgula 3 6 10 2 2" xfId="8836" xr:uid="{00000000-0005-0000-0000-0000E8320000}"/>
    <cellStyle name="Vírgula 3 6 10 2 2 2" xfId="8837" xr:uid="{00000000-0005-0000-0000-0000E9320000}"/>
    <cellStyle name="Vírgula 3 6 10 2 2 3" xfId="8838" xr:uid="{00000000-0005-0000-0000-0000EA320000}"/>
    <cellStyle name="Vírgula 3 6 10 2 3" xfId="8839" xr:uid="{00000000-0005-0000-0000-0000EB320000}"/>
    <cellStyle name="Vírgula 3 6 10 2 4" xfId="8840" xr:uid="{00000000-0005-0000-0000-0000EC320000}"/>
    <cellStyle name="Vírgula 3 6 10 2 5" xfId="8841" xr:uid="{00000000-0005-0000-0000-0000ED320000}"/>
    <cellStyle name="Vírgula 3 6 10 3" xfId="8842" xr:uid="{00000000-0005-0000-0000-0000EE320000}"/>
    <cellStyle name="Vírgula 3 6 10 3 2" xfId="8843" xr:uid="{00000000-0005-0000-0000-0000EF320000}"/>
    <cellStyle name="Vírgula 3 6 10 3 2 2" xfId="8844" xr:uid="{00000000-0005-0000-0000-0000F0320000}"/>
    <cellStyle name="Vírgula 3 6 10 3 2 3" xfId="8845" xr:uid="{00000000-0005-0000-0000-0000F1320000}"/>
    <cellStyle name="Vírgula 3 6 10 3 3" xfId="8846" xr:uid="{00000000-0005-0000-0000-0000F2320000}"/>
    <cellStyle name="Vírgula 3 6 10 3 4" xfId="8847" xr:uid="{00000000-0005-0000-0000-0000F3320000}"/>
    <cellStyle name="Vírgula 3 6 10 3 5" xfId="8848" xr:uid="{00000000-0005-0000-0000-0000F4320000}"/>
    <cellStyle name="Vírgula 3 6 10 4" xfId="8849" xr:uid="{00000000-0005-0000-0000-0000F5320000}"/>
    <cellStyle name="Vírgula 3 6 10 4 2" xfId="8850" xr:uid="{00000000-0005-0000-0000-0000F6320000}"/>
    <cellStyle name="Vírgula 3 6 10 4 3" xfId="8851" xr:uid="{00000000-0005-0000-0000-0000F7320000}"/>
    <cellStyle name="Vírgula 3 6 10 5" xfId="8852" xr:uid="{00000000-0005-0000-0000-0000F8320000}"/>
    <cellStyle name="Vírgula 3 6 10 6" xfId="8853" xr:uid="{00000000-0005-0000-0000-0000F9320000}"/>
    <cellStyle name="Vírgula 3 6 10 7" xfId="8854" xr:uid="{00000000-0005-0000-0000-0000FA320000}"/>
    <cellStyle name="Vírgula 3 6 11" xfId="8855" xr:uid="{00000000-0005-0000-0000-0000FB320000}"/>
    <cellStyle name="Vírgula 3 6 11 2" xfId="8856" xr:uid="{00000000-0005-0000-0000-0000FC320000}"/>
    <cellStyle name="Vírgula 3 6 11 2 2" xfId="8857" xr:uid="{00000000-0005-0000-0000-0000FD320000}"/>
    <cellStyle name="Vírgula 3 6 11 2 2 2" xfId="8858" xr:uid="{00000000-0005-0000-0000-0000FE320000}"/>
    <cellStyle name="Vírgula 3 6 11 2 2 3" xfId="8859" xr:uid="{00000000-0005-0000-0000-0000FF320000}"/>
    <cellStyle name="Vírgula 3 6 11 2 3" xfId="8860" xr:uid="{00000000-0005-0000-0000-000000330000}"/>
    <cellStyle name="Vírgula 3 6 11 2 4" xfId="8861" xr:uid="{00000000-0005-0000-0000-000001330000}"/>
    <cellStyle name="Vírgula 3 6 11 2 5" xfId="8862" xr:uid="{00000000-0005-0000-0000-000002330000}"/>
    <cellStyle name="Vírgula 3 6 11 3" xfId="8863" xr:uid="{00000000-0005-0000-0000-000003330000}"/>
    <cellStyle name="Vírgula 3 6 11 3 2" xfId="8864" xr:uid="{00000000-0005-0000-0000-000004330000}"/>
    <cellStyle name="Vírgula 3 6 11 3 2 2" xfId="8865" xr:uid="{00000000-0005-0000-0000-000005330000}"/>
    <cellStyle name="Vírgula 3 6 11 3 2 3" xfId="8866" xr:uid="{00000000-0005-0000-0000-000006330000}"/>
    <cellStyle name="Vírgula 3 6 11 3 3" xfId="8867" xr:uid="{00000000-0005-0000-0000-000007330000}"/>
    <cellStyle name="Vírgula 3 6 11 3 4" xfId="8868" xr:uid="{00000000-0005-0000-0000-000008330000}"/>
    <cellStyle name="Vírgula 3 6 11 3 5" xfId="8869" xr:uid="{00000000-0005-0000-0000-000009330000}"/>
    <cellStyle name="Vírgula 3 6 11 4" xfId="8870" xr:uid="{00000000-0005-0000-0000-00000A330000}"/>
    <cellStyle name="Vírgula 3 6 11 4 2" xfId="8871" xr:uid="{00000000-0005-0000-0000-00000B330000}"/>
    <cellStyle name="Vírgula 3 6 11 4 3" xfId="8872" xr:uid="{00000000-0005-0000-0000-00000C330000}"/>
    <cellStyle name="Vírgula 3 6 11 5" xfId="8873" xr:uid="{00000000-0005-0000-0000-00000D330000}"/>
    <cellStyle name="Vírgula 3 6 11 6" xfId="8874" xr:uid="{00000000-0005-0000-0000-00000E330000}"/>
    <cellStyle name="Vírgula 3 6 11 7" xfId="8875" xr:uid="{00000000-0005-0000-0000-00000F330000}"/>
    <cellStyle name="Vírgula 3 6 12" xfId="8876" xr:uid="{00000000-0005-0000-0000-000010330000}"/>
    <cellStyle name="Vírgula 3 6 12 2" xfId="8877" xr:uid="{00000000-0005-0000-0000-000011330000}"/>
    <cellStyle name="Vírgula 3 6 12 2 2" xfId="8878" xr:uid="{00000000-0005-0000-0000-000012330000}"/>
    <cellStyle name="Vírgula 3 6 12 2 2 2" xfId="8879" xr:uid="{00000000-0005-0000-0000-000013330000}"/>
    <cellStyle name="Vírgula 3 6 12 2 2 3" xfId="8880" xr:uid="{00000000-0005-0000-0000-000014330000}"/>
    <cellStyle name="Vírgula 3 6 12 2 3" xfId="8881" xr:uid="{00000000-0005-0000-0000-000015330000}"/>
    <cellStyle name="Vírgula 3 6 12 2 4" xfId="8882" xr:uid="{00000000-0005-0000-0000-000016330000}"/>
    <cellStyle name="Vírgula 3 6 12 2 5" xfId="8883" xr:uid="{00000000-0005-0000-0000-000017330000}"/>
    <cellStyle name="Vírgula 3 6 12 3" xfId="8884" xr:uid="{00000000-0005-0000-0000-000018330000}"/>
    <cellStyle name="Vírgula 3 6 12 3 2" xfId="8885" xr:uid="{00000000-0005-0000-0000-000019330000}"/>
    <cellStyle name="Vírgula 3 6 12 3 2 2" xfId="8886" xr:uid="{00000000-0005-0000-0000-00001A330000}"/>
    <cellStyle name="Vírgula 3 6 12 3 2 3" xfId="8887" xr:uid="{00000000-0005-0000-0000-00001B330000}"/>
    <cellStyle name="Vírgula 3 6 12 3 3" xfId="8888" xr:uid="{00000000-0005-0000-0000-00001C330000}"/>
    <cellStyle name="Vírgula 3 6 12 3 4" xfId="8889" xr:uid="{00000000-0005-0000-0000-00001D330000}"/>
    <cellStyle name="Vírgula 3 6 12 3 5" xfId="8890" xr:uid="{00000000-0005-0000-0000-00001E330000}"/>
    <cellStyle name="Vírgula 3 6 12 4" xfId="8891" xr:uid="{00000000-0005-0000-0000-00001F330000}"/>
    <cellStyle name="Vírgula 3 6 12 4 2" xfId="8892" xr:uid="{00000000-0005-0000-0000-000020330000}"/>
    <cellStyle name="Vírgula 3 6 12 4 3" xfId="8893" xr:uid="{00000000-0005-0000-0000-000021330000}"/>
    <cellStyle name="Vírgula 3 6 12 5" xfId="8894" xr:uid="{00000000-0005-0000-0000-000022330000}"/>
    <cellStyle name="Vírgula 3 6 12 6" xfId="8895" xr:uid="{00000000-0005-0000-0000-000023330000}"/>
    <cellStyle name="Vírgula 3 6 12 7" xfId="8896" xr:uid="{00000000-0005-0000-0000-000024330000}"/>
    <cellStyle name="Vírgula 3 6 13" xfId="8897" xr:uid="{00000000-0005-0000-0000-000025330000}"/>
    <cellStyle name="Vírgula 3 6 13 2" xfId="8898" xr:uid="{00000000-0005-0000-0000-000026330000}"/>
    <cellStyle name="Vírgula 3 6 13 2 2" xfId="8899" xr:uid="{00000000-0005-0000-0000-000027330000}"/>
    <cellStyle name="Vírgula 3 6 13 2 2 2" xfId="8900" xr:uid="{00000000-0005-0000-0000-000028330000}"/>
    <cellStyle name="Vírgula 3 6 13 2 2 3" xfId="8901" xr:uid="{00000000-0005-0000-0000-000029330000}"/>
    <cellStyle name="Vírgula 3 6 13 2 3" xfId="8902" xr:uid="{00000000-0005-0000-0000-00002A330000}"/>
    <cellStyle name="Vírgula 3 6 13 2 4" xfId="8903" xr:uid="{00000000-0005-0000-0000-00002B330000}"/>
    <cellStyle name="Vírgula 3 6 13 2 5" xfId="8904" xr:uid="{00000000-0005-0000-0000-00002C330000}"/>
    <cellStyle name="Vírgula 3 6 13 3" xfId="8905" xr:uid="{00000000-0005-0000-0000-00002D330000}"/>
    <cellStyle name="Vírgula 3 6 13 3 2" xfId="8906" xr:uid="{00000000-0005-0000-0000-00002E330000}"/>
    <cellStyle name="Vírgula 3 6 13 3 2 2" xfId="8907" xr:uid="{00000000-0005-0000-0000-00002F330000}"/>
    <cellStyle name="Vírgula 3 6 13 3 2 3" xfId="8908" xr:uid="{00000000-0005-0000-0000-000030330000}"/>
    <cellStyle name="Vírgula 3 6 13 3 3" xfId="8909" xr:uid="{00000000-0005-0000-0000-000031330000}"/>
    <cellStyle name="Vírgula 3 6 13 3 4" xfId="8910" xr:uid="{00000000-0005-0000-0000-000032330000}"/>
    <cellStyle name="Vírgula 3 6 13 3 5" xfId="8911" xr:uid="{00000000-0005-0000-0000-000033330000}"/>
    <cellStyle name="Vírgula 3 6 13 4" xfId="8912" xr:uid="{00000000-0005-0000-0000-000034330000}"/>
    <cellStyle name="Vírgula 3 6 13 4 2" xfId="8913" xr:uid="{00000000-0005-0000-0000-000035330000}"/>
    <cellStyle name="Vírgula 3 6 13 4 3" xfId="8914" xr:uid="{00000000-0005-0000-0000-000036330000}"/>
    <cellStyle name="Vírgula 3 6 13 5" xfId="8915" xr:uid="{00000000-0005-0000-0000-000037330000}"/>
    <cellStyle name="Vírgula 3 6 13 6" xfId="8916" xr:uid="{00000000-0005-0000-0000-000038330000}"/>
    <cellStyle name="Vírgula 3 6 13 7" xfId="8917" xr:uid="{00000000-0005-0000-0000-000039330000}"/>
    <cellStyle name="Vírgula 3 6 14" xfId="8918" xr:uid="{00000000-0005-0000-0000-00003A330000}"/>
    <cellStyle name="Vírgula 3 6 14 2" xfId="8919" xr:uid="{00000000-0005-0000-0000-00003B330000}"/>
    <cellStyle name="Vírgula 3 6 14 2 2" xfId="8920" xr:uid="{00000000-0005-0000-0000-00003C330000}"/>
    <cellStyle name="Vírgula 3 6 14 2 2 2" xfId="8921" xr:uid="{00000000-0005-0000-0000-00003D330000}"/>
    <cellStyle name="Vírgula 3 6 14 2 2 3" xfId="8922" xr:uid="{00000000-0005-0000-0000-00003E330000}"/>
    <cellStyle name="Vírgula 3 6 14 2 3" xfId="8923" xr:uid="{00000000-0005-0000-0000-00003F330000}"/>
    <cellStyle name="Vírgula 3 6 14 2 4" xfId="8924" xr:uid="{00000000-0005-0000-0000-000040330000}"/>
    <cellStyle name="Vírgula 3 6 14 2 5" xfId="8925" xr:uid="{00000000-0005-0000-0000-000041330000}"/>
    <cellStyle name="Vírgula 3 6 14 3" xfId="8926" xr:uid="{00000000-0005-0000-0000-000042330000}"/>
    <cellStyle name="Vírgula 3 6 14 3 2" xfId="8927" xr:uid="{00000000-0005-0000-0000-000043330000}"/>
    <cellStyle name="Vírgula 3 6 14 3 2 2" xfId="8928" xr:uid="{00000000-0005-0000-0000-000044330000}"/>
    <cellStyle name="Vírgula 3 6 14 3 2 3" xfId="8929" xr:uid="{00000000-0005-0000-0000-000045330000}"/>
    <cellStyle name="Vírgula 3 6 14 3 3" xfId="8930" xr:uid="{00000000-0005-0000-0000-000046330000}"/>
    <cellStyle name="Vírgula 3 6 14 3 4" xfId="8931" xr:uid="{00000000-0005-0000-0000-000047330000}"/>
    <cellStyle name="Vírgula 3 6 14 3 5" xfId="8932" xr:uid="{00000000-0005-0000-0000-000048330000}"/>
    <cellStyle name="Vírgula 3 6 14 4" xfId="8933" xr:uid="{00000000-0005-0000-0000-000049330000}"/>
    <cellStyle name="Vírgula 3 6 14 4 2" xfId="8934" xr:uid="{00000000-0005-0000-0000-00004A330000}"/>
    <cellStyle name="Vírgula 3 6 14 4 3" xfId="8935" xr:uid="{00000000-0005-0000-0000-00004B330000}"/>
    <cellStyle name="Vírgula 3 6 14 5" xfId="8936" xr:uid="{00000000-0005-0000-0000-00004C330000}"/>
    <cellStyle name="Vírgula 3 6 14 6" xfId="8937" xr:uid="{00000000-0005-0000-0000-00004D330000}"/>
    <cellStyle name="Vírgula 3 6 14 7" xfId="8938" xr:uid="{00000000-0005-0000-0000-00004E330000}"/>
    <cellStyle name="Vírgula 3 6 15" xfId="8939" xr:uid="{00000000-0005-0000-0000-00004F330000}"/>
    <cellStyle name="Vírgula 3 6 15 2" xfId="8940" xr:uid="{00000000-0005-0000-0000-000050330000}"/>
    <cellStyle name="Vírgula 3 6 15 2 2" xfId="8941" xr:uid="{00000000-0005-0000-0000-000051330000}"/>
    <cellStyle name="Vírgula 3 6 15 2 2 2" xfId="8942" xr:uid="{00000000-0005-0000-0000-000052330000}"/>
    <cellStyle name="Vírgula 3 6 15 2 2 3" xfId="8943" xr:uid="{00000000-0005-0000-0000-000053330000}"/>
    <cellStyle name="Vírgula 3 6 15 2 3" xfId="8944" xr:uid="{00000000-0005-0000-0000-000054330000}"/>
    <cellStyle name="Vírgula 3 6 15 2 4" xfId="8945" xr:uid="{00000000-0005-0000-0000-000055330000}"/>
    <cellStyle name="Vírgula 3 6 15 2 5" xfId="8946" xr:uid="{00000000-0005-0000-0000-000056330000}"/>
    <cellStyle name="Vírgula 3 6 15 3" xfId="8947" xr:uid="{00000000-0005-0000-0000-000057330000}"/>
    <cellStyle name="Vírgula 3 6 15 3 2" xfId="8948" xr:uid="{00000000-0005-0000-0000-000058330000}"/>
    <cellStyle name="Vírgula 3 6 15 3 3" xfId="8949" xr:uid="{00000000-0005-0000-0000-000059330000}"/>
    <cellStyle name="Vírgula 3 6 15 4" xfId="8950" xr:uid="{00000000-0005-0000-0000-00005A330000}"/>
    <cellStyle name="Vírgula 3 6 15 5" xfId="8951" xr:uid="{00000000-0005-0000-0000-00005B330000}"/>
    <cellStyle name="Vírgula 3 6 15 6" xfId="8952" xr:uid="{00000000-0005-0000-0000-00005C330000}"/>
    <cellStyle name="Vírgula 3 6 16" xfId="8953" xr:uid="{00000000-0005-0000-0000-00005D330000}"/>
    <cellStyle name="Vírgula 3 6 16 2" xfId="8954" xr:uid="{00000000-0005-0000-0000-00005E330000}"/>
    <cellStyle name="Vírgula 3 6 16 2 2" xfId="8955" xr:uid="{00000000-0005-0000-0000-00005F330000}"/>
    <cellStyle name="Vírgula 3 6 16 2 3" xfId="8956" xr:uid="{00000000-0005-0000-0000-000060330000}"/>
    <cellStyle name="Vírgula 3 6 16 3" xfId="8957" xr:uid="{00000000-0005-0000-0000-000061330000}"/>
    <cellStyle name="Vírgula 3 6 16 4" xfId="8958" xr:uid="{00000000-0005-0000-0000-000062330000}"/>
    <cellStyle name="Vírgula 3 6 16 5" xfId="8959" xr:uid="{00000000-0005-0000-0000-000063330000}"/>
    <cellStyle name="Vírgula 3 6 17" xfId="8960" xr:uid="{00000000-0005-0000-0000-000064330000}"/>
    <cellStyle name="Vírgula 3 6 17 2" xfId="8961" xr:uid="{00000000-0005-0000-0000-000065330000}"/>
    <cellStyle name="Vírgula 3 6 17 2 2" xfId="8962" xr:uid="{00000000-0005-0000-0000-000066330000}"/>
    <cellStyle name="Vírgula 3 6 17 2 3" xfId="8963" xr:uid="{00000000-0005-0000-0000-000067330000}"/>
    <cellStyle name="Vírgula 3 6 17 3" xfId="8964" xr:uid="{00000000-0005-0000-0000-000068330000}"/>
    <cellStyle name="Vírgula 3 6 17 4" xfId="8965" xr:uid="{00000000-0005-0000-0000-000069330000}"/>
    <cellStyle name="Vírgula 3 6 17 5" xfId="8966" xr:uid="{00000000-0005-0000-0000-00006A330000}"/>
    <cellStyle name="Vírgula 3 6 18" xfId="8967" xr:uid="{00000000-0005-0000-0000-00006B330000}"/>
    <cellStyle name="Vírgula 3 6 18 2" xfId="8968" xr:uid="{00000000-0005-0000-0000-00006C330000}"/>
    <cellStyle name="Vírgula 3 6 18 3" xfId="8969" xr:uid="{00000000-0005-0000-0000-00006D330000}"/>
    <cellStyle name="Vírgula 3 6 19" xfId="8970" xr:uid="{00000000-0005-0000-0000-00006E330000}"/>
    <cellStyle name="Vírgula 3 6 2" xfId="529" xr:uid="{00000000-0005-0000-0000-00006F330000}"/>
    <cellStyle name="Vírgula 3 6 2 10" xfId="12644" xr:uid="{00000000-0005-0000-0000-000070330000}"/>
    <cellStyle name="Vírgula 3 6 2 10 2" xfId="18575" xr:uid="{2B7C44E7-C3C4-45A9-B9AE-8DD7AC88CD1A}"/>
    <cellStyle name="Vírgula 3 6 2 10 2 2" xfId="30369" xr:uid="{DE6AE299-901F-467A-8B9E-37F3BF1D95D5}"/>
    <cellStyle name="Vírgula 3 6 2 10 2 3" xfId="42168" xr:uid="{5F8C8599-862D-4544-80F8-3ADB0E004264}"/>
    <cellStyle name="Vírgula 3 6 2 10 3" xfId="24476" xr:uid="{DFB928DA-66F6-4C1E-8EDA-F49796B6A5E6}"/>
    <cellStyle name="Vírgula 3 6 2 10 4" xfId="36271" xr:uid="{9B021FAC-0794-4DB6-9616-EB64B0CF6250}"/>
    <cellStyle name="Vírgula 3 6 2 11" xfId="15631" xr:uid="{319143B1-D917-4BB9-AB98-229CFB445892}"/>
    <cellStyle name="Vírgula 3 6 2 11 2" xfId="27429" xr:uid="{68A863FF-03B9-4907-B9AA-6D441C225F66}"/>
    <cellStyle name="Vírgula 3 6 2 11 3" xfId="39224" xr:uid="{2D5E2F78-16C6-4E5C-943F-B54629433716}"/>
    <cellStyle name="Vírgula 3 6 2 12" xfId="21539" xr:uid="{42FF6BC1-0B3E-4C8B-9009-22E1E9202B3D}"/>
    <cellStyle name="Vírgula 3 6 2 13" xfId="33331" xr:uid="{7E1E571E-F2BC-40DA-84DA-F5EA9ABBA763}"/>
    <cellStyle name="Vírgula 3 6 2 2" xfId="8971" xr:uid="{00000000-0005-0000-0000-000071330000}"/>
    <cellStyle name="Vírgula 3 6 2 2 2" xfId="8972" xr:uid="{00000000-0005-0000-0000-000072330000}"/>
    <cellStyle name="Vírgula 3 6 2 2 2 2" xfId="8973" xr:uid="{00000000-0005-0000-0000-000073330000}"/>
    <cellStyle name="Vírgula 3 6 2 2 2 2 2" xfId="8974" xr:uid="{00000000-0005-0000-0000-000074330000}"/>
    <cellStyle name="Vírgula 3 6 2 2 2 2 3" xfId="8975" xr:uid="{00000000-0005-0000-0000-000075330000}"/>
    <cellStyle name="Vírgula 3 6 2 2 2 3" xfId="8976" xr:uid="{00000000-0005-0000-0000-000076330000}"/>
    <cellStyle name="Vírgula 3 6 2 2 2 4" xfId="8977" xr:uid="{00000000-0005-0000-0000-000077330000}"/>
    <cellStyle name="Vírgula 3 6 2 2 2 5" xfId="8978" xr:uid="{00000000-0005-0000-0000-000078330000}"/>
    <cellStyle name="Vírgula 3 6 2 2 3" xfId="8979" xr:uid="{00000000-0005-0000-0000-000079330000}"/>
    <cellStyle name="Vírgula 3 6 2 2 3 2" xfId="8980" xr:uid="{00000000-0005-0000-0000-00007A330000}"/>
    <cellStyle name="Vírgula 3 6 2 2 3 2 2" xfId="8981" xr:uid="{00000000-0005-0000-0000-00007B330000}"/>
    <cellStyle name="Vírgula 3 6 2 2 3 2 3" xfId="8982" xr:uid="{00000000-0005-0000-0000-00007C330000}"/>
    <cellStyle name="Vírgula 3 6 2 2 3 3" xfId="8983" xr:uid="{00000000-0005-0000-0000-00007D330000}"/>
    <cellStyle name="Vírgula 3 6 2 2 3 4" xfId="8984" xr:uid="{00000000-0005-0000-0000-00007E330000}"/>
    <cellStyle name="Vírgula 3 6 2 2 3 5" xfId="8985" xr:uid="{00000000-0005-0000-0000-00007F330000}"/>
    <cellStyle name="Vírgula 3 6 2 2 4" xfId="8986" xr:uid="{00000000-0005-0000-0000-000080330000}"/>
    <cellStyle name="Vírgula 3 6 2 2 4 2" xfId="8987" xr:uid="{00000000-0005-0000-0000-000081330000}"/>
    <cellStyle name="Vírgula 3 6 2 2 4 3" xfId="8988" xr:uid="{00000000-0005-0000-0000-000082330000}"/>
    <cellStyle name="Vírgula 3 6 2 2 5" xfId="8989" xr:uid="{00000000-0005-0000-0000-000083330000}"/>
    <cellStyle name="Vírgula 3 6 2 2 6" xfId="8990" xr:uid="{00000000-0005-0000-0000-000084330000}"/>
    <cellStyle name="Vírgula 3 6 2 2 7" xfId="8991" xr:uid="{00000000-0005-0000-0000-000085330000}"/>
    <cellStyle name="Vírgula 3 6 2 3" xfId="8992" xr:uid="{00000000-0005-0000-0000-000086330000}"/>
    <cellStyle name="Vírgula 3 6 2 3 2" xfId="8993" xr:uid="{00000000-0005-0000-0000-000087330000}"/>
    <cellStyle name="Vírgula 3 6 2 3 2 2" xfId="8994" xr:uid="{00000000-0005-0000-0000-000088330000}"/>
    <cellStyle name="Vírgula 3 6 2 3 2 3" xfId="8995" xr:uid="{00000000-0005-0000-0000-000089330000}"/>
    <cellStyle name="Vírgula 3 6 2 3 3" xfId="8996" xr:uid="{00000000-0005-0000-0000-00008A330000}"/>
    <cellStyle name="Vírgula 3 6 2 3 4" xfId="8997" xr:uid="{00000000-0005-0000-0000-00008B330000}"/>
    <cellStyle name="Vírgula 3 6 2 3 5" xfId="8998" xr:uid="{00000000-0005-0000-0000-00008C330000}"/>
    <cellStyle name="Vírgula 3 6 2 4" xfId="8999" xr:uid="{00000000-0005-0000-0000-00008D330000}"/>
    <cellStyle name="Vírgula 3 6 2 4 2" xfId="9000" xr:uid="{00000000-0005-0000-0000-00008E330000}"/>
    <cellStyle name="Vírgula 3 6 2 4 2 2" xfId="9001" xr:uid="{00000000-0005-0000-0000-00008F330000}"/>
    <cellStyle name="Vírgula 3 6 2 4 2 3" xfId="9002" xr:uid="{00000000-0005-0000-0000-000090330000}"/>
    <cellStyle name="Vírgula 3 6 2 4 3" xfId="9003" xr:uid="{00000000-0005-0000-0000-000091330000}"/>
    <cellStyle name="Vírgula 3 6 2 4 4" xfId="9004" xr:uid="{00000000-0005-0000-0000-000092330000}"/>
    <cellStyle name="Vírgula 3 6 2 4 5" xfId="9005" xr:uid="{00000000-0005-0000-0000-000093330000}"/>
    <cellStyle name="Vírgula 3 6 2 5" xfId="9006" xr:uid="{00000000-0005-0000-0000-000094330000}"/>
    <cellStyle name="Vírgula 3 6 2 5 2" xfId="9007" xr:uid="{00000000-0005-0000-0000-000095330000}"/>
    <cellStyle name="Vírgula 3 6 2 5 3" xfId="9008" xr:uid="{00000000-0005-0000-0000-000096330000}"/>
    <cellStyle name="Vírgula 3 6 2 6" xfId="9009" xr:uid="{00000000-0005-0000-0000-000097330000}"/>
    <cellStyle name="Vírgula 3 6 2 7" xfId="9010" xr:uid="{00000000-0005-0000-0000-000098330000}"/>
    <cellStyle name="Vírgula 3 6 2 8" xfId="9011" xr:uid="{00000000-0005-0000-0000-000099330000}"/>
    <cellStyle name="Vírgula 3 6 2 9" xfId="11244" xr:uid="{00000000-0005-0000-0000-00009A330000}"/>
    <cellStyle name="Vírgula 3 6 2 9 2" xfId="14187" xr:uid="{00000000-0005-0000-0000-00009B330000}"/>
    <cellStyle name="Vírgula 3 6 2 9 2 2" xfId="20118" xr:uid="{7AC7EAB4-D781-47F6-A0FE-E363BCE730BB}"/>
    <cellStyle name="Vírgula 3 6 2 9 2 2 2" xfId="31912" xr:uid="{E0A31FFB-0A24-4EBA-B0E0-00B4EFB02B35}"/>
    <cellStyle name="Vírgula 3 6 2 9 2 2 3" xfId="43711" xr:uid="{B41B01AB-85C2-40A0-B4A6-477015F67F46}"/>
    <cellStyle name="Vírgula 3 6 2 9 2 3" xfId="26019" xr:uid="{C1B7D748-DD96-4083-B1EF-4D24A705D4CD}"/>
    <cellStyle name="Vírgula 3 6 2 9 2 4" xfId="37814" xr:uid="{904ADA60-798A-49B7-9918-C2D2433908FA}"/>
    <cellStyle name="Vírgula 3 6 2 9 3" xfId="17182" xr:uid="{E9E930C8-C104-46BC-81D6-C10C0E40F89B}"/>
    <cellStyle name="Vírgula 3 6 2 9 3 2" xfId="28976" xr:uid="{81D1A787-FC58-423A-BCD7-EB5667E885F1}"/>
    <cellStyle name="Vírgula 3 6 2 9 3 3" xfId="40775" xr:uid="{72F3ADD3-B723-4113-BB46-6329164ED81D}"/>
    <cellStyle name="Vírgula 3 6 2 9 4" xfId="23083" xr:uid="{A7164252-A2B9-4601-A3D1-0F0773617955}"/>
    <cellStyle name="Vírgula 3 6 2 9 5" xfId="34878" xr:uid="{470D94F1-79A3-4A8F-8943-1D4FC166E0BE}"/>
    <cellStyle name="Vírgula 3 6 2_Empréstimos e Financiamento SPE" xfId="10817" xr:uid="{00000000-0005-0000-0000-00009C330000}"/>
    <cellStyle name="Vírgula 3 6 20" xfId="9012" xr:uid="{00000000-0005-0000-0000-00009D330000}"/>
    <cellStyle name="Vírgula 3 6 21" xfId="9013" xr:uid="{00000000-0005-0000-0000-00009E330000}"/>
    <cellStyle name="Vírgula 3 6 22" xfId="10949" xr:uid="{00000000-0005-0000-0000-00009F330000}"/>
    <cellStyle name="Vírgula 3 6 22 2" xfId="13898" xr:uid="{00000000-0005-0000-0000-0000A0330000}"/>
    <cellStyle name="Vírgula 3 6 22 2 2" xfId="19829" xr:uid="{50CCAFAA-C875-46ED-AD58-AF5BACF481D2}"/>
    <cellStyle name="Vírgula 3 6 22 2 2 2" xfId="31623" xr:uid="{554B97C8-3A89-46D2-B7E7-338E987E3241}"/>
    <cellStyle name="Vírgula 3 6 22 2 2 3" xfId="43422" xr:uid="{B2F85F06-98B1-4413-8A51-C4858FE93D0D}"/>
    <cellStyle name="Vírgula 3 6 22 2 3" xfId="25730" xr:uid="{C25C516F-5A62-454E-8A39-C9F5A5785DB7}"/>
    <cellStyle name="Vírgula 3 6 22 2 4" xfId="37525" xr:uid="{E3524596-2E30-4E79-87DA-78D694B92838}"/>
    <cellStyle name="Vírgula 3 6 22 3" xfId="16893" xr:uid="{1CC50837-1D8E-40FF-A38F-1375D6776A62}"/>
    <cellStyle name="Vírgula 3 6 22 3 2" xfId="28687" xr:uid="{6D8570B9-BE21-40F1-B211-8D2F706751E9}"/>
    <cellStyle name="Vírgula 3 6 22 3 3" xfId="40486" xr:uid="{8C675846-7C65-4617-AEC7-EA6C60C2633C}"/>
    <cellStyle name="Vírgula 3 6 22 4" xfId="22794" xr:uid="{1D575BA4-5915-4F80-8778-EF9F3E3AFD5F}"/>
    <cellStyle name="Vírgula 3 6 22 5" xfId="34589" xr:uid="{FA09985B-1BF9-4977-BD58-42F7282E9236}"/>
    <cellStyle name="Vírgula 3 6 23" xfId="12347" xr:uid="{00000000-0005-0000-0000-0000A1330000}"/>
    <cellStyle name="Vírgula 3 6 23 2" xfId="18278" xr:uid="{FDDB33A0-CE08-468C-88B2-294D5FB77FA8}"/>
    <cellStyle name="Vírgula 3 6 23 2 2" xfId="30072" xr:uid="{B7A4682C-7319-4669-81CD-BD6FB5BA8140}"/>
    <cellStyle name="Vírgula 3 6 23 2 3" xfId="41871" xr:uid="{CD6F1134-AB95-4BE4-A475-0C54AFE391E0}"/>
    <cellStyle name="Vírgula 3 6 23 3" xfId="24179" xr:uid="{15360A38-45A6-48D0-97D0-ACE835724417}"/>
    <cellStyle name="Vírgula 3 6 23 4" xfId="35974" xr:uid="{88E422C1-6F50-481B-9902-E16D0981C0F7}"/>
    <cellStyle name="Vírgula 3 6 24" xfId="15334" xr:uid="{191913D9-C844-4EBF-95CA-EDAEB2A1CD25}"/>
    <cellStyle name="Vírgula 3 6 24 2" xfId="27132" xr:uid="{895656F1-75B8-41B9-989E-A5AE736874C7}"/>
    <cellStyle name="Vírgula 3 6 24 3" xfId="38927" xr:uid="{91804D0F-F271-4356-9ACF-E9C5C4930576}"/>
    <cellStyle name="Vírgula 3 6 25" xfId="21242" xr:uid="{9A796B4D-1599-4EA3-ADE4-8E957D88A40F}"/>
    <cellStyle name="Vírgula 3 6 26" xfId="33034" xr:uid="{9268F2F2-52E4-4A7C-83CA-ABB918030BAD}"/>
    <cellStyle name="Vírgula 3 6 3" xfId="388" xr:uid="{00000000-0005-0000-0000-0000A2330000}"/>
    <cellStyle name="Vírgula 3 6 3 10" xfId="15490" xr:uid="{BF19AFA3-CE43-49F2-A6E6-99AE860FDF2F}"/>
    <cellStyle name="Vírgula 3 6 3 10 2" xfId="27288" xr:uid="{8648EC82-E0F4-41F7-B0DF-65DFCE902B4F}"/>
    <cellStyle name="Vírgula 3 6 3 10 3" xfId="39083" xr:uid="{1E727DB4-5654-4813-AF6D-97A84C45F763}"/>
    <cellStyle name="Vírgula 3 6 3 11" xfId="21398" xr:uid="{A019118D-E942-4551-B079-94F79ABAC887}"/>
    <cellStyle name="Vírgula 3 6 3 12" xfId="33190" xr:uid="{6339BC80-2A88-4E8A-A5D5-1B5BEDF3B4D9}"/>
    <cellStyle name="Vírgula 3 6 3 2" xfId="9014" xr:uid="{00000000-0005-0000-0000-0000A3330000}"/>
    <cellStyle name="Vírgula 3 6 3 2 2" xfId="9015" xr:uid="{00000000-0005-0000-0000-0000A4330000}"/>
    <cellStyle name="Vírgula 3 6 3 2 2 2" xfId="9016" xr:uid="{00000000-0005-0000-0000-0000A5330000}"/>
    <cellStyle name="Vírgula 3 6 3 2 2 3" xfId="9017" xr:uid="{00000000-0005-0000-0000-0000A6330000}"/>
    <cellStyle name="Vírgula 3 6 3 2 3" xfId="9018" xr:uid="{00000000-0005-0000-0000-0000A7330000}"/>
    <cellStyle name="Vírgula 3 6 3 2 4" xfId="9019" xr:uid="{00000000-0005-0000-0000-0000A8330000}"/>
    <cellStyle name="Vírgula 3 6 3 2 5" xfId="9020" xr:uid="{00000000-0005-0000-0000-0000A9330000}"/>
    <cellStyle name="Vírgula 3 6 3 3" xfId="9021" xr:uid="{00000000-0005-0000-0000-0000AA330000}"/>
    <cellStyle name="Vírgula 3 6 3 3 2" xfId="9022" xr:uid="{00000000-0005-0000-0000-0000AB330000}"/>
    <cellStyle name="Vírgula 3 6 3 3 2 2" xfId="9023" xr:uid="{00000000-0005-0000-0000-0000AC330000}"/>
    <cellStyle name="Vírgula 3 6 3 3 2 3" xfId="9024" xr:uid="{00000000-0005-0000-0000-0000AD330000}"/>
    <cellStyle name="Vírgula 3 6 3 3 3" xfId="9025" xr:uid="{00000000-0005-0000-0000-0000AE330000}"/>
    <cellStyle name="Vírgula 3 6 3 3 4" xfId="9026" xr:uid="{00000000-0005-0000-0000-0000AF330000}"/>
    <cellStyle name="Vírgula 3 6 3 3 5" xfId="9027" xr:uid="{00000000-0005-0000-0000-0000B0330000}"/>
    <cellStyle name="Vírgula 3 6 3 4" xfId="9028" xr:uid="{00000000-0005-0000-0000-0000B1330000}"/>
    <cellStyle name="Vírgula 3 6 3 4 2" xfId="9029" xr:uid="{00000000-0005-0000-0000-0000B2330000}"/>
    <cellStyle name="Vírgula 3 6 3 4 3" xfId="9030" xr:uid="{00000000-0005-0000-0000-0000B3330000}"/>
    <cellStyle name="Vírgula 3 6 3 5" xfId="9031" xr:uid="{00000000-0005-0000-0000-0000B4330000}"/>
    <cellStyle name="Vírgula 3 6 3 6" xfId="9032" xr:uid="{00000000-0005-0000-0000-0000B5330000}"/>
    <cellStyle name="Vírgula 3 6 3 7" xfId="9033" xr:uid="{00000000-0005-0000-0000-0000B6330000}"/>
    <cellStyle name="Vírgula 3 6 3 8" xfId="11105" xr:uid="{00000000-0005-0000-0000-0000B7330000}"/>
    <cellStyle name="Vírgula 3 6 3 8 2" xfId="14048" xr:uid="{00000000-0005-0000-0000-0000B8330000}"/>
    <cellStyle name="Vírgula 3 6 3 8 2 2" xfId="19979" xr:uid="{A8E5B266-D346-4584-9F55-2D32F54734D3}"/>
    <cellStyle name="Vírgula 3 6 3 8 2 2 2" xfId="31773" xr:uid="{1F4B77C0-F799-422F-84D0-1AFF99534F45}"/>
    <cellStyle name="Vírgula 3 6 3 8 2 2 3" xfId="43572" xr:uid="{314A7853-E649-434A-A1A8-9792DF663DA1}"/>
    <cellStyle name="Vírgula 3 6 3 8 2 3" xfId="25880" xr:uid="{681F29A9-AFA3-4FE3-A20A-D32C4A0FB5A2}"/>
    <cellStyle name="Vírgula 3 6 3 8 2 4" xfId="37675" xr:uid="{2F3A598A-74DA-41B1-BEF4-F0A261208F06}"/>
    <cellStyle name="Vírgula 3 6 3 8 3" xfId="17043" xr:uid="{9C0A0552-799E-4751-B4B7-D70C83D45856}"/>
    <cellStyle name="Vírgula 3 6 3 8 3 2" xfId="28837" xr:uid="{F7DEDD4F-71DA-4716-9DBC-290676D9C751}"/>
    <cellStyle name="Vírgula 3 6 3 8 3 3" xfId="40636" xr:uid="{FE5227E4-B102-40C7-A1C6-ED086DDCF74A}"/>
    <cellStyle name="Vírgula 3 6 3 8 4" xfId="22944" xr:uid="{D754F3F4-702D-4B16-B57D-A8B6791465BC}"/>
    <cellStyle name="Vírgula 3 6 3 8 5" xfId="34739" xr:uid="{D3B0FCCC-618F-4009-95C8-FC04DC7D4298}"/>
    <cellStyle name="Vírgula 3 6 3 9" xfId="12503" xr:uid="{00000000-0005-0000-0000-0000B9330000}"/>
    <cellStyle name="Vírgula 3 6 3 9 2" xfId="18434" xr:uid="{D6BD4A9C-FB29-44A7-BCE6-601E8B95BC9B}"/>
    <cellStyle name="Vírgula 3 6 3 9 2 2" xfId="30228" xr:uid="{3749B6FA-41EF-4060-A6EF-5A73904D2F05}"/>
    <cellStyle name="Vírgula 3 6 3 9 2 3" xfId="42027" xr:uid="{7A38F62E-37A5-40FA-BF47-39949397203B}"/>
    <cellStyle name="Vírgula 3 6 3 9 3" xfId="24335" xr:uid="{E53C46A7-2417-445D-8735-C327704F8F70}"/>
    <cellStyle name="Vírgula 3 6 3 9 4" xfId="36130" xr:uid="{6DD51238-03E8-43B3-9DB3-F79FDE20E5D3}"/>
    <cellStyle name="Vírgula 3 6 3_Empréstimos e Financiamento SPE" xfId="10818" xr:uid="{00000000-0005-0000-0000-0000BA330000}"/>
    <cellStyle name="Vírgula 3 6 4" xfId="9034" xr:uid="{00000000-0005-0000-0000-0000BB330000}"/>
    <cellStyle name="Vírgula 3 6 4 2" xfId="9035" xr:uid="{00000000-0005-0000-0000-0000BC330000}"/>
    <cellStyle name="Vírgula 3 6 4 2 2" xfId="9036" xr:uid="{00000000-0005-0000-0000-0000BD330000}"/>
    <cellStyle name="Vírgula 3 6 4 2 2 2" xfId="9037" xr:uid="{00000000-0005-0000-0000-0000BE330000}"/>
    <cellStyle name="Vírgula 3 6 4 2 2 3" xfId="9038" xr:uid="{00000000-0005-0000-0000-0000BF330000}"/>
    <cellStyle name="Vírgula 3 6 4 2 3" xfId="9039" xr:uid="{00000000-0005-0000-0000-0000C0330000}"/>
    <cellStyle name="Vírgula 3 6 4 2 4" xfId="9040" xr:uid="{00000000-0005-0000-0000-0000C1330000}"/>
    <cellStyle name="Vírgula 3 6 4 2 5" xfId="9041" xr:uid="{00000000-0005-0000-0000-0000C2330000}"/>
    <cellStyle name="Vírgula 3 6 4 3" xfId="9042" xr:uid="{00000000-0005-0000-0000-0000C3330000}"/>
    <cellStyle name="Vírgula 3 6 4 3 2" xfId="9043" xr:uid="{00000000-0005-0000-0000-0000C4330000}"/>
    <cellStyle name="Vírgula 3 6 4 3 2 2" xfId="9044" xr:uid="{00000000-0005-0000-0000-0000C5330000}"/>
    <cellStyle name="Vírgula 3 6 4 3 2 3" xfId="9045" xr:uid="{00000000-0005-0000-0000-0000C6330000}"/>
    <cellStyle name="Vírgula 3 6 4 3 3" xfId="9046" xr:uid="{00000000-0005-0000-0000-0000C7330000}"/>
    <cellStyle name="Vírgula 3 6 4 3 4" xfId="9047" xr:uid="{00000000-0005-0000-0000-0000C8330000}"/>
    <cellStyle name="Vírgula 3 6 4 3 5" xfId="9048" xr:uid="{00000000-0005-0000-0000-0000C9330000}"/>
    <cellStyle name="Vírgula 3 6 4 4" xfId="9049" xr:uid="{00000000-0005-0000-0000-0000CA330000}"/>
    <cellStyle name="Vírgula 3 6 4 4 2" xfId="9050" xr:uid="{00000000-0005-0000-0000-0000CB330000}"/>
    <cellStyle name="Vírgula 3 6 4 4 3" xfId="9051" xr:uid="{00000000-0005-0000-0000-0000CC330000}"/>
    <cellStyle name="Vírgula 3 6 4 5" xfId="9052" xr:uid="{00000000-0005-0000-0000-0000CD330000}"/>
    <cellStyle name="Vírgula 3 6 4 6" xfId="9053" xr:uid="{00000000-0005-0000-0000-0000CE330000}"/>
    <cellStyle name="Vírgula 3 6 4 7" xfId="9054" xr:uid="{00000000-0005-0000-0000-0000CF330000}"/>
    <cellStyle name="Vírgula 3 6 5" xfId="9055" xr:uid="{00000000-0005-0000-0000-0000D0330000}"/>
    <cellStyle name="Vírgula 3 6 5 2" xfId="9056" xr:uid="{00000000-0005-0000-0000-0000D1330000}"/>
    <cellStyle name="Vírgula 3 6 5 2 2" xfId="9057" xr:uid="{00000000-0005-0000-0000-0000D2330000}"/>
    <cellStyle name="Vírgula 3 6 5 2 2 2" xfId="9058" xr:uid="{00000000-0005-0000-0000-0000D3330000}"/>
    <cellStyle name="Vírgula 3 6 5 2 2 3" xfId="9059" xr:uid="{00000000-0005-0000-0000-0000D4330000}"/>
    <cellStyle name="Vírgula 3 6 5 2 3" xfId="9060" xr:uid="{00000000-0005-0000-0000-0000D5330000}"/>
    <cellStyle name="Vírgula 3 6 5 2 4" xfId="9061" xr:uid="{00000000-0005-0000-0000-0000D6330000}"/>
    <cellStyle name="Vírgula 3 6 5 2 5" xfId="9062" xr:uid="{00000000-0005-0000-0000-0000D7330000}"/>
    <cellStyle name="Vírgula 3 6 5 3" xfId="9063" xr:uid="{00000000-0005-0000-0000-0000D8330000}"/>
    <cellStyle name="Vírgula 3 6 5 3 2" xfId="9064" xr:uid="{00000000-0005-0000-0000-0000D9330000}"/>
    <cellStyle name="Vírgula 3 6 5 3 2 2" xfId="9065" xr:uid="{00000000-0005-0000-0000-0000DA330000}"/>
    <cellStyle name="Vírgula 3 6 5 3 2 3" xfId="9066" xr:uid="{00000000-0005-0000-0000-0000DB330000}"/>
    <cellStyle name="Vírgula 3 6 5 3 3" xfId="9067" xr:uid="{00000000-0005-0000-0000-0000DC330000}"/>
    <cellStyle name="Vírgula 3 6 5 3 4" xfId="9068" xr:uid="{00000000-0005-0000-0000-0000DD330000}"/>
    <cellStyle name="Vírgula 3 6 5 3 5" xfId="9069" xr:uid="{00000000-0005-0000-0000-0000DE330000}"/>
    <cellStyle name="Vírgula 3 6 5 4" xfId="9070" xr:uid="{00000000-0005-0000-0000-0000DF330000}"/>
    <cellStyle name="Vírgula 3 6 5 4 2" xfId="9071" xr:uid="{00000000-0005-0000-0000-0000E0330000}"/>
    <cellStyle name="Vírgula 3 6 5 4 3" xfId="9072" xr:uid="{00000000-0005-0000-0000-0000E1330000}"/>
    <cellStyle name="Vírgula 3 6 5 5" xfId="9073" xr:uid="{00000000-0005-0000-0000-0000E2330000}"/>
    <cellStyle name="Vírgula 3 6 5 6" xfId="9074" xr:uid="{00000000-0005-0000-0000-0000E3330000}"/>
    <cellStyle name="Vírgula 3 6 5 7" xfId="9075" xr:uid="{00000000-0005-0000-0000-0000E4330000}"/>
    <cellStyle name="Vírgula 3 6 6" xfId="9076" xr:uid="{00000000-0005-0000-0000-0000E5330000}"/>
    <cellStyle name="Vírgula 3 6 6 2" xfId="9077" xr:uid="{00000000-0005-0000-0000-0000E6330000}"/>
    <cellStyle name="Vírgula 3 6 6 2 2" xfId="9078" xr:uid="{00000000-0005-0000-0000-0000E7330000}"/>
    <cellStyle name="Vírgula 3 6 6 2 2 2" xfId="9079" xr:uid="{00000000-0005-0000-0000-0000E8330000}"/>
    <cellStyle name="Vírgula 3 6 6 2 2 3" xfId="9080" xr:uid="{00000000-0005-0000-0000-0000E9330000}"/>
    <cellStyle name="Vírgula 3 6 6 2 3" xfId="9081" xr:uid="{00000000-0005-0000-0000-0000EA330000}"/>
    <cellStyle name="Vírgula 3 6 6 2 4" xfId="9082" xr:uid="{00000000-0005-0000-0000-0000EB330000}"/>
    <cellStyle name="Vírgula 3 6 6 2 5" xfId="9083" xr:uid="{00000000-0005-0000-0000-0000EC330000}"/>
    <cellStyle name="Vírgula 3 6 6 3" xfId="9084" xr:uid="{00000000-0005-0000-0000-0000ED330000}"/>
    <cellStyle name="Vírgula 3 6 6 3 2" xfId="9085" xr:uid="{00000000-0005-0000-0000-0000EE330000}"/>
    <cellStyle name="Vírgula 3 6 6 3 2 2" xfId="9086" xr:uid="{00000000-0005-0000-0000-0000EF330000}"/>
    <cellStyle name="Vírgula 3 6 6 3 2 3" xfId="9087" xr:uid="{00000000-0005-0000-0000-0000F0330000}"/>
    <cellStyle name="Vírgula 3 6 6 3 3" xfId="9088" xr:uid="{00000000-0005-0000-0000-0000F1330000}"/>
    <cellStyle name="Vírgula 3 6 6 3 4" xfId="9089" xr:uid="{00000000-0005-0000-0000-0000F2330000}"/>
    <cellStyle name="Vírgula 3 6 6 3 5" xfId="9090" xr:uid="{00000000-0005-0000-0000-0000F3330000}"/>
    <cellStyle name="Vírgula 3 6 6 4" xfId="9091" xr:uid="{00000000-0005-0000-0000-0000F4330000}"/>
    <cellStyle name="Vírgula 3 6 6 4 2" xfId="9092" xr:uid="{00000000-0005-0000-0000-0000F5330000}"/>
    <cellStyle name="Vírgula 3 6 6 4 3" xfId="9093" xr:uid="{00000000-0005-0000-0000-0000F6330000}"/>
    <cellStyle name="Vírgula 3 6 6 5" xfId="9094" xr:uid="{00000000-0005-0000-0000-0000F7330000}"/>
    <cellStyle name="Vírgula 3 6 6 6" xfId="9095" xr:uid="{00000000-0005-0000-0000-0000F8330000}"/>
    <cellStyle name="Vírgula 3 6 6 7" xfId="9096" xr:uid="{00000000-0005-0000-0000-0000F9330000}"/>
    <cellStyle name="Vírgula 3 6 7" xfId="9097" xr:uid="{00000000-0005-0000-0000-0000FA330000}"/>
    <cellStyle name="Vírgula 3 6 7 2" xfId="9098" xr:uid="{00000000-0005-0000-0000-0000FB330000}"/>
    <cellStyle name="Vírgula 3 6 7 2 2" xfId="9099" xr:uid="{00000000-0005-0000-0000-0000FC330000}"/>
    <cellStyle name="Vírgula 3 6 7 2 2 2" xfId="9100" xr:uid="{00000000-0005-0000-0000-0000FD330000}"/>
    <cellStyle name="Vírgula 3 6 7 2 2 3" xfId="9101" xr:uid="{00000000-0005-0000-0000-0000FE330000}"/>
    <cellStyle name="Vírgula 3 6 7 2 3" xfId="9102" xr:uid="{00000000-0005-0000-0000-0000FF330000}"/>
    <cellStyle name="Vírgula 3 6 7 2 4" xfId="9103" xr:uid="{00000000-0005-0000-0000-000000340000}"/>
    <cellStyle name="Vírgula 3 6 7 2 5" xfId="9104" xr:uid="{00000000-0005-0000-0000-000001340000}"/>
    <cellStyle name="Vírgula 3 6 7 3" xfId="9105" xr:uid="{00000000-0005-0000-0000-000002340000}"/>
    <cellStyle name="Vírgula 3 6 7 3 2" xfId="9106" xr:uid="{00000000-0005-0000-0000-000003340000}"/>
    <cellStyle name="Vírgula 3 6 7 3 2 2" xfId="9107" xr:uid="{00000000-0005-0000-0000-000004340000}"/>
    <cellStyle name="Vírgula 3 6 7 3 2 3" xfId="9108" xr:uid="{00000000-0005-0000-0000-000005340000}"/>
    <cellStyle name="Vírgula 3 6 7 3 3" xfId="9109" xr:uid="{00000000-0005-0000-0000-000006340000}"/>
    <cellStyle name="Vírgula 3 6 7 3 4" xfId="9110" xr:uid="{00000000-0005-0000-0000-000007340000}"/>
    <cellStyle name="Vírgula 3 6 7 3 5" xfId="9111" xr:uid="{00000000-0005-0000-0000-000008340000}"/>
    <cellStyle name="Vírgula 3 6 7 4" xfId="9112" xr:uid="{00000000-0005-0000-0000-000009340000}"/>
    <cellStyle name="Vírgula 3 6 7 4 2" xfId="9113" xr:uid="{00000000-0005-0000-0000-00000A340000}"/>
    <cellStyle name="Vírgula 3 6 7 4 3" xfId="9114" xr:uid="{00000000-0005-0000-0000-00000B340000}"/>
    <cellStyle name="Vírgula 3 6 7 5" xfId="9115" xr:uid="{00000000-0005-0000-0000-00000C340000}"/>
    <cellStyle name="Vírgula 3 6 7 6" xfId="9116" xr:uid="{00000000-0005-0000-0000-00000D340000}"/>
    <cellStyle name="Vírgula 3 6 7 7" xfId="9117" xr:uid="{00000000-0005-0000-0000-00000E340000}"/>
    <cellStyle name="Vírgula 3 6 8" xfId="9118" xr:uid="{00000000-0005-0000-0000-00000F340000}"/>
    <cellStyle name="Vírgula 3 6 8 2" xfId="9119" xr:uid="{00000000-0005-0000-0000-000010340000}"/>
    <cellStyle name="Vírgula 3 6 8 2 2" xfId="9120" xr:uid="{00000000-0005-0000-0000-000011340000}"/>
    <cellStyle name="Vírgula 3 6 8 2 2 2" xfId="9121" xr:uid="{00000000-0005-0000-0000-000012340000}"/>
    <cellStyle name="Vírgula 3 6 8 2 2 3" xfId="9122" xr:uid="{00000000-0005-0000-0000-000013340000}"/>
    <cellStyle name="Vírgula 3 6 8 2 3" xfId="9123" xr:uid="{00000000-0005-0000-0000-000014340000}"/>
    <cellStyle name="Vírgula 3 6 8 2 4" xfId="9124" xr:uid="{00000000-0005-0000-0000-000015340000}"/>
    <cellStyle name="Vírgula 3 6 8 2 5" xfId="9125" xr:uid="{00000000-0005-0000-0000-000016340000}"/>
    <cellStyle name="Vírgula 3 6 8 3" xfId="9126" xr:uid="{00000000-0005-0000-0000-000017340000}"/>
    <cellStyle name="Vírgula 3 6 8 3 2" xfId="9127" xr:uid="{00000000-0005-0000-0000-000018340000}"/>
    <cellStyle name="Vírgula 3 6 8 3 2 2" xfId="9128" xr:uid="{00000000-0005-0000-0000-000019340000}"/>
    <cellStyle name="Vírgula 3 6 8 3 2 3" xfId="9129" xr:uid="{00000000-0005-0000-0000-00001A340000}"/>
    <cellStyle name="Vírgula 3 6 8 3 3" xfId="9130" xr:uid="{00000000-0005-0000-0000-00001B340000}"/>
    <cellStyle name="Vírgula 3 6 8 3 4" xfId="9131" xr:uid="{00000000-0005-0000-0000-00001C340000}"/>
    <cellStyle name="Vírgula 3 6 8 3 5" xfId="9132" xr:uid="{00000000-0005-0000-0000-00001D340000}"/>
    <cellStyle name="Vírgula 3 6 8 4" xfId="9133" xr:uid="{00000000-0005-0000-0000-00001E340000}"/>
    <cellStyle name="Vírgula 3 6 8 4 2" xfId="9134" xr:uid="{00000000-0005-0000-0000-00001F340000}"/>
    <cellStyle name="Vírgula 3 6 8 4 3" xfId="9135" xr:uid="{00000000-0005-0000-0000-000020340000}"/>
    <cellStyle name="Vírgula 3 6 8 5" xfId="9136" xr:uid="{00000000-0005-0000-0000-000021340000}"/>
    <cellStyle name="Vírgula 3 6 8 6" xfId="9137" xr:uid="{00000000-0005-0000-0000-000022340000}"/>
    <cellStyle name="Vírgula 3 6 8 7" xfId="9138" xr:uid="{00000000-0005-0000-0000-000023340000}"/>
    <cellStyle name="Vírgula 3 6 9" xfId="9139" xr:uid="{00000000-0005-0000-0000-000024340000}"/>
    <cellStyle name="Vírgula 3 6 9 2" xfId="9140" xr:uid="{00000000-0005-0000-0000-000025340000}"/>
    <cellStyle name="Vírgula 3 6 9 2 2" xfId="9141" xr:uid="{00000000-0005-0000-0000-000026340000}"/>
    <cellStyle name="Vírgula 3 6 9 2 2 2" xfId="9142" xr:uid="{00000000-0005-0000-0000-000027340000}"/>
    <cellStyle name="Vírgula 3 6 9 2 2 3" xfId="9143" xr:uid="{00000000-0005-0000-0000-000028340000}"/>
    <cellStyle name="Vírgula 3 6 9 2 3" xfId="9144" xr:uid="{00000000-0005-0000-0000-000029340000}"/>
    <cellStyle name="Vírgula 3 6 9 2 4" xfId="9145" xr:uid="{00000000-0005-0000-0000-00002A340000}"/>
    <cellStyle name="Vírgula 3 6 9 2 5" xfId="9146" xr:uid="{00000000-0005-0000-0000-00002B340000}"/>
    <cellStyle name="Vírgula 3 6 9 3" xfId="9147" xr:uid="{00000000-0005-0000-0000-00002C340000}"/>
    <cellStyle name="Vírgula 3 6 9 3 2" xfId="9148" xr:uid="{00000000-0005-0000-0000-00002D340000}"/>
    <cellStyle name="Vírgula 3 6 9 3 2 2" xfId="9149" xr:uid="{00000000-0005-0000-0000-00002E340000}"/>
    <cellStyle name="Vírgula 3 6 9 3 2 3" xfId="9150" xr:uid="{00000000-0005-0000-0000-00002F340000}"/>
    <cellStyle name="Vírgula 3 6 9 3 3" xfId="9151" xr:uid="{00000000-0005-0000-0000-000030340000}"/>
    <cellStyle name="Vírgula 3 6 9 3 4" xfId="9152" xr:uid="{00000000-0005-0000-0000-000031340000}"/>
    <cellStyle name="Vírgula 3 6 9 3 5" xfId="9153" xr:uid="{00000000-0005-0000-0000-000032340000}"/>
    <cellStyle name="Vírgula 3 6 9 4" xfId="9154" xr:uid="{00000000-0005-0000-0000-000033340000}"/>
    <cellStyle name="Vírgula 3 6 9 4 2" xfId="9155" xr:uid="{00000000-0005-0000-0000-000034340000}"/>
    <cellStyle name="Vírgula 3 6 9 4 3" xfId="9156" xr:uid="{00000000-0005-0000-0000-000035340000}"/>
    <cellStyle name="Vírgula 3 6 9 5" xfId="9157" xr:uid="{00000000-0005-0000-0000-000036340000}"/>
    <cellStyle name="Vírgula 3 6 9 6" xfId="9158" xr:uid="{00000000-0005-0000-0000-000037340000}"/>
    <cellStyle name="Vírgula 3 6 9 7" xfId="9159" xr:uid="{00000000-0005-0000-0000-000038340000}"/>
    <cellStyle name="Vírgula 3 6_Empréstimos e Financiamento SPE" xfId="10816" xr:uid="{00000000-0005-0000-0000-000039340000}"/>
    <cellStyle name="Vírgula 3 7" xfId="154" xr:uid="{00000000-0005-0000-0000-00003A340000}"/>
    <cellStyle name="Vírgula 3 7 10" xfId="15387" xr:uid="{B48C81CF-8CB1-4CE2-8621-2E25B232202D}"/>
    <cellStyle name="Vírgula 3 7 10 2" xfId="27185" xr:uid="{721D1814-75F9-45F9-8CBB-BD81441B06AF}"/>
    <cellStyle name="Vírgula 3 7 10 3" xfId="38980" xr:uid="{5EA6B8EF-E469-4540-BBED-6C36E8D4CB6D}"/>
    <cellStyle name="Vírgula 3 7 11" xfId="21295" xr:uid="{9FF4A50F-3E2D-44FC-9900-87BD9706C01A}"/>
    <cellStyle name="Vírgula 3 7 12" xfId="33087" xr:uid="{90D88954-C634-4D3D-9E38-FB401B052A81}"/>
    <cellStyle name="Vírgula 3 7 2" xfId="582" xr:uid="{00000000-0005-0000-0000-00003B340000}"/>
    <cellStyle name="Vírgula 3 7 2 10" xfId="33384" xr:uid="{E0DF4F66-820B-4B80-BDFA-0912810B8B7A}"/>
    <cellStyle name="Vírgula 3 7 2 2" xfId="9160" xr:uid="{00000000-0005-0000-0000-00003C340000}"/>
    <cellStyle name="Vírgula 3 7 2 2 2" xfId="9161" xr:uid="{00000000-0005-0000-0000-00003D340000}"/>
    <cellStyle name="Vírgula 3 7 2 2 3" xfId="9162" xr:uid="{00000000-0005-0000-0000-00003E340000}"/>
    <cellStyle name="Vírgula 3 7 2 3" xfId="9163" xr:uid="{00000000-0005-0000-0000-00003F340000}"/>
    <cellStyle name="Vírgula 3 7 2 4" xfId="9164" xr:uid="{00000000-0005-0000-0000-000040340000}"/>
    <cellStyle name="Vírgula 3 7 2 5" xfId="9165" xr:uid="{00000000-0005-0000-0000-000041340000}"/>
    <cellStyle name="Vírgula 3 7 2 6" xfId="11294" xr:uid="{00000000-0005-0000-0000-000042340000}"/>
    <cellStyle name="Vírgula 3 7 2 6 2" xfId="14237" xr:uid="{00000000-0005-0000-0000-000043340000}"/>
    <cellStyle name="Vírgula 3 7 2 6 2 2" xfId="20168" xr:uid="{0157178F-8854-4256-B522-8220EA97B9A6}"/>
    <cellStyle name="Vírgula 3 7 2 6 2 2 2" xfId="31962" xr:uid="{446761C3-6B82-4A81-8805-314B04C49922}"/>
    <cellStyle name="Vírgula 3 7 2 6 2 2 3" xfId="43761" xr:uid="{93EFB0D4-8689-4E2A-893F-F9324A6A58FC}"/>
    <cellStyle name="Vírgula 3 7 2 6 2 3" xfId="26069" xr:uid="{C57F0686-A41B-41F4-BA4F-3B08AEEE29D9}"/>
    <cellStyle name="Vírgula 3 7 2 6 2 4" xfId="37864" xr:uid="{F70F9807-40FA-4711-8F3D-1C9BFAB4B428}"/>
    <cellStyle name="Vírgula 3 7 2 6 3" xfId="17232" xr:uid="{A0C205AF-4658-4C8C-A1DF-15F392D4A20A}"/>
    <cellStyle name="Vírgula 3 7 2 6 3 2" xfId="29026" xr:uid="{D75B1CBE-DBCE-4927-B4C3-1F90244354BF}"/>
    <cellStyle name="Vírgula 3 7 2 6 3 3" xfId="40825" xr:uid="{468E7C7F-3337-4D0B-B7E6-937C728E8CDA}"/>
    <cellStyle name="Vírgula 3 7 2 6 4" xfId="23133" xr:uid="{2B029F42-B9EC-4CCC-9097-495276AC2DE5}"/>
    <cellStyle name="Vírgula 3 7 2 6 5" xfId="34928" xr:uid="{4717F8B5-1398-4D95-B803-7AA4944DA50B}"/>
    <cellStyle name="Vírgula 3 7 2 7" xfId="12697" xr:uid="{00000000-0005-0000-0000-000044340000}"/>
    <cellStyle name="Vírgula 3 7 2 7 2" xfId="18628" xr:uid="{9AC21CC7-07D6-424D-BB48-2E571FDAC6ED}"/>
    <cellStyle name="Vírgula 3 7 2 7 2 2" xfId="30422" xr:uid="{03DBFE33-6C9F-4D62-B25A-FBF616A2BFCD}"/>
    <cellStyle name="Vírgula 3 7 2 7 2 3" xfId="42221" xr:uid="{693B32CD-69C5-4FC8-8550-C6992C3D3FA3}"/>
    <cellStyle name="Vírgula 3 7 2 7 3" xfId="24529" xr:uid="{5D517F5D-11E6-464D-A5D7-74A76916F320}"/>
    <cellStyle name="Vírgula 3 7 2 7 4" xfId="36324" xr:uid="{1591BF2F-0370-42C4-B8B1-3E809E4DD2E4}"/>
    <cellStyle name="Vírgula 3 7 2 8" xfId="15684" xr:uid="{429602F3-CFD1-4E5B-9912-00240FAF3D62}"/>
    <cellStyle name="Vírgula 3 7 2 8 2" xfId="27482" xr:uid="{6E7F5F04-E55F-4851-AEB3-82EE037D189A}"/>
    <cellStyle name="Vírgula 3 7 2 8 3" xfId="39277" xr:uid="{C41B98DA-FA24-414F-84A9-B29AF2D248A9}"/>
    <cellStyle name="Vírgula 3 7 2 9" xfId="21592" xr:uid="{A64E919A-2D0A-466D-90AB-7EF015FB91DE}"/>
    <cellStyle name="Vírgula 3 7 2_Empréstimos e Financiamento SPE" xfId="10820" xr:uid="{00000000-0005-0000-0000-000045340000}"/>
    <cellStyle name="Vírgula 3 7 3" xfId="438" xr:uid="{00000000-0005-0000-0000-000046340000}"/>
    <cellStyle name="Vírgula 3 7 3 10" xfId="33240" xr:uid="{D25AB523-3D5B-4CCB-86B1-3012C79C9A5D}"/>
    <cellStyle name="Vírgula 3 7 3 2" xfId="9166" xr:uid="{00000000-0005-0000-0000-000047340000}"/>
    <cellStyle name="Vírgula 3 7 3 2 2" xfId="9167" xr:uid="{00000000-0005-0000-0000-000048340000}"/>
    <cellStyle name="Vírgula 3 7 3 2 3" xfId="9168" xr:uid="{00000000-0005-0000-0000-000049340000}"/>
    <cellStyle name="Vírgula 3 7 3 3" xfId="9169" xr:uid="{00000000-0005-0000-0000-00004A340000}"/>
    <cellStyle name="Vírgula 3 7 3 4" xfId="9170" xr:uid="{00000000-0005-0000-0000-00004B340000}"/>
    <cellStyle name="Vírgula 3 7 3 5" xfId="9171" xr:uid="{00000000-0005-0000-0000-00004C340000}"/>
    <cellStyle name="Vírgula 3 7 3 6" xfId="11155" xr:uid="{00000000-0005-0000-0000-00004D340000}"/>
    <cellStyle name="Vírgula 3 7 3 6 2" xfId="14098" xr:uid="{00000000-0005-0000-0000-00004E340000}"/>
    <cellStyle name="Vírgula 3 7 3 6 2 2" xfId="20029" xr:uid="{AAEB74BD-8DE3-404E-A9B4-E207A25AD534}"/>
    <cellStyle name="Vírgula 3 7 3 6 2 2 2" xfId="31823" xr:uid="{08009B5E-6CB3-4FD3-9447-F04374BC404E}"/>
    <cellStyle name="Vírgula 3 7 3 6 2 2 3" xfId="43622" xr:uid="{FF06DEE6-2F43-4923-A70E-C36A1DFCC70C}"/>
    <cellStyle name="Vírgula 3 7 3 6 2 3" xfId="25930" xr:uid="{CD34C6BF-68A5-4DDE-A356-F59C4012FB81}"/>
    <cellStyle name="Vírgula 3 7 3 6 2 4" xfId="37725" xr:uid="{FEC8E556-EC3D-455F-B275-2E1605573EDE}"/>
    <cellStyle name="Vírgula 3 7 3 6 3" xfId="17093" xr:uid="{ADD6E52D-DAC3-4879-9E9B-A7E0B47A5A92}"/>
    <cellStyle name="Vírgula 3 7 3 6 3 2" xfId="28887" xr:uid="{0DF32D97-C4E1-4EEE-99B2-678C78022091}"/>
    <cellStyle name="Vírgula 3 7 3 6 3 3" xfId="40686" xr:uid="{2590F315-2918-4BBA-A262-1DB0A278F41E}"/>
    <cellStyle name="Vírgula 3 7 3 6 4" xfId="22994" xr:uid="{FC5B7ABC-0146-4F0F-87EB-B65F541DF76C}"/>
    <cellStyle name="Vírgula 3 7 3 6 5" xfId="34789" xr:uid="{CF70F1AC-5082-48C9-95CE-77A6A6968864}"/>
    <cellStyle name="Vírgula 3 7 3 7" xfId="12553" xr:uid="{00000000-0005-0000-0000-00004F340000}"/>
    <cellStyle name="Vírgula 3 7 3 7 2" xfId="18484" xr:uid="{01609432-3145-4336-86C0-0E837CB92BA2}"/>
    <cellStyle name="Vírgula 3 7 3 7 2 2" xfId="30278" xr:uid="{549D365B-C7EC-4AB4-B5A7-84D2B845201B}"/>
    <cellStyle name="Vírgula 3 7 3 7 2 3" xfId="42077" xr:uid="{41C51B0A-436D-4D52-A31D-B52DFAA4BEE6}"/>
    <cellStyle name="Vírgula 3 7 3 7 3" xfId="24385" xr:uid="{DDFE9C75-5771-4EB3-9EB8-AF72AFCC7208}"/>
    <cellStyle name="Vírgula 3 7 3 7 4" xfId="36180" xr:uid="{32BFA200-F673-4BD2-9AFE-89963D91B51F}"/>
    <cellStyle name="Vírgula 3 7 3 8" xfId="15540" xr:uid="{472FECF5-7C72-43BE-977D-9CBE1506D39C}"/>
    <cellStyle name="Vírgula 3 7 3 8 2" xfId="27338" xr:uid="{F9850121-9025-42AF-9E9D-893078A9F491}"/>
    <cellStyle name="Vírgula 3 7 3 8 3" xfId="39133" xr:uid="{2F4FEB23-B126-4236-B067-02CCD45B0331}"/>
    <cellStyle name="Vírgula 3 7 3 9" xfId="21448" xr:uid="{87D40539-A2B2-499A-9EBE-6C49C0137393}"/>
    <cellStyle name="Vírgula 3 7 3_Empréstimos e Financiamento SPE" xfId="10821" xr:uid="{00000000-0005-0000-0000-000050340000}"/>
    <cellStyle name="Vírgula 3 7 4" xfId="9172" xr:uid="{00000000-0005-0000-0000-000051340000}"/>
    <cellStyle name="Vírgula 3 7 4 2" xfId="9173" xr:uid="{00000000-0005-0000-0000-000052340000}"/>
    <cellStyle name="Vírgula 3 7 4 3" xfId="9174" xr:uid="{00000000-0005-0000-0000-000053340000}"/>
    <cellStyle name="Vírgula 3 7 5" xfId="9175" xr:uid="{00000000-0005-0000-0000-000054340000}"/>
    <cellStyle name="Vírgula 3 7 6" xfId="9176" xr:uid="{00000000-0005-0000-0000-000055340000}"/>
    <cellStyle name="Vírgula 3 7 7" xfId="9177" xr:uid="{00000000-0005-0000-0000-000056340000}"/>
    <cellStyle name="Vírgula 3 7 8" xfId="10999" xr:uid="{00000000-0005-0000-0000-000057340000}"/>
    <cellStyle name="Vírgula 3 7 8 2" xfId="13948" xr:uid="{00000000-0005-0000-0000-000058340000}"/>
    <cellStyle name="Vírgula 3 7 8 2 2" xfId="19879" xr:uid="{F31A27F9-698D-4BF8-BAED-623F3F6D2EF9}"/>
    <cellStyle name="Vírgula 3 7 8 2 2 2" xfId="31673" xr:uid="{3D87BDD7-3CC4-42CC-901A-339A2B4CBB68}"/>
    <cellStyle name="Vírgula 3 7 8 2 2 3" xfId="43472" xr:uid="{8A3CE63E-A6B9-4C86-B64D-B17E27D9EA94}"/>
    <cellStyle name="Vírgula 3 7 8 2 3" xfId="25780" xr:uid="{0522B85B-92EB-4DA4-8791-4A12E822F5A9}"/>
    <cellStyle name="Vírgula 3 7 8 2 4" xfId="37575" xr:uid="{E6C6E5DA-CA76-4C3F-81F3-E34CCBC9F385}"/>
    <cellStyle name="Vírgula 3 7 8 3" xfId="16943" xr:uid="{7AB3FB0B-4694-4D0B-9671-F542A6C0027D}"/>
    <cellStyle name="Vírgula 3 7 8 3 2" xfId="28737" xr:uid="{882888F9-DEFF-48FD-96FB-902EE32480A0}"/>
    <cellStyle name="Vírgula 3 7 8 3 3" xfId="40536" xr:uid="{7880429B-F544-438D-808B-32D506EC7AED}"/>
    <cellStyle name="Vírgula 3 7 8 4" xfId="22844" xr:uid="{CBE1C5C5-F6AF-454F-84E1-2C00FA862024}"/>
    <cellStyle name="Vírgula 3 7 8 5" xfId="34639" xr:uid="{C843F10A-9EE6-4E80-A381-C4749FD44032}"/>
    <cellStyle name="Vírgula 3 7 9" xfId="12400" xr:uid="{00000000-0005-0000-0000-000059340000}"/>
    <cellStyle name="Vírgula 3 7 9 2" xfId="18331" xr:uid="{5B544354-6D3B-4B33-8D85-8AF69EA62520}"/>
    <cellStyle name="Vírgula 3 7 9 2 2" xfId="30125" xr:uid="{30F86942-B068-42F8-8C75-C476FC103A0C}"/>
    <cellStyle name="Vírgula 3 7 9 2 3" xfId="41924" xr:uid="{B28060C6-9551-49D7-9FFF-EC9D04D7A810}"/>
    <cellStyle name="Vírgula 3 7 9 3" xfId="24232" xr:uid="{7C096995-F437-4103-9CAB-B332AB694C69}"/>
    <cellStyle name="Vírgula 3 7 9 4" xfId="36027" xr:uid="{0A2D1F0B-BB9B-44FC-98EE-1BBA05FA966A}"/>
    <cellStyle name="Vírgula 3 7_Empréstimos e Financiamento SPE" xfId="10819" xr:uid="{00000000-0005-0000-0000-00005A340000}"/>
    <cellStyle name="Vírgula 3 8" xfId="173" xr:uid="{00000000-0005-0000-0000-00005B340000}"/>
    <cellStyle name="Vírgula 3 8 10" xfId="15404" xr:uid="{43E240B8-F7D8-4175-948D-037A67B8A4FD}"/>
    <cellStyle name="Vírgula 3 8 10 2" xfId="27202" xr:uid="{7C380BF3-C2B1-497D-A1E0-4ECF8C4EF7E7}"/>
    <cellStyle name="Vírgula 3 8 10 3" xfId="38997" xr:uid="{FA1F2B64-02F0-45BD-944E-27E518DD9101}"/>
    <cellStyle name="Vírgula 3 8 11" xfId="21312" xr:uid="{B4D131F7-B870-4495-A1FC-578766E04CCC}"/>
    <cellStyle name="Vírgula 3 8 12" xfId="33104" xr:uid="{17163FB1-2748-418A-A807-989E07F534EE}"/>
    <cellStyle name="Vírgula 3 8 2" xfId="599" xr:uid="{00000000-0005-0000-0000-00005C340000}"/>
    <cellStyle name="Vírgula 3 8 2 10" xfId="33401" xr:uid="{577394E2-8ADC-4B3B-9570-5E4032B720F7}"/>
    <cellStyle name="Vírgula 3 8 2 2" xfId="9178" xr:uid="{00000000-0005-0000-0000-00005D340000}"/>
    <cellStyle name="Vírgula 3 8 2 2 2" xfId="9179" xr:uid="{00000000-0005-0000-0000-00005E340000}"/>
    <cellStyle name="Vírgula 3 8 2 2 3" xfId="9180" xr:uid="{00000000-0005-0000-0000-00005F340000}"/>
    <cellStyle name="Vírgula 3 8 2 3" xfId="9181" xr:uid="{00000000-0005-0000-0000-000060340000}"/>
    <cellStyle name="Vírgula 3 8 2 4" xfId="9182" xr:uid="{00000000-0005-0000-0000-000061340000}"/>
    <cellStyle name="Vírgula 3 8 2 5" xfId="9183" xr:uid="{00000000-0005-0000-0000-000062340000}"/>
    <cellStyle name="Vírgula 3 8 2 6" xfId="11310" xr:uid="{00000000-0005-0000-0000-000063340000}"/>
    <cellStyle name="Vírgula 3 8 2 6 2" xfId="14253" xr:uid="{00000000-0005-0000-0000-000064340000}"/>
    <cellStyle name="Vírgula 3 8 2 6 2 2" xfId="20184" xr:uid="{9419779A-66C2-4462-A086-F5A8BCD90AC9}"/>
    <cellStyle name="Vírgula 3 8 2 6 2 2 2" xfId="31978" xr:uid="{1DA8E82B-1AAF-4E49-A658-1961342534B3}"/>
    <cellStyle name="Vírgula 3 8 2 6 2 2 3" xfId="43777" xr:uid="{B62D9996-2E4E-4548-A663-8AAD6C2E9F9A}"/>
    <cellStyle name="Vírgula 3 8 2 6 2 3" xfId="26085" xr:uid="{F322F790-5C56-4DE4-A9FA-E88666D922A8}"/>
    <cellStyle name="Vírgula 3 8 2 6 2 4" xfId="37880" xr:uid="{EDFB5374-0AF1-4D05-9DF5-65640C7540A9}"/>
    <cellStyle name="Vírgula 3 8 2 6 3" xfId="17248" xr:uid="{718723D9-0739-461C-91F3-AFC73C126776}"/>
    <cellStyle name="Vírgula 3 8 2 6 3 2" xfId="29042" xr:uid="{0C9AF1E0-480F-4730-A430-EEDE7D9BA20D}"/>
    <cellStyle name="Vírgula 3 8 2 6 3 3" xfId="40841" xr:uid="{421AAB51-CF31-404A-B813-9EED6A72A9E3}"/>
    <cellStyle name="Vírgula 3 8 2 6 4" xfId="23149" xr:uid="{4BC010AB-2D1D-4713-B4C1-37F0B48D47BA}"/>
    <cellStyle name="Vírgula 3 8 2 6 5" xfId="34944" xr:uid="{81025D13-3D72-4278-8CAE-7BB09968C4DA}"/>
    <cellStyle name="Vírgula 3 8 2 7" xfId="12714" xr:uid="{00000000-0005-0000-0000-000065340000}"/>
    <cellStyle name="Vírgula 3 8 2 7 2" xfId="18645" xr:uid="{2745B352-FE63-4661-A83E-B479210F26E1}"/>
    <cellStyle name="Vírgula 3 8 2 7 2 2" xfId="30439" xr:uid="{6275E09F-54F6-45D8-95A7-F78126607A7D}"/>
    <cellStyle name="Vírgula 3 8 2 7 2 3" xfId="42238" xr:uid="{C6E1DC43-2CCD-40D4-A79C-9B3766DAF276}"/>
    <cellStyle name="Vírgula 3 8 2 7 3" xfId="24546" xr:uid="{8D006B2E-065C-44A9-9E9D-6B068F6B6F58}"/>
    <cellStyle name="Vírgula 3 8 2 7 4" xfId="36341" xr:uid="{D73F80E7-D551-40E0-AE44-F336BDFAA87B}"/>
    <cellStyle name="Vírgula 3 8 2 8" xfId="15701" xr:uid="{FE7D63BE-F53C-4615-90C4-190158AF03FA}"/>
    <cellStyle name="Vírgula 3 8 2 8 2" xfId="27499" xr:uid="{FD95B39B-6E4C-4F61-A4FB-7A3D3D660BE4}"/>
    <cellStyle name="Vírgula 3 8 2 8 3" xfId="39294" xr:uid="{E5F1084D-3D23-4118-8E61-FF7932433669}"/>
    <cellStyle name="Vírgula 3 8 2 9" xfId="21609" xr:uid="{DCAC29B9-786F-45CD-B6F0-7D9965FA2485}"/>
    <cellStyle name="Vírgula 3 8 2_Empréstimos e Financiamento SPE" xfId="10823" xr:uid="{00000000-0005-0000-0000-000066340000}"/>
    <cellStyle name="Vírgula 3 8 3" xfId="454" xr:uid="{00000000-0005-0000-0000-000067340000}"/>
    <cellStyle name="Vírgula 3 8 3 10" xfId="33256" xr:uid="{ECE1995B-68A0-4A2D-A398-5C9C55ABFB88}"/>
    <cellStyle name="Vírgula 3 8 3 2" xfId="9184" xr:uid="{00000000-0005-0000-0000-000068340000}"/>
    <cellStyle name="Vírgula 3 8 3 2 2" xfId="9185" xr:uid="{00000000-0005-0000-0000-000069340000}"/>
    <cellStyle name="Vírgula 3 8 3 2 3" xfId="9186" xr:uid="{00000000-0005-0000-0000-00006A340000}"/>
    <cellStyle name="Vírgula 3 8 3 3" xfId="9187" xr:uid="{00000000-0005-0000-0000-00006B340000}"/>
    <cellStyle name="Vírgula 3 8 3 4" xfId="9188" xr:uid="{00000000-0005-0000-0000-00006C340000}"/>
    <cellStyle name="Vírgula 3 8 3 5" xfId="9189" xr:uid="{00000000-0005-0000-0000-00006D340000}"/>
    <cellStyle name="Vírgula 3 8 3 6" xfId="11171" xr:uid="{00000000-0005-0000-0000-00006E340000}"/>
    <cellStyle name="Vírgula 3 8 3 6 2" xfId="14114" xr:uid="{00000000-0005-0000-0000-00006F340000}"/>
    <cellStyle name="Vírgula 3 8 3 6 2 2" xfId="20045" xr:uid="{C661A63E-041C-4952-A68E-A0AFEB43A75E}"/>
    <cellStyle name="Vírgula 3 8 3 6 2 2 2" xfId="31839" xr:uid="{1A375D90-205A-4AE2-BD34-F70BAA4B92C9}"/>
    <cellStyle name="Vírgula 3 8 3 6 2 2 3" xfId="43638" xr:uid="{1D1E65EA-97A6-4449-9B4C-3EC6D4F46B4B}"/>
    <cellStyle name="Vírgula 3 8 3 6 2 3" xfId="25946" xr:uid="{6A54E7AD-A261-4FD0-97C5-75C3DC252BA2}"/>
    <cellStyle name="Vírgula 3 8 3 6 2 4" xfId="37741" xr:uid="{48A4292C-BE3E-4F7C-93F0-644F38298BBB}"/>
    <cellStyle name="Vírgula 3 8 3 6 3" xfId="17109" xr:uid="{BA0C0DC0-DEB5-4909-9F8C-2B0E4BCD534A}"/>
    <cellStyle name="Vírgula 3 8 3 6 3 2" xfId="28903" xr:uid="{AA6C8D13-B0C6-4E49-953F-EDB6CB4CC606}"/>
    <cellStyle name="Vírgula 3 8 3 6 3 3" xfId="40702" xr:uid="{FB6C4EF3-E1A5-43F7-BEF9-7A3713834A60}"/>
    <cellStyle name="Vírgula 3 8 3 6 4" xfId="23010" xr:uid="{5288F970-4D7B-44D3-8BBF-E40A55F51204}"/>
    <cellStyle name="Vírgula 3 8 3 6 5" xfId="34805" xr:uid="{4DD9B997-492C-49CF-BA54-1AA483BEACCB}"/>
    <cellStyle name="Vírgula 3 8 3 7" xfId="12569" xr:uid="{00000000-0005-0000-0000-000070340000}"/>
    <cellStyle name="Vírgula 3 8 3 7 2" xfId="18500" xr:uid="{DE785614-E030-4076-B416-AFE86807C66A}"/>
    <cellStyle name="Vírgula 3 8 3 7 2 2" xfId="30294" xr:uid="{A3E3608C-2646-4DAF-9F5C-06B9D1E99331}"/>
    <cellStyle name="Vírgula 3 8 3 7 2 3" xfId="42093" xr:uid="{8BBB7932-319D-4127-863A-E588C486BE28}"/>
    <cellStyle name="Vírgula 3 8 3 7 3" xfId="24401" xr:uid="{CF285896-8421-49DA-88AA-F39749303DEF}"/>
    <cellStyle name="Vírgula 3 8 3 7 4" xfId="36196" xr:uid="{007EF842-4E05-48BF-960A-60BA4CE5FBB3}"/>
    <cellStyle name="Vírgula 3 8 3 8" xfId="15556" xr:uid="{066C6AF1-4DCE-4729-916F-4CBDF365D607}"/>
    <cellStyle name="Vírgula 3 8 3 8 2" xfId="27354" xr:uid="{BB52D0F6-68CB-4C80-AA2C-CDD3E2B6375D}"/>
    <cellStyle name="Vírgula 3 8 3 8 3" xfId="39149" xr:uid="{2673AA58-CF31-4749-AC67-D029AF3DE8D8}"/>
    <cellStyle name="Vírgula 3 8 3 9" xfId="21464" xr:uid="{2BB85E90-AA28-4F23-B771-ABDDA264C753}"/>
    <cellStyle name="Vírgula 3 8 3_Empréstimos e Financiamento SPE" xfId="10824" xr:uid="{00000000-0005-0000-0000-000071340000}"/>
    <cellStyle name="Vírgula 3 8 4" xfId="9190" xr:uid="{00000000-0005-0000-0000-000072340000}"/>
    <cellStyle name="Vírgula 3 8 4 2" xfId="9191" xr:uid="{00000000-0005-0000-0000-000073340000}"/>
    <cellStyle name="Vírgula 3 8 4 3" xfId="9192" xr:uid="{00000000-0005-0000-0000-000074340000}"/>
    <cellStyle name="Vírgula 3 8 5" xfId="9193" xr:uid="{00000000-0005-0000-0000-000075340000}"/>
    <cellStyle name="Vírgula 3 8 6" xfId="9194" xr:uid="{00000000-0005-0000-0000-000076340000}"/>
    <cellStyle name="Vírgula 3 8 7" xfId="9195" xr:uid="{00000000-0005-0000-0000-000077340000}"/>
    <cellStyle name="Vírgula 3 8 8" xfId="11015" xr:uid="{00000000-0005-0000-0000-000078340000}"/>
    <cellStyle name="Vírgula 3 8 8 2" xfId="13964" xr:uid="{00000000-0005-0000-0000-000079340000}"/>
    <cellStyle name="Vírgula 3 8 8 2 2" xfId="19895" xr:uid="{D622BB36-3B07-4E44-A8AA-9AAA4CD19DE6}"/>
    <cellStyle name="Vírgula 3 8 8 2 2 2" xfId="31689" xr:uid="{A7D256C1-AE97-43FE-BC3B-43C77D134163}"/>
    <cellStyle name="Vírgula 3 8 8 2 2 3" xfId="43488" xr:uid="{FDE3F808-0ADA-4F76-8E6E-2F3C9A85CD44}"/>
    <cellStyle name="Vírgula 3 8 8 2 3" xfId="25796" xr:uid="{9DD38E86-EB17-482C-8A6B-308378D16910}"/>
    <cellStyle name="Vírgula 3 8 8 2 4" xfId="37591" xr:uid="{E7E1642C-7FCC-4E64-ADEE-22003B722F25}"/>
    <cellStyle name="Vírgula 3 8 8 3" xfId="16959" xr:uid="{56810A71-0FDE-41A8-A389-81F91C9D3DE2}"/>
    <cellStyle name="Vírgula 3 8 8 3 2" xfId="28753" xr:uid="{C71292B0-1CDA-4142-81B9-A8D1648F1B3E}"/>
    <cellStyle name="Vírgula 3 8 8 3 3" xfId="40552" xr:uid="{2ED761A3-3887-4A6A-A13E-90BB1772293D}"/>
    <cellStyle name="Vírgula 3 8 8 4" xfId="22860" xr:uid="{CD717FF9-CE3A-43B2-800B-F20B35D1C1BE}"/>
    <cellStyle name="Vírgula 3 8 8 5" xfId="34655" xr:uid="{3B0D4861-040B-4AD9-BED2-B0E246016FC6}"/>
    <cellStyle name="Vírgula 3 8 9" xfId="12417" xr:uid="{00000000-0005-0000-0000-00007A340000}"/>
    <cellStyle name="Vírgula 3 8 9 2" xfId="18348" xr:uid="{E26ECBBA-BDD9-4182-A9A4-66289746A3F2}"/>
    <cellStyle name="Vírgula 3 8 9 2 2" xfId="30142" xr:uid="{F24BD524-403D-4AD7-8079-A54C12C3F8C5}"/>
    <cellStyle name="Vírgula 3 8 9 2 3" xfId="41941" xr:uid="{73139153-5490-4BD1-9633-152A3E9F07CD}"/>
    <cellStyle name="Vírgula 3 8 9 3" xfId="24249" xr:uid="{D9F7AD3D-A23C-483F-A655-4F518E2E5A11}"/>
    <cellStyle name="Vírgula 3 8 9 4" xfId="36044" xr:uid="{4C0B262A-4051-413A-9A95-9F2BD920D918}"/>
    <cellStyle name="Vírgula 3 8_Empréstimos e Financiamento SPE" xfId="10822" xr:uid="{00000000-0005-0000-0000-00007B340000}"/>
    <cellStyle name="Vírgula 3 9" xfId="187" xr:uid="{00000000-0005-0000-0000-00007C340000}"/>
    <cellStyle name="Vírgula 3 9 10" xfId="15416" xr:uid="{BE627FE2-3374-41C4-9841-BC8BAF7AE8B8}"/>
    <cellStyle name="Vírgula 3 9 10 2" xfId="27214" xr:uid="{3A244370-50E8-40E6-87C9-3F06CDAEF0C7}"/>
    <cellStyle name="Vírgula 3 9 10 3" xfId="39009" xr:uid="{BBABF980-1B9D-4337-848B-9CC34FED8301}"/>
    <cellStyle name="Vírgula 3 9 11" xfId="21324" xr:uid="{592CCCBE-CB76-46FC-A035-9EB88FA6150D}"/>
    <cellStyle name="Vírgula 3 9 12" xfId="33116" xr:uid="{3EB5D38C-EF84-4858-B663-F32FECE4D4F7}"/>
    <cellStyle name="Vírgula 3 9 2" xfId="611" xr:uid="{00000000-0005-0000-0000-00007D340000}"/>
    <cellStyle name="Vírgula 3 9 2 10" xfId="33413" xr:uid="{5415820C-2208-40E4-B775-91C00272F34B}"/>
    <cellStyle name="Vírgula 3 9 2 2" xfId="9196" xr:uid="{00000000-0005-0000-0000-00007E340000}"/>
    <cellStyle name="Vírgula 3 9 2 2 2" xfId="9197" xr:uid="{00000000-0005-0000-0000-00007F340000}"/>
    <cellStyle name="Vírgula 3 9 2 2 3" xfId="9198" xr:uid="{00000000-0005-0000-0000-000080340000}"/>
    <cellStyle name="Vírgula 3 9 2 3" xfId="9199" xr:uid="{00000000-0005-0000-0000-000081340000}"/>
    <cellStyle name="Vírgula 3 9 2 4" xfId="9200" xr:uid="{00000000-0005-0000-0000-000082340000}"/>
    <cellStyle name="Vírgula 3 9 2 5" xfId="9201" xr:uid="{00000000-0005-0000-0000-000083340000}"/>
    <cellStyle name="Vírgula 3 9 2 6" xfId="11321" xr:uid="{00000000-0005-0000-0000-000084340000}"/>
    <cellStyle name="Vírgula 3 9 2 6 2" xfId="14264" xr:uid="{00000000-0005-0000-0000-000085340000}"/>
    <cellStyle name="Vírgula 3 9 2 6 2 2" xfId="20195" xr:uid="{8138395F-6611-4C4E-837B-6CF26694F2C5}"/>
    <cellStyle name="Vírgula 3 9 2 6 2 2 2" xfId="31989" xr:uid="{FFA7089B-F142-4DF9-B5A7-78E1E4579E92}"/>
    <cellStyle name="Vírgula 3 9 2 6 2 2 3" xfId="43788" xr:uid="{4598A366-7ED1-489F-9D61-E7D25306BBCB}"/>
    <cellStyle name="Vírgula 3 9 2 6 2 3" xfId="26096" xr:uid="{70B0C21E-C183-4E76-B4AF-6C60A376FA8E}"/>
    <cellStyle name="Vírgula 3 9 2 6 2 4" xfId="37891" xr:uid="{F13C7128-A22A-4CD6-9CFC-B94DF4655D5A}"/>
    <cellStyle name="Vírgula 3 9 2 6 3" xfId="17259" xr:uid="{4BF2481A-01E8-442D-B62E-41E1C07AC1B5}"/>
    <cellStyle name="Vírgula 3 9 2 6 3 2" xfId="29053" xr:uid="{00EE9051-319C-4330-B488-293CD14FB23C}"/>
    <cellStyle name="Vírgula 3 9 2 6 3 3" xfId="40852" xr:uid="{308F2392-74FB-4BF5-BB64-4B9A505F5A5E}"/>
    <cellStyle name="Vírgula 3 9 2 6 4" xfId="23160" xr:uid="{10434860-4B7C-4C4A-B892-312A39307656}"/>
    <cellStyle name="Vírgula 3 9 2 6 5" xfId="34955" xr:uid="{7BC8A9B8-5132-4889-9529-1A69CDAD3E01}"/>
    <cellStyle name="Vírgula 3 9 2 7" xfId="12726" xr:uid="{00000000-0005-0000-0000-000086340000}"/>
    <cellStyle name="Vírgula 3 9 2 7 2" xfId="18657" xr:uid="{28D3EA93-F78F-40E5-A648-B3102B13CC2A}"/>
    <cellStyle name="Vírgula 3 9 2 7 2 2" xfId="30451" xr:uid="{5AE3F297-8B77-4817-8BED-E18A448F2B84}"/>
    <cellStyle name="Vírgula 3 9 2 7 2 3" xfId="42250" xr:uid="{E570B225-30FA-44CA-8A9F-4FD648256D44}"/>
    <cellStyle name="Vírgula 3 9 2 7 3" xfId="24558" xr:uid="{A0320F4D-258D-4692-9C6A-3135D091FEA9}"/>
    <cellStyle name="Vírgula 3 9 2 7 4" xfId="36353" xr:uid="{835C8438-D17E-4078-A87F-B29282EDFE7B}"/>
    <cellStyle name="Vírgula 3 9 2 8" xfId="15713" xr:uid="{F5313054-6F9B-4690-B704-1C3072B2F387}"/>
    <cellStyle name="Vírgula 3 9 2 8 2" xfId="27511" xr:uid="{BDC6FCEF-66C2-46BE-B3A9-026835766032}"/>
    <cellStyle name="Vírgula 3 9 2 8 3" xfId="39306" xr:uid="{290FF966-0508-4478-B446-E93245BB326B}"/>
    <cellStyle name="Vírgula 3 9 2 9" xfId="21621" xr:uid="{40447B09-4989-4EC9-A0CA-80B216D896D5}"/>
    <cellStyle name="Vírgula 3 9 2_Empréstimos e Financiamento SPE" xfId="10826" xr:uid="{00000000-0005-0000-0000-000087340000}"/>
    <cellStyle name="Vírgula 3 9 3" xfId="465" xr:uid="{00000000-0005-0000-0000-000088340000}"/>
    <cellStyle name="Vírgula 3 9 3 10" xfId="33267" xr:uid="{31916C89-9C6A-472E-AF0A-4D79FA77C246}"/>
    <cellStyle name="Vírgula 3 9 3 2" xfId="9202" xr:uid="{00000000-0005-0000-0000-000089340000}"/>
    <cellStyle name="Vírgula 3 9 3 2 2" xfId="9203" xr:uid="{00000000-0005-0000-0000-00008A340000}"/>
    <cellStyle name="Vírgula 3 9 3 2 3" xfId="9204" xr:uid="{00000000-0005-0000-0000-00008B340000}"/>
    <cellStyle name="Vírgula 3 9 3 3" xfId="9205" xr:uid="{00000000-0005-0000-0000-00008C340000}"/>
    <cellStyle name="Vírgula 3 9 3 4" xfId="9206" xr:uid="{00000000-0005-0000-0000-00008D340000}"/>
    <cellStyle name="Vírgula 3 9 3 5" xfId="9207" xr:uid="{00000000-0005-0000-0000-00008E340000}"/>
    <cellStyle name="Vírgula 3 9 3 6" xfId="11182" xr:uid="{00000000-0005-0000-0000-00008F340000}"/>
    <cellStyle name="Vírgula 3 9 3 6 2" xfId="14125" xr:uid="{00000000-0005-0000-0000-000090340000}"/>
    <cellStyle name="Vírgula 3 9 3 6 2 2" xfId="20056" xr:uid="{2ADD8489-0772-4AE2-BB7B-3DC362F8085B}"/>
    <cellStyle name="Vírgula 3 9 3 6 2 2 2" xfId="31850" xr:uid="{30EC43B2-812B-4194-9A5C-1D7F90060191}"/>
    <cellStyle name="Vírgula 3 9 3 6 2 2 3" xfId="43649" xr:uid="{593399DD-D158-4F21-AE4B-D08005388D2C}"/>
    <cellStyle name="Vírgula 3 9 3 6 2 3" xfId="25957" xr:uid="{1847EE12-CFFF-4509-B267-5D3724C4F97A}"/>
    <cellStyle name="Vírgula 3 9 3 6 2 4" xfId="37752" xr:uid="{6ADCFB14-F7FB-404F-9CED-BABBD90D5474}"/>
    <cellStyle name="Vírgula 3 9 3 6 3" xfId="17120" xr:uid="{6BBDF2E2-8AB7-4321-9EBD-78F1E0D5FE7B}"/>
    <cellStyle name="Vírgula 3 9 3 6 3 2" xfId="28914" xr:uid="{A90F53EA-F7EC-4545-A8BB-46CDDFE1DCB8}"/>
    <cellStyle name="Vírgula 3 9 3 6 3 3" xfId="40713" xr:uid="{396A233E-C34F-4D00-B9A7-C0F62AEE8E85}"/>
    <cellStyle name="Vírgula 3 9 3 6 4" xfId="23021" xr:uid="{6E1C78F2-1E00-4D1E-AB22-9A8FADA19459}"/>
    <cellStyle name="Vírgula 3 9 3 6 5" xfId="34816" xr:uid="{934336CB-1CA6-4D86-A7E9-27D252E9A6B1}"/>
    <cellStyle name="Vírgula 3 9 3 7" xfId="12580" xr:uid="{00000000-0005-0000-0000-000091340000}"/>
    <cellStyle name="Vírgula 3 9 3 7 2" xfId="18511" xr:uid="{C9679D87-29CE-4FED-89FE-6E869EE2678A}"/>
    <cellStyle name="Vírgula 3 9 3 7 2 2" xfId="30305" xr:uid="{3CE636BC-7819-4C44-8CB6-485A36B57F4B}"/>
    <cellStyle name="Vírgula 3 9 3 7 2 3" xfId="42104" xr:uid="{586590C0-B31E-4EB4-9935-D17179118461}"/>
    <cellStyle name="Vírgula 3 9 3 7 3" xfId="24412" xr:uid="{4FAA5443-8348-4D1C-9887-25E1FBDA2BBA}"/>
    <cellStyle name="Vírgula 3 9 3 7 4" xfId="36207" xr:uid="{63309A7F-A52A-4882-A064-90B3C2E00F1B}"/>
    <cellStyle name="Vírgula 3 9 3 8" xfId="15567" xr:uid="{30E5AD8B-0164-40A2-B11D-A127B6B17693}"/>
    <cellStyle name="Vírgula 3 9 3 8 2" xfId="27365" xr:uid="{7622D464-985F-494B-A4E2-A9825053DE52}"/>
    <cellStyle name="Vírgula 3 9 3 8 3" xfId="39160" xr:uid="{E2528C5D-299A-4D43-8E73-0684DD73B386}"/>
    <cellStyle name="Vírgula 3 9 3 9" xfId="21475" xr:uid="{3ED901AB-4FB2-4A68-AAAB-87637AC151E8}"/>
    <cellStyle name="Vírgula 3 9 3_Empréstimos e Financiamento SPE" xfId="10827" xr:uid="{00000000-0005-0000-0000-000092340000}"/>
    <cellStyle name="Vírgula 3 9 4" xfId="9208" xr:uid="{00000000-0005-0000-0000-000093340000}"/>
    <cellStyle name="Vírgula 3 9 4 2" xfId="9209" xr:uid="{00000000-0005-0000-0000-000094340000}"/>
    <cellStyle name="Vírgula 3 9 4 3" xfId="9210" xr:uid="{00000000-0005-0000-0000-000095340000}"/>
    <cellStyle name="Vírgula 3 9 5" xfId="9211" xr:uid="{00000000-0005-0000-0000-000096340000}"/>
    <cellStyle name="Vírgula 3 9 6" xfId="9212" xr:uid="{00000000-0005-0000-0000-000097340000}"/>
    <cellStyle name="Vírgula 3 9 7" xfId="9213" xr:uid="{00000000-0005-0000-0000-000098340000}"/>
    <cellStyle name="Vírgula 3 9 8" xfId="11026" xr:uid="{00000000-0005-0000-0000-000099340000}"/>
    <cellStyle name="Vírgula 3 9 8 2" xfId="13975" xr:uid="{00000000-0005-0000-0000-00009A340000}"/>
    <cellStyle name="Vírgula 3 9 8 2 2" xfId="19906" xr:uid="{3BED848A-DA65-47B6-9CA8-329162BB6A3E}"/>
    <cellStyle name="Vírgula 3 9 8 2 2 2" xfId="31700" xr:uid="{459E9493-D154-497B-82E4-221BE771507A}"/>
    <cellStyle name="Vírgula 3 9 8 2 2 3" xfId="43499" xr:uid="{A8515872-10EF-4198-84F2-A33409266351}"/>
    <cellStyle name="Vírgula 3 9 8 2 3" xfId="25807" xr:uid="{D7643B20-E4C1-4CB3-AB90-5F49202456AA}"/>
    <cellStyle name="Vírgula 3 9 8 2 4" xfId="37602" xr:uid="{AC97750C-4769-45B1-B487-ADE320B9C2D9}"/>
    <cellStyle name="Vírgula 3 9 8 3" xfId="16970" xr:uid="{1D657C53-CFC3-4431-AF31-283E63A81B12}"/>
    <cellStyle name="Vírgula 3 9 8 3 2" xfId="28764" xr:uid="{A63BAE28-2D64-4D5C-AB69-1A02505A6BE5}"/>
    <cellStyle name="Vírgula 3 9 8 3 3" xfId="40563" xr:uid="{03BB5CDB-A316-4102-B826-C241E4F2B712}"/>
    <cellStyle name="Vírgula 3 9 8 4" xfId="22871" xr:uid="{074FC9CF-F475-431E-BA11-6F9C28651378}"/>
    <cellStyle name="Vírgula 3 9 8 5" xfId="34666" xr:uid="{09F08F80-25AE-4C6E-9DB8-0A812EEAD49C}"/>
    <cellStyle name="Vírgula 3 9 9" xfId="12429" xr:uid="{00000000-0005-0000-0000-00009B340000}"/>
    <cellStyle name="Vírgula 3 9 9 2" xfId="18360" xr:uid="{A7635E49-506A-4BB3-B5C1-338EFCD2B4A9}"/>
    <cellStyle name="Vírgula 3 9 9 2 2" xfId="30154" xr:uid="{004E811A-A0DE-4225-9D7F-41E565091251}"/>
    <cellStyle name="Vírgula 3 9 9 2 3" xfId="41953" xr:uid="{7CBA0959-6BA4-49DB-B982-749DBC846758}"/>
    <cellStyle name="Vírgula 3 9 9 3" xfId="24261" xr:uid="{47FCAFBD-1013-41E6-8704-A7065730185E}"/>
    <cellStyle name="Vírgula 3 9 9 4" xfId="36056" xr:uid="{279E6C42-13A1-4C4B-B3A4-B694042ABC5C}"/>
    <cellStyle name="Vírgula 3 9_Empréstimos e Financiamento SPE" xfId="10825" xr:uid="{00000000-0005-0000-0000-00009C340000}"/>
    <cellStyle name="Vírgula 3_Empréstimos e Financiamento SPE" xfId="10731" xr:uid="{00000000-0005-0000-0000-00009D340000}"/>
    <cellStyle name="Vírgula 30" xfId="9214" xr:uid="{00000000-0005-0000-0000-00009E340000}"/>
    <cellStyle name="Vírgula 31" xfId="9215" xr:uid="{00000000-0005-0000-0000-00009F340000}"/>
    <cellStyle name="Vírgula 32" xfId="21217" xr:uid="{DB22EE93-AB53-426D-BD8C-BD959C14907F}"/>
    <cellStyle name="Vírgula 32 2" xfId="33011" xr:uid="{BCE51425-0A0A-427B-8205-C076A0110B6E}"/>
    <cellStyle name="Vírgula 32 3" xfId="44810" xr:uid="{8A588CC0-4CC2-4771-8E69-385B52B15D9A}"/>
    <cellStyle name="Vírgula 33" xfId="10928" xr:uid="{00000000-0005-0000-0000-0000A0340000}"/>
    <cellStyle name="Vírgula 33 2" xfId="13877" xr:uid="{00000000-0005-0000-0000-0000A1340000}"/>
    <cellStyle name="Vírgula 33 2 2" xfId="19808" xr:uid="{57AB95EE-1C7D-46DA-9BAB-8AD7FC05187B}"/>
    <cellStyle name="Vírgula 33 2 2 2" xfId="31602" xr:uid="{12E99B55-4A0F-451C-B057-E8B57C19B6B1}"/>
    <cellStyle name="Vírgula 33 2 2 3" xfId="43401" xr:uid="{CB6A2DCF-E56A-4806-9308-E08AF2ED1537}"/>
    <cellStyle name="Vírgula 33 2 3" xfId="25709" xr:uid="{3B32633C-F29F-4694-A520-161D5A81C0FC}"/>
    <cellStyle name="Vírgula 33 2 4" xfId="37504" xr:uid="{2171ED56-D639-4543-A7D6-A42568A7D44C}"/>
    <cellStyle name="Vírgula 33 3" xfId="16872" xr:uid="{D306109A-BAE9-4BDE-9560-A1DE1B800638}"/>
    <cellStyle name="Vírgula 33 3 2" xfId="28666" xr:uid="{DBC62535-E801-4DBB-8183-C17B027BD487}"/>
    <cellStyle name="Vírgula 33 3 3" xfId="40465" xr:uid="{A16EE21A-72A9-4E61-8373-FDB0A0AA8894}"/>
    <cellStyle name="Vírgula 33 4" xfId="22773" xr:uid="{41D69C6A-B54A-49E7-B275-292BB90F0EF5}"/>
    <cellStyle name="Vírgula 33 5" xfId="34568" xr:uid="{2599B5F6-D369-438E-800B-BCA76561C34B}"/>
    <cellStyle name="Vírgula 34" xfId="21221" xr:uid="{CF527BB0-34E4-4BF3-9DB6-D35AA912B09F}"/>
    <cellStyle name="Vírgula 34 2" xfId="33014" xr:uid="{128EBB31-E0D5-4B9E-B09F-40FBE467BBB6}"/>
    <cellStyle name="Vírgula 34 3" xfId="44813" xr:uid="{E8E40750-0915-45FF-9BB2-E05A6CEE5F32}"/>
    <cellStyle name="Vírgula 35" xfId="10929" xr:uid="{00000000-0005-0000-0000-0000A2340000}"/>
    <cellStyle name="Vírgula 35 2" xfId="13878" xr:uid="{00000000-0005-0000-0000-0000A3340000}"/>
    <cellStyle name="Vírgula 35 2 2" xfId="19809" xr:uid="{22643660-ADD3-4BFF-A23B-447070D604C7}"/>
    <cellStyle name="Vírgula 35 2 2 2" xfId="31603" xr:uid="{CAAC3F21-0156-4184-BEAC-4A8A66250497}"/>
    <cellStyle name="Vírgula 35 2 2 3" xfId="43402" xr:uid="{581EE9F1-03CB-4BC5-B461-24124F054F98}"/>
    <cellStyle name="Vírgula 35 2 3" xfId="25710" xr:uid="{D1B54C21-A77D-45E6-A102-EAB1FE3B39F5}"/>
    <cellStyle name="Vírgula 35 2 4" xfId="37505" xr:uid="{1B5219D7-FC84-44ED-8654-18D82FD02585}"/>
    <cellStyle name="Vírgula 35 3" xfId="16873" xr:uid="{CE3E1F02-7F4E-4DBA-849F-63334D7263CF}"/>
    <cellStyle name="Vírgula 35 3 2" xfId="28667" xr:uid="{5E48E92B-8E65-424C-9985-430C73C43FAB}"/>
    <cellStyle name="Vírgula 35 3 3" xfId="40466" xr:uid="{67BAA3BE-0254-44C9-924B-19AF1FC5E728}"/>
    <cellStyle name="Vírgula 35 4" xfId="22774" xr:uid="{68716E7F-09FD-4E1D-A20E-BC11312757F2}"/>
    <cellStyle name="Vírgula 35 5" xfId="34569" xr:uid="{D0038A0C-2ED7-41A3-812A-9BEC0D484718}"/>
    <cellStyle name="Vírgula 36" xfId="27111" xr:uid="{BD006BDE-2E4B-4208-B9F3-7896277866F2}"/>
    <cellStyle name="Vírgula 37" xfId="38906" xr:uid="{08055C43-F9B7-4230-AB60-70E3014C17B7}"/>
    <cellStyle name="Vírgula 4" xfId="103" xr:uid="{00000000-0005-0000-0000-0000A4340000}"/>
    <cellStyle name="Vírgula 4 10" xfId="225" xr:uid="{00000000-0005-0000-0000-0000A5340000}"/>
    <cellStyle name="Vírgula 4 10 10" xfId="15451" xr:uid="{FA59AF48-0CBC-4D0C-98A0-C79E8A77142A}"/>
    <cellStyle name="Vírgula 4 10 10 2" xfId="27249" xr:uid="{6FEA269A-25D5-40D7-AC8A-43E7E95A52C4}"/>
    <cellStyle name="Vírgula 4 10 10 3" xfId="39044" xr:uid="{47D80D36-FDB5-4F96-AA99-1AC318EF3C71}"/>
    <cellStyle name="Vírgula 4 10 11" xfId="21359" xr:uid="{4CC50AA7-CAAF-46C3-8744-E0E6637AA58F}"/>
    <cellStyle name="Vírgula 4 10 12" xfId="33151" xr:uid="{97FC1B68-84CA-4587-9C73-217106BD3E0E}"/>
    <cellStyle name="Vírgula 4 10 2" xfId="646" xr:uid="{00000000-0005-0000-0000-0000A6340000}"/>
    <cellStyle name="Vírgula 4 10 2 10" xfId="33448" xr:uid="{DD91815F-E356-4A5B-9402-EF84250F1C7B}"/>
    <cellStyle name="Vírgula 4 10 2 2" xfId="9216" xr:uid="{00000000-0005-0000-0000-0000A7340000}"/>
    <cellStyle name="Vírgula 4 10 2 2 2" xfId="9217" xr:uid="{00000000-0005-0000-0000-0000A8340000}"/>
    <cellStyle name="Vírgula 4 10 2 2 3" xfId="9218" xr:uid="{00000000-0005-0000-0000-0000A9340000}"/>
    <cellStyle name="Vírgula 4 10 2 3" xfId="9219" xr:uid="{00000000-0005-0000-0000-0000AA340000}"/>
    <cellStyle name="Vírgula 4 10 2 4" xfId="9220" xr:uid="{00000000-0005-0000-0000-0000AB340000}"/>
    <cellStyle name="Vírgula 4 10 2 5" xfId="9221" xr:uid="{00000000-0005-0000-0000-0000AC340000}"/>
    <cellStyle name="Vírgula 4 10 2 6" xfId="11356" xr:uid="{00000000-0005-0000-0000-0000AD340000}"/>
    <cellStyle name="Vírgula 4 10 2 6 2" xfId="14299" xr:uid="{00000000-0005-0000-0000-0000AE340000}"/>
    <cellStyle name="Vírgula 4 10 2 6 2 2" xfId="20230" xr:uid="{CB6D9CC2-BBD8-4E18-9059-9847DB347749}"/>
    <cellStyle name="Vírgula 4 10 2 6 2 2 2" xfId="32024" xr:uid="{7DF24C12-D124-4602-8E8E-A5B227E93E26}"/>
    <cellStyle name="Vírgula 4 10 2 6 2 2 3" xfId="43823" xr:uid="{402217CC-77FF-422A-B26E-79C6EAB24266}"/>
    <cellStyle name="Vírgula 4 10 2 6 2 3" xfId="26131" xr:uid="{6362EB73-BEFE-4D05-965E-DE2BB14B0A4C}"/>
    <cellStyle name="Vírgula 4 10 2 6 2 4" xfId="37926" xr:uid="{A26AF103-1C61-46EB-81D3-63542BF915D2}"/>
    <cellStyle name="Vírgula 4 10 2 6 3" xfId="17294" xr:uid="{3576DBB8-F247-4138-8D08-2DE23184101E}"/>
    <cellStyle name="Vírgula 4 10 2 6 3 2" xfId="29088" xr:uid="{504419EA-C4B7-461F-AEA8-77A016E5049D}"/>
    <cellStyle name="Vírgula 4 10 2 6 3 3" xfId="40887" xr:uid="{D3E6F008-8359-47E8-A0F7-D7296342CD75}"/>
    <cellStyle name="Vírgula 4 10 2 6 4" xfId="23195" xr:uid="{2D1BFFE2-4A09-4206-B7D1-A31D98A23BF2}"/>
    <cellStyle name="Vírgula 4 10 2 6 5" xfId="34990" xr:uid="{B65FCB87-0A0E-48D7-B198-3CF135D6FE41}"/>
    <cellStyle name="Vírgula 4 10 2 7" xfId="12761" xr:uid="{00000000-0005-0000-0000-0000AF340000}"/>
    <cellStyle name="Vírgula 4 10 2 7 2" xfId="18692" xr:uid="{47C947C3-01BF-450A-B650-F8F43CE1AA3D}"/>
    <cellStyle name="Vírgula 4 10 2 7 2 2" xfId="30486" xr:uid="{C41B3D19-78B9-476E-A770-9482EE116832}"/>
    <cellStyle name="Vírgula 4 10 2 7 2 3" xfId="42285" xr:uid="{3314A28C-D5CF-4848-8F52-D097FE88EE84}"/>
    <cellStyle name="Vírgula 4 10 2 7 3" xfId="24593" xr:uid="{C15C76EE-215B-44D2-9D0C-F33075617D7D}"/>
    <cellStyle name="Vírgula 4 10 2 7 4" xfId="36388" xr:uid="{9215C865-F2F9-4F45-9C8D-A152749A91F0}"/>
    <cellStyle name="Vírgula 4 10 2 8" xfId="15748" xr:uid="{D7F9C02A-890F-4835-9562-D717D04A3C7D}"/>
    <cellStyle name="Vírgula 4 10 2 8 2" xfId="27546" xr:uid="{DE98CC68-A20E-4ACD-9A78-31DFA2A251A7}"/>
    <cellStyle name="Vírgula 4 10 2 8 3" xfId="39341" xr:uid="{FD679650-452C-440E-BFEC-3FFDCD4EC0E5}"/>
    <cellStyle name="Vírgula 4 10 2 9" xfId="21656" xr:uid="{72E2A8D1-9B82-4D43-BC02-B9E556D894FD}"/>
    <cellStyle name="Vírgula 4 10 2_Empréstimos e Financiamento SPE" xfId="10830" xr:uid="{00000000-0005-0000-0000-0000B0340000}"/>
    <cellStyle name="Vírgula 4 10 3" xfId="500" xr:uid="{00000000-0005-0000-0000-0000B1340000}"/>
    <cellStyle name="Vírgula 4 10 3 10" xfId="33302" xr:uid="{4118579B-92A7-4ABB-81A1-D009BC4C9B07}"/>
    <cellStyle name="Vírgula 4 10 3 2" xfId="9222" xr:uid="{00000000-0005-0000-0000-0000B2340000}"/>
    <cellStyle name="Vírgula 4 10 3 2 2" xfId="9223" xr:uid="{00000000-0005-0000-0000-0000B3340000}"/>
    <cellStyle name="Vírgula 4 10 3 2 3" xfId="9224" xr:uid="{00000000-0005-0000-0000-0000B4340000}"/>
    <cellStyle name="Vírgula 4 10 3 3" xfId="9225" xr:uid="{00000000-0005-0000-0000-0000B5340000}"/>
    <cellStyle name="Vírgula 4 10 3 4" xfId="9226" xr:uid="{00000000-0005-0000-0000-0000B6340000}"/>
    <cellStyle name="Vírgula 4 10 3 5" xfId="9227" xr:uid="{00000000-0005-0000-0000-0000B7340000}"/>
    <cellStyle name="Vírgula 4 10 3 6" xfId="11217" xr:uid="{00000000-0005-0000-0000-0000B8340000}"/>
    <cellStyle name="Vírgula 4 10 3 6 2" xfId="14160" xr:uid="{00000000-0005-0000-0000-0000B9340000}"/>
    <cellStyle name="Vírgula 4 10 3 6 2 2" xfId="20091" xr:uid="{F191A211-9281-4F7D-BBAD-4B50CC90B5EF}"/>
    <cellStyle name="Vírgula 4 10 3 6 2 2 2" xfId="31885" xr:uid="{EADE5DD0-0052-43DB-9FD2-8C3AA804F47F}"/>
    <cellStyle name="Vírgula 4 10 3 6 2 2 3" xfId="43684" xr:uid="{F820D881-1D9D-42B5-9216-E4766BB2E57D}"/>
    <cellStyle name="Vírgula 4 10 3 6 2 3" xfId="25992" xr:uid="{8957A769-3CB0-40C8-BD8D-3173CD00B5F7}"/>
    <cellStyle name="Vírgula 4 10 3 6 2 4" xfId="37787" xr:uid="{394DA3B7-5F42-429D-8969-0CC04A61BE37}"/>
    <cellStyle name="Vírgula 4 10 3 6 3" xfId="17155" xr:uid="{0DDBC0C7-4C91-4DC8-BC56-F44B66E016A7}"/>
    <cellStyle name="Vírgula 4 10 3 6 3 2" xfId="28949" xr:uid="{B8F6ED81-A7CA-481D-8C6B-8A2F80B4CE47}"/>
    <cellStyle name="Vírgula 4 10 3 6 3 3" xfId="40748" xr:uid="{4E46285D-91D1-4612-95ED-3E61EA10BDAC}"/>
    <cellStyle name="Vírgula 4 10 3 6 4" xfId="23056" xr:uid="{DA210CA3-F85D-403E-9F0F-60DD8C362E84}"/>
    <cellStyle name="Vírgula 4 10 3 6 5" xfId="34851" xr:uid="{0AE4B863-EA93-4981-AB78-9B24B8ABB2B6}"/>
    <cellStyle name="Vírgula 4 10 3 7" xfId="12615" xr:uid="{00000000-0005-0000-0000-0000BA340000}"/>
    <cellStyle name="Vírgula 4 10 3 7 2" xfId="18546" xr:uid="{E12F1ABB-8501-42A2-8EE0-64B52CF88DDD}"/>
    <cellStyle name="Vírgula 4 10 3 7 2 2" xfId="30340" xr:uid="{B8E25DD6-647F-42C6-95AE-F2B34E216A33}"/>
    <cellStyle name="Vírgula 4 10 3 7 2 3" xfId="42139" xr:uid="{CBF92494-903A-4399-8006-1B3214B99F6E}"/>
    <cellStyle name="Vírgula 4 10 3 7 3" xfId="24447" xr:uid="{844CE021-325A-4099-B945-F3F3197EE831}"/>
    <cellStyle name="Vírgula 4 10 3 7 4" xfId="36242" xr:uid="{E70679C6-BC1A-4213-BA9B-36224333D844}"/>
    <cellStyle name="Vírgula 4 10 3 8" xfId="15602" xr:uid="{1690B1BD-E04E-4BFA-9AB2-794A060DB2E6}"/>
    <cellStyle name="Vírgula 4 10 3 8 2" xfId="27400" xr:uid="{F083114E-4C77-4724-A472-7BB3D253200B}"/>
    <cellStyle name="Vírgula 4 10 3 8 3" xfId="39195" xr:uid="{0F743D4B-3EBB-43D3-A376-2CD53BBF9BD1}"/>
    <cellStyle name="Vírgula 4 10 3 9" xfId="21510" xr:uid="{36C7DAF2-CC9C-435C-8C98-3EB9060A51A4}"/>
    <cellStyle name="Vírgula 4 10 3_Empréstimos e Financiamento SPE" xfId="10831" xr:uid="{00000000-0005-0000-0000-0000BB340000}"/>
    <cellStyle name="Vírgula 4 10 4" xfId="9228" xr:uid="{00000000-0005-0000-0000-0000BC340000}"/>
    <cellStyle name="Vírgula 4 10 4 2" xfId="9229" xr:uid="{00000000-0005-0000-0000-0000BD340000}"/>
    <cellStyle name="Vírgula 4 10 4 3" xfId="9230" xr:uid="{00000000-0005-0000-0000-0000BE340000}"/>
    <cellStyle name="Vírgula 4 10 5" xfId="9231" xr:uid="{00000000-0005-0000-0000-0000BF340000}"/>
    <cellStyle name="Vírgula 4 10 6" xfId="9232" xr:uid="{00000000-0005-0000-0000-0000C0340000}"/>
    <cellStyle name="Vírgula 4 10 7" xfId="9233" xr:uid="{00000000-0005-0000-0000-0000C1340000}"/>
    <cellStyle name="Vírgula 4 10 8" xfId="11061" xr:uid="{00000000-0005-0000-0000-0000C2340000}"/>
    <cellStyle name="Vírgula 4 10 8 2" xfId="14010" xr:uid="{00000000-0005-0000-0000-0000C3340000}"/>
    <cellStyle name="Vírgula 4 10 8 2 2" xfId="19941" xr:uid="{8B401901-8E62-47E3-B269-97BAB2FEFEAB}"/>
    <cellStyle name="Vírgula 4 10 8 2 2 2" xfId="31735" xr:uid="{A2375BE3-ECE6-4362-8A4E-1D08F50751AC}"/>
    <cellStyle name="Vírgula 4 10 8 2 2 3" xfId="43534" xr:uid="{8F3D1A12-F551-4A8D-9D4C-2B69CA5D74AE}"/>
    <cellStyle name="Vírgula 4 10 8 2 3" xfId="25842" xr:uid="{51182653-65E0-4354-89C7-F0F1D44C4746}"/>
    <cellStyle name="Vírgula 4 10 8 2 4" xfId="37637" xr:uid="{8D1880C0-C8DE-48CB-9B92-60C0F06B1D07}"/>
    <cellStyle name="Vírgula 4 10 8 3" xfId="17005" xr:uid="{35080065-F38B-483F-AD65-983E30F7F611}"/>
    <cellStyle name="Vírgula 4 10 8 3 2" xfId="28799" xr:uid="{73460FE3-C7FC-4935-8909-C788AFF72C90}"/>
    <cellStyle name="Vírgula 4 10 8 3 3" xfId="40598" xr:uid="{D3AA3055-93BE-44A5-AACF-9921A8A9916A}"/>
    <cellStyle name="Vírgula 4 10 8 4" xfId="22906" xr:uid="{8938B063-58BB-4BEC-9088-080D10F3B43C}"/>
    <cellStyle name="Vírgula 4 10 8 5" xfId="34701" xr:uid="{596B441A-4236-4BF6-A09C-FCF2C9CF3289}"/>
    <cellStyle name="Vírgula 4 10 9" xfId="12464" xr:uid="{00000000-0005-0000-0000-0000C4340000}"/>
    <cellStyle name="Vírgula 4 10 9 2" xfId="18395" xr:uid="{FE28267C-C423-41D9-9A2C-FFB936E7B85B}"/>
    <cellStyle name="Vírgula 4 10 9 2 2" xfId="30189" xr:uid="{124096C2-7E59-4157-9760-7BBF8BDE60B7}"/>
    <cellStyle name="Vírgula 4 10 9 2 3" xfId="41988" xr:uid="{06030FDD-5377-44D4-A235-4A021BBEA23E}"/>
    <cellStyle name="Vírgula 4 10 9 3" xfId="24296" xr:uid="{B7683E8B-85B5-4CE0-A4D0-5F7F19F09B1C}"/>
    <cellStyle name="Vírgula 4 10 9 4" xfId="36091" xr:uid="{69AA5BA3-D12B-48A8-BEBC-46FEF4C1489E}"/>
    <cellStyle name="Vírgula 4 10_Empréstimos e Financiamento SPE" xfId="10829" xr:uid="{00000000-0005-0000-0000-0000C5340000}"/>
    <cellStyle name="Vírgula 4 11" xfId="363" xr:uid="{00000000-0005-0000-0000-0000C6340000}"/>
    <cellStyle name="Vírgula 4 11 10" xfId="15470" xr:uid="{89393202-60F8-4791-8040-BBFB87728E06}"/>
    <cellStyle name="Vírgula 4 11 10 2" xfId="27268" xr:uid="{8C74C3F8-4098-4D0C-8F6A-2DE47577B16A}"/>
    <cellStyle name="Vírgula 4 11 10 3" xfId="39063" xr:uid="{E9D0ABC8-C852-4563-A25A-470B14B6EFE3}"/>
    <cellStyle name="Vírgula 4 11 11" xfId="21378" xr:uid="{6B0A8127-E625-420F-9650-C4CCAC3A7E52}"/>
    <cellStyle name="Vírgula 4 11 12" xfId="33170" xr:uid="{E353E96B-E3DB-4B08-A159-11073387EF94}"/>
    <cellStyle name="Vírgula 4 11 2" xfId="553" xr:uid="{00000000-0005-0000-0000-0000C7340000}"/>
    <cellStyle name="Vírgula 4 11 2 10" xfId="33355" xr:uid="{B3A06802-B52D-40F6-982D-9CB98E914757}"/>
    <cellStyle name="Vírgula 4 11 2 2" xfId="9234" xr:uid="{00000000-0005-0000-0000-0000C8340000}"/>
    <cellStyle name="Vírgula 4 11 2 2 2" xfId="9235" xr:uid="{00000000-0005-0000-0000-0000C9340000}"/>
    <cellStyle name="Vírgula 4 11 2 2 3" xfId="9236" xr:uid="{00000000-0005-0000-0000-0000CA340000}"/>
    <cellStyle name="Vírgula 4 11 2 3" xfId="9237" xr:uid="{00000000-0005-0000-0000-0000CB340000}"/>
    <cellStyle name="Vírgula 4 11 2 4" xfId="9238" xr:uid="{00000000-0005-0000-0000-0000CC340000}"/>
    <cellStyle name="Vírgula 4 11 2 5" xfId="9239" xr:uid="{00000000-0005-0000-0000-0000CD340000}"/>
    <cellStyle name="Vírgula 4 11 2 6" xfId="11266" xr:uid="{00000000-0005-0000-0000-0000CE340000}"/>
    <cellStyle name="Vírgula 4 11 2 6 2" xfId="14209" xr:uid="{00000000-0005-0000-0000-0000CF340000}"/>
    <cellStyle name="Vírgula 4 11 2 6 2 2" xfId="20140" xr:uid="{ABBD3F24-9492-49EB-8E90-10FC2CD19F80}"/>
    <cellStyle name="Vírgula 4 11 2 6 2 2 2" xfId="31934" xr:uid="{4175C9AA-19FC-4557-A26B-A42D7082F1B7}"/>
    <cellStyle name="Vírgula 4 11 2 6 2 2 3" xfId="43733" xr:uid="{5F260E69-2B87-4861-B4D4-7EC4F34AC458}"/>
    <cellStyle name="Vírgula 4 11 2 6 2 3" xfId="26041" xr:uid="{ECB50FED-638E-4A74-A89D-F777C340F1DA}"/>
    <cellStyle name="Vírgula 4 11 2 6 2 4" xfId="37836" xr:uid="{49463D81-FC25-4E54-9DF1-82D1B8511353}"/>
    <cellStyle name="Vírgula 4 11 2 6 3" xfId="17204" xr:uid="{F7318D47-129F-4F1A-B821-484B3E8F9A58}"/>
    <cellStyle name="Vírgula 4 11 2 6 3 2" xfId="28998" xr:uid="{F23D4577-2EE4-408F-99EF-40423B2F1983}"/>
    <cellStyle name="Vírgula 4 11 2 6 3 3" xfId="40797" xr:uid="{0DD73CE2-5353-49AE-B18E-F6FFEE9BBDD5}"/>
    <cellStyle name="Vírgula 4 11 2 6 4" xfId="23105" xr:uid="{9BFEB768-D589-4076-8E6C-2D2ED0D2D144}"/>
    <cellStyle name="Vírgula 4 11 2 6 5" xfId="34900" xr:uid="{ECD23099-5137-4ECD-8B19-68B6646862DA}"/>
    <cellStyle name="Vírgula 4 11 2 7" xfId="12668" xr:uid="{00000000-0005-0000-0000-0000D0340000}"/>
    <cellStyle name="Vírgula 4 11 2 7 2" xfId="18599" xr:uid="{57712702-2F53-40F0-BBAE-786346402C3E}"/>
    <cellStyle name="Vírgula 4 11 2 7 2 2" xfId="30393" xr:uid="{1FC9B189-D929-4474-9092-A8CCE3D81D1B}"/>
    <cellStyle name="Vírgula 4 11 2 7 2 3" xfId="42192" xr:uid="{746C5CF7-B436-4D51-BCA7-7DB0DDECD425}"/>
    <cellStyle name="Vírgula 4 11 2 7 3" xfId="24500" xr:uid="{3507CA24-EC9B-4D2E-9D89-D09008D382C4}"/>
    <cellStyle name="Vírgula 4 11 2 7 4" xfId="36295" xr:uid="{ABE55194-DD9F-4EBF-8380-386D2F5EBD56}"/>
    <cellStyle name="Vírgula 4 11 2 8" xfId="15655" xr:uid="{AE077E40-87FB-4462-90D7-A31496D3F70B}"/>
    <cellStyle name="Vírgula 4 11 2 8 2" xfId="27453" xr:uid="{924687B8-F28E-45A9-9C27-03A9CA9196BD}"/>
    <cellStyle name="Vírgula 4 11 2 8 3" xfId="39248" xr:uid="{BB51A3FE-58C1-4BED-80F1-01DC6A8673B1}"/>
    <cellStyle name="Vírgula 4 11 2 9" xfId="21563" xr:uid="{18054846-2E60-47FA-B2F0-F6899FD56138}"/>
    <cellStyle name="Vírgula 4 11 2_Empréstimos e Financiamento SPE" xfId="10833" xr:uid="{00000000-0005-0000-0000-0000D1340000}"/>
    <cellStyle name="Vírgula 4 11 3" xfId="9240" xr:uid="{00000000-0005-0000-0000-0000D2340000}"/>
    <cellStyle name="Vírgula 4 11 3 2" xfId="9241" xr:uid="{00000000-0005-0000-0000-0000D3340000}"/>
    <cellStyle name="Vírgula 4 11 3 2 2" xfId="9242" xr:uid="{00000000-0005-0000-0000-0000D4340000}"/>
    <cellStyle name="Vírgula 4 11 3 2 3" xfId="9243" xr:uid="{00000000-0005-0000-0000-0000D5340000}"/>
    <cellStyle name="Vírgula 4 11 3 3" xfId="9244" xr:uid="{00000000-0005-0000-0000-0000D6340000}"/>
    <cellStyle name="Vírgula 4 11 3 4" xfId="9245" xr:uid="{00000000-0005-0000-0000-0000D7340000}"/>
    <cellStyle name="Vírgula 4 11 3 5" xfId="9246" xr:uid="{00000000-0005-0000-0000-0000D8340000}"/>
    <cellStyle name="Vírgula 4 11 4" xfId="9247" xr:uid="{00000000-0005-0000-0000-0000D9340000}"/>
    <cellStyle name="Vírgula 4 11 4 2" xfId="9248" xr:uid="{00000000-0005-0000-0000-0000DA340000}"/>
    <cellStyle name="Vírgula 4 11 4 3" xfId="9249" xr:uid="{00000000-0005-0000-0000-0000DB340000}"/>
    <cellStyle name="Vírgula 4 11 5" xfId="9250" xr:uid="{00000000-0005-0000-0000-0000DC340000}"/>
    <cellStyle name="Vírgula 4 11 6" xfId="9251" xr:uid="{00000000-0005-0000-0000-0000DD340000}"/>
    <cellStyle name="Vírgula 4 11 7" xfId="9252" xr:uid="{00000000-0005-0000-0000-0000DE340000}"/>
    <cellStyle name="Vírgula 4 11 8" xfId="11085" xr:uid="{00000000-0005-0000-0000-0000DF340000}"/>
    <cellStyle name="Vírgula 4 11 8 2" xfId="14028" xr:uid="{00000000-0005-0000-0000-0000E0340000}"/>
    <cellStyle name="Vírgula 4 11 8 2 2" xfId="19959" xr:uid="{27FBD487-23A5-4391-BF19-7BC8B4423D0B}"/>
    <cellStyle name="Vírgula 4 11 8 2 2 2" xfId="31753" xr:uid="{B5D9E27F-E767-43CB-A45C-4DAFF49C8C8B}"/>
    <cellStyle name="Vírgula 4 11 8 2 2 3" xfId="43552" xr:uid="{F1ED5AC8-EF03-4FEF-8D9F-32FFCDA9A11E}"/>
    <cellStyle name="Vírgula 4 11 8 2 3" xfId="25860" xr:uid="{B98E5E40-F185-4932-9E1F-2B0BAC2B2492}"/>
    <cellStyle name="Vírgula 4 11 8 2 4" xfId="37655" xr:uid="{D018F53A-CEDB-401C-B6C9-FC83B3CAF460}"/>
    <cellStyle name="Vírgula 4 11 8 3" xfId="17023" xr:uid="{C93F9458-AC7A-42A2-AD4F-54C2CC4C959E}"/>
    <cellStyle name="Vírgula 4 11 8 3 2" xfId="28817" xr:uid="{737B66F0-736D-41F6-A783-2D9F7A46FE45}"/>
    <cellStyle name="Vírgula 4 11 8 3 3" xfId="40616" xr:uid="{471A4899-2DAD-46F4-AB62-EF76CAF1279C}"/>
    <cellStyle name="Vírgula 4 11 8 4" xfId="22924" xr:uid="{3E85B735-EF64-4DB6-8832-5CF81F28E576}"/>
    <cellStyle name="Vírgula 4 11 8 5" xfId="34719" xr:uid="{49D59544-BDDE-4EA4-AE86-CBE4D79B6B73}"/>
    <cellStyle name="Vírgula 4 11 9" xfId="12483" xr:uid="{00000000-0005-0000-0000-0000E1340000}"/>
    <cellStyle name="Vírgula 4 11 9 2" xfId="18414" xr:uid="{8F808B87-DE5C-4A29-ABF1-C5FA754DCE80}"/>
    <cellStyle name="Vírgula 4 11 9 2 2" xfId="30208" xr:uid="{F3E29A53-495B-4516-A52E-7D9672BFCBB9}"/>
    <cellStyle name="Vírgula 4 11 9 2 3" xfId="42007" xr:uid="{942C1F64-3BF4-4508-9D60-426E5D5C4037}"/>
    <cellStyle name="Vírgula 4 11 9 3" xfId="24315" xr:uid="{0096D9D8-E742-42A8-AD0F-91E74BDF06D0}"/>
    <cellStyle name="Vírgula 4 11 9 4" xfId="36110" xr:uid="{73CDE9A0-F301-4176-A8D6-70AD176814AF}"/>
    <cellStyle name="Vírgula 4 11_Empréstimos e Financiamento SPE" xfId="10832" xr:uid="{00000000-0005-0000-0000-0000E2340000}"/>
    <cellStyle name="Vírgula 4 12" xfId="410" xr:uid="{00000000-0005-0000-0000-0000E3340000}"/>
    <cellStyle name="Vírgula 4 12 10" xfId="15512" xr:uid="{38B1CF5D-9EF9-487C-A94B-5A617D137B68}"/>
    <cellStyle name="Vírgula 4 12 10 2" xfId="27310" xr:uid="{7A6108B6-9EE7-477B-98CE-29715785E307}"/>
    <cellStyle name="Vírgula 4 12 10 3" xfId="39105" xr:uid="{AA7EAD5D-2F42-4DE5-B42F-76D4CB1AAEFA}"/>
    <cellStyle name="Vírgula 4 12 11" xfId="21420" xr:uid="{C81AA0B1-E0CC-46AC-B353-FCCD1C4D9452}"/>
    <cellStyle name="Vírgula 4 12 12" xfId="33212" xr:uid="{B7E0B52B-266A-44DF-9F1A-1C4E8445C965}"/>
    <cellStyle name="Vírgula 4 12 2" xfId="9253" xr:uid="{00000000-0005-0000-0000-0000E4340000}"/>
    <cellStyle name="Vírgula 4 12 2 2" xfId="9254" xr:uid="{00000000-0005-0000-0000-0000E5340000}"/>
    <cellStyle name="Vírgula 4 12 2 2 2" xfId="9255" xr:uid="{00000000-0005-0000-0000-0000E6340000}"/>
    <cellStyle name="Vírgula 4 12 2 2 3" xfId="9256" xr:uid="{00000000-0005-0000-0000-0000E7340000}"/>
    <cellStyle name="Vírgula 4 12 2 3" xfId="9257" xr:uid="{00000000-0005-0000-0000-0000E8340000}"/>
    <cellStyle name="Vírgula 4 12 2 4" xfId="9258" xr:uid="{00000000-0005-0000-0000-0000E9340000}"/>
    <cellStyle name="Vírgula 4 12 2 5" xfId="9259" xr:uid="{00000000-0005-0000-0000-0000EA340000}"/>
    <cellStyle name="Vírgula 4 12 3" xfId="9260" xr:uid="{00000000-0005-0000-0000-0000EB340000}"/>
    <cellStyle name="Vírgula 4 12 3 2" xfId="9261" xr:uid="{00000000-0005-0000-0000-0000EC340000}"/>
    <cellStyle name="Vírgula 4 12 3 2 2" xfId="9262" xr:uid="{00000000-0005-0000-0000-0000ED340000}"/>
    <cellStyle name="Vírgula 4 12 3 2 3" xfId="9263" xr:uid="{00000000-0005-0000-0000-0000EE340000}"/>
    <cellStyle name="Vírgula 4 12 3 3" xfId="9264" xr:uid="{00000000-0005-0000-0000-0000EF340000}"/>
    <cellStyle name="Vírgula 4 12 3 4" xfId="9265" xr:uid="{00000000-0005-0000-0000-0000F0340000}"/>
    <cellStyle name="Vírgula 4 12 3 5" xfId="9266" xr:uid="{00000000-0005-0000-0000-0000F1340000}"/>
    <cellStyle name="Vírgula 4 12 4" xfId="9267" xr:uid="{00000000-0005-0000-0000-0000F2340000}"/>
    <cellStyle name="Vírgula 4 12 4 2" xfId="9268" xr:uid="{00000000-0005-0000-0000-0000F3340000}"/>
    <cellStyle name="Vírgula 4 12 4 3" xfId="9269" xr:uid="{00000000-0005-0000-0000-0000F4340000}"/>
    <cellStyle name="Vírgula 4 12 5" xfId="9270" xr:uid="{00000000-0005-0000-0000-0000F5340000}"/>
    <cellStyle name="Vírgula 4 12 6" xfId="9271" xr:uid="{00000000-0005-0000-0000-0000F6340000}"/>
    <cellStyle name="Vírgula 4 12 7" xfId="9272" xr:uid="{00000000-0005-0000-0000-0000F7340000}"/>
    <cellStyle name="Vírgula 4 12 8" xfId="11127" xr:uid="{00000000-0005-0000-0000-0000F8340000}"/>
    <cellStyle name="Vírgula 4 12 8 2" xfId="14070" xr:uid="{00000000-0005-0000-0000-0000F9340000}"/>
    <cellStyle name="Vírgula 4 12 8 2 2" xfId="20001" xr:uid="{6E700BB8-F3C1-4CB4-9A3E-239F8D5B6085}"/>
    <cellStyle name="Vírgula 4 12 8 2 2 2" xfId="31795" xr:uid="{24756396-635F-4A25-8719-457EE07B23C9}"/>
    <cellStyle name="Vírgula 4 12 8 2 2 3" xfId="43594" xr:uid="{2EA20B58-BC05-4CE1-904D-B027AF44072E}"/>
    <cellStyle name="Vírgula 4 12 8 2 3" xfId="25902" xr:uid="{ED4B00AD-1E0E-4E85-81AC-1B983E27AF02}"/>
    <cellStyle name="Vírgula 4 12 8 2 4" xfId="37697" xr:uid="{06437454-5C82-470B-9FFC-548D82A47BC8}"/>
    <cellStyle name="Vírgula 4 12 8 3" xfId="17065" xr:uid="{C2632CC3-21E2-4272-8CFF-FDAFD255420D}"/>
    <cellStyle name="Vírgula 4 12 8 3 2" xfId="28859" xr:uid="{12F9A315-7F08-4B57-B60C-788E77CDE448}"/>
    <cellStyle name="Vírgula 4 12 8 3 3" xfId="40658" xr:uid="{DEF522EB-AF77-4364-8144-B67F5BCA6773}"/>
    <cellStyle name="Vírgula 4 12 8 4" xfId="22966" xr:uid="{B0C09063-DF80-4F3A-92D6-955DFEB5A8F0}"/>
    <cellStyle name="Vírgula 4 12 8 5" xfId="34761" xr:uid="{C32AEE52-8231-4420-88F0-D4EB6EBB30BA}"/>
    <cellStyle name="Vírgula 4 12 9" xfId="12525" xr:uid="{00000000-0005-0000-0000-0000FA340000}"/>
    <cellStyle name="Vírgula 4 12 9 2" xfId="18456" xr:uid="{B6EC25DE-4527-4F14-BE19-3E11E302ED8B}"/>
    <cellStyle name="Vírgula 4 12 9 2 2" xfId="30250" xr:uid="{49B14355-6521-41C6-8D1B-0E214A45B8FD}"/>
    <cellStyle name="Vírgula 4 12 9 2 3" xfId="42049" xr:uid="{1B0D5BC9-74D1-49FC-9EAC-6175D5D4A72B}"/>
    <cellStyle name="Vírgula 4 12 9 3" xfId="24357" xr:uid="{8D4B2CC1-FFE8-4D5F-9935-6293372D1FB0}"/>
    <cellStyle name="Vírgula 4 12 9 4" xfId="36152" xr:uid="{365D97B8-07A9-4E3F-8C89-21C8F96EA513}"/>
    <cellStyle name="Vírgula 4 12_Empréstimos e Financiamento SPE" xfId="10834" xr:uid="{00000000-0005-0000-0000-0000FB340000}"/>
    <cellStyle name="Vírgula 4 13" xfId="9273" xr:uid="{00000000-0005-0000-0000-0000FC340000}"/>
    <cellStyle name="Vírgula 4 13 2" xfId="9274" xr:uid="{00000000-0005-0000-0000-0000FD340000}"/>
    <cellStyle name="Vírgula 4 13 2 2" xfId="9275" xr:uid="{00000000-0005-0000-0000-0000FE340000}"/>
    <cellStyle name="Vírgula 4 13 2 2 2" xfId="9276" xr:uid="{00000000-0005-0000-0000-0000FF340000}"/>
    <cellStyle name="Vírgula 4 13 2 2 3" xfId="9277" xr:uid="{00000000-0005-0000-0000-000000350000}"/>
    <cellStyle name="Vírgula 4 13 2 3" xfId="9278" xr:uid="{00000000-0005-0000-0000-000001350000}"/>
    <cellStyle name="Vírgula 4 13 2 4" xfId="9279" xr:uid="{00000000-0005-0000-0000-000002350000}"/>
    <cellStyle name="Vírgula 4 13 2 5" xfId="9280" xr:uid="{00000000-0005-0000-0000-000003350000}"/>
    <cellStyle name="Vírgula 4 13 3" xfId="9281" xr:uid="{00000000-0005-0000-0000-000004350000}"/>
    <cellStyle name="Vírgula 4 13 3 2" xfId="9282" xr:uid="{00000000-0005-0000-0000-000005350000}"/>
    <cellStyle name="Vírgula 4 13 3 2 2" xfId="9283" xr:uid="{00000000-0005-0000-0000-000006350000}"/>
    <cellStyle name="Vírgula 4 13 3 2 3" xfId="9284" xr:uid="{00000000-0005-0000-0000-000007350000}"/>
    <cellStyle name="Vírgula 4 13 3 3" xfId="9285" xr:uid="{00000000-0005-0000-0000-000008350000}"/>
    <cellStyle name="Vírgula 4 13 3 4" xfId="9286" xr:uid="{00000000-0005-0000-0000-000009350000}"/>
    <cellStyle name="Vírgula 4 13 3 5" xfId="9287" xr:uid="{00000000-0005-0000-0000-00000A350000}"/>
    <cellStyle name="Vírgula 4 13 4" xfId="9288" xr:uid="{00000000-0005-0000-0000-00000B350000}"/>
    <cellStyle name="Vírgula 4 13 4 2" xfId="9289" xr:uid="{00000000-0005-0000-0000-00000C350000}"/>
    <cellStyle name="Vírgula 4 13 4 3" xfId="9290" xr:uid="{00000000-0005-0000-0000-00000D350000}"/>
    <cellStyle name="Vírgula 4 13 5" xfId="9291" xr:uid="{00000000-0005-0000-0000-00000E350000}"/>
    <cellStyle name="Vírgula 4 13 6" xfId="9292" xr:uid="{00000000-0005-0000-0000-00000F350000}"/>
    <cellStyle name="Vírgula 4 13 7" xfId="9293" xr:uid="{00000000-0005-0000-0000-000010350000}"/>
    <cellStyle name="Vírgula 4 14" xfId="9294" xr:uid="{00000000-0005-0000-0000-000011350000}"/>
    <cellStyle name="Vírgula 4 14 2" xfId="9295" xr:uid="{00000000-0005-0000-0000-000012350000}"/>
    <cellStyle name="Vírgula 4 14 2 2" xfId="9296" xr:uid="{00000000-0005-0000-0000-000013350000}"/>
    <cellStyle name="Vírgula 4 14 2 2 2" xfId="9297" xr:uid="{00000000-0005-0000-0000-000014350000}"/>
    <cellStyle name="Vírgula 4 14 2 2 3" xfId="9298" xr:uid="{00000000-0005-0000-0000-000015350000}"/>
    <cellStyle name="Vírgula 4 14 2 3" xfId="9299" xr:uid="{00000000-0005-0000-0000-000016350000}"/>
    <cellStyle name="Vírgula 4 14 2 4" xfId="9300" xr:uid="{00000000-0005-0000-0000-000017350000}"/>
    <cellStyle name="Vírgula 4 14 2 5" xfId="9301" xr:uid="{00000000-0005-0000-0000-000018350000}"/>
    <cellStyle name="Vírgula 4 14 3" xfId="9302" xr:uid="{00000000-0005-0000-0000-000019350000}"/>
    <cellStyle name="Vírgula 4 14 3 2" xfId="9303" xr:uid="{00000000-0005-0000-0000-00001A350000}"/>
    <cellStyle name="Vírgula 4 14 3 2 2" xfId="9304" xr:uid="{00000000-0005-0000-0000-00001B350000}"/>
    <cellStyle name="Vírgula 4 14 3 2 3" xfId="9305" xr:uid="{00000000-0005-0000-0000-00001C350000}"/>
    <cellStyle name="Vírgula 4 14 3 3" xfId="9306" xr:uid="{00000000-0005-0000-0000-00001D350000}"/>
    <cellStyle name="Vírgula 4 14 3 4" xfId="9307" xr:uid="{00000000-0005-0000-0000-00001E350000}"/>
    <cellStyle name="Vírgula 4 14 3 5" xfId="9308" xr:uid="{00000000-0005-0000-0000-00001F350000}"/>
    <cellStyle name="Vírgula 4 14 4" xfId="9309" xr:uid="{00000000-0005-0000-0000-000020350000}"/>
    <cellStyle name="Vírgula 4 14 4 2" xfId="9310" xr:uid="{00000000-0005-0000-0000-000021350000}"/>
    <cellStyle name="Vírgula 4 14 4 3" xfId="9311" xr:uid="{00000000-0005-0000-0000-000022350000}"/>
    <cellStyle name="Vírgula 4 14 5" xfId="9312" xr:uid="{00000000-0005-0000-0000-000023350000}"/>
    <cellStyle name="Vírgula 4 14 6" xfId="9313" xr:uid="{00000000-0005-0000-0000-000024350000}"/>
    <cellStyle name="Vírgula 4 14 7" xfId="9314" xr:uid="{00000000-0005-0000-0000-000025350000}"/>
    <cellStyle name="Vírgula 4 15" xfId="9315" xr:uid="{00000000-0005-0000-0000-000026350000}"/>
    <cellStyle name="Vírgula 4 15 2" xfId="9316" xr:uid="{00000000-0005-0000-0000-000027350000}"/>
    <cellStyle name="Vírgula 4 15 2 2" xfId="9317" xr:uid="{00000000-0005-0000-0000-000028350000}"/>
    <cellStyle name="Vírgula 4 15 2 2 2" xfId="9318" xr:uid="{00000000-0005-0000-0000-000029350000}"/>
    <cellStyle name="Vírgula 4 15 2 2 3" xfId="9319" xr:uid="{00000000-0005-0000-0000-00002A350000}"/>
    <cellStyle name="Vírgula 4 15 2 3" xfId="9320" xr:uid="{00000000-0005-0000-0000-00002B350000}"/>
    <cellStyle name="Vírgula 4 15 2 4" xfId="9321" xr:uid="{00000000-0005-0000-0000-00002C350000}"/>
    <cellStyle name="Vírgula 4 15 2 5" xfId="9322" xr:uid="{00000000-0005-0000-0000-00002D350000}"/>
    <cellStyle name="Vírgula 4 15 3" xfId="9323" xr:uid="{00000000-0005-0000-0000-00002E350000}"/>
    <cellStyle name="Vírgula 4 15 3 2" xfId="9324" xr:uid="{00000000-0005-0000-0000-00002F350000}"/>
    <cellStyle name="Vírgula 4 15 3 2 2" xfId="9325" xr:uid="{00000000-0005-0000-0000-000030350000}"/>
    <cellStyle name="Vírgula 4 15 3 2 3" xfId="9326" xr:uid="{00000000-0005-0000-0000-000031350000}"/>
    <cellStyle name="Vírgula 4 15 3 3" xfId="9327" xr:uid="{00000000-0005-0000-0000-000032350000}"/>
    <cellStyle name="Vírgula 4 15 3 4" xfId="9328" xr:uid="{00000000-0005-0000-0000-000033350000}"/>
    <cellStyle name="Vírgula 4 15 3 5" xfId="9329" xr:uid="{00000000-0005-0000-0000-000034350000}"/>
    <cellStyle name="Vírgula 4 15 4" xfId="9330" xr:uid="{00000000-0005-0000-0000-000035350000}"/>
    <cellStyle name="Vírgula 4 15 4 2" xfId="9331" xr:uid="{00000000-0005-0000-0000-000036350000}"/>
    <cellStyle name="Vírgula 4 15 4 3" xfId="9332" xr:uid="{00000000-0005-0000-0000-000037350000}"/>
    <cellStyle name="Vírgula 4 15 5" xfId="9333" xr:uid="{00000000-0005-0000-0000-000038350000}"/>
    <cellStyle name="Vírgula 4 15 6" xfId="9334" xr:uid="{00000000-0005-0000-0000-000039350000}"/>
    <cellStyle name="Vírgula 4 15 7" xfId="9335" xr:uid="{00000000-0005-0000-0000-00003A350000}"/>
    <cellStyle name="Vírgula 4 16" xfId="9336" xr:uid="{00000000-0005-0000-0000-00003B350000}"/>
    <cellStyle name="Vírgula 4 16 2" xfId="9337" xr:uid="{00000000-0005-0000-0000-00003C350000}"/>
    <cellStyle name="Vírgula 4 16 2 2" xfId="9338" xr:uid="{00000000-0005-0000-0000-00003D350000}"/>
    <cellStyle name="Vírgula 4 16 2 3" xfId="9339" xr:uid="{00000000-0005-0000-0000-00003E350000}"/>
    <cellStyle name="Vírgula 4 16 3" xfId="9340" xr:uid="{00000000-0005-0000-0000-00003F350000}"/>
    <cellStyle name="Vírgula 4 16 4" xfId="9341" xr:uid="{00000000-0005-0000-0000-000040350000}"/>
    <cellStyle name="Vírgula 4 16 5" xfId="9342" xr:uid="{00000000-0005-0000-0000-000041350000}"/>
    <cellStyle name="Vírgula 4 17" xfId="9343" xr:uid="{00000000-0005-0000-0000-000042350000}"/>
    <cellStyle name="Vírgula 4 17 2" xfId="9344" xr:uid="{00000000-0005-0000-0000-000043350000}"/>
    <cellStyle name="Vírgula 4 17 2 2" xfId="9345" xr:uid="{00000000-0005-0000-0000-000044350000}"/>
    <cellStyle name="Vírgula 4 17 2 3" xfId="9346" xr:uid="{00000000-0005-0000-0000-000045350000}"/>
    <cellStyle name="Vírgula 4 17 3" xfId="9347" xr:uid="{00000000-0005-0000-0000-000046350000}"/>
    <cellStyle name="Vírgula 4 17 4" xfId="9348" xr:uid="{00000000-0005-0000-0000-000047350000}"/>
    <cellStyle name="Vírgula 4 17 5" xfId="9349" xr:uid="{00000000-0005-0000-0000-000048350000}"/>
    <cellStyle name="Vírgula 4 18" xfId="9350" xr:uid="{00000000-0005-0000-0000-000049350000}"/>
    <cellStyle name="Vírgula 4 18 2" xfId="9351" xr:uid="{00000000-0005-0000-0000-00004A350000}"/>
    <cellStyle name="Vírgula 4 18 2 2" xfId="9352" xr:uid="{00000000-0005-0000-0000-00004B350000}"/>
    <cellStyle name="Vírgula 4 18 2 3" xfId="9353" xr:uid="{00000000-0005-0000-0000-00004C350000}"/>
    <cellStyle name="Vírgula 4 18 3" xfId="9354" xr:uid="{00000000-0005-0000-0000-00004D350000}"/>
    <cellStyle name="Vírgula 4 18 4" xfId="9355" xr:uid="{00000000-0005-0000-0000-00004E350000}"/>
    <cellStyle name="Vírgula 4 18 5" xfId="9356" xr:uid="{00000000-0005-0000-0000-00004F350000}"/>
    <cellStyle name="Vírgula 4 19" xfId="9357" xr:uid="{00000000-0005-0000-0000-000050350000}"/>
    <cellStyle name="Vírgula 4 19 2" xfId="9358" xr:uid="{00000000-0005-0000-0000-000051350000}"/>
    <cellStyle name="Vírgula 4 19 3" xfId="9359" xr:uid="{00000000-0005-0000-0000-000052350000}"/>
    <cellStyle name="Vírgula 4 2" xfId="118" xr:uid="{00000000-0005-0000-0000-000053350000}"/>
    <cellStyle name="Vírgula 4 2 10" xfId="419" xr:uid="{00000000-0005-0000-0000-000054350000}"/>
    <cellStyle name="Vírgula 4 2 10 10" xfId="15521" xr:uid="{CB63FF01-EFFA-4028-B413-FEA4D77D74A5}"/>
    <cellStyle name="Vírgula 4 2 10 10 2" xfId="27319" xr:uid="{C11967E6-6A25-476E-848B-F2EBCDF52F30}"/>
    <cellStyle name="Vírgula 4 2 10 10 3" xfId="39114" xr:uid="{3C8A8418-629D-457D-B127-D564ACE11D8C}"/>
    <cellStyle name="Vírgula 4 2 10 11" xfId="21429" xr:uid="{6451D2CE-FF61-4CF2-9DCA-7CCC3F61C1BA}"/>
    <cellStyle name="Vírgula 4 2 10 12" xfId="33221" xr:uid="{3594ADBD-2638-42F7-B7C6-5DE90F356FEF}"/>
    <cellStyle name="Vírgula 4 2 10 2" xfId="9360" xr:uid="{00000000-0005-0000-0000-000055350000}"/>
    <cellStyle name="Vírgula 4 2 10 2 2" xfId="9361" xr:uid="{00000000-0005-0000-0000-000056350000}"/>
    <cellStyle name="Vírgula 4 2 10 2 2 2" xfId="9362" xr:uid="{00000000-0005-0000-0000-000057350000}"/>
    <cellStyle name="Vírgula 4 2 10 2 2 3" xfId="9363" xr:uid="{00000000-0005-0000-0000-000058350000}"/>
    <cellStyle name="Vírgula 4 2 10 2 3" xfId="9364" xr:uid="{00000000-0005-0000-0000-000059350000}"/>
    <cellStyle name="Vírgula 4 2 10 2 4" xfId="9365" xr:uid="{00000000-0005-0000-0000-00005A350000}"/>
    <cellStyle name="Vírgula 4 2 10 2 5" xfId="9366" xr:uid="{00000000-0005-0000-0000-00005B350000}"/>
    <cellStyle name="Vírgula 4 2 10 3" xfId="9367" xr:uid="{00000000-0005-0000-0000-00005C350000}"/>
    <cellStyle name="Vírgula 4 2 10 3 2" xfId="9368" xr:uid="{00000000-0005-0000-0000-00005D350000}"/>
    <cellStyle name="Vírgula 4 2 10 3 2 2" xfId="9369" xr:uid="{00000000-0005-0000-0000-00005E350000}"/>
    <cellStyle name="Vírgula 4 2 10 3 2 3" xfId="9370" xr:uid="{00000000-0005-0000-0000-00005F350000}"/>
    <cellStyle name="Vírgula 4 2 10 3 3" xfId="9371" xr:uid="{00000000-0005-0000-0000-000060350000}"/>
    <cellStyle name="Vírgula 4 2 10 3 4" xfId="9372" xr:uid="{00000000-0005-0000-0000-000061350000}"/>
    <cellStyle name="Vírgula 4 2 10 3 5" xfId="9373" xr:uid="{00000000-0005-0000-0000-000062350000}"/>
    <cellStyle name="Vírgula 4 2 10 4" xfId="9374" xr:uid="{00000000-0005-0000-0000-000063350000}"/>
    <cellStyle name="Vírgula 4 2 10 4 2" xfId="9375" xr:uid="{00000000-0005-0000-0000-000064350000}"/>
    <cellStyle name="Vírgula 4 2 10 4 3" xfId="9376" xr:uid="{00000000-0005-0000-0000-000065350000}"/>
    <cellStyle name="Vírgula 4 2 10 5" xfId="9377" xr:uid="{00000000-0005-0000-0000-000066350000}"/>
    <cellStyle name="Vírgula 4 2 10 6" xfId="9378" xr:uid="{00000000-0005-0000-0000-000067350000}"/>
    <cellStyle name="Vírgula 4 2 10 7" xfId="9379" xr:uid="{00000000-0005-0000-0000-000068350000}"/>
    <cellStyle name="Vírgula 4 2 10 8" xfId="11136" xr:uid="{00000000-0005-0000-0000-000069350000}"/>
    <cellStyle name="Vírgula 4 2 10 8 2" xfId="14079" xr:uid="{00000000-0005-0000-0000-00006A350000}"/>
    <cellStyle name="Vírgula 4 2 10 8 2 2" xfId="20010" xr:uid="{2528B5C7-C644-42DF-8F1D-E73FFEBA6802}"/>
    <cellStyle name="Vírgula 4 2 10 8 2 2 2" xfId="31804" xr:uid="{79C836A5-3B98-422F-B865-A95785E77ECD}"/>
    <cellStyle name="Vírgula 4 2 10 8 2 2 3" xfId="43603" xr:uid="{590E3353-5D3B-4D66-8C74-9B7F2834064E}"/>
    <cellStyle name="Vírgula 4 2 10 8 2 3" xfId="25911" xr:uid="{C8457EAC-E847-4036-BE62-7B7D2C13984F}"/>
    <cellStyle name="Vírgula 4 2 10 8 2 4" xfId="37706" xr:uid="{A55DAFD9-A56E-43F2-BFE2-32337EA0A473}"/>
    <cellStyle name="Vírgula 4 2 10 8 3" xfId="17074" xr:uid="{BE04FB56-F7DA-4866-8AB6-4C17732B1DFF}"/>
    <cellStyle name="Vírgula 4 2 10 8 3 2" xfId="28868" xr:uid="{5539F39A-3F2A-4826-9DB9-D5458198432F}"/>
    <cellStyle name="Vírgula 4 2 10 8 3 3" xfId="40667" xr:uid="{5206AB02-0FB8-4FFF-94B6-3EC4BC046C78}"/>
    <cellStyle name="Vírgula 4 2 10 8 4" xfId="22975" xr:uid="{12A7D005-FB50-4779-840D-9CF0B5442E23}"/>
    <cellStyle name="Vírgula 4 2 10 8 5" xfId="34770" xr:uid="{998778DF-10DE-41D3-9A4C-FA35FAA38250}"/>
    <cellStyle name="Vírgula 4 2 10 9" xfId="12534" xr:uid="{00000000-0005-0000-0000-00006B350000}"/>
    <cellStyle name="Vírgula 4 2 10 9 2" xfId="18465" xr:uid="{EFCBD39D-79CA-4CD4-9761-FB99D50CE9D3}"/>
    <cellStyle name="Vírgula 4 2 10 9 2 2" xfId="30259" xr:uid="{388F05F8-A988-4439-A6A6-EF2CD8088B2A}"/>
    <cellStyle name="Vírgula 4 2 10 9 2 3" xfId="42058" xr:uid="{49D77CD8-1CD3-4ED0-9A39-75EDB4A1921D}"/>
    <cellStyle name="Vírgula 4 2 10 9 3" xfId="24366" xr:uid="{97F7706A-3E56-4C8C-B84A-71562DC01FCB}"/>
    <cellStyle name="Vírgula 4 2 10 9 4" xfId="36161" xr:uid="{7413920B-C22B-4B9A-A690-FAC390211BA6}"/>
    <cellStyle name="Vírgula 4 2 10_Empréstimos e Financiamento SPE" xfId="10836" xr:uid="{00000000-0005-0000-0000-00006C350000}"/>
    <cellStyle name="Vírgula 4 2 11" xfId="9380" xr:uid="{00000000-0005-0000-0000-00006D350000}"/>
    <cellStyle name="Vírgula 4 2 11 2" xfId="9381" xr:uid="{00000000-0005-0000-0000-00006E350000}"/>
    <cellStyle name="Vírgula 4 2 11 2 2" xfId="9382" xr:uid="{00000000-0005-0000-0000-00006F350000}"/>
    <cellStyle name="Vírgula 4 2 11 2 2 2" xfId="9383" xr:uid="{00000000-0005-0000-0000-000070350000}"/>
    <cellStyle name="Vírgula 4 2 11 2 2 3" xfId="9384" xr:uid="{00000000-0005-0000-0000-000071350000}"/>
    <cellStyle name="Vírgula 4 2 11 2 3" xfId="9385" xr:uid="{00000000-0005-0000-0000-000072350000}"/>
    <cellStyle name="Vírgula 4 2 11 2 4" xfId="9386" xr:uid="{00000000-0005-0000-0000-000073350000}"/>
    <cellStyle name="Vírgula 4 2 11 2 5" xfId="9387" xr:uid="{00000000-0005-0000-0000-000074350000}"/>
    <cellStyle name="Vírgula 4 2 11 3" xfId="9388" xr:uid="{00000000-0005-0000-0000-000075350000}"/>
    <cellStyle name="Vírgula 4 2 11 3 2" xfId="9389" xr:uid="{00000000-0005-0000-0000-000076350000}"/>
    <cellStyle name="Vírgula 4 2 11 3 2 2" xfId="9390" xr:uid="{00000000-0005-0000-0000-000077350000}"/>
    <cellStyle name="Vírgula 4 2 11 3 2 3" xfId="9391" xr:uid="{00000000-0005-0000-0000-000078350000}"/>
    <cellStyle name="Vírgula 4 2 11 3 3" xfId="9392" xr:uid="{00000000-0005-0000-0000-000079350000}"/>
    <cellStyle name="Vírgula 4 2 11 3 4" xfId="9393" xr:uid="{00000000-0005-0000-0000-00007A350000}"/>
    <cellStyle name="Vírgula 4 2 11 3 5" xfId="9394" xr:uid="{00000000-0005-0000-0000-00007B350000}"/>
    <cellStyle name="Vírgula 4 2 11 4" xfId="9395" xr:uid="{00000000-0005-0000-0000-00007C350000}"/>
    <cellStyle name="Vírgula 4 2 11 4 2" xfId="9396" xr:uid="{00000000-0005-0000-0000-00007D350000}"/>
    <cellStyle name="Vírgula 4 2 11 4 3" xfId="9397" xr:uid="{00000000-0005-0000-0000-00007E350000}"/>
    <cellStyle name="Vírgula 4 2 11 5" xfId="9398" xr:uid="{00000000-0005-0000-0000-00007F350000}"/>
    <cellStyle name="Vírgula 4 2 11 6" xfId="9399" xr:uid="{00000000-0005-0000-0000-000080350000}"/>
    <cellStyle name="Vírgula 4 2 11 7" xfId="9400" xr:uid="{00000000-0005-0000-0000-000081350000}"/>
    <cellStyle name="Vírgula 4 2 12" xfId="9401" xr:uid="{00000000-0005-0000-0000-000082350000}"/>
    <cellStyle name="Vírgula 4 2 12 2" xfId="9402" xr:uid="{00000000-0005-0000-0000-000083350000}"/>
    <cellStyle name="Vírgula 4 2 12 2 2" xfId="9403" xr:uid="{00000000-0005-0000-0000-000084350000}"/>
    <cellStyle name="Vírgula 4 2 12 2 2 2" xfId="9404" xr:uid="{00000000-0005-0000-0000-000085350000}"/>
    <cellStyle name="Vírgula 4 2 12 2 2 3" xfId="9405" xr:uid="{00000000-0005-0000-0000-000086350000}"/>
    <cellStyle name="Vírgula 4 2 12 2 3" xfId="9406" xr:uid="{00000000-0005-0000-0000-000087350000}"/>
    <cellStyle name="Vírgula 4 2 12 2 4" xfId="9407" xr:uid="{00000000-0005-0000-0000-000088350000}"/>
    <cellStyle name="Vírgula 4 2 12 2 5" xfId="9408" xr:uid="{00000000-0005-0000-0000-000089350000}"/>
    <cellStyle name="Vírgula 4 2 12 3" xfId="9409" xr:uid="{00000000-0005-0000-0000-00008A350000}"/>
    <cellStyle name="Vírgula 4 2 12 3 2" xfId="9410" xr:uid="{00000000-0005-0000-0000-00008B350000}"/>
    <cellStyle name="Vírgula 4 2 12 3 2 2" xfId="9411" xr:uid="{00000000-0005-0000-0000-00008C350000}"/>
    <cellStyle name="Vírgula 4 2 12 3 2 3" xfId="9412" xr:uid="{00000000-0005-0000-0000-00008D350000}"/>
    <cellStyle name="Vírgula 4 2 12 3 3" xfId="9413" xr:uid="{00000000-0005-0000-0000-00008E350000}"/>
    <cellStyle name="Vírgula 4 2 12 3 4" xfId="9414" xr:uid="{00000000-0005-0000-0000-00008F350000}"/>
    <cellStyle name="Vírgula 4 2 12 3 5" xfId="9415" xr:uid="{00000000-0005-0000-0000-000090350000}"/>
    <cellStyle name="Vírgula 4 2 12 4" xfId="9416" xr:uid="{00000000-0005-0000-0000-000091350000}"/>
    <cellStyle name="Vírgula 4 2 12 4 2" xfId="9417" xr:uid="{00000000-0005-0000-0000-000092350000}"/>
    <cellStyle name="Vírgula 4 2 12 4 3" xfId="9418" xr:uid="{00000000-0005-0000-0000-000093350000}"/>
    <cellStyle name="Vírgula 4 2 12 5" xfId="9419" xr:uid="{00000000-0005-0000-0000-000094350000}"/>
    <cellStyle name="Vírgula 4 2 12 6" xfId="9420" xr:uid="{00000000-0005-0000-0000-000095350000}"/>
    <cellStyle name="Vírgula 4 2 12 7" xfId="9421" xr:uid="{00000000-0005-0000-0000-000096350000}"/>
    <cellStyle name="Vírgula 4 2 13" xfId="9422" xr:uid="{00000000-0005-0000-0000-000097350000}"/>
    <cellStyle name="Vírgula 4 2 13 2" xfId="9423" xr:uid="{00000000-0005-0000-0000-000098350000}"/>
    <cellStyle name="Vírgula 4 2 13 2 2" xfId="9424" xr:uid="{00000000-0005-0000-0000-000099350000}"/>
    <cellStyle name="Vírgula 4 2 13 2 2 2" xfId="9425" xr:uid="{00000000-0005-0000-0000-00009A350000}"/>
    <cellStyle name="Vírgula 4 2 13 2 2 3" xfId="9426" xr:uid="{00000000-0005-0000-0000-00009B350000}"/>
    <cellStyle name="Vírgula 4 2 13 2 3" xfId="9427" xr:uid="{00000000-0005-0000-0000-00009C350000}"/>
    <cellStyle name="Vírgula 4 2 13 2 4" xfId="9428" xr:uid="{00000000-0005-0000-0000-00009D350000}"/>
    <cellStyle name="Vírgula 4 2 13 2 5" xfId="9429" xr:uid="{00000000-0005-0000-0000-00009E350000}"/>
    <cellStyle name="Vírgula 4 2 13 3" xfId="9430" xr:uid="{00000000-0005-0000-0000-00009F350000}"/>
    <cellStyle name="Vírgula 4 2 13 3 2" xfId="9431" xr:uid="{00000000-0005-0000-0000-0000A0350000}"/>
    <cellStyle name="Vírgula 4 2 13 3 2 2" xfId="9432" xr:uid="{00000000-0005-0000-0000-0000A1350000}"/>
    <cellStyle name="Vírgula 4 2 13 3 2 3" xfId="9433" xr:uid="{00000000-0005-0000-0000-0000A2350000}"/>
    <cellStyle name="Vírgula 4 2 13 3 3" xfId="9434" xr:uid="{00000000-0005-0000-0000-0000A3350000}"/>
    <cellStyle name="Vírgula 4 2 13 3 4" xfId="9435" xr:uid="{00000000-0005-0000-0000-0000A4350000}"/>
    <cellStyle name="Vírgula 4 2 13 3 5" xfId="9436" xr:uid="{00000000-0005-0000-0000-0000A5350000}"/>
    <cellStyle name="Vírgula 4 2 13 4" xfId="9437" xr:uid="{00000000-0005-0000-0000-0000A6350000}"/>
    <cellStyle name="Vírgula 4 2 13 4 2" xfId="9438" xr:uid="{00000000-0005-0000-0000-0000A7350000}"/>
    <cellStyle name="Vírgula 4 2 13 4 3" xfId="9439" xr:uid="{00000000-0005-0000-0000-0000A8350000}"/>
    <cellStyle name="Vírgula 4 2 13 5" xfId="9440" xr:uid="{00000000-0005-0000-0000-0000A9350000}"/>
    <cellStyle name="Vírgula 4 2 13 6" xfId="9441" xr:uid="{00000000-0005-0000-0000-0000AA350000}"/>
    <cellStyle name="Vírgula 4 2 13 7" xfId="9442" xr:uid="{00000000-0005-0000-0000-0000AB350000}"/>
    <cellStyle name="Vírgula 4 2 14" xfId="9443" xr:uid="{00000000-0005-0000-0000-0000AC350000}"/>
    <cellStyle name="Vírgula 4 2 14 2" xfId="9444" xr:uid="{00000000-0005-0000-0000-0000AD350000}"/>
    <cellStyle name="Vírgula 4 2 14 2 2" xfId="9445" xr:uid="{00000000-0005-0000-0000-0000AE350000}"/>
    <cellStyle name="Vírgula 4 2 14 2 2 2" xfId="9446" xr:uid="{00000000-0005-0000-0000-0000AF350000}"/>
    <cellStyle name="Vírgula 4 2 14 2 2 3" xfId="9447" xr:uid="{00000000-0005-0000-0000-0000B0350000}"/>
    <cellStyle name="Vírgula 4 2 14 2 3" xfId="9448" xr:uid="{00000000-0005-0000-0000-0000B1350000}"/>
    <cellStyle name="Vírgula 4 2 14 2 4" xfId="9449" xr:uid="{00000000-0005-0000-0000-0000B2350000}"/>
    <cellStyle name="Vírgula 4 2 14 2 5" xfId="9450" xr:uid="{00000000-0005-0000-0000-0000B3350000}"/>
    <cellStyle name="Vírgula 4 2 14 3" xfId="9451" xr:uid="{00000000-0005-0000-0000-0000B4350000}"/>
    <cellStyle name="Vírgula 4 2 14 3 2" xfId="9452" xr:uid="{00000000-0005-0000-0000-0000B5350000}"/>
    <cellStyle name="Vírgula 4 2 14 3 2 2" xfId="9453" xr:uid="{00000000-0005-0000-0000-0000B6350000}"/>
    <cellStyle name="Vírgula 4 2 14 3 2 3" xfId="9454" xr:uid="{00000000-0005-0000-0000-0000B7350000}"/>
    <cellStyle name="Vírgula 4 2 14 3 3" xfId="9455" xr:uid="{00000000-0005-0000-0000-0000B8350000}"/>
    <cellStyle name="Vírgula 4 2 14 3 4" xfId="9456" xr:uid="{00000000-0005-0000-0000-0000B9350000}"/>
    <cellStyle name="Vírgula 4 2 14 3 5" xfId="9457" xr:uid="{00000000-0005-0000-0000-0000BA350000}"/>
    <cellStyle name="Vírgula 4 2 14 4" xfId="9458" xr:uid="{00000000-0005-0000-0000-0000BB350000}"/>
    <cellStyle name="Vírgula 4 2 14 4 2" xfId="9459" xr:uid="{00000000-0005-0000-0000-0000BC350000}"/>
    <cellStyle name="Vírgula 4 2 14 4 3" xfId="9460" xr:uid="{00000000-0005-0000-0000-0000BD350000}"/>
    <cellStyle name="Vírgula 4 2 14 5" xfId="9461" xr:uid="{00000000-0005-0000-0000-0000BE350000}"/>
    <cellStyle name="Vírgula 4 2 14 6" xfId="9462" xr:uid="{00000000-0005-0000-0000-0000BF350000}"/>
    <cellStyle name="Vírgula 4 2 14 7" xfId="9463" xr:uid="{00000000-0005-0000-0000-0000C0350000}"/>
    <cellStyle name="Vírgula 4 2 15" xfId="9464" xr:uid="{00000000-0005-0000-0000-0000C1350000}"/>
    <cellStyle name="Vírgula 4 2 15 2" xfId="9465" xr:uid="{00000000-0005-0000-0000-0000C2350000}"/>
    <cellStyle name="Vírgula 4 2 15 2 2" xfId="9466" xr:uid="{00000000-0005-0000-0000-0000C3350000}"/>
    <cellStyle name="Vírgula 4 2 15 2 3" xfId="9467" xr:uid="{00000000-0005-0000-0000-0000C4350000}"/>
    <cellStyle name="Vírgula 4 2 15 3" xfId="9468" xr:uid="{00000000-0005-0000-0000-0000C5350000}"/>
    <cellStyle name="Vírgula 4 2 15 4" xfId="9469" xr:uid="{00000000-0005-0000-0000-0000C6350000}"/>
    <cellStyle name="Vírgula 4 2 15 5" xfId="9470" xr:uid="{00000000-0005-0000-0000-0000C7350000}"/>
    <cellStyle name="Vírgula 4 2 16" xfId="9471" xr:uid="{00000000-0005-0000-0000-0000C8350000}"/>
    <cellStyle name="Vírgula 4 2 16 2" xfId="9472" xr:uid="{00000000-0005-0000-0000-0000C9350000}"/>
    <cellStyle name="Vírgula 4 2 16 2 2" xfId="9473" xr:uid="{00000000-0005-0000-0000-0000CA350000}"/>
    <cellStyle name="Vírgula 4 2 16 2 3" xfId="9474" xr:uid="{00000000-0005-0000-0000-0000CB350000}"/>
    <cellStyle name="Vírgula 4 2 16 3" xfId="9475" xr:uid="{00000000-0005-0000-0000-0000CC350000}"/>
    <cellStyle name="Vírgula 4 2 16 4" xfId="9476" xr:uid="{00000000-0005-0000-0000-0000CD350000}"/>
    <cellStyle name="Vírgula 4 2 16 5" xfId="9477" xr:uid="{00000000-0005-0000-0000-0000CE350000}"/>
    <cellStyle name="Vírgula 4 2 17" xfId="9478" xr:uid="{00000000-0005-0000-0000-0000CF350000}"/>
    <cellStyle name="Vírgula 4 2 17 2" xfId="9479" xr:uid="{00000000-0005-0000-0000-0000D0350000}"/>
    <cellStyle name="Vírgula 4 2 17 2 2" xfId="9480" xr:uid="{00000000-0005-0000-0000-0000D1350000}"/>
    <cellStyle name="Vírgula 4 2 17 2 3" xfId="9481" xr:uid="{00000000-0005-0000-0000-0000D2350000}"/>
    <cellStyle name="Vírgula 4 2 17 3" xfId="9482" xr:uid="{00000000-0005-0000-0000-0000D3350000}"/>
    <cellStyle name="Vírgula 4 2 17 4" xfId="9483" xr:uid="{00000000-0005-0000-0000-0000D4350000}"/>
    <cellStyle name="Vírgula 4 2 17 5" xfId="9484" xr:uid="{00000000-0005-0000-0000-0000D5350000}"/>
    <cellStyle name="Vírgula 4 2 18" xfId="9485" xr:uid="{00000000-0005-0000-0000-0000D6350000}"/>
    <cellStyle name="Vírgula 4 2 18 2" xfId="9486" xr:uid="{00000000-0005-0000-0000-0000D7350000}"/>
    <cellStyle name="Vírgula 4 2 18 3" xfId="9487" xr:uid="{00000000-0005-0000-0000-0000D8350000}"/>
    <cellStyle name="Vírgula 4 2 19" xfId="9488" xr:uid="{00000000-0005-0000-0000-0000D9350000}"/>
    <cellStyle name="Vírgula 4 2 2" xfId="141" xr:uid="{00000000-0005-0000-0000-0000DA350000}"/>
    <cellStyle name="Vírgula 4 2 2 10" xfId="10991" xr:uid="{00000000-0005-0000-0000-0000DB350000}"/>
    <cellStyle name="Vírgula 4 2 2 10 2" xfId="13940" xr:uid="{00000000-0005-0000-0000-0000DC350000}"/>
    <cellStyle name="Vírgula 4 2 2 10 2 2" xfId="19871" xr:uid="{F546DB96-7DC7-4730-BF0C-38AF0567BCB2}"/>
    <cellStyle name="Vírgula 4 2 2 10 2 2 2" xfId="31665" xr:uid="{7309E882-D0D2-4ECB-B826-5755138D6A5A}"/>
    <cellStyle name="Vírgula 4 2 2 10 2 2 3" xfId="43464" xr:uid="{50E3B6A8-836A-4D9B-B9EA-66E518E9C19E}"/>
    <cellStyle name="Vírgula 4 2 2 10 2 3" xfId="25772" xr:uid="{73DA3B6F-439B-433B-B56E-C7E664A9301B}"/>
    <cellStyle name="Vírgula 4 2 2 10 2 4" xfId="37567" xr:uid="{451CE557-8498-496F-A0E2-D8648B24F4EA}"/>
    <cellStyle name="Vírgula 4 2 2 10 3" xfId="16935" xr:uid="{DF726C25-FCC7-466A-A82E-1F1B76FF5A23}"/>
    <cellStyle name="Vírgula 4 2 2 10 3 2" xfId="28729" xr:uid="{7BEF3D86-425B-4272-A103-B108D2964DB1}"/>
    <cellStyle name="Vírgula 4 2 2 10 3 3" xfId="40528" xr:uid="{230A70F1-709C-4118-B49F-3E2C96C958B6}"/>
    <cellStyle name="Vírgula 4 2 2 10 4" xfId="22836" xr:uid="{23E1EFCD-1206-43CD-A15C-93BF202BB7A7}"/>
    <cellStyle name="Vírgula 4 2 2 10 5" xfId="34631" xr:uid="{A3CE0801-5665-4C42-9AD5-2D2B28D327FF}"/>
    <cellStyle name="Vírgula 4 2 2 11" xfId="12391" xr:uid="{00000000-0005-0000-0000-0000DD350000}"/>
    <cellStyle name="Vírgula 4 2 2 11 2" xfId="18322" xr:uid="{53720CEE-CE4D-42E1-BF29-46E652FBA621}"/>
    <cellStyle name="Vírgula 4 2 2 11 2 2" xfId="30116" xr:uid="{40E12195-0218-4D53-B562-6316B375171F}"/>
    <cellStyle name="Vírgula 4 2 2 11 2 3" xfId="41915" xr:uid="{26B3147B-9DFA-44FD-B9B1-7EA9C60FC3ED}"/>
    <cellStyle name="Vírgula 4 2 2 11 3" xfId="24223" xr:uid="{49874CF0-0790-46C4-BD6E-FF856EB39239}"/>
    <cellStyle name="Vírgula 4 2 2 11 4" xfId="36018" xr:uid="{3CA98B2D-014B-4458-83F1-45FD4915770C}"/>
    <cellStyle name="Vírgula 4 2 2 12" xfId="15378" xr:uid="{AE2680B0-67B0-414D-8E38-0688571994D5}"/>
    <cellStyle name="Vírgula 4 2 2 12 2" xfId="27176" xr:uid="{52D0C1CF-FF95-46AC-864F-C7D5CA8E65ED}"/>
    <cellStyle name="Vírgula 4 2 2 12 3" xfId="38971" xr:uid="{9476C3A0-8B6B-4CE5-99FD-1113FA5F5263}"/>
    <cellStyle name="Vírgula 4 2 2 13" xfId="21286" xr:uid="{BCCF4B60-2C2F-4D3A-8091-411273AF5815}"/>
    <cellStyle name="Vírgula 4 2 2 14" xfId="33078" xr:uid="{FE69FC34-A984-4C85-8358-2F22FF364D7F}"/>
    <cellStyle name="Vírgula 4 2 2 2" xfId="573" xr:uid="{00000000-0005-0000-0000-0000DE350000}"/>
    <cellStyle name="Vírgula 4 2 2 2 10" xfId="15675" xr:uid="{191FA2A2-E7F0-456E-8CFB-3130DD2CB058}"/>
    <cellStyle name="Vírgula 4 2 2 2 10 2" xfId="27473" xr:uid="{1B995846-421E-4958-A648-4EF36976332D}"/>
    <cellStyle name="Vírgula 4 2 2 2 10 3" xfId="39268" xr:uid="{BFB5A668-D743-4623-AE5F-2503ECB38379}"/>
    <cellStyle name="Vírgula 4 2 2 2 11" xfId="21583" xr:uid="{BB7CEFC8-C808-4506-A144-FC930664BA41}"/>
    <cellStyle name="Vírgula 4 2 2 2 12" xfId="33375" xr:uid="{2C13979F-F672-4396-B382-603A784C8886}"/>
    <cellStyle name="Vírgula 4 2 2 2 2" xfId="233" xr:uid="{00000000-0005-0000-0000-0000DF350000}"/>
    <cellStyle name="Vírgula 4 2 2 2 2 10" xfId="33159" xr:uid="{28F66BED-8D0F-4BB8-A10D-93404E1DBD45}"/>
    <cellStyle name="Vírgula 4 2 2 2 2 2" xfId="654" xr:uid="{00000000-0005-0000-0000-0000E0350000}"/>
    <cellStyle name="Vírgula 4 2 2 2 2 2 2" xfId="9489" xr:uid="{00000000-0005-0000-0000-0000E1350000}"/>
    <cellStyle name="Vírgula 4 2 2 2 2 2 3" xfId="9490" xr:uid="{00000000-0005-0000-0000-0000E2350000}"/>
    <cellStyle name="Vírgula 4 2 2 2 2 2 4" xfId="11364" xr:uid="{00000000-0005-0000-0000-0000E3350000}"/>
    <cellStyle name="Vírgula 4 2 2 2 2 2 4 2" xfId="14307" xr:uid="{00000000-0005-0000-0000-0000E4350000}"/>
    <cellStyle name="Vírgula 4 2 2 2 2 2 4 2 2" xfId="20238" xr:uid="{E797A287-7094-434A-987A-0BF490DD45E2}"/>
    <cellStyle name="Vírgula 4 2 2 2 2 2 4 2 2 2" xfId="32032" xr:uid="{60A337FC-28CD-42C7-A82E-D3D740FCC8BF}"/>
    <cellStyle name="Vírgula 4 2 2 2 2 2 4 2 2 3" xfId="43831" xr:uid="{813ECC7F-1BD0-42BB-AC03-E61187D8C166}"/>
    <cellStyle name="Vírgula 4 2 2 2 2 2 4 2 3" xfId="26139" xr:uid="{05C505CE-5337-4A79-8657-D466383A68E7}"/>
    <cellStyle name="Vírgula 4 2 2 2 2 2 4 2 4" xfId="37934" xr:uid="{968393B1-80DC-4EB3-960A-6923A970EDEF}"/>
    <cellStyle name="Vírgula 4 2 2 2 2 2 4 3" xfId="17302" xr:uid="{A76B19FF-83B5-4FBC-B9A1-E133550D0869}"/>
    <cellStyle name="Vírgula 4 2 2 2 2 2 4 3 2" xfId="29096" xr:uid="{D2BEA9B8-C6D2-44AE-9EF2-59A3C6E16ADA}"/>
    <cellStyle name="Vírgula 4 2 2 2 2 2 4 3 3" xfId="40895" xr:uid="{30ABC042-B13C-43A6-9A94-2C45042E172F}"/>
    <cellStyle name="Vírgula 4 2 2 2 2 2 4 4" xfId="23203" xr:uid="{6C961CA4-6AE3-4C91-9400-9B9F1E70F001}"/>
    <cellStyle name="Vírgula 4 2 2 2 2 2 4 5" xfId="34998" xr:uid="{2D1CEEDD-5C4A-4917-BC78-A3EA624FD03B}"/>
    <cellStyle name="Vírgula 4 2 2 2 2 2 5" xfId="12769" xr:uid="{00000000-0005-0000-0000-0000E5350000}"/>
    <cellStyle name="Vírgula 4 2 2 2 2 2 5 2" xfId="18700" xr:uid="{19362DF4-651A-4991-9BC1-4358A6624705}"/>
    <cellStyle name="Vírgula 4 2 2 2 2 2 5 2 2" xfId="30494" xr:uid="{FCA2872D-61F8-410B-A438-F548CB2B1DF9}"/>
    <cellStyle name="Vírgula 4 2 2 2 2 2 5 2 3" xfId="42293" xr:uid="{56014376-A2EB-43B9-B9DA-B848AB56443A}"/>
    <cellStyle name="Vírgula 4 2 2 2 2 2 5 3" xfId="24601" xr:uid="{568E1D1E-9FD9-434A-8117-752A19C5883E}"/>
    <cellStyle name="Vírgula 4 2 2 2 2 2 5 4" xfId="36396" xr:uid="{8FBCC248-88C3-45E8-B62B-23F1DCD30E3C}"/>
    <cellStyle name="Vírgula 4 2 2 2 2 2 6" xfId="15756" xr:uid="{838554B4-419B-4B53-ACF8-6A47B6AC5552}"/>
    <cellStyle name="Vírgula 4 2 2 2 2 2 6 2" xfId="27554" xr:uid="{907D7FDB-040F-4C51-8EE7-5081BB7B9C40}"/>
    <cellStyle name="Vírgula 4 2 2 2 2 2 6 3" xfId="39349" xr:uid="{2DF48D3E-ECAB-4635-A330-94918C1AF450}"/>
    <cellStyle name="Vírgula 4 2 2 2 2 2 7" xfId="21664" xr:uid="{3FE29ED9-6818-43AD-9E6C-FD534EB5A17F}"/>
    <cellStyle name="Vírgula 4 2 2 2 2 2 8" xfId="33456" xr:uid="{57AFC1B4-A324-48C9-AFFB-FFFD65271C1C}"/>
    <cellStyle name="Vírgula 4 2 2 2 2 2_Empréstimos e Financiamento SPE" xfId="10840" xr:uid="{00000000-0005-0000-0000-0000E6350000}"/>
    <cellStyle name="Vírgula 4 2 2 2 2 3" xfId="508" xr:uid="{00000000-0005-0000-0000-0000E7350000}"/>
    <cellStyle name="Vírgula 4 2 2 2 2 3 2" xfId="11225" xr:uid="{00000000-0005-0000-0000-0000E8350000}"/>
    <cellStyle name="Vírgula 4 2 2 2 2 3 2 2" xfId="14168" xr:uid="{00000000-0005-0000-0000-0000E9350000}"/>
    <cellStyle name="Vírgula 4 2 2 2 2 3 2 2 2" xfId="20099" xr:uid="{3CD3EC4F-1523-4FD5-A08B-6B5B3F8736D9}"/>
    <cellStyle name="Vírgula 4 2 2 2 2 3 2 2 2 2" xfId="31893" xr:uid="{DDAE266C-58A4-4ABB-8235-6017B275A48B}"/>
    <cellStyle name="Vírgula 4 2 2 2 2 3 2 2 2 3" xfId="43692" xr:uid="{996373C1-8C50-4D41-827B-DCFA2C62E47F}"/>
    <cellStyle name="Vírgula 4 2 2 2 2 3 2 2 3" xfId="26000" xr:uid="{26CF253B-704C-4D6A-B824-D5FB468B57D0}"/>
    <cellStyle name="Vírgula 4 2 2 2 2 3 2 2 4" xfId="37795" xr:uid="{3FA6B90C-D42B-42A1-AD91-2A9A96541339}"/>
    <cellStyle name="Vírgula 4 2 2 2 2 3 2 3" xfId="17163" xr:uid="{F5965FA3-6D9F-4BFA-87B5-54DEF393871D}"/>
    <cellStyle name="Vírgula 4 2 2 2 2 3 2 3 2" xfId="28957" xr:uid="{B1677878-9EBE-4FE1-BAF2-5EA17CAD28BF}"/>
    <cellStyle name="Vírgula 4 2 2 2 2 3 2 3 3" xfId="40756" xr:uid="{9EBC931E-A92D-4114-BB0E-D85ECE1EE1D7}"/>
    <cellStyle name="Vírgula 4 2 2 2 2 3 2 4" xfId="23064" xr:uid="{5046BD0D-7C8D-4EFC-850E-1D855141B9A1}"/>
    <cellStyle name="Vírgula 4 2 2 2 2 3 2 5" xfId="34859" xr:uid="{ADF0CD29-ECC3-4C0A-A4DA-D10D2D4B9D11}"/>
    <cellStyle name="Vírgula 4 2 2 2 2 3 3" xfId="12623" xr:uid="{00000000-0005-0000-0000-0000EA350000}"/>
    <cellStyle name="Vírgula 4 2 2 2 2 3 3 2" xfId="18554" xr:uid="{12DA805E-98A9-45BD-90C6-9A79C281DB8C}"/>
    <cellStyle name="Vírgula 4 2 2 2 2 3 3 2 2" xfId="30348" xr:uid="{09952DBE-5890-447F-A8EE-99BF7B5B6984}"/>
    <cellStyle name="Vírgula 4 2 2 2 2 3 3 2 3" xfId="42147" xr:uid="{5CCDC410-F200-471E-8A60-06A3B4926976}"/>
    <cellStyle name="Vírgula 4 2 2 2 2 3 3 3" xfId="24455" xr:uid="{85EBBBC8-4F20-4666-B3CA-9F0425AFFC5F}"/>
    <cellStyle name="Vírgula 4 2 2 2 2 3 3 4" xfId="36250" xr:uid="{9998EFFF-FA5F-40EE-A1A9-EAB544E3A732}"/>
    <cellStyle name="Vírgula 4 2 2 2 2 3 4" xfId="15610" xr:uid="{00FB5421-93A3-4974-81D5-2EE204F38FE3}"/>
    <cellStyle name="Vírgula 4 2 2 2 2 3 4 2" xfId="27408" xr:uid="{28390246-A7C1-4B2A-A60A-6A6A0F32076E}"/>
    <cellStyle name="Vírgula 4 2 2 2 2 3 4 3" xfId="39203" xr:uid="{5BB58888-6894-48A3-8315-33CFE0CB2A10}"/>
    <cellStyle name="Vírgula 4 2 2 2 2 3 5" xfId="21518" xr:uid="{3BCE0494-C278-4AE1-B096-3BF0184707A4}"/>
    <cellStyle name="Vírgula 4 2 2 2 2 3 6" xfId="33310" xr:uid="{EBE558BA-380B-44FD-9F8C-6B13C071E88E}"/>
    <cellStyle name="Vírgula 4 2 2 2 2 4" xfId="9491" xr:uid="{00000000-0005-0000-0000-0000EB350000}"/>
    <cellStyle name="Vírgula 4 2 2 2 2 5" xfId="9492" xr:uid="{00000000-0005-0000-0000-0000EC350000}"/>
    <cellStyle name="Vírgula 4 2 2 2 2 6" xfId="11069" xr:uid="{00000000-0005-0000-0000-0000ED350000}"/>
    <cellStyle name="Vírgula 4 2 2 2 2 6 2" xfId="14018" xr:uid="{00000000-0005-0000-0000-0000EE350000}"/>
    <cellStyle name="Vírgula 4 2 2 2 2 6 2 2" xfId="19949" xr:uid="{73216F41-70BA-49D4-9CF1-5D4391DEB87B}"/>
    <cellStyle name="Vírgula 4 2 2 2 2 6 2 2 2" xfId="31743" xr:uid="{1BF4AE9B-8D62-4B4A-87F2-A2DF75D8D125}"/>
    <cellStyle name="Vírgula 4 2 2 2 2 6 2 2 3" xfId="43542" xr:uid="{6451B593-CB8E-459C-995E-B3B2E1DACFE9}"/>
    <cellStyle name="Vírgula 4 2 2 2 2 6 2 3" xfId="25850" xr:uid="{1F96303A-BD43-420E-B2CC-82546C44689D}"/>
    <cellStyle name="Vírgula 4 2 2 2 2 6 2 4" xfId="37645" xr:uid="{D226F6A9-FEC7-4F34-9058-D3E680B02F20}"/>
    <cellStyle name="Vírgula 4 2 2 2 2 6 3" xfId="17013" xr:uid="{9E54F691-810F-482A-8691-4110462093E6}"/>
    <cellStyle name="Vírgula 4 2 2 2 2 6 3 2" xfId="28807" xr:uid="{B888729E-CA50-4882-90B1-CCAC8FE73D5A}"/>
    <cellStyle name="Vírgula 4 2 2 2 2 6 3 3" xfId="40606" xr:uid="{27296792-4062-484F-B83C-EE44DFA2E794}"/>
    <cellStyle name="Vírgula 4 2 2 2 2 6 4" xfId="22914" xr:uid="{49DED4BA-AE14-448F-B0C1-85CD0EC43C7D}"/>
    <cellStyle name="Vírgula 4 2 2 2 2 6 5" xfId="34709" xr:uid="{7E5565B6-D9C0-404F-81D1-4FBBA4547C00}"/>
    <cellStyle name="Vírgula 4 2 2 2 2 7" xfId="12472" xr:uid="{00000000-0005-0000-0000-0000EF350000}"/>
    <cellStyle name="Vírgula 4 2 2 2 2 7 2" xfId="18403" xr:uid="{4DC38ED2-F5C3-4F1B-8D23-4DF7444CE938}"/>
    <cellStyle name="Vírgula 4 2 2 2 2 7 2 2" xfId="30197" xr:uid="{C067404F-D7CD-4E37-A186-F148E92BBE52}"/>
    <cellStyle name="Vírgula 4 2 2 2 2 7 2 3" xfId="41996" xr:uid="{F2666E2F-A09C-4FEB-8E34-A38C8F84F274}"/>
    <cellStyle name="Vírgula 4 2 2 2 2 7 3" xfId="24304" xr:uid="{BD0F90BA-38B0-46D9-82CF-29C3D0E8636A}"/>
    <cellStyle name="Vírgula 4 2 2 2 2 7 4" xfId="36099" xr:uid="{14C857A5-D122-444E-81DE-94B9E8ED2726}"/>
    <cellStyle name="Vírgula 4 2 2 2 2 8" xfId="15459" xr:uid="{05AB6EB7-5F08-4883-B922-ED06CC8141CB}"/>
    <cellStyle name="Vírgula 4 2 2 2 2 8 2" xfId="27257" xr:uid="{F817F8E6-03AD-448F-8723-E126EDC82166}"/>
    <cellStyle name="Vírgula 4 2 2 2 2 8 3" xfId="39052" xr:uid="{F890B070-9F63-48D0-8413-D2F627FD3C95}"/>
    <cellStyle name="Vírgula 4 2 2 2 2 9" xfId="21367" xr:uid="{34482318-FBF9-4F49-BD34-39B5A8A939CA}"/>
    <cellStyle name="Vírgula 4 2 2 2 2_Empréstimos e Financiamento SPE" xfId="10839" xr:uid="{00000000-0005-0000-0000-0000F0350000}"/>
    <cellStyle name="Vírgula 4 2 2 2 3" xfId="9493" xr:uid="{00000000-0005-0000-0000-0000F1350000}"/>
    <cellStyle name="Vírgula 4 2 2 2 3 2" xfId="9494" xr:uid="{00000000-0005-0000-0000-0000F2350000}"/>
    <cellStyle name="Vírgula 4 2 2 2 3 2 2" xfId="9495" xr:uid="{00000000-0005-0000-0000-0000F3350000}"/>
    <cellStyle name="Vírgula 4 2 2 2 3 2 3" xfId="9496" xr:uid="{00000000-0005-0000-0000-0000F4350000}"/>
    <cellStyle name="Vírgula 4 2 2 2 3 3" xfId="9497" xr:uid="{00000000-0005-0000-0000-0000F5350000}"/>
    <cellStyle name="Vírgula 4 2 2 2 3 4" xfId="9498" xr:uid="{00000000-0005-0000-0000-0000F6350000}"/>
    <cellStyle name="Vírgula 4 2 2 2 3 5" xfId="9499" xr:uid="{00000000-0005-0000-0000-0000F7350000}"/>
    <cellStyle name="Vírgula 4 2 2 2 4" xfId="9500" xr:uid="{00000000-0005-0000-0000-0000F8350000}"/>
    <cellStyle name="Vírgula 4 2 2 2 4 2" xfId="9501" xr:uid="{00000000-0005-0000-0000-0000F9350000}"/>
    <cellStyle name="Vírgula 4 2 2 2 4 3" xfId="9502" xr:uid="{00000000-0005-0000-0000-0000FA350000}"/>
    <cellStyle name="Vírgula 4 2 2 2 5" xfId="9503" xr:uid="{00000000-0005-0000-0000-0000FB350000}"/>
    <cellStyle name="Vírgula 4 2 2 2 6" xfId="9504" xr:uid="{00000000-0005-0000-0000-0000FC350000}"/>
    <cellStyle name="Vírgula 4 2 2 2 7" xfId="9505" xr:uid="{00000000-0005-0000-0000-0000FD350000}"/>
    <cellStyle name="Vírgula 4 2 2 2 8" xfId="11286" xr:uid="{00000000-0005-0000-0000-0000FE350000}"/>
    <cellStyle name="Vírgula 4 2 2 2 8 2" xfId="14229" xr:uid="{00000000-0005-0000-0000-0000FF350000}"/>
    <cellStyle name="Vírgula 4 2 2 2 8 2 2" xfId="20160" xr:uid="{A680F1DD-6110-4B3F-A471-5E1A5F8D52AB}"/>
    <cellStyle name="Vírgula 4 2 2 2 8 2 2 2" xfId="31954" xr:uid="{9ADA1020-22DE-494C-8073-587250D6639C}"/>
    <cellStyle name="Vírgula 4 2 2 2 8 2 2 3" xfId="43753" xr:uid="{5C640338-9305-4DE5-936F-E76649B9FCB1}"/>
    <cellStyle name="Vírgula 4 2 2 2 8 2 3" xfId="26061" xr:uid="{8513C308-76EA-452E-811B-C8335C38550F}"/>
    <cellStyle name="Vírgula 4 2 2 2 8 2 4" xfId="37856" xr:uid="{446B7592-F1E0-43EB-B9A8-C70719057EDB}"/>
    <cellStyle name="Vírgula 4 2 2 2 8 3" xfId="17224" xr:uid="{3547F656-639D-4CA0-A429-18A717E2CC67}"/>
    <cellStyle name="Vírgula 4 2 2 2 8 3 2" xfId="29018" xr:uid="{7E16B392-AA4F-4D60-882C-AF630395A214}"/>
    <cellStyle name="Vírgula 4 2 2 2 8 3 3" xfId="40817" xr:uid="{4EDD658F-E6DE-49FA-8C0B-87E5F0C77231}"/>
    <cellStyle name="Vírgula 4 2 2 2 8 4" xfId="23125" xr:uid="{45246D34-ECA9-4AA2-9DAF-9654655CD43E}"/>
    <cellStyle name="Vírgula 4 2 2 2 8 5" xfId="34920" xr:uid="{019F9B61-F22B-4CA3-90EF-AB5F95A8DE16}"/>
    <cellStyle name="Vírgula 4 2 2 2 9" xfId="12688" xr:uid="{00000000-0005-0000-0000-000000360000}"/>
    <cellStyle name="Vírgula 4 2 2 2 9 2" xfId="18619" xr:uid="{6447DC08-7F57-43AD-A03E-C73D0D22EC3A}"/>
    <cellStyle name="Vírgula 4 2 2 2 9 2 2" xfId="30413" xr:uid="{98EBCF1F-DF1E-4E79-B58B-B9AAA65A5935}"/>
    <cellStyle name="Vírgula 4 2 2 2 9 2 3" xfId="42212" xr:uid="{6F7BFA19-8737-43F6-AB1C-2808CB873CB2}"/>
    <cellStyle name="Vírgula 4 2 2 2 9 3" xfId="24520" xr:uid="{10AAB29F-26CE-4E86-AC2E-609203169FC8}"/>
    <cellStyle name="Vírgula 4 2 2 2 9 4" xfId="36315" xr:uid="{DFD7F3ED-80FF-4B38-A423-14FF14762F72}"/>
    <cellStyle name="Vírgula 4 2 2 2_Empréstimos e Financiamento SPE" xfId="10838" xr:uid="{00000000-0005-0000-0000-000001360000}"/>
    <cellStyle name="Vírgula 4 2 2 3" xfId="430" xr:uid="{00000000-0005-0000-0000-000002360000}"/>
    <cellStyle name="Vírgula 4 2 2 3 10" xfId="15532" xr:uid="{8CEB3AA4-F92E-44F0-BFF7-7A3C0AA47F70}"/>
    <cellStyle name="Vírgula 4 2 2 3 10 2" xfId="27330" xr:uid="{4F840E3D-9E47-4F6D-B70F-CA1F1EF8C8EA}"/>
    <cellStyle name="Vírgula 4 2 2 3 10 3" xfId="39125" xr:uid="{FC661325-D678-4B7B-A5E5-928AC0797888}"/>
    <cellStyle name="Vírgula 4 2 2 3 11" xfId="21440" xr:uid="{C818B561-9108-4313-82CB-B3FC76CEA548}"/>
    <cellStyle name="Vírgula 4 2 2 3 12" xfId="33232" xr:uid="{3B0CA09E-7350-4B03-9C1F-D9AB5C6451DC}"/>
    <cellStyle name="Vírgula 4 2 2 3 2" xfId="9506" xr:uid="{00000000-0005-0000-0000-000003360000}"/>
    <cellStyle name="Vírgula 4 2 2 3 2 2" xfId="9507" xr:uid="{00000000-0005-0000-0000-000004360000}"/>
    <cellStyle name="Vírgula 4 2 2 3 2 2 2" xfId="9508" xr:uid="{00000000-0005-0000-0000-000005360000}"/>
    <cellStyle name="Vírgula 4 2 2 3 2 2 3" xfId="9509" xr:uid="{00000000-0005-0000-0000-000006360000}"/>
    <cellStyle name="Vírgula 4 2 2 3 2 3" xfId="9510" xr:uid="{00000000-0005-0000-0000-000007360000}"/>
    <cellStyle name="Vírgula 4 2 2 3 2 4" xfId="9511" xr:uid="{00000000-0005-0000-0000-000008360000}"/>
    <cellStyle name="Vírgula 4 2 2 3 2 5" xfId="9512" xr:uid="{00000000-0005-0000-0000-000009360000}"/>
    <cellStyle name="Vírgula 4 2 2 3 3" xfId="9513" xr:uid="{00000000-0005-0000-0000-00000A360000}"/>
    <cellStyle name="Vírgula 4 2 2 3 3 2" xfId="9514" xr:uid="{00000000-0005-0000-0000-00000B360000}"/>
    <cellStyle name="Vírgula 4 2 2 3 3 2 2" xfId="9515" xr:uid="{00000000-0005-0000-0000-00000C360000}"/>
    <cellStyle name="Vírgula 4 2 2 3 3 2 3" xfId="9516" xr:uid="{00000000-0005-0000-0000-00000D360000}"/>
    <cellStyle name="Vírgula 4 2 2 3 3 3" xfId="9517" xr:uid="{00000000-0005-0000-0000-00000E360000}"/>
    <cellStyle name="Vírgula 4 2 2 3 3 4" xfId="9518" xr:uid="{00000000-0005-0000-0000-00000F360000}"/>
    <cellStyle name="Vírgula 4 2 2 3 3 5" xfId="9519" xr:uid="{00000000-0005-0000-0000-000010360000}"/>
    <cellStyle name="Vírgula 4 2 2 3 4" xfId="9520" xr:uid="{00000000-0005-0000-0000-000011360000}"/>
    <cellStyle name="Vírgula 4 2 2 3 4 2" xfId="9521" xr:uid="{00000000-0005-0000-0000-000012360000}"/>
    <cellStyle name="Vírgula 4 2 2 3 4 3" xfId="9522" xr:uid="{00000000-0005-0000-0000-000013360000}"/>
    <cellStyle name="Vírgula 4 2 2 3 5" xfId="9523" xr:uid="{00000000-0005-0000-0000-000014360000}"/>
    <cellStyle name="Vírgula 4 2 2 3 6" xfId="9524" xr:uid="{00000000-0005-0000-0000-000015360000}"/>
    <cellStyle name="Vírgula 4 2 2 3 7" xfId="9525" xr:uid="{00000000-0005-0000-0000-000016360000}"/>
    <cellStyle name="Vírgula 4 2 2 3 8" xfId="11147" xr:uid="{00000000-0005-0000-0000-000017360000}"/>
    <cellStyle name="Vírgula 4 2 2 3 8 2" xfId="14090" xr:uid="{00000000-0005-0000-0000-000018360000}"/>
    <cellStyle name="Vírgula 4 2 2 3 8 2 2" xfId="20021" xr:uid="{2BCC1C0D-9878-4EB3-A8AA-AAD73D1FEE45}"/>
    <cellStyle name="Vírgula 4 2 2 3 8 2 2 2" xfId="31815" xr:uid="{1A150620-CCC2-480B-BC3C-9B50941048CD}"/>
    <cellStyle name="Vírgula 4 2 2 3 8 2 2 3" xfId="43614" xr:uid="{AD621CB4-54FA-44D5-9A5D-86D6A6A07BAB}"/>
    <cellStyle name="Vírgula 4 2 2 3 8 2 3" xfId="25922" xr:uid="{F4BDBF48-7E32-42FD-BACE-1A6F64FBFB14}"/>
    <cellStyle name="Vírgula 4 2 2 3 8 2 4" xfId="37717" xr:uid="{68D23613-C547-4FB2-9220-33996B3168EE}"/>
    <cellStyle name="Vírgula 4 2 2 3 8 3" xfId="17085" xr:uid="{00FF7264-1FA0-4E1B-97D1-1EC3E50B20F8}"/>
    <cellStyle name="Vírgula 4 2 2 3 8 3 2" xfId="28879" xr:uid="{9875D9B5-ACA4-4F55-9B21-437CFB17C682}"/>
    <cellStyle name="Vírgula 4 2 2 3 8 3 3" xfId="40678" xr:uid="{405F1EBE-6959-4658-BD6B-371950634103}"/>
    <cellStyle name="Vírgula 4 2 2 3 8 4" xfId="22986" xr:uid="{A6F3AC62-49B9-4A4A-9E7E-B1EAF4A0CF1D}"/>
    <cellStyle name="Vírgula 4 2 2 3 8 5" xfId="34781" xr:uid="{77D2F40C-A29F-424C-9162-5AE10907E526}"/>
    <cellStyle name="Vírgula 4 2 2 3 9" xfId="12545" xr:uid="{00000000-0005-0000-0000-000019360000}"/>
    <cellStyle name="Vírgula 4 2 2 3 9 2" xfId="18476" xr:uid="{9830C57F-77B4-4DD6-8C22-6B614FC53AD2}"/>
    <cellStyle name="Vírgula 4 2 2 3 9 2 2" xfId="30270" xr:uid="{30D58F96-ECA8-449B-A3BA-232B97901CD2}"/>
    <cellStyle name="Vírgula 4 2 2 3 9 2 3" xfId="42069" xr:uid="{FDF135C8-5394-4EA8-A295-5FC9EAA18D5F}"/>
    <cellStyle name="Vírgula 4 2 2 3 9 3" xfId="24377" xr:uid="{79F37971-E5A3-4D68-8C53-221372E919BB}"/>
    <cellStyle name="Vírgula 4 2 2 3 9 4" xfId="36172" xr:uid="{DCC022AA-FF2A-4D89-88C5-861A2EFA27F4}"/>
    <cellStyle name="Vírgula 4 2 2 3_Empréstimos e Financiamento SPE" xfId="10841" xr:uid="{00000000-0005-0000-0000-00001A360000}"/>
    <cellStyle name="Vírgula 4 2 2 4" xfId="9526" xr:uid="{00000000-0005-0000-0000-00001B360000}"/>
    <cellStyle name="Vírgula 4 2 2 4 2" xfId="9527" xr:uid="{00000000-0005-0000-0000-00001C360000}"/>
    <cellStyle name="Vírgula 4 2 2 4 2 2" xfId="9528" xr:uid="{00000000-0005-0000-0000-00001D360000}"/>
    <cellStyle name="Vírgula 4 2 2 4 2 3" xfId="9529" xr:uid="{00000000-0005-0000-0000-00001E360000}"/>
    <cellStyle name="Vírgula 4 2 2 4 3" xfId="9530" xr:uid="{00000000-0005-0000-0000-00001F360000}"/>
    <cellStyle name="Vírgula 4 2 2 4 4" xfId="9531" xr:uid="{00000000-0005-0000-0000-000020360000}"/>
    <cellStyle name="Vírgula 4 2 2 4 5" xfId="9532" xr:uid="{00000000-0005-0000-0000-000021360000}"/>
    <cellStyle name="Vírgula 4 2 2 5" xfId="9533" xr:uid="{00000000-0005-0000-0000-000022360000}"/>
    <cellStyle name="Vírgula 4 2 2 5 2" xfId="9534" xr:uid="{00000000-0005-0000-0000-000023360000}"/>
    <cellStyle name="Vírgula 4 2 2 5 2 2" xfId="9535" xr:uid="{00000000-0005-0000-0000-000024360000}"/>
    <cellStyle name="Vírgula 4 2 2 5 2 3" xfId="9536" xr:uid="{00000000-0005-0000-0000-000025360000}"/>
    <cellStyle name="Vírgula 4 2 2 5 3" xfId="9537" xr:uid="{00000000-0005-0000-0000-000026360000}"/>
    <cellStyle name="Vírgula 4 2 2 5 4" xfId="9538" xr:uid="{00000000-0005-0000-0000-000027360000}"/>
    <cellStyle name="Vírgula 4 2 2 5 5" xfId="9539" xr:uid="{00000000-0005-0000-0000-000028360000}"/>
    <cellStyle name="Vírgula 4 2 2 6" xfId="9540" xr:uid="{00000000-0005-0000-0000-000029360000}"/>
    <cellStyle name="Vírgula 4 2 2 6 2" xfId="9541" xr:uid="{00000000-0005-0000-0000-00002A360000}"/>
    <cellStyle name="Vírgula 4 2 2 6 3" xfId="9542" xr:uid="{00000000-0005-0000-0000-00002B360000}"/>
    <cellStyle name="Vírgula 4 2 2 7" xfId="9543" xr:uid="{00000000-0005-0000-0000-00002C360000}"/>
    <cellStyle name="Vírgula 4 2 2 8" xfId="9544" xr:uid="{00000000-0005-0000-0000-00002D360000}"/>
    <cellStyle name="Vírgula 4 2 2 9" xfId="9545" xr:uid="{00000000-0005-0000-0000-00002E360000}"/>
    <cellStyle name="Vírgula 4 2 2_Empréstimos e Financiamento SPE" xfId="10837" xr:uid="{00000000-0005-0000-0000-00002F360000}"/>
    <cellStyle name="Vírgula 4 2 20" xfId="9546" xr:uid="{00000000-0005-0000-0000-000030360000}"/>
    <cellStyle name="Vírgula 4 2 21" xfId="9547" xr:uid="{00000000-0005-0000-0000-000031360000}"/>
    <cellStyle name="Vírgula 4 2 22" xfId="10980" xr:uid="{00000000-0005-0000-0000-000032360000}"/>
    <cellStyle name="Vírgula 4 2 22 2" xfId="13929" xr:uid="{00000000-0005-0000-0000-000033360000}"/>
    <cellStyle name="Vírgula 4 2 22 2 2" xfId="19860" xr:uid="{7568A943-5092-4A6C-9E6E-07667D2307CC}"/>
    <cellStyle name="Vírgula 4 2 22 2 2 2" xfId="31654" xr:uid="{25547C61-B1DC-4DFA-AEF0-3A2B8328F20E}"/>
    <cellStyle name="Vírgula 4 2 22 2 2 3" xfId="43453" xr:uid="{96706B81-1A04-4980-9E56-53F009F5065D}"/>
    <cellStyle name="Vírgula 4 2 22 2 3" xfId="25761" xr:uid="{94DEFB6B-3592-4299-BB73-6B7B8B53884F}"/>
    <cellStyle name="Vírgula 4 2 22 2 4" xfId="37556" xr:uid="{53886D64-1457-44DC-A645-F684386B2C78}"/>
    <cellStyle name="Vírgula 4 2 22 3" xfId="16924" xr:uid="{384016D8-893B-4C90-A21F-EFB478DB0046}"/>
    <cellStyle name="Vírgula 4 2 22 3 2" xfId="28718" xr:uid="{760C69D9-4980-444D-BA31-6481401E58DF}"/>
    <cellStyle name="Vírgula 4 2 22 3 3" xfId="40517" xr:uid="{18CEF192-7BD7-4A05-97F0-041C755F518E}"/>
    <cellStyle name="Vírgula 4 2 22 4" xfId="22825" xr:uid="{988CEDC0-58E1-4B09-912E-295C0A2D9247}"/>
    <cellStyle name="Vírgula 4 2 22 5" xfId="34620" xr:uid="{033F44BB-E9F5-4507-9593-D78F4CB5929F}"/>
    <cellStyle name="Vírgula 4 2 23" xfId="12380" xr:uid="{00000000-0005-0000-0000-000034360000}"/>
    <cellStyle name="Vírgula 4 2 23 2" xfId="18311" xr:uid="{B2BED78A-CB68-435C-9142-3A3BB52B6155}"/>
    <cellStyle name="Vírgula 4 2 23 2 2" xfId="30105" xr:uid="{5072C9F8-662A-443C-A62F-342B98AEBD22}"/>
    <cellStyle name="Vírgula 4 2 23 2 3" xfId="41904" xr:uid="{DD531FF0-2C06-4011-84BA-EE24FD1145B3}"/>
    <cellStyle name="Vírgula 4 2 23 3" xfId="24212" xr:uid="{E2A62A85-8842-481B-A365-C678E30D69B5}"/>
    <cellStyle name="Vírgula 4 2 23 4" xfId="36007" xr:uid="{13B46CA5-46F1-458A-81D4-F1925DB9A864}"/>
    <cellStyle name="Vírgula 4 2 24" xfId="15367" xr:uid="{C1D0A005-CCC5-4DD2-B885-D73AEE90736F}"/>
    <cellStyle name="Vírgula 4 2 24 2" xfId="27165" xr:uid="{15C80388-1B0F-4962-8CCD-9EB2A14D3B8B}"/>
    <cellStyle name="Vírgula 4 2 24 3" xfId="38960" xr:uid="{CDCCADFA-C6C1-4515-84E7-47EE53FCFEA3}"/>
    <cellStyle name="Vírgula 4 2 25" xfId="21275" xr:uid="{C647D80D-9F73-4E76-AEFE-C7D89A498B9E}"/>
    <cellStyle name="Vírgula 4 2 26" xfId="33067" xr:uid="{989C245B-0C0C-4857-8C34-AF0C76ABFF50}"/>
    <cellStyle name="Vírgula 4 2 3" xfId="144" xr:uid="{00000000-0005-0000-0000-000035360000}"/>
    <cellStyle name="Vírgula 4 2 3 10" xfId="15380" xr:uid="{8E6484A2-CF77-4AB4-B97A-53497CFEDE8F}"/>
    <cellStyle name="Vírgula 4 2 3 10 2" xfId="27178" xr:uid="{7A654889-AD24-414A-9488-F6E40F26ED7E}"/>
    <cellStyle name="Vírgula 4 2 3 10 3" xfId="38973" xr:uid="{45BAC9A8-C36B-46EF-874F-90AFC0592CC2}"/>
    <cellStyle name="Vírgula 4 2 3 11" xfId="21288" xr:uid="{7261562B-EBD6-4F30-A12C-0A239A245CF8}"/>
    <cellStyle name="Vírgula 4 2 3 12" xfId="33080" xr:uid="{F0FBF76B-F3F8-46CF-A0FE-E13140C6D5A9}"/>
    <cellStyle name="Vírgula 4 2 3 2" xfId="575" xr:uid="{00000000-0005-0000-0000-000036360000}"/>
    <cellStyle name="Vírgula 4 2 3 2 10" xfId="33377" xr:uid="{A190CF60-9419-451C-B821-60DD62307912}"/>
    <cellStyle name="Vírgula 4 2 3 2 2" xfId="9548" xr:uid="{00000000-0005-0000-0000-000037360000}"/>
    <cellStyle name="Vírgula 4 2 3 2 2 2" xfId="9549" xr:uid="{00000000-0005-0000-0000-000038360000}"/>
    <cellStyle name="Vírgula 4 2 3 2 2 3" xfId="9550" xr:uid="{00000000-0005-0000-0000-000039360000}"/>
    <cellStyle name="Vírgula 4 2 3 2 3" xfId="9551" xr:uid="{00000000-0005-0000-0000-00003A360000}"/>
    <cellStyle name="Vírgula 4 2 3 2 4" xfId="9552" xr:uid="{00000000-0005-0000-0000-00003B360000}"/>
    <cellStyle name="Vírgula 4 2 3 2 5" xfId="9553" xr:uid="{00000000-0005-0000-0000-00003C360000}"/>
    <cellStyle name="Vírgula 4 2 3 2 6" xfId="11288" xr:uid="{00000000-0005-0000-0000-00003D360000}"/>
    <cellStyle name="Vírgula 4 2 3 2 6 2" xfId="14231" xr:uid="{00000000-0005-0000-0000-00003E360000}"/>
    <cellStyle name="Vírgula 4 2 3 2 6 2 2" xfId="20162" xr:uid="{27E2C95E-BC71-4C31-92F2-D3D6AC0A732B}"/>
    <cellStyle name="Vírgula 4 2 3 2 6 2 2 2" xfId="31956" xr:uid="{FC21B250-7200-464D-B304-BD7A266C5CC0}"/>
    <cellStyle name="Vírgula 4 2 3 2 6 2 2 3" xfId="43755" xr:uid="{CBF04644-B345-46D6-8B86-173F450E3E9C}"/>
    <cellStyle name="Vírgula 4 2 3 2 6 2 3" xfId="26063" xr:uid="{3A9E6D22-C017-475F-8C86-FAC87EE092C7}"/>
    <cellStyle name="Vírgula 4 2 3 2 6 2 4" xfId="37858" xr:uid="{7A85D99F-816F-4CA6-B95A-E21865C778B3}"/>
    <cellStyle name="Vírgula 4 2 3 2 6 3" xfId="17226" xr:uid="{F3A9A505-DEC1-4306-BF28-EA6CE7AB89E9}"/>
    <cellStyle name="Vírgula 4 2 3 2 6 3 2" xfId="29020" xr:uid="{E9478338-A9D9-42CF-8B14-BEEC379CB72F}"/>
    <cellStyle name="Vírgula 4 2 3 2 6 3 3" xfId="40819" xr:uid="{8B7E94BA-08CD-458F-9128-97DD2A16F680}"/>
    <cellStyle name="Vírgula 4 2 3 2 6 4" xfId="23127" xr:uid="{D41766BC-9D7E-4E97-9550-6D5267ED77A8}"/>
    <cellStyle name="Vírgula 4 2 3 2 6 5" xfId="34922" xr:uid="{BC8291C6-5E9B-45ED-B20A-2169194F259F}"/>
    <cellStyle name="Vírgula 4 2 3 2 7" xfId="12690" xr:uid="{00000000-0005-0000-0000-00003F360000}"/>
    <cellStyle name="Vírgula 4 2 3 2 7 2" xfId="18621" xr:uid="{5C6D46D2-60B6-4939-A00F-60D71BDB518C}"/>
    <cellStyle name="Vírgula 4 2 3 2 7 2 2" xfId="30415" xr:uid="{EA421A63-B3A3-40AB-9330-BB78A43088F5}"/>
    <cellStyle name="Vírgula 4 2 3 2 7 2 3" xfId="42214" xr:uid="{9A041684-B6EB-4458-85CC-5BDB33E526B3}"/>
    <cellStyle name="Vírgula 4 2 3 2 7 3" xfId="24522" xr:uid="{028352C9-CD16-4F3A-BE3F-C5E80215597C}"/>
    <cellStyle name="Vírgula 4 2 3 2 7 4" xfId="36317" xr:uid="{6EF055B0-E7E6-47D6-8C60-351994907675}"/>
    <cellStyle name="Vírgula 4 2 3 2 8" xfId="15677" xr:uid="{72951CA4-8EBE-4236-8154-11F2A401A87F}"/>
    <cellStyle name="Vírgula 4 2 3 2 8 2" xfId="27475" xr:uid="{267E3684-C411-49F3-9CDE-2A19518B3330}"/>
    <cellStyle name="Vírgula 4 2 3 2 8 3" xfId="39270" xr:uid="{FC7438F3-9E1F-421D-9E2B-440F4FF11582}"/>
    <cellStyle name="Vírgula 4 2 3 2 9" xfId="21585" xr:uid="{79456B2D-49A7-41D3-952F-441A2E9B0E72}"/>
    <cellStyle name="Vírgula 4 2 3 2_Empréstimos e Financiamento SPE" xfId="10843" xr:uid="{00000000-0005-0000-0000-000040360000}"/>
    <cellStyle name="Vírgula 4 2 3 3" xfId="432" xr:uid="{00000000-0005-0000-0000-000041360000}"/>
    <cellStyle name="Vírgula 4 2 3 3 10" xfId="33234" xr:uid="{B0E7243F-58F8-4DB5-BA21-E4D37B52A718}"/>
    <cellStyle name="Vírgula 4 2 3 3 2" xfId="9554" xr:uid="{00000000-0005-0000-0000-000042360000}"/>
    <cellStyle name="Vírgula 4 2 3 3 2 2" xfId="9555" xr:uid="{00000000-0005-0000-0000-000043360000}"/>
    <cellStyle name="Vírgula 4 2 3 3 2 3" xfId="9556" xr:uid="{00000000-0005-0000-0000-000044360000}"/>
    <cellStyle name="Vírgula 4 2 3 3 3" xfId="9557" xr:uid="{00000000-0005-0000-0000-000045360000}"/>
    <cellStyle name="Vírgula 4 2 3 3 4" xfId="9558" xr:uid="{00000000-0005-0000-0000-000046360000}"/>
    <cellStyle name="Vírgula 4 2 3 3 5" xfId="9559" xr:uid="{00000000-0005-0000-0000-000047360000}"/>
    <cellStyle name="Vírgula 4 2 3 3 6" xfId="11149" xr:uid="{00000000-0005-0000-0000-000048360000}"/>
    <cellStyle name="Vírgula 4 2 3 3 6 2" xfId="14092" xr:uid="{00000000-0005-0000-0000-000049360000}"/>
    <cellStyle name="Vírgula 4 2 3 3 6 2 2" xfId="20023" xr:uid="{B56A48A0-EB05-4C37-8E5D-A1C410D863AB}"/>
    <cellStyle name="Vírgula 4 2 3 3 6 2 2 2" xfId="31817" xr:uid="{663951F3-719B-4757-B6A9-E915B3D85F51}"/>
    <cellStyle name="Vírgula 4 2 3 3 6 2 2 3" xfId="43616" xr:uid="{8034F52E-9C37-4D3A-B5F6-EA8D99B70BDF}"/>
    <cellStyle name="Vírgula 4 2 3 3 6 2 3" xfId="25924" xr:uid="{D0D311E8-82B5-43E9-8F8C-D33F8AA0E5EA}"/>
    <cellStyle name="Vírgula 4 2 3 3 6 2 4" xfId="37719" xr:uid="{BE89E37C-42F6-4EC3-8A3A-5AF59123F338}"/>
    <cellStyle name="Vírgula 4 2 3 3 6 3" xfId="17087" xr:uid="{88AF110A-2D19-4DB0-A8FD-A97DFCCD3765}"/>
    <cellStyle name="Vírgula 4 2 3 3 6 3 2" xfId="28881" xr:uid="{4690819E-16FF-4D6D-A6D4-31EEF145E05F}"/>
    <cellStyle name="Vírgula 4 2 3 3 6 3 3" xfId="40680" xr:uid="{3E206233-54D8-42C9-B628-E34B8A619E06}"/>
    <cellStyle name="Vírgula 4 2 3 3 6 4" xfId="22988" xr:uid="{9003FC6E-136D-4EA2-9514-7518492267BD}"/>
    <cellStyle name="Vírgula 4 2 3 3 6 5" xfId="34783" xr:uid="{BBC1874F-752E-4386-A186-A5E39A1B2D56}"/>
    <cellStyle name="Vírgula 4 2 3 3 7" xfId="12547" xr:uid="{00000000-0005-0000-0000-00004A360000}"/>
    <cellStyle name="Vírgula 4 2 3 3 7 2" xfId="18478" xr:uid="{2A7B3367-6130-48B3-A5A7-92662F3F854C}"/>
    <cellStyle name="Vírgula 4 2 3 3 7 2 2" xfId="30272" xr:uid="{E5AC029F-A478-4014-B02A-D3E65297CF1F}"/>
    <cellStyle name="Vírgula 4 2 3 3 7 2 3" xfId="42071" xr:uid="{627D2AE3-D582-4B4F-878F-ABB964D4D617}"/>
    <cellStyle name="Vírgula 4 2 3 3 7 3" xfId="24379" xr:uid="{D4CFF4A8-4799-4B6D-B74F-BFC14D211043}"/>
    <cellStyle name="Vírgula 4 2 3 3 7 4" xfId="36174" xr:uid="{AE8984EB-3DB0-41A8-A9C6-DCB833A522D0}"/>
    <cellStyle name="Vírgula 4 2 3 3 8" xfId="15534" xr:uid="{2A3D961E-7F9B-4E54-9037-49FB37AA91FA}"/>
    <cellStyle name="Vírgula 4 2 3 3 8 2" xfId="27332" xr:uid="{753E9CF9-5886-4A4F-AFD3-74F3B682E1C8}"/>
    <cellStyle name="Vírgula 4 2 3 3 8 3" xfId="39127" xr:uid="{0B814358-62E6-4E8A-B263-5541D9C1E67F}"/>
    <cellStyle name="Vírgula 4 2 3 3 9" xfId="21442" xr:uid="{E7C3AA2B-FF2E-4B7C-812D-A67A4AAC161F}"/>
    <cellStyle name="Vírgula 4 2 3 3_Empréstimos e Financiamento SPE" xfId="10844" xr:uid="{00000000-0005-0000-0000-00004B360000}"/>
    <cellStyle name="Vírgula 4 2 3 4" xfId="9560" xr:uid="{00000000-0005-0000-0000-00004C360000}"/>
    <cellStyle name="Vírgula 4 2 3 4 2" xfId="9561" xr:uid="{00000000-0005-0000-0000-00004D360000}"/>
    <cellStyle name="Vírgula 4 2 3 4 3" xfId="9562" xr:uid="{00000000-0005-0000-0000-00004E360000}"/>
    <cellStyle name="Vírgula 4 2 3 5" xfId="9563" xr:uid="{00000000-0005-0000-0000-00004F360000}"/>
    <cellStyle name="Vírgula 4 2 3 6" xfId="9564" xr:uid="{00000000-0005-0000-0000-000050360000}"/>
    <cellStyle name="Vírgula 4 2 3 7" xfId="9565" xr:uid="{00000000-0005-0000-0000-000051360000}"/>
    <cellStyle name="Vírgula 4 2 3 8" xfId="10993" xr:uid="{00000000-0005-0000-0000-000052360000}"/>
    <cellStyle name="Vírgula 4 2 3 8 2" xfId="13942" xr:uid="{00000000-0005-0000-0000-000053360000}"/>
    <cellStyle name="Vírgula 4 2 3 8 2 2" xfId="19873" xr:uid="{CBDFD99E-6718-4937-A1D8-85B048A128E2}"/>
    <cellStyle name="Vírgula 4 2 3 8 2 2 2" xfId="31667" xr:uid="{DA7B5B50-BDA2-4F3E-8BC5-CE535697F10A}"/>
    <cellStyle name="Vírgula 4 2 3 8 2 2 3" xfId="43466" xr:uid="{3CBBD27C-85CA-4D80-9554-A1C8C9EA5923}"/>
    <cellStyle name="Vírgula 4 2 3 8 2 3" xfId="25774" xr:uid="{90CF904F-6285-40D7-B133-2941699E1A18}"/>
    <cellStyle name="Vírgula 4 2 3 8 2 4" xfId="37569" xr:uid="{727074F8-AEE9-4796-9016-3F06EEDAD019}"/>
    <cellStyle name="Vírgula 4 2 3 8 3" xfId="16937" xr:uid="{C1600C82-2DEC-4D63-B70E-854540B87D8A}"/>
    <cellStyle name="Vírgula 4 2 3 8 3 2" xfId="28731" xr:uid="{5E40686E-DD61-4B46-938F-887AB9D403BD}"/>
    <cellStyle name="Vírgula 4 2 3 8 3 3" xfId="40530" xr:uid="{8DBE85F2-5E64-4065-85AA-9FF7351BB12E}"/>
    <cellStyle name="Vírgula 4 2 3 8 4" xfId="22838" xr:uid="{B9C6F2FE-8DA7-4DF8-9683-7616014C85FE}"/>
    <cellStyle name="Vírgula 4 2 3 8 5" xfId="34633" xr:uid="{17FD5761-4438-4F9D-A912-BF7255A7CD98}"/>
    <cellStyle name="Vírgula 4 2 3 9" xfId="12393" xr:uid="{00000000-0005-0000-0000-000054360000}"/>
    <cellStyle name="Vírgula 4 2 3 9 2" xfId="18324" xr:uid="{05B5A506-C2CF-4EC1-95EE-169B7CA06A4E}"/>
    <cellStyle name="Vírgula 4 2 3 9 2 2" xfId="30118" xr:uid="{D7560190-2E9B-4808-9997-59E36CD63181}"/>
    <cellStyle name="Vírgula 4 2 3 9 2 3" xfId="41917" xr:uid="{8DD3F298-255F-4584-B9D5-F3D4BCD04BA1}"/>
    <cellStyle name="Vírgula 4 2 3 9 3" xfId="24225" xr:uid="{4BC8DA59-2B6F-4317-B812-E912E0DF2BD0}"/>
    <cellStyle name="Vírgula 4 2 3 9 4" xfId="36020" xr:uid="{F2B4E0E3-5218-47E1-B6EC-2CC3625032B8}"/>
    <cellStyle name="Vírgula 4 2 3_Empréstimos e Financiamento SPE" xfId="10842" xr:uid="{00000000-0005-0000-0000-000055360000}"/>
    <cellStyle name="Vírgula 4 2 4" xfId="159" xr:uid="{00000000-0005-0000-0000-000056360000}"/>
    <cellStyle name="Vírgula 4 2 4 10" xfId="11003" xr:uid="{00000000-0005-0000-0000-000057360000}"/>
    <cellStyle name="Vírgula 4 2 4 10 2" xfId="13952" xr:uid="{00000000-0005-0000-0000-000058360000}"/>
    <cellStyle name="Vírgula 4 2 4 10 2 2" xfId="19883" xr:uid="{06C8B0DB-8CB3-44B1-BC7D-EE94D6B93C66}"/>
    <cellStyle name="Vírgula 4 2 4 10 2 2 2" xfId="31677" xr:uid="{ABE301CD-E389-4A3B-9770-7D67FC884C4F}"/>
    <cellStyle name="Vírgula 4 2 4 10 2 2 3" xfId="43476" xr:uid="{8ED0C208-7316-4F48-8A50-9922D7078922}"/>
    <cellStyle name="Vírgula 4 2 4 10 2 3" xfId="25784" xr:uid="{700467E5-668D-4965-9F81-4B419D32F6E6}"/>
    <cellStyle name="Vírgula 4 2 4 10 2 4" xfId="37579" xr:uid="{DAA7D60A-1F9B-4F3B-A140-33A1C6285171}"/>
    <cellStyle name="Vírgula 4 2 4 10 3" xfId="16947" xr:uid="{CCDBEA07-80F2-46BF-B02F-9685113EBFA5}"/>
    <cellStyle name="Vírgula 4 2 4 10 3 2" xfId="28741" xr:uid="{0AEDBFB9-CAC2-4288-8E3B-6109750964AC}"/>
    <cellStyle name="Vírgula 4 2 4 10 3 3" xfId="40540" xr:uid="{1ACB9962-270A-405E-BC0D-60185A21E5BF}"/>
    <cellStyle name="Vírgula 4 2 4 10 4" xfId="22848" xr:uid="{B8892CE2-D707-4987-A7A2-9324DE6206E9}"/>
    <cellStyle name="Vírgula 4 2 4 10 5" xfId="34643" xr:uid="{F0229885-6896-4266-8FC7-3E63F77552E3}"/>
    <cellStyle name="Vírgula 4 2 4 11" xfId="12404" xr:uid="{00000000-0005-0000-0000-000059360000}"/>
    <cellStyle name="Vírgula 4 2 4 11 2" xfId="18335" xr:uid="{32EE5A33-C7AF-486A-B71A-43C867451CF0}"/>
    <cellStyle name="Vírgula 4 2 4 11 2 2" xfId="30129" xr:uid="{892A7444-7BF2-4241-9D5E-BD7946848003}"/>
    <cellStyle name="Vírgula 4 2 4 11 2 3" xfId="41928" xr:uid="{2B3A3A6B-0A93-44B5-BBA2-1BC9198B7F10}"/>
    <cellStyle name="Vírgula 4 2 4 11 3" xfId="24236" xr:uid="{824783CF-4FB1-420A-AC40-55313AA044C4}"/>
    <cellStyle name="Vírgula 4 2 4 11 4" xfId="36031" xr:uid="{0C671039-431D-4DCB-B8D1-98C2620E4C24}"/>
    <cellStyle name="Vírgula 4 2 4 12" xfId="15391" xr:uid="{9F750DF5-5753-473F-9E05-F06E2568049F}"/>
    <cellStyle name="Vírgula 4 2 4 12 2" xfId="27189" xr:uid="{F4FBC421-5BA2-406E-9CCA-8C115F44684D}"/>
    <cellStyle name="Vírgula 4 2 4 12 3" xfId="38984" xr:uid="{EEE2CDB4-F3DF-4D97-96FC-C468ADD2ED15}"/>
    <cellStyle name="Vírgula 4 2 4 13" xfId="21299" xr:uid="{B04FB4F1-9EA0-43F7-BEF2-07BE1D1E7A4E}"/>
    <cellStyle name="Vírgula 4 2 4 14" xfId="33091" xr:uid="{9878BDC1-49ED-401E-B081-606489ECC3F2}"/>
    <cellStyle name="Vírgula 4 2 4 2" xfId="586" xr:uid="{00000000-0005-0000-0000-00005A360000}"/>
    <cellStyle name="Vírgula 4 2 4 2 10" xfId="15688" xr:uid="{B2BF21F1-EA00-4E9A-AEF6-322D1A01F9C0}"/>
    <cellStyle name="Vírgula 4 2 4 2 10 2" xfId="27486" xr:uid="{C561E2EA-C1F0-49D9-9356-5A13E649C228}"/>
    <cellStyle name="Vírgula 4 2 4 2 10 3" xfId="39281" xr:uid="{ED1496A6-F559-4219-B00B-1F73135F7F3D}"/>
    <cellStyle name="Vírgula 4 2 4 2 11" xfId="21596" xr:uid="{4EDE8FF9-1945-46ED-9DFE-81C9A3D1760C}"/>
    <cellStyle name="Vírgula 4 2 4 2 12" xfId="33388" xr:uid="{8348B6D3-032E-4702-8785-D9577D9DB031}"/>
    <cellStyle name="Vírgula 4 2 4 2 2" xfId="9566" xr:uid="{00000000-0005-0000-0000-00005B360000}"/>
    <cellStyle name="Vírgula 4 2 4 2 2 2" xfId="9567" xr:uid="{00000000-0005-0000-0000-00005C360000}"/>
    <cellStyle name="Vírgula 4 2 4 2 2 2 2" xfId="9568" xr:uid="{00000000-0005-0000-0000-00005D360000}"/>
    <cellStyle name="Vírgula 4 2 4 2 2 2 3" xfId="9569" xr:uid="{00000000-0005-0000-0000-00005E360000}"/>
    <cellStyle name="Vírgula 4 2 4 2 2 3" xfId="9570" xr:uid="{00000000-0005-0000-0000-00005F360000}"/>
    <cellStyle name="Vírgula 4 2 4 2 2 4" xfId="9571" xr:uid="{00000000-0005-0000-0000-000060360000}"/>
    <cellStyle name="Vírgula 4 2 4 2 2 5" xfId="9572" xr:uid="{00000000-0005-0000-0000-000061360000}"/>
    <cellStyle name="Vírgula 4 2 4 2 3" xfId="9573" xr:uid="{00000000-0005-0000-0000-000062360000}"/>
    <cellStyle name="Vírgula 4 2 4 2 3 2" xfId="9574" xr:uid="{00000000-0005-0000-0000-000063360000}"/>
    <cellStyle name="Vírgula 4 2 4 2 3 2 2" xfId="9575" xr:uid="{00000000-0005-0000-0000-000064360000}"/>
    <cellStyle name="Vírgula 4 2 4 2 3 2 3" xfId="9576" xr:uid="{00000000-0005-0000-0000-000065360000}"/>
    <cellStyle name="Vírgula 4 2 4 2 3 3" xfId="9577" xr:uid="{00000000-0005-0000-0000-000066360000}"/>
    <cellStyle name="Vírgula 4 2 4 2 3 4" xfId="9578" xr:uid="{00000000-0005-0000-0000-000067360000}"/>
    <cellStyle name="Vírgula 4 2 4 2 3 5" xfId="9579" xr:uid="{00000000-0005-0000-0000-000068360000}"/>
    <cellStyle name="Vírgula 4 2 4 2 4" xfId="9580" xr:uid="{00000000-0005-0000-0000-000069360000}"/>
    <cellStyle name="Vírgula 4 2 4 2 4 2" xfId="9581" xr:uid="{00000000-0005-0000-0000-00006A360000}"/>
    <cellStyle name="Vírgula 4 2 4 2 4 3" xfId="9582" xr:uid="{00000000-0005-0000-0000-00006B360000}"/>
    <cellStyle name="Vírgula 4 2 4 2 5" xfId="9583" xr:uid="{00000000-0005-0000-0000-00006C360000}"/>
    <cellStyle name="Vírgula 4 2 4 2 6" xfId="9584" xr:uid="{00000000-0005-0000-0000-00006D360000}"/>
    <cellStyle name="Vírgula 4 2 4 2 7" xfId="9585" xr:uid="{00000000-0005-0000-0000-00006E360000}"/>
    <cellStyle name="Vírgula 4 2 4 2 8" xfId="11298" xr:uid="{00000000-0005-0000-0000-00006F360000}"/>
    <cellStyle name="Vírgula 4 2 4 2 8 2" xfId="14241" xr:uid="{00000000-0005-0000-0000-000070360000}"/>
    <cellStyle name="Vírgula 4 2 4 2 8 2 2" xfId="20172" xr:uid="{FAB5F5B9-0BE5-490B-94E7-41FD98465395}"/>
    <cellStyle name="Vírgula 4 2 4 2 8 2 2 2" xfId="31966" xr:uid="{B2E3D797-779C-4AA2-AFAD-6978C83E6649}"/>
    <cellStyle name="Vírgula 4 2 4 2 8 2 2 3" xfId="43765" xr:uid="{62311142-9A3D-4F7F-BA3F-051BA0FCCA19}"/>
    <cellStyle name="Vírgula 4 2 4 2 8 2 3" xfId="26073" xr:uid="{AF3F9C3D-AB6A-4E37-B984-064617B4D339}"/>
    <cellStyle name="Vírgula 4 2 4 2 8 2 4" xfId="37868" xr:uid="{661DE998-DA9B-4026-9CED-719F455C80BC}"/>
    <cellStyle name="Vírgula 4 2 4 2 8 3" xfId="17236" xr:uid="{825C075F-DD6F-48C4-BD2D-B4B26B2CBB61}"/>
    <cellStyle name="Vírgula 4 2 4 2 8 3 2" xfId="29030" xr:uid="{E7AE37B5-F861-4C76-9C23-D65171BE34BB}"/>
    <cellStyle name="Vírgula 4 2 4 2 8 3 3" xfId="40829" xr:uid="{3E740D9F-A105-45E1-9E97-11F853B51C15}"/>
    <cellStyle name="Vírgula 4 2 4 2 8 4" xfId="23137" xr:uid="{E88B4CF2-A84C-44C6-85AB-46024EE51C75}"/>
    <cellStyle name="Vírgula 4 2 4 2 8 5" xfId="34932" xr:uid="{19EC00A0-80F0-4FD9-A10D-90FC2A058CAE}"/>
    <cellStyle name="Vírgula 4 2 4 2 9" xfId="12701" xr:uid="{00000000-0005-0000-0000-000071360000}"/>
    <cellStyle name="Vírgula 4 2 4 2 9 2" xfId="18632" xr:uid="{D40E1CB6-5FB9-442E-8F38-78516CDC9FD8}"/>
    <cellStyle name="Vírgula 4 2 4 2 9 2 2" xfId="30426" xr:uid="{77820007-F5B2-413F-AEC0-4BC19DE86EE9}"/>
    <cellStyle name="Vírgula 4 2 4 2 9 2 3" xfId="42225" xr:uid="{0B873733-559B-4852-B7D0-5F4131236CD8}"/>
    <cellStyle name="Vírgula 4 2 4 2 9 3" xfId="24533" xr:uid="{B765C2ED-C104-4149-9356-C7AA43894081}"/>
    <cellStyle name="Vírgula 4 2 4 2 9 4" xfId="36328" xr:uid="{5C6DAFD6-5E40-455D-B45E-E4F3689CAC8C}"/>
    <cellStyle name="Vírgula 4 2 4 2_Empréstimos e Financiamento SPE" xfId="10846" xr:uid="{00000000-0005-0000-0000-000072360000}"/>
    <cellStyle name="Vírgula 4 2 4 3" xfId="442" xr:uid="{00000000-0005-0000-0000-000073360000}"/>
    <cellStyle name="Vírgula 4 2 4 3 10" xfId="15544" xr:uid="{4FEDB984-2BF0-41AA-BFB1-3937436F8BAD}"/>
    <cellStyle name="Vírgula 4 2 4 3 10 2" xfId="27342" xr:uid="{C5483CA3-AFD1-4071-B2A8-39F3A518460B}"/>
    <cellStyle name="Vírgula 4 2 4 3 10 3" xfId="39137" xr:uid="{E89F3446-509B-4214-AC3E-A3327E7A0888}"/>
    <cellStyle name="Vírgula 4 2 4 3 11" xfId="21452" xr:uid="{E63D2BF5-78FE-47BE-A38C-48156250C425}"/>
    <cellStyle name="Vírgula 4 2 4 3 12" xfId="33244" xr:uid="{CC0307D8-D98E-4303-8A28-229ED5530541}"/>
    <cellStyle name="Vírgula 4 2 4 3 2" xfId="9586" xr:uid="{00000000-0005-0000-0000-000074360000}"/>
    <cellStyle name="Vírgula 4 2 4 3 2 2" xfId="9587" xr:uid="{00000000-0005-0000-0000-000075360000}"/>
    <cellStyle name="Vírgula 4 2 4 3 2 2 2" xfId="9588" xr:uid="{00000000-0005-0000-0000-000076360000}"/>
    <cellStyle name="Vírgula 4 2 4 3 2 2 3" xfId="9589" xr:uid="{00000000-0005-0000-0000-000077360000}"/>
    <cellStyle name="Vírgula 4 2 4 3 2 3" xfId="9590" xr:uid="{00000000-0005-0000-0000-000078360000}"/>
    <cellStyle name="Vírgula 4 2 4 3 2 4" xfId="9591" xr:uid="{00000000-0005-0000-0000-000079360000}"/>
    <cellStyle name="Vírgula 4 2 4 3 2 5" xfId="9592" xr:uid="{00000000-0005-0000-0000-00007A360000}"/>
    <cellStyle name="Vírgula 4 2 4 3 3" xfId="9593" xr:uid="{00000000-0005-0000-0000-00007B360000}"/>
    <cellStyle name="Vírgula 4 2 4 3 3 2" xfId="9594" xr:uid="{00000000-0005-0000-0000-00007C360000}"/>
    <cellStyle name="Vírgula 4 2 4 3 3 2 2" xfId="9595" xr:uid="{00000000-0005-0000-0000-00007D360000}"/>
    <cellStyle name="Vírgula 4 2 4 3 3 2 3" xfId="9596" xr:uid="{00000000-0005-0000-0000-00007E360000}"/>
    <cellStyle name="Vírgula 4 2 4 3 3 3" xfId="9597" xr:uid="{00000000-0005-0000-0000-00007F360000}"/>
    <cellStyle name="Vírgula 4 2 4 3 3 4" xfId="9598" xr:uid="{00000000-0005-0000-0000-000080360000}"/>
    <cellStyle name="Vírgula 4 2 4 3 3 5" xfId="9599" xr:uid="{00000000-0005-0000-0000-000081360000}"/>
    <cellStyle name="Vírgula 4 2 4 3 4" xfId="9600" xr:uid="{00000000-0005-0000-0000-000082360000}"/>
    <cellStyle name="Vírgula 4 2 4 3 4 2" xfId="9601" xr:uid="{00000000-0005-0000-0000-000083360000}"/>
    <cellStyle name="Vírgula 4 2 4 3 4 3" xfId="9602" xr:uid="{00000000-0005-0000-0000-000084360000}"/>
    <cellStyle name="Vírgula 4 2 4 3 5" xfId="9603" xr:uid="{00000000-0005-0000-0000-000085360000}"/>
    <cellStyle name="Vírgula 4 2 4 3 6" xfId="9604" xr:uid="{00000000-0005-0000-0000-000086360000}"/>
    <cellStyle name="Vírgula 4 2 4 3 7" xfId="9605" xr:uid="{00000000-0005-0000-0000-000087360000}"/>
    <cellStyle name="Vírgula 4 2 4 3 8" xfId="11159" xr:uid="{00000000-0005-0000-0000-000088360000}"/>
    <cellStyle name="Vírgula 4 2 4 3 8 2" xfId="14102" xr:uid="{00000000-0005-0000-0000-000089360000}"/>
    <cellStyle name="Vírgula 4 2 4 3 8 2 2" xfId="20033" xr:uid="{C6650002-5674-4381-BF14-2300CAD39844}"/>
    <cellStyle name="Vírgula 4 2 4 3 8 2 2 2" xfId="31827" xr:uid="{A3CB5AFC-DCE5-4A96-A0E2-B8FC5AB0CA94}"/>
    <cellStyle name="Vírgula 4 2 4 3 8 2 2 3" xfId="43626" xr:uid="{6B1CECE0-CBD4-480C-98C7-964327D7F78C}"/>
    <cellStyle name="Vírgula 4 2 4 3 8 2 3" xfId="25934" xr:uid="{1A67BE38-794B-4FC4-874C-768B2786AAC7}"/>
    <cellStyle name="Vírgula 4 2 4 3 8 2 4" xfId="37729" xr:uid="{6C3CC78B-02D3-41D6-A588-F7F53BB6FAB9}"/>
    <cellStyle name="Vírgula 4 2 4 3 8 3" xfId="17097" xr:uid="{142AEB0C-82F4-477C-8A0E-4DDE8CF98E99}"/>
    <cellStyle name="Vírgula 4 2 4 3 8 3 2" xfId="28891" xr:uid="{196091EA-3137-4C0D-A08C-D0014BAA4417}"/>
    <cellStyle name="Vírgula 4 2 4 3 8 3 3" xfId="40690" xr:uid="{B444FE5B-0689-4E67-9284-3C639C925F1B}"/>
    <cellStyle name="Vírgula 4 2 4 3 8 4" xfId="22998" xr:uid="{B223225B-4EA8-4ADA-B0CC-7E20FB7360FF}"/>
    <cellStyle name="Vírgula 4 2 4 3 8 5" xfId="34793" xr:uid="{84DF7586-E82C-428E-B86F-9F7257D62EBB}"/>
    <cellStyle name="Vírgula 4 2 4 3 9" xfId="12557" xr:uid="{00000000-0005-0000-0000-00008A360000}"/>
    <cellStyle name="Vírgula 4 2 4 3 9 2" xfId="18488" xr:uid="{93E3B461-EE17-4A19-8A05-1F273CE560A3}"/>
    <cellStyle name="Vírgula 4 2 4 3 9 2 2" xfId="30282" xr:uid="{501561AA-DD70-47CC-8C57-10DB99EBA1DD}"/>
    <cellStyle name="Vírgula 4 2 4 3 9 2 3" xfId="42081" xr:uid="{27025364-B49F-4C59-86E7-1794DE8CE8C4}"/>
    <cellStyle name="Vírgula 4 2 4 3 9 3" xfId="24389" xr:uid="{5DE10953-0EF3-4072-A4B8-69EBAB88B613}"/>
    <cellStyle name="Vírgula 4 2 4 3 9 4" xfId="36184" xr:uid="{3BC0B2CC-1C01-4E02-8EFD-EEF2FF7643D2}"/>
    <cellStyle name="Vírgula 4 2 4 3_Empréstimos e Financiamento SPE" xfId="10847" xr:uid="{00000000-0005-0000-0000-00008B360000}"/>
    <cellStyle name="Vírgula 4 2 4 4" xfId="9606" xr:uid="{00000000-0005-0000-0000-00008C360000}"/>
    <cellStyle name="Vírgula 4 2 4 4 2" xfId="9607" xr:uid="{00000000-0005-0000-0000-00008D360000}"/>
    <cellStyle name="Vírgula 4 2 4 4 2 2" xfId="9608" xr:uid="{00000000-0005-0000-0000-00008E360000}"/>
    <cellStyle name="Vírgula 4 2 4 4 2 3" xfId="9609" xr:uid="{00000000-0005-0000-0000-00008F360000}"/>
    <cellStyle name="Vírgula 4 2 4 4 3" xfId="9610" xr:uid="{00000000-0005-0000-0000-000090360000}"/>
    <cellStyle name="Vírgula 4 2 4 4 4" xfId="9611" xr:uid="{00000000-0005-0000-0000-000091360000}"/>
    <cellStyle name="Vírgula 4 2 4 4 5" xfId="9612" xr:uid="{00000000-0005-0000-0000-000092360000}"/>
    <cellStyle name="Vírgula 4 2 4 5" xfId="9613" xr:uid="{00000000-0005-0000-0000-000093360000}"/>
    <cellStyle name="Vírgula 4 2 4 5 2" xfId="9614" xr:uid="{00000000-0005-0000-0000-000094360000}"/>
    <cellStyle name="Vírgula 4 2 4 5 2 2" xfId="9615" xr:uid="{00000000-0005-0000-0000-000095360000}"/>
    <cellStyle name="Vírgula 4 2 4 5 2 3" xfId="9616" xr:uid="{00000000-0005-0000-0000-000096360000}"/>
    <cellStyle name="Vírgula 4 2 4 5 3" xfId="9617" xr:uid="{00000000-0005-0000-0000-000097360000}"/>
    <cellStyle name="Vírgula 4 2 4 5 4" xfId="9618" xr:uid="{00000000-0005-0000-0000-000098360000}"/>
    <cellStyle name="Vírgula 4 2 4 5 5" xfId="9619" xr:uid="{00000000-0005-0000-0000-000099360000}"/>
    <cellStyle name="Vírgula 4 2 4 6" xfId="9620" xr:uid="{00000000-0005-0000-0000-00009A360000}"/>
    <cellStyle name="Vírgula 4 2 4 6 2" xfId="9621" xr:uid="{00000000-0005-0000-0000-00009B360000}"/>
    <cellStyle name="Vírgula 4 2 4 6 3" xfId="9622" xr:uid="{00000000-0005-0000-0000-00009C360000}"/>
    <cellStyle name="Vírgula 4 2 4 7" xfId="9623" xr:uid="{00000000-0005-0000-0000-00009D360000}"/>
    <cellStyle name="Vírgula 4 2 4 8" xfId="9624" xr:uid="{00000000-0005-0000-0000-00009E360000}"/>
    <cellStyle name="Vírgula 4 2 4 9" xfId="9625" xr:uid="{00000000-0005-0000-0000-00009F360000}"/>
    <cellStyle name="Vírgula 4 2 4_Empréstimos e Financiamento SPE" xfId="10845" xr:uid="{00000000-0005-0000-0000-0000A0360000}"/>
    <cellStyle name="Vírgula 4 2 5" xfId="195" xr:uid="{00000000-0005-0000-0000-0000A1360000}"/>
    <cellStyle name="Vírgula 4 2 5 10" xfId="15424" xr:uid="{6724FCAB-8DDB-450F-90B8-D6D62EBA159F}"/>
    <cellStyle name="Vírgula 4 2 5 10 2" xfId="27222" xr:uid="{FA0BAEB7-7738-4E47-A015-2E35C6F1CF79}"/>
    <cellStyle name="Vírgula 4 2 5 10 3" xfId="39017" xr:uid="{05657D93-6E8B-4748-B7DB-395736EB442A}"/>
    <cellStyle name="Vírgula 4 2 5 11" xfId="21332" xr:uid="{B1B70440-9BB6-4A94-A6EB-5FAFF5EBAC49}"/>
    <cellStyle name="Vírgula 4 2 5 12" xfId="33124" xr:uid="{A56FD921-038E-4D46-A534-71B8C54617D5}"/>
    <cellStyle name="Vírgula 4 2 5 2" xfId="619" xr:uid="{00000000-0005-0000-0000-0000A2360000}"/>
    <cellStyle name="Vírgula 4 2 5 2 10" xfId="33421" xr:uid="{6595017D-C7B4-4396-96E8-0A46BAC5283B}"/>
    <cellStyle name="Vírgula 4 2 5 2 2" xfId="9626" xr:uid="{00000000-0005-0000-0000-0000A3360000}"/>
    <cellStyle name="Vírgula 4 2 5 2 2 2" xfId="9627" xr:uid="{00000000-0005-0000-0000-0000A4360000}"/>
    <cellStyle name="Vírgula 4 2 5 2 2 3" xfId="9628" xr:uid="{00000000-0005-0000-0000-0000A5360000}"/>
    <cellStyle name="Vírgula 4 2 5 2 3" xfId="9629" xr:uid="{00000000-0005-0000-0000-0000A6360000}"/>
    <cellStyle name="Vírgula 4 2 5 2 4" xfId="9630" xr:uid="{00000000-0005-0000-0000-0000A7360000}"/>
    <cellStyle name="Vírgula 4 2 5 2 5" xfId="9631" xr:uid="{00000000-0005-0000-0000-0000A8360000}"/>
    <cellStyle name="Vírgula 4 2 5 2 6" xfId="11329" xr:uid="{00000000-0005-0000-0000-0000A9360000}"/>
    <cellStyle name="Vírgula 4 2 5 2 6 2" xfId="14272" xr:uid="{00000000-0005-0000-0000-0000AA360000}"/>
    <cellStyle name="Vírgula 4 2 5 2 6 2 2" xfId="20203" xr:uid="{979AB42B-9053-499F-951D-BC856D73B282}"/>
    <cellStyle name="Vírgula 4 2 5 2 6 2 2 2" xfId="31997" xr:uid="{B0B2A2CA-FF11-4BF2-9609-689B202ACE96}"/>
    <cellStyle name="Vírgula 4 2 5 2 6 2 2 3" xfId="43796" xr:uid="{3806AF93-36D1-4AE8-B201-28882BCCD7E6}"/>
    <cellStyle name="Vírgula 4 2 5 2 6 2 3" xfId="26104" xr:uid="{7D13B6C8-8A42-477E-B61D-05E615FB0FC1}"/>
    <cellStyle name="Vírgula 4 2 5 2 6 2 4" xfId="37899" xr:uid="{EE2F5B03-0DD9-4031-B9B0-C4E94387743A}"/>
    <cellStyle name="Vírgula 4 2 5 2 6 3" xfId="17267" xr:uid="{AE0E59FC-3D97-4EEE-9E10-4384D8C64842}"/>
    <cellStyle name="Vírgula 4 2 5 2 6 3 2" xfId="29061" xr:uid="{1542EAE5-8A00-4950-8C55-E3ABA49F53EF}"/>
    <cellStyle name="Vírgula 4 2 5 2 6 3 3" xfId="40860" xr:uid="{62F47576-5CCA-4AFB-83DD-7F0A42235F08}"/>
    <cellStyle name="Vírgula 4 2 5 2 6 4" xfId="23168" xr:uid="{D5A60F1F-F438-4A51-B16F-3D001907A84B}"/>
    <cellStyle name="Vírgula 4 2 5 2 6 5" xfId="34963" xr:uid="{CCCF052B-A91E-47B3-866C-79432493F6D3}"/>
    <cellStyle name="Vírgula 4 2 5 2 7" xfId="12734" xr:uid="{00000000-0005-0000-0000-0000AB360000}"/>
    <cellStyle name="Vírgula 4 2 5 2 7 2" xfId="18665" xr:uid="{FBF14A09-0389-42DB-B23B-733193DC47D2}"/>
    <cellStyle name="Vírgula 4 2 5 2 7 2 2" xfId="30459" xr:uid="{1BC1DD87-FFF3-41D9-BB0C-62C35BE22D85}"/>
    <cellStyle name="Vírgula 4 2 5 2 7 2 3" xfId="42258" xr:uid="{6DC0E4A4-0AA9-4938-8C0C-1CA3A59D803C}"/>
    <cellStyle name="Vírgula 4 2 5 2 7 3" xfId="24566" xr:uid="{1D49A066-0610-4DFC-B175-E538347DED5B}"/>
    <cellStyle name="Vírgula 4 2 5 2 7 4" xfId="36361" xr:uid="{58C6200F-1716-4583-BB74-13C7AFE80EB3}"/>
    <cellStyle name="Vírgula 4 2 5 2 8" xfId="15721" xr:uid="{21E38249-86E2-46CE-BAA5-C7D2BC925482}"/>
    <cellStyle name="Vírgula 4 2 5 2 8 2" xfId="27519" xr:uid="{56100170-B6A5-41A4-B337-FC8128DDAC7A}"/>
    <cellStyle name="Vírgula 4 2 5 2 8 3" xfId="39314" xr:uid="{D6712775-29C8-4BBA-AAC5-B735097351DE}"/>
    <cellStyle name="Vírgula 4 2 5 2 9" xfId="21629" xr:uid="{60D5531D-0B92-4EA9-91DF-14B4C2696E6F}"/>
    <cellStyle name="Vírgula 4 2 5 2_Empréstimos e Financiamento SPE" xfId="10849" xr:uid="{00000000-0005-0000-0000-0000AC360000}"/>
    <cellStyle name="Vírgula 4 2 5 3" xfId="473" xr:uid="{00000000-0005-0000-0000-0000AD360000}"/>
    <cellStyle name="Vírgula 4 2 5 3 10" xfId="33275" xr:uid="{7DCCC156-19D3-4374-8FF3-F503C5F920F7}"/>
    <cellStyle name="Vírgula 4 2 5 3 2" xfId="9632" xr:uid="{00000000-0005-0000-0000-0000AE360000}"/>
    <cellStyle name="Vírgula 4 2 5 3 2 2" xfId="9633" xr:uid="{00000000-0005-0000-0000-0000AF360000}"/>
    <cellStyle name="Vírgula 4 2 5 3 2 3" xfId="9634" xr:uid="{00000000-0005-0000-0000-0000B0360000}"/>
    <cellStyle name="Vírgula 4 2 5 3 3" xfId="9635" xr:uid="{00000000-0005-0000-0000-0000B1360000}"/>
    <cellStyle name="Vírgula 4 2 5 3 4" xfId="9636" xr:uid="{00000000-0005-0000-0000-0000B2360000}"/>
    <cellStyle name="Vírgula 4 2 5 3 5" xfId="9637" xr:uid="{00000000-0005-0000-0000-0000B3360000}"/>
    <cellStyle name="Vírgula 4 2 5 3 6" xfId="11190" xr:uid="{00000000-0005-0000-0000-0000B4360000}"/>
    <cellStyle name="Vírgula 4 2 5 3 6 2" xfId="14133" xr:uid="{00000000-0005-0000-0000-0000B5360000}"/>
    <cellStyle name="Vírgula 4 2 5 3 6 2 2" xfId="20064" xr:uid="{712D095A-939D-4188-B48D-2ECD92C56212}"/>
    <cellStyle name="Vírgula 4 2 5 3 6 2 2 2" xfId="31858" xr:uid="{B51AF866-A8FE-4BA6-BE60-9FEA209A0049}"/>
    <cellStyle name="Vírgula 4 2 5 3 6 2 2 3" xfId="43657" xr:uid="{6D41DE3C-227B-4D12-B804-55C382F68605}"/>
    <cellStyle name="Vírgula 4 2 5 3 6 2 3" xfId="25965" xr:uid="{E8BC089B-AD76-402E-81A3-764C48FF4DF7}"/>
    <cellStyle name="Vírgula 4 2 5 3 6 2 4" xfId="37760" xr:uid="{30D9839B-45F2-4C9E-AE0C-26B0648A0469}"/>
    <cellStyle name="Vírgula 4 2 5 3 6 3" xfId="17128" xr:uid="{AED40FB4-5DF1-4050-9315-A2E63BB44BAE}"/>
    <cellStyle name="Vírgula 4 2 5 3 6 3 2" xfId="28922" xr:uid="{E79C56F3-74BE-4F3D-9563-571A4026AC7B}"/>
    <cellStyle name="Vírgula 4 2 5 3 6 3 3" xfId="40721" xr:uid="{DCE26DC3-C3A7-487C-BFDC-818960D87494}"/>
    <cellStyle name="Vírgula 4 2 5 3 6 4" xfId="23029" xr:uid="{DF8C0440-B795-4B0C-A9DB-D7F98ECA23C6}"/>
    <cellStyle name="Vírgula 4 2 5 3 6 5" xfId="34824" xr:uid="{BE4400F8-F829-43FB-84D7-D4047F904F9A}"/>
    <cellStyle name="Vírgula 4 2 5 3 7" xfId="12588" xr:uid="{00000000-0005-0000-0000-0000B6360000}"/>
    <cellStyle name="Vírgula 4 2 5 3 7 2" xfId="18519" xr:uid="{C8ABC41A-3FC0-4577-BAAF-27980D72D0DA}"/>
    <cellStyle name="Vírgula 4 2 5 3 7 2 2" xfId="30313" xr:uid="{963B0FDC-427E-4032-A82E-8F87DB77DB8C}"/>
    <cellStyle name="Vírgula 4 2 5 3 7 2 3" xfId="42112" xr:uid="{EC18F031-3F6A-4EAA-A9B1-60364F83456C}"/>
    <cellStyle name="Vírgula 4 2 5 3 7 3" xfId="24420" xr:uid="{0D0D6488-F3AE-4F6D-A5C5-4546D3A499BD}"/>
    <cellStyle name="Vírgula 4 2 5 3 7 4" xfId="36215" xr:uid="{47AEAEE6-798E-4FDE-B517-8707D729549F}"/>
    <cellStyle name="Vírgula 4 2 5 3 8" xfId="15575" xr:uid="{890F63D8-3ED3-4AA0-8095-829E315AE8BD}"/>
    <cellStyle name="Vírgula 4 2 5 3 8 2" xfId="27373" xr:uid="{41A38E3B-6638-4BA7-AB0B-C442DD98C5D5}"/>
    <cellStyle name="Vírgula 4 2 5 3 8 3" xfId="39168" xr:uid="{7FB3BF14-ECB9-4724-9712-035FDEAD3C3B}"/>
    <cellStyle name="Vírgula 4 2 5 3 9" xfId="21483" xr:uid="{D589BBDB-089B-4496-ACD0-EFB77CDFBA17}"/>
    <cellStyle name="Vírgula 4 2 5 3_Empréstimos e Financiamento SPE" xfId="10850" xr:uid="{00000000-0005-0000-0000-0000B7360000}"/>
    <cellStyle name="Vírgula 4 2 5 4" xfId="9638" xr:uid="{00000000-0005-0000-0000-0000B8360000}"/>
    <cellStyle name="Vírgula 4 2 5 4 2" xfId="9639" xr:uid="{00000000-0005-0000-0000-0000B9360000}"/>
    <cellStyle name="Vírgula 4 2 5 4 3" xfId="9640" xr:uid="{00000000-0005-0000-0000-0000BA360000}"/>
    <cellStyle name="Vírgula 4 2 5 5" xfId="9641" xr:uid="{00000000-0005-0000-0000-0000BB360000}"/>
    <cellStyle name="Vírgula 4 2 5 6" xfId="9642" xr:uid="{00000000-0005-0000-0000-0000BC360000}"/>
    <cellStyle name="Vírgula 4 2 5 7" xfId="9643" xr:uid="{00000000-0005-0000-0000-0000BD360000}"/>
    <cellStyle name="Vírgula 4 2 5 8" xfId="11034" xr:uid="{00000000-0005-0000-0000-0000BE360000}"/>
    <cellStyle name="Vírgula 4 2 5 8 2" xfId="13983" xr:uid="{00000000-0005-0000-0000-0000BF360000}"/>
    <cellStyle name="Vírgula 4 2 5 8 2 2" xfId="19914" xr:uid="{B532808B-CF55-45A1-AB90-4AACA462E0EE}"/>
    <cellStyle name="Vírgula 4 2 5 8 2 2 2" xfId="31708" xr:uid="{D38FD624-E794-454A-B9B6-A79F67A1C5B7}"/>
    <cellStyle name="Vírgula 4 2 5 8 2 2 3" xfId="43507" xr:uid="{37F70D63-87B0-4290-AC07-0046AFE52C97}"/>
    <cellStyle name="Vírgula 4 2 5 8 2 3" xfId="25815" xr:uid="{80110AC0-CE8E-4649-BBFF-2C8F07C03A53}"/>
    <cellStyle name="Vírgula 4 2 5 8 2 4" xfId="37610" xr:uid="{5C586D2D-66B2-4E0D-919A-FBACB945BB74}"/>
    <cellStyle name="Vírgula 4 2 5 8 3" xfId="16978" xr:uid="{C915A7B9-4ABE-4993-8469-FBC0C152D79E}"/>
    <cellStyle name="Vírgula 4 2 5 8 3 2" xfId="28772" xr:uid="{7355CEE4-C18F-4441-9EBE-C2BEA6820217}"/>
    <cellStyle name="Vírgula 4 2 5 8 3 3" xfId="40571" xr:uid="{E94B23E5-C373-4ECC-A33B-51C183034A01}"/>
    <cellStyle name="Vírgula 4 2 5 8 4" xfId="22879" xr:uid="{5B98DEA8-2726-41BA-A679-5690B1A11641}"/>
    <cellStyle name="Vírgula 4 2 5 8 5" xfId="34674" xr:uid="{00234D3F-BC37-49B8-BDC0-AE68BF7F9C53}"/>
    <cellStyle name="Vírgula 4 2 5 9" xfId="12437" xr:uid="{00000000-0005-0000-0000-0000C0360000}"/>
    <cellStyle name="Vírgula 4 2 5 9 2" xfId="18368" xr:uid="{FAC80173-3141-4512-92EF-8A9CBE8D2865}"/>
    <cellStyle name="Vírgula 4 2 5 9 2 2" xfId="30162" xr:uid="{7580F531-76CB-40CB-821B-AF9DF99435DD}"/>
    <cellStyle name="Vírgula 4 2 5 9 2 3" xfId="41961" xr:uid="{F1E60CFB-810C-4302-B320-46ECFACB60F2}"/>
    <cellStyle name="Vírgula 4 2 5 9 3" xfId="24269" xr:uid="{E0913318-570D-4EEB-8E38-4640F6FEADF3}"/>
    <cellStyle name="Vírgula 4 2 5 9 4" xfId="36064" xr:uid="{A617FB05-CA02-42DA-A9E0-1D6C11856D17}"/>
    <cellStyle name="Vírgula 4 2 5_Empréstimos e Financiamento SPE" xfId="10848" xr:uid="{00000000-0005-0000-0000-0000C1360000}"/>
    <cellStyle name="Vírgula 4 2 6" xfId="208" xr:uid="{00000000-0005-0000-0000-0000C2360000}"/>
    <cellStyle name="Vírgula 4 2 6 10" xfId="15434" xr:uid="{E8D5DF66-D996-4F47-A91B-621726F3AC02}"/>
    <cellStyle name="Vírgula 4 2 6 10 2" xfId="27232" xr:uid="{0E84394E-737B-46FA-9B00-3D164E539528}"/>
    <cellStyle name="Vírgula 4 2 6 10 3" xfId="39027" xr:uid="{444DABB6-4EC5-4C42-BBEB-C79BB4BC9AD6}"/>
    <cellStyle name="Vírgula 4 2 6 11" xfId="21342" xr:uid="{D43F1866-8FDE-4920-9DB8-6494E9474E65}"/>
    <cellStyle name="Vírgula 4 2 6 12" xfId="33134" xr:uid="{34883707-D2FE-493C-9ACD-BDE71F39439D}"/>
    <cellStyle name="Vírgula 4 2 6 2" xfId="629" xr:uid="{00000000-0005-0000-0000-0000C3360000}"/>
    <cellStyle name="Vírgula 4 2 6 2 10" xfId="33431" xr:uid="{4E9B848A-A221-429F-8132-F49BAE144D69}"/>
    <cellStyle name="Vírgula 4 2 6 2 2" xfId="9644" xr:uid="{00000000-0005-0000-0000-0000C4360000}"/>
    <cellStyle name="Vírgula 4 2 6 2 2 2" xfId="9645" xr:uid="{00000000-0005-0000-0000-0000C5360000}"/>
    <cellStyle name="Vírgula 4 2 6 2 2 3" xfId="9646" xr:uid="{00000000-0005-0000-0000-0000C6360000}"/>
    <cellStyle name="Vírgula 4 2 6 2 3" xfId="9647" xr:uid="{00000000-0005-0000-0000-0000C7360000}"/>
    <cellStyle name="Vírgula 4 2 6 2 4" xfId="9648" xr:uid="{00000000-0005-0000-0000-0000C8360000}"/>
    <cellStyle name="Vírgula 4 2 6 2 5" xfId="9649" xr:uid="{00000000-0005-0000-0000-0000C9360000}"/>
    <cellStyle name="Vírgula 4 2 6 2 6" xfId="11339" xr:uid="{00000000-0005-0000-0000-0000CA360000}"/>
    <cellStyle name="Vírgula 4 2 6 2 6 2" xfId="14282" xr:uid="{00000000-0005-0000-0000-0000CB360000}"/>
    <cellStyle name="Vírgula 4 2 6 2 6 2 2" xfId="20213" xr:uid="{B4690F1F-446B-48C4-B3F4-A01992618E95}"/>
    <cellStyle name="Vírgula 4 2 6 2 6 2 2 2" xfId="32007" xr:uid="{BCEDA749-EBC6-4258-856E-5BD75F2ECF81}"/>
    <cellStyle name="Vírgula 4 2 6 2 6 2 2 3" xfId="43806" xr:uid="{B46446C5-2068-4E4E-9120-9A37C0548E22}"/>
    <cellStyle name="Vírgula 4 2 6 2 6 2 3" xfId="26114" xr:uid="{B30D5E50-05E9-4009-A342-4D85FD15E00B}"/>
    <cellStyle name="Vírgula 4 2 6 2 6 2 4" xfId="37909" xr:uid="{FBDADB86-3A1F-42CD-8B6D-405909FBAAB8}"/>
    <cellStyle name="Vírgula 4 2 6 2 6 3" xfId="17277" xr:uid="{AD327CEB-4028-4813-9B1B-116D0FCB70E6}"/>
    <cellStyle name="Vírgula 4 2 6 2 6 3 2" xfId="29071" xr:uid="{FD64EF5B-48CE-4006-8327-30B65D78A8B2}"/>
    <cellStyle name="Vírgula 4 2 6 2 6 3 3" xfId="40870" xr:uid="{94DCD087-2525-41EC-9D04-6A962711788E}"/>
    <cellStyle name="Vírgula 4 2 6 2 6 4" xfId="23178" xr:uid="{C89A4470-3DED-430D-A04E-BFC27BF9D006}"/>
    <cellStyle name="Vírgula 4 2 6 2 6 5" xfId="34973" xr:uid="{F38F6A26-3865-488E-84F3-D75F1F7AACC3}"/>
    <cellStyle name="Vírgula 4 2 6 2 7" xfId="12744" xr:uid="{00000000-0005-0000-0000-0000CC360000}"/>
    <cellStyle name="Vírgula 4 2 6 2 7 2" xfId="18675" xr:uid="{FE0B5823-FE41-4297-B5E9-E49008155B75}"/>
    <cellStyle name="Vírgula 4 2 6 2 7 2 2" xfId="30469" xr:uid="{1EDF4911-B6BB-4DCB-8537-09526FB5B082}"/>
    <cellStyle name="Vírgula 4 2 6 2 7 2 3" xfId="42268" xr:uid="{C8B0964D-6D5A-43F2-A762-8BE252B2BDD3}"/>
    <cellStyle name="Vírgula 4 2 6 2 7 3" xfId="24576" xr:uid="{CD551097-9D77-434E-AB61-EDEF7B107373}"/>
    <cellStyle name="Vírgula 4 2 6 2 7 4" xfId="36371" xr:uid="{89DC0612-E3AE-4496-9C55-7F29894A562E}"/>
    <cellStyle name="Vírgula 4 2 6 2 8" xfId="15731" xr:uid="{3E0E9FB2-89C3-4ADE-98D5-E6DD499822BD}"/>
    <cellStyle name="Vírgula 4 2 6 2 8 2" xfId="27529" xr:uid="{AD7A2BBE-514B-446B-B64D-45008EEC760A}"/>
    <cellStyle name="Vírgula 4 2 6 2 8 3" xfId="39324" xr:uid="{CC623F34-5023-4CFB-BDBA-96DD918A6023}"/>
    <cellStyle name="Vírgula 4 2 6 2 9" xfId="21639" xr:uid="{1CFC37F8-F0F0-44A0-9A1C-EC9B7C9A464D}"/>
    <cellStyle name="Vírgula 4 2 6 2_Empréstimos e Financiamento SPE" xfId="10852" xr:uid="{00000000-0005-0000-0000-0000CD360000}"/>
    <cellStyle name="Vírgula 4 2 6 3" xfId="483" xr:uid="{00000000-0005-0000-0000-0000CE360000}"/>
    <cellStyle name="Vírgula 4 2 6 3 10" xfId="33285" xr:uid="{36569AD5-4F43-469A-8D63-65080C86204C}"/>
    <cellStyle name="Vírgula 4 2 6 3 2" xfId="9650" xr:uid="{00000000-0005-0000-0000-0000CF360000}"/>
    <cellStyle name="Vírgula 4 2 6 3 2 2" xfId="9651" xr:uid="{00000000-0005-0000-0000-0000D0360000}"/>
    <cellStyle name="Vírgula 4 2 6 3 2 3" xfId="9652" xr:uid="{00000000-0005-0000-0000-0000D1360000}"/>
    <cellStyle name="Vírgula 4 2 6 3 3" xfId="9653" xr:uid="{00000000-0005-0000-0000-0000D2360000}"/>
    <cellStyle name="Vírgula 4 2 6 3 4" xfId="9654" xr:uid="{00000000-0005-0000-0000-0000D3360000}"/>
    <cellStyle name="Vírgula 4 2 6 3 5" xfId="9655" xr:uid="{00000000-0005-0000-0000-0000D4360000}"/>
    <cellStyle name="Vírgula 4 2 6 3 6" xfId="11200" xr:uid="{00000000-0005-0000-0000-0000D5360000}"/>
    <cellStyle name="Vírgula 4 2 6 3 6 2" xfId="14143" xr:uid="{00000000-0005-0000-0000-0000D6360000}"/>
    <cellStyle name="Vírgula 4 2 6 3 6 2 2" xfId="20074" xr:uid="{F0E00B23-B102-43DC-A34F-232A5F1F2D89}"/>
    <cellStyle name="Vírgula 4 2 6 3 6 2 2 2" xfId="31868" xr:uid="{30867BE7-6BC0-4AED-8943-E964E381B5A5}"/>
    <cellStyle name="Vírgula 4 2 6 3 6 2 2 3" xfId="43667" xr:uid="{887E760F-24B5-464A-8417-718CFAC668EC}"/>
    <cellStyle name="Vírgula 4 2 6 3 6 2 3" xfId="25975" xr:uid="{032B036F-DF6C-42AB-8565-993994006700}"/>
    <cellStyle name="Vírgula 4 2 6 3 6 2 4" xfId="37770" xr:uid="{4FD8F225-8921-4B29-A17F-3A2EC0CB1301}"/>
    <cellStyle name="Vírgula 4 2 6 3 6 3" xfId="17138" xr:uid="{04E99BD0-3EE1-4C76-8182-E1AA60912B15}"/>
    <cellStyle name="Vírgula 4 2 6 3 6 3 2" xfId="28932" xr:uid="{13594228-652E-4A45-9020-80945E20BD43}"/>
    <cellStyle name="Vírgula 4 2 6 3 6 3 3" xfId="40731" xr:uid="{1E653EC5-4421-4499-AE4A-C8E07D815029}"/>
    <cellStyle name="Vírgula 4 2 6 3 6 4" xfId="23039" xr:uid="{26CC6886-CC02-473B-81C1-901854578D53}"/>
    <cellStyle name="Vírgula 4 2 6 3 6 5" xfId="34834" xr:uid="{6D00E3ED-58F6-4662-9F07-64E06DA7321A}"/>
    <cellStyle name="Vírgula 4 2 6 3 7" xfId="12598" xr:uid="{00000000-0005-0000-0000-0000D7360000}"/>
    <cellStyle name="Vírgula 4 2 6 3 7 2" xfId="18529" xr:uid="{E961CEA0-AE2C-46F7-9ACD-84DCAA4D8592}"/>
    <cellStyle name="Vírgula 4 2 6 3 7 2 2" xfId="30323" xr:uid="{19F5D41A-1E9E-4ECE-98CE-EDBBD4B481B3}"/>
    <cellStyle name="Vírgula 4 2 6 3 7 2 3" xfId="42122" xr:uid="{D01923CE-C065-46B4-8A5F-3EE40ACEFE9F}"/>
    <cellStyle name="Vírgula 4 2 6 3 7 3" xfId="24430" xr:uid="{FABEB323-8E5B-4A18-A4FA-C06EA939D232}"/>
    <cellStyle name="Vírgula 4 2 6 3 7 4" xfId="36225" xr:uid="{7B5FF0E0-B1F0-47F7-B1EF-4BC52D6449AD}"/>
    <cellStyle name="Vírgula 4 2 6 3 8" xfId="15585" xr:uid="{5370D425-6D5A-4C99-9048-2EEB5245861F}"/>
    <cellStyle name="Vírgula 4 2 6 3 8 2" xfId="27383" xr:uid="{B0F3B3C0-1649-4C18-BD58-D1F00DBEF2EF}"/>
    <cellStyle name="Vírgula 4 2 6 3 8 3" xfId="39178" xr:uid="{917625AB-94C3-4ADA-8625-F34AF5920BF5}"/>
    <cellStyle name="Vírgula 4 2 6 3 9" xfId="21493" xr:uid="{D03F0CBE-F304-416F-98F3-60B883AF9661}"/>
    <cellStyle name="Vírgula 4 2 6 3_Empréstimos e Financiamento SPE" xfId="10853" xr:uid="{00000000-0005-0000-0000-0000D8360000}"/>
    <cellStyle name="Vírgula 4 2 6 4" xfId="9656" xr:uid="{00000000-0005-0000-0000-0000D9360000}"/>
    <cellStyle name="Vírgula 4 2 6 4 2" xfId="9657" xr:uid="{00000000-0005-0000-0000-0000DA360000}"/>
    <cellStyle name="Vírgula 4 2 6 4 3" xfId="9658" xr:uid="{00000000-0005-0000-0000-0000DB360000}"/>
    <cellStyle name="Vírgula 4 2 6 5" xfId="9659" xr:uid="{00000000-0005-0000-0000-0000DC360000}"/>
    <cellStyle name="Vírgula 4 2 6 6" xfId="9660" xr:uid="{00000000-0005-0000-0000-0000DD360000}"/>
    <cellStyle name="Vírgula 4 2 6 7" xfId="9661" xr:uid="{00000000-0005-0000-0000-0000DE360000}"/>
    <cellStyle name="Vírgula 4 2 6 8" xfId="11044" xr:uid="{00000000-0005-0000-0000-0000DF360000}"/>
    <cellStyle name="Vírgula 4 2 6 8 2" xfId="13993" xr:uid="{00000000-0005-0000-0000-0000E0360000}"/>
    <cellStyle name="Vírgula 4 2 6 8 2 2" xfId="19924" xr:uid="{20610C2E-90A0-4AC7-A73F-498E9863F249}"/>
    <cellStyle name="Vírgula 4 2 6 8 2 2 2" xfId="31718" xr:uid="{523A8219-3DC6-4CD2-9765-8BBD337F8939}"/>
    <cellStyle name="Vírgula 4 2 6 8 2 2 3" xfId="43517" xr:uid="{2BF6BDE5-22CF-44EB-8F3F-51BC786EDA6F}"/>
    <cellStyle name="Vírgula 4 2 6 8 2 3" xfId="25825" xr:uid="{0F53E9CF-579F-4430-B1D7-EB68F9F00942}"/>
    <cellStyle name="Vírgula 4 2 6 8 2 4" xfId="37620" xr:uid="{CF9312C7-9C76-426F-BD34-926CFB6FEC59}"/>
    <cellStyle name="Vírgula 4 2 6 8 3" xfId="16988" xr:uid="{40A67131-FAE0-4BA6-946B-AA004A265A52}"/>
    <cellStyle name="Vírgula 4 2 6 8 3 2" xfId="28782" xr:uid="{B7B3052A-95B4-430E-A4B4-256F4C8A2B01}"/>
    <cellStyle name="Vírgula 4 2 6 8 3 3" xfId="40581" xr:uid="{736EDB6A-C7FA-41D7-94BB-EE577545314B}"/>
    <cellStyle name="Vírgula 4 2 6 8 4" xfId="22889" xr:uid="{B1A84C17-16D3-4CB4-A6F4-41E6CA4B1077}"/>
    <cellStyle name="Vírgula 4 2 6 8 5" xfId="34684" xr:uid="{A04658D5-F2D5-4E44-BBE9-731BFDAD3AE2}"/>
    <cellStyle name="Vírgula 4 2 6 9" xfId="12447" xr:uid="{00000000-0005-0000-0000-0000E1360000}"/>
    <cellStyle name="Vírgula 4 2 6 9 2" xfId="18378" xr:uid="{874D9BE6-F3E9-4C0D-BF43-484A1500C6EC}"/>
    <cellStyle name="Vírgula 4 2 6 9 2 2" xfId="30172" xr:uid="{A4CC993E-0345-459B-A8F8-529BA5E0C7E3}"/>
    <cellStyle name="Vírgula 4 2 6 9 2 3" xfId="41971" xr:uid="{A6066529-E7F1-4ECA-A6D0-66E8984F8BE3}"/>
    <cellStyle name="Vírgula 4 2 6 9 3" xfId="24279" xr:uid="{B823F8DA-FC4C-47BC-A2BA-EFD18FEB507B}"/>
    <cellStyle name="Vírgula 4 2 6 9 4" xfId="36074" xr:uid="{B066E1B5-924E-493E-9CD4-6F4A56F3A87B}"/>
    <cellStyle name="Vírgula 4 2 6_Empréstimos e Financiamento SPE" xfId="10851" xr:uid="{00000000-0005-0000-0000-0000E2360000}"/>
    <cellStyle name="Vírgula 4 2 7" xfId="217" xr:uid="{00000000-0005-0000-0000-0000E3360000}"/>
    <cellStyle name="Vírgula 4 2 7 10" xfId="15443" xr:uid="{95B0001D-F19F-4752-A60C-04C2DD982A59}"/>
    <cellStyle name="Vírgula 4 2 7 10 2" xfId="27241" xr:uid="{178E515E-9715-4EBF-A7E3-37FC6240D5E0}"/>
    <cellStyle name="Vírgula 4 2 7 10 3" xfId="39036" xr:uid="{37BF36AD-9140-433E-9B6C-180411C86013}"/>
    <cellStyle name="Vírgula 4 2 7 11" xfId="21351" xr:uid="{80A6087D-F4DF-4E43-B05D-DEBAAA3A75CD}"/>
    <cellStyle name="Vírgula 4 2 7 12" xfId="33143" xr:uid="{EF522AF5-158E-48FC-BA7D-13A1CC35122D}"/>
    <cellStyle name="Vírgula 4 2 7 2" xfId="638" xr:uid="{00000000-0005-0000-0000-0000E4360000}"/>
    <cellStyle name="Vírgula 4 2 7 2 10" xfId="33440" xr:uid="{21BFEBB4-8556-4280-ABC2-FA7C45369347}"/>
    <cellStyle name="Vírgula 4 2 7 2 2" xfId="9662" xr:uid="{00000000-0005-0000-0000-0000E5360000}"/>
    <cellStyle name="Vírgula 4 2 7 2 2 2" xfId="9663" xr:uid="{00000000-0005-0000-0000-0000E6360000}"/>
    <cellStyle name="Vírgula 4 2 7 2 2 3" xfId="9664" xr:uid="{00000000-0005-0000-0000-0000E7360000}"/>
    <cellStyle name="Vírgula 4 2 7 2 3" xfId="9665" xr:uid="{00000000-0005-0000-0000-0000E8360000}"/>
    <cellStyle name="Vírgula 4 2 7 2 4" xfId="9666" xr:uid="{00000000-0005-0000-0000-0000E9360000}"/>
    <cellStyle name="Vírgula 4 2 7 2 5" xfId="9667" xr:uid="{00000000-0005-0000-0000-0000EA360000}"/>
    <cellStyle name="Vírgula 4 2 7 2 6" xfId="11348" xr:uid="{00000000-0005-0000-0000-0000EB360000}"/>
    <cellStyle name="Vírgula 4 2 7 2 6 2" xfId="14291" xr:uid="{00000000-0005-0000-0000-0000EC360000}"/>
    <cellStyle name="Vírgula 4 2 7 2 6 2 2" xfId="20222" xr:uid="{27CE442C-F112-4C84-A1B3-D97B0779B2A3}"/>
    <cellStyle name="Vírgula 4 2 7 2 6 2 2 2" xfId="32016" xr:uid="{F4E2DF28-0391-474B-BCE1-785409A1F23E}"/>
    <cellStyle name="Vírgula 4 2 7 2 6 2 2 3" xfId="43815" xr:uid="{F0F2C0F4-35EB-4243-9DAF-591FDD30F69B}"/>
    <cellStyle name="Vírgula 4 2 7 2 6 2 3" xfId="26123" xr:uid="{526BBDB2-4B7E-4563-B911-29CC72A4F177}"/>
    <cellStyle name="Vírgula 4 2 7 2 6 2 4" xfId="37918" xr:uid="{2C62D371-1B57-421E-895F-BF2F4FAD0557}"/>
    <cellStyle name="Vírgula 4 2 7 2 6 3" xfId="17286" xr:uid="{F6CDBDA4-4FC4-43EE-8966-A5A5066785BE}"/>
    <cellStyle name="Vírgula 4 2 7 2 6 3 2" xfId="29080" xr:uid="{0E2BAD69-1C9F-4FDD-BE8F-EDA406D2ECFA}"/>
    <cellStyle name="Vírgula 4 2 7 2 6 3 3" xfId="40879" xr:uid="{E8F6DC80-233A-4700-B04A-324F5169C4EE}"/>
    <cellStyle name="Vírgula 4 2 7 2 6 4" xfId="23187" xr:uid="{9394FFDF-42EB-4290-AD13-D7DBBF555449}"/>
    <cellStyle name="Vírgula 4 2 7 2 6 5" xfId="34982" xr:uid="{FF7F151F-F67F-4351-A6CD-AD9D53EC110E}"/>
    <cellStyle name="Vírgula 4 2 7 2 7" xfId="12753" xr:uid="{00000000-0005-0000-0000-0000ED360000}"/>
    <cellStyle name="Vírgula 4 2 7 2 7 2" xfId="18684" xr:uid="{BC6352F1-984C-4DB9-8F3A-82C66B67B5CD}"/>
    <cellStyle name="Vírgula 4 2 7 2 7 2 2" xfId="30478" xr:uid="{825797A3-EDEB-4C12-8995-C9470F240A2E}"/>
    <cellStyle name="Vírgula 4 2 7 2 7 2 3" xfId="42277" xr:uid="{30902CB5-2ABD-4924-AA4E-B2048120D99A}"/>
    <cellStyle name="Vírgula 4 2 7 2 7 3" xfId="24585" xr:uid="{CA373E27-0C61-4F16-A771-10DE96FB4374}"/>
    <cellStyle name="Vírgula 4 2 7 2 7 4" xfId="36380" xr:uid="{118C4D9D-52BF-42C8-83D9-C370A2553739}"/>
    <cellStyle name="Vírgula 4 2 7 2 8" xfId="15740" xr:uid="{11FFBB15-36E7-4765-9F30-3B809F7DE5FB}"/>
    <cellStyle name="Vírgula 4 2 7 2 8 2" xfId="27538" xr:uid="{FE985244-4778-4637-8173-40CE69D04426}"/>
    <cellStyle name="Vírgula 4 2 7 2 8 3" xfId="39333" xr:uid="{03055843-6C34-495B-9D21-9EF0FA3BF678}"/>
    <cellStyle name="Vírgula 4 2 7 2 9" xfId="21648" xr:uid="{25DE6E92-39FA-4733-AA74-52EDB58F19AD}"/>
    <cellStyle name="Vírgula 4 2 7 2_Empréstimos e Financiamento SPE" xfId="10855" xr:uid="{00000000-0005-0000-0000-0000EE360000}"/>
    <cellStyle name="Vírgula 4 2 7 3" xfId="492" xr:uid="{00000000-0005-0000-0000-0000EF360000}"/>
    <cellStyle name="Vírgula 4 2 7 3 10" xfId="33294" xr:uid="{92C7A284-6645-4679-91F6-D8B1918455FD}"/>
    <cellStyle name="Vírgula 4 2 7 3 2" xfId="9668" xr:uid="{00000000-0005-0000-0000-0000F0360000}"/>
    <cellStyle name="Vírgula 4 2 7 3 2 2" xfId="9669" xr:uid="{00000000-0005-0000-0000-0000F1360000}"/>
    <cellStyle name="Vírgula 4 2 7 3 2 3" xfId="9670" xr:uid="{00000000-0005-0000-0000-0000F2360000}"/>
    <cellStyle name="Vírgula 4 2 7 3 3" xfId="9671" xr:uid="{00000000-0005-0000-0000-0000F3360000}"/>
    <cellStyle name="Vírgula 4 2 7 3 4" xfId="9672" xr:uid="{00000000-0005-0000-0000-0000F4360000}"/>
    <cellStyle name="Vírgula 4 2 7 3 5" xfId="9673" xr:uid="{00000000-0005-0000-0000-0000F5360000}"/>
    <cellStyle name="Vírgula 4 2 7 3 6" xfId="11209" xr:uid="{00000000-0005-0000-0000-0000F6360000}"/>
    <cellStyle name="Vírgula 4 2 7 3 6 2" xfId="14152" xr:uid="{00000000-0005-0000-0000-0000F7360000}"/>
    <cellStyle name="Vírgula 4 2 7 3 6 2 2" xfId="20083" xr:uid="{1C53D1FE-D7B8-4A4D-8DAC-58A676BC038B}"/>
    <cellStyle name="Vírgula 4 2 7 3 6 2 2 2" xfId="31877" xr:uid="{14A67440-2724-4143-A960-773F74055C42}"/>
    <cellStyle name="Vírgula 4 2 7 3 6 2 2 3" xfId="43676" xr:uid="{F9303A74-89B9-4FE8-8045-A3A390FD3E0D}"/>
    <cellStyle name="Vírgula 4 2 7 3 6 2 3" xfId="25984" xr:uid="{C4FFB026-52C5-425C-B8C4-3CF6E0E1F5EC}"/>
    <cellStyle name="Vírgula 4 2 7 3 6 2 4" xfId="37779" xr:uid="{A75BB642-A7B7-4808-8B78-DE99ADE7B5F6}"/>
    <cellStyle name="Vírgula 4 2 7 3 6 3" xfId="17147" xr:uid="{B6F08CA5-C7DB-4026-8B0C-FD5FDE8AAED4}"/>
    <cellStyle name="Vírgula 4 2 7 3 6 3 2" xfId="28941" xr:uid="{39DBB8E0-6EAC-483A-A390-07CCA5A73090}"/>
    <cellStyle name="Vírgula 4 2 7 3 6 3 3" xfId="40740" xr:uid="{36210CFD-F584-458B-B4B4-956632DB5DD1}"/>
    <cellStyle name="Vírgula 4 2 7 3 6 4" xfId="23048" xr:uid="{D3EB6233-AA56-43B8-B6AF-00A2A985574E}"/>
    <cellStyle name="Vírgula 4 2 7 3 6 5" xfId="34843" xr:uid="{8AAF736B-0BBC-475D-A1CC-F88D580FF164}"/>
    <cellStyle name="Vírgula 4 2 7 3 7" xfId="12607" xr:uid="{00000000-0005-0000-0000-0000F8360000}"/>
    <cellStyle name="Vírgula 4 2 7 3 7 2" xfId="18538" xr:uid="{1B0C937F-CF97-4E3E-9D61-3EB28ECE9791}"/>
    <cellStyle name="Vírgula 4 2 7 3 7 2 2" xfId="30332" xr:uid="{F220CC7C-CA8D-4D34-988B-8F6653CE2E67}"/>
    <cellStyle name="Vírgula 4 2 7 3 7 2 3" xfId="42131" xr:uid="{A1A58EF4-F925-4D04-A85B-169AD7547716}"/>
    <cellStyle name="Vírgula 4 2 7 3 7 3" xfId="24439" xr:uid="{6B9436F1-EEC7-4E81-AD52-3B11F5DE26E5}"/>
    <cellStyle name="Vírgula 4 2 7 3 7 4" xfId="36234" xr:uid="{DD15EEC5-C849-4305-A7F8-94808C71CF7F}"/>
    <cellStyle name="Vírgula 4 2 7 3 8" xfId="15594" xr:uid="{464028F6-A64D-4681-995F-3BCB341FFC49}"/>
    <cellStyle name="Vírgula 4 2 7 3 8 2" xfId="27392" xr:uid="{0CCB98E7-F707-49C4-8B6A-92C214A63B42}"/>
    <cellStyle name="Vírgula 4 2 7 3 8 3" xfId="39187" xr:uid="{9A7B8D39-E611-46C2-8B9D-90E3F85C0C74}"/>
    <cellStyle name="Vírgula 4 2 7 3 9" xfId="21502" xr:uid="{81F278A0-DF87-40D8-91D9-0F9AE54E5C23}"/>
    <cellStyle name="Vírgula 4 2 7 3_Empréstimos e Financiamento SPE" xfId="10856" xr:uid="{00000000-0005-0000-0000-0000F9360000}"/>
    <cellStyle name="Vírgula 4 2 7 4" xfId="9674" xr:uid="{00000000-0005-0000-0000-0000FA360000}"/>
    <cellStyle name="Vírgula 4 2 7 4 2" xfId="9675" xr:uid="{00000000-0005-0000-0000-0000FB360000}"/>
    <cellStyle name="Vírgula 4 2 7 4 3" xfId="9676" xr:uid="{00000000-0005-0000-0000-0000FC360000}"/>
    <cellStyle name="Vírgula 4 2 7 5" xfId="9677" xr:uid="{00000000-0005-0000-0000-0000FD360000}"/>
    <cellStyle name="Vírgula 4 2 7 6" xfId="9678" xr:uid="{00000000-0005-0000-0000-0000FE360000}"/>
    <cellStyle name="Vírgula 4 2 7 7" xfId="9679" xr:uid="{00000000-0005-0000-0000-0000FF360000}"/>
    <cellStyle name="Vírgula 4 2 7 8" xfId="11053" xr:uid="{00000000-0005-0000-0000-000000370000}"/>
    <cellStyle name="Vírgula 4 2 7 8 2" xfId="14002" xr:uid="{00000000-0005-0000-0000-000001370000}"/>
    <cellStyle name="Vírgula 4 2 7 8 2 2" xfId="19933" xr:uid="{F4905915-FE8E-432A-821F-CC53CCF19474}"/>
    <cellStyle name="Vírgula 4 2 7 8 2 2 2" xfId="31727" xr:uid="{33C9F308-F63D-4A4D-9D5F-5B5814985961}"/>
    <cellStyle name="Vírgula 4 2 7 8 2 2 3" xfId="43526" xr:uid="{7D641B4B-5450-4B9E-98FA-721C4237C6DA}"/>
    <cellStyle name="Vírgula 4 2 7 8 2 3" xfId="25834" xr:uid="{7E031988-D1A7-4CC7-B08F-B41FD6130BA3}"/>
    <cellStyle name="Vírgula 4 2 7 8 2 4" xfId="37629" xr:uid="{C535B23F-C7EE-4375-A9C2-EB515B872FD2}"/>
    <cellStyle name="Vírgula 4 2 7 8 3" xfId="16997" xr:uid="{5AA77B7C-D71E-4ED9-9E22-530538EA36A8}"/>
    <cellStyle name="Vírgula 4 2 7 8 3 2" xfId="28791" xr:uid="{D9219061-F970-4EC6-A46B-3275E0E1A86C}"/>
    <cellStyle name="Vírgula 4 2 7 8 3 3" xfId="40590" xr:uid="{A41EE89F-AE47-4981-8DFD-74B01650B7D3}"/>
    <cellStyle name="Vírgula 4 2 7 8 4" xfId="22898" xr:uid="{35F63E5F-91EC-4632-BD33-20AA1FAE8B85}"/>
    <cellStyle name="Vírgula 4 2 7 8 5" xfId="34693" xr:uid="{9A83D89D-AC83-4B3B-8E6C-15B79B27D6B9}"/>
    <cellStyle name="Vírgula 4 2 7 9" xfId="12456" xr:uid="{00000000-0005-0000-0000-000002370000}"/>
    <cellStyle name="Vírgula 4 2 7 9 2" xfId="18387" xr:uid="{4057DA85-24BD-45A6-B2CF-1D9027C6A065}"/>
    <cellStyle name="Vírgula 4 2 7 9 2 2" xfId="30181" xr:uid="{DF74E6DD-B3F3-476D-BB1E-F2BDB43D6DEF}"/>
    <cellStyle name="Vírgula 4 2 7 9 2 3" xfId="41980" xr:uid="{9BC8CAA8-A26A-4694-9F7E-F3CFE8A718C7}"/>
    <cellStyle name="Vírgula 4 2 7 9 3" xfId="24288" xr:uid="{4F933287-29B2-4174-B17C-4BF25969C922}"/>
    <cellStyle name="Vírgula 4 2 7 9 4" xfId="36083" xr:uid="{F605A37F-9E07-4A9F-9105-62260A6124D8}"/>
    <cellStyle name="Vírgula 4 2 7_Empréstimos e Financiamento SPE" xfId="10854" xr:uid="{00000000-0005-0000-0000-000003370000}"/>
    <cellStyle name="Vírgula 4 2 8" xfId="228" xr:uid="{00000000-0005-0000-0000-000004370000}"/>
    <cellStyle name="Vírgula 4 2 8 10" xfId="15454" xr:uid="{00396F97-433A-475F-B611-F687FAA201F9}"/>
    <cellStyle name="Vírgula 4 2 8 10 2" xfId="27252" xr:uid="{7DAEFDCF-DF96-409E-80F8-66F0156D5B52}"/>
    <cellStyle name="Vírgula 4 2 8 10 3" xfId="39047" xr:uid="{2F501D20-430B-48CA-A72A-9E19029DDE83}"/>
    <cellStyle name="Vírgula 4 2 8 11" xfId="21362" xr:uid="{B42C0937-9659-405F-9DB1-D596BBF4388B}"/>
    <cellStyle name="Vírgula 4 2 8 12" xfId="33154" xr:uid="{01ED0CFF-0711-417D-A89F-A7ACDD719CB9}"/>
    <cellStyle name="Vírgula 4 2 8 2" xfId="649" xr:uid="{00000000-0005-0000-0000-000005370000}"/>
    <cellStyle name="Vírgula 4 2 8 2 10" xfId="33451" xr:uid="{3934C592-F904-4930-AA5D-02176113DED7}"/>
    <cellStyle name="Vírgula 4 2 8 2 2" xfId="9680" xr:uid="{00000000-0005-0000-0000-000006370000}"/>
    <cellStyle name="Vírgula 4 2 8 2 2 2" xfId="9681" xr:uid="{00000000-0005-0000-0000-000007370000}"/>
    <cellStyle name="Vírgula 4 2 8 2 2 3" xfId="9682" xr:uid="{00000000-0005-0000-0000-000008370000}"/>
    <cellStyle name="Vírgula 4 2 8 2 3" xfId="9683" xr:uid="{00000000-0005-0000-0000-000009370000}"/>
    <cellStyle name="Vírgula 4 2 8 2 4" xfId="9684" xr:uid="{00000000-0005-0000-0000-00000A370000}"/>
    <cellStyle name="Vírgula 4 2 8 2 5" xfId="9685" xr:uid="{00000000-0005-0000-0000-00000B370000}"/>
    <cellStyle name="Vírgula 4 2 8 2 6" xfId="11359" xr:uid="{00000000-0005-0000-0000-00000C370000}"/>
    <cellStyle name="Vírgula 4 2 8 2 6 2" xfId="14302" xr:uid="{00000000-0005-0000-0000-00000D370000}"/>
    <cellStyle name="Vírgula 4 2 8 2 6 2 2" xfId="20233" xr:uid="{65EE2486-F8B8-4DB8-99F0-734CF7D1AC4A}"/>
    <cellStyle name="Vírgula 4 2 8 2 6 2 2 2" xfId="32027" xr:uid="{D3830EF3-CBE6-4AD3-98D3-FFADDDD6CCE7}"/>
    <cellStyle name="Vírgula 4 2 8 2 6 2 2 3" xfId="43826" xr:uid="{2621B9F3-E591-4BEF-8307-48A8626F0978}"/>
    <cellStyle name="Vírgula 4 2 8 2 6 2 3" xfId="26134" xr:uid="{5D32CA19-A46E-4343-95B0-07E8CB5B6757}"/>
    <cellStyle name="Vírgula 4 2 8 2 6 2 4" xfId="37929" xr:uid="{DC35B909-E255-4EC7-A3DD-7580EAE539BE}"/>
    <cellStyle name="Vírgula 4 2 8 2 6 3" xfId="17297" xr:uid="{63ADE0C7-9EA2-490B-8134-4B48BFC33C74}"/>
    <cellStyle name="Vírgula 4 2 8 2 6 3 2" xfId="29091" xr:uid="{6736ABD4-550A-46AA-AFDC-0A325A688ABF}"/>
    <cellStyle name="Vírgula 4 2 8 2 6 3 3" xfId="40890" xr:uid="{15ED9EA0-B8EB-4DF8-AF82-246E05B3312C}"/>
    <cellStyle name="Vírgula 4 2 8 2 6 4" xfId="23198" xr:uid="{BE0848E9-FBBD-4B70-90D2-61C6ECCC2E61}"/>
    <cellStyle name="Vírgula 4 2 8 2 6 5" xfId="34993" xr:uid="{42C28B0B-DC99-45CC-939C-C87370E8ECC4}"/>
    <cellStyle name="Vírgula 4 2 8 2 7" xfId="12764" xr:uid="{00000000-0005-0000-0000-00000E370000}"/>
    <cellStyle name="Vírgula 4 2 8 2 7 2" xfId="18695" xr:uid="{4A1478E5-6432-4141-ACF5-79DF420A3A5D}"/>
    <cellStyle name="Vírgula 4 2 8 2 7 2 2" xfId="30489" xr:uid="{896A4BC3-0E84-4570-91ED-8159EBF5C86D}"/>
    <cellStyle name="Vírgula 4 2 8 2 7 2 3" xfId="42288" xr:uid="{431D6026-450D-49D0-93FC-ABC9747E5844}"/>
    <cellStyle name="Vírgula 4 2 8 2 7 3" xfId="24596" xr:uid="{4F7E1063-CA34-4C63-8EAD-FC16C398A26D}"/>
    <cellStyle name="Vírgula 4 2 8 2 7 4" xfId="36391" xr:uid="{5F19B310-0606-4D0F-BA3A-8E308E2410B9}"/>
    <cellStyle name="Vírgula 4 2 8 2 8" xfId="15751" xr:uid="{02F82A44-F802-45FF-AD18-8770E59F873D}"/>
    <cellStyle name="Vírgula 4 2 8 2 8 2" xfId="27549" xr:uid="{BAA37C74-5E4E-4420-B5D2-C31341DF7754}"/>
    <cellStyle name="Vírgula 4 2 8 2 8 3" xfId="39344" xr:uid="{0E61E8D6-BEFD-4269-8018-486FFDAA6727}"/>
    <cellStyle name="Vírgula 4 2 8 2 9" xfId="21659" xr:uid="{E51E9833-1115-4BE9-8112-00CA75102E3D}"/>
    <cellStyle name="Vírgula 4 2 8 2_Empréstimos e Financiamento SPE" xfId="10858" xr:uid="{00000000-0005-0000-0000-00000F370000}"/>
    <cellStyle name="Vírgula 4 2 8 3" xfId="503" xr:uid="{00000000-0005-0000-0000-000010370000}"/>
    <cellStyle name="Vírgula 4 2 8 3 10" xfId="33305" xr:uid="{A9B6DD65-B966-4F6F-BA2F-5887C67EFDE6}"/>
    <cellStyle name="Vírgula 4 2 8 3 2" xfId="9686" xr:uid="{00000000-0005-0000-0000-000011370000}"/>
    <cellStyle name="Vírgula 4 2 8 3 2 2" xfId="9687" xr:uid="{00000000-0005-0000-0000-000012370000}"/>
    <cellStyle name="Vírgula 4 2 8 3 2 3" xfId="9688" xr:uid="{00000000-0005-0000-0000-000013370000}"/>
    <cellStyle name="Vírgula 4 2 8 3 3" xfId="9689" xr:uid="{00000000-0005-0000-0000-000014370000}"/>
    <cellStyle name="Vírgula 4 2 8 3 4" xfId="9690" xr:uid="{00000000-0005-0000-0000-000015370000}"/>
    <cellStyle name="Vírgula 4 2 8 3 5" xfId="9691" xr:uid="{00000000-0005-0000-0000-000016370000}"/>
    <cellStyle name="Vírgula 4 2 8 3 6" xfId="11220" xr:uid="{00000000-0005-0000-0000-000017370000}"/>
    <cellStyle name="Vírgula 4 2 8 3 6 2" xfId="14163" xr:uid="{00000000-0005-0000-0000-000018370000}"/>
    <cellStyle name="Vírgula 4 2 8 3 6 2 2" xfId="20094" xr:uid="{D2A88F96-9E37-4DEE-BECB-425D2B428496}"/>
    <cellStyle name="Vírgula 4 2 8 3 6 2 2 2" xfId="31888" xr:uid="{79A9008E-00C2-48FC-9E13-4566E421941D}"/>
    <cellStyle name="Vírgula 4 2 8 3 6 2 2 3" xfId="43687" xr:uid="{2D897855-27D9-4964-B33F-289148EE137A}"/>
    <cellStyle name="Vírgula 4 2 8 3 6 2 3" xfId="25995" xr:uid="{EEC4DF1D-A36F-455A-9D39-C0AC0BD41645}"/>
    <cellStyle name="Vírgula 4 2 8 3 6 2 4" xfId="37790" xr:uid="{609F0EB9-2284-4724-865C-DABE966F89C2}"/>
    <cellStyle name="Vírgula 4 2 8 3 6 3" xfId="17158" xr:uid="{B00244D5-C656-43BB-928E-006BB65516D3}"/>
    <cellStyle name="Vírgula 4 2 8 3 6 3 2" xfId="28952" xr:uid="{D8EBD5A1-0AC6-4795-8643-6E036F50BB03}"/>
    <cellStyle name="Vírgula 4 2 8 3 6 3 3" xfId="40751" xr:uid="{651B6335-E69B-4AF1-AC5F-A90B19FCD282}"/>
    <cellStyle name="Vírgula 4 2 8 3 6 4" xfId="23059" xr:uid="{08DC2494-F949-45A5-8297-E2B292941856}"/>
    <cellStyle name="Vírgula 4 2 8 3 6 5" xfId="34854" xr:uid="{BD616790-6E95-48D0-85D5-EDF5609B78E5}"/>
    <cellStyle name="Vírgula 4 2 8 3 7" xfId="12618" xr:uid="{00000000-0005-0000-0000-000019370000}"/>
    <cellStyle name="Vírgula 4 2 8 3 7 2" xfId="18549" xr:uid="{BFA3B1E0-F42D-46FB-A3F8-9EFAF1293862}"/>
    <cellStyle name="Vírgula 4 2 8 3 7 2 2" xfId="30343" xr:uid="{D30EDD85-5B45-4759-A118-DFF8C220BDB0}"/>
    <cellStyle name="Vírgula 4 2 8 3 7 2 3" xfId="42142" xr:uid="{8E5AD666-1867-4BE7-BD57-314200EA4E20}"/>
    <cellStyle name="Vírgula 4 2 8 3 7 3" xfId="24450" xr:uid="{00D34901-4EC1-4357-968E-F3E24A7FDC64}"/>
    <cellStyle name="Vírgula 4 2 8 3 7 4" xfId="36245" xr:uid="{1CEF150B-AB91-4D19-BD76-5580F1E07224}"/>
    <cellStyle name="Vírgula 4 2 8 3 8" xfId="15605" xr:uid="{4B129ABB-175A-4EB0-955E-CC85EE9812D9}"/>
    <cellStyle name="Vírgula 4 2 8 3 8 2" xfId="27403" xr:uid="{3C69C4B2-0213-411B-BAA7-158C87BCA599}"/>
    <cellStyle name="Vírgula 4 2 8 3 8 3" xfId="39198" xr:uid="{E2DB4537-506C-4CC7-8BEF-7C538A70E90D}"/>
    <cellStyle name="Vírgula 4 2 8 3 9" xfId="21513" xr:uid="{00A6ACD1-0286-4059-8D70-2B1E97B5BF38}"/>
    <cellStyle name="Vírgula 4 2 8 3_Empréstimos e Financiamento SPE" xfId="10859" xr:uid="{00000000-0005-0000-0000-00001A370000}"/>
    <cellStyle name="Vírgula 4 2 8 4" xfId="9692" xr:uid="{00000000-0005-0000-0000-00001B370000}"/>
    <cellStyle name="Vírgula 4 2 8 4 2" xfId="9693" xr:uid="{00000000-0005-0000-0000-00001C370000}"/>
    <cellStyle name="Vírgula 4 2 8 4 3" xfId="9694" xr:uid="{00000000-0005-0000-0000-00001D370000}"/>
    <cellStyle name="Vírgula 4 2 8 5" xfId="9695" xr:uid="{00000000-0005-0000-0000-00001E370000}"/>
    <cellStyle name="Vírgula 4 2 8 6" xfId="9696" xr:uid="{00000000-0005-0000-0000-00001F370000}"/>
    <cellStyle name="Vírgula 4 2 8 7" xfId="9697" xr:uid="{00000000-0005-0000-0000-000020370000}"/>
    <cellStyle name="Vírgula 4 2 8 8" xfId="11064" xr:uid="{00000000-0005-0000-0000-000021370000}"/>
    <cellStyle name="Vírgula 4 2 8 8 2" xfId="14013" xr:uid="{00000000-0005-0000-0000-000022370000}"/>
    <cellStyle name="Vírgula 4 2 8 8 2 2" xfId="19944" xr:uid="{B981D07D-E774-4AD8-801E-CBD7309250A8}"/>
    <cellStyle name="Vírgula 4 2 8 8 2 2 2" xfId="31738" xr:uid="{9FFAB92C-E65E-4855-8A81-4F62BDFE1364}"/>
    <cellStyle name="Vírgula 4 2 8 8 2 2 3" xfId="43537" xr:uid="{3B347647-5316-4CBD-BC26-AEE2E18E20F4}"/>
    <cellStyle name="Vírgula 4 2 8 8 2 3" xfId="25845" xr:uid="{D7AFA619-4F9F-4ADA-BA5A-680947FEEEF5}"/>
    <cellStyle name="Vírgula 4 2 8 8 2 4" xfId="37640" xr:uid="{EFE89736-138D-49DF-8A94-B866F62E9D68}"/>
    <cellStyle name="Vírgula 4 2 8 8 3" xfId="17008" xr:uid="{6DBE5192-8748-4C2B-AA62-34CADD17089A}"/>
    <cellStyle name="Vírgula 4 2 8 8 3 2" xfId="28802" xr:uid="{857CE2BE-AFE7-4FF4-96FB-0C9BD061ED19}"/>
    <cellStyle name="Vírgula 4 2 8 8 3 3" xfId="40601" xr:uid="{85C0E84D-2BD9-4AA5-AF20-C3BBAFDB2E15}"/>
    <cellStyle name="Vírgula 4 2 8 8 4" xfId="22909" xr:uid="{59740AB8-FA8D-4682-BF36-E6F1BCB4B4B7}"/>
    <cellStyle name="Vírgula 4 2 8 8 5" xfId="34704" xr:uid="{47FDC7EF-22EF-4FC3-BC33-31E9AD7C095C}"/>
    <cellStyle name="Vírgula 4 2 8 9" xfId="12467" xr:uid="{00000000-0005-0000-0000-000023370000}"/>
    <cellStyle name="Vírgula 4 2 8 9 2" xfId="18398" xr:uid="{1B843F36-4611-4CFC-8C85-3250A0DE92E8}"/>
    <cellStyle name="Vírgula 4 2 8 9 2 2" xfId="30192" xr:uid="{53B5C6FA-CFB2-4E35-AD60-4B8D3FF50EDD}"/>
    <cellStyle name="Vírgula 4 2 8 9 2 3" xfId="41991" xr:uid="{1901B95A-1E08-4E4F-A727-A50DAAFF33E7}"/>
    <cellStyle name="Vírgula 4 2 8 9 3" xfId="24299" xr:uid="{CB3E4D0C-EF56-40C0-908E-51C84EF4D2E9}"/>
    <cellStyle name="Vírgula 4 2 8 9 4" xfId="36094" xr:uid="{ADB55582-997B-49B4-ABC9-EA995AABD00A}"/>
    <cellStyle name="Vírgula 4 2 8_Empréstimos e Financiamento SPE" xfId="10857" xr:uid="{00000000-0005-0000-0000-000024370000}"/>
    <cellStyle name="Vírgula 4 2 9" xfId="562" xr:uid="{00000000-0005-0000-0000-000025370000}"/>
    <cellStyle name="Vírgula 4 2 9 10" xfId="15664" xr:uid="{BDB70B59-7DF1-4B9C-BF89-B3780AC80D64}"/>
    <cellStyle name="Vírgula 4 2 9 10 2" xfId="27462" xr:uid="{F4A6356C-4AB3-4C41-8CB9-648B3A7AC01B}"/>
    <cellStyle name="Vírgula 4 2 9 10 3" xfId="39257" xr:uid="{9B8CC81A-4034-4995-9987-E7FCAB33B78B}"/>
    <cellStyle name="Vírgula 4 2 9 11" xfId="21572" xr:uid="{BA8C4391-30CD-4CD4-B6E9-83D50E9B7B8B}"/>
    <cellStyle name="Vírgula 4 2 9 12" xfId="33364" xr:uid="{81F66D84-38D1-42E1-8D66-D1C67BD8DC4B}"/>
    <cellStyle name="Vírgula 4 2 9 2" xfId="9698" xr:uid="{00000000-0005-0000-0000-000026370000}"/>
    <cellStyle name="Vírgula 4 2 9 2 2" xfId="9699" xr:uid="{00000000-0005-0000-0000-000027370000}"/>
    <cellStyle name="Vírgula 4 2 9 2 2 2" xfId="9700" xr:uid="{00000000-0005-0000-0000-000028370000}"/>
    <cellStyle name="Vírgula 4 2 9 2 2 3" xfId="9701" xr:uid="{00000000-0005-0000-0000-000029370000}"/>
    <cellStyle name="Vírgula 4 2 9 2 3" xfId="9702" xr:uid="{00000000-0005-0000-0000-00002A370000}"/>
    <cellStyle name="Vírgula 4 2 9 2 4" xfId="9703" xr:uid="{00000000-0005-0000-0000-00002B370000}"/>
    <cellStyle name="Vírgula 4 2 9 2 5" xfId="9704" xr:uid="{00000000-0005-0000-0000-00002C370000}"/>
    <cellStyle name="Vírgula 4 2 9 3" xfId="9705" xr:uid="{00000000-0005-0000-0000-00002D370000}"/>
    <cellStyle name="Vírgula 4 2 9 3 2" xfId="9706" xr:uid="{00000000-0005-0000-0000-00002E370000}"/>
    <cellStyle name="Vírgula 4 2 9 3 2 2" xfId="9707" xr:uid="{00000000-0005-0000-0000-00002F370000}"/>
    <cellStyle name="Vírgula 4 2 9 3 2 3" xfId="9708" xr:uid="{00000000-0005-0000-0000-000030370000}"/>
    <cellStyle name="Vírgula 4 2 9 3 3" xfId="9709" xr:uid="{00000000-0005-0000-0000-000031370000}"/>
    <cellStyle name="Vírgula 4 2 9 3 4" xfId="9710" xr:uid="{00000000-0005-0000-0000-000032370000}"/>
    <cellStyle name="Vírgula 4 2 9 3 5" xfId="9711" xr:uid="{00000000-0005-0000-0000-000033370000}"/>
    <cellStyle name="Vírgula 4 2 9 4" xfId="9712" xr:uid="{00000000-0005-0000-0000-000034370000}"/>
    <cellStyle name="Vírgula 4 2 9 4 2" xfId="9713" xr:uid="{00000000-0005-0000-0000-000035370000}"/>
    <cellStyle name="Vírgula 4 2 9 4 3" xfId="9714" xr:uid="{00000000-0005-0000-0000-000036370000}"/>
    <cellStyle name="Vírgula 4 2 9 5" xfId="9715" xr:uid="{00000000-0005-0000-0000-000037370000}"/>
    <cellStyle name="Vírgula 4 2 9 6" xfId="9716" xr:uid="{00000000-0005-0000-0000-000038370000}"/>
    <cellStyle name="Vírgula 4 2 9 7" xfId="9717" xr:uid="{00000000-0005-0000-0000-000039370000}"/>
    <cellStyle name="Vírgula 4 2 9 8" xfId="11275" xr:uid="{00000000-0005-0000-0000-00003A370000}"/>
    <cellStyle name="Vírgula 4 2 9 8 2" xfId="14218" xr:uid="{00000000-0005-0000-0000-00003B370000}"/>
    <cellStyle name="Vírgula 4 2 9 8 2 2" xfId="20149" xr:uid="{2B4BF343-B3F3-47A9-BF8B-A6B8933E7048}"/>
    <cellStyle name="Vírgula 4 2 9 8 2 2 2" xfId="31943" xr:uid="{7DCEC4DD-2032-4721-96E8-9E69E03A0CA5}"/>
    <cellStyle name="Vírgula 4 2 9 8 2 2 3" xfId="43742" xr:uid="{A32A94CD-E4BD-49D5-AD38-E8863E5D7D4D}"/>
    <cellStyle name="Vírgula 4 2 9 8 2 3" xfId="26050" xr:uid="{6BE01B8C-E3FA-4591-9FAF-2E45168FB0EB}"/>
    <cellStyle name="Vírgula 4 2 9 8 2 4" xfId="37845" xr:uid="{67F8BA63-2447-43D6-A721-4C01F336EB12}"/>
    <cellStyle name="Vírgula 4 2 9 8 3" xfId="17213" xr:uid="{C009A2F3-69FB-473D-8372-27139D78AFB0}"/>
    <cellStyle name="Vírgula 4 2 9 8 3 2" xfId="29007" xr:uid="{3AE1C396-D524-4AC3-9236-7859AC6A1D68}"/>
    <cellStyle name="Vírgula 4 2 9 8 3 3" xfId="40806" xr:uid="{CE0FC4C6-5B87-46CE-982F-47BDF3F14A73}"/>
    <cellStyle name="Vírgula 4 2 9 8 4" xfId="23114" xr:uid="{B68DAEEE-9724-4992-8B4E-C5B198C82865}"/>
    <cellStyle name="Vírgula 4 2 9 8 5" xfId="34909" xr:uid="{EE2554AF-62A3-4DCC-8F2A-B83689F92B66}"/>
    <cellStyle name="Vírgula 4 2 9 9" xfId="12677" xr:uid="{00000000-0005-0000-0000-00003C370000}"/>
    <cellStyle name="Vírgula 4 2 9 9 2" xfId="18608" xr:uid="{4B6AE5E6-8DAF-4363-8A00-3777DCBDFE62}"/>
    <cellStyle name="Vírgula 4 2 9 9 2 2" xfId="30402" xr:uid="{7D024067-1E3A-46A3-83A6-6D6CED6AC98A}"/>
    <cellStyle name="Vírgula 4 2 9 9 2 3" xfId="42201" xr:uid="{36778691-DDDF-4C52-AA3B-02F8F5147A86}"/>
    <cellStyle name="Vírgula 4 2 9 9 3" xfId="24509" xr:uid="{F988D17E-A711-4DD5-9B4A-6C16C7DD5B2D}"/>
    <cellStyle name="Vírgula 4 2 9 9 4" xfId="36304" xr:uid="{EE42D0C3-74CE-4F95-B8E3-995F572A5A7A}"/>
    <cellStyle name="Vírgula 4 2 9_Empréstimos e Financiamento SPE" xfId="10860" xr:uid="{00000000-0005-0000-0000-00003D370000}"/>
    <cellStyle name="Vírgula 4 2_Empréstimos e Financiamento SPE" xfId="10835" xr:uid="{00000000-0005-0000-0000-00003E370000}"/>
    <cellStyle name="Vírgula 4 20" xfId="9718" xr:uid="{00000000-0005-0000-0000-00003F370000}"/>
    <cellStyle name="Vírgula 4 21" xfId="9719" xr:uid="{00000000-0005-0000-0000-000040370000}"/>
    <cellStyle name="Vírgula 4 22" xfId="9720" xr:uid="{00000000-0005-0000-0000-000041370000}"/>
    <cellStyle name="Vírgula 4 23" xfId="10971" xr:uid="{00000000-0005-0000-0000-000042370000}"/>
    <cellStyle name="Vírgula 4 23 2" xfId="13920" xr:uid="{00000000-0005-0000-0000-000043370000}"/>
    <cellStyle name="Vírgula 4 23 2 2" xfId="19851" xr:uid="{7AC7EBE0-015F-462D-9F69-9532115CA04E}"/>
    <cellStyle name="Vírgula 4 23 2 2 2" xfId="31645" xr:uid="{3D706085-9285-4ADD-ADA1-9463AC8D38E5}"/>
    <cellStyle name="Vírgula 4 23 2 2 3" xfId="43444" xr:uid="{78E6EDA1-A2B2-4A6D-A9CC-0FCA997FA6A2}"/>
    <cellStyle name="Vírgula 4 23 2 3" xfId="25752" xr:uid="{79FDA23F-6D19-4F1D-B0BC-0D1B5E85FB43}"/>
    <cellStyle name="Vírgula 4 23 2 4" xfId="37547" xr:uid="{64D60DAB-85D5-4923-A5BC-B147C28BB95B}"/>
    <cellStyle name="Vírgula 4 23 3" xfId="16915" xr:uid="{1A6D4EFB-6B80-4258-AA38-51A84FDC59FB}"/>
    <cellStyle name="Vírgula 4 23 3 2" xfId="28709" xr:uid="{B3A9E3B5-5E4C-44F9-868C-16CBBB506285}"/>
    <cellStyle name="Vírgula 4 23 3 3" xfId="40508" xr:uid="{A495451E-8A48-4C52-AF78-4D3636091239}"/>
    <cellStyle name="Vírgula 4 23 4" xfId="22816" xr:uid="{16D7B591-0BCE-46D4-913B-AC8BCBC3E947}"/>
    <cellStyle name="Vírgula 4 23 5" xfId="34611" xr:uid="{81720C17-A013-42F9-97B9-C825818BC6CF}"/>
    <cellStyle name="Vírgula 4 24" xfId="12371" xr:uid="{00000000-0005-0000-0000-000044370000}"/>
    <cellStyle name="Vírgula 4 24 2" xfId="18302" xr:uid="{6380D0F2-F8EA-4EE5-82B3-F5258A082395}"/>
    <cellStyle name="Vírgula 4 24 2 2" xfId="30096" xr:uid="{DDCE3F0B-7472-452E-AFD3-1B0910A3AEE7}"/>
    <cellStyle name="Vírgula 4 24 2 3" xfId="41895" xr:uid="{816F3E1B-8768-45CC-90C1-C0F3527529BA}"/>
    <cellStyle name="Vírgula 4 24 3" xfId="24203" xr:uid="{BDC9DA91-5163-4D37-ABE3-D2DFE5872A80}"/>
    <cellStyle name="Vírgula 4 24 4" xfId="35998" xr:uid="{5BDE974B-A124-4034-9B7A-A002B701C95B}"/>
    <cellStyle name="Vírgula 4 25" xfId="15358" xr:uid="{F97A0264-84F3-45DD-9A41-0700E1272913}"/>
    <cellStyle name="Vírgula 4 25 2" xfId="27156" xr:uid="{BBC8A65F-534A-4953-9634-4D9F63BBEA56}"/>
    <cellStyle name="Vírgula 4 25 3" xfId="38951" xr:uid="{A61EEC94-F4F4-4AA7-93F3-8EFABFCC8A43}"/>
    <cellStyle name="Vírgula 4 26" xfId="16866" xr:uid="{A1E5D927-9FA0-4140-83F6-6F9805FF7B8E}"/>
    <cellStyle name="Vírgula 4 26 2" xfId="28660" xr:uid="{2863BD66-9475-4569-B196-AB82461C737C}"/>
    <cellStyle name="Vírgula 4 26 3" xfId="40459" xr:uid="{8E55B44E-D703-48BB-98EA-0FCEDC20582C}"/>
    <cellStyle name="Vírgula 4 27" xfId="21266" xr:uid="{1A3B8020-B2C1-4435-95FE-1D297C6208E1}"/>
    <cellStyle name="Vírgula 4 28" xfId="33058" xr:uid="{2F0AE70F-6410-439E-B90C-E1A7A2290400}"/>
    <cellStyle name="Vírgula 4 3" xfId="133" xr:uid="{00000000-0005-0000-0000-000045370000}"/>
    <cellStyle name="Vírgula 4 3 10" xfId="15376" xr:uid="{C2E90B81-6C41-43EB-B4D7-EEA6FE4CCC19}"/>
    <cellStyle name="Vírgula 4 3 10 2" xfId="27174" xr:uid="{D3A64F20-CCA5-4B9F-9EE8-A6BFF97D1FE1}"/>
    <cellStyle name="Vírgula 4 3 10 3" xfId="38969" xr:uid="{1C901DEA-9407-44CD-9D9A-DC08A47E0C65}"/>
    <cellStyle name="Vírgula 4 3 11" xfId="21284" xr:uid="{2B4FA81C-CCF3-4AC2-8CB9-C2C93ACA5DA8}"/>
    <cellStyle name="Vírgula 4 3 12" xfId="33076" xr:uid="{F0D82ADB-74E9-4CAE-AECD-62B2B9EC18D3}"/>
    <cellStyle name="Vírgula 4 3 2" xfId="202" xr:uid="{00000000-0005-0000-0000-000046370000}"/>
    <cellStyle name="Vírgula 4 3 2 10" xfId="33130" xr:uid="{297EA50B-6594-4193-821B-412C18585A39}"/>
    <cellStyle name="Vírgula 4 3 2 2" xfId="625" xr:uid="{00000000-0005-0000-0000-000047370000}"/>
    <cellStyle name="Vírgula 4 3 2 2 2" xfId="9721" xr:uid="{00000000-0005-0000-0000-000048370000}"/>
    <cellStyle name="Vírgula 4 3 2 2 3" xfId="9722" xr:uid="{00000000-0005-0000-0000-000049370000}"/>
    <cellStyle name="Vírgula 4 3 2 2 4" xfId="11335" xr:uid="{00000000-0005-0000-0000-00004A370000}"/>
    <cellStyle name="Vírgula 4 3 2 2 4 2" xfId="14278" xr:uid="{00000000-0005-0000-0000-00004B370000}"/>
    <cellStyle name="Vírgula 4 3 2 2 4 2 2" xfId="20209" xr:uid="{34563EE9-C7F5-43B1-A7D9-4C8A5FF6F736}"/>
    <cellStyle name="Vírgula 4 3 2 2 4 2 2 2" xfId="32003" xr:uid="{FB63E4AA-4E3A-4102-85E3-B7428F90A467}"/>
    <cellStyle name="Vírgula 4 3 2 2 4 2 2 3" xfId="43802" xr:uid="{0C1AEAEA-A9F5-4AA0-ADE0-4A1FB1A3A4A7}"/>
    <cellStyle name="Vírgula 4 3 2 2 4 2 3" xfId="26110" xr:uid="{3627DEFB-C475-4787-98F4-1796608DFD3D}"/>
    <cellStyle name="Vírgula 4 3 2 2 4 2 4" xfId="37905" xr:uid="{0C4D05AA-7FF1-4586-977A-0B5B19E258F6}"/>
    <cellStyle name="Vírgula 4 3 2 2 4 3" xfId="17273" xr:uid="{146FB901-69F2-4E80-A5C2-5D3372C41EB9}"/>
    <cellStyle name="Vírgula 4 3 2 2 4 3 2" xfId="29067" xr:uid="{B53142AF-9FCD-4FAB-B7E3-673A03D18A64}"/>
    <cellStyle name="Vírgula 4 3 2 2 4 3 3" xfId="40866" xr:uid="{895BA36A-272F-4DAC-8932-541F6A2371DD}"/>
    <cellStyle name="Vírgula 4 3 2 2 4 4" xfId="23174" xr:uid="{C2B9782E-052F-4FEE-894B-15074E115299}"/>
    <cellStyle name="Vírgula 4 3 2 2 4 5" xfId="34969" xr:uid="{0696C0BB-C816-43E1-B8C7-AD24F9E3D977}"/>
    <cellStyle name="Vírgula 4 3 2 2 5" xfId="12740" xr:uid="{00000000-0005-0000-0000-00004C370000}"/>
    <cellStyle name="Vírgula 4 3 2 2 5 2" xfId="18671" xr:uid="{9BD5E3F2-42FD-4354-94CE-357C45E249AB}"/>
    <cellStyle name="Vírgula 4 3 2 2 5 2 2" xfId="30465" xr:uid="{FFABF3EE-6566-4165-AFF9-BB0E04488738}"/>
    <cellStyle name="Vírgula 4 3 2 2 5 2 3" xfId="42264" xr:uid="{639AB00F-15C0-4797-B61E-A96D86162327}"/>
    <cellStyle name="Vírgula 4 3 2 2 5 3" xfId="24572" xr:uid="{E919B149-E8E5-42BC-BCB7-06FB874FF1D3}"/>
    <cellStyle name="Vírgula 4 3 2 2 5 4" xfId="36367" xr:uid="{E94092BA-E1C3-4B8B-A249-B415C83EF0AE}"/>
    <cellStyle name="Vírgula 4 3 2 2 6" xfId="15727" xr:uid="{451856D5-60D8-4A54-AAB1-3246455089D4}"/>
    <cellStyle name="Vírgula 4 3 2 2 6 2" xfId="27525" xr:uid="{D2401A48-3561-4447-B75F-06A958DB7B69}"/>
    <cellStyle name="Vírgula 4 3 2 2 6 3" xfId="39320" xr:uid="{0934F01F-5A23-4759-8A9E-56E65C0FCF3A}"/>
    <cellStyle name="Vírgula 4 3 2 2 7" xfId="21635" xr:uid="{CF66C3A4-48B4-475C-ABEA-9A1C3092E5ED}"/>
    <cellStyle name="Vírgula 4 3 2 2 8" xfId="33427" xr:uid="{3AA3D464-9110-4EA4-A64E-0132C98B339A}"/>
    <cellStyle name="Vírgula 4 3 2 2_Empréstimos e Financiamento SPE" xfId="10863" xr:uid="{00000000-0005-0000-0000-00004D370000}"/>
    <cellStyle name="Vírgula 4 3 2 3" xfId="479" xr:uid="{00000000-0005-0000-0000-00004E370000}"/>
    <cellStyle name="Vírgula 4 3 2 3 2" xfId="11196" xr:uid="{00000000-0005-0000-0000-00004F370000}"/>
    <cellStyle name="Vírgula 4 3 2 3 2 2" xfId="14139" xr:uid="{00000000-0005-0000-0000-000050370000}"/>
    <cellStyle name="Vírgula 4 3 2 3 2 2 2" xfId="20070" xr:uid="{907800F5-6869-4427-AE48-0FAF40209BF3}"/>
    <cellStyle name="Vírgula 4 3 2 3 2 2 2 2" xfId="31864" xr:uid="{3E2CB3AF-FF38-4BF0-A5D3-23999344E000}"/>
    <cellStyle name="Vírgula 4 3 2 3 2 2 2 3" xfId="43663" xr:uid="{B09B180E-139E-4377-8C1D-AA6BB34CE960}"/>
    <cellStyle name="Vírgula 4 3 2 3 2 2 3" xfId="25971" xr:uid="{2E4C1666-8F24-41FD-B225-78F5F4AE46C1}"/>
    <cellStyle name="Vírgula 4 3 2 3 2 2 4" xfId="37766" xr:uid="{4B48843A-9222-4BE9-AFCC-4217632D421B}"/>
    <cellStyle name="Vírgula 4 3 2 3 2 3" xfId="17134" xr:uid="{D4DB54B5-69FD-4B34-9B19-25C63647F245}"/>
    <cellStyle name="Vírgula 4 3 2 3 2 3 2" xfId="28928" xr:uid="{E240081D-6052-406C-A477-388DF537FAD9}"/>
    <cellStyle name="Vírgula 4 3 2 3 2 3 3" xfId="40727" xr:uid="{0C597979-B8EE-4637-BF49-C516C4ECD186}"/>
    <cellStyle name="Vírgula 4 3 2 3 2 4" xfId="23035" xr:uid="{4C8E4121-A6C7-427F-9D6B-7A06DADAAF71}"/>
    <cellStyle name="Vírgula 4 3 2 3 2 5" xfId="34830" xr:uid="{1B8C9B57-2024-4CE3-9308-531A434732B5}"/>
    <cellStyle name="Vírgula 4 3 2 3 3" xfId="12594" xr:uid="{00000000-0005-0000-0000-000051370000}"/>
    <cellStyle name="Vírgula 4 3 2 3 3 2" xfId="18525" xr:uid="{4332E72D-836C-4739-83D4-6C886815DF85}"/>
    <cellStyle name="Vírgula 4 3 2 3 3 2 2" xfId="30319" xr:uid="{D56CA751-FD4E-4C97-9B97-E057E871E5E0}"/>
    <cellStyle name="Vírgula 4 3 2 3 3 2 3" xfId="42118" xr:uid="{8100E092-D9C9-407E-B308-191399296B63}"/>
    <cellStyle name="Vírgula 4 3 2 3 3 3" xfId="24426" xr:uid="{9E149A57-1DBC-4F0A-AD3E-DFEB34D64DBB}"/>
    <cellStyle name="Vírgula 4 3 2 3 3 4" xfId="36221" xr:uid="{0467A2EE-6D9C-47D7-823D-F5F2C4F9C8FE}"/>
    <cellStyle name="Vírgula 4 3 2 3 4" xfId="15581" xr:uid="{B1812024-3DF3-42AF-9649-4F2238E49680}"/>
    <cellStyle name="Vírgula 4 3 2 3 4 2" xfId="27379" xr:uid="{970EDD22-60A8-47E4-B6EA-B3DB89CB54F4}"/>
    <cellStyle name="Vírgula 4 3 2 3 4 3" xfId="39174" xr:uid="{C5C63BFE-763F-4DB8-8F39-0E078FBC54B1}"/>
    <cellStyle name="Vírgula 4 3 2 3 5" xfId="21489" xr:uid="{A55096E2-7693-4A10-A31F-ECF4EF64D1C7}"/>
    <cellStyle name="Vírgula 4 3 2 3 6" xfId="33281" xr:uid="{8238AA36-138C-4A0A-9904-A9D35D3A793C}"/>
    <cellStyle name="Vírgula 4 3 2 4" xfId="9723" xr:uid="{00000000-0005-0000-0000-000052370000}"/>
    <cellStyle name="Vírgula 4 3 2 5" xfId="9724" xr:uid="{00000000-0005-0000-0000-000053370000}"/>
    <cellStyle name="Vírgula 4 3 2 6" xfId="11040" xr:uid="{00000000-0005-0000-0000-000054370000}"/>
    <cellStyle name="Vírgula 4 3 2 6 2" xfId="13989" xr:uid="{00000000-0005-0000-0000-000055370000}"/>
    <cellStyle name="Vírgula 4 3 2 6 2 2" xfId="19920" xr:uid="{E9F56BE6-3741-483B-9C29-DCA8AE809F4B}"/>
    <cellStyle name="Vírgula 4 3 2 6 2 2 2" xfId="31714" xr:uid="{23ED7DF7-6C80-48E7-98A7-9C4C86D9E9D4}"/>
    <cellStyle name="Vírgula 4 3 2 6 2 2 3" xfId="43513" xr:uid="{FE8E6ED5-C98D-4EA8-A384-93B48162B8AB}"/>
    <cellStyle name="Vírgula 4 3 2 6 2 3" xfId="25821" xr:uid="{3FE1E437-402E-42F0-8502-D6B70FCAF8FC}"/>
    <cellStyle name="Vírgula 4 3 2 6 2 4" xfId="37616" xr:uid="{68B0DBC1-A768-42DF-B703-F30C25DABD5C}"/>
    <cellStyle name="Vírgula 4 3 2 6 3" xfId="16984" xr:uid="{50251C27-094C-4061-B27B-0C6B8116F0A5}"/>
    <cellStyle name="Vírgula 4 3 2 6 3 2" xfId="28778" xr:uid="{3401A724-6499-4C8B-82C0-B2442F1232DB}"/>
    <cellStyle name="Vírgula 4 3 2 6 3 3" xfId="40577" xr:uid="{1BE2378E-DA80-4ACE-A834-C36947ABCD2A}"/>
    <cellStyle name="Vírgula 4 3 2 6 4" xfId="22885" xr:uid="{42863A93-191C-425A-A7E5-7212E56D80DA}"/>
    <cellStyle name="Vírgula 4 3 2 6 5" xfId="34680" xr:uid="{73A79482-DB9B-47FC-A9A5-584C91A6236C}"/>
    <cellStyle name="Vírgula 4 3 2 7" xfId="12443" xr:uid="{00000000-0005-0000-0000-000056370000}"/>
    <cellStyle name="Vírgula 4 3 2 7 2" xfId="18374" xr:uid="{2EF8025D-0EB5-47F1-A104-AF20DDED4AC7}"/>
    <cellStyle name="Vírgula 4 3 2 7 2 2" xfId="30168" xr:uid="{1287CA11-CFFC-4B52-81D6-54FE7D6C2778}"/>
    <cellStyle name="Vírgula 4 3 2 7 2 3" xfId="41967" xr:uid="{9A8010D2-F090-41E6-9467-F8578F3EE9E0}"/>
    <cellStyle name="Vírgula 4 3 2 7 3" xfId="24275" xr:uid="{FD762432-4504-4353-88BD-7E1FEC26700E}"/>
    <cellStyle name="Vírgula 4 3 2 7 4" xfId="36070" xr:uid="{ED7419E7-9014-42A7-BB4B-EA0C4F25448F}"/>
    <cellStyle name="Vírgula 4 3 2 8" xfId="15430" xr:uid="{53CDD7FF-B8CA-4D67-9A16-421A9C69E7E6}"/>
    <cellStyle name="Vírgula 4 3 2 8 2" xfId="27228" xr:uid="{109927E7-85E5-4D2A-9C95-CFDB557FC27D}"/>
    <cellStyle name="Vírgula 4 3 2 8 3" xfId="39023" xr:uid="{A2F3BF20-7F0D-4730-845F-DA9630A2696A}"/>
    <cellStyle name="Vírgula 4 3 2 9" xfId="21338" xr:uid="{F7B90BAC-DAA0-40F1-BB10-DBD539C54010}"/>
    <cellStyle name="Vírgula 4 3 2_Empréstimos e Financiamento SPE" xfId="10862" xr:uid="{00000000-0005-0000-0000-000057370000}"/>
    <cellStyle name="Vírgula 4 3 3" xfId="571" xr:uid="{00000000-0005-0000-0000-000058370000}"/>
    <cellStyle name="Vírgula 4 3 3 10" xfId="33373" xr:uid="{E7ED350F-7025-4087-9D8E-83CE139AE16F}"/>
    <cellStyle name="Vírgula 4 3 3 2" xfId="9725" xr:uid="{00000000-0005-0000-0000-000059370000}"/>
    <cellStyle name="Vírgula 4 3 3 2 2" xfId="9726" xr:uid="{00000000-0005-0000-0000-00005A370000}"/>
    <cellStyle name="Vírgula 4 3 3 2 3" xfId="9727" xr:uid="{00000000-0005-0000-0000-00005B370000}"/>
    <cellStyle name="Vírgula 4 3 3 3" xfId="9728" xr:uid="{00000000-0005-0000-0000-00005C370000}"/>
    <cellStyle name="Vírgula 4 3 3 4" xfId="9729" xr:uid="{00000000-0005-0000-0000-00005D370000}"/>
    <cellStyle name="Vírgula 4 3 3 5" xfId="9730" xr:uid="{00000000-0005-0000-0000-00005E370000}"/>
    <cellStyle name="Vírgula 4 3 3 6" xfId="11284" xr:uid="{00000000-0005-0000-0000-00005F370000}"/>
    <cellStyle name="Vírgula 4 3 3 6 2" xfId="14227" xr:uid="{00000000-0005-0000-0000-000060370000}"/>
    <cellStyle name="Vírgula 4 3 3 6 2 2" xfId="20158" xr:uid="{B477A26A-97DC-48C2-B49E-564D4F1F8452}"/>
    <cellStyle name="Vírgula 4 3 3 6 2 2 2" xfId="31952" xr:uid="{74E8F2A5-CE44-4E12-ACE4-E4E78470F0E7}"/>
    <cellStyle name="Vírgula 4 3 3 6 2 2 3" xfId="43751" xr:uid="{E2195BC1-639C-4B9F-AB19-1C34CE222849}"/>
    <cellStyle name="Vírgula 4 3 3 6 2 3" xfId="26059" xr:uid="{805CFD77-42FE-4AE6-AE47-312BD3A62A71}"/>
    <cellStyle name="Vírgula 4 3 3 6 2 4" xfId="37854" xr:uid="{DD8622DE-2316-488C-870F-EC7581934C15}"/>
    <cellStyle name="Vírgula 4 3 3 6 3" xfId="17222" xr:uid="{9D464E58-E264-44BE-A26F-54F0D9CE7C36}"/>
    <cellStyle name="Vírgula 4 3 3 6 3 2" xfId="29016" xr:uid="{ED2FFF33-75BE-4F92-97A4-055EDF079672}"/>
    <cellStyle name="Vírgula 4 3 3 6 3 3" xfId="40815" xr:uid="{D539487D-3519-4727-B741-398B75C3F5E2}"/>
    <cellStyle name="Vírgula 4 3 3 6 4" xfId="23123" xr:uid="{E7798F52-147C-4BB5-93A0-2A506EDDA2BF}"/>
    <cellStyle name="Vírgula 4 3 3 6 5" xfId="34918" xr:uid="{59A043B2-24FF-45B5-AE70-1B80506451AB}"/>
    <cellStyle name="Vírgula 4 3 3 7" xfId="12686" xr:uid="{00000000-0005-0000-0000-000061370000}"/>
    <cellStyle name="Vírgula 4 3 3 7 2" xfId="18617" xr:uid="{7F9DECE1-8519-4DB5-AF3D-6EBCC6D4591B}"/>
    <cellStyle name="Vírgula 4 3 3 7 2 2" xfId="30411" xr:uid="{4433C892-CD8A-46AC-A6FC-4DD80CCB03D3}"/>
    <cellStyle name="Vírgula 4 3 3 7 2 3" xfId="42210" xr:uid="{FD50F792-5055-45B6-A4C1-AF35DBD32359}"/>
    <cellStyle name="Vírgula 4 3 3 7 3" xfId="24518" xr:uid="{0B5F530F-5235-4D84-9C0A-B0D21AAC8290}"/>
    <cellStyle name="Vírgula 4 3 3 7 4" xfId="36313" xr:uid="{0341668E-9BBC-4F59-850C-E2B71F47EC7A}"/>
    <cellStyle name="Vírgula 4 3 3 8" xfId="15673" xr:uid="{9403FF16-E8E2-41FB-A309-93E09D1B629C}"/>
    <cellStyle name="Vírgula 4 3 3 8 2" xfId="27471" xr:uid="{FBBD3F2F-F60F-4D46-AF7B-0B01847F02A5}"/>
    <cellStyle name="Vírgula 4 3 3 8 3" xfId="39266" xr:uid="{92D914C4-A4BC-4FDD-92F2-616E239CCEC9}"/>
    <cellStyle name="Vírgula 4 3 3 9" xfId="21581" xr:uid="{DC0CCE00-6755-434F-B524-80DF0E22B7A7}"/>
    <cellStyle name="Vírgula 4 3 3_Empréstimos e Financiamento SPE" xfId="10864" xr:uid="{00000000-0005-0000-0000-000062370000}"/>
    <cellStyle name="Vírgula 4 3 4" xfId="428" xr:uid="{00000000-0005-0000-0000-000063370000}"/>
    <cellStyle name="Vírgula 4 3 4 2" xfId="9731" xr:uid="{00000000-0005-0000-0000-000064370000}"/>
    <cellStyle name="Vírgula 4 3 4 3" xfId="9732" xr:uid="{00000000-0005-0000-0000-000065370000}"/>
    <cellStyle name="Vírgula 4 3 4 4" xfId="11145" xr:uid="{00000000-0005-0000-0000-000066370000}"/>
    <cellStyle name="Vírgula 4 3 4 4 2" xfId="14088" xr:uid="{00000000-0005-0000-0000-000067370000}"/>
    <cellStyle name="Vírgula 4 3 4 4 2 2" xfId="20019" xr:uid="{3C61D75C-7E93-4713-8064-2C86B9A34CBC}"/>
    <cellStyle name="Vírgula 4 3 4 4 2 2 2" xfId="31813" xr:uid="{F725B61E-7427-432C-84C6-D79F664CF7E3}"/>
    <cellStyle name="Vírgula 4 3 4 4 2 2 3" xfId="43612" xr:uid="{A52EE323-AC93-4C15-BA6D-85709FF77D5C}"/>
    <cellStyle name="Vírgula 4 3 4 4 2 3" xfId="25920" xr:uid="{DA4E0684-8CBB-4EC0-A454-5ECF34F07A79}"/>
    <cellStyle name="Vírgula 4 3 4 4 2 4" xfId="37715" xr:uid="{A0701E21-C4F6-41DA-9EE2-AC7CE3C73DC9}"/>
    <cellStyle name="Vírgula 4 3 4 4 3" xfId="17083" xr:uid="{CC0544BA-3CC6-4EF4-9E0D-AC0D9B494ECD}"/>
    <cellStyle name="Vírgula 4 3 4 4 3 2" xfId="28877" xr:uid="{06B81B3C-6966-44B3-8336-CF9C4AA4B034}"/>
    <cellStyle name="Vírgula 4 3 4 4 3 3" xfId="40676" xr:uid="{0B7955A8-1A9A-4D0F-84FD-FA2D33E1BC90}"/>
    <cellStyle name="Vírgula 4 3 4 4 4" xfId="22984" xr:uid="{696C2D85-2D4D-451C-9CD6-854F8F1E52F2}"/>
    <cellStyle name="Vírgula 4 3 4 4 5" xfId="34779" xr:uid="{4E85B43F-250D-46AE-9536-FEA0989F678B}"/>
    <cellStyle name="Vírgula 4 3 4 5" xfId="12543" xr:uid="{00000000-0005-0000-0000-000068370000}"/>
    <cellStyle name="Vírgula 4 3 4 5 2" xfId="18474" xr:uid="{9E85170B-0032-4642-956D-CE6C0752BE43}"/>
    <cellStyle name="Vírgula 4 3 4 5 2 2" xfId="30268" xr:uid="{AA9AFB3D-C73D-41F0-9972-98F17F7E3770}"/>
    <cellStyle name="Vírgula 4 3 4 5 2 3" xfId="42067" xr:uid="{880A6DBA-3AC7-43DC-9B9F-61A89E6F0BB8}"/>
    <cellStyle name="Vírgula 4 3 4 5 3" xfId="24375" xr:uid="{FC05C5E1-ACD0-4FF5-9698-5253B7EF30B7}"/>
    <cellStyle name="Vírgula 4 3 4 5 4" xfId="36170" xr:uid="{8820FB4F-D9A0-4A52-9492-BB72A3B04B43}"/>
    <cellStyle name="Vírgula 4 3 4 6" xfId="15530" xr:uid="{0C5C81B5-9CEF-4897-849C-078846F999C8}"/>
    <cellStyle name="Vírgula 4 3 4 6 2" xfId="27328" xr:uid="{A75C0C4E-67DB-4DE4-9379-6A7268B1B010}"/>
    <cellStyle name="Vírgula 4 3 4 6 3" xfId="39123" xr:uid="{96E4B749-F98F-44E1-BF07-5A2AA4FC717A}"/>
    <cellStyle name="Vírgula 4 3 4 7" xfId="21438" xr:uid="{33A23FC2-4343-460E-B153-437FE0C6086A}"/>
    <cellStyle name="Vírgula 4 3 4 8" xfId="33230" xr:uid="{FB615C4D-BBBF-4344-BCD0-F36027F3B08F}"/>
    <cellStyle name="Vírgula 4 3 4_Empréstimos e Financiamento SPE" xfId="10865" xr:uid="{00000000-0005-0000-0000-000069370000}"/>
    <cellStyle name="Vírgula 4 3 5" xfId="9733" xr:uid="{00000000-0005-0000-0000-00006A370000}"/>
    <cellStyle name="Vírgula 4 3 6" xfId="9734" xr:uid="{00000000-0005-0000-0000-00006B370000}"/>
    <cellStyle name="Vírgula 4 3 7" xfId="9735" xr:uid="{00000000-0005-0000-0000-00006C370000}"/>
    <cellStyle name="Vírgula 4 3 8" xfId="10989" xr:uid="{00000000-0005-0000-0000-00006D370000}"/>
    <cellStyle name="Vírgula 4 3 8 2" xfId="13938" xr:uid="{00000000-0005-0000-0000-00006E370000}"/>
    <cellStyle name="Vírgula 4 3 8 2 2" xfId="19869" xr:uid="{F269A235-C513-45CD-B6E0-DB7CDC9330C1}"/>
    <cellStyle name="Vírgula 4 3 8 2 2 2" xfId="31663" xr:uid="{AADA0E02-111A-41B7-8AB8-F2A503C89939}"/>
    <cellStyle name="Vírgula 4 3 8 2 2 3" xfId="43462" xr:uid="{CEA47F3F-5C2E-4BB9-A82F-D754CB151EEC}"/>
    <cellStyle name="Vírgula 4 3 8 2 3" xfId="25770" xr:uid="{B794AA84-E1D7-4605-9643-C3C29F587129}"/>
    <cellStyle name="Vírgula 4 3 8 2 4" xfId="37565" xr:uid="{FD0538C3-7C9F-45BD-95F4-DD4D4FF7285C}"/>
    <cellStyle name="Vírgula 4 3 8 3" xfId="16933" xr:uid="{0121AEF5-0DE2-4075-96A7-E3903F5A7092}"/>
    <cellStyle name="Vírgula 4 3 8 3 2" xfId="28727" xr:uid="{3F8E5139-9FB4-4C32-9D10-2650E22E15B3}"/>
    <cellStyle name="Vírgula 4 3 8 3 3" xfId="40526" xr:uid="{AF7EBE7F-0B53-4FD0-A1F5-6144DED815FC}"/>
    <cellStyle name="Vírgula 4 3 8 4" xfId="22834" xr:uid="{F9B9AC47-4ADC-4144-8DD5-7F077B131004}"/>
    <cellStyle name="Vírgula 4 3 8 5" xfId="34629" xr:uid="{C5D75D27-EAF0-429A-B28F-F29CB7EAC506}"/>
    <cellStyle name="Vírgula 4 3 9" xfId="12389" xr:uid="{00000000-0005-0000-0000-00006F370000}"/>
    <cellStyle name="Vírgula 4 3 9 2" xfId="18320" xr:uid="{08F7ED35-EC93-4051-BA1D-8F14949CB667}"/>
    <cellStyle name="Vírgula 4 3 9 2 2" xfId="30114" xr:uid="{32B6AB19-0188-49B8-AD26-EC6A4417D26F}"/>
    <cellStyle name="Vírgula 4 3 9 2 3" xfId="41913" xr:uid="{4BDE897E-7664-42E7-AF30-88D281DC2B7B}"/>
    <cellStyle name="Vírgula 4 3 9 3" xfId="24221" xr:uid="{D9D6EA74-C6C3-4098-AA09-C58767918694}"/>
    <cellStyle name="Vírgula 4 3 9 4" xfId="36016" xr:uid="{41EC7918-C8A8-4E81-A9C0-E3EF3124A52E}"/>
    <cellStyle name="Vírgula 4 3_Empréstimos e Financiamento SPE" xfId="10861" xr:uid="{00000000-0005-0000-0000-000070370000}"/>
    <cellStyle name="Vírgula 4 4" xfId="155" xr:uid="{00000000-0005-0000-0000-000071370000}"/>
    <cellStyle name="Vírgula 4 4 10" xfId="15388" xr:uid="{25547528-EAD6-4120-ACD1-DBFD4CFAAC1E}"/>
    <cellStyle name="Vírgula 4 4 10 2" xfId="27186" xr:uid="{F9687303-09BE-4AAC-96D5-94FF8AD9177E}"/>
    <cellStyle name="Vírgula 4 4 10 3" xfId="38981" xr:uid="{5704BE4A-B105-4DDD-9FC8-C99D6893F040}"/>
    <cellStyle name="Vírgula 4 4 11" xfId="21296" xr:uid="{85D671DC-730F-455E-94A9-CC6AD12D0950}"/>
    <cellStyle name="Vírgula 4 4 12" xfId="33088" xr:uid="{BBB20499-7511-4913-BAAB-876A63813157}"/>
    <cellStyle name="Vírgula 4 4 2" xfId="583" xr:uid="{00000000-0005-0000-0000-000072370000}"/>
    <cellStyle name="Vírgula 4 4 2 10" xfId="33385" xr:uid="{97456C7D-6D74-43BF-A8A2-493B838B8DBF}"/>
    <cellStyle name="Vírgula 4 4 2 2" xfId="9736" xr:uid="{00000000-0005-0000-0000-000073370000}"/>
    <cellStyle name="Vírgula 4 4 2 2 2" xfId="9737" xr:uid="{00000000-0005-0000-0000-000074370000}"/>
    <cellStyle name="Vírgula 4 4 2 2 3" xfId="9738" xr:uid="{00000000-0005-0000-0000-000075370000}"/>
    <cellStyle name="Vírgula 4 4 2 3" xfId="9739" xr:uid="{00000000-0005-0000-0000-000076370000}"/>
    <cellStyle name="Vírgula 4 4 2 4" xfId="9740" xr:uid="{00000000-0005-0000-0000-000077370000}"/>
    <cellStyle name="Vírgula 4 4 2 5" xfId="9741" xr:uid="{00000000-0005-0000-0000-000078370000}"/>
    <cellStyle name="Vírgula 4 4 2 6" xfId="11295" xr:uid="{00000000-0005-0000-0000-000079370000}"/>
    <cellStyle name="Vírgula 4 4 2 6 2" xfId="14238" xr:uid="{00000000-0005-0000-0000-00007A370000}"/>
    <cellStyle name="Vírgula 4 4 2 6 2 2" xfId="20169" xr:uid="{4360820E-D64D-490E-AF48-400A9A6EAAF9}"/>
    <cellStyle name="Vírgula 4 4 2 6 2 2 2" xfId="31963" xr:uid="{0047B229-8747-4961-A0D2-C2ACB72AA2A4}"/>
    <cellStyle name="Vírgula 4 4 2 6 2 2 3" xfId="43762" xr:uid="{50DD95A1-115B-4944-8E23-5AE003101A86}"/>
    <cellStyle name="Vírgula 4 4 2 6 2 3" xfId="26070" xr:uid="{4E39D188-B8CA-4972-9094-19B57F4EAA90}"/>
    <cellStyle name="Vírgula 4 4 2 6 2 4" xfId="37865" xr:uid="{9FCD45B2-CC08-4EE4-BD9D-DA6254AA0FBB}"/>
    <cellStyle name="Vírgula 4 4 2 6 3" xfId="17233" xr:uid="{D613EE61-4ECF-4AFC-99BF-39F9BE02B1A2}"/>
    <cellStyle name="Vírgula 4 4 2 6 3 2" xfId="29027" xr:uid="{E91E6945-7454-4C5B-B6BF-C27B250EA147}"/>
    <cellStyle name="Vírgula 4 4 2 6 3 3" xfId="40826" xr:uid="{F352C385-D76D-4F27-97DC-988AF1228F30}"/>
    <cellStyle name="Vírgula 4 4 2 6 4" xfId="23134" xr:uid="{9F5DDE96-13E8-4382-BFAF-2F384955720F}"/>
    <cellStyle name="Vírgula 4 4 2 6 5" xfId="34929" xr:uid="{28E296E9-98B3-4344-9F98-6E3FFF8732B9}"/>
    <cellStyle name="Vírgula 4 4 2 7" xfId="12698" xr:uid="{00000000-0005-0000-0000-00007B370000}"/>
    <cellStyle name="Vírgula 4 4 2 7 2" xfId="18629" xr:uid="{B74323CE-7E8B-4688-9A39-3B7A27209E52}"/>
    <cellStyle name="Vírgula 4 4 2 7 2 2" xfId="30423" xr:uid="{59B76E2E-FC27-4C58-AE67-1A5179CDCF33}"/>
    <cellStyle name="Vírgula 4 4 2 7 2 3" xfId="42222" xr:uid="{21654B53-DD4C-478D-8E8E-6E7957094B66}"/>
    <cellStyle name="Vírgula 4 4 2 7 3" xfId="24530" xr:uid="{1A08CB2C-CBC6-4E9B-A3A6-ECCC2D48D750}"/>
    <cellStyle name="Vírgula 4 4 2 7 4" xfId="36325" xr:uid="{FAF5599F-1370-4D3F-9950-F255B52FA1E3}"/>
    <cellStyle name="Vírgula 4 4 2 8" xfId="15685" xr:uid="{CE132789-AC42-4A02-B2C5-63907F56215A}"/>
    <cellStyle name="Vírgula 4 4 2 8 2" xfId="27483" xr:uid="{917AAF0E-CBDA-46F7-8EB3-616DAC6D5A4A}"/>
    <cellStyle name="Vírgula 4 4 2 8 3" xfId="39278" xr:uid="{F1D4DF22-AB57-4A72-B896-ADF7CC23AC3D}"/>
    <cellStyle name="Vírgula 4 4 2 9" xfId="21593" xr:uid="{DF5BEB67-AD62-4192-B6D4-FE758C27B338}"/>
    <cellStyle name="Vírgula 4 4 2_Empréstimos e Financiamento SPE" xfId="10867" xr:uid="{00000000-0005-0000-0000-00007C370000}"/>
    <cellStyle name="Vírgula 4 4 3" xfId="439" xr:uid="{00000000-0005-0000-0000-00007D370000}"/>
    <cellStyle name="Vírgula 4 4 3 10" xfId="33241" xr:uid="{B44A16D3-7DB4-4005-8C95-F9F08CAECED4}"/>
    <cellStyle name="Vírgula 4 4 3 2" xfId="9742" xr:uid="{00000000-0005-0000-0000-00007E370000}"/>
    <cellStyle name="Vírgula 4 4 3 2 2" xfId="9743" xr:uid="{00000000-0005-0000-0000-00007F370000}"/>
    <cellStyle name="Vírgula 4 4 3 2 3" xfId="9744" xr:uid="{00000000-0005-0000-0000-000080370000}"/>
    <cellStyle name="Vírgula 4 4 3 3" xfId="9745" xr:uid="{00000000-0005-0000-0000-000081370000}"/>
    <cellStyle name="Vírgula 4 4 3 4" xfId="9746" xr:uid="{00000000-0005-0000-0000-000082370000}"/>
    <cellStyle name="Vírgula 4 4 3 5" xfId="9747" xr:uid="{00000000-0005-0000-0000-000083370000}"/>
    <cellStyle name="Vírgula 4 4 3 6" xfId="11156" xr:uid="{00000000-0005-0000-0000-000084370000}"/>
    <cellStyle name="Vírgula 4 4 3 6 2" xfId="14099" xr:uid="{00000000-0005-0000-0000-000085370000}"/>
    <cellStyle name="Vírgula 4 4 3 6 2 2" xfId="20030" xr:uid="{8183016D-E82B-466D-AC13-970AAA16C8D5}"/>
    <cellStyle name="Vírgula 4 4 3 6 2 2 2" xfId="31824" xr:uid="{413A61EB-498C-4AF0-ABC0-B6B5341515C5}"/>
    <cellStyle name="Vírgula 4 4 3 6 2 2 3" xfId="43623" xr:uid="{C37352B8-F16B-4AC8-8AD6-4C36FA0BBC05}"/>
    <cellStyle name="Vírgula 4 4 3 6 2 3" xfId="25931" xr:uid="{51854688-72BB-4106-A147-798AC8A4C30C}"/>
    <cellStyle name="Vírgula 4 4 3 6 2 4" xfId="37726" xr:uid="{3D885728-E524-414C-8CFD-6F95D3EE0E87}"/>
    <cellStyle name="Vírgula 4 4 3 6 3" xfId="17094" xr:uid="{D1D75507-89AA-4C54-8FBA-3A43C79EC829}"/>
    <cellStyle name="Vírgula 4 4 3 6 3 2" xfId="28888" xr:uid="{099FC8E6-94C8-475C-9416-FC71BFCD4699}"/>
    <cellStyle name="Vírgula 4 4 3 6 3 3" xfId="40687" xr:uid="{DC6E2DDF-C1F4-4D93-A20E-418147FCFF50}"/>
    <cellStyle name="Vírgula 4 4 3 6 4" xfId="22995" xr:uid="{8BBEC7D3-B642-4EFC-AB52-FDE6E2CDAF4D}"/>
    <cellStyle name="Vírgula 4 4 3 6 5" xfId="34790" xr:uid="{014CDA60-DBEC-4875-980B-2FA3841E7C58}"/>
    <cellStyle name="Vírgula 4 4 3 7" xfId="12554" xr:uid="{00000000-0005-0000-0000-000086370000}"/>
    <cellStyle name="Vírgula 4 4 3 7 2" xfId="18485" xr:uid="{828DC28B-6B7F-4295-9749-F9703FBFB856}"/>
    <cellStyle name="Vírgula 4 4 3 7 2 2" xfId="30279" xr:uid="{355A2E7B-9042-4F8D-8FBB-7CAE6D7FAF41}"/>
    <cellStyle name="Vírgula 4 4 3 7 2 3" xfId="42078" xr:uid="{4C7A6DB3-9954-4C69-A871-3EB3DD298B18}"/>
    <cellStyle name="Vírgula 4 4 3 7 3" xfId="24386" xr:uid="{81C58733-C263-4548-80CF-81BFCE3EB570}"/>
    <cellStyle name="Vírgula 4 4 3 7 4" xfId="36181" xr:uid="{80BDB73A-F5B4-4935-8E44-D1B5712E8DA5}"/>
    <cellStyle name="Vírgula 4 4 3 8" xfId="15541" xr:uid="{BBAE2743-09BD-4BA1-BC51-A7B228F3ADF2}"/>
    <cellStyle name="Vírgula 4 4 3 8 2" xfId="27339" xr:uid="{E978AE6B-4B54-45D1-AE18-28CA71BA98A9}"/>
    <cellStyle name="Vírgula 4 4 3 8 3" xfId="39134" xr:uid="{7B66EAA6-5704-41DD-A853-B8FD9E49928D}"/>
    <cellStyle name="Vírgula 4 4 3 9" xfId="21449" xr:uid="{DABDC9AF-1A3E-4A70-8C0D-BAA14318CBE6}"/>
    <cellStyle name="Vírgula 4 4 3_Empréstimos e Financiamento SPE" xfId="10868" xr:uid="{00000000-0005-0000-0000-000087370000}"/>
    <cellStyle name="Vírgula 4 4 4" xfId="9748" xr:uid="{00000000-0005-0000-0000-000088370000}"/>
    <cellStyle name="Vírgula 4 4 4 2" xfId="9749" xr:uid="{00000000-0005-0000-0000-000089370000}"/>
    <cellStyle name="Vírgula 4 4 4 3" xfId="9750" xr:uid="{00000000-0005-0000-0000-00008A370000}"/>
    <cellStyle name="Vírgula 4 4 5" xfId="9751" xr:uid="{00000000-0005-0000-0000-00008B370000}"/>
    <cellStyle name="Vírgula 4 4 6" xfId="9752" xr:uid="{00000000-0005-0000-0000-00008C370000}"/>
    <cellStyle name="Vírgula 4 4 7" xfId="9753" xr:uid="{00000000-0005-0000-0000-00008D370000}"/>
    <cellStyle name="Vírgula 4 4 8" xfId="11000" xr:uid="{00000000-0005-0000-0000-00008E370000}"/>
    <cellStyle name="Vírgula 4 4 8 2" xfId="13949" xr:uid="{00000000-0005-0000-0000-00008F370000}"/>
    <cellStyle name="Vírgula 4 4 8 2 2" xfId="19880" xr:uid="{7DC4A7B0-FF56-46FE-B7D5-863F38C30DBD}"/>
    <cellStyle name="Vírgula 4 4 8 2 2 2" xfId="31674" xr:uid="{9B8EAFC8-32EC-4CF4-BCB1-CECA41878E1C}"/>
    <cellStyle name="Vírgula 4 4 8 2 2 3" xfId="43473" xr:uid="{4C6B15FD-0DF1-42D9-A4F8-B07813CA0C99}"/>
    <cellStyle name="Vírgula 4 4 8 2 3" xfId="25781" xr:uid="{1251D376-9BC4-4AD7-A68D-A512BFF2909D}"/>
    <cellStyle name="Vírgula 4 4 8 2 4" xfId="37576" xr:uid="{E44258BF-7BE6-488B-81CF-2EF3D734519E}"/>
    <cellStyle name="Vírgula 4 4 8 3" xfId="16944" xr:uid="{0F2E2D89-61DC-4C01-AFC9-5049AFB4C550}"/>
    <cellStyle name="Vírgula 4 4 8 3 2" xfId="28738" xr:uid="{049350B8-359B-4420-948F-11C87B971DA0}"/>
    <cellStyle name="Vírgula 4 4 8 3 3" xfId="40537" xr:uid="{FFB83E54-100B-4098-A5EC-AD8A63BEEEAA}"/>
    <cellStyle name="Vírgula 4 4 8 4" xfId="22845" xr:uid="{82C01D49-7410-440A-87C7-E28244D2EA3D}"/>
    <cellStyle name="Vírgula 4 4 8 5" xfId="34640" xr:uid="{0DD8BACF-AB1A-4441-9BD8-0429CEF0F324}"/>
    <cellStyle name="Vírgula 4 4 9" xfId="12401" xr:uid="{00000000-0005-0000-0000-000090370000}"/>
    <cellStyle name="Vírgula 4 4 9 2" xfId="18332" xr:uid="{0CB84A95-4A24-435E-9E3C-6ACDE83D7C51}"/>
    <cellStyle name="Vírgula 4 4 9 2 2" xfId="30126" xr:uid="{8FE35D2B-DC27-44A9-8CAF-5D42A438A482}"/>
    <cellStyle name="Vírgula 4 4 9 2 3" xfId="41925" xr:uid="{E8BE4A96-70BF-48D5-B3E6-B7A11CB056E2}"/>
    <cellStyle name="Vírgula 4 4 9 3" xfId="24233" xr:uid="{C2AB19E6-865F-4E67-A3DF-48C02C94B1A9}"/>
    <cellStyle name="Vírgula 4 4 9 4" xfId="36028" xr:uid="{ACF101FD-8DC4-4863-9F3F-F4D3B0CC330F}"/>
    <cellStyle name="Vírgula 4 4_Empréstimos e Financiamento SPE" xfId="10866" xr:uid="{00000000-0005-0000-0000-000091370000}"/>
    <cellStyle name="Vírgula 4 5" xfId="164" xr:uid="{00000000-0005-0000-0000-000092370000}"/>
    <cellStyle name="Vírgula 4 5 10" xfId="15396" xr:uid="{A8DE6551-AFCB-4926-AB32-D0A7A5127896}"/>
    <cellStyle name="Vírgula 4 5 10 2" xfId="27194" xr:uid="{D1C7F22C-13D9-4958-9180-3AB64E7054BA}"/>
    <cellStyle name="Vírgula 4 5 10 3" xfId="38989" xr:uid="{1B9BF2C7-9456-42E3-9B06-D7660F1CFBCC}"/>
    <cellStyle name="Vírgula 4 5 11" xfId="21304" xr:uid="{0EBFAC95-55F6-46EC-8DCD-6432413897A9}"/>
    <cellStyle name="Vírgula 4 5 12" xfId="33096" xr:uid="{42716AF3-E608-4CAE-BCD3-AC5D25DF6414}"/>
    <cellStyle name="Vírgula 4 5 2" xfId="591" xr:uid="{00000000-0005-0000-0000-000093370000}"/>
    <cellStyle name="Vírgula 4 5 2 10" xfId="33393" xr:uid="{0410BDBD-739B-4A6A-B5C9-147068AD27F7}"/>
    <cellStyle name="Vírgula 4 5 2 2" xfId="9754" xr:uid="{00000000-0005-0000-0000-000094370000}"/>
    <cellStyle name="Vírgula 4 5 2 2 2" xfId="9755" xr:uid="{00000000-0005-0000-0000-000095370000}"/>
    <cellStyle name="Vírgula 4 5 2 2 3" xfId="9756" xr:uid="{00000000-0005-0000-0000-000096370000}"/>
    <cellStyle name="Vírgula 4 5 2 3" xfId="9757" xr:uid="{00000000-0005-0000-0000-000097370000}"/>
    <cellStyle name="Vírgula 4 5 2 4" xfId="9758" xr:uid="{00000000-0005-0000-0000-000098370000}"/>
    <cellStyle name="Vírgula 4 5 2 5" xfId="9759" xr:uid="{00000000-0005-0000-0000-000099370000}"/>
    <cellStyle name="Vírgula 4 5 2 6" xfId="11303" xr:uid="{00000000-0005-0000-0000-00009A370000}"/>
    <cellStyle name="Vírgula 4 5 2 6 2" xfId="14246" xr:uid="{00000000-0005-0000-0000-00009B370000}"/>
    <cellStyle name="Vírgula 4 5 2 6 2 2" xfId="20177" xr:uid="{182CC7DA-C00E-4D3B-BE69-F6B850AB2951}"/>
    <cellStyle name="Vírgula 4 5 2 6 2 2 2" xfId="31971" xr:uid="{3FB4553C-8981-40D7-90B1-55A395244D5B}"/>
    <cellStyle name="Vírgula 4 5 2 6 2 2 3" xfId="43770" xr:uid="{20D359EC-9870-40C7-9ACD-AA0FAB11B8D8}"/>
    <cellStyle name="Vírgula 4 5 2 6 2 3" xfId="26078" xr:uid="{237A564E-3469-4F36-AC50-C10EE4164251}"/>
    <cellStyle name="Vírgula 4 5 2 6 2 4" xfId="37873" xr:uid="{83E3A29F-27C4-4B95-B5A3-9B69501BC6CE}"/>
    <cellStyle name="Vírgula 4 5 2 6 3" xfId="17241" xr:uid="{8B8271AF-A4C2-4D50-B05A-9D6DB603391E}"/>
    <cellStyle name="Vírgula 4 5 2 6 3 2" xfId="29035" xr:uid="{03D4BBC4-BEED-4537-AA06-E327F3A6411B}"/>
    <cellStyle name="Vírgula 4 5 2 6 3 3" xfId="40834" xr:uid="{D5E7513B-EF6A-4A32-A9A3-2E1BF62E9233}"/>
    <cellStyle name="Vírgula 4 5 2 6 4" xfId="23142" xr:uid="{F0965362-D07C-4868-8FF1-CC182175700B}"/>
    <cellStyle name="Vírgula 4 5 2 6 5" xfId="34937" xr:uid="{FE9023CA-4C82-42C8-A01E-F26C9A8357E9}"/>
    <cellStyle name="Vírgula 4 5 2 7" xfId="12706" xr:uid="{00000000-0005-0000-0000-00009C370000}"/>
    <cellStyle name="Vírgula 4 5 2 7 2" xfId="18637" xr:uid="{31A08823-4D73-4E85-9C91-42C85A77FC54}"/>
    <cellStyle name="Vírgula 4 5 2 7 2 2" xfId="30431" xr:uid="{25D36156-F4DC-4DCA-8E11-CA1D3BC6EB54}"/>
    <cellStyle name="Vírgula 4 5 2 7 2 3" xfId="42230" xr:uid="{BA7FE528-D4FF-4C99-92E6-8A2FBD540249}"/>
    <cellStyle name="Vírgula 4 5 2 7 3" xfId="24538" xr:uid="{C6489FE7-2ACB-43EC-B016-CE8DC40CBED0}"/>
    <cellStyle name="Vírgula 4 5 2 7 4" xfId="36333" xr:uid="{37EBFFB7-C9F5-42DA-838C-C62C99D4C780}"/>
    <cellStyle name="Vírgula 4 5 2 8" xfId="15693" xr:uid="{696E1018-610B-41F9-AD26-C0BA1586CCF5}"/>
    <cellStyle name="Vírgula 4 5 2 8 2" xfId="27491" xr:uid="{489D1579-7C5B-41E7-8D24-B5C3986515A1}"/>
    <cellStyle name="Vírgula 4 5 2 8 3" xfId="39286" xr:uid="{83B9C907-1700-43C2-8A2E-FE019E3C8F9C}"/>
    <cellStyle name="Vírgula 4 5 2 9" xfId="21601" xr:uid="{75EFDC0D-326A-4CBB-917A-0966DD6C46EB}"/>
    <cellStyle name="Vírgula 4 5 2_Empréstimos e Financiamento SPE" xfId="10870" xr:uid="{00000000-0005-0000-0000-00009D370000}"/>
    <cellStyle name="Vírgula 4 5 3" xfId="447" xr:uid="{00000000-0005-0000-0000-00009E370000}"/>
    <cellStyle name="Vírgula 4 5 3 10" xfId="33249" xr:uid="{72FD35DD-4E9D-436A-9E95-97F60D64238E}"/>
    <cellStyle name="Vírgula 4 5 3 2" xfId="9760" xr:uid="{00000000-0005-0000-0000-00009F370000}"/>
    <cellStyle name="Vírgula 4 5 3 2 2" xfId="9761" xr:uid="{00000000-0005-0000-0000-0000A0370000}"/>
    <cellStyle name="Vírgula 4 5 3 2 3" xfId="9762" xr:uid="{00000000-0005-0000-0000-0000A1370000}"/>
    <cellStyle name="Vírgula 4 5 3 3" xfId="9763" xr:uid="{00000000-0005-0000-0000-0000A2370000}"/>
    <cellStyle name="Vírgula 4 5 3 4" xfId="9764" xr:uid="{00000000-0005-0000-0000-0000A3370000}"/>
    <cellStyle name="Vírgula 4 5 3 5" xfId="9765" xr:uid="{00000000-0005-0000-0000-0000A4370000}"/>
    <cellStyle name="Vírgula 4 5 3 6" xfId="11164" xr:uid="{00000000-0005-0000-0000-0000A5370000}"/>
    <cellStyle name="Vírgula 4 5 3 6 2" xfId="14107" xr:uid="{00000000-0005-0000-0000-0000A6370000}"/>
    <cellStyle name="Vírgula 4 5 3 6 2 2" xfId="20038" xr:uid="{0D08BF41-5BED-4216-82F0-300EC0A5FC4D}"/>
    <cellStyle name="Vírgula 4 5 3 6 2 2 2" xfId="31832" xr:uid="{F363463C-1DFF-4286-B74C-E19A0B5C5FB0}"/>
    <cellStyle name="Vírgula 4 5 3 6 2 2 3" xfId="43631" xr:uid="{9C8F2323-0C6D-44E1-B673-6CF9007C896D}"/>
    <cellStyle name="Vírgula 4 5 3 6 2 3" xfId="25939" xr:uid="{516C5F94-6726-488E-BE9F-38BE906CFD4D}"/>
    <cellStyle name="Vírgula 4 5 3 6 2 4" xfId="37734" xr:uid="{43F9C0BE-BB2C-4A7F-B8E7-E0C358462C50}"/>
    <cellStyle name="Vírgula 4 5 3 6 3" xfId="17102" xr:uid="{337B8C5F-791A-406B-979C-05D915F3CA99}"/>
    <cellStyle name="Vírgula 4 5 3 6 3 2" xfId="28896" xr:uid="{FE73A87B-156A-4C13-A270-C456D17B0892}"/>
    <cellStyle name="Vírgula 4 5 3 6 3 3" xfId="40695" xr:uid="{CB8C5A12-AE4A-452E-9B2A-AE64009C1FC0}"/>
    <cellStyle name="Vírgula 4 5 3 6 4" xfId="23003" xr:uid="{80850C16-DFEE-493B-A708-E302322B9823}"/>
    <cellStyle name="Vírgula 4 5 3 6 5" xfId="34798" xr:uid="{840098B6-27E9-4AFA-9476-F920010AF91B}"/>
    <cellStyle name="Vírgula 4 5 3 7" xfId="12562" xr:uid="{00000000-0005-0000-0000-0000A7370000}"/>
    <cellStyle name="Vírgula 4 5 3 7 2" xfId="18493" xr:uid="{312EA667-9756-4E2C-B324-C4B51EAEEDD5}"/>
    <cellStyle name="Vírgula 4 5 3 7 2 2" xfId="30287" xr:uid="{B30BA059-6ACA-43E9-A870-6F8AABDC3740}"/>
    <cellStyle name="Vírgula 4 5 3 7 2 3" xfId="42086" xr:uid="{424536B1-2F66-4982-9580-485DD786996B}"/>
    <cellStyle name="Vírgula 4 5 3 7 3" xfId="24394" xr:uid="{DFC83227-9977-42BC-8032-ABC45FF686FE}"/>
    <cellStyle name="Vírgula 4 5 3 7 4" xfId="36189" xr:uid="{E66F950A-1C30-4EC8-BBD6-4E47B5F6E750}"/>
    <cellStyle name="Vírgula 4 5 3 8" xfId="15549" xr:uid="{58891F1D-93E5-49A0-A55D-FB52DFD0CB82}"/>
    <cellStyle name="Vírgula 4 5 3 8 2" xfId="27347" xr:uid="{824B9710-6F49-459B-95F3-0A4504D2F573}"/>
    <cellStyle name="Vírgula 4 5 3 8 3" xfId="39142" xr:uid="{E0CB5358-B539-4FCF-A02B-E069B7BDF618}"/>
    <cellStyle name="Vírgula 4 5 3 9" xfId="21457" xr:uid="{0C57CEFB-47F7-4BEC-B06C-A83B9A50698C}"/>
    <cellStyle name="Vírgula 4 5 3_Empréstimos e Financiamento SPE" xfId="10871" xr:uid="{00000000-0005-0000-0000-0000A8370000}"/>
    <cellStyle name="Vírgula 4 5 4" xfId="9766" xr:uid="{00000000-0005-0000-0000-0000A9370000}"/>
    <cellStyle name="Vírgula 4 5 4 2" xfId="9767" xr:uid="{00000000-0005-0000-0000-0000AA370000}"/>
    <cellStyle name="Vírgula 4 5 4 3" xfId="9768" xr:uid="{00000000-0005-0000-0000-0000AB370000}"/>
    <cellStyle name="Vírgula 4 5 5" xfId="9769" xr:uid="{00000000-0005-0000-0000-0000AC370000}"/>
    <cellStyle name="Vírgula 4 5 6" xfId="9770" xr:uid="{00000000-0005-0000-0000-0000AD370000}"/>
    <cellStyle name="Vírgula 4 5 7" xfId="9771" xr:uid="{00000000-0005-0000-0000-0000AE370000}"/>
    <cellStyle name="Vírgula 4 5 8" xfId="11008" xr:uid="{00000000-0005-0000-0000-0000AF370000}"/>
    <cellStyle name="Vírgula 4 5 8 2" xfId="13957" xr:uid="{00000000-0005-0000-0000-0000B0370000}"/>
    <cellStyle name="Vírgula 4 5 8 2 2" xfId="19888" xr:uid="{B31A8CBF-9A98-43A0-BB0F-63D4D4E61075}"/>
    <cellStyle name="Vírgula 4 5 8 2 2 2" xfId="31682" xr:uid="{138966BC-F739-4873-AED0-83D9BFBD37DC}"/>
    <cellStyle name="Vírgula 4 5 8 2 2 3" xfId="43481" xr:uid="{E2A75016-0CE6-4D29-98BD-150311F2C86F}"/>
    <cellStyle name="Vírgula 4 5 8 2 3" xfId="25789" xr:uid="{8658F0D7-E6A7-4F2F-99AE-D67CE8EF307C}"/>
    <cellStyle name="Vírgula 4 5 8 2 4" xfId="37584" xr:uid="{DF51D822-982C-43C9-9EF1-3999471E76DD}"/>
    <cellStyle name="Vírgula 4 5 8 3" xfId="16952" xr:uid="{8571B79F-3257-423B-AE72-4F26B3303D3D}"/>
    <cellStyle name="Vírgula 4 5 8 3 2" xfId="28746" xr:uid="{8F9CDC85-D70A-4E01-B359-DA4BDD5F76D7}"/>
    <cellStyle name="Vírgula 4 5 8 3 3" xfId="40545" xr:uid="{2693A220-1A4A-4E64-9B24-F43A84887804}"/>
    <cellStyle name="Vírgula 4 5 8 4" xfId="22853" xr:uid="{B8C828B8-B18D-4FB0-B4A3-CB2224B2CC37}"/>
    <cellStyle name="Vírgula 4 5 8 5" xfId="34648" xr:uid="{16D12F58-BCA3-4BA1-928F-291018AC204A}"/>
    <cellStyle name="Vírgula 4 5 9" xfId="12409" xr:uid="{00000000-0005-0000-0000-0000B1370000}"/>
    <cellStyle name="Vírgula 4 5 9 2" xfId="18340" xr:uid="{29FB0621-812C-4A25-AE15-E138864C993E}"/>
    <cellStyle name="Vírgula 4 5 9 2 2" xfId="30134" xr:uid="{942EC1FB-B3AF-473C-A9F1-7897D74E20DC}"/>
    <cellStyle name="Vírgula 4 5 9 2 3" xfId="41933" xr:uid="{F1FEC5E3-3D4C-4802-9B3B-11CA78E5963B}"/>
    <cellStyle name="Vírgula 4 5 9 3" xfId="24241" xr:uid="{F3FCBA9C-F17C-45DA-AD3A-39C8B795F428}"/>
    <cellStyle name="Vírgula 4 5 9 4" xfId="36036" xr:uid="{38A81B77-4747-43D8-8C81-F23D9CC052FA}"/>
    <cellStyle name="Vírgula 4 5_Empréstimos e Financiamento SPE" xfId="10869" xr:uid="{00000000-0005-0000-0000-0000B2370000}"/>
    <cellStyle name="Vírgula 4 6" xfId="174" xr:uid="{00000000-0005-0000-0000-0000B3370000}"/>
    <cellStyle name="Vírgula 4 6 10" xfId="15405" xr:uid="{3D78391C-B85E-4C09-A7FF-5FA047808464}"/>
    <cellStyle name="Vírgula 4 6 10 2" xfId="27203" xr:uid="{DE292396-912A-4777-BA35-1E51FD466F75}"/>
    <cellStyle name="Vírgula 4 6 10 3" xfId="38998" xr:uid="{89F0BCB3-59A8-4E23-89C5-2290189E2505}"/>
    <cellStyle name="Vírgula 4 6 11" xfId="21313" xr:uid="{5AFBFBC8-0984-40D8-AE0A-4286D7F54A94}"/>
    <cellStyle name="Vírgula 4 6 12" xfId="33105" xr:uid="{2778FF98-583B-47C7-8CA7-2C21900E73CF}"/>
    <cellStyle name="Vírgula 4 6 2" xfId="600" xr:uid="{00000000-0005-0000-0000-0000B4370000}"/>
    <cellStyle name="Vírgula 4 6 2 10" xfId="33402" xr:uid="{90FCE032-D66D-4E73-9C3A-66597172C428}"/>
    <cellStyle name="Vírgula 4 6 2 2" xfId="9772" xr:uid="{00000000-0005-0000-0000-0000B5370000}"/>
    <cellStyle name="Vírgula 4 6 2 2 2" xfId="9773" xr:uid="{00000000-0005-0000-0000-0000B6370000}"/>
    <cellStyle name="Vírgula 4 6 2 2 3" xfId="9774" xr:uid="{00000000-0005-0000-0000-0000B7370000}"/>
    <cellStyle name="Vírgula 4 6 2 3" xfId="9775" xr:uid="{00000000-0005-0000-0000-0000B8370000}"/>
    <cellStyle name="Vírgula 4 6 2 4" xfId="9776" xr:uid="{00000000-0005-0000-0000-0000B9370000}"/>
    <cellStyle name="Vírgula 4 6 2 5" xfId="9777" xr:uid="{00000000-0005-0000-0000-0000BA370000}"/>
    <cellStyle name="Vírgula 4 6 2 6" xfId="11311" xr:uid="{00000000-0005-0000-0000-0000BB370000}"/>
    <cellStyle name="Vírgula 4 6 2 6 2" xfId="14254" xr:uid="{00000000-0005-0000-0000-0000BC370000}"/>
    <cellStyle name="Vírgula 4 6 2 6 2 2" xfId="20185" xr:uid="{64A32BA0-87D6-4116-A8E1-BD401346DBE5}"/>
    <cellStyle name="Vírgula 4 6 2 6 2 2 2" xfId="31979" xr:uid="{7224E318-86CE-4FCD-B7AC-E74DE01D0695}"/>
    <cellStyle name="Vírgula 4 6 2 6 2 2 3" xfId="43778" xr:uid="{FCF4BAAF-3644-4135-8677-AE161AFE9706}"/>
    <cellStyle name="Vírgula 4 6 2 6 2 3" xfId="26086" xr:uid="{CE193DE5-E615-473E-B272-3FD9A9F84578}"/>
    <cellStyle name="Vírgula 4 6 2 6 2 4" xfId="37881" xr:uid="{FE05CC7E-FDEE-4B42-8202-1878398FFF7E}"/>
    <cellStyle name="Vírgula 4 6 2 6 3" xfId="17249" xr:uid="{EE59A35A-2A45-4E03-9A7A-57C3EAFFC708}"/>
    <cellStyle name="Vírgula 4 6 2 6 3 2" xfId="29043" xr:uid="{21D90FBA-4944-436A-AA39-E3C877BE1C0F}"/>
    <cellStyle name="Vírgula 4 6 2 6 3 3" xfId="40842" xr:uid="{6DC3BAE6-5CF8-4B3C-AC01-6E6DA713C6B0}"/>
    <cellStyle name="Vírgula 4 6 2 6 4" xfId="23150" xr:uid="{99FCBDB7-824C-4537-8EE2-058A0FEE2C91}"/>
    <cellStyle name="Vírgula 4 6 2 6 5" xfId="34945" xr:uid="{CE899E7A-D569-486A-B2BF-3CD1D1D78B8B}"/>
    <cellStyle name="Vírgula 4 6 2 7" xfId="12715" xr:uid="{00000000-0005-0000-0000-0000BD370000}"/>
    <cellStyle name="Vírgula 4 6 2 7 2" xfId="18646" xr:uid="{A6C30FEA-C4CB-45EA-A75D-2ADA00C07DAA}"/>
    <cellStyle name="Vírgula 4 6 2 7 2 2" xfId="30440" xr:uid="{FA451C6A-1A69-4BCC-B643-70962587A643}"/>
    <cellStyle name="Vírgula 4 6 2 7 2 3" xfId="42239" xr:uid="{EA6BB36A-89EA-4241-81C3-222BCD8602B6}"/>
    <cellStyle name="Vírgula 4 6 2 7 3" xfId="24547" xr:uid="{7E2C4177-817F-485F-A0CD-A3FF1E446830}"/>
    <cellStyle name="Vírgula 4 6 2 7 4" xfId="36342" xr:uid="{49775EBE-02A3-46DB-9FB6-9A4B11CCF288}"/>
    <cellStyle name="Vírgula 4 6 2 8" xfId="15702" xr:uid="{0506DE4E-FBCE-4078-A6B3-7B967EF13B54}"/>
    <cellStyle name="Vírgula 4 6 2 8 2" xfId="27500" xr:uid="{11158F00-28D0-48E6-9541-FD467973C257}"/>
    <cellStyle name="Vírgula 4 6 2 8 3" xfId="39295" xr:uid="{7772A026-DD64-4E21-8C5D-9806F9ADC91A}"/>
    <cellStyle name="Vírgula 4 6 2 9" xfId="21610" xr:uid="{BB1F139E-04A5-4D77-804B-62F415CA65BA}"/>
    <cellStyle name="Vírgula 4 6 2_Empréstimos e Financiamento SPE" xfId="10873" xr:uid="{00000000-0005-0000-0000-0000BE370000}"/>
    <cellStyle name="Vírgula 4 6 3" xfId="455" xr:uid="{00000000-0005-0000-0000-0000BF370000}"/>
    <cellStyle name="Vírgula 4 6 3 10" xfId="33257" xr:uid="{9329EACC-139B-4A1E-B0C6-66E3779D313E}"/>
    <cellStyle name="Vírgula 4 6 3 2" xfId="9778" xr:uid="{00000000-0005-0000-0000-0000C0370000}"/>
    <cellStyle name="Vírgula 4 6 3 2 2" xfId="9779" xr:uid="{00000000-0005-0000-0000-0000C1370000}"/>
    <cellStyle name="Vírgula 4 6 3 2 3" xfId="9780" xr:uid="{00000000-0005-0000-0000-0000C2370000}"/>
    <cellStyle name="Vírgula 4 6 3 3" xfId="9781" xr:uid="{00000000-0005-0000-0000-0000C3370000}"/>
    <cellStyle name="Vírgula 4 6 3 4" xfId="9782" xr:uid="{00000000-0005-0000-0000-0000C4370000}"/>
    <cellStyle name="Vírgula 4 6 3 5" xfId="9783" xr:uid="{00000000-0005-0000-0000-0000C5370000}"/>
    <cellStyle name="Vírgula 4 6 3 6" xfId="11172" xr:uid="{00000000-0005-0000-0000-0000C6370000}"/>
    <cellStyle name="Vírgula 4 6 3 6 2" xfId="14115" xr:uid="{00000000-0005-0000-0000-0000C7370000}"/>
    <cellStyle name="Vírgula 4 6 3 6 2 2" xfId="20046" xr:uid="{0642E1B0-B99D-4F94-A1D1-AAB7D69BD101}"/>
    <cellStyle name="Vírgula 4 6 3 6 2 2 2" xfId="31840" xr:uid="{4F82D6D8-7761-4103-B254-180ACA3B7F55}"/>
    <cellStyle name="Vírgula 4 6 3 6 2 2 3" xfId="43639" xr:uid="{0EC3C5C9-8A78-4A60-8E03-87220E8B4020}"/>
    <cellStyle name="Vírgula 4 6 3 6 2 3" xfId="25947" xr:uid="{CBD1B951-D583-4962-A4B8-7AC8A37D6EAC}"/>
    <cellStyle name="Vírgula 4 6 3 6 2 4" xfId="37742" xr:uid="{BABA028E-5C2C-4D75-8BA3-CC20DE210DB6}"/>
    <cellStyle name="Vírgula 4 6 3 6 3" xfId="17110" xr:uid="{BC6316AD-28C4-4859-8A4D-AF9E038A209D}"/>
    <cellStyle name="Vírgula 4 6 3 6 3 2" xfId="28904" xr:uid="{C85B067C-1AE8-42DA-9DA3-9B46CF813E62}"/>
    <cellStyle name="Vírgula 4 6 3 6 3 3" xfId="40703" xr:uid="{A82CD8BB-0DCD-4240-99EC-BAF51816960E}"/>
    <cellStyle name="Vírgula 4 6 3 6 4" xfId="23011" xr:uid="{548D84B7-8073-4C34-9940-DBE85885E12F}"/>
    <cellStyle name="Vírgula 4 6 3 6 5" xfId="34806" xr:uid="{C36DECE8-285A-41A6-988D-E915E1EE4031}"/>
    <cellStyle name="Vírgula 4 6 3 7" xfId="12570" xr:uid="{00000000-0005-0000-0000-0000C8370000}"/>
    <cellStyle name="Vírgula 4 6 3 7 2" xfId="18501" xr:uid="{147F80FD-6036-4B23-8450-C24B61C514C1}"/>
    <cellStyle name="Vírgula 4 6 3 7 2 2" xfId="30295" xr:uid="{D05DAF30-5D16-4616-829D-0D9CC897DD6D}"/>
    <cellStyle name="Vírgula 4 6 3 7 2 3" xfId="42094" xr:uid="{CD0466FC-1ED5-42EC-8889-FEB553C67A75}"/>
    <cellStyle name="Vírgula 4 6 3 7 3" xfId="24402" xr:uid="{B543CD6E-F0BC-4EA7-A409-125E023EA96C}"/>
    <cellStyle name="Vírgula 4 6 3 7 4" xfId="36197" xr:uid="{6444F1EA-47D7-4CB5-839C-9723D38FCAFB}"/>
    <cellStyle name="Vírgula 4 6 3 8" xfId="15557" xr:uid="{0C355E8B-30C5-4162-B938-D28115807BF8}"/>
    <cellStyle name="Vírgula 4 6 3 8 2" xfId="27355" xr:uid="{645E4D93-B69D-473A-A0D0-90A4E1910310}"/>
    <cellStyle name="Vírgula 4 6 3 8 3" xfId="39150" xr:uid="{E592D8AD-A0CD-422F-8B0C-48BCB78E5CB8}"/>
    <cellStyle name="Vírgula 4 6 3 9" xfId="21465" xr:uid="{39D391AA-7EFF-4ED9-840B-D27F7F67AAB0}"/>
    <cellStyle name="Vírgula 4 6 3_Empréstimos e Financiamento SPE" xfId="10874" xr:uid="{00000000-0005-0000-0000-0000C9370000}"/>
    <cellStyle name="Vírgula 4 6 4" xfId="9784" xr:uid="{00000000-0005-0000-0000-0000CA370000}"/>
    <cellStyle name="Vírgula 4 6 4 2" xfId="9785" xr:uid="{00000000-0005-0000-0000-0000CB370000}"/>
    <cellStyle name="Vírgula 4 6 4 3" xfId="9786" xr:uid="{00000000-0005-0000-0000-0000CC370000}"/>
    <cellStyle name="Vírgula 4 6 5" xfId="9787" xr:uid="{00000000-0005-0000-0000-0000CD370000}"/>
    <cellStyle name="Vírgula 4 6 6" xfId="9788" xr:uid="{00000000-0005-0000-0000-0000CE370000}"/>
    <cellStyle name="Vírgula 4 6 7" xfId="9789" xr:uid="{00000000-0005-0000-0000-0000CF370000}"/>
    <cellStyle name="Vírgula 4 6 8" xfId="11016" xr:uid="{00000000-0005-0000-0000-0000D0370000}"/>
    <cellStyle name="Vírgula 4 6 8 2" xfId="13965" xr:uid="{00000000-0005-0000-0000-0000D1370000}"/>
    <cellStyle name="Vírgula 4 6 8 2 2" xfId="19896" xr:uid="{BC6A2ED8-9FB4-4267-941D-0F097B7F70CD}"/>
    <cellStyle name="Vírgula 4 6 8 2 2 2" xfId="31690" xr:uid="{CCBFF149-D46C-4D57-A046-901C27D66B61}"/>
    <cellStyle name="Vírgula 4 6 8 2 2 3" xfId="43489" xr:uid="{FB1B8F79-6DAB-4BC6-B963-2A42BA6A4102}"/>
    <cellStyle name="Vírgula 4 6 8 2 3" xfId="25797" xr:uid="{EA83313E-696E-40B0-875F-3582ECFBC8DD}"/>
    <cellStyle name="Vírgula 4 6 8 2 4" xfId="37592" xr:uid="{5551A362-09BE-4296-97B4-7503C9FAC962}"/>
    <cellStyle name="Vírgula 4 6 8 3" xfId="16960" xr:uid="{EF03CEE3-9313-472B-BD83-3FF98FB50E7B}"/>
    <cellStyle name="Vírgula 4 6 8 3 2" xfId="28754" xr:uid="{324D5CF4-71C0-441E-AF78-CB5AC8ACBB42}"/>
    <cellStyle name="Vírgula 4 6 8 3 3" xfId="40553" xr:uid="{808AD932-4E49-4FCA-AD1E-8DDBAEA12FC5}"/>
    <cellStyle name="Vírgula 4 6 8 4" xfId="22861" xr:uid="{3B3C606D-D686-465C-AD94-EEB701062BB6}"/>
    <cellStyle name="Vírgula 4 6 8 5" xfId="34656" xr:uid="{48BAF5CA-A76C-41AA-A70C-E542CDE4684C}"/>
    <cellStyle name="Vírgula 4 6 9" xfId="12418" xr:uid="{00000000-0005-0000-0000-0000D2370000}"/>
    <cellStyle name="Vírgula 4 6 9 2" xfId="18349" xr:uid="{070ACB3F-48CA-4CD7-A189-D45851A3F4A5}"/>
    <cellStyle name="Vírgula 4 6 9 2 2" xfId="30143" xr:uid="{764132B9-30DE-48A5-95A0-141602E256E4}"/>
    <cellStyle name="Vírgula 4 6 9 2 3" xfId="41942" xr:uid="{7AAB5160-5542-4B24-9D4C-FE7BF5B52F90}"/>
    <cellStyle name="Vírgula 4 6 9 3" xfId="24250" xr:uid="{58AAB93A-1C6F-428B-9E04-AF65543CBD1B}"/>
    <cellStyle name="Vírgula 4 6 9 4" xfId="36045" xr:uid="{A2F0614C-3188-4B40-B449-333E0554B0F4}"/>
    <cellStyle name="Vírgula 4 6_Empréstimos e Financiamento SPE" xfId="10872" xr:uid="{00000000-0005-0000-0000-0000D3370000}"/>
    <cellStyle name="Vírgula 4 7" xfId="188" xr:uid="{00000000-0005-0000-0000-0000D4370000}"/>
    <cellStyle name="Vírgula 4 7 10" xfId="15417" xr:uid="{5CD829D9-2B39-4B28-AB24-8E319D1BFA28}"/>
    <cellStyle name="Vírgula 4 7 10 2" xfId="27215" xr:uid="{190A07F4-BD7A-4732-9CFC-569D622F739C}"/>
    <cellStyle name="Vírgula 4 7 10 3" xfId="39010" xr:uid="{89193EF0-AA70-4D92-9410-F553D593A08A}"/>
    <cellStyle name="Vírgula 4 7 11" xfId="21325" xr:uid="{A0576E2A-AC3C-42CC-8EAA-78A6FB1BABB9}"/>
    <cellStyle name="Vírgula 4 7 12" xfId="33117" xr:uid="{DD1859BD-0252-4805-B2CE-51EDD9954908}"/>
    <cellStyle name="Vírgula 4 7 2" xfId="612" xr:uid="{00000000-0005-0000-0000-0000D5370000}"/>
    <cellStyle name="Vírgula 4 7 2 10" xfId="33414" xr:uid="{89CEC352-7277-44CF-821F-E6B1C9CB2077}"/>
    <cellStyle name="Vírgula 4 7 2 2" xfId="9790" xr:uid="{00000000-0005-0000-0000-0000D6370000}"/>
    <cellStyle name="Vírgula 4 7 2 2 2" xfId="9791" xr:uid="{00000000-0005-0000-0000-0000D7370000}"/>
    <cellStyle name="Vírgula 4 7 2 2 3" xfId="9792" xr:uid="{00000000-0005-0000-0000-0000D8370000}"/>
    <cellStyle name="Vírgula 4 7 2 3" xfId="9793" xr:uid="{00000000-0005-0000-0000-0000D9370000}"/>
    <cellStyle name="Vírgula 4 7 2 4" xfId="9794" xr:uid="{00000000-0005-0000-0000-0000DA370000}"/>
    <cellStyle name="Vírgula 4 7 2 5" xfId="9795" xr:uid="{00000000-0005-0000-0000-0000DB370000}"/>
    <cellStyle name="Vírgula 4 7 2 6" xfId="11322" xr:uid="{00000000-0005-0000-0000-0000DC370000}"/>
    <cellStyle name="Vírgula 4 7 2 6 2" xfId="14265" xr:uid="{00000000-0005-0000-0000-0000DD370000}"/>
    <cellStyle name="Vírgula 4 7 2 6 2 2" xfId="20196" xr:uid="{BF018705-9A3F-49CC-BD6C-6DFEF6D88131}"/>
    <cellStyle name="Vírgula 4 7 2 6 2 2 2" xfId="31990" xr:uid="{B7ADD014-A3E3-41F7-8F27-CABDE63292E6}"/>
    <cellStyle name="Vírgula 4 7 2 6 2 2 3" xfId="43789" xr:uid="{D660316D-E891-446C-ADD0-AA4CBCE1F3EB}"/>
    <cellStyle name="Vírgula 4 7 2 6 2 3" xfId="26097" xr:uid="{776C7A0A-289E-4CB0-A245-766BE4F9411F}"/>
    <cellStyle name="Vírgula 4 7 2 6 2 4" xfId="37892" xr:uid="{8F1BCD75-AC82-4FE0-B972-91B0AD5075A3}"/>
    <cellStyle name="Vírgula 4 7 2 6 3" xfId="17260" xr:uid="{0749836D-2442-446A-92C1-3760C952CCB7}"/>
    <cellStyle name="Vírgula 4 7 2 6 3 2" xfId="29054" xr:uid="{16477488-A54A-49BD-80C1-904889736959}"/>
    <cellStyle name="Vírgula 4 7 2 6 3 3" xfId="40853" xr:uid="{422193D5-506D-4C0A-9CFC-54C2A00CA4CB}"/>
    <cellStyle name="Vírgula 4 7 2 6 4" xfId="23161" xr:uid="{2E5B69D7-6AA5-49CF-A528-7F8119BBB76D}"/>
    <cellStyle name="Vírgula 4 7 2 6 5" xfId="34956" xr:uid="{70547D36-839D-4B40-85DD-263DAE17ED40}"/>
    <cellStyle name="Vírgula 4 7 2 7" xfId="12727" xr:uid="{00000000-0005-0000-0000-0000DE370000}"/>
    <cellStyle name="Vírgula 4 7 2 7 2" xfId="18658" xr:uid="{C30FA4D9-9AB7-49D9-8EB5-F93B70C74288}"/>
    <cellStyle name="Vírgula 4 7 2 7 2 2" xfId="30452" xr:uid="{2DD59F6A-E09E-46B4-9767-B66616C61E44}"/>
    <cellStyle name="Vírgula 4 7 2 7 2 3" xfId="42251" xr:uid="{74AFE77D-E06B-4D21-956A-445D0CCBE853}"/>
    <cellStyle name="Vírgula 4 7 2 7 3" xfId="24559" xr:uid="{C758BB90-8AF0-4786-8F05-D506F1707B8C}"/>
    <cellStyle name="Vírgula 4 7 2 7 4" xfId="36354" xr:uid="{2F35B0A8-61E5-49F1-8303-1C4DE90EA337}"/>
    <cellStyle name="Vírgula 4 7 2 8" xfId="15714" xr:uid="{0538EA3C-C3C8-43B5-8162-EA8AFFFB793E}"/>
    <cellStyle name="Vírgula 4 7 2 8 2" xfId="27512" xr:uid="{50C0DD2B-969D-440E-979F-EA915A0F7BF7}"/>
    <cellStyle name="Vírgula 4 7 2 8 3" xfId="39307" xr:uid="{309B6771-84B7-4A1B-A3C6-A389AC063B26}"/>
    <cellStyle name="Vírgula 4 7 2 9" xfId="21622" xr:uid="{598C8311-A1C5-4AE3-94EC-05AE8A5CF741}"/>
    <cellStyle name="Vírgula 4 7 2_Empréstimos e Financiamento SPE" xfId="10876" xr:uid="{00000000-0005-0000-0000-0000DF370000}"/>
    <cellStyle name="Vírgula 4 7 3" xfId="466" xr:uid="{00000000-0005-0000-0000-0000E0370000}"/>
    <cellStyle name="Vírgula 4 7 3 10" xfId="33268" xr:uid="{95E88E51-CB05-41A4-ABAE-477BB5736163}"/>
    <cellStyle name="Vírgula 4 7 3 2" xfId="9796" xr:uid="{00000000-0005-0000-0000-0000E1370000}"/>
    <cellStyle name="Vírgula 4 7 3 2 2" xfId="9797" xr:uid="{00000000-0005-0000-0000-0000E2370000}"/>
    <cellStyle name="Vírgula 4 7 3 2 3" xfId="9798" xr:uid="{00000000-0005-0000-0000-0000E3370000}"/>
    <cellStyle name="Vírgula 4 7 3 3" xfId="9799" xr:uid="{00000000-0005-0000-0000-0000E4370000}"/>
    <cellStyle name="Vírgula 4 7 3 4" xfId="9800" xr:uid="{00000000-0005-0000-0000-0000E5370000}"/>
    <cellStyle name="Vírgula 4 7 3 5" xfId="9801" xr:uid="{00000000-0005-0000-0000-0000E6370000}"/>
    <cellStyle name="Vírgula 4 7 3 6" xfId="11183" xr:uid="{00000000-0005-0000-0000-0000E7370000}"/>
    <cellStyle name="Vírgula 4 7 3 6 2" xfId="14126" xr:uid="{00000000-0005-0000-0000-0000E8370000}"/>
    <cellStyle name="Vírgula 4 7 3 6 2 2" xfId="20057" xr:uid="{632882A7-6C3F-4324-B4BA-0DAA6EEF2FA8}"/>
    <cellStyle name="Vírgula 4 7 3 6 2 2 2" xfId="31851" xr:uid="{0693E10D-E031-4861-BCA8-1F0D7D3747F6}"/>
    <cellStyle name="Vírgula 4 7 3 6 2 2 3" xfId="43650" xr:uid="{B2FA6513-0E86-480A-8BC1-53AAE286B5B0}"/>
    <cellStyle name="Vírgula 4 7 3 6 2 3" xfId="25958" xr:uid="{528AD1AF-0D7C-4CCE-9EA0-0903AF8FE9DD}"/>
    <cellStyle name="Vírgula 4 7 3 6 2 4" xfId="37753" xr:uid="{C57D0925-DDE0-4823-92B1-B949BEBE6794}"/>
    <cellStyle name="Vírgula 4 7 3 6 3" xfId="17121" xr:uid="{9E4A40CF-3505-4CC6-A3FE-28548D75DD36}"/>
    <cellStyle name="Vírgula 4 7 3 6 3 2" xfId="28915" xr:uid="{45FCCCB8-D09F-4E29-BA54-D69BAB4EC7B6}"/>
    <cellStyle name="Vírgula 4 7 3 6 3 3" xfId="40714" xr:uid="{5EA44902-3747-4E9E-A227-7C07DDDEE222}"/>
    <cellStyle name="Vírgula 4 7 3 6 4" xfId="23022" xr:uid="{27F2D5E3-B333-44C6-9E72-1465C3793280}"/>
    <cellStyle name="Vírgula 4 7 3 6 5" xfId="34817" xr:uid="{4D2572A4-620B-4B50-8309-60778BB7E802}"/>
    <cellStyle name="Vírgula 4 7 3 7" xfId="12581" xr:uid="{00000000-0005-0000-0000-0000E9370000}"/>
    <cellStyle name="Vírgula 4 7 3 7 2" xfId="18512" xr:uid="{A991E32F-9941-4E0B-A737-9CBBE2FEF4A8}"/>
    <cellStyle name="Vírgula 4 7 3 7 2 2" xfId="30306" xr:uid="{387956FB-0256-4546-BABB-12584BFAE4C8}"/>
    <cellStyle name="Vírgula 4 7 3 7 2 3" xfId="42105" xr:uid="{B0D28724-E11C-4ED1-9C8C-CE25D03DF162}"/>
    <cellStyle name="Vírgula 4 7 3 7 3" xfId="24413" xr:uid="{523B84CC-F4A3-4C0E-9701-D365E8DC9A87}"/>
    <cellStyle name="Vírgula 4 7 3 7 4" xfId="36208" xr:uid="{5FE9C4E4-6989-40FB-B176-8E758D03A5B1}"/>
    <cellStyle name="Vírgula 4 7 3 8" xfId="15568" xr:uid="{F13E775D-F920-4B72-87DC-AE29E67C8B89}"/>
    <cellStyle name="Vírgula 4 7 3 8 2" xfId="27366" xr:uid="{0A31BA73-D1E1-49C6-90DE-DCD60110C4B4}"/>
    <cellStyle name="Vírgula 4 7 3 8 3" xfId="39161" xr:uid="{CCC366AF-721B-4744-B98B-5FE4A255E452}"/>
    <cellStyle name="Vírgula 4 7 3 9" xfId="21476" xr:uid="{D4D327EF-9344-4169-A3E5-7DD1CEE2EDFD}"/>
    <cellStyle name="Vírgula 4 7 3_Empréstimos e Financiamento SPE" xfId="10877" xr:uid="{00000000-0005-0000-0000-0000EA370000}"/>
    <cellStyle name="Vírgula 4 7 4" xfId="9802" xr:uid="{00000000-0005-0000-0000-0000EB370000}"/>
    <cellStyle name="Vírgula 4 7 4 2" xfId="9803" xr:uid="{00000000-0005-0000-0000-0000EC370000}"/>
    <cellStyle name="Vírgula 4 7 4 3" xfId="9804" xr:uid="{00000000-0005-0000-0000-0000ED370000}"/>
    <cellStyle name="Vírgula 4 7 5" xfId="9805" xr:uid="{00000000-0005-0000-0000-0000EE370000}"/>
    <cellStyle name="Vírgula 4 7 6" xfId="9806" xr:uid="{00000000-0005-0000-0000-0000EF370000}"/>
    <cellStyle name="Vírgula 4 7 7" xfId="9807" xr:uid="{00000000-0005-0000-0000-0000F0370000}"/>
    <cellStyle name="Vírgula 4 7 8" xfId="11027" xr:uid="{00000000-0005-0000-0000-0000F1370000}"/>
    <cellStyle name="Vírgula 4 7 8 2" xfId="13976" xr:uid="{00000000-0005-0000-0000-0000F2370000}"/>
    <cellStyle name="Vírgula 4 7 8 2 2" xfId="19907" xr:uid="{26839BFF-642D-4110-A20D-A840EB5736CD}"/>
    <cellStyle name="Vírgula 4 7 8 2 2 2" xfId="31701" xr:uid="{CB3A7D20-DCD0-4555-BA0A-08CB5497875A}"/>
    <cellStyle name="Vírgula 4 7 8 2 2 3" xfId="43500" xr:uid="{86F3F155-1242-42BC-9E2B-96C01003C7B0}"/>
    <cellStyle name="Vírgula 4 7 8 2 3" xfId="25808" xr:uid="{5787B301-61C6-49D7-88FA-5D8E3EB4C0B9}"/>
    <cellStyle name="Vírgula 4 7 8 2 4" xfId="37603" xr:uid="{43B65FDB-C4F8-4504-AE9F-36297475B0D9}"/>
    <cellStyle name="Vírgula 4 7 8 3" xfId="16971" xr:uid="{3A398D45-8C07-4E3F-97BC-A21ED40A3729}"/>
    <cellStyle name="Vírgula 4 7 8 3 2" xfId="28765" xr:uid="{376D85A3-B273-4E79-9459-B9A95FCFE431}"/>
    <cellStyle name="Vírgula 4 7 8 3 3" xfId="40564" xr:uid="{952002CA-5A17-4E80-BC2F-4E1636A0618F}"/>
    <cellStyle name="Vírgula 4 7 8 4" xfId="22872" xr:uid="{4B191410-6FCC-48FB-952A-08A6A108935C}"/>
    <cellStyle name="Vírgula 4 7 8 5" xfId="34667" xr:uid="{C048BACA-3208-48EF-8E0B-6DE45C8EDC37}"/>
    <cellStyle name="Vírgula 4 7 9" xfId="12430" xr:uid="{00000000-0005-0000-0000-0000F3370000}"/>
    <cellStyle name="Vírgula 4 7 9 2" xfId="18361" xr:uid="{548D45DA-6203-4D68-876B-041EA0F1A30B}"/>
    <cellStyle name="Vírgula 4 7 9 2 2" xfId="30155" xr:uid="{EE6F4647-4B43-4E00-A289-26B389C66EB2}"/>
    <cellStyle name="Vírgula 4 7 9 2 3" xfId="41954" xr:uid="{B0C7C9D5-2CE7-423D-B979-19ACC8955DA8}"/>
    <cellStyle name="Vírgula 4 7 9 3" xfId="24262" xr:uid="{CE76D3BA-ECB0-4C09-8CC8-31DACC19CFF1}"/>
    <cellStyle name="Vírgula 4 7 9 4" xfId="36057" xr:uid="{AD8BE627-4ADC-4FCF-A820-BAB0E47BBC42}"/>
    <cellStyle name="Vírgula 4 7_Empréstimos e Financiamento SPE" xfId="10875" xr:uid="{00000000-0005-0000-0000-0000F4370000}"/>
    <cellStyle name="Vírgula 4 8" xfId="192" xr:uid="{00000000-0005-0000-0000-0000F5370000}"/>
    <cellStyle name="Vírgula 4 8 10" xfId="15421" xr:uid="{B396EA19-55BD-4D04-9652-B758932DC518}"/>
    <cellStyle name="Vírgula 4 8 10 2" xfId="27219" xr:uid="{1AF5F70D-8E1D-4A76-983B-9DE3F1FC13A4}"/>
    <cellStyle name="Vírgula 4 8 10 3" xfId="39014" xr:uid="{DED623CF-6376-4EAB-999B-4A5B53B4042B}"/>
    <cellStyle name="Vírgula 4 8 11" xfId="21329" xr:uid="{647AF6CA-BA46-4BA1-83F0-037C1CC44DFD}"/>
    <cellStyle name="Vírgula 4 8 12" xfId="33121" xr:uid="{6FDE8194-8BCB-4097-A9B6-C8DB54BCECF9}"/>
    <cellStyle name="Vírgula 4 8 2" xfId="616" xr:uid="{00000000-0005-0000-0000-0000F6370000}"/>
    <cellStyle name="Vírgula 4 8 2 10" xfId="33418" xr:uid="{E9324220-708B-4CED-A05A-5C1F9811EB0C}"/>
    <cellStyle name="Vírgula 4 8 2 2" xfId="9808" xr:uid="{00000000-0005-0000-0000-0000F7370000}"/>
    <cellStyle name="Vírgula 4 8 2 2 2" xfId="9809" xr:uid="{00000000-0005-0000-0000-0000F8370000}"/>
    <cellStyle name="Vírgula 4 8 2 2 3" xfId="9810" xr:uid="{00000000-0005-0000-0000-0000F9370000}"/>
    <cellStyle name="Vírgula 4 8 2 3" xfId="9811" xr:uid="{00000000-0005-0000-0000-0000FA370000}"/>
    <cellStyle name="Vírgula 4 8 2 4" xfId="9812" xr:uid="{00000000-0005-0000-0000-0000FB370000}"/>
    <cellStyle name="Vírgula 4 8 2 5" xfId="9813" xr:uid="{00000000-0005-0000-0000-0000FC370000}"/>
    <cellStyle name="Vírgula 4 8 2 6" xfId="11326" xr:uid="{00000000-0005-0000-0000-0000FD370000}"/>
    <cellStyle name="Vírgula 4 8 2 6 2" xfId="14269" xr:uid="{00000000-0005-0000-0000-0000FE370000}"/>
    <cellStyle name="Vírgula 4 8 2 6 2 2" xfId="20200" xr:uid="{5612F6F8-80C0-4CEC-9E2E-42399D6034B9}"/>
    <cellStyle name="Vírgula 4 8 2 6 2 2 2" xfId="31994" xr:uid="{0D81422E-DB46-4FB4-B3E1-4C800278342D}"/>
    <cellStyle name="Vírgula 4 8 2 6 2 2 3" xfId="43793" xr:uid="{58E884FA-4FF3-4879-9C46-70DB3FB3E213}"/>
    <cellStyle name="Vírgula 4 8 2 6 2 3" xfId="26101" xr:uid="{0FDB6783-5A23-4085-89CF-B798C5A7EBC1}"/>
    <cellStyle name="Vírgula 4 8 2 6 2 4" xfId="37896" xr:uid="{33EACE9D-0040-4710-B9D9-C292224B8AD2}"/>
    <cellStyle name="Vírgula 4 8 2 6 3" xfId="17264" xr:uid="{5A218285-3238-48CB-8313-13AB8F36120A}"/>
    <cellStyle name="Vírgula 4 8 2 6 3 2" xfId="29058" xr:uid="{A9A2C043-218F-43EA-A111-334996D60827}"/>
    <cellStyle name="Vírgula 4 8 2 6 3 3" xfId="40857" xr:uid="{D9AE3B47-BB09-462C-AA86-154E9EB8F003}"/>
    <cellStyle name="Vírgula 4 8 2 6 4" xfId="23165" xr:uid="{EB478D88-CB84-4591-B4C1-9F46DC818090}"/>
    <cellStyle name="Vírgula 4 8 2 6 5" xfId="34960" xr:uid="{2EE650CB-5AF8-4DAA-B3FC-874127B5D90C}"/>
    <cellStyle name="Vírgula 4 8 2 7" xfId="12731" xr:uid="{00000000-0005-0000-0000-0000FF370000}"/>
    <cellStyle name="Vírgula 4 8 2 7 2" xfId="18662" xr:uid="{090BBB06-12D5-4ADC-B59F-0A1C9F4F034C}"/>
    <cellStyle name="Vírgula 4 8 2 7 2 2" xfId="30456" xr:uid="{52B42BEE-CD40-469A-A460-01CA62046C64}"/>
    <cellStyle name="Vírgula 4 8 2 7 2 3" xfId="42255" xr:uid="{9D116EF4-4FFE-4392-B76F-00D3366D3D21}"/>
    <cellStyle name="Vírgula 4 8 2 7 3" xfId="24563" xr:uid="{39593F91-746D-40A0-8CFF-F53E1396686E}"/>
    <cellStyle name="Vírgula 4 8 2 7 4" xfId="36358" xr:uid="{C5D26365-C399-46F2-922E-27B75848133F}"/>
    <cellStyle name="Vírgula 4 8 2 8" xfId="15718" xr:uid="{30C3DF85-8313-44A0-B9D7-FC93F0F61E80}"/>
    <cellStyle name="Vírgula 4 8 2 8 2" xfId="27516" xr:uid="{308C698A-F23E-44C4-A54F-6F2B0C29ABF3}"/>
    <cellStyle name="Vírgula 4 8 2 8 3" xfId="39311" xr:uid="{120E3840-6B32-40E2-AB87-2423627D0892}"/>
    <cellStyle name="Vírgula 4 8 2 9" xfId="21626" xr:uid="{9D10A343-7801-43C2-A17A-F1C993CC08A0}"/>
    <cellStyle name="Vírgula 4 8 2_Empréstimos e Financiamento SPE" xfId="10879" xr:uid="{00000000-0005-0000-0000-000000380000}"/>
    <cellStyle name="Vírgula 4 8 3" xfId="470" xr:uid="{00000000-0005-0000-0000-000001380000}"/>
    <cellStyle name="Vírgula 4 8 3 10" xfId="33272" xr:uid="{54F587E2-4C2B-41A3-AC22-176460B9483D}"/>
    <cellStyle name="Vírgula 4 8 3 2" xfId="9814" xr:uid="{00000000-0005-0000-0000-000002380000}"/>
    <cellStyle name="Vírgula 4 8 3 2 2" xfId="9815" xr:uid="{00000000-0005-0000-0000-000003380000}"/>
    <cellStyle name="Vírgula 4 8 3 2 3" xfId="9816" xr:uid="{00000000-0005-0000-0000-000004380000}"/>
    <cellStyle name="Vírgula 4 8 3 3" xfId="9817" xr:uid="{00000000-0005-0000-0000-000005380000}"/>
    <cellStyle name="Vírgula 4 8 3 4" xfId="9818" xr:uid="{00000000-0005-0000-0000-000006380000}"/>
    <cellStyle name="Vírgula 4 8 3 5" xfId="9819" xr:uid="{00000000-0005-0000-0000-000007380000}"/>
    <cellStyle name="Vírgula 4 8 3 6" xfId="11187" xr:uid="{00000000-0005-0000-0000-000008380000}"/>
    <cellStyle name="Vírgula 4 8 3 6 2" xfId="14130" xr:uid="{00000000-0005-0000-0000-000009380000}"/>
    <cellStyle name="Vírgula 4 8 3 6 2 2" xfId="20061" xr:uid="{041192D0-9B2E-41AF-8DAF-6936A77F28B2}"/>
    <cellStyle name="Vírgula 4 8 3 6 2 2 2" xfId="31855" xr:uid="{47876A01-D54C-44A5-9422-F99BE596A1B2}"/>
    <cellStyle name="Vírgula 4 8 3 6 2 2 3" xfId="43654" xr:uid="{017DC1DF-08D8-4271-8BE7-A0C5ECCACF53}"/>
    <cellStyle name="Vírgula 4 8 3 6 2 3" xfId="25962" xr:uid="{E7A3E5F4-EEA0-4B90-B041-776BC3DB9530}"/>
    <cellStyle name="Vírgula 4 8 3 6 2 4" xfId="37757" xr:uid="{2CAB2455-31CB-4309-A04B-A3902B36F42C}"/>
    <cellStyle name="Vírgula 4 8 3 6 3" xfId="17125" xr:uid="{EA5EA43F-D9C9-4AE4-BA3B-6E81CEE232E1}"/>
    <cellStyle name="Vírgula 4 8 3 6 3 2" xfId="28919" xr:uid="{4C4CFF69-F3C9-4199-8736-5E1809748C55}"/>
    <cellStyle name="Vírgula 4 8 3 6 3 3" xfId="40718" xr:uid="{34B21CEA-53AA-42F8-A47D-55CC7AEC53A0}"/>
    <cellStyle name="Vírgula 4 8 3 6 4" xfId="23026" xr:uid="{321EA98D-2CA9-48F1-BAB2-57BBC0BB7219}"/>
    <cellStyle name="Vírgula 4 8 3 6 5" xfId="34821" xr:uid="{D52C22CA-2835-47FE-9C7F-67B383FBDA7F}"/>
    <cellStyle name="Vírgula 4 8 3 7" xfId="12585" xr:uid="{00000000-0005-0000-0000-00000A380000}"/>
    <cellStyle name="Vírgula 4 8 3 7 2" xfId="18516" xr:uid="{6869D28A-16AC-42D3-A601-58F7B7023CCC}"/>
    <cellStyle name="Vírgula 4 8 3 7 2 2" xfId="30310" xr:uid="{7DDF072D-DDDF-4092-9184-4AFC38E242B2}"/>
    <cellStyle name="Vírgula 4 8 3 7 2 3" xfId="42109" xr:uid="{2AFCE71B-F8E0-41F2-87C1-C839CF291846}"/>
    <cellStyle name="Vírgula 4 8 3 7 3" xfId="24417" xr:uid="{D8B94197-73D7-4A4C-9D63-5FAB39496506}"/>
    <cellStyle name="Vírgula 4 8 3 7 4" xfId="36212" xr:uid="{E777A985-235F-410B-A060-75B3AAF59906}"/>
    <cellStyle name="Vírgula 4 8 3 8" xfId="15572" xr:uid="{6256E24B-B21E-41C0-9BDB-9A19A4A3CF8A}"/>
    <cellStyle name="Vírgula 4 8 3 8 2" xfId="27370" xr:uid="{2B51B60C-E58B-4875-800A-D5FDBCB89FA8}"/>
    <cellStyle name="Vírgula 4 8 3 8 3" xfId="39165" xr:uid="{DB994B65-ADB3-4556-8538-F51FE240A834}"/>
    <cellStyle name="Vírgula 4 8 3 9" xfId="21480" xr:uid="{704002E4-88AA-4541-A956-1CE71569B7F3}"/>
    <cellStyle name="Vírgula 4 8 3_Empréstimos e Financiamento SPE" xfId="10880" xr:uid="{00000000-0005-0000-0000-00000B380000}"/>
    <cellStyle name="Vírgula 4 8 4" xfId="9820" xr:uid="{00000000-0005-0000-0000-00000C380000}"/>
    <cellStyle name="Vírgula 4 8 4 2" xfId="9821" xr:uid="{00000000-0005-0000-0000-00000D380000}"/>
    <cellStyle name="Vírgula 4 8 4 3" xfId="9822" xr:uid="{00000000-0005-0000-0000-00000E380000}"/>
    <cellStyle name="Vírgula 4 8 5" xfId="9823" xr:uid="{00000000-0005-0000-0000-00000F380000}"/>
    <cellStyle name="Vírgula 4 8 6" xfId="9824" xr:uid="{00000000-0005-0000-0000-000010380000}"/>
    <cellStyle name="Vírgula 4 8 7" xfId="9825" xr:uid="{00000000-0005-0000-0000-000011380000}"/>
    <cellStyle name="Vírgula 4 8 8" xfId="11031" xr:uid="{00000000-0005-0000-0000-000012380000}"/>
    <cellStyle name="Vírgula 4 8 8 2" xfId="13980" xr:uid="{00000000-0005-0000-0000-000013380000}"/>
    <cellStyle name="Vírgula 4 8 8 2 2" xfId="19911" xr:uid="{F1FD5303-539B-4A31-BC8E-64E554CBE6F8}"/>
    <cellStyle name="Vírgula 4 8 8 2 2 2" xfId="31705" xr:uid="{AD84601A-509D-4472-9C75-B6E181BAB8E3}"/>
    <cellStyle name="Vírgula 4 8 8 2 2 3" xfId="43504" xr:uid="{CA58D156-3296-4D1B-BA54-F7D1413430E6}"/>
    <cellStyle name="Vírgula 4 8 8 2 3" xfId="25812" xr:uid="{3BC90668-C36D-40DB-8CBB-225338A8FE19}"/>
    <cellStyle name="Vírgula 4 8 8 2 4" xfId="37607" xr:uid="{14DEFFE5-C43C-4712-89D2-9E48B919A947}"/>
    <cellStyle name="Vírgula 4 8 8 3" xfId="16975" xr:uid="{5D6999E2-5D40-4AE4-A49E-A604B6727E26}"/>
    <cellStyle name="Vírgula 4 8 8 3 2" xfId="28769" xr:uid="{56A8E18D-B533-4920-AB38-F3B352F7C5B2}"/>
    <cellStyle name="Vírgula 4 8 8 3 3" xfId="40568" xr:uid="{64A0F4E7-CA98-44E3-88A8-F6E5B4833AC7}"/>
    <cellStyle name="Vírgula 4 8 8 4" xfId="22876" xr:uid="{A3656308-ED7C-41F5-B8A7-4DBDCC087FD0}"/>
    <cellStyle name="Vírgula 4 8 8 5" xfId="34671" xr:uid="{57ED4280-41EA-4810-A7F9-3C12316D1F2B}"/>
    <cellStyle name="Vírgula 4 8 9" xfId="12434" xr:uid="{00000000-0005-0000-0000-000014380000}"/>
    <cellStyle name="Vírgula 4 8 9 2" xfId="18365" xr:uid="{AB121E97-2FC6-4739-A04E-D11DF6ED6041}"/>
    <cellStyle name="Vírgula 4 8 9 2 2" xfId="30159" xr:uid="{BBEFF62B-5EF3-41EC-88AF-5C446843AFAD}"/>
    <cellStyle name="Vírgula 4 8 9 2 3" xfId="41958" xr:uid="{A6421FE9-B899-44E2-86E2-E1DF2CC97251}"/>
    <cellStyle name="Vírgula 4 8 9 3" xfId="24266" xr:uid="{BDE850CF-98A6-4848-BC31-185571699E95}"/>
    <cellStyle name="Vírgula 4 8 9 4" xfId="36061" xr:uid="{825E2BA9-A2EA-4236-9385-18D95E3589DE}"/>
    <cellStyle name="Vírgula 4 8_Empréstimos e Financiamento SPE" xfId="10878" xr:uid="{00000000-0005-0000-0000-000015380000}"/>
    <cellStyle name="Vírgula 4 9" xfId="214" xr:uid="{00000000-0005-0000-0000-000016380000}"/>
    <cellStyle name="Vírgula 4 9 10" xfId="15440" xr:uid="{60072DA4-5E29-4DA7-8D35-992E9E7F1D25}"/>
    <cellStyle name="Vírgula 4 9 10 2" xfId="27238" xr:uid="{3845DB4F-698C-4F5E-A9B0-03178E4F61CA}"/>
    <cellStyle name="Vírgula 4 9 10 3" xfId="39033" xr:uid="{1AAAD764-81E9-4E1F-8D5B-6EF67E7F3C63}"/>
    <cellStyle name="Vírgula 4 9 11" xfId="21348" xr:uid="{3209A6DC-95A7-4D32-9F5C-7CB2DF8E1973}"/>
    <cellStyle name="Vírgula 4 9 12" xfId="33140" xr:uid="{B0B796F5-707C-4BC3-9E06-04FE4B640FA5}"/>
    <cellStyle name="Vírgula 4 9 2" xfId="635" xr:uid="{00000000-0005-0000-0000-000017380000}"/>
    <cellStyle name="Vírgula 4 9 2 10" xfId="33437" xr:uid="{82ADF2D0-7636-40E0-9BF3-2DFE71EB7C9F}"/>
    <cellStyle name="Vírgula 4 9 2 2" xfId="9826" xr:uid="{00000000-0005-0000-0000-000018380000}"/>
    <cellStyle name="Vírgula 4 9 2 2 2" xfId="9827" xr:uid="{00000000-0005-0000-0000-000019380000}"/>
    <cellStyle name="Vírgula 4 9 2 2 3" xfId="9828" xr:uid="{00000000-0005-0000-0000-00001A380000}"/>
    <cellStyle name="Vírgula 4 9 2 3" xfId="9829" xr:uid="{00000000-0005-0000-0000-00001B380000}"/>
    <cellStyle name="Vírgula 4 9 2 4" xfId="9830" xr:uid="{00000000-0005-0000-0000-00001C380000}"/>
    <cellStyle name="Vírgula 4 9 2 5" xfId="9831" xr:uid="{00000000-0005-0000-0000-00001D380000}"/>
    <cellStyle name="Vírgula 4 9 2 6" xfId="11345" xr:uid="{00000000-0005-0000-0000-00001E380000}"/>
    <cellStyle name="Vírgula 4 9 2 6 2" xfId="14288" xr:uid="{00000000-0005-0000-0000-00001F380000}"/>
    <cellStyle name="Vírgula 4 9 2 6 2 2" xfId="20219" xr:uid="{972CB892-FDE6-4F50-B805-1D64D62E1967}"/>
    <cellStyle name="Vírgula 4 9 2 6 2 2 2" xfId="32013" xr:uid="{DD916461-B26E-4887-94AD-46CF519F4133}"/>
    <cellStyle name="Vírgula 4 9 2 6 2 2 3" xfId="43812" xr:uid="{97C47B29-C61D-4857-B8D1-D3D6AE85411A}"/>
    <cellStyle name="Vírgula 4 9 2 6 2 3" xfId="26120" xr:uid="{6DA5F703-3607-4EED-AF10-3EEF728233D8}"/>
    <cellStyle name="Vírgula 4 9 2 6 2 4" xfId="37915" xr:uid="{B2FE3AE6-3A54-4206-B893-052D5C8D529D}"/>
    <cellStyle name="Vírgula 4 9 2 6 3" xfId="17283" xr:uid="{88B760BA-E1CB-4F07-A502-555409706759}"/>
    <cellStyle name="Vírgula 4 9 2 6 3 2" xfId="29077" xr:uid="{FD6E2D7B-8810-4E86-9A6D-C82486487A80}"/>
    <cellStyle name="Vírgula 4 9 2 6 3 3" xfId="40876" xr:uid="{8E886364-4B66-4DE4-9A23-2FCC3C518E8F}"/>
    <cellStyle name="Vírgula 4 9 2 6 4" xfId="23184" xr:uid="{39419F70-42A5-4073-A136-154C0F4E36C2}"/>
    <cellStyle name="Vírgula 4 9 2 6 5" xfId="34979" xr:uid="{C1912BEE-1380-47A1-B3CA-D784C3D9A939}"/>
    <cellStyle name="Vírgula 4 9 2 7" xfId="12750" xr:uid="{00000000-0005-0000-0000-000020380000}"/>
    <cellStyle name="Vírgula 4 9 2 7 2" xfId="18681" xr:uid="{AFAD9D55-BDA7-4E6A-9F4D-D74EE2A7D56C}"/>
    <cellStyle name="Vírgula 4 9 2 7 2 2" xfId="30475" xr:uid="{6D45918F-C23C-479A-81A5-BD053F0B334F}"/>
    <cellStyle name="Vírgula 4 9 2 7 2 3" xfId="42274" xr:uid="{AAD44171-A4F3-4FAC-955F-934544DA0099}"/>
    <cellStyle name="Vírgula 4 9 2 7 3" xfId="24582" xr:uid="{73905937-BE0D-4503-B33A-5744F254491B}"/>
    <cellStyle name="Vírgula 4 9 2 7 4" xfId="36377" xr:uid="{FEF69500-01D2-45B9-AA90-62D8E823D3DD}"/>
    <cellStyle name="Vírgula 4 9 2 8" xfId="15737" xr:uid="{47B123E8-158C-4D1B-9515-DBD600D7682C}"/>
    <cellStyle name="Vírgula 4 9 2 8 2" xfId="27535" xr:uid="{7A446965-4E92-4788-9202-BFF055671E6A}"/>
    <cellStyle name="Vírgula 4 9 2 8 3" xfId="39330" xr:uid="{2ADE15FD-9D08-4529-B3DB-AED892D15904}"/>
    <cellStyle name="Vírgula 4 9 2 9" xfId="21645" xr:uid="{B44588AA-B983-4E36-A449-E15AF2421AC2}"/>
    <cellStyle name="Vírgula 4 9 2_Empréstimos e Financiamento SPE" xfId="10882" xr:uid="{00000000-0005-0000-0000-000021380000}"/>
    <cellStyle name="Vírgula 4 9 3" xfId="489" xr:uid="{00000000-0005-0000-0000-000022380000}"/>
    <cellStyle name="Vírgula 4 9 3 10" xfId="33291" xr:uid="{9755ABE2-34C8-46DC-96FD-207A2195C1B2}"/>
    <cellStyle name="Vírgula 4 9 3 2" xfId="9832" xr:uid="{00000000-0005-0000-0000-000023380000}"/>
    <cellStyle name="Vírgula 4 9 3 2 2" xfId="9833" xr:uid="{00000000-0005-0000-0000-000024380000}"/>
    <cellStyle name="Vírgula 4 9 3 2 3" xfId="9834" xr:uid="{00000000-0005-0000-0000-000025380000}"/>
    <cellStyle name="Vírgula 4 9 3 3" xfId="9835" xr:uid="{00000000-0005-0000-0000-000026380000}"/>
    <cellStyle name="Vírgula 4 9 3 4" xfId="9836" xr:uid="{00000000-0005-0000-0000-000027380000}"/>
    <cellStyle name="Vírgula 4 9 3 5" xfId="9837" xr:uid="{00000000-0005-0000-0000-000028380000}"/>
    <cellStyle name="Vírgula 4 9 3 6" xfId="11206" xr:uid="{00000000-0005-0000-0000-000029380000}"/>
    <cellStyle name="Vírgula 4 9 3 6 2" xfId="14149" xr:uid="{00000000-0005-0000-0000-00002A380000}"/>
    <cellStyle name="Vírgula 4 9 3 6 2 2" xfId="20080" xr:uid="{65A6FB81-B984-4532-BCF4-EDC53A38169A}"/>
    <cellStyle name="Vírgula 4 9 3 6 2 2 2" xfId="31874" xr:uid="{152D96CF-AE03-4A3A-BBD6-97E96D69A019}"/>
    <cellStyle name="Vírgula 4 9 3 6 2 2 3" xfId="43673" xr:uid="{E181E47F-8A59-4E8B-A4C5-64BF2AE9EBD0}"/>
    <cellStyle name="Vírgula 4 9 3 6 2 3" xfId="25981" xr:uid="{8368D35E-4C62-42E0-94A8-5E60E19F6C9D}"/>
    <cellStyle name="Vírgula 4 9 3 6 2 4" xfId="37776" xr:uid="{A39E2D1E-6ECB-451B-9687-9210DA06AF77}"/>
    <cellStyle name="Vírgula 4 9 3 6 3" xfId="17144" xr:uid="{A6EC0556-025C-4822-8C54-09FCF5357A27}"/>
    <cellStyle name="Vírgula 4 9 3 6 3 2" xfId="28938" xr:uid="{84D12BC2-07F5-46A4-8949-BE18004385DE}"/>
    <cellStyle name="Vírgula 4 9 3 6 3 3" xfId="40737" xr:uid="{CC57FD4A-DBC9-4435-8016-3E155B04F090}"/>
    <cellStyle name="Vírgula 4 9 3 6 4" xfId="23045" xr:uid="{0F72AE85-1A75-4D85-A7B6-FC7CA98BACCE}"/>
    <cellStyle name="Vírgula 4 9 3 6 5" xfId="34840" xr:uid="{245EE166-9399-48F4-8A95-8A523BD37D51}"/>
    <cellStyle name="Vírgula 4 9 3 7" xfId="12604" xr:uid="{00000000-0005-0000-0000-00002B380000}"/>
    <cellStyle name="Vírgula 4 9 3 7 2" xfId="18535" xr:uid="{B94BA76F-B8FF-48CD-A4D4-475FC3587AD1}"/>
    <cellStyle name="Vírgula 4 9 3 7 2 2" xfId="30329" xr:uid="{709A75E3-5225-4A66-A402-200B5D471B62}"/>
    <cellStyle name="Vírgula 4 9 3 7 2 3" xfId="42128" xr:uid="{4EB17D1F-7B77-4898-8D62-E55B7AAF6F46}"/>
    <cellStyle name="Vírgula 4 9 3 7 3" xfId="24436" xr:uid="{68E8C8DB-0020-482B-94D8-B2D501E5ADA4}"/>
    <cellStyle name="Vírgula 4 9 3 7 4" xfId="36231" xr:uid="{19DAAD9F-1EF3-47C1-A71F-FEFA1E92964D}"/>
    <cellStyle name="Vírgula 4 9 3 8" xfId="15591" xr:uid="{85FFE025-497E-469C-8B57-CD6D0B8273F8}"/>
    <cellStyle name="Vírgula 4 9 3 8 2" xfId="27389" xr:uid="{6DA3BE7F-E9B9-4C65-B355-389F9221DF4E}"/>
    <cellStyle name="Vírgula 4 9 3 8 3" xfId="39184" xr:uid="{D74D6CDA-EDB2-47E2-BE1B-5A0226ECF752}"/>
    <cellStyle name="Vírgula 4 9 3 9" xfId="21499" xr:uid="{65E8B4F8-9534-4DF0-9218-C856A5E02F59}"/>
    <cellStyle name="Vírgula 4 9 3_Empréstimos e Financiamento SPE" xfId="10883" xr:uid="{00000000-0005-0000-0000-00002C380000}"/>
    <cellStyle name="Vírgula 4 9 4" xfId="9838" xr:uid="{00000000-0005-0000-0000-00002D380000}"/>
    <cellStyle name="Vírgula 4 9 4 2" xfId="9839" xr:uid="{00000000-0005-0000-0000-00002E380000}"/>
    <cellStyle name="Vírgula 4 9 4 3" xfId="9840" xr:uid="{00000000-0005-0000-0000-00002F380000}"/>
    <cellStyle name="Vírgula 4 9 5" xfId="9841" xr:uid="{00000000-0005-0000-0000-000030380000}"/>
    <cellStyle name="Vírgula 4 9 6" xfId="9842" xr:uid="{00000000-0005-0000-0000-000031380000}"/>
    <cellStyle name="Vírgula 4 9 7" xfId="9843" xr:uid="{00000000-0005-0000-0000-000032380000}"/>
    <cellStyle name="Vírgula 4 9 8" xfId="11050" xr:uid="{00000000-0005-0000-0000-000033380000}"/>
    <cellStyle name="Vírgula 4 9 8 2" xfId="13999" xr:uid="{00000000-0005-0000-0000-000034380000}"/>
    <cellStyle name="Vírgula 4 9 8 2 2" xfId="19930" xr:uid="{241CE4C1-9DC2-45DF-8FFE-0374CB61229C}"/>
    <cellStyle name="Vírgula 4 9 8 2 2 2" xfId="31724" xr:uid="{8F9E2D39-9385-451B-89D2-86D78760A321}"/>
    <cellStyle name="Vírgula 4 9 8 2 2 3" xfId="43523" xr:uid="{7045C65A-B920-47EC-86F5-457C576A79D7}"/>
    <cellStyle name="Vírgula 4 9 8 2 3" xfId="25831" xr:uid="{572236C4-282C-4343-B78D-803F7E4EE72D}"/>
    <cellStyle name="Vírgula 4 9 8 2 4" xfId="37626" xr:uid="{7D9EAF35-1216-4CD8-B307-2E3345A5B5BF}"/>
    <cellStyle name="Vírgula 4 9 8 3" xfId="16994" xr:uid="{4FAC1B57-EA24-4071-BEF8-C585A2504DD7}"/>
    <cellStyle name="Vírgula 4 9 8 3 2" xfId="28788" xr:uid="{7139E67B-BB32-438C-95EE-3F92F169FC43}"/>
    <cellStyle name="Vírgula 4 9 8 3 3" xfId="40587" xr:uid="{C6615614-7D90-467B-B234-F0AE4F819CF4}"/>
    <cellStyle name="Vírgula 4 9 8 4" xfId="22895" xr:uid="{996927D1-AD6F-478E-80F6-8B86AE5B8385}"/>
    <cellStyle name="Vírgula 4 9 8 5" xfId="34690" xr:uid="{3F3D1C84-6BDC-47C8-B741-AD8FC8238D03}"/>
    <cellStyle name="Vírgula 4 9 9" xfId="12453" xr:uid="{00000000-0005-0000-0000-000035380000}"/>
    <cellStyle name="Vírgula 4 9 9 2" xfId="18384" xr:uid="{8D7AE05A-C2A3-4B44-BDBC-B7DF099C2109}"/>
    <cellStyle name="Vírgula 4 9 9 2 2" xfId="30178" xr:uid="{17CEFBBB-E2A5-4FF5-8231-16DCBBEAA8DD}"/>
    <cellStyle name="Vírgula 4 9 9 2 3" xfId="41977" xr:uid="{3C7FE623-9937-4EFB-A86B-BEA119B8E94C}"/>
    <cellStyle name="Vírgula 4 9 9 3" xfId="24285" xr:uid="{31EF60B8-1E5E-4068-AB31-6EBD3A72B92E}"/>
    <cellStyle name="Vírgula 4 9 9 4" xfId="36080" xr:uid="{6E8EA5CA-C00C-4DEE-BC45-B72E85937AB2}"/>
    <cellStyle name="Vírgula 4 9_Empréstimos e Financiamento SPE" xfId="10881" xr:uid="{00000000-0005-0000-0000-000036380000}"/>
    <cellStyle name="Vírgula 4_Empréstimos e Financiamento SPE" xfId="10828" xr:uid="{00000000-0005-0000-0000-000037380000}"/>
    <cellStyle name="Vírgula 5" xfId="113" xr:uid="{00000000-0005-0000-0000-000038380000}"/>
    <cellStyle name="Vírgula 5 10" xfId="9844" xr:uid="{00000000-0005-0000-0000-000039380000}"/>
    <cellStyle name="Vírgula 5 10 2" xfId="9845" xr:uid="{00000000-0005-0000-0000-00003A380000}"/>
    <cellStyle name="Vírgula 5 10 2 2" xfId="9846" xr:uid="{00000000-0005-0000-0000-00003B380000}"/>
    <cellStyle name="Vírgula 5 10 2 2 2" xfId="9847" xr:uid="{00000000-0005-0000-0000-00003C380000}"/>
    <cellStyle name="Vírgula 5 10 2 2 3" xfId="9848" xr:uid="{00000000-0005-0000-0000-00003D380000}"/>
    <cellStyle name="Vírgula 5 10 2 3" xfId="9849" xr:uid="{00000000-0005-0000-0000-00003E380000}"/>
    <cellStyle name="Vírgula 5 10 2 4" xfId="9850" xr:uid="{00000000-0005-0000-0000-00003F380000}"/>
    <cellStyle name="Vírgula 5 10 2 5" xfId="9851" xr:uid="{00000000-0005-0000-0000-000040380000}"/>
    <cellStyle name="Vírgula 5 10 3" xfId="9852" xr:uid="{00000000-0005-0000-0000-000041380000}"/>
    <cellStyle name="Vírgula 5 10 3 2" xfId="9853" xr:uid="{00000000-0005-0000-0000-000042380000}"/>
    <cellStyle name="Vírgula 5 10 3 2 2" xfId="9854" xr:uid="{00000000-0005-0000-0000-000043380000}"/>
    <cellStyle name="Vírgula 5 10 3 2 3" xfId="9855" xr:uid="{00000000-0005-0000-0000-000044380000}"/>
    <cellStyle name="Vírgula 5 10 3 3" xfId="9856" xr:uid="{00000000-0005-0000-0000-000045380000}"/>
    <cellStyle name="Vírgula 5 10 3 4" xfId="9857" xr:uid="{00000000-0005-0000-0000-000046380000}"/>
    <cellStyle name="Vírgula 5 10 3 5" xfId="9858" xr:uid="{00000000-0005-0000-0000-000047380000}"/>
    <cellStyle name="Vírgula 5 10 4" xfId="9859" xr:uid="{00000000-0005-0000-0000-000048380000}"/>
    <cellStyle name="Vírgula 5 10 4 2" xfId="9860" xr:uid="{00000000-0005-0000-0000-000049380000}"/>
    <cellStyle name="Vírgula 5 10 4 3" xfId="9861" xr:uid="{00000000-0005-0000-0000-00004A380000}"/>
    <cellStyle name="Vírgula 5 10 5" xfId="9862" xr:uid="{00000000-0005-0000-0000-00004B380000}"/>
    <cellStyle name="Vírgula 5 10 6" xfId="9863" xr:uid="{00000000-0005-0000-0000-00004C380000}"/>
    <cellStyle name="Vírgula 5 10 7" xfId="9864" xr:uid="{00000000-0005-0000-0000-00004D380000}"/>
    <cellStyle name="Vírgula 5 11" xfId="9865" xr:uid="{00000000-0005-0000-0000-00004E380000}"/>
    <cellStyle name="Vírgula 5 11 2" xfId="9866" xr:uid="{00000000-0005-0000-0000-00004F380000}"/>
    <cellStyle name="Vírgula 5 11 2 2" xfId="9867" xr:uid="{00000000-0005-0000-0000-000050380000}"/>
    <cellStyle name="Vírgula 5 11 2 2 2" xfId="9868" xr:uid="{00000000-0005-0000-0000-000051380000}"/>
    <cellStyle name="Vírgula 5 11 2 2 3" xfId="9869" xr:uid="{00000000-0005-0000-0000-000052380000}"/>
    <cellStyle name="Vírgula 5 11 2 3" xfId="9870" xr:uid="{00000000-0005-0000-0000-000053380000}"/>
    <cellStyle name="Vírgula 5 11 2 4" xfId="9871" xr:uid="{00000000-0005-0000-0000-000054380000}"/>
    <cellStyle name="Vírgula 5 11 2 5" xfId="9872" xr:uid="{00000000-0005-0000-0000-000055380000}"/>
    <cellStyle name="Vírgula 5 11 3" xfId="9873" xr:uid="{00000000-0005-0000-0000-000056380000}"/>
    <cellStyle name="Vírgula 5 11 3 2" xfId="9874" xr:uid="{00000000-0005-0000-0000-000057380000}"/>
    <cellStyle name="Vírgula 5 11 3 2 2" xfId="9875" xr:uid="{00000000-0005-0000-0000-000058380000}"/>
    <cellStyle name="Vírgula 5 11 3 2 3" xfId="9876" xr:uid="{00000000-0005-0000-0000-000059380000}"/>
    <cellStyle name="Vírgula 5 11 3 3" xfId="9877" xr:uid="{00000000-0005-0000-0000-00005A380000}"/>
    <cellStyle name="Vírgula 5 11 3 4" xfId="9878" xr:uid="{00000000-0005-0000-0000-00005B380000}"/>
    <cellStyle name="Vírgula 5 11 3 5" xfId="9879" xr:uid="{00000000-0005-0000-0000-00005C380000}"/>
    <cellStyle name="Vírgula 5 11 4" xfId="9880" xr:uid="{00000000-0005-0000-0000-00005D380000}"/>
    <cellStyle name="Vírgula 5 11 4 2" xfId="9881" xr:uid="{00000000-0005-0000-0000-00005E380000}"/>
    <cellStyle name="Vírgula 5 11 4 3" xfId="9882" xr:uid="{00000000-0005-0000-0000-00005F380000}"/>
    <cellStyle name="Vírgula 5 11 5" xfId="9883" xr:uid="{00000000-0005-0000-0000-000060380000}"/>
    <cellStyle name="Vírgula 5 11 6" xfId="9884" xr:uid="{00000000-0005-0000-0000-000061380000}"/>
    <cellStyle name="Vírgula 5 11 7" xfId="9885" xr:uid="{00000000-0005-0000-0000-000062380000}"/>
    <cellStyle name="Vírgula 5 12" xfId="9886" xr:uid="{00000000-0005-0000-0000-000063380000}"/>
    <cellStyle name="Vírgula 5 12 2" xfId="9887" xr:uid="{00000000-0005-0000-0000-000064380000}"/>
    <cellStyle name="Vírgula 5 12 2 2" xfId="9888" xr:uid="{00000000-0005-0000-0000-000065380000}"/>
    <cellStyle name="Vírgula 5 12 2 2 2" xfId="9889" xr:uid="{00000000-0005-0000-0000-000066380000}"/>
    <cellStyle name="Vírgula 5 12 2 2 3" xfId="9890" xr:uid="{00000000-0005-0000-0000-000067380000}"/>
    <cellStyle name="Vírgula 5 12 2 3" xfId="9891" xr:uid="{00000000-0005-0000-0000-000068380000}"/>
    <cellStyle name="Vírgula 5 12 2 4" xfId="9892" xr:uid="{00000000-0005-0000-0000-000069380000}"/>
    <cellStyle name="Vírgula 5 12 2 5" xfId="9893" xr:uid="{00000000-0005-0000-0000-00006A380000}"/>
    <cellStyle name="Vírgula 5 12 3" xfId="9894" xr:uid="{00000000-0005-0000-0000-00006B380000}"/>
    <cellStyle name="Vírgula 5 12 3 2" xfId="9895" xr:uid="{00000000-0005-0000-0000-00006C380000}"/>
    <cellStyle name="Vírgula 5 12 3 2 2" xfId="9896" xr:uid="{00000000-0005-0000-0000-00006D380000}"/>
    <cellStyle name="Vírgula 5 12 3 2 3" xfId="9897" xr:uid="{00000000-0005-0000-0000-00006E380000}"/>
    <cellStyle name="Vírgula 5 12 3 3" xfId="9898" xr:uid="{00000000-0005-0000-0000-00006F380000}"/>
    <cellStyle name="Vírgula 5 12 3 4" xfId="9899" xr:uid="{00000000-0005-0000-0000-000070380000}"/>
    <cellStyle name="Vírgula 5 12 3 5" xfId="9900" xr:uid="{00000000-0005-0000-0000-000071380000}"/>
    <cellStyle name="Vírgula 5 12 4" xfId="9901" xr:uid="{00000000-0005-0000-0000-000072380000}"/>
    <cellStyle name="Vírgula 5 12 4 2" xfId="9902" xr:uid="{00000000-0005-0000-0000-000073380000}"/>
    <cellStyle name="Vírgula 5 12 4 3" xfId="9903" xr:uid="{00000000-0005-0000-0000-000074380000}"/>
    <cellStyle name="Vírgula 5 12 5" xfId="9904" xr:uid="{00000000-0005-0000-0000-000075380000}"/>
    <cellStyle name="Vírgula 5 12 6" xfId="9905" xr:uid="{00000000-0005-0000-0000-000076380000}"/>
    <cellStyle name="Vírgula 5 12 7" xfId="9906" xr:uid="{00000000-0005-0000-0000-000077380000}"/>
    <cellStyle name="Vírgula 5 13" xfId="9907" xr:uid="{00000000-0005-0000-0000-000078380000}"/>
    <cellStyle name="Vírgula 5 13 2" xfId="9908" xr:uid="{00000000-0005-0000-0000-000079380000}"/>
    <cellStyle name="Vírgula 5 13 2 2" xfId="9909" xr:uid="{00000000-0005-0000-0000-00007A380000}"/>
    <cellStyle name="Vírgula 5 13 2 2 2" xfId="9910" xr:uid="{00000000-0005-0000-0000-00007B380000}"/>
    <cellStyle name="Vírgula 5 13 2 2 3" xfId="9911" xr:uid="{00000000-0005-0000-0000-00007C380000}"/>
    <cellStyle name="Vírgula 5 13 2 3" xfId="9912" xr:uid="{00000000-0005-0000-0000-00007D380000}"/>
    <cellStyle name="Vírgula 5 13 2 4" xfId="9913" xr:uid="{00000000-0005-0000-0000-00007E380000}"/>
    <cellStyle name="Vírgula 5 13 2 5" xfId="9914" xr:uid="{00000000-0005-0000-0000-00007F380000}"/>
    <cellStyle name="Vírgula 5 13 3" xfId="9915" xr:uid="{00000000-0005-0000-0000-000080380000}"/>
    <cellStyle name="Vírgula 5 13 3 2" xfId="9916" xr:uid="{00000000-0005-0000-0000-000081380000}"/>
    <cellStyle name="Vírgula 5 13 3 2 2" xfId="9917" xr:uid="{00000000-0005-0000-0000-000082380000}"/>
    <cellStyle name="Vírgula 5 13 3 2 3" xfId="9918" xr:uid="{00000000-0005-0000-0000-000083380000}"/>
    <cellStyle name="Vírgula 5 13 3 3" xfId="9919" xr:uid="{00000000-0005-0000-0000-000084380000}"/>
    <cellStyle name="Vírgula 5 13 3 4" xfId="9920" xr:uid="{00000000-0005-0000-0000-000085380000}"/>
    <cellStyle name="Vírgula 5 13 3 5" xfId="9921" xr:uid="{00000000-0005-0000-0000-000086380000}"/>
    <cellStyle name="Vírgula 5 13 4" xfId="9922" xr:uid="{00000000-0005-0000-0000-000087380000}"/>
    <cellStyle name="Vírgula 5 13 4 2" xfId="9923" xr:uid="{00000000-0005-0000-0000-000088380000}"/>
    <cellStyle name="Vírgula 5 13 4 3" xfId="9924" xr:uid="{00000000-0005-0000-0000-000089380000}"/>
    <cellStyle name="Vírgula 5 13 5" xfId="9925" xr:uid="{00000000-0005-0000-0000-00008A380000}"/>
    <cellStyle name="Vírgula 5 13 6" xfId="9926" xr:uid="{00000000-0005-0000-0000-00008B380000}"/>
    <cellStyle name="Vírgula 5 13 7" xfId="9927" xr:uid="{00000000-0005-0000-0000-00008C380000}"/>
    <cellStyle name="Vírgula 5 14" xfId="9928" xr:uid="{00000000-0005-0000-0000-00008D380000}"/>
    <cellStyle name="Vírgula 5 14 2" xfId="9929" xr:uid="{00000000-0005-0000-0000-00008E380000}"/>
    <cellStyle name="Vírgula 5 14 2 2" xfId="9930" xr:uid="{00000000-0005-0000-0000-00008F380000}"/>
    <cellStyle name="Vírgula 5 14 2 2 2" xfId="9931" xr:uid="{00000000-0005-0000-0000-000090380000}"/>
    <cellStyle name="Vírgula 5 14 2 2 3" xfId="9932" xr:uid="{00000000-0005-0000-0000-000091380000}"/>
    <cellStyle name="Vírgula 5 14 2 3" xfId="9933" xr:uid="{00000000-0005-0000-0000-000092380000}"/>
    <cellStyle name="Vírgula 5 14 2 4" xfId="9934" xr:uid="{00000000-0005-0000-0000-000093380000}"/>
    <cellStyle name="Vírgula 5 14 2 5" xfId="9935" xr:uid="{00000000-0005-0000-0000-000094380000}"/>
    <cellStyle name="Vírgula 5 14 3" xfId="9936" xr:uid="{00000000-0005-0000-0000-000095380000}"/>
    <cellStyle name="Vírgula 5 14 3 2" xfId="9937" xr:uid="{00000000-0005-0000-0000-000096380000}"/>
    <cellStyle name="Vírgula 5 14 3 2 2" xfId="9938" xr:uid="{00000000-0005-0000-0000-000097380000}"/>
    <cellStyle name="Vírgula 5 14 3 2 3" xfId="9939" xr:uid="{00000000-0005-0000-0000-000098380000}"/>
    <cellStyle name="Vírgula 5 14 3 3" xfId="9940" xr:uid="{00000000-0005-0000-0000-000099380000}"/>
    <cellStyle name="Vírgula 5 14 3 4" xfId="9941" xr:uid="{00000000-0005-0000-0000-00009A380000}"/>
    <cellStyle name="Vírgula 5 14 3 5" xfId="9942" xr:uid="{00000000-0005-0000-0000-00009B380000}"/>
    <cellStyle name="Vírgula 5 14 4" xfId="9943" xr:uid="{00000000-0005-0000-0000-00009C380000}"/>
    <cellStyle name="Vírgula 5 14 4 2" xfId="9944" xr:uid="{00000000-0005-0000-0000-00009D380000}"/>
    <cellStyle name="Vírgula 5 14 4 3" xfId="9945" xr:uid="{00000000-0005-0000-0000-00009E380000}"/>
    <cellStyle name="Vírgula 5 14 5" xfId="9946" xr:uid="{00000000-0005-0000-0000-00009F380000}"/>
    <cellStyle name="Vírgula 5 14 6" xfId="9947" xr:uid="{00000000-0005-0000-0000-0000A0380000}"/>
    <cellStyle name="Vírgula 5 14 7" xfId="9948" xr:uid="{00000000-0005-0000-0000-0000A1380000}"/>
    <cellStyle name="Vírgula 5 15" xfId="9949" xr:uid="{00000000-0005-0000-0000-0000A2380000}"/>
    <cellStyle name="Vírgula 5 15 2" xfId="9950" xr:uid="{00000000-0005-0000-0000-0000A3380000}"/>
    <cellStyle name="Vírgula 5 15 2 2" xfId="9951" xr:uid="{00000000-0005-0000-0000-0000A4380000}"/>
    <cellStyle name="Vírgula 5 15 2 3" xfId="9952" xr:uid="{00000000-0005-0000-0000-0000A5380000}"/>
    <cellStyle name="Vírgula 5 15 3" xfId="9953" xr:uid="{00000000-0005-0000-0000-0000A6380000}"/>
    <cellStyle name="Vírgula 5 15 4" xfId="9954" xr:uid="{00000000-0005-0000-0000-0000A7380000}"/>
    <cellStyle name="Vírgula 5 15 5" xfId="9955" xr:uid="{00000000-0005-0000-0000-0000A8380000}"/>
    <cellStyle name="Vírgula 5 16" xfId="9956" xr:uid="{00000000-0005-0000-0000-0000A9380000}"/>
    <cellStyle name="Vírgula 5 16 2" xfId="9957" xr:uid="{00000000-0005-0000-0000-0000AA380000}"/>
    <cellStyle name="Vírgula 5 16 2 2" xfId="9958" xr:uid="{00000000-0005-0000-0000-0000AB380000}"/>
    <cellStyle name="Vírgula 5 16 2 3" xfId="9959" xr:uid="{00000000-0005-0000-0000-0000AC380000}"/>
    <cellStyle name="Vírgula 5 16 3" xfId="9960" xr:uid="{00000000-0005-0000-0000-0000AD380000}"/>
    <cellStyle name="Vírgula 5 16 4" xfId="9961" xr:uid="{00000000-0005-0000-0000-0000AE380000}"/>
    <cellStyle name="Vírgula 5 16 5" xfId="9962" xr:uid="{00000000-0005-0000-0000-0000AF380000}"/>
    <cellStyle name="Vírgula 5 17" xfId="9963" xr:uid="{00000000-0005-0000-0000-0000B0380000}"/>
    <cellStyle name="Vírgula 5 17 2" xfId="9964" xr:uid="{00000000-0005-0000-0000-0000B1380000}"/>
    <cellStyle name="Vírgula 5 17 3" xfId="9965" xr:uid="{00000000-0005-0000-0000-0000B2380000}"/>
    <cellStyle name="Vírgula 5 18" xfId="9966" xr:uid="{00000000-0005-0000-0000-0000B3380000}"/>
    <cellStyle name="Vírgula 5 19" xfId="9967" xr:uid="{00000000-0005-0000-0000-0000B4380000}"/>
    <cellStyle name="Vírgula 5 2" xfId="140" xr:uid="{00000000-0005-0000-0000-0000B5380000}"/>
    <cellStyle name="Vírgula 5 2 10" xfId="15377" xr:uid="{515D63D1-D5EB-4E64-B3AB-C92CD8495C66}"/>
    <cellStyle name="Vírgula 5 2 10 2" xfId="27175" xr:uid="{32A47F4A-9EF2-45E7-AB82-342E32771EE8}"/>
    <cellStyle name="Vírgula 5 2 10 3" xfId="38970" xr:uid="{F7126C23-4BC6-4E69-8C7A-3988A7154DC5}"/>
    <cellStyle name="Vírgula 5 2 11" xfId="21285" xr:uid="{EB273E5E-C5B2-4B83-AB43-6CFF595687BF}"/>
    <cellStyle name="Vírgula 5 2 12" xfId="33077" xr:uid="{B221CC6B-4F16-4C1D-B8F1-0312EDCA0314}"/>
    <cellStyle name="Vírgula 5 2 2" xfId="160" xr:uid="{00000000-0005-0000-0000-0000B6380000}"/>
    <cellStyle name="Vírgula 5 2 2 10" xfId="33092" xr:uid="{E231DDF0-757D-4FFC-9362-7E54E0437A1A}"/>
    <cellStyle name="Vírgula 5 2 2 2" xfId="587" xr:uid="{00000000-0005-0000-0000-0000B7380000}"/>
    <cellStyle name="Vírgula 5 2 2 2 2" xfId="9968" xr:uid="{00000000-0005-0000-0000-0000B8380000}"/>
    <cellStyle name="Vírgula 5 2 2 2 3" xfId="9969" xr:uid="{00000000-0005-0000-0000-0000B9380000}"/>
    <cellStyle name="Vírgula 5 2 2 2 4" xfId="11299" xr:uid="{00000000-0005-0000-0000-0000BA380000}"/>
    <cellStyle name="Vírgula 5 2 2 2 4 2" xfId="14242" xr:uid="{00000000-0005-0000-0000-0000BB380000}"/>
    <cellStyle name="Vírgula 5 2 2 2 4 2 2" xfId="20173" xr:uid="{3F5F8617-FB38-485D-8FE2-21E7EEE04BBF}"/>
    <cellStyle name="Vírgula 5 2 2 2 4 2 2 2" xfId="31967" xr:uid="{7E223D73-1982-4886-A768-A8D8D74F84F6}"/>
    <cellStyle name="Vírgula 5 2 2 2 4 2 2 3" xfId="43766" xr:uid="{F1681A37-ECDC-49F0-BDB3-D2FCD347EEAF}"/>
    <cellStyle name="Vírgula 5 2 2 2 4 2 3" xfId="26074" xr:uid="{A3EFFF8D-65A7-49DF-BB68-C6F6076C1A3D}"/>
    <cellStyle name="Vírgula 5 2 2 2 4 2 4" xfId="37869" xr:uid="{EF88E600-6974-465F-B0B7-051354B660E3}"/>
    <cellStyle name="Vírgula 5 2 2 2 4 3" xfId="17237" xr:uid="{98456D64-12AC-4292-8C0C-51AA92F5F9F4}"/>
    <cellStyle name="Vírgula 5 2 2 2 4 3 2" xfId="29031" xr:uid="{33D62AB6-B00D-4DD4-9F1D-368DEB8E1736}"/>
    <cellStyle name="Vírgula 5 2 2 2 4 3 3" xfId="40830" xr:uid="{5C0A2E6F-8EAA-4C24-85D6-92CFBE255F23}"/>
    <cellStyle name="Vírgula 5 2 2 2 4 4" xfId="23138" xr:uid="{C798103C-70FD-446C-8D46-FFEC067BB6DD}"/>
    <cellStyle name="Vírgula 5 2 2 2 4 5" xfId="34933" xr:uid="{3D7EF789-5644-4A62-919E-79CFB18F05EF}"/>
    <cellStyle name="Vírgula 5 2 2 2 5" xfId="12702" xr:uid="{00000000-0005-0000-0000-0000BC380000}"/>
    <cellStyle name="Vírgula 5 2 2 2 5 2" xfId="18633" xr:uid="{EBF9B2B1-602B-47A1-9EBB-74B48ABC35F6}"/>
    <cellStyle name="Vírgula 5 2 2 2 5 2 2" xfId="30427" xr:uid="{149855EE-12A5-44F4-9649-3631FFEB9DF7}"/>
    <cellStyle name="Vírgula 5 2 2 2 5 2 3" xfId="42226" xr:uid="{C380490A-D8BE-439C-A8A6-939DBB4614D7}"/>
    <cellStyle name="Vírgula 5 2 2 2 5 3" xfId="24534" xr:uid="{20214530-F9B4-41B6-BFF0-CD0F2E6B640E}"/>
    <cellStyle name="Vírgula 5 2 2 2 5 4" xfId="36329" xr:uid="{998B1E78-8C96-482D-9338-278C394ED653}"/>
    <cellStyle name="Vírgula 5 2 2 2 6" xfId="15689" xr:uid="{ED8D9E51-2F2A-4A2B-AB8C-AEE6C999FF5D}"/>
    <cellStyle name="Vírgula 5 2 2 2 6 2" xfId="27487" xr:uid="{191DD1F7-F1F3-436C-8AAB-57792BD11194}"/>
    <cellStyle name="Vírgula 5 2 2 2 6 3" xfId="39282" xr:uid="{3931E3AB-FE56-4280-B934-44459110D220}"/>
    <cellStyle name="Vírgula 5 2 2 2 7" xfId="21597" xr:uid="{B7BF4F3A-6246-4F2F-BCCB-A124170D2589}"/>
    <cellStyle name="Vírgula 5 2 2 2 8" xfId="33389" xr:uid="{A769BC60-17A6-403E-8CF5-C7D52CB3CEA8}"/>
    <cellStyle name="Vírgula 5 2 2 2_Empréstimos e Financiamento SPE" xfId="10887" xr:uid="{00000000-0005-0000-0000-0000BD380000}"/>
    <cellStyle name="Vírgula 5 2 2 3" xfId="443" xr:uid="{00000000-0005-0000-0000-0000BE380000}"/>
    <cellStyle name="Vírgula 5 2 2 3 2" xfId="11160" xr:uid="{00000000-0005-0000-0000-0000BF380000}"/>
    <cellStyle name="Vírgula 5 2 2 3 2 2" xfId="14103" xr:uid="{00000000-0005-0000-0000-0000C0380000}"/>
    <cellStyle name="Vírgula 5 2 2 3 2 2 2" xfId="20034" xr:uid="{8B0AEF3F-9899-4FB9-AC63-A8A61EE29F0F}"/>
    <cellStyle name="Vírgula 5 2 2 3 2 2 2 2" xfId="31828" xr:uid="{BAFB70F3-501F-4CFF-8C9B-A8BF810FF1B0}"/>
    <cellStyle name="Vírgula 5 2 2 3 2 2 2 3" xfId="43627" xr:uid="{DA14F6DF-6F7D-4C27-B7A1-7B47B4074C5B}"/>
    <cellStyle name="Vírgula 5 2 2 3 2 2 3" xfId="25935" xr:uid="{33FC92A1-710F-4BDA-914A-2102F448A1CF}"/>
    <cellStyle name="Vírgula 5 2 2 3 2 2 4" xfId="37730" xr:uid="{FD336518-4618-4A41-BE23-5C11448C5107}"/>
    <cellStyle name="Vírgula 5 2 2 3 2 3" xfId="17098" xr:uid="{1B083950-37C6-419D-8B65-9676C721FA46}"/>
    <cellStyle name="Vírgula 5 2 2 3 2 3 2" xfId="28892" xr:uid="{CD3F579C-83C3-464F-8BD6-61C0D00894D6}"/>
    <cellStyle name="Vírgula 5 2 2 3 2 3 3" xfId="40691" xr:uid="{71C22281-6EC6-48E4-BC3E-C3A90A6C5C5D}"/>
    <cellStyle name="Vírgula 5 2 2 3 2 4" xfId="22999" xr:uid="{92E3420C-3FCD-4F17-90EF-E533A25982D4}"/>
    <cellStyle name="Vírgula 5 2 2 3 2 5" xfId="34794" xr:uid="{553593A1-1964-447D-B210-9630E0E90379}"/>
    <cellStyle name="Vírgula 5 2 2 3 3" xfId="12558" xr:uid="{00000000-0005-0000-0000-0000C1380000}"/>
    <cellStyle name="Vírgula 5 2 2 3 3 2" xfId="18489" xr:uid="{7C758944-9E3E-4BF5-87B8-A0C53EE23356}"/>
    <cellStyle name="Vírgula 5 2 2 3 3 2 2" xfId="30283" xr:uid="{2B218B22-945E-4FB9-9FC0-EE84554AA7B5}"/>
    <cellStyle name="Vírgula 5 2 2 3 3 2 3" xfId="42082" xr:uid="{5C2489F5-EB1E-4BDC-8FC0-B8B0C69A0E4F}"/>
    <cellStyle name="Vírgula 5 2 2 3 3 3" xfId="24390" xr:uid="{653F21A0-FDE9-461D-B77F-4BD42FC0326D}"/>
    <cellStyle name="Vírgula 5 2 2 3 3 4" xfId="36185" xr:uid="{072F3BB9-3649-40B3-B374-D890B4E9AE7A}"/>
    <cellStyle name="Vírgula 5 2 2 3 4" xfId="15545" xr:uid="{8D296646-3519-4329-8AC2-4E0DF7BEB3F8}"/>
    <cellStyle name="Vírgula 5 2 2 3 4 2" xfId="27343" xr:uid="{1B5C87FE-2172-4E9D-A408-F8377A46C43F}"/>
    <cellStyle name="Vírgula 5 2 2 3 4 3" xfId="39138" xr:uid="{1A6BCB2B-3DA4-457C-9E04-8B96B4A398CB}"/>
    <cellStyle name="Vírgula 5 2 2 3 5" xfId="21453" xr:uid="{10AF9ED4-707B-4022-9BB3-2B9ACBFA6808}"/>
    <cellStyle name="Vírgula 5 2 2 3 6" xfId="33245" xr:uid="{2C8E256D-765C-4204-8C57-917C21B666CF}"/>
    <cellStyle name="Vírgula 5 2 2 4" xfId="9970" xr:uid="{00000000-0005-0000-0000-0000C2380000}"/>
    <cellStyle name="Vírgula 5 2 2 5" xfId="9971" xr:uid="{00000000-0005-0000-0000-0000C3380000}"/>
    <cellStyle name="Vírgula 5 2 2 6" xfId="11004" xr:uid="{00000000-0005-0000-0000-0000C4380000}"/>
    <cellStyle name="Vírgula 5 2 2 6 2" xfId="13953" xr:uid="{00000000-0005-0000-0000-0000C5380000}"/>
    <cellStyle name="Vírgula 5 2 2 6 2 2" xfId="19884" xr:uid="{595DD9A5-0623-4F4C-9379-E38BB6B7934A}"/>
    <cellStyle name="Vírgula 5 2 2 6 2 2 2" xfId="31678" xr:uid="{6B1069CE-DE10-4E5F-A13F-B26E4E34F96E}"/>
    <cellStyle name="Vírgula 5 2 2 6 2 2 3" xfId="43477" xr:uid="{3CFEB604-4B78-4C12-B018-2D48123BA492}"/>
    <cellStyle name="Vírgula 5 2 2 6 2 3" xfId="25785" xr:uid="{0A065606-EA4A-4130-96BD-43A237A3F2CD}"/>
    <cellStyle name="Vírgula 5 2 2 6 2 4" xfId="37580" xr:uid="{D407E0B2-59CD-439E-A647-8516DCB1A99B}"/>
    <cellStyle name="Vírgula 5 2 2 6 3" xfId="16948" xr:uid="{8B5B4C76-E2DF-4CCC-9832-43641BC5C0C3}"/>
    <cellStyle name="Vírgula 5 2 2 6 3 2" xfId="28742" xr:uid="{16B47335-518B-4B65-BB23-20722CFB3DE0}"/>
    <cellStyle name="Vírgula 5 2 2 6 3 3" xfId="40541" xr:uid="{C03D003F-F1CB-45DE-B50E-BF3B4DD71973}"/>
    <cellStyle name="Vírgula 5 2 2 6 4" xfId="22849" xr:uid="{90908597-FCC7-4400-97D5-65582843F2BE}"/>
    <cellStyle name="Vírgula 5 2 2 6 5" xfId="34644" xr:uid="{BAC842C4-D5C3-463F-A7A4-BA0925A94255}"/>
    <cellStyle name="Vírgula 5 2 2 7" xfId="12405" xr:uid="{00000000-0005-0000-0000-0000C6380000}"/>
    <cellStyle name="Vírgula 5 2 2 7 2" xfId="18336" xr:uid="{DE0443E0-1DC7-42E5-94AE-01B926E97C17}"/>
    <cellStyle name="Vírgula 5 2 2 7 2 2" xfId="30130" xr:uid="{28D024E7-775A-4772-96EE-5E1E39D86ADD}"/>
    <cellStyle name="Vírgula 5 2 2 7 2 3" xfId="41929" xr:uid="{71DD4032-1639-4D11-9E23-C99BE4E61C71}"/>
    <cellStyle name="Vírgula 5 2 2 7 3" xfId="24237" xr:uid="{83070E9C-7807-4001-B024-29A53C86AC5F}"/>
    <cellStyle name="Vírgula 5 2 2 7 4" xfId="36032" xr:uid="{8CB51FCA-9D78-4747-A2DB-FD2C51FEA0C0}"/>
    <cellStyle name="Vírgula 5 2 2 8" xfId="15392" xr:uid="{8F0315C0-C1C5-4BB7-AB0D-36D3CE9B0279}"/>
    <cellStyle name="Vírgula 5 2 2 8 2" xfId="27190" xr:uid="{9274EA97-368D-421B-B203-AE9525D24BAA}"/>
    <cellStyle name="Vírgula 5 2 2 8 3" xfId="38985" xr:uid="{E2854396-2820-4135-A349-74F7DF6F3ACB}"/>
    <cellStyle name="Vírgula 5 2 2 9" xfId="21300" xr:uid="{F5C81B10-DFE2-4AE0-9AC2-88A36BCBDD64}"/>
    <cellStyle name="Vírgula 5 2 2_Empréstimos e Financiamento SPE" xfId="10886" xr:uid="{00000000-0005-0000-0000-0000C7380000}"/>
    <cellStyle name="Vírgula 5 2 3" xfId="196" xr:uid="{00000000-0005-0000-0000-0000C8380000}"/>
    <cellStyle name="Vírgula 5 2 3 10" xfId="33125" xr:uid="{B474DFB1-1FE4-48CE-92AB-7ABE1129274A}"/>
    <cellStyle name="Vírgula 5 2 3 2" xfId="620" xr:uid="{00000000-0005-0000-0000-0000C9380000}"/>
    <cellStyle name="Vírgula 5 2 3 2 2" xfId="9972" xr:uid="{00000000-0005-0000-0000-0000CA380000}"/>
    <cellStyle name="Vírgula 5 2 3 2 3" xfId="9973" xr:uid="{00000000-0005-0000-0000-0000CB380000}"/>
    <cellStyle name="Vírgula 5 2 3 2 4" xfId="11330" xr:uid="{00000000-0005-0000-0000-0000CC380000}"/>
    <cellStyle name="Vírgula 5 2 3 2 4 2" xfId="14273" xr:uid="{00000000-0005-0000-0000-0000CD380000}"/>
    <cellStyle name="Vírgula 5 2 3 2 4 2 2" xfId="20204" xr:uid="{B9A65E38-2516-4364-A4F0-F646DC4DC1D1}"/>
    <cellStyle name="Vírgula 5 2 3 2 4 2 2 2" xfId="31998" xr:uid="{FBA6CE24-DA51-4909-9057-48E507CBDB39}"/>
    <cellStyle name="Vírgula 5 2 3 2 4 2 2 3" xfId="43797" xr:uid="{FF222CEA-BCD7-48DE-BF5C-E1E52F1E7542}"/>
    <cellStyle name="Vírgula 5 2 3 2 4 2 3" xfId="26105" xr:uid="{70F10FCD-8C38-4A60-B6C2-6EACA5A54E2F}"/>
    <cellStyle name="Vírgula 5 2 3 2 4 2 4" xfId="37900" xr:uid="{9CB24D20-5B1C-4F92-8F8B-6AA8D45F8790}"/>
    <cellStyle name="Vírgula 5 2 3 2 4 3" xfId="17268" xr:uid="{E8D7DAFA-3193-4B84-A00A-9ADA0BCE8186}"/>
    <cellStyle name="Vírgula 5 2 3 2 4 3 2" xfId="29062" xr:uid="{737E4ADD-081F-42EC-9A6F-349F9E3F77E9}"/>
    <cellStyle name="Vírgula 5 2 3 2 4 3 3" xfId="40861" xr:uid="{B1DFC44E-D846-4351-850F-2076D622E8F6}"/>
    <cellStyle name="Vírgula 5 2 3 2 4 4" xfId="23169" xr:uid="{E5234BA7-83BC-44B6-8336-CBE9CD52D67F}"/>
    <cellStyle name="Vírgula 5 2 3 2 4 5" xfId="34964" xr:uid="{A3FEC7C6-8057-4372-806B-19B55C02E4F2}"/>
    <cellStyle name="Vírgula 5 2 3 2 5" xfId="12735" xr:uid="{00000000-0005-0000-0000-0000CE380000}"/>
    <cellStyle name="Vírgula 5 2 3 2 5 2" xfId="18666" xr:uid="{6832CEE1-1A44-4B9C-98F1-C8D8AA3EA7FC}"/>
    <cellStyle name="Vírgula 5 2 3 2 5 2 2" xfId="30460" xr:uid="{87957976-B5D7-44B2-AA8E-2B7579138264}"/>
    <cellStyle name="Vírgula 5 2 3 2 5 2 3" xfId="42259" xr:uid="{F65F072D-246F-4999-9E4B-1850C19FD271}"/>
    <cellStyle name="Vírgula 5 2 3 2 5 3" xfId="24567" xr:uid="{4D7F9A13-7E64-4E94-A323-16B32A5EA960}"/>
    <cellStyle name="Vírgula 5 2 3 2 5 4" xfId="36362" xr:uid="{5F30919E-9738-4A9B-9CE9-80F6FF790FE9}"/>
    <cellStyle name="Vírgula 5 2 3 2 6" xfId="15722" xr:uid="{F601ABC3-866D-4431-BE4F-3A5BD862E771}"/>
    <cellStyle name="Vírgula 5 2 3 2 6 2" xfId="27520" xr:uid="{F6105B4A-8159-451B-8117-119B098DBEF6}"/>
    <cellStyle name="Vírgula 5 2 3 2 6 3" xfId="39315" xr:uid="{813DB2DE-5A1B-41BD-8A57-CD4F828E8B49}"/>
    <cellStyle name="Vírgula 5 2 3 2 7" xfId="21630" xr:uid="{9FFBECB0-C737-4C81-A29A-FBA07B4526B1}"/>
    <cellStyle name="Vírgula 5 2 3 2 8" xfId="33422" xr:uid="{DEFBA158-6B8C-49C9-BF9E-CA059427D8A1}"/>
    <cellStyle name="Vírgula 5 2 3 2_Empréstimos e Financiamento SPE" xfId="10889" xr:uid="{00000000-0005-0000-0000-0000CF380000}"/>
    <cellStyle name="Vírgula 5 2 3 3" xfId="474" xr:uid="{00000000-0005-0000-0000-0000D0380000}"/>
    <cellStyle name="Vírgula 5 2 3 3 2" xfId="11191" xr:uid="{00000000-0005-0000-0000-0000D1380000}"/>
    <cellStyle name="Vírgula 5 2 3 3 2 2" xfId="14134" xr:uid="{00000000-0005-0000-0000-0000D2380000}"/>
    <cellStyle name="Vírgula 5 2 3 3 2 2 2" xfId="20065" xr:uid="{534173F0-9B58-4A86-ABBF-DED43BBBE367}"/>
    <cellStyle name="Vírgula 5 2 3 3 2 2 2 2" xfId="31859" xr:uid="{6B5AA842-C773-4030-B4EF-D3DE9FFBE76C}"/>
    <cellStyle name="Vírgula 5 2 3 3 2 2 2 3" xfId="43658" xr:uid="{32FAEE38-112F-47B9-81CD-855DFB677769}"/>
    <cellStyle name="Vírgula 5 2 3 3 2 2 3" xfId="25966" xr:uid="{658E4C91-6F98-4139-B7AB-0799AF663FDD}"/>
    <cellStyle name="Vírgula 5 2 3 3 2 2 4" xfId="37761" xr:uid="{08A153FD-A55D-4D5C-8987-13C3255EC0EF}"/>
    <cellStyle name="Vírgula 5 2 3 3 2 3" xfId="17129" xr:uid="{46D66CAA-1C49-41A6-AB5D-2E3C360932A8}"/>
    <cellStyle name="Vírgula 5 2 3 3 2 3 2" xfId="28923" xr:uid="{837364FF-363F-4BCE-90C5-93B1CDA6E90B}"/>
    <cellStyle name="Vírgula 5 2 3 3 2 3 3" xfId="40722" xr:uid="{B662B82F-5F19-4851-80CF-7A052BD621E0}"/>
    <cellStyle name="Vírgula 5 2 3 3 2 4" xfId="23030" xr:uid="{A54816B3-A0F5-4640-B888-34206A6AA7A5}"/>
    <cellStyle name="Vírgula 5 2 3 3 2 5" xfId="34825" xr:uid="{650F41F4-813B-49A6-AA81-037BA95F40A3}"/>
    <cellStyle name="Vírgula 5 2 3 3 3" xfId="12589" xr:uid="{00000000-0005-0000-0000-0000D3380000}"/>
    <cellStyle name="Vírgula 5 2 3 3 3 2" xfId="18520" xr:uid="{506A6704-C3FB-43BA-B183-DBA9845618BB}"/>
    <cellStyle name="Vírgula 5 2 3 3 3 2 2" xfId="30314" xr:uid="{057E0A9A-BCC1-4830-970A-45FA621F8C8A}"/>
    <cellStyle name="Vírgula 5 2 3 3 3 2 3" xfId="42113" xr:uid="{92DABE17-A6D3-49F9-B9A9-D38E959B0C1A}"/>
    <cellStyle name="Vírgula 5 2 3 3 3 3" xfId="24421" xr:uid="{6143D878-5369-4D8D-A13E-1B485B56D9D6}"/>
    <cellStyle name="Vírgula 5 2 3 3 3 4" xfId="36216" xr:uid="{4E4220A6-DFE1-463C-888B-74A1D6857E94}"/>
    <cellStyle name="Vírgula 5 2 3 3 4" xfId="15576" xr:uid="{B63E7FC0-07B0-4B5B-A5F9-CCCE7AA45AA1}"/>
    <cellStyle name="Vírgula 5 2 3 3 4 2" xfId="27374" xr:uid="{865EC57F-D9E4-4773-96D7-A6C83BA52CF6}"/>
    <cellStyle name="Vírgula 5 2 3 3 4 3" xfId="39169" xr:uid="{5B63F9CD-1C37-4F71-84F4-79D9CFB179CB}"/>
    <cellStyle name="Vírgula 5 2 3 3 5" xfId="21484" xr:uid="{0EE6929A-DF95-4ACC-8A5F-3DA7F6FFCF4D}"/>
    <cellStyle name="Vírgula 5 2 3 3 6" xfId="33276" xr:uid="{AE3AB97E-894B-4604-BBE8-721FB4EE5FFB}"/>
    <cellStyle name="Vírgula 5 2 3 4" xfId="9974" xr:uid="{00000000-0005-0000-0000-0000D4380000}"/>
    <cellStyle name="Vírgula 5 2 3 5" xfId="9975" xr:uid="{00000000-0005-0000-0000-0000D5380000}"/>
    <cellStyle name="Vírgula 5 2 3 6" xfId="11035" xr:uid="{00000000-0005-0000-0000-0000D6380000}"/>
    <cellStyle name="Vírgula 5 2 3 6 2" xfId="13984" xr:uid="{00000000-0005-0000-0000-0000D7380000}"/>
    <cellStyle name="Vírgula 5 2 3 6 2 2" xfId="19915" xr:uid="{554257F3-52A3-4F78-8338-63E61E5EC44A}"/>
    <cellStyle name="Vírgula 5 2 3 6 2 2 2" xfId="31709" xr:uid="{96F1BC10-2E5F-41E6-B543-3F8FBF93C2F4}"/>
    <cellStyle name="Vírgula 5 2 3 6 2 2 3" xfId="43508" xr:uid="{74F3E142-D3E9-488C-9C42-9FDE908B576C}"/>
    <cellStyle name="Vírgula 5 2 3 6 2 3" xfId="25816" xr:uid="{C09247C6-2056-4628-B51D-233676D4AA86}"/>
    <cellStyle name="Vírgula 5 2 3 6 2 4" xfId="37611" xr:uid="{A13132BA-403F-49E7-A10F-FCCAE0A538C6}"/>
    <cellStyle name="Vírgula 5 2 3 6 3" xfId="16979" xr:uid="{04B490A7-05BB-4344-9E94-7D5A9D934A25}"/>
    <cellStyle name="Vírgula 5 2 3 6 3 2" xfId="28773" xr:uid="{B9A12D1D-6F46-4512-9641-FBC8D67F899A}"/>
    <cellStyle name="Vírgula 5 2 3 6 3 3" xfId="40572" xr:uid="{EE88B74E-C65B-4F0F-9998-11AD581828B4}"/>
    <cellStyle name="Vírgula 5 2 3 6 4" xfId="22880" xr:uid="{E955AFDB-739E-49EA-829F-834A394FFBE2}"/>
    <cellStyle name="Vírgula 5 2 3 6 5" xfId="34675" xr:uid="{48697DBF-39CC-4B15-885B-83B669F44028}"/>
    <cellStyle name="Vírgula 5 2 3 7" xfId="12438" xr:uid="{00000000-0005-0000-0000-0000D8380000}"/>
    <cellStyle name="Vírgula 5 2 3 7 2" xfId="18369" xr:uid="{3AB6328A-1833-410C-8A20-E5557FB36F85}"/>
    <cellStyle name="Vírgula 5 2 3 7 2 2" xfId="30163" xr:uid="{BA899C48-0D0B-44D3-B7CA-39435C6D22AD}"/>
    <cellStyle name="Vírgula 5 2 3 7 2 3" xfId="41962" xr:uid="{22A7969A-E804-4A95-9F2B-19B785DC5DBF}"/>
    <cellStyle name="Vírgula 5 2 3 7 3" xfId="24270" xr:uid="{FF5C7533-684F-456C-9627-42233C98CE2B}"/>
    <cellStyle name="Vírgula 5 2 3 7 4" xfId="36065" xr:uid="{9B64D1FD-9E99-4634-B39E-7F5FFED032D8}"/>
    <cellStyle name="Vírgula 5 2 3 8" xfId="15425" xr:uid="{1C5CF305-EF9F-4756-9105-96A76C1C5370}"/>
    <cellStyle name="Vírgula 5 2 3 8 2" xfId="27223" xr:uid="{4A761B0E-986B-4AA7-BA08-21637932FBFB}"/>
    <cellStyle name="Vírgula 5 2 3 8 3" xfId="39018" xr:uid="{23758E08-C92E-4403-ACCE-ED37D533B21D}"/>
    <cellStyle name="Vírgula 5 2 3 9" xfId="21333" xr:uid="{B7D5D741-374F-4301-B53E-8CA3E4EAD423}"/>
    <cellStyle name="Vírgula 5 2 3_Empréstimos e Financiamento SPE" xfId="10888" xr:uid="{00000000-0005-0000-0000-0000D9380000}"/>
    <cellStyle name="Vírgula 5 2 4" xfId="572" xr:uid="{00000000-0005-0000-0000-0000DA380000}"/>
    <cellStyle name="Vírgula 5 2 4 2" xfId="9976" xr:uid="{00000000-0005-0000-0000-0000DB380000}"/>
    <cellStyle name="Vírgula 5 2 4 3" xfId="9977" xr:uid="{00000000-0005-0000-0000-0000DC380000}"/>
    <cellStyle name="Vírgula 5 2 4 4" xfId="11285" xr:uid="{00000000-0005-0000-0000-0000DD380000}"/>
    <cellStyle name="Vírgula 5 2 4 4 2" xfId="14228" xr:uid="{00000000-0005-0000-0000-0000DE380000}"/>
    <cellStyle name="Vírgula 5 2 4 4 2 2" xfId="20159" xr:uid="{66BC0022-87AA-4BA4-8B02-AA75668291EA}"/>
    <cellStyle name="Vírgula 5 2 4 4 2 2 2" xfId="31953" xr:uid="{33149BFD-1051-498C-9DD7-B195DB533C04}"/>
    <cellStyle name="Vírgula 5 2 4 4 2 2 3" xfId="43752" xr:uid="{03F14654-8DB1-48C6-9E33-F878B44D94C0}"/>
    <cellStyle name="Vírgula 5 2 4 4 2 3" xfId="26060" xr:uid="{026724CE-5B24-4263-B824-A6343973297B}"/>
    <cellStyle name="Vírgula 5 2 4 4 2 4" xfId="37855" xr:uid="{B545A891-00AB-49D5-B53B-1A0A322AB607}"/>
    <cellStyle name="Vírgula 5 2 4 4 3" xfId="17223" xr:uid="{37122A56-924D-4036-986C-815834CD477C}"/>
    <cellStyle name="Vírgula 5 2 4 4 3 2" xfId="29017" xr:uid="{4F21D7CA-9246-4BDB-987F-88F9C3E4D451}"/>
    <cellStyle name="Vírgula 5 2 4 4 3 3" xfId="40816" xr:uid="{FA84A2BC-D20C-4ADB-98E3-7361437B7A3F}"/>
    <cellStyle name="Vírgula 5 2 4 4 4" xfId="23124" xr:uid="{D442DE6B-B439-4A51-B162-33ADF4673739}"/>
    <cellStyle name="Vírgula 5 2 4 4 5" xfId="34919" xr:uid="{3EF09F52-92C0-4F25-A4F3-0B58C24674B6}"/>
    <cellStyle name="Vírgula 5 2 4 5" xfId="12687" xr:uid="{00000000-0005-0000-0000-0000DF380000}"/>
    <cellStyle name="Vírgula 5 2 4 5 2" xfId="18618" xr:uid="{519C3C6A-9962-40BF-8C7E-4101B2A4CD36}"/>
    <cellStyle name="Vírgula 5 2 4 5 2 2" xfId="30412" xr:uid="{863CD03E-FB90-4E9A-B0B5-FA64FBA148A5}"/>
    <cellStyle name="Vírgula 5 2 4 5 2 3" xfId="42211" xr:uid="{899D4F5E-65C5-4EFE-A804-E899729F9BED}"/>
    <cellStyle name="Vírgula 5 2 4 5 3" xfId="24519" xr:uid="{9E63DBD9-AC98-4C23-9039-CEBC068982D3}"/>
    <cellStyle name="Vírgula 5 2 4 5 4" xfId="36314" xr:uid="{92733238-9F23-4A92-9C68-7F07B4A05AAA}"/>
    <cellStyle name="Vírgula 5 2 4 6" xfId="15674" xr:uid="{A544BA98-2E4B-4ADF-9665-A38D0651618D}"/>
    <cellStyle name="Vírgula 5 2 4 6 2" xfId="27472" xr:uid="{9AB2FAD2-47DD-49D7-8BDD-212034B86069}"/>
    <cellStyle name="Vírgula 5 2 4 6 3" xfId="39267" xr:uid="{23CF9FBD-BB82-4ACC-BA1D-E60D183CC16F}"/>
    <cellStyle name="Vírgula 5 2 4 7" xfId="21582" xr:uid="{FB804CA6-6755-431E-A05A-6EC67CEF96AC}"/>
    <cellStyle name="Vírgula 5 2 4 8" xfId="33374" xr:uid="{CB44D703-833B-413F-9F52-140AEBBB3C6E}"/>
    <cellStyle name="Vírgula 5 2 4_Empréstimos e Financiamento SPE" xfId="10890" xr:uid="{00000000-0005-0000-0000-0000E0380000}"/>
    <cellStyle name="Vírgula 5 2 5" xfId="429" xr:uid="{00000000-0005-0000-0000-0000E1380000}"/>
    <cellStyle name="Vírgula 5 2 5 2" xfId="11146" xr:uid="{00000000-0005-0000-0000-0000E2380000}"/>
    <cellStyle name="Vírgula 5 2 5 2 2" xfId="14089" xr:uid="{00000000-0005-0000-0000-0000E3380000}"/>
    <cellStyle name="Vírgula 5 2 5 2 2 2" xfId="20020" xr:uid="{345136FE-F4B8-4A13-9EDF-8AB438AD08A2}"/>
    <cellStyle name="Vírgula 5 2 5 2 2 2 2" xfId="31814" xr:uid="{C47AA59E-C165-4EB0-93F5-5EFC010C3A27}"/>
    <cellStyle name="Vírgula 5 2 5 2 2 2 3" xfId="43613" xr:uid="{005A1FBF-9CC4-4880-8B13-1EABEEDF7A0F}"/>
    <cellStyle name="Vírgula 5 2 5 2 2 3" xfId="25921" xr:uid="{4F69540F-B637-4FD2-83A0-3ECF4210EBEB}"/>
    <cellStyle name="Vírgula 5 2 5 2 2 4" xfId="37716" xr:uid="{632E7428-BBB6-43A5-B4A0-323304324F0F}"/>
    <cellStyle name="Vírgula 5 2 5 2 3" xfId="17084" xr:uid="{9CBBE248-A0C4-4BF3-B8B4-B110516061A1}"/>
    <cellStyle name="Vírgula 5 2 5 2 3 2" xfId="28878" xr:uid="{6D4C14EF-6B42-4795-8A20-89059A50064B}"/>
    <cellStyle name="Vírgula 5 2 5 2 3 3" xfId="40677" xr:uid="{0868E94D-8F36-472C-B6A2-A4A5B56A237B}"/>
    <cellStyle name="Vírgula 5 2 5 2 4" xfId="22985" xr:uid="{1B0F3E7A-B8FE-463C-BF98-CCF824CD9452}"/>
    <cellStyle name="Vírgula 5 2 5 2 5" xfId="34780" xr:uid="{F10FE832-006F-491A-A354-C3C1D532413F}"/>
    <cellStyle name="Vírgula 5 2 5 3" xfId="12544" xr:uid="{00000000-0005-0000-0000-0000E4380000}"/>
    <cellStyle name="Vírgula 5 2 5 3 2" xfId="18475" xr:uid="{4995AEA9-9DE4-4F75-B42B-EC38FBDE6CD8}"/>
    <cellStyle name="Vírgula 5 2 5 3 2 2" xfId="30269" xr:uid="{BEC44C92-0582-49B4-B1DD-7FD0AD559B87}"/>
    <cellStyle name="Vírgula 5 2 5 3 2 3" xfId="42068" xr:uid="{86F70AEC-11F3-4489-9090-67C645D2CF7F}"/>
    <cellStyle name="Vírgula 5 2 5 3 3" xfId="24376" xr:uid="{16A776F6-69BE-4C0F-999A-B9417258EDF0}"/>
    <cellStyle name="Vírgula 5 2 5 3 4" xfId="36171" xr:uid="{A10ECE6E-6849-4632-97FA-D42AD75E3FF5}"/>
    <cellStyle name="Vírgula 5 2 5 4" xfId="15531" xr:uid="{0D4CA4E7-CB6D-4135-A7B4-FCE000797DC8}"/>
    <cellStyle name="Vírgula 5 2 5 4 2" xfId="27329" xr:uid="{77BD6AFE-0E3C-4533-8218-232426AE5FF0}"/>
    <cellStyle name="Vírgula 5 2 5 4 3" xfId="39124" xr:uid="{34E882F0-C5E0-4780-851D-BA6C5785B971}"/>
    <cellStyle name="Vírgula 5 2 5 5" xfId="21439" xr:uid="{3EFA7FD6-61F3-49BF-BBCA-B75A1D5F1AEB}"/>
    <cellStyle name="Vírgula 5 2 5 6" xfId="33231" xr:uid="{AF009A6C-4F5D-4F47-AF03-45448AC8B093}"/>
    <cellStyle name="Vírgula 5 2 6" xfId="9978" xr:uid="{00000000-0005-0000-0000-0000E5380000}"/>
    <cellStyle name="Vírgula 5 2 7" xfId="9979" xr:uid="{00000000-0005-0000-0000-0000E6380000}"/>
    <cellStyle name="Vírgula 5 2 8" xfId="10990" xr:uid="{00000000-0005-0000-0000-0000E7380000}"/>
    <cellStyle name="Vírgula 5 2 8 2" xfId="13939" xr:uid="{00000000-0005-0000-0000-0000E8380000}"/>
    <cellStyle name="Vírgula 5 2 8 2 2" xfId="19870" xr:uid="{17D2E137-EE71-4CC7-AB5F-A464C09BEA7E}"/>
    <cellStyle name="Vírgula 5 2 8 2 2 2" xfId="31664" xr:uid="{F536A1EF-902C-4CB9-B04E-53C99E188BFA}"/>
    <cellStyle name="Vírgula 5 2 8 2 2 3" xfId="43463" xr:uid="{5323630D-4980-4B9F-BF18-3D443E5E4306}"/>
    <cellStyle name="Vírgula 5 2 8 2 3" xfId="25771" xr:uid="{CF229974-DCB2-4304-9464-7622EC11E7D3}"/>
    <cellStyle name="Vírgula 5 2 8 2 4" xfId="37566" xr:uid="{2ADE98DB-B4D7-49A3-B752-B69A42395969}"/>
    <cellStyle name="Vírgula 5 2 8 3" xfId="16934" xr:uid="{DD829153-25FB-408A-B2E5-6935B1E1F931}"/>
    <cellStyle name="Vírgula 5 2 8 3 2" xfId="28728" xr:uid="{A42F7C82-2074-4396-A5FF-08B74D4A2AD1}"/>
    <cellStyle name="Vírgula 5 2 8 3 3" xfId="40527" xr:uid="{B360657A-737C-4BA6-825F-409D62F77FB8}"/>
    <cellStyle name="Vírgula 5 2 8 4" xfId="22835" xr:uid="{355FF318-9F3F-4954-AC54-FB6961F17510}"/>
    <cellStyle name="Vírgula 5 2 8 5" xfId="34630" xr:uid="{14A56A4B-D911-4920-BEC1-DCE7E7776579}"/>
    <cellStyle name="Vírgula 5 2 9" xfId="12390" xr:uid="{00000000-0005-0000-0000-0000E9380000}"/>
    <cellStyle name="Vírgula 5 2 9 2" xfId="18321" xr:uid="{B16C0911-DB34-40A8-AA31-189194233E63}"/>
    <cellStyle name="Vírgula 5 2 9 2 2" xfId="30115" xr:uid="{7F3D676B-C43E-4E4C-97A4-517481433204}"/>
    <cellStyle name="Vírgula 5 2 9 2 3" xfId="41914" xr:uid="{60C4F4F4-870D-4D6C-B235-BD34DAE0E0DB}"/>
    <cellStyle name="Vírgula 5 2 9 3" xfId="24222" xr:uid="{1774CECC-0CBF-430A-8671-582BD5B05933}"/>
    <cellStyle name="Vírgula 5 2 9 4" xfId="36017" xr:uid="{D94E1A6E-5AD9-4DF4-8E1F-B3FD4785835A}"/>
    <cellStyle name="Vírgula 5 2_Empréstimos e Financiamento SPE" xfId="10885" xr:uid="{00000000-0005-0000-0000-0000EA380000}"/>
    <cellStyle name="Vírgula 5 20" xfId="9980" xr:uid="{00000000-0005-0000-0000-0000EB380000}"/>
    <cellStyle name="Vírgula 5 21" xfId="10975" xr:uid="{00000000-0005-0000-0000-0000EC380000}"/>
    <cellStyle name="Vírgula 5 21 2" xfId="13924" xr:uid="{00000000-0005-0000-0000-0000ED380000}"/>
    <cellStyle name="Vírgula 5 21 2 2" xfId="19855" xr:uid="{3BEEF12A-D3E3-4B9F-8D7B-343C34D2C8B3}"/>
    <cellStyle name="Vírgula 5 21 2 2 2" xfId="31649" xr:uid="{438FA265-D060-4F7B-9469-D5B97706017C}"/>
    <cellStyle name="Vírgula 5 21 2 2 3" xfId="43448" xr:uid="{07ABE307-79A2-4BEA-9BE8-073559952DA5}"/>
    <cellStyle name="Vírgula 5 21 2 3" xfId="25756" xr:uid="{1364F0B9-AFFE-459E-98DA-94881FF53755}"/>
    <cellStyle name="Vírgula 5 21 2 4" xfId="37551" xr:uid="{7BA2BD88-FDBE-4FF1-BB16-53267037BB28}"/>
    <cellStyle name="Vírgula 5 21 3" xfId="16919" xr:uid="{00A96EE4-82F0-4F61-B4AB-844767373C18}"/>
    <cellStyle name="Vírgula 5 21 3 2" xfId="28713" xr:uid="{BE8132AD-DE11-4CCE-BAC2-D88E69850ECB}"/>
    <cellStyle name="Vírgula 5 21 3 3" xfId="40512" xr:uid="{6B764BF3-FC2F-4A31-A64A-BFB4BB638CB2}"/>
    <cellStyle name="Vírgula 5 21 4" xfId="22820" xr:uid="{45127847-48CD-433D-9171-FBD5FA336B1D}"/>
    <cellStyle name="Vírgula 5 21 5" xfId="34615" xr:uid="{F339E9A7-DBC1-4A49-8877-CAD4E19AF880}"/>
    <cellStyle name="Vírgula 5 22" xfId="12375" xr:uid="{00000000-0005-0000-0000-0000EE380000}"/>
    <cellStyle name="Vírgula 5 22 2" xfId="18306" xr:uid="{52ADC1B6-0A34-4FD2-86CD-30B557E76F0B}"/>
    <cellStyle name="Vírgula 5 22 2 2" xfId="30100" xr:uid="{7A98812C-CCE7-49EC-8E5D-15B7CB47EF64}"/>
    <cellStyle name="Vírgula 5 22 2 3" xfId="41899" xr:uid="{2913EEA4-890E-482D-BD60-E86283327514}"/>
    <cellStyle name="Vírgula 5 22 3" xfId="24207" xr:uid="{FC53A306-FA16-4DBA-BA26-61812D3344CD}"/>
    <cellStyle name="Vírgula 5 22 4" xfId="36002" xr:uid="{74428A97-24FD-485A-BD94-207D82E7AE75}"/>
    <cellStyle name="Vírgula 5 23" xfId="15362" xr:uid="{1F9A5C0C-7E47-4DE8-9F82-4464FED019DD}"/>
    <cellStyle name="Vírgula 5 23 2" xfId="27160" xr:uid="{E7611D0F-EEE6-41C0-90B1-CC7F8CCED9F9}"/>
    <cellStyle name="Vírgula 5 23 3" xfId="38955" xr:uid="{48FCCE69-A670-4CE5-AC8C-AF56A231C7D4}"/>
    <cellStyle name="Vírgula 5 24" xfId="21270" xr:uid="{8A719569-21D2-4A99-989E-69D4CFE29A7A}"/>
    <cellStyle name="Vírgula 5 25" xfId="33062" xr:uid="{5784E342-69C7-4AAE-BBAA-35B1BDCD7E01}"/>
    <cellStyle name="Vírgula 5 3" xfId="156" xr:uid="{00000000-0005-0000-0000-0000EF380000}"/>
    <cellStyle name="Vírgula 5 3 10" xfId="15389" xr:uid="{BEEE6377-4A26-44A7-9C6C-41A6E14887AA}"/>
    <cellStyle name="Vírgula 5 3 10 2" xfId="27187" xr:uid="{38E332F0-DA70-4272-A39B-24D985875791}"/>
    <cellStyle name="Vírgula 5 3 10 3" xfId="38982" xr:uid="{1A8E846C-D98F-4AE4-AD7D-15967A178807}"/>
    <cellStyle name="Vírgula 5 3 11" xfId="21297" xr:uid="{35DF1E65-2969-4DE2-937E-EA2B158B599B}"/>
    <cellStyle name="Vírgula 5 3 12" xfId="33089" xr:uid="{5BC7FE01-51B8-448C-B2D8-7FA698AAD8A4}"/>
    <cellStyle name="Vírgula 5 3 2" xfId="584" xr:uid="{00000000-0005-0000-0000-0000F0380000}"/>
    <cellStyle name="Vírgula 5 3 2 10" xfId="33386" xr:uid="{ADDC4D37-F885-4264-A5D3-76D454E7ECCF}"/>
    <cellStyle name="Vírgula 5 3 2 2" xfId="9981" xr:uid="{00000000-0005-0000-0000-0000F1380000}"/>
    <cellStyle name="Vírgula 5 3 2 2 2" xfId="9982" xr:uid="{00000000-0005-0000-0000-0000F2380000}"/>
    <cellStyle name="Vírgula 5 3 2 2 3" xfId="9983" xr:uid="{00000000-0005-0000-0000-0000F3380000}"/>
    <cellStyle name="Vírgula 5 3 2 3" xfId="9984" xr:uid="{00000000-0005-0000-0000-0000F4380000}"/>
    <cellStyle name="Vírgula 5 3 2 4" xfId="9985" xr:uid="{00000000-0005-0000-0000-0000F5380000}"/>
    <cellStyle name="Vírgula 5 3 2 5" xfId="9986" xr:uid="{00000000-0005-0000-0000-0000F6380000}"/>
    <cellStyle name="Vírgula 5 3 2 6" xfId="11296" xr:uid="{00000000-0005-0000-0000-0000F7380000}"/>
    <cellStyle name="Vírgula 5 3 2 6 2" xfId="14239" xr:uid="{00000000-0005-0000-0000-0000F8380000}"/>
    <cellStyle name="Vírgula 5 3 2 6 2 2" xfId="20170" xr:uid="{DF344AE0-E1D9-438D-A389-34889B95694F}"/>
    <cellStyle name="Vírgula 5 3 2 6 2 2 2" xfId="31964" xr:uid="{576A3022-58D7-4ED6-9E94-C2B3A637B153}"/>
    <cellStyle name="Vírgula 5 3 2 6 2 2 3" xfId="43763" xr:uid="{091526C7-9009-42C6-85AA-CF7D9FCB67A7}"/>
    <cellStyle name="Vírgula 5 3 2 6 2 3" xfId="26071" xr:uid="{4521750D-8F93-4A16-912B-3733358CD800}"/>
    <cellStyle name="Vírgula 5 3 2 6 2 4" xfId="37866" xr:uid="{8252A3EA-AD29-4046-9928-FB2BF49D9CA9}"/>
    <cellStyle name="Vírgula 5 3 2 6 3" xfId="17234" xr:uid="{7613C2A3-87F7-4941-8ABA-6892662FC325}"/>
    <cellStyle name="Vírgula 5 3 2 6 3 2" xfId="29028" xr:uid="{FEDF5230-359D-4DED-AB71-B29D61DCC957}"/>
    <cellStyle name="Vírgula 5 3 2 6 3 3" xfId="40827" xr:uid="{B74233E6-B8F7-445B-B47F-A85F4B0FEA55}"/>
    <cellStyle name="Vírgula 5 3 2 6 4" xfId="23135" xr:uid="{63C36DD4-D013-4655-955B-476890943001}"/>
    <cellStyle name="Vírgula 5 3 2 6 5" xfId="34930" xr:uid="{0BE7B0DD-4C3A-41D2-A66F-9430D3E90619}"/>
    <cellStyle name="Vírgula 5 3 2 7" xfId="12699" xr:uid="{00000000-0005-0000-0000-0000F9380000}"/>
    <cellStyle name="Vírgula 5 3 2 7 2" xfId="18630" xr:uid="{89B1952E-6096-4DC3-8F32-347D867D70C3}"/>
    <cellStyle name="Vírgula 5 3 2 7 2 2" xfId="30424" xr:uid="{A0131B9A-01C1-4A5A-A2FC-81DF0F74AB3F}"/>
    <cellStyle name="Vírgula 5 3 2 7 2 3" xfId="42223" xr:uid="{9E31964F-93B6-4ABC-9F87-7ED43CEF1CA2}"/>
    <cellStyle name="Vírgula 5 3 2 7 3" xfId="24531" xr:uid="{AFC87F09-F334-461E-B5B9-1172A10C422C}"/>
    <cellStyle name="Vírgula 5 3 2 7 4" xfId="36326" xr:uid="{71D14C66-6730-448E-A25A-997E4EA935F4}"/>
    <cellStyle name="Vírgula 5 3 2 8" xfId="15686" xr:uid="{9B19CA59-FF55-498F-A3CE-598DE3BDC337}"/>
    <cellStyle name="Vírgula 5 3 2 8 2" xfId="27484" xr:uid="{5F32AD25-A8DA-4F81-8DB6-207D097F6B3B}"/>
    <cellStyle name="Vírgula 5 3 2 8 3" xfId="39279" xr:uid="{1467067A-12BB-4A24-A96A-7E09BE2B16A2}"/>
    <cellStyle name="Vírgula 5 3 2 9" xfId="21594" xr:uid="{285FB93F-1835-4FDC-9C66-73980E38AFED}"/>
    <cellStyle name="Vírgula 5 3 2_Empréstimos e Financiamento SPE" xfId="10892" xr:uid="{00000000-0005-0000-0000-0000FA380000}"/>
    <cellStyle name="Vírgula 5 3 3" xfId="440" xr:uid="{00000000-0005-0000-0000-0000FB380000}"/>
    <cellStyle name="Vírgula 5 3 3 10" xfId="33242" xr:uid="{C4050018-C6B8-4977-8BC8-9CF12FE0B9FA}"/>
    <cellStyle name="Vírgula 5 3 3 2" xfId="9987" xr:uid="{00000000-0005-0000-0000-0000FC380000}"/>
    <cellStyle name="Vírgula 5 3 3 2 2" xfId="9988" xr:uid="{00000000-0005-0000-0000-0000FD380000}"/>
    <cellStyle name="Vírgula 5 3 3 2 3" xfId="9989" xr:uid="{00000000-0005-0000-0000-0000FE380000}"/>
    <cellStyle name="Vírgula 5 3 3 3" xfId="9990" xr:uid="{00000000-0005-0000-0000-0000FF380000}"/>
    <cellStyle name="Vírgula 5 3 3 4" xfId="9991" xr:uid="{00000000-0005-0000-0000-000000390000}"/>
    <cellStyle name="Vírgula 5 3 3 5" xfId="9992" xr:uid="{00000000-0005-0000-0000-000001390000}"/>
    <cellStyle name="Vírgula 5 3 3 6" xfId="11157" xr:uid="{00000000-0005-0000-0000-000002390000}"/>
    <cellStyle name="Vírgula 5 3 3 6 2" xfId="14100" xr:uid="{00000000-0005-0000-0000-000003390000}"/>
    <cellStyle name="Vírgula 5 3 3 6 2 2" xfId="20031" xr:uid="{966272FE-362C-4161-8CBF-DD87124790FA}"/>
    <cellStyle name="Vírgula 5 3 3 6 2 2 2" xfId="31825" xr:uid="{72D8D43B-F40E-4308-9460-E028F372F14B}"/>
    <cellStyle name="Vírgula 5 3 3 6 2 2 3" xfId="43624" xr:uid="{BE3DE523-2AB9-40EC-9192-00EFAD551B61}"/>
    <cellStyle name="Vírgula 5 3 3 6 2 3" xfId="25932" xr:uid="{FA6EBE28-D23B-485A-B1FE-57781E32C674}"/>
    <cellStyle name="Vírgula 5 3 3 6 2 4" xfId="37727" xr:uid="{203756BC-D336-42D6-A290-2956F24AE522}"/>
    <cellStyle name="Vírgula 5 3 3 6 3" xfId="17095" xr:uid="{044D7CA8-77D2-49D3-98CC-FEA4DEF765AB}"/>
    <cellStyle name="Vírgula 5 3 3 6 3 2" xfId="28889" xr:uid="{12D80362-0DE7-424C-B0F2-31A5B3FCF612}"/>
    <cellStyle name="Vírgula 5 3 3 6 3 3" xfId="40688" xr:uid="{6FD2E733-0290-4D4D-9D73-E3049477B40F}"/>
    <cellStyle name="Vírgula 5 3 3 6 4" xfId="22996" xr:uid="{E732D499-B969-468B-9BBE-01206069BB0B}"/>
    <cellStyle name="Vírgula 5 3 3 6 5" xfId="34791" xr:uid="{0215250E-C456-49E7-ADCF-5AD25D533706}"/>
    <cellStyle name="Vírgula 5 3 3 7" xfId="12555" xr:uid="{00000000-0005-0000-0000-000004390000}"/>
    <cellStyle name="Vírgula 5 3 3 7 2" xfId="18486" xr:uid="{28A26CB9-5017-45EF-93A8-93E5CA055178}"/>
    <cellStyle name="Vírgula 5 3 3 7 2 2" xfId="30280" xr:uid="{20C9EB22-27E2-442A-974F-7B1DA266DB9F}"/>
    <cellStyle name="Vírgula 5 3 3 7 2 3" xfId="42079" xr:uid="{B7066EC0-6774-4DB1-8917-9551EAD4E158}"/>
    <cellStyle name="Vírgula 5 3 3 7 3" xfId="24387" xr:uid="{52264063-51BC-4530-86E9-16F878C3283E}"/>
    <cellStyle name="Vírgula 5 3 3 7 4" xfId="36182" xr:uid="{C9288183-EBC6-43A2-BE88-1C9255BE1BEE}"/>
    <cellStyle name="Vírgula 5 3 3 8" xfId="15542" xr:uid="{C3594F04-E4C2-42DC-8989-99C697882B5D}"/>
    <cellStyle name="Vírgula 5 3 3 8 2" xfId="27340" xr:uid="{E73ED18B-51FF-4916-AD8A-0CC42E1F0044}"/>
    <cellStyle name="Vírgula 5 3 3 8 3" xfId="39135" xr:uid="{5244BE77-EF31-45E5-8B08-D045987967F0}"/>
    <cellStyle name="Vírgula 5 3 3 9" xfId="21450" xr:uid="{E1435CBD-610B-45B8-B930-5794339C918F}"/>
    <cellStyle name="Vírgula 5 3 3_Empréstimos e Financiamento SPE" xfId="10893" xr:uid="{00000000-0005-0000-0000-000005390000}"/>
    <cellStyle name="Vírgula 5 3 4" xfId="9993" xr:uid="{00000000-0005-0000-0000-000006390000}"/>
    <cellStyle name="Vírgula 5 3 4 2" xfId="9994" xr:uid="{00000000-0005-0000-0000-000007390000}"/>
    <cellStyle name="Vírgula 5 3 4 3" xfId="9995" xr:uid="{00000000-0005-0000-0000-000008390000}"/>
    <cellStyle name="Vírgula 5 3 5" xfId="9996" xr:uid="{00000000-0005-0000-0000-000009390000}"/>
    <cellStyle name="Vírgula 5 3 6" xfId="9997" xr:uid="{00000000-0005-0000-0000-00000A390000}"/>
    <cellStyle name="Vírgula 5 3 7" xfId="9998" xr:uid="{00000000-0005-0000-0000-00000B390000}"/>
    <cellStyle name="Vírgula 5 3 8" xfId="11001" xr:uid="{00000000-0005-0000-0000-00000C390000}"/>
    <cellStyle name="Vírgula 5 3 8 2" xfId="13950" xr:uid="{00000000-0005-0000-0000-00000D390000}"/>
    <cellStyle name="Vírgula 5 3 8 2 2" xfId="19881" xr:uid="{D3B60974-DE0F-40DD-A62B-9726B3C7D19E}"/>
    <cellStyle name="Vírgula 5 3 8 2 2 2" xfId="31675" xr:uid="{DE38899B-C180-45AA-A161-9F8E94FD1AB1}"/>
    <cellStyle name="Vírgula 5 3 8 2 2 3" xfId="43474" xr:uid="{DBA5BA86-80FC-4743-A479-441B8B11CD31}"/>
    <cellStyle name="Vírgula 5 3 8 2 3" xfId="25782" xr:uid="{B0749707-B120-4F23-BBF5-255671F0A2E8}"/>
    <cellStyle name="Vírgula 5 3 8 2 4" xfId="37577" xr:uid="{3A83AA1A-23E6-4EED-A09D-FDC9A7D44908}"/>
    <cellStyle name="Vírgula 5 3 8 3" xfId="16945" xr:uid="{E25B76B7-1238-4611-9554-859B648A9E6F}"/>
    <cellStyle name="Vírgula 5 3 8 3 2" xfId="28739" xr:uid="{65757BA7-82FC-4538-B78D-43A3DD05FD8E}"/>
    <cellStyle name="Vírgula 5 3 8 3 3" xfId="40538" xr:uid="{8A9D48E0-67A9-43C4-AAC3-6FA72456D4BB}"/>
    <cellStyle name="Vírgula 5 3 8 4" xfId="22846" xr:uid="{0EBC340F-82DB-47F8-B47F-8526C3E68E1F}"/>
    <cellStyle name="Vírgula 5 3 8 5" xfId="34641" xr:uid="{8BF2F022-1B28-441A-913C-069ACA1A6AC0}"/>
    <cellStyle name="Vírgula 5 3 9" xfId="12402" xr:uid="{00000000-0005-0000-0000-00000E390000}"/>
    <cellStyle name="Vírgula 5 3 9 2" xfId="18333" xr:uid="{41CAF8C0-05CE-479A-80ED-6AA274C1A884}"/>
    <cellStyle name="Vírgula 5 3 9 2 2" xfId="30127" xr:uid="{A0002B07-E149-4B8A-B8B4-6B707554AF7E}"/>
    <cellStyle name="Vírgula 5 3 9 2 3" xfId="41926" xr:uid="{43525882-E2A0-471C-A960-1F48B99F49E9}"/>
    <cellStyle name="Vírgula 5 3 9 3" xfId="24234" xr:uid="{A8A28429-1B64-4884-A51F-295EE6E8492A}"/>
    <cellStyle name="Vírgula 5 3 9 4" xfId="36029" xr:uid="{0CEAB117-D226-458C-942B-5A4C62E23BE4}"/>
    <cellStyle name="Vírgula 5 3_Empréstimos e Financiamento SPE" xfId="10891" xr:uid="{00000000-0005-0000-0000-00000F390000}"/>
    <cellStyle name="Vírgula 5 4" xfId="193" xr:uid="{00000000-0005-0000-0000-000010390000}"/>
    <cellStyle name="Vírgula 5 4 10" xfId="15422" xr:uid="{BC1CF22D-C1F3-4E34-BB1F-2987C15BBDF0}"/>
    <cellStyle name="Vírgula 5 4 10 2" xfId="27220" xr:uid="{6F1A9F3C-1503-45B8-A249-EF3EDE3A213A}"/>
    <cellStyle name="Vírgula 5 4 10 3" xfId="39015" xr:uid="{90475E48-C115-4831-AC14-EB1883CEC7A6}"/>
    <cellStyle name="Vírgula 5 4 11" xfId="21330" xr:uid="{A4389FA1-F21D-44DC-940E-5E7832AE4AAC}"/>
    <cellStyle name="Vírgula 5 4 12" xfId="33122" xr:uid="{E074150A-DFEE-40D7-9DB3-59980363C60F}"/>
    <cellStyle name="Vírgula 5 4 2" xfId="617" xr:uid="{00000000-0005-0000-0000-000011390000}"/>
    <cellStyle name="Vírgula 5 4 2 10" xfId="33419" xr:uid="{41B95659-F639-417C-BE61-5CE1C92E9FDD}"/>
    <cellStyle name="Vírgula 5 4 2 2" xfId="9999" xr:uid="{00000000-0005-0000-0000-000012390000}"/>
    <cellStyle name="Vírgula 5 4 2 2 2" xfId="10000" xr:uid="{00000000-0005-0000-0000-000013390000}"/>
    <cellStyle name="Vírgula 5 4 2 2 3" xfId="10001" xr:uid="{00000000-0005-0000-0000-000014390000}"/>
    <cellStyle name="Vírgula 5 4 2 3" xfId="10002" xr:uid="{00000000-0005-0000-0000-000015390000}"/>
    <cellStyle name="Vírgula 5 4 2 4" xfId="10003" xr:uid="{00000000-0005-0000-0000-000016390000}"/>
    <cellStyle name="Vírgula 5 4 2 5" xfId="10004" xr:uid="{00000000-0005-0000-0000-000017390000}"/>
    <cellStyle name="Vírgula 5 4 2 6" xfId="11327" xr:uid="{00000000-0005-0000-0000-000018390000}"/>
    <cellStyle name="Vírgula 5 4 2 6 2" xfId="14270" xr:uid="{00000000-0005-0000-0000-000019390000}"/>
    <cellStyle name="Vírgula 5 4 2 6 2 2" xfId="20201" xr:uid="{ED4CF6C8-D3A9-4737-9687-349227765424}"/>
    <cellStyle name="Vírgula 5 4 2 6 2 2 2" xfId="31995" xr:uid="{485D7F54-B517-41F2-80C1-F2FF08186FD0}"/>
    <cellStyle name="Vírgula 5 4 2 6 2 2 3" xfId="43794" xr:uid="{A4266065-BD65-4767-8E99-B52378D5D29D}"/>
    <cellStyle name="Vírgula 5 4 2 6 2 3" xfId="26102" xr:uid="{6DB413A3-7A1D-4791-A318-57DD7D63B91A}"/>
    <cellStyle name="Vírgula 5 4 2 6 2 4" xfId="37897" xr:uid="{149DAFC2-2AF5-4389-9DDD-CA78FDD92254}"/>
    <cellStyle name="Vírgula 5 4 2 6 3" xfId="17265" xr:uid="{A98EFD62-51E4-43F3-BDB2-1BB20F7D81F9}"/>
    <cellStyle name="Vírgula 5 4 2 6 3 2" xfId="29059" xr:uid="{271B0C90-9434-48BA-8084-A0BA02222AF8}"/>
    <cellStyle name="Vírgula 5 4 2 6 3 3" xfId="40858" xr:uid="{7DCED315-57C7-44F9-B818-06BA906F104F}"/>
    <cellStyle name="Vírgula 5 4 2 6 4" xfId="23166" xr:uid="{073B9FC1-B11C-4BA6-9253-BD7517BB4635}"/>
    <cellStyle name="Vírgula 5 4 2 6 5" xfId="34961" xr:uid="{0AB17C8E-2106-4F8F-860D-8C93500934AE}"/>
    <cellStyle name="Vírgula 5 4 2 7" xfId="12732" xr:uid="{00000000-0005-0000-0000-00001A390000}"/>
    <cellStyle name="Vírgula 5 4 2 7 2" xfId="18663" xr:uid="{1856E9E0-2543-494B-AEF1-E1D13FAB4F82}"/>
    <cellStyle name="Vírgula 5 4 2 7 2 2" xfId="30457" xr:uid="{0B2C3EDC-37D9-4186-A0AC-B982007FF506}"/>
    <cellStyle name="Vírgula 5 4 2 7 2 3" xfId="42256" xr:uid="{0930C866-D661-4A7F-BE1C-6FAA5F16AB30}"/>
    <cellStyle name="Vírgula 5 4 2 7 3" xfId="24564" xr:uid="{B670F415-FD59-4197-9605-2E52F0CE215C}"/>
    <cellStyle name="Vírgula 5 4 2 7 4" xfId="36359" xr:uid="{DC33131E-9E29-4DD4-A64C-28D7F8EA7D47}"/>
    <cellStyle name="Vírgula 5 4 2 8" xfId="15719" xr:uid="{0C531EA6-03D9-4AF3-8689-F3CE100AC27A}"/>
    <cellStyle name="Vírgula 5 4 2 8 2" xfId="27517" xr:uid="{5E86ED61-FC7B-45B8-8E9B-383774D3A092}"/>
    <cellStyle name="Vírgula 5 4 2 8 3" xfId="39312" xr:uid="{9036D08E-CEFD-4A86-B202-48BCE7CCD4CD}"/>
    <cellStyle name="Vírgula 5 4 2 9" xfId="21627" xr:uid="{13C9D9A7-E4D7-4168-A43F-212108AF9451}"/>
    <cellStyle name="Vírgula 5 4 2_Empréstimos e Financiamento SPE" xfId="10895" xr:uid="{00000000-0005-0000-0000-00001B390000}"/>
    <cellStyle name="Vírgula 5 4 3" xfId="471" xr:uid="{00000000-0005-0000-0000-00001C390000}"/>
    <cellStyle name="Vírgula 5 4 3 10" xfId="33273" xr:uid="{0A60FACC-7752-4853-9C24-F21FBD502C85}"/>
    <cellStyle name="Vírgula 5 4 3 2" xfId="10005" xr:uid="{00000000-0005-0000-0000-00001D390000}"/>
    <cellStyle name="Vírgula 5 4 3 2 2" xfId="10006" xr:uid="{00000000-0005-0000-0000-00001E390000}"/>
    <cellStyle name="Vírgula 5 4 3 2 3" xfId="10007" xr:uid="{00000000-0005-0000-0000-00001F390000}"/>
    <cellStyle name="Vírgula 5 4 3 3" xfId="10008" xr:uid="{00000000-0005-0000-0000-000020390000}"/>
    <cellStyle name="Vírgula 5 4 3 4" xfId="10009" xr:uid="{00000000-0005-0000-0000-000021390000}"/>
    <cellStyle name="Vírgula 5 4 3 5" xfId="10010" xr:uid="{00000000-0005-0000-0000-000022390000}"/>
    <cellStyle name="Vírgula 5 4 3 6" xfId="11188" xr:uid="{00000000-0005-0000-0000-000023390000}"/>
    <cellStyle name="Vírgula 5 4 3 6 2" xfId="14131" xr:uid="{00000000-0005-0000-0000-000024390000}"/>
    <cellStyle name="Vírgula 5 4 3 6 2 2" xfId="20062" xr:uid="{B465D34B-20CD-4A92-A887-868C4BCC95C4}"/>
    <cellStyle name="Vírgula 5 4 3 6 2 2 2" xfId="31856" xr:uid="{601BB360-EE5B-426F-B397-9794CDEC8739}"/>
    <cellStyle name="Vírgula 5 4 3 6 2 2 3" xfId="43655" xr:uid="{5184C4DA-4887-4C22-B901-E0A508D3DCAE}"/>
    <cellStyle name="Vírgula 5 4 3 6 2 3" xfId="25963" xr:uid="{BD9FE2FB-D832-46B3-BAD3-9829A7C257A0}"/>
    <cellStyle name="Vírgula 5 4 3 6 2 4" xfId="37758" xr:uid="{54EEEB56-0BAA-403B-8E70-23AD7A8A98E1}"/>
    <cellStyle name="Vírgula 5 4 3 6 3" xfId="17126" xr:uid="{BA1F0F60-886D-4AE2-A574-1C9C6D0F834C}"/>
    <cellStyle name="Vírgula 5 4 3 6 3 2" xfId="28920" xr:uid="{3717A76D-A964-44E5-92F0-B3666E6717F4}"/>
    <cellStyle name="Vírgula 5 4 3 6 3 3" xfId="40719" xr:uid="{30C2D93B-053A-44BB-AB65-B023BF956E84}"/>
    <cellStyle name="Vírgula 5 4 3 6 4" xfId="23027" xr:uid="{20B60BD8-4B45-45EA-8C64-605907995BC5}"/>
    <cellStyle name="Vírgula 5 4 3 6 5" xfId="34822" xr:uid="{C591138A-1B7A-4EBA-9524-1848350DC58C}"/>
    <cellStyle name="Vírgula 5 4 3 7" xfId="12586" xr:uid="{00000000-0005-0000-0000-000025390000}"/>
    <cellStyle name="Vírgula 5 4 3 7 2" xfId="18517" xr:uid="{6442A40D-237B-4D34-978D-BE2F097598FC}"/>
    <cellStyle name="Vírgula 5 4 3 7 2 2" xfId="30311" xr:uid="{156A1DDF-5478-4D63-BAAD-6DC39AC9BC39}"/>
    <cellStyle name="Vírgula 5 4 3 7 2 3" xfId="42110" xr:uid="{3527F523-68AF-407A-9A93-7A696A7D95C9}"/>
    <cellStyle name="Vírgula 5 4 3 7 3" xfId="24418" xr:uid="{8B9BA341-F476-4167-88CD-7EE53F32C649}"/>
    <cellStyle name="Vírgula 5 4 3 7 4" xfId="36213" xr:uid="{90BE56B1-7C50-4B1B-B09E-813B18429E29}"/>
    <cellStyle name="Vírgula 5 4 3 8" xfId="15573" xr:uid="{EB304165-F7DD-4EFF-ACC5-CF8AB522633E}"/>
    <cellStyle name="Vírgula 5 4 3 8 2" xfId="27371" xr:uid="{8473186C-F3EC-42C2-BF7E-925EAB4AFBC8}"/>
    <cellStyle name="Vírgula 5 4 3 8 3" xfId="39166" xr:uid="{76CA89C1-0318-4BDD-B76E-D55779339466}"/>
    <cellStyle name="Vírgula 5 4 3 9" xfId="21481" xr:uid="{2BEC1DFD-2D2F-4B44-AD39-A853F83415FB}"/>
    <cellStyle name="Vírgula 5 4 3_Empréstimos e Financiamento SPE" xfId="10896" xr:uid="{00000000-0005-0000-0000-000026390000}"/>
    <cellStyle name="Vírgula 5 4 4" xfId="10011" xr:uid="{00000000-0005-0000-0000-000027390000}"/>
    <cellStyle name="Vírgula 5 4 4 2" xfId="10012" xr:uid="{00000000-0005-0000-0000-000028390000}"/>
    <cellStyle name="Vírgula 5 4 4 3" xfId="10013" xr:uid="{00000000-0005-0000-0000-000029390000}"/>
    <cellStyle name="Vírgula 5 4 5" xfId="10014" xr:uid="{00000000-0005-0000-0000-00002A390000}"/>
    <cellStyle name="Vírgula 5 4 6" xfId="10015" xr:uid="{00000000-0005-0000-0000-00002B390000}"/>
    <cellStyle name="Vírgula 5 4 7" xfId="10016" xr:uid="{00000000-0005-0000-0000-00002C390000}"/>
    <cellStyle name="Vírgula 5 4 8" xfId="11032" xr:uid="{00000000-0005-0000-0000-00002D390000}"/>
    <cellStyle name="Vírgula 5 4 8 2" xfId="13981" xr:uid="{00000000-0005-0000-0000-00002E390000}"/>
    <cellStyle name="Vírgula 5 4 8 2 2" xfId="19912" xr:uid="{190BC757-9909-4B2D-B584-5719A6507C01}"/>
    <cellStyle name="Vírgula 5 4 8 2 2 2" xfId="31706" xr:uid="{60EF8492-4529-486D-98AD-36937ACF7794}"/>
    <cellStyle name="Vírgula 5 4 8 2 2 3" xfId="43505" xr:uid="{832D9226-5060-4012-B211-B7DDDF6F1DED}"/>
    <cellStyle name="Vírgula 5 4 8 2 3" xfId="25813" xr:uid="{DDA97068-5D10-4E56-9702-6A2F49D85E7F}"/>
    <cellStyle name="Vírgula 5 4 8 2 4" xfId="37608" xr:uid="{153471D3-9EAD-4C14-ABD8-364E20DB5B9A}"/>
    <cellStyle name="Vírgula 5 4 8 3" xfId="16976" xr:uid="{1ECA5734-B5B1-4B8E-8895-82B95DB616BA}"/>
    <cellStyle name="Vírgula 5 4 8 3 2" xfId="28770" xr:uid="{9A3FFD41-A564-4009-A288-68D735F60BC9}"/>
    <cellStyle name="Vírgula 5 4 8 3 3" xfId="40569" xr:uid="{D0AA7BCD-F601-4033-A37A-68B425C51EA3}"/>
    <cellStyle name="Vírgula 5 4 8 4" xfId="22877" xr:uid="{211D8C3F-01DA-43D0-BAFD-413AC5C6DC81}"/>
    <cellStyle name="Vírgula 5 4 8 5" xfId="34672" xr:uid="{1C880FA8-D693-47F6-8BBB-D19928051F93}"/>
    <cellStyle name="Vírgula 5 4 9" xfId="12435" xr:uid="{00000000-0005-0000-0000-00002F390000}"/>
    <cellStyle name="Vírgula 5 4 9 2" xfId="18366" xr:uid="{A8FB8473-C187-41E1-B524-29C58B7CFBA3}"/>
    <cellStyle name="Vírgula 5 4 9 2 2" xfId="30160" xr:uid="{0B7D7971-29D8-4ADB-9448-4830E0D72BBD}"/>
    <cellStyle name="Vírgula 5 4 9 2 3" xfId="41959" xr:uid="{AB20E0C4-DBF3-4A48-87DF-0AB5C0B3C826}"/>
    <cellStyle name="Vírgula 5 4 9 3" xfId="24267" xr:uid="{323CECAE-DEE5-4F25-B2BA-72CA58709D6E}"/>
    <cellStyle name="Vírgula 5 4 9 4" xfId="36062" xr:uid="{EC22357B-06AC-4F92-BFBE-BD9076CF1F63}"/>
    <cellStyle name="Vírgula 5 4_Empréstimos e Financiamento SPE" xfId="10894" xr:uid="{00000000-0005-0000-0000-000030390000}"/>
    <cellStyle name="Vírgula 5 5" xfId="215" xr:uid="{00000000-0005-0000-0000-000031390000}"/>
    <cellStyle name="Vírgula 5 5 10" xfId="15441" xr:uid="{34FE4D49-2BB1-41B7-AB64-B8643B4B4EBB}"/>
    <cellStyle name="Vírgula 5 5 10 2" xfId="27239" xr:uid="{8A27427D-8BCF-4592-A23F-342C8F34FAE5}"/>
    <cellStyle name="Vírgula 5 5 10 3" xfId="39034" xr:uid="{D51D60BA-0C7E-4D03-8353-5DCBA3AC1FA7}"/>
    <cellStyle name="Vírgula 5 5 11" xfId="21349" xr:uid="{7A565F89-BBC1-4133-AD15-65E35FEDF403}"/>
    <cellStyle name="Vírgula 5 5 12" xfId="33141" xr:uid="{A162B2BF-7410-429B-9B77-727547ECA57A}"/>
    <cellStyle name="Vírgula 5 5 2" xfId="636" xr:uid="{00000000-0005-0000-0000-000032390000}"/>
    <cellStyle name="Vírgula 5 5 2 10" xfId="33438" xr:uid="{80A8B7A1-7549-40D1-A503-7C9558C8E606}"/>
    <cellStyle name="Vírgula 5 5 2 2" xfId="10017" xr:uid="{00000000-0005-0000-0000-000033390000}"/>
    <cellStyle name="Vírgula 5 5 2 2 2" xfId="10018" xr:uid="{00000000-0005-0000-0000-000034390000}"/>
    <cellStyle name="Vírgula 5 5 2 2 3" xfId="10019" xr:uid="{00000000-0005-0000-0000-000035390000}"/>
    <cellStyle name="Vírgula 5 5 2 3" xfId="10020" xr:uid="{00000000-0005-0000-0000-000036390000}"/>
    <cellStyle name="Vírgula 5 5 2 4" xfId="10021" xr:uid="{00000000-0005-0000-0000-000037390000}"/>
    <cellStyle name="Vírgula 5 5 2 5" xfId="10022" xr:uid="{00000000-0005-0000-0000-000038390000}"/>
    <cellStyle name="Vírgula 5 5 2 6" xfId="11346" xr:uid="{00000000-0005-0000-0000-000039390000}"/>
    <cellStyle name="Vírgula 5 5 2 6 2" xfId="14289" xr:uid="{00000000-0005-0000-0000-00003A390000}"/>
    <cellStyle name="Vírgula 5 5 2 6 2 2" xfId="20220" xr:uid="{CBDD0D84-4030-4308-A2E5-8513E77BDFCA}"/>
    <cellStyle name="Vírgula 5 5 2 6 2 2 2" xfId="32014" xr:uid="{B57B91D4-0D1B-4BA5-A494-A11DE27E2439}"/>
    <cellStyle name="Vírgula 5 5 2 6 2 2 3" xfId="43813" xr:uid="{E62B663B-0AB1-46FB-BFE7-B56B3F5E9DCD}"/>
    <cellStyle name="Vírgula 5 5 2 6 2 3" xfId="26121" xr:uid="{45863F25-ADDC-4BDE-8CA2-9442404F8538}"/>
    <cellStyle name="Vírgula 5 5 2 6 2 4" xfId="37916" xr:uid="{BC23D1B5-DFC7-4615-AF7C-1C774F52AFEC}"/>
    <cellStyle name="Vírgula 5 5 2 6 3" xfId="17284" xr:uid="{239344B1-4036-424F-ADAF-BA20B34E5852}"/>
    <cellStyle name="Vírgula 5 5 2 6 3 2" xfId="29078" xr:uid="{5F93513B-C356-4A32-9D6D-7AD06386368C}"/>
    <cellStyle name="Vírgula 5 5 2 6 3 3" xfId="40877" xr:uid="{A43D9B35-75D0-4266-BDC8-CC3B2B758C99}"/>
    <cellStyle name="Vírgula 5 5 2 6 4" xfId="23185" xr:uid="{D0981EF9-4854-4085-AFBF-6C06BEDE8689}"/>
    <cellStyle name="Vírgula 5 5 2 6 5" xfId="34980" xr:uid="{0CE6A8C3-EFFC-41D3-A1E2-B1358F5EBEB3}"/>
    <cellStyle name="Vírgula 5 5 2 7" xfId="12751" xr:uid="{00000000-0005-0000-0000-00003B390000}"/>
    <cellStyle name="Vírgula 5 5 2 7 2" xfId="18682" xr:uid="{EB6F8252-2E83-415F-B2DB-E7E24E919930}"/>
    <cellStyle name="Vírgula 5 5 2 7 2 2" xfId="30476" xr:uid="{7C0ABE81-6CFD-4356-9EE2-546DA3A059CD}"/>
    <cellStyle name="Vírgula 5 5 2 7 2 3" xfId="42275" xr:uid="{4EBC2BA5-354A-4864-9F54-C4222BD49409}"/>
    <cellStyle name="Vírgula 5 5 2 7 3" xfId="24583" xr:uid="{CE6C908A-D24D-4B88-9408-B2EC821A6DB5}"/>
    <cellStyle name="Vírgula 5 5 2 7 4" xfId="36378" xr:uid="{FB660747-968E-4E8E-8D64-997582469C6C}"/>
    <cellStyle name="Vírgula 5 5 2 8" xfId="15738" xr:uid="{EA8988B5-59B9-42FF-B3E9-89DE8A7A5F27}"/>
    <cellStyle name="Vírgula 5 5 2 8 2" xfId="27536" xr:uid="{264A0A19-3E3B-449C-94B6-88135FF7D0D5}"/>
    <cellStyle name="Vírgula 5 5 2 8 3" xfId="39331" xr:uid="{6F052B6C-4F89-42EB-8D90-02A837052A1F}"/>
    <cellStyle name="Vírgula 5 5 2 9" xfId="21646" xr:uid="{09B87BD4-D008-4DC2-B797-FBC87CC244B3}"/>
    <cellStyle name="Vírgula 5 5 2_Empréstimos e Financiamento SPE" xfId="10898" xr:uid="{00000000-0005-0000-0000-00003C390000}"/>
    <cellStyle name="Vírgula 5 5 3" xfId="490" xr:uid="{00000000-0005-0000-0000-00003D390000}"/>
    <cellStyle name="Vírgula 5 5 3 10" xfId="33292" xr:uid="{89C7D792-79EB-4B4A-8019-11E995FC45E6}"/>
    <cellStyle name="Vírgula 5 5 3 2" xfId="10023" xr:uid="{00000000-0005-0000-0000-00003E390000}"/>
    <cellStyle name="Vírgula 5 5 3 2 2" xfId="10024" xr:uid="{00000000-0005-0000-0000-00003F390000}"/>
    <cellStyle name="Vírgula 5 5 3 2 3" xfId="10025" xr:uid="{00000000-0005-0000-0000-000040390000}"/>
    <cellStyle name="Vírgula 5 5 3 3" xfId="10026" xr:uid="{00000000-0005-0000-0000-000041390000}"/>
    <cellStyle name="Vírgula 5 5 3 4" xfId="10027" xr:uid="{00000000-0005-0000-0000-000042390000}"/>
    <cellStyle name="Vírgula 5 5 3 5" xfId="10028" xr:uid="{00000000-0005-0000-0000-000043390000}"/>
    <cellStyle name="Vírgula 5 5 3 6" xfId="11207" xr:uid="{00000000-0005-0000-0000-000044390000}"/>
    <cellStyle name="Vírgula 5 5 3 6 2" xfId="14150" xr:uid="{00000000-0005-0000-0000-000045390000}"/>
    <cellStyle name="Vírgula 5 5 3 6 2 2" xfId="20081" xr:uid="{4CE7614C-1E69-4BB5-9423-9AE5C2B832F2}"/>
    <cellStyle name="Vírgula 5 5 3 6 2 2 2" xfId="31875" xr:uid="{A20BE49B-6AC9-4429-82CD-F34E54AC0C64}"/>
    <cellStyle name="Vírgula 5 5 3 6 2 2 3" xfId="43674" xr:uid="{7C67E982-C59B-4046-ADC2-CCCCD8FEE6BA}"/>
    <cellStyle name="Vírgula 5 5 3 6 2 3" xfId="25982" xr:uid="{C598785C-D700-43EE-A445-EBEE418AAADF}"/>
    <cellStyle name="Vírgula 5 5 3 6 2 4" xfId="37777" xr:uid="{AB750F2A-B948-48F1-A044-4623B4997839}"/>
    <cellStyle name="Vírgula 5 5 3 6 3" xfId="17145" xr:uid="{6B67F61A-313C-497A-BFFC-AAED6BCEF5B4}"/>
    <cellStyle name="Vírgula 5 5 3 6 3 2" xfId="28939" xr:uid="{6D2F6170-C415-4742-AAC6-67B4FD437787}"/>
    <cellStyle name="Vírgula 5 5 3 6 3 3" xfId="40738" xr:uid="{5B67F981-DBAD-41AA-9D36-D7CA68BB3F7A}"/>
    <cellStyle name="Vírgula 5 5 3 6 4" xfId="23046" xr:uid="{1C18FE0F-0E75-4A8D-8ED5-9992EDD7CEBC}"/>
    <cellStyle name="Vírgula 5 5 3 6 5" xfId="34841" xr:uid="{AF774540-48F9-4D55-96C6-B4CA054E00DB}"/>
    <cellStyle name="Vírgula 5 5 3 7" xfId="12605" xr:uid="{00000000-0005-0000-0000-000046390000}"/>
    <cellStyle name="Vírgula 5 5 3 7 2" xfId="18536" xr:uid="{CFCB0913-F2C3-45DC-8222-9D9BAA1E284F}"/>
    <cellStyle name="Vírgula 5 5 3 7 2 2" xfId="30330" xr:uid="{64401EF3-F117-4E75-9C61-34CF38E02151}"/>
    <cellStyle name="Vírgula 5 5 3 7 2 3" xfId="42129" xr:uid="{CB24E0C1-07D8-40FE-AB5E-4545C153AF3C}"/>
    <cellStyle name="Vírgula 5 5 3 7 3" xfId="24437" xr:uid="{7638CDDD-5E57-4C57-8EE1-2C4A098FA7C0}"/>
    <cellStyle name="Vírgula 5 5 3 7 4" xfId="36232" xr:uid="{A9E2A382-C66C-4A87-9896-981123924834}"/>
    <cellStyle name="Vírgula 5 5 3 8" xfId="15592" xr:uid="{3B6561C9-E2B5-4D8F-918B-5341C4065B18}"/>
    <cellStyle name="Vírgula 5 5 3 8 2" xfId="27390" xr:uid="{0FF413EB-20A2-49A2-9989-B893BB4976E1}"/>
    <cellStyle name="Vírgula 5 5 3 8 3" xfId="39185" xr:uid="{826AEDD2-A21B-499A-9B35-3A72D0D48130}"/>
    <cellStyle name="Vírgula 5 5 3 9" xfId="21500" xr:uid="{D5090B42-A52E-4E5F-BB51-CC0CA2A016C4}"/>
    <cellStyle name="Vírgula 5 5 3_Empréstimos e Financiamento SPE" xfId="10899" xr:uid="{00000000-0005-0000-0000-000047390000}"/>
    <cellStyle name="Vírgula 5 5 4" xfId="10029" xr:uid="{00000000-0005-0000-0000-000048390000}"/>
    <cellStyle name="Vírgula 5 5 4 2" xfId="10030" xr:uid="{00000000-0005-0000-0000-000049390000}"/>
    <cellStyle name="Vírgula 5 5 4 3" xfId="10031" xr:uid="{00000000-0005-0000-0000-00004A390000}"/>
    <cellStyle name="Vírgula 5 5 5" xfId="10032" xr:uid="{00000000-0005-0000-0000-00004B390000}"/>
    <cellStyle name="Vírgula 5 5 6" xfId="10033" xr:uid="{00000000-0005-0000-0000-00004C390000}"/>
    <cellStyle name="Vírgula 5 5 7" xfId="10034" xr:uid="{00000000-0005-0000-0000-00004D390000}"/>
    <cellStyle name="Vírgula 5 5 8" xfId="11051" xr:uid="{00000000-0005-0000-0000-00004E390000}"/>
    <cellStyle name="Vírgula 5 5 8 2" xfId="14000" xr:uid="{00000000-0005-0000-0000-00004F390000}"/>
    <cellStyle name="Vírgula 5 5 8 2 2" xfId="19931" xr:uid="{97B2D366-25B0-4DDE-AFA8-109E243CF634}"/>
    <cellStyle name="Vírgula 5 5 8 2 2 2" xfId="31725" xr:uid="{C162042B-EE1C-413E-BBF5-0ED49E6F1FB1}"/>
    <cellStyle name="Vírgula 5 5 8 2 2 3" xfId="43524" xr:uid="{687E8941-05D1-4620-9D19-0D80259857D1}"/>
    <cellStyle name="Vírgula 5 5 8 2 3" xfId="25832" xr:uid="{503706BA-EF7B-4728-B1B9-A57CF03A9B38}"/>
    <cellStyle name="Vírgula 5 5 8 2 4" xfId="37627" xr:uid="{46E4F795-E6BE-419D-9D8B-C7D8704F3604}"/>
    <cellStyle name="Vírgula 5 5 8 3" xfId="16995" xr:uid="{F3D5A7C9-BFC0-4D32-9194-93D2F0F41438}"/>
    <cellStyle name="Vírgula 5 5 8 3 2" xfId="28789" xr:uid="{75EE016B-B761-4578-90D4-4A5FADB88AB1}"/>
    <cellStyle name="Vírgula 5 5 8 3 3" xfId="40588" xr:uid="{3768C8D6-419E-459A-A6CD-23FAE1E09EB7}"/>
    <cellStyle name="Vírgula 5 5 8 4" xfId="22896" xr:uid="{753816ED-9E29-44E3-8721-7A94CFC686B8}"/>
    <cellStyle name="Vírgula 5 5 8 5" xfId="34691" xr:uid="{65A4853D-0613-40B5-A4DE-DEF25A0C58C5}"/>
    <cellStyle name="Vírgula 5 5 9" xfId="12454" xr:uid="{00000000-0005-0000-0000-000050390000}"/>
    <cellStyle name="Vírgula 5 5 9 2" xfId="18385" xr:uid="{88C04116-B50D-4AAD-9BDB-B028D44D0877}"/>
    <cellStyle name="Vírgula 5 5 9 2 2" xfId="30179" xr:uid="{6AA2E161-9421-4AB1-82EE-2929B9B55CEE}"/>
    <cellStyle name="Vírgula 5 5 9 2 3" xfId="41978" xr:uid="{7A599F58-93CB-4332-87DF-D5FC93803339}"/>
    <cellStyle name="Vírgula 5 5 9 3" xfId="24286" xr:uid="{8AD3E14F-10E2-43D9-A3B1-B81C68D2717E}"/>
    <cellStyle name="Vírgula 5 5 9 4" xfId="36081" xr:uid="{90F79435-C86A-49BB-8556-5017E27D9E8E}"/>
    <cellStyle name="Vírgula 5 5_Empréstimos e Financiamento SPE" xfId="10897" xr:uid="{00000000-0005-0000-0000-000051390000}"/>
    <cellStyle name="Vírgula 5 6" xfId="226" xr:uid="{00000000-0005-0000-0000-000052390000}"/>
    <cellStyle name="Vírgula 5 6 10" xfId="15452" xr:uid="{359BA98A-5E42-4808-87C1-FD5FD1228A09}"/>
    <cellStyle name="Vírgula 5 6 10 2" xfId="27250" xr:uid="{7D5C3CE0-D3B0-474C-889C-7199639BF5CD}"/>
    <cellStyle name="Vírgula 5 6 10 3" xfId="39045" xr:uid="{078A4EC4-624F-4220-92C0-9C8A784E2C9F}"/>
    <cellStyle name="Vírgula 5 6 11" xfId="21360" xr:uid="{C36A955C-19F6-43C5-8787-62DC1D33DFB8}"/>
    <cellStyle name="Vírgula 5 6 12" xfId="33152" xr:uid="{6C613429-5433-4568-9441-BCD8A5761CD2}"/>
    <cellStyle name="Vírgula 5 6 2" xfId="647" xr:uid="{00000000-0005-0000-0000-000053390000}"/>
    <cellStyle name="Vírgula 5 6 2 10" xfId="33449" xr:uid="{35A344AF-10EF-47DA-BC76-402CC33D6263}"/>
    <cellStyle name="Vírgula 5 6 2 2" xfId="10035" xr:uid="{00000000-0005-0000-0000-000054390000}"/>
    <cellStyle name="Vírgula 5 6 2 2 2" xfId="10036" xr:uid="{00000000-0005-0000-0000-000055390000}"/>
    <cellStyle name="Vírgula 5 6 2 2 3" xfId="10037" xr:uid="{00000000-0005-0000-0000-000056390000}"/>
    <cellStyle name="Vírgula 5 6 2 3" xfId="10038" xr:uid="{00000000-0005-0000-0000-000057390000}"/>
    <cellStyle name="Vírgula 5 6 2 4" xfId="10039" xr:uid="{00000000-0005-0000-0000-000058390000}"/>
    <cellStyle name="Vírgula 5 6 2 5" xfId="10040" xr:uid="{00000000-0005-0000-0000-000059390000}"/>
    <cellStyle name="Vírgula 5 6 2 6" xfId="11357" xr:uid="{00000000-0005-0000-0000-00005A390000}"/>
    <cellStyle name="Vírgula 5 6 2 6 2" xfId="14300" xr:uid="{00000000-0005-0000-0000-00005B390000}"/>
    <cellStyle name="Vírgula 5 6 2 6 2 2" xfId="20231" xr:uid="{DCF1BC12-0A8B-4D55-8221-69F254E189B5}"/>
    <cellStyle name="Vírgula 5 6 2 6 2 2 2" xfId="32025" xr:uid="{71296EA5-73A7-4784-A2FE-5B3F4B16511E}"/>
    <cellStyle name="Vírgula 5 6 2 6 2 2 3" xfId="43824" xr:uid="{C7668825-47AE-4ECE-8B14-BA40236BC77E}"/>
    <cellStyle name="Vírgula 5 6 2 6 2 3" xfId="26132" xr:uid="{9C0E589A-7E50-4F8D-92E4-F6EA2EEC35FD}"/>
    <cellStyle name="Vírgula 5 6 2 6 2 4" xfId="37927" xr:uid="{13FD6BB9-F569-4602-9BC1-B8489E02C0B5}"/>
    <cellStyle name="Vírgula 5 6 2 6 3" xfId="17295" xr:uid="{41045F2B-826F-4752-8EF9-5766137410E9}"/>
    <cellStyle name="Vírgula 5 6 2 6 3 2" xfId="29089" xr:uid="{5CFACBE7-1458-476D-9B93-523F628A7D7A}"/>
    <cellStyle name="Vírgula 5 6 2 6 3 3" xfId="40888" xr:uid="{0C41CF41-A560-4E13-8B35-E9E077688F24}"/>
    <cellStyle name="Vírgula 5 6 2 6 4" xfId="23196" xr:uid="{BA48409D-BB20-46BA-B835-DFF1361152A0}"/>
    <cellStyle name="Vírgula 5 6 2 6 5" xfId="34991" xr:uid="{F6F4412B-11CF-4E4F-B216-21DE44FD98B5}"/>
    <cellStyle name="Vírgula 5 6 2 7" xfId="12762" xr:uid="{00000000-0005-0000-0000-00005C390000}"/>
    <cellStyle name="Vírgula 5 6 2 7 2" xfId="18693" xr:uid="{8B74BCAB-F31F-4B3C-8600-E9EC3CD9DC2F}"/>
    <cellStyle name="Vírgula 5 6 2 7 2 2" xfId="30487" xr:uid="{2CFB5B5C-566B-4221-BF15-95A60B376530}"/>
    <cellStyle name="Vírgula 5 6 2 7 2 3" xfId="42286" xr:uid="{79375069-472E-49D3-A0F7-AA870071F97F}"/>
    <cellStyle name="Vírgula 5 6 2 7 3" xfId="24594" xr:uid="{A12EAACB-9483-4BD5-A88E-A79F98CC8C25}"/>
    <cellStyle name="Vírgula 5 6 2 7 4" xfId="36389" xr:uid="{5B4D93FF-4443-492D-880A-423951194AEE}"/>
    <cellStyle name="Vírgula 5 6 2 8" xfId="15749" xr:uid="{0BC0CB23-27DB-4369-B1CB-B76ACBC35AC1}"/>
    <cellStyle name="Vírgula 5 6 2 8 2" xfId="27547" xr:uid="{A51D7C60-9BD6-437C-ACB4-646F909B6E3F}"/>
    <cellStyle name="Vírgula 5 6 2 8 3" xfId="39342" xr:uid="{1DE6122C-EC40-405D-9D70-2099AD007360}"/>
    <cellStyle name="Vírgula 5 6 2 9" xfId="21657" xr:uid="{94840734-A913-40D2-80A8-21DF64099614}"/>
    <cellStyle name="Vírgula 5 6 2_Empréstimos e Financiamento SPE" xfId="10901" xr:uid="{00000000-0005-0000-0000-00005D390000}"/>
    <cellStyle name="Vírgula 5 6 3" xfId="501" xr:uid="{00000000-0005-0000-0000-00005E390000}"/>
    <cellStyle name="Vírgula 5 6 3 10" xfId="33303" xr:uid="{B2F5C87C-039C-4073-8036-BFC8B103DD99}"/>
    <cellStyle name="Vírgula 5 6 3 2" xfId="10041" xr:uid="{00000000-0005-0000-0000-00005F390000}"/>
    <cellStyle name="Vírgula 5 6 3 2 2" xfId="10042" xr:uid="{00000000-0005-0000-0000-000060390000}"/>
    <cellStyle name="Vírgula 5 6 3 2 3" xfId="10043" xr:uid="{00000000-0005-0000-0000-000061390000}"/>
    <cellStyle name="Vírgula 5 6 3 3" xfId="10044" xr:uid="{00000000-0005-0000-0000-000062390000}"/>
    <cellStyle name="Vírgula 5 6 3 4" xfId="10045" xr:uid="{00000000-0005-0000-0000-000063390000}"/>
    <cellStyle name="Vírgula 5 6 3 5" xfId="10046" xr:uid="{00000000-0005-0000-0000-000064390000}"/>
    <cellStyle name="Vírgula 5 6 3 6" xfId="11218" xr:uid="{00000000-0005-0000-0000-000065390000}"/>
    <cellStyle name="Vírgula 5 6 3 6 2" xfId="14161" xr:uid="{00000000-0005-0000-0000-000066390000}"/>
    <cellStyle name="Vírgula 5 6 3 6 2 2" xfId="20092" xr:uid="{BEB3515D-ED59-4C53-B577-28A567555E20}"/>
    <cellStyle name="Vírgula 5 6 3 6 2 2 2" xfId="31886" xr:uid="{60530A04-5819-4052-A104-74314593C309}"/>
    <cellStyle name="Vírgula 5 6 3 6 2 2 3" xfId="43685" xr:uid="{B4B8E7A9-51BE-460A-A4C0-CEDD35317056}"/>
    <cellStyle name="Vírgula 5 6 3 6 2 3" xfId="25993" xr:uid="{66951F1C-830A-43AD-A092-C85D97C03647}"/>
    <cellStyle name="Vírgula 5 6 3 6 2 4" xfId="37788" xr:uid="{8BA14432-EBC3-4A17-9AC0-859E69DBB646}"/>
    <cellStyle name="Vírgula 5 6 3 6 3" xfId="17156" xr:uid="{8AE6FBB5-F372-4E56-85E5-39737A184BFE}"/>
    <cellStyle name="Vírgula 5 6 3 6 3 2" xfId="28950" xr:uid="{60319D40-392D-4D07-A673-E95C856E33B9}"/>
    <cellStyle name="Vírgula 5 6 3 6 3 3" xfId="40749" xr:uid="{9D2E1E2D-A777-4975-957C-722E0277A2D7}"/>
    <cellStyle name="Vírgula 5 6 3 6 4" xfId="23057" xr:uid="{F7923CD7-6933-427D-8DE6-E1E4022CE3C3}"/>
    <cellStyle name="Vírgula 5 6 3 6 5" xfId="34852" xr:uid="{1749BD99-5487-4EAE-9C4A-ABEB27323438}"/>
    <cellStyle name="Vírgula 5 6 3 7" xfId="12616" xr:uid="{00000000-0005-0000-0000-000067390000}"/>
    <cellStyle name="Vírgula 5 6 3 7 2" xfId="18547" xr:uid="{29E9B500-E604-43E4-929D-C10890E91FB1}"/>
    <cellStyle name="Vírgula 5 6 3 7 2 2" xfId="30341" xr:uid="{B2F573F5-5107-4CBB-BECE-A3D20C53426E}"/>
    <cellStyle name="Vírgula 5 6 3 7 2 3" xfId="42140" xr:uid="{5534C5DF-D553-461B-A8A0-1F2C2E364579}"/>
    <cellStyle name="Vírgula 5 6 3 7 3" xfId="24448" xr:uid="{7EBEA40F-4FC8-41E7-A5D0-C0E870C31960}"/>
    <cellStyle name="Vírgula 5 6 3 7 4" xfId="36243" xr:uid="{D7A59F9F-E2CD-435B-B763-966C1B91ECCB}"/>
    <cellStyle name="Vírgula 5 6 3 8" xfId="15603" xr:uid="{EF34E323-81CF-43EA-B711-23E7084AB245}"/>
    <cellStyle name="Vírgula 5 6 3 8 2" xfId="27401" xr:uid="{C77A6607-5027-430D-BF2A-3EBE037869FA}"/>
    <cellStyle name="Vírgula 5 6 3 8 3" xfId="39196" xr:uid="{6E4C8939-9801-4D27-B526-3D9C20959E93}"/>
    <cellStyle name="Vírgula 5 6 3 9" xfId="21511" xr:uid="{3CFF5F3E-5952-4257-A533-B5D1161E00F6}"/>
    <cellStyle name="Vírgula 5 6 3_Empréstimos e Financiamento SPE" xfId="10902" xr:uid="{00000000-0005-0000-0000-000068390000}"/>
    <cellStyle name="Vírgula 5 6 4" xfId="10047" xr:uid="{00000000-0005-0000-0000-000069390000}"/>
    <cellStyle name="Vírgula 5 6 4 2" xfId="10048" xr:uid="{00000000-0005-0000-0000-00006A390000}"/>
    <cellStyle name="Vírgula 5 6 4 3" xfId="10049" xr:uid="{00000000-0005-0000-0000-00006B390000}"/>
    <cellStyle name="Vírgula 5 6 5" xfId="10050" xr:uid="{00000000-0005-0000-0000-00006C390000}"/>
    <cellStyle name="Vírgula 5 6 6" xfId="10051" xr:uid="{00000000-0005-0000-0000-00006D390000}"/>
    <cellStyle name="Vírgula 5 6 7" xfId="10052" xr:uid="{00000000-0005-0000-0000-00006E390000}"/>
    <cellStyle name="Vírgula 5 6 8" xfId="11062" xr:uid="{00000000-0005-0000-0000-00006F390000}"/>
    <cellStyle name="Vírgula 5 6 8 2" xfId="14011" xr:uid="{00000000-0005-0000-0000-000070390000}"/>
    <cellStyle name="Vírgula 5 6 8 2 2" xfId="19942" xr:uid="{964085E1-A3D2-4584-8E0A-297FEFC4BDD5}"/>
    <cellStyle name="Vírgula 5 6 8 2 2 2" xfId="31736" xr:uid="{528CEF0D-26FA-4883-8251-BF458D39A5B7}"/>
    <cellStyle name="Vírgula 5 6 8 2 2 3" xfId="43535" xr:uid="{9A795DB7-325C-46F6-B898-EE82A8F5435B}"/>
    <cellStyle name="Vírgula 5 6 8 2 3" xfId="25843" xr:uid="{B8FA56AC-594A-47E9-8C10-62B881494BEC}"/>
    <cellStyle name="Vírgula 5 6 8 2 4" xfId="37638" xr:uid="{D2B12599-6A81-4953-A379-0E252460FD57}"/>
    <cellStyle name="Vírgula 5 6 8 3" xfId="17006" xr:uid="{D8EFF510-4CAE-4B9E-9EB0-6C31F85C99ED}"/>
    <cellStyle name="Vírgula 5 6 8 3 2" xfId="28800" xr:uid="{4062B89E-2613-4544-9863-0DE448936225}"/>
    <cellStyle name="Vírgula 5 6 8 3 3" xfId="40599" xr:uid="{29EE8A27-5056-4D0D-81E7-1BA5D9E8388C}"/>
    <cellStyle name="Vírgula 5 6 8 4" xfId="22907" xr:uid="{D1C369C5-90F1-44BC-882E-C574E876B9A2}"/>
    <cellStyle name="Vírgula 5 6 8 5" xfId="34702" xr:uid="{EBBC0E38-AFFF-4A6B-A337-30E557A521E5}"/>
    <cellStyle name="Vírgula 5 6 9" xfId="12465" xr:uid="{00000000-0005-0000-0000-000071390000}"/>
    <cellStyle name="Vírgula 5 6 9 2" xfId="18396" xr:uid="{FB5E374F-4808-48FD-9489-FF3E669F4C8E}"/>
    <cellStyle name="Vírgula 5 6 9 2 2" xfId="30190" xr:uid="{947DE83C-BF3C-42DC-8B91-4354320D0709}"/>
    <cellStyle name="Vírgula 5 6 9 2 3" xfId="41989" xr:uid="{817557F4-01DB-489A-ACBB-A15F9C78BA84}"/>
    <cellStyle name="Vírgula 5 6 9 3" xfId="24297" xr:uid="{E7C82C84-0A61-4B4C-ACF4-0A2D350563C8}"/>
    <cellStyle name="Vírgula 5 6 9 4" xfId="36092" xr:uid="{2EE326A5-DF14-4FBD-9F9A-66815D4BCC0E}"/>
    <cellStyle name="Vírgula 5 6_Empréstimos e Financiamento SPE" xfId="10900" xr:uid="{00000000-0005-0000-0000-000072390000}"/>
    <cellStyle name="Vírgula 5 7" xfId="364" xr:uid="{00000000-0005-0000-0000-000073390000}"/>
    <cellStyle name="Vírgula 5 7 10" xfId="15471" xr:uid="{0E660572-027E-4E9F-B4E7-EEC98041A5F0}"/>
    <cellStyle name="Vírgula 5 7 10 2" xfId="27269" xr:uid="{E39026FA-DC12-4A90-8F84-1D47546520A3}"/>
    <cellStyle name="Vírgula 5 7 10 3" xfId="39064" xr:uid="{238A31B3-D485-448C-993A-CBD17012B89B}"/>
    <cellStyle name="Vírgula 5 7 11" xfId="21379" xr:uid="{65C9F402-9490-40E3-80EC-7BA2F7F332D9}"/>
    <cellStyle name="Vírgula 5 7 12" xfId="33171" xr:uid="{F07ECC81-E4F4-43ED-AAD0-C559C1E1F98E}"/>
    <cellStyle name="Vírgula 5 7 2" xfId="557" xr:uid="{00000000-0005-0000-0000-000074390000}"/>
    <cellStyle name="Vírgula 5 7 2 10" xfId="33359" xr:uid="{F7DC8545-C850-4A6A-B72B-C4398D87D4CE}"/>
    <cellStyle name="Vírgula 5 7 2 2" xfId="10053" xr:uid="{00000000-0005-0000-0000-000075390000}"/>
    <cellStyle name="Vírgula 5 7 2 2 2" xfId="10054" xr:uid="{00000000-0005-0000-0000-000076390000}"/>
    <cellStyle name="Vírgula 5 7 2 2 3" xfId="10055" xr:uid="{00000000-0005-0000-0000-000077390000}"/>
    <cellStyle name="Vírgula 5 7 2 3" xfId="10056" xr:uid="{00000000-0005-0000-0000-000078390000}"/>
    <cellStyle name="Vírgula 5 7 2 4" xfId="10057" xr:uid="{00000000-0005-0000-0000-000079390000}"/>
    <cellStyle name="Vírgula 5 7 2 5" xfId="10058" xr:uid="{00000000-0005-0000-0000-00007A390000}"/>
    <cellStyle name="Vírgula 5 7 2 6" xfId="11270" xr:uid="{00000000-0005-0000-0000-00007B390000}"/>
    <cellStyle name="Vírgula 5 7 2 6 2" xfId="14213" xr:uid="{00000000-0005-0000-0000-00007C390000}"/>
    <cellStyle name="Vírgula 5 7 2 6 2 2" xfId="20144" xr:uid="{8AAC4250-6E3D-4AAF-9866-815071EF88F4}"/>
    <cellStyle name="Vírgula 5 7 2 6 2 2 2" xfId="31938" xr:uid="{91182C62-3B82-4BA9-9CE1-ED62A37300CB}"/>
    <cellStyle name="Vírgula 5 7 2 6 2 2 3" xfId="43737" xr:uid="{2F5A7983-DF05-4C0A-8EE6-9C311BD9515D}"/>
    <cellStyle name="Vírgula 5 7 2 6 2 3" xfId="26045" xr:uid="{A65E68D8-721B-4BA9-BFDF-C68F8C78A0E0}"/>
    <cellStyle name="Vírgula 5 7 2 6 2 4" xfId="37840" xr:uid="{029AF500-864C-4ECB-91A3-307F31BC84EF}"/>
    <cellStyle name="Vírgula 5 7 2 6 3" xfId="17208" xr:uid="{D43CD40E-0051-4378-BB10-CCAFD5B0D64F}"/>
    <cellStyle name="Vírgula 5 7 2 6 3 2" xfId="29002" xr:uid="{0EABF750-5864-4E58-BE08-CAF5294E218A}"/>
    <cellStyle name="Vírgula 5 7 2 6 3 3" xfId="40801" xr:uid="{B76DD5AE-E047-47CB-9519-9D9DD60592D3}"/>
    <cellStyle name="Vírgula 5 7 2 6 4" xfId="23109" xr:uid="{604C38A6-A0B0-40FE-842F-2BDA870E57E3}"/>
    <cellStyle name="Vírgula 5 7 2 6 5" xfId="34904" xr:uid="{37EFBA98-2CBF-45CB-A63B-38F441AF6296}"/>
    <cellStyle name="Vírgula 5 7 2 7" xfId="12672" xr:uid="{00000000-0005-0000-0000-00007D390000}"/>
    <cellStyle name="Vírgula 5 7 2 7 2" xfId="18603" xr:uid="{318099B3-3D46-4F40-BBB9-9EDCB97CA1CE}"/>
    <cellStyle name="Vírgula 5 7 2 7 2 2" xfId="30397" xr:uid="{829DE7B3-18DE-4E1E-BF5F-367DE1BB18F2}"/>
    <cellStyle name="Vírgula 5 7 2 7 2 3" xfId="42196" xr:uid="{36766889-C1B8-40E3-970A-3264582497C6}"/>
    <cellStyle name="Vírgula 5 7 2 7 3" xfId="24504" xr:uid="{1D2D62F6-8B13-4E80-A028-37D26F934C67}"/>
    <cellStyle name="Vírgula 5 7 2 7 4" xfId="36299" xr:uid="{C819B523-831F-489E-A441-BAB0C3353F6F}"/>
    <cellStyle name="Vírgula 5 7 2 8" xfId="15659" xr:uid="{29829330-7334-48A7-B3A2-0CA5A8F83893}"/>
    <cellStyle name="Vírgula 5 7 2 8 2" xfId="27457" xr:uid="{8E00A2A9-EB29-4D1E-A87D-4BEDE53D9BAE}"/>
    <cellStyle name="Vírgula 5 7 2 8 3" xfId="39252" xr:uid="{577911E4-81EE-43C3-9E72-D786F0D85A1A}"/>
    <cellStyle name="Vírgula 5 7 2 9" xfId="21567" xr:uid="{A3E1B5E3-5DE1-499C-8EA3-3871CCE0134F}"/>
    <cellStyle name="Vírgula 5 7 2_Empréstimos e Financiamento SPE" xfId="10904" xr:uid="{00000000-0005-0000-0000-00007E390000}"/>
    <cellStyle name="Vírgula 5 7 3" xfId="10059" xr:uid="{00000000-0005-0000-0000-00007F390000}"/>
    <cellStyle name="Vírgula 5 7 3 2" xfId="10060" xr:uid="{00000000-0005-0000-0000-000080390000}"/>
    <cellStyle name="Vírgula 5 7 3 2 2" xfId="10061" xr:uid="{00000000-0005-0000-0000-000081390000}"/>
    <cellStyle name="Vírgula 5 7 3 2 3" xfId="10062" xr:uid="{00000000-0005-0000-0000-000082390000}"/>
    <cellStyle name="Vírgula 5 7 3 3" xfId="10063" xr:uid="{00000000-0005-0000-0000-000083390000}"/>
    <cellStyle name="Vírgula 5 7 3 4" xfId="10064" xr:uid="{00000000-0005-0000-0000-000084390000}"/>
    <cellStyle name="Vírgula 5 7 3 5" xfId="10065" xr:uid="{00000000-0005-0000-0000-000085390000}"/>
    <cellStyle name="Vírgula 5 7 4" xfId="10066" xr:uid="{00000000-0005-0000-0000-000086390000}"/>
    <cellStyle name="Vírgula 5 7 4 2" xfId="10067" xr:uid="{00000000-0005-0000-0000-000087390000}"/>
    <cellStyle name="Vírgula 5 7 4 3" xfId="10068" xr:uid="{00000000-0005-0000-0000-000088390000}"/>
    <cellStyle name="Vírgula 5 7 5" xfId="10069" xr:uid="{00000000-0005-0000-0000-000089390000}"/>
    <cellStyle name="Vírgula 5 7 6" xfId="10070" xr:uid="{00000000-0005-0000-0000-00008A390000}"/>
    <cellStyle name="Vírgula 5 7 7" xfId="10071" xr:uid="{00000000-0005-0000-0000-00008B390000}"/>
    <cellStyle name="Vírgula 5 7 8" xfId="11086" xr:uid="{00000000-0005-0000-0000-00008C390000}"/>
    <cellStyle name="Vírgula 5 7 8 2" xfId="14029" xr:uid="{00000000-0005-0000-0000-00008D390000}"/>
    <cellStyle name="Vírgula 5 7 8 2 2" xfId="19960" xr:uid="{B98DE626-B3BC-407E-9591-A7C28FAF682E}"/>
    <cellStyle name="Vírgula 5 7 8 2 2 2" xfId="31754" xr:uid="{CD2F5ED3-F952-4377-AC49-8336B22FA615}"/>
    <cellStyle name="Vírgula 5 7 8 2 2 3" xfId="43553" xr:uid="{AE4D25B3-FB6A-44CC-A353-4323328391E0}"/>
    <cellStyle name="Vírgula 5 7 8 2 3" xfId="25861" xr:uid="{9C5CF871-6BC1-4DB6-8156-8AD3EACE93C3}"/>
    <cellStyle name="Vírgula 5 7 8 2 4" xfId="37656" xr:uid="{53D1AF67-D78B-4072-9639-E3DBA918CD29}"/>
    <cellStyle name="Vírgula 5 7 8 3" xfId="17024" xr:uid="{219816A8-40A3-45E4-AD2A-97083C982B0B}"/>
    <cellStyle name="Vírgula 5 7 8 3 2" xfId="28818" xr:uid="{47E6A66F-2F16-41DB-AD97-30694B0AB0A7}"/>
    <cellStyle name="Vírgula 5 7 8 3 3" xfId="40617" xr:uid="{03C4064C-7251-43CE-93C7-455B9E7280CE}"/>
    <cellStyle name="Vírgula 5 7 8 4" xfId="22925" xr:uid="{3F4DAAD6-2D6A-4A5D-BF64-A58E84211D95}"/>
    <cellStyle name="Vírgula 5 7 8 5" xfId="34720" xr:uid="{73984D4C-D61F-4616-8B30-503BD63AD428}"/>
    <cellStyle name="Vírgula 5 7 9" xfId="12484" xr:uid="{00000000-0005-0000-0000-00008E390000}"/>
    <cellStyle name="Vírgula 5 7 9 2" xfId="18415" xr:uid="{F9FCB64F-D7BD-4129-8F6D-DA6DA14BE65E}"/>
    <cellStyle name="Vírgula 5 7 9 2 2" xfId="30209" xr:uid="{088E62AD-3B88-41FC-B122-92EFB4F5B985}"/>
    <cellStyle name="Vírgula 5 7 9 2 3" xfId="42008" xr:uid="{579EC234-B593-423E-A710-41592C22EB47}"/>
    <cellStyle name="Vírgula 5 7 9 3" xfId="24316" xr:uid="{EB2351A6-CE23-414F-9492-3790CC3E9596}"/>
    <cellStyle name="Vírgula 5 7 9 4" xfId="36111" xr:uid="{95E7701A-1EE3-4160-8320-AF97EE1F10D9}"/>
    <cellStyle name="Vírgula 5 7_Empréstimos e Financiamento SPE" xfId="10903" xr:uid="{00000000-0005-0000-0000-00008F390000}"/>
    <cellStyle name="Vírgula 5 8" xfId="414" xr:uid="{00000000-0005-0000-0000-000090390000}"/>
    <cellStyle name="Vírgula 5 8 10" xfId="15516" xr:uid="{02A3F4B9-DADC-4799-B34B-455C3A3DF1B7}"/>
    <cellStyle name="Vírgula 5 8 10 2" xfId="27314" xr:uid="{CD11439C-EC3F-474F-8411-3C5610420DF9}"/>
    <cellStyle name="Vírgula 5 8 10 3" xfId="39109" xr:uid="{7FDEA24C-CC48-410E-8B19-A2B7F5254F96}"/>
    <cellStyle name="Vírgula 5 8 11" xfId="21424" xr:uid="{2B9A9E53-0A5C-45AA-A285-B47C347A2BC7}"/>
    <cellStyle name="Vírgula 5 8 12" xfId="33216" xr:uid="{9EC6C054-F26F-447C-B64F-6F3E5AC65EA7}"/>
    <cellStyle name="Vírgula 5 8 2" xfId="10072" xr:uid="{00000000-0005-0000-0000-000091390000}"/>
    <cellStyle name="Vírgula 5 8 2 2" xfId="10073" xr:uid="{00000000-0005-0000-0000-000092390000}"/>
    <cellStyle name="Vírgula 5 8 2 2 2" xfId="10074" xr:uid="{00000000-0005-0000-0000-000093390000}"/>
    <cellStyle name="Vírgula 5 8 2 2 3" xfId="10075" xr:uid="{00000000-0005-0000-0000-000094390000}"/>
    <cellStyle name="Vírgula 5 8 2 3" xfId="10076" xr:uid="{00000000-0005-0000-0000-000095390000}"/>
    <cellStyle name="Vírgula 5 8 2 4" xfId="10077" xr:uid="{00000000-0005-0000-0000-000096390000}"/>
    <cellStyle name="Vírgula 5 8 2 5" xfId="10078" xr:uid="{00000000-0005-0000-0000-000097390000}"/>
    <cellStyle name="Vírgula 5 8 3" xfId="10079" xr:uid="{00000000-0005-0000-0000-000098390000}"/>
    <cellStyle name="Vírgula 5 8 3 2" xfId="10080" xr:uid="{00000000-0005-0000-0000-000099390000}"/>
    <cellStyle name="Vírgula 5 8 3 2 2" xfId="10081" xr:uid="{00000000-0005-0000-0000-00009A390000}"/>
    <cellStyle name="Vírgula 5 8 3 2 3" xfId="10082" xr:uid="{00000000-0005-0000-0000-00009B390000}"/>
    <cellStyle name="Vírgula 5 8 3 3" xfId="10083" xr:uid="{00000000-0005-0000-0000-00009C390000}"/>
    <cellStyle name="Vírgula 5 8 3 4" xfId="10084" xr:uid="{00000000-0005-0000-0000-00009D390000}"/>
    <cellStyle name="Vírgula 5 8 3 5" xfId="10085" xr:uid="{00000000-0005-0000-0000-00009E390000}"/>
    <cellStyle name="Vírgula 5 8 4" xfId="10086" xr:uid="{00000000-0005-0000-0000-00009F390000}"/>
    <cellStyle name="Vírgula 5 8 4 2" xfId="10087" xr:uid="{00000000-0005-0000-0000-0000A0390000}"/>
    <cellStyle name="Vírgula 5 8 4 3" xfId="10088" xr:uid="{00000000-0005-0000-0000-0000A1390000}"/>
    <cellStyle name="Vírgula 5 8 5" xfId="10089" xr:uid="{00000000-0005-0000-0000-0000A2390000}"/>
    <cellStyle name="Vírgula 5 8 6" xfId="10090" xr:uid="{00000000-0005-0000-0000-0000A3390000}"/>
    <cellStyle name="Vírgula 5 8 7" xfId="10091" xr:uid="{00000000-0005-0000-0000-0000A4390000}"/>
    <cellStyle name="Vírgula 5 8 8" xfId="11131" xr:uid="{00000000-0005-0000-0000-0000A5390000}"/>
    <cellStyle name="Vírgula 5 8 8 2" xfId="14074" xr:uid="{00000000-0005-0000-0000-0000A6390000}"/>
    <cellStyle name="Vírgula 5 8 8 2 2" xfId="20005" xr:uid="{4B266C20-73ED-45DA-8A53-567A42616DD4}"/>
    <cellStyle name="Vírgula 5 8 8 2 2 2" xfId="31799" xr:uid="{2BB643CF-9E2E-4CBB-A6BC-EBBE225BFE43}"/>
    <cellStyle name="Vírgula 5 8 8 2 2 3" xfId="43598" xr:uid="{74C78D20-B641-4CEB-A81B-BFC5D88D35DC}"/>
    <cellStyle name="Vírgula 5 8 8 2 3" xfId="25906" xr:uid="{17BED2F1-0C4B-470C-8631-CEDFDEBE13BD}"/>
    <cellStyle name="Vírgula 5 8 8 2 4" xfId="37701" xr:uid="{668E4B52-F3ED-4D6E-B31D-07C91D6A03A6}"/>
    <cellStyle name="Vírgula 5 8 8 3" xfId="17069" xr:uid="{682E98DD-62B6-4F4D-968F-A758A85673E0}"/>
    <cellStyle name="Vírgula 5 8 8 3 2" xfId="28863" xr:uid="{9E241822-0321-4151-94BD-0859AACEF90F}"/>
    <cellStyle name="Vírgula 5 8 8 3 3" xfId="40662" xr:uid="{D4702979-2841-4268-B407-601207E11C6A}"/>
    <cellStyle name="Vírgula 5 8 8 4" xfId="22970" xr:uid="{46466E03-965F-44E9-AF1B-6A41BA6C7E85}"/>
    <cellStyle name="Vírgula 5 8 8 5" xfId="34765" xr:uid="{28549622-BE4E-4EB1-9BC5-94CACE2DD643}"/>
    <cellStyle name="Vírgula 5 8 9" xfId="12529" xr:uid="{00000000-0005-0000-0000-0000A7390000}"/>
    <cellStyle name="Vírgula 5 8 9 2" xfId="18460" xr:uid="{607DAF67-0651-4BF1-8597-CF75D9369A02}"/>
    <cellStyle name="Vírgula 5 8 9 2 2" xfId="30254" xr:uid="{4CC2C3EC-B268-4C05-B6FA-238C96B21A09}"/>
    <cellStyle name="Vírgula 5 8 9 2 3" xfId="42053" xr:uid="{A6270C7A-34C8-4401-9BCC-0E209A19A2E4}"/>
    <cellStyle name="Vírgula 5 8 9 3" xfId="24361" xr:uid="{49CC6369-7875-4D23-8EE3-D5072E00B727}"/>
    <cellStyle name="Vírgula 5 8 9 4" xfId="36156" xr:uid="{5F13911E-3D79-43CC-A429-DDA74D0A2A40}"/>
    <cellStyle name="Vírgula 5 8_Empréstimos e Financiamento SPE" xfId="10905" xr:uid="{00000000-0005-0000-0000-0000A8390000}"/>
    <cellStyle name="Vírgula 5 9" xfId="10092" xr:uid="{00000000-0005-0000-0000-0000A9390000}"/>
    <cellStyle name="Vírgula 5 9 2" xfId="10093" xr:uid="{00000000-0005-0000-0000-0000AA390000}"/>
    <cellStyle name="Vírgula 5 9 2 2" xfId="10094" xr:uid="{00000000-0005-0000-0000-0000AB390000}"/>
    <cellStyle name="Vírgula 5 9 2 2 2" xfId="10095" xr:uid="{00000000-0005-0000-0000-0000AC390000}"/>
    <cellStyle name="Vírgula 5 9 2 2 3" xfId="10096" xr:uid="{00000000-0005-0000-0000-0000AD390000}"/>
    <cellStyle name="Vírgula 5 9 2 3" xfId="10097" xr:uid="{00000000-0005-0000-0000-0000AE390000}"/>
    <cellStyle name="Vírgula 5 9 2 4" xfId="10098" xr:uid="{00000000-0005-0000-0000-0000AF390000}"/>
    <cellStyle name="Vírgula 5 9 2 5" xfId="10099" xr:uid="{00000000-0005-0000-0000-0000B0390000}"/>
    <cellStyle name="Vírgula 5 9 3" xfId="10100" xr:uid="{00000000-0005-0000-0000-0000B1390000}"/>
    <cellStyle name="Vírgula 5 9 3 2" xfId="10101" xr:uid="{00000000-0005-0000-0000-0000B2390000}"/>
    <cellStyle name="Vírgula 5 9 3 2 2" xfId="10102" xr:uid="{00000000-0005-0000-0000-0000B3390000}"/>
    <cellStyle name="Vírgula 5 9 3 2 3" xfId="10103" xr:uid="{00000000-0005-0000-0000-0000B4390000}"/>
    <cellStyle name="Vírgula 5 9 3 3" xfId="10104" xr:uid="{00000000-0005-0000-0000-0000B5390000}"/>
    <cellStyle name="Vírgula 5 9 3 4" xfId="10105" xr:uid="{00000000-0005-0000-0000-0000B6390000}"/>
    <cellStyle name="Vírgula 5 9 3 5" xfId="10106" xr:uid="{00000000-0005-0000-0000-0000B7390000}"/>
    <cellStyle name="Vírgula 5 9 4" xfId="10107" xr:uid="{00000000-0005-0000-0000-0000B8390000}"/>
    <cellStyle name="Vírgula 5 9 4 2" xfId="10108" xr:uid="{00000000-0005-0000-0000-0000B9390000}"/>
    <cellStyle name="Vírgula 5 9 4 3" xfId="10109" xr:uid="{00000000-0005-0000-0000-0000BA390000}"/>
    <cellStyle name="Vírgula 5 9 5" xfId="10110" xr:uid="{00000000-0005-0000-0000-0000BB390000}"/>
    <cellStyle name="Vírgula 5 9 6" xfId="10111" xr:uid="{00000000-0005-0000-0000-0000BC390000}"/>
    <cellStyle name="Vírgula 5 9 7" xfId="10112" xr:uid="{00000000-0005-0000-0000-0000BD390000}"/>
    <cellStyle name="Vírgula 5_Empréstimos e Financiamento SPE" xfId="10884" xr:uid="{00000000-0005-0000-0000-0000BE390000}"/>
    <cellStyle name="Vírgula 6" xfId="128" xr:uid="{00000000-0005-0000-0000-0000BF390000}"/>
    <cellStyle name="Vírgula 6 10" xfId="10113" xr:uid="{00000000-0005-0000-0000-0000C0390000}"/>
    <cellStyle name="Vírgula 6 10 2" xfId="10114" xr:uid="{00000000-0005-0000-0000-0000C1390000}"/>
    <cellStyle name="Vírgula 6 10 2 2" xfId="10115" xr:uid="{00000000-0005-0000-0000-0000C2390000}"/>
    <cellStyle name="Vírgula 6 10 2 2 2" xfId="10116" xr:uid="{00000000-0005-0000-0000-0000C3390000}"/>
    <cellStyle name="Vírgula 6 10 2 2 3" xfId="10117" xr:uid="{00000000-0005-0000-0000-0000C4390000}"/>
    <cellStyle name="Vírgula 6 10 2 3" xfId="10118" xr:uid="{00000000-0005-0000-0000-0000C5390000}"/>
    <cellStyle name="Vírgula 6 10 2 4" xfId="10119" xr:uid="{00000000-0005-0000-0000-0000C6390000}"/>
    <cellStyle name="Vírgula 6 10 2 5" xfId="10120" xr:uid="{00000000-0005-0000-0000-0000C7390000}"/>
    <cellStyle name="Vírgula 6 10 3" xfId="10121" xr:uid="{00000000-0005-0000-0000-0000C8390000}"/>
    <cellStyle name="Vírgula 6 10 3 2" xfId="10122" xr:uid="{00000000-0005-0000-0000-0000C9390000}"/>
    <cellStyle name="Vírgula 6 10 3 2 2" xfId="10123" xr:uid="{00000000-0005-0000-0000-0000CA390000}"/>
    <cellStyle name="Vírgula 6 10 3 2 3" xfId="10124" xr:uid="{00000000-0005-0000-0000-0000CB390000}"/>
    <cellStyle name="Vírgula 6 10 3 3" xfId="10125" xr:uid="{00000000-0005-0000-0000-0000CC390000}"/>
    <cellStyle name="Vírgula 6 10 3 4" xfId="10126" xr:uid="{00000000-0005-0000-0000-0000CD390000}"/>
    <cellStyle name="Vírgula 6 10 3 5" xfId="10127" xr:uid="{00000000-0005-0000-0000-0000CE390000}"/>
    <cellStyle name="Vírgula 6 10 4" xfId="10128" xr:uid="{00000000-0005-0000-0000-0000CF390000}"/>
    <cellStyle name="Vírgula 6 10 4 2" xfId="10129" xr:uid="{00000000-0005-0000-0000-0000D0390000}"/>
    <cellStyle name="Vírgula 6 10 4 3" xfId="10130" xr:uid="{00000000-0005-0000-0000-0000D1390000}"/>
    <cellStyle name="Vírgula 6 10 5" xfId="10131" xr:uid="{00000000-0005-0000-0000-0000D2390000}"/>
    <cellStyle name="Vírgula 6 10 6" xfId="10132" xr:uid="{00000000-0005-0000-0000-0000D3390000}"/>
    <cellStyle name="Vírgula 6 10 7" xfId="10133" xr:uid="{00000000-0005-0000-0000-0000D4390000}"/>
    <cellStyle name="Vírgula 6 11" xfId="10134" xr:uid="{00000000-0005-0000-0000-0000D5390000}"/>
    <cellStyle name="Vírgula 6 11 2" xfId="10135" xr:uid="{00000000-0005-0000-0000-0000D6390000}"/>
    <cellStyle name="Vírgula 6 11 2 2" xfId="10136" xr:uid="{00000000-0005-0000-0000-0000D7390000}"/>
    <cellStyle name="Vírgula 6 11 2 2 2" xfId="10137" xr:uid="{00000000-0005-0000-0000-0000D8390000}"/>
    <cellStyle name="Vírgula 6 11 2 2 3" xfId="10138" xr:uid="{00000000-0005-0000-0000-0000D9390000}"/>
    <cellStyle name="Vírgula 6 11 2 3" xfId="10139" xr:uid="{00000000-0005-0000-0000-0000DA390000}"/>
    <cellStyle name="Vírgula 6 11 2 4" xfId="10140" xr:uid="{00000000-0005-0000-0000-0000DB390000}"/>
    <cellStyle name="Vírgula 6 11 2 5" xfId="10141" xr:uid="{00000000-0005-0000-0000-0000DC390000}"/>
    <cellStyle name="Vírgula 6 11 3" xfId="10142" xr:uid="{00000000-0005-0000-0000-0000DD390000}"/>
    <cellStyle name="Vírgula 6 11 3 2" xfId="10143" xr:uid="{00000000-0005-0000-0000-0000DE390000}"/>
    <cellStyle name="Vírgula 6 11 3 2 2" xfId="10144" xr:uid="{00000000-0005-0000-0000-0000DF390000}"/>
    <cellStyle name="Vírgula 6 11 3 2 3" xfId="10145" xr:uid="{00000000-0005-0000-0000-0000E0390000}"/>
    <cellStyle name="Vírgula 6 11 3 3" xfId="10146" xr:uid="{00000000-0005-0000-0000-0000E1390000}"/>
    <cellStyle name="Vírgula 6 11 3 4" xfId="10147" xr:uid="{00000000-0005-0000-0000-0000E2390000}"/>
    <cellStyle name="Vírgula 6 11 3 5" xfId="10148" xr:uid="{00000000-0005-0000-0000-0000E3390000}"/>
    <cellStyle name="Vírgula 6 11 4" xfId="10149" xr:uid="{00000000-0005-0000-0000-0000E4390000}"/>
    <cellStyle name="Vírgula 6 11 4 2" xfId="10150" xr:uid="{00000000-0005-0000-0000-0000E5390000}"/>
    <cellStyle name="Vírgula 6 11 4 3" xfId="10151" xr:uid="{00000000-0005-0000-0000-0000E6390000}"/>
    <cellStyle name="Vírgula 6 11 5" xfId="10152" xr:uid="{00000000-0005-0000-0000-0000E7390000}"/>
    <cellStyle name="Vírgula 6 11 6" xfId="10153" xr:uid="{00000000-0005-0000-0000-0000E8390000}"/>
    <cellStyle name="Vírgula 6 11 7" xfId="10154" xr:uid="{00000000-0005-0000-0000-0000E9390000}"/>
    <cellStyle name="Vírgula 6 12" xfId="10155" xr:uid="{00000000-0005-0000-0000-0000EA390000}"/>
    <cellStyle name="Vírgula 6 12 2" xfId="10156" xr:uid="{00000000-0005-0000-0000-0000EB390000}"/>
    <cellStyle name="Vírgula 6 12 2 2" xfId="10157" xr:uid="{00000000-0005-0000-0000-0000EC390000}"/>
    <cellStyle name="Vírgula 6 12 2 2 2" xfId="10158" xr:uid="{00000000-0005-0000-0000-0000ED390000}"/>
    <cellStyle name="Vírgula 6 12 2 2 3" xfId="10159" xr:uid="{00000000-0005-0000-0000-0000EE390000}"/>
    <cellStyle name="Vírgula 6 12 2 3" xfId="10160" xr:uid="{00000000-0005-0000-0000-0000EF390000}"/>
    <cellStyle name="Vírgula 6 12 2 4" xfId="10161" xr:uid="{00000000-0005-0000-0000-0000F0390000}"/>
    <cellStyle name="Vírgula 6 12 2 5" xfId="10162" xr:uid="{00000000-0005-0000-0000-0000F1390000}"/>
    <cellStyle name="Vírgula 6 12 3" xfId="10163" xr:uid="{00000000-0005-0000-0000-0000F2390000}"/>
    <cellStyle name="Vírgula 6 12 3 2" xfId="10164" xr:uid="{00000000-0005-0000-0000-0000F3390000}"/>
    <cellStyle name="Vírgula 6 12 3 2 2" xfId="10165" xr:uid="{00000000-0005-0000-0000-0000F4390000}"/>
    <cellStyle name="Vírgula 6 12 3 2 3" xfId="10166" xr:uid="{00000000-0005-0000-0000-0000F5390000}"/>
    <cellStyle name="Vírgula 6 12 3 3" xfId="10167" xr:uid="{00000000-0005-0000-0000-0000F6390000}"/>
    <cellStyle name="Vírgula 6 12 3 4" xfId="10168" xr:uid="{00000000-0005-0000-0000-0000F7390000}"/>
    <cellStyle name="Vírgula 6 12 3 5" xfId="10169" xr:uid="{00000000-0005-0000-0000-0000F8390000}"/>
    <cellStyle name="Vírgula 6 12 4" xfId="10170" xr:uid="{00000000-0005-0000-0000-0000F9390000}"/>
    <cellStyle name="Vírgula 6 12 4 2" xfId="10171" xr:uid="{00000000-0005-0000-0000-0000FA390000}"/>
    <cellStyle name="Vírgula 6 12 4 3" xfId="10172" xr:uid="{00000000-0005-0000-0000-0000FB390000}"/>
    <cellStyle name="Vírgula 6 12 5" xfId="10173" xr:uid="{00000000-0005-0000-0000-0000FC390000}"/>
    <cellStyle name="Vírgula 6 12 6" xfId="10174" xr:uid="{00000000-0005-0000-0000-0000FD390000}"/>
    <cellStyle name="Vírgula 6 12 7" xfId="10175" xr:uid="{00000000-0005-0000-0000-0000FE390000}"/>
    <cellStyle name="Vírgula 6 13" xfId="10176" xr:uid="{00000000-0005-0000-0000-0000FF390000}"/>
    <cellStyle name="Vírgula 6 13 2" xfId="10177" xr:uid="{00000000-0005-0000-0000-0000003A0000}"/>
    <cellStyle name="Vírgula 6 13 2 2" xfId="10178" xr:uid="{00000000-0005-0000-0000-0000013A0000}"/>
    <cellStyle name="Vírgula 6 13 2 2 2" xfId="10179" xr:uid="{00000000-0005-0000-0000-0000023A0000}"/>
    <cellStyle name="Vírgula 6 13 2 2 3" xfId="10180" xr:uid="{00000000-0005-0000-0000-0000033A0000}"/>
    <cellStyle name="Vírgula 6 13 2 3" xfId="10181" xr:uid="{00000000-0005-0000-0000-0000043A0000}"/>
    <cellStyle name="Vírgula 6 13 2 4" xfId="10182" xr:uid="{00000000-0005-0000-0000-0000053A0000}"/>
    <cellStyle name="Vírgula 6 13 2 5" xfId="10183" xr:uid="{00000000-0005-0000-0000-0000063A0000}"/>
    <cellStyle name="Vírgula 6 13 3" xfId="10184" xr:uid="{00000000-0005-0000-0000-0000073A0000}"/>
    <cellStyle name="Vírgula 6 13 3 2" xfId="10185" xr:uid="{00000000-0005-0000-0000-0000083A0000}"/>
    <cellStyle name="Vírgula 6 13 3 2 2" xfId="10186" xr:uid="{00000000-0005-0000-0000-0000093A0000}"/>
    <cellStyle name="Vírgula 6 13 3 2 3" xfId="10187" xr:uid="{00000000-0005-0000-0000-00000A3A0000}"/>
    <cellStyle name="Vírgula 6 13 3 3" xfId="10188" xr:uid="{00000000-0005-0000-0000-00000B3A0000}"/>
    <cellStyle name="Vírgula 6 13 3 4" xfId="10189" xr:uid="{00000000-0005-0000-0000-00000C3A0000}"/>
    <cellStyle name="Vírgula 6 13 3 5" xfId="10190" xr:uid="{00000000-0005-0000-0000-00000D3A0000}"/>
    <cellStyle name="Vírgula 6 13 4" xfId="10191" xr:uid="{00000000-0005-0000-0000-00000E3A0000}"/>
    <cellStyle name="Vírgula 6 13 4 2" xfId="10192" xr:uid="{00000000-0005-0000-0000-00000F3A0000}"/>
    <cellStyle name="Vírgula 6 13 4 3" xfId="10193" xr:uid="{00000000-0005-0000-0000-0000103A0000}"/>
    <cellStyle name="Vírgula 6 13 5" xfId="10194" xr:uid="{00000000-0005-0000-0000-0000113A0000}"/>
    <cellStyle name="Vírgula 6 13 6" xfId="10195" xr:uid="{00000000-0005-0000-0000-0000123A0000}"/>
    <cellStyle name="Vírgula 6 13 7" xfId="10196" xr:uid="{00000000-0005-0000-0000-0000133A0000}"/>
    <cellStyle name="Vírgula 6 14" xfId="10197" xr:uid="{00000000-0005-0000-0000-0000143A0000}"/>
    <cellStyle name="Vírgula 6 14 2" xfId="10198" xr:uid="{00000000-0005-0000-0000-0000153A0000}"/>
    <cellStyle name="Vírgula 6 14 2 2" xfId="10199" xr:uid="{00000000-0005-0000-0000-0000163A0000}"/>
    <cellStyle name="Vírgula 6 14 2 2 2" xfId="10200" xr:uid="{00000000-0005-0000-0000-0000173A0000}"/>
    <cellStyle name="Vírgula 6 14 2 2 3" xfId="10201" xr:uid="{00000000-0005-0000-0000-0000183A0000}"/>
    <cellStyle name="Vírgula 6 14 2 3" xfId="10202" xr:uid="{00000000-0005-0000-0000-0000193A0000}"/>
    <cellStyle name="Vírgula 6 14 2 4" xfId="10203" xr:uid="{00000000-0005-0000-0000-00001A3A0000}"/>
    <cellStyle name="Vírgula 6 14 2 5" xfId="10204" xr:uid="{00000000-0005-0000-0000-00001B3A0000}"/>
    <cellStyle name="Vírgula 6 14 3" xfId="10205" xr:uid="{00000000-0005-0000-0000-00001C3A0000}"/>
    <cellStyle name="Vírgula 6 14 3 2" xfId="10206" xr:uid="{00000000-0005-0000-0000-00001D3A0000}"/>
    <cellStyle name="Vírgula 6 14 3 2 2" xfId="10207" xr:uid="{00000000-0005-0000-0000-00001E3A0000}"/>
    <cellStyle name="Vírgula 6 14 3 2 3" xfId="10208" xr:uid="{00000000-0005-0000-0000-00001F3A0000}"/>
    <cellStyle name="Vírgula 6 14 3 3" xfId="10209" xr:uid="{00000000-0005-0000-0000-0000203A0000}"/>
    <cellStyle name="Vírgula 6 14 3 4" xfId="10210" xr:uid="{00000000-0005-0000-0000-0000213A0000}"/>
    <cellStyle name="Vírgula 6 14 3 5" xfId="10211" xr:uid="{00000000-0005-0000-0000-0000223A0000}"/>
    <cellStyle name="Vírgula 6 14 4" xfId="10212" xr:uid="{00000000-0005-0000-0000-0000233A0000}"/>
    <cellStyle name="Vírgula 6 14 4 2" xfId="10213" xr:uid="{00000000-0005-0000-0000-0000243A0000}"/>
    <cellStyle name="Vírgula 6 14 4 3" xfId="10214" xr:uid="{00000000-0005-0000-0000-0000253A0000}"/>
    <cellStyle name="Vírgula 6 14 5" xfId="10215" xr:uid="{00000000-0005-0000-0000-0000263A0000}"/>
    <cellStyle name="Vírgula 6 14 6" xfId="10216" xr:uid="{00000000-0005-0000-0000-0000273A0000}"/>
    <cellStyle name="Vírgula 6 14 7" xfId="10217" xr:uid="{00000000-0005-0000-0000-0000283A0000}"/>
    <cellStyle name="Vírgula 6 15" xfId="10218" xr:uid="{00000000-0005-0000-0000-0000293A0000}"/>
    <cellStyle name="Vírgula 6 15 2" xfId="10219" xr:uid="{00000000-0005-0000-0000-00002A3A0000}"/>
    <cellStyle name="Vírgula 6 15 2 2" xfId="10220" xr:uid="{00000000-0005-0000-0000-00002B3A0000}"/>
    <cellStyle name="Vírgula 6 15 2 3" xfId="10221" xr:uid="{00000000-0005-0000-0000-00002C3A0000}"/>
    <cellStyle name="Vírgula 6 15 3" xfId="10222" xr:uid="{00000000-0005-0000-0000-00002D3A0000}"/>
    <cellStyle name="Vírgula 6 15 4" xfId="10223" xr:uid="{00000000-0005-0000-0000-00002E3A0000}"/>
    <cellStyle name="Vírgula 6 15 5" xfId="10224" xr:uid="{00000000-0005-0000-0000-00002F3A0000}"/>
    <cellStyle name="Vírgula 6 16" xfId="10225" xr:uid="{00000000-0005-0000-0000-0000303A0000}"/>
    <cellStyle name="Vírgula 6 16 2" xfId="10226" xr:uid="{00000000-0005-0000-0000-0000313A0000}"/>
    <cellStyle name="Vírgula 6 16 2 2" xfId="10227" xr:uid="{00000000-0005-0000-0000-0000323A0000}"/>
    <cellStyle name="Vírgula 6 16 2 3" xfId="10228" xr:uid="{00000000-0005-0000-0000-0000333A0000}"/>
    <cellStyle name="Vírgula 6 16 3" xfId="10229" xr:uid="{00000000-0005-0000-0000-0000343A0000}"/>
    <cellStyle name="Vírgula 6 16 4" xfId="10230" xr:uid="{00000000-0005-0000-0000-0000353A0000}"/>
    <cellStyle name="Vírgula 6 16 5" xfId="10231" xr:uid="{00000000-0005-0000-0000-0000363A0000}"/>
    <cellStyle name="Vírgula 6 17" xfId="10232" xr:uid="{00000000-0005-0000-0000-0000373A0000}"/>
    <cellStyle name="Vírgula 6 17 2" xfId="10233" xr:uid="{00000000-0005-0000-0000-0000383A0000}"/>
    <cellStyle name="Vírgula 6 17 3" xfId="10234" xr:uid="{00000000-0005-0000-0000-0000393A0000}"/>
    <cellStyle name="Vírgula 6 18" xfId="10235" xr:uid="{00000000-0005-0000-0000-00003A3A0000}"/>
    <cellStyle name="Vírgula 6 19" xfId="10236" xr:uid="{00000000-0005-0000-0000-00003B3A0000}"/>
    <cellStyle name="Vírgula 6 2" xfId="165" xr:uid="{00000000-0005-0000-0000-00003C3A0000}"/>
    <cellStyle name="Vírgula 6 2 10" xfId="15397" xr:uid="{6726F1DA-26DA-4C2F-A0AD-8BCFD5F0644C}"/>
    <cellStyle name="Vírgula 6 2 10 2" xfId="27195" xr:uid="{5D61C6BC-D224-4F35-A21D-CED806267BDA}"/>
    <cellStyle name="Vírgula 6 2 10 3" xfId="38990" xr:uid="{C3B952C8-404F-458D-BA7F-4E7F479E650A}"/>
    <cellStyle name="Vírgula 6 2 11" xfId="21305" xr:uid="{834A4177-1141-404D-AFAC-7A64C1CE76FC}"/>
    <cellStyle name="Vírgula 6 2 12" xfId="33097" xr:uid="{D77CAA81-A7AB-43FA-A83D-3897CC36A822}"/>
    <cellStyle name="Vírgula 6 2 2" xfId="592" xr:uid="{00000000-0005-0000-0000-00003D3A0000}"/>
    <cellStyle name="Vírgula 6 2 2 10" xfId="33394" xr:uid="{35F8D55A-F856-4AEE-837E-4658FA6492A3}"/>
    <cellStyle name="Vírgula 6 2 2 2" xfId="10237" xr:uid="{00000000-0005-0000-0000-00003E3A0000}"/>
    <cellStyle name="Vírgula 6 2 2 2 2" xfId="10238" xr:uid="{00000000-0005-0000-0000-00003F3A0000}"/>
    <cellStyle name="Vírgula 6 2 2 2 3" xfId="10239" xr:uid="{00000000-0005-0000-0000-0000403A0000}"/>
    <cellStyle name="Vírgula 6 2 2 3" xfId="10240" xr:uid="{00000000-0005-0000-0000-0000413A0000}"/>
    <cellStyle name="Vírgula 6 2 2 4" xfId="10241" xr:uid="{00000000-0005-0000-0000-0000423A0000}"/>
    <cellStyle name="Vírgula 6 2 2 5" xfId="10242" xr:uid="{00000000-0005-0000-0000-0000433A0000}"/>
    <cellStyle name="Vírgula 6 2 2 6" xfId="11304" xr:uid="{00000000-0005-0000-0000-0000443A0000}"/>
    <cellStyle name="Vírgula 6 2 2 6 2" xfId="14247" xr:uid="{00000000-0005-0000-0000-0000453A0000}"/>
    <cellStyle name="Vírgula 6 2 2 6 2 2" xfId="20178" xr:uid="{D87D8789-67B7-4FD9-993F-A53F3893502D}"/>
    <cellStyle name="Vírgula 6 2 2 6 2 2 2" xfId="31972" xr:uid="{A88345B2-2CF8-46EC-AFF9-5B55B052096A}"/>
    <cellStyle name="Vírgula 6 2 2 6 2 2 3" xfId="43771" xr:uid="{FBFF619A-3791-4901-A0F8-B5EBE00198E9}"/>
    <cellStyle name="Vírgula 6 2 2 6 2 3" xfId="26079" xr:uid="{DFB65C95-A9AA-44F7-A643-45C21B06A9E6}"/>
    <cellStyle name="Vírgula 6 2 2 6 2 4" xfId="37874" xr:uid="{3EB0B84B-D58E-4E32-9D31-3AEB0B7A6CDE}"/>
    <cellStyle name="Vírgula 6 2 2 6 3" xfId="17242" xr:uid="{94E93976-C793-4FB0-B6BE-B67DB37EC1A5}"/>
    <cellStyle name="Vírgula 6 2 2 6 3 2" xfId="29036" xr:uid="{C21EDA66-EAF1-4680-A003-5F8AC4002BA3}"/>
    <cellStyle name="Vírgula 6 2 2 6 3 3" xfId="40835" xr:uid="{B548C4B4-580A-4658-B239-A374D2A8191D}"/>
    <cellStyle name="Vírgula 6 2 2 6 4" xfId="23143" xr:uid="{D19E1676-1F69-434A-A2FE-863AF57576A4}"/>
    <cellStyle name="Vírgula 6 2 2 6 5" xfId="34938" xr:uid="{A22395AB-7B6F-4C75-BCB7-A0F36D59F6E9}"/>
    <cellStyle name="Vírgula 6 2 2 7" xfId="12707" xr:uid="{00000000-0005-0000-0000-0000463A0000}"/>
    <cellStyle name="Vírgula 6 2 2 7 2" xfId="18638" xr:uid="{C5F3F830-002B-4FC4-BE7B-55EB0BEA24B9}"/>
    <cellStyle name="Vírgula 6 2 2 7 2 2" xfId="30432" xr:uid="{D975E1DF-2B1D-4E71-8D0D-D23B2EEBA486}"/>
    <cellStyle name="Vírgula 6 2 2 7 2 3" xfId="42231" xr:uid="{BA447ADD-4F75-4CC8-A958-E342D1453B39}"/>
    <cellStyle name="Vírgula 6 2 2 7 3" xfId="24539" xr:uid="{78212324-2E69-49D4-9415-A285152E7CE8}"/>
    <cellStyle name="Vírgula 6 2 2 7 4" xfId="36334" xr:uid="{DF7AB273-CCD9-4467-920F-12F3FC9CEA64}"/>
    <cellStyle name="Vírgula 6 2 2 8" xfId="15694" xr:uid="{0D18B327-D850-44B4-B287-8B0F6ED11C29}"/>
    <cellStyle name="Vírgula 6 2 2 8 2" xfId="27492" xr:uid="{D766F60F-684E-46EA-A434-020DC037C01B}"/>
    <cellStyle name="Vírgula 6 2 2 8 3" xfId="39287" xr:uid="{4E353714-C853-4ABF-8D70-1177B2B17588}"/>
    <cellStyle name="Vírgula 6 2 2 9" xfId="21602" xr:uid="{2EB78914-8DD6-4FA7-BC51-FA1ED15EA749}"/>
    <cellStyle name="Vírgula 6 2 2_Empréstimos e Financiamento SPE" xfId="10908" xr:uid="{00000000-0005-0000-0000-0000473A0000}"/>
    <cellStyle name="Vírgula 6 2 3" xfId="448" xr:uid="{00000000-0005-0000-0000-0000483A0000}"/>
    <cellStyle name="Vírgula 6 2 3 10" xfId="33250" xr:uid="{242DACEF-2816-4EDA-9599-E06AEBC3C6EA}"/>
    <cellStyle name="Vírgula 6 2 3 2" xfId="10243" xr:uid="{00000000-0005-0000-0000-0000493A0000}"/>
    <cellStyle name="Vírgula 6 2 3 2 2" xfId="10244" xr:uid="{00000000-0005-0000-0000-00004A3A0000}"/>
    <cellStyle name="Vírgula 6 2 3 2 3" xfId="10245" xr:uid="{00000000-0005-0000-0000-00004B3A0000}"/>
    <cellStyle name="Vírgula 6 2 3 3" xfId="10246" xr:uid="{00000000-0005-0000-0000-00004C3A0000}"/>
    <cellStyle name="Vírgula 6 2 3 4" xfId="10247" xr:uid="{00000000-0005-0000-0000-00004D3A0000}"/>
    <cellStyle name="Vírgula 6 2 3 5" xfId="10248" xr:uid="{00000000-0005-0000-0000-00004E3A0000}"/>
    <cellStyle name="Vírgula 6 2 3 6" xfId="11165" xr:uid="{00000000-0005-0000-0000-00004F3A0000}"/>
    <cellStyle name="Vírgula 6 2 3 6 2" xfId="14108" xr:uid="{00000000-0005-0000-0000-0000503A0000}"/>
    <cellStyle name="Vírgula 6 2 3 6 2 2" xfId="20039" xr:uid="{A1B2560E-0ECA-4F56-AE85-66C7C90C272E}"/>
    <cellStyle name="Vírgula 6 2 3 6 2 2 2" xfId="31833" xr:uid="{D54CC44A-7E20-47CA-8F6F-DD2536FDA78A}"/>
    <cellStyle name="Vírgula 6 2 3 6 2 2 3" xfId="43632" xr:uid="{5B683F91-22C0-4405-A387-9979C4F4EF6A}"/>
    <cellStyle name="Vírgula 6 2 3 6 2 3" xfId="25940" xr:uid="{C247FAF1-17AA-4FE3-9526-A56432A88910}"/>
    <cellStyle name="Vírgula 6 2 3 6 2 4" xfId="37735" xr:uid="{8C33F6B0-8C47-47FF-9A17-809C0C517E07}"/>
    <cellStyle name="Vírgula 6 2 3 6 3" xfId="17103" xr:uid="{D56BD31C-D4A9-4447-9D51-EE43F6DAB2D6}"/>
    <cellStyle name="Vírgula 6 2 3 6 3 2" xfId="28897" xr:uid="{33E859A3-B747-41BC-AD0F-14624B4F1B20}"/>
    <cellStyle name="Vírgula 6 2 3 6 3 3" xfId="40696" xr:uid="{770F3EE1-2ED6-47F5-AD27-BB2E7A0A7901}"/>
    <cellStyle name="Vírgula 6 2 3 6 4" xfId="23004" xr:uid="{769BBA01-9BD0-4139-89C6-AC4D6E98C880}"/>
    <cellStyle name="Vírgula 6 2 3 6 5" xfId="34799" xr:uid="{907EE2D9-81FC-4C78-99BC-7EC13344670B}"/>
    <cellStyle name="Vírgula 6 2 3 7" xfId="12563" xr:uid="{00000000-0005-0000-0000-0000513A0000}"/>
    <cellStyle name="Vírgula 6 2 3 7 2" xfId="18494" xr:uid="{22DE91F1-8BC4-4BF1-BEDB-E759150865C9}"/>
    <cellStyle name="Vírgula 6 2 3 7 2 2" xfId="30288" xr:uid="{09B8C386-4886-4F3E-A240-5AE528B8D953}"/>
    <cellStyle name="Vírgula 6 2 3 7 2 3" xfId="42087" xr:uid="{1943BA46-8B20-4CE7-8240-FD5D30697515}"/>
    <cellStyle name="Vírgula 6 2 3 7 3" xfId="24395" xr:uid="{CC486877-BD69-4DAD-B476-84A9899A98B9}"/>
    <cellStyle name="Vírgula 6 2 3 7 4" xfId="36190" xr:uid="{15FB2A3D-6338-49C7-A3E6-D76A83C01532}"/>
    <cellStyle name="Vírgula 6 2 3 8" xfId="15550" xr:uid="{DC1B1521-F3E9-4DAE-91B9-4426F5CD1C69}"/>
    <cellStyle name="Vírgula 6 2 3 8 2" xfId="27348" xr:uid="{1886954C-8F4F-4E62-856A-9913DE07496B}"/>
    <cellStyle name="Vírgula 6 2 3 8 3" xfId="39143" xr:uid="{28E4F204-E763-45A4-A660-5BA6B4A0DCED}"/>
    <cellStyle name="Vírgula 6 2 3 9" xfId="21458" xr:uid="{D62BE1CB-5161-48A0-9D9B-215F4FD1CFE0}"/>
    <cellStyle name="Vírgula 6 2 3_Empréstimos e Financiamento SPE" xfId="10909" xr:uid="{00000000-0005-0000-0000-0000523A0000}"/>
    <cellStyle name="Vírgula 6 2 4" xfId="10249" xr:uid="{00000000-0005-0000-0000-0000533A0000}"/>
    <cellStyle name="Vírgula 6 2 4 2" xfId="10250" xr:uid="{00000000-0005-0000-0000-0000543A0000}"/>
    <cellStyle name="Vírgula 6 2 4 3" xfId="10251" xr:uid="{00000000-0005-0000-0000-0000553A0000}"/>
    <cellStyle name="Vírgula 6 2 5" xfId="10252" xr:uid="{00000000-0005-0000-0000-0000563A0000}"/>
    <cellStyle name="Vírgula 6 2 6" xfId="10253" xr:uid="{00000000-0005-0000-0000-0000573A0000}"/>
    <cellStyle name="Vírgula 6 2 7" xfId="10254" xr:uid="{00000000-0005-0000-0000-0000583A0000}"/>
    <cellStyle name="Vírgula 6 2 8" xfId="11009" xr:uid="{00000000-0005-0000-0000-0000593A0000}"/>
    <cellStyle name="Vírgula 6 2 8 2" xfId="13958" xr:uid="{00000000-0005-0000-0000-00005A3A0000}"/>
    <cellStyle name="Vírgula 6 2 8 2 2" xfId="19889" xr:uid="{37B7C4AB-5028-49B2-A983-6727D5F2EA22}"/>
    <cellStyle name="Vírgula 6 2 8 2 2 2" xfId="31683" xr:uid="{C00F7E62-3F42-459E-B380-C1BCF3119311}"/>
    <cellStyle name="Vírgula 6 2 8 2 2 3" xfId="43482" xr:uid="{82711CF7-E45F-4B74-BD03-014CA3562CA6}"/>
    <cellStyle name="Vírgula 6 2 8 2 3" xfId="25790" xr:uid="{AACED53A-B6C4-4FEE-83ED-D8B007758598}"/>
    <cellStyle name="Vírgula 6 2 8 2 4" xfId="37585" xr:uid="{3D318A3B-FF68-4B46-B348-C377D6E6190E}"/>
    <cellStyle name="Vírgula 6 2 8 3" xfId="16953" xr:uid="{50531C00-C3CB-427A-AAB1-77A96B4D0477}"/>
    <cellStyle name="Vírgula 6 2 8 3 2" xfId="28747" xr:uid="{8D8E7040-5CC4-4F7E-AC2F-52952AE121EA}"/>
    <cellStyle name="Vírgula 6 2 8 3 3" xfId="40546" xr:uid="{A5AA422D-1B56-4581-847F-37A350A6B9C8}"/>
    <cellStyle name="Vírgula 6 2 8 4" xfId="22854" xr:uid="{5CF23B01-5BEA-4C69-80FF-6A64E3CC0899}"/>
    <cellStyle name="Vírgula 6 2 8 5" xfId="34649" xr:uid="{DEA6F0F5-2F7C-4C55-8296-BEE339D71415}"/>
    <cellStyle name="Vírgula 6 2 9" xfId="12410" xr:uid="{00000000-0005-0000-0000-00005B3A0000}"/>
    <cellStyle name="Vírgula 6 2 9 2" xfId="18341" xr:uid="{750D957F-CBF9-4FAF-8124-2FA2103EB82A}"/>
    <cellStyle name="Vírgula 6 2 9 2 2" xfId="30135" xr:uid="{4B278FB9-1344-4F3E-BE0F-8E451B6F9C07}"/>
    <cellStyle name="Vírgula 6 2 9 2 3" xfId="41934" xr:uid="{3EFCB87D-D604-4991-ABE1-3647A52514ED}"/>
    <cellStyle name="Vírgula 6 2 9 3" xfId="24242" xr:uid="{7FAE817F-CA4A-436A-9FAC-E656073FA9F6}"/>
    <cellStyle name="Vírgula 6 2 9 4" xfId="36037" xr:uid="{56CFB85E-999E-481E-9BBF-05A1A0351A7E}"/>
    <cellStyle name="Vírgula 6 2_Empréstimos e Financiamento SPE" xfId="10907" xr:uid="{00000000-0005-0000-0000-00005C3A0000}"/>
    <cellStyle name="Vírgula 6 20" xfId="10255" xr:uid="{00000000-0005-0000-0000-00005D3A0000}"/>
    <cellStyle name="Vírgula 6 21" xfId="10984" xr:uid="{00000000-0005-0000-0000-00005E3A0000}"/>
    <cellStyle name="Vírgula 6 21 2" xfId="13933" xr:uid="{00000000-0005-0000-0000-00005F3A0000}"/>
    <cellStyle name="Vírgula 6 21 2 2" xfId="19864" xr:uid="{9FEB33CA-2781-4617-9C39-50A1853C7FFF}"/>
    <cellStyle name="Vírgula 6 21 2 2 2" xfId="31658" xr:uid="{2BB46FCC-E02C-4FCA-A8EB-27C4C4580B98}"/>
    <cellStyle name="Vírgula 6 21 2 2 3" xfId="43457" xr:uid="{8B14CBE4-0363-45E7-86AD-479AD91D173D}"/>
    <cellStyle name="Vírgula 6 21 2 3" xfId="25765" xr:uid="{F66DBD2C-3881-4E48-8C6E-F0797520C42B}"/>
    <cellStyle name="Vírgula 6 21 2 4" xfId="37560" xr:uid="{EA567940-49CF-4393-A19F-2C726AD0CE38}"/>
    <cellStyle name="Vírgula 6 21 3" xfId="16928" xr:uid="{2DD0DE4F-C497-4EAB-9F70-1A2E42FF5E44}"/>
    <cellStyle name="Vírgula 6 21 3 2" xfId="28722" xr:uid="{6B411808-D754-4D75-ABA2-05FF63EEEEAE}"/>
    <cellStyle name="Vírgula 6 21 3 3" xfId="40521" xr:uid="{329E3E6E-B60F-4620-B16C-EDE5B44E9CE6}"/>
    <cellStyle name="Vírgula 6 21 4" xfId="22829" xr:uid="{C7CCDB16-D01A-49F1-8524-9F0DF395739D}"/>
    <cellStyle name="Vírgula 6 21 5" xfId="34624" xr:uid="{5D10B02E-9796-4119-9952-C08B4DFAFF05}"/>
    <cellStyle name="Vírgula 6 22" xfId="12384" xr:uid="{00000000-0005-0000-0000-0000603A0000}"/>
    <cellStyle name="Vírgula 6 22 2" xfId="18315" xr:uid="{16CE16E9-90D7-4A55-B80F-47DC03C5CDDF}"/>
    <cellStyle name="Vírgula 6 22 2 2" xfId="30109" xr:uid="{9095CC2A-09F1-4D3B-B1E4-536973CEE1A9}"/>
    <cellStyle name="Vírgula 6 22 2 3" xfId="41908" xr:uid="{712B6CC1-862A-42FC-8B81-222C4F55B7EE}"/>
    <cellStyle name="Vírgula 6 22 3" xfId="24216" xr:uid="{0B7990C1-9FD1-4552-B3A0-7BA570BED701}"/>
    <cellStyle name="Vírgula 6 22 4" xfId="36011" xr:uid="{A81C1EEA-CE24-4062-8F63-E61CFBBE4C42}"/>
    <cellStyle name="Vírgula 6 23" xfId="15371" xr:uid="{8931AA2E-F901-4545-99E6-D46A82811812}"/>
    <cellStyle name="Vírgula 6 23 2" xfId="27169" xr:uid="{294A6B70-00B5-4D49-9ED2-84CB24F8F3BA}"/>
    <cellStyle name="Vírgula 6 23 3" xfId="38964" xr:uid="{A8D39CD0-DF02-4A9E-97E1-2B1C05202D00}"/>
    <cellStyle name="Vírgula 6 24" xfId="21279" xr:uid="{001D2EE1-C828-4653-A774-178594E27BE0}"/>
    <cellStyle name="Vírgula 6 25" xfId="33071" xr:uid="{A78933DA-8AA0-4550-B98E-62D1D4699E8B}"/>
    <cellStyle name="Vírgula 6 3" xfId="175" xr:uid="{00000000-0005-0000-0000-0000613A0000}"/>
    <cellStyle name="Vírgula 6 3 10" xfId="15406" xr:uid="{9E287F56-60F4-454B-8463-48D7F4C286F1}"/>
    <cellStyle name="Vírgula 6 3 10 2" xfId="27204" xr:uid="{C5B9FFE0-5ACE-4B0F-87CF-91FE12A03FED}"/>
    <cellStyle name="Vírgula 6 3 10 3" xfId="38999" xr:uid="{25A589D1-B581-4D08-A3D7-56B9E3B91133}"/>
    <cellStyle name="Vírgula 6 3 11" xfId="21314" xr:uid="{71F59133-71CB-4648-B8F6-D44D36D69764}"/>
    <cellStyle name="Vírgula 6 3 12" xfId="33106" xr:uid="{853E3907-C08C-4D15-AD3A-336C8F61AF55}"/>
    <cellStyle name="Vírgula 6 3 2" xfId="601" xr:uid="{00000000-0005-0000-0000-0000623A0000}"/>
    <cellStyle name="Vírgula 6 3 2 10" xfId="33403" xr:uid="{454FD340-0036-4530-B6B8-297627772FC7}"/>
    <cellStyle name="Vírgula 6 3 2 2" xfId="10256" xr:uid="{00000000-0005-0000-0000-0000633A0000}"/>
    <cellStyle name="Vírgula 6 3 2 2 2" xfId="10257" xr:uid="{00000000-0005-0000-0000-0000643A0000}"/>
    <cellStyle name="Vírgula 6 3 2 2 3" xfId="10258" xr:uid="{00000000-0005-0000-0000-0000653A0000}"/>
    <cellStyle name="Vírgula 6 3 2 3" xfId="10259" xr:uid="{00000000-0005-0000-0000-0000663A0000}"/>
    <cellStyle name="Vírgula 6 3 2 4" xfId="10260" xr:uid="{00000000-0005-0000-0000-0000673A0000}"/>
    <cellStyle name="Vírgula 6 3 2 5" xfId="10261" xr:uid="{00000000-0005-0000-0000-0000683A0000}"/>
    <cellStyle name="Vírgula 6 3 2 6" xfId="11312" xr:uid="{00000000-0005-0000-0000-0000693A0000}"/>
    <cellStyle name="Vírgula 6 3 2 6 2" xfId="14255" xr:uid="{00000000-0005-0000-0000-00006A3A0000}"/>
    <cellStyle name="Vírgula 6 3 2 6 2 2" xfId="20186" xr:uid="{E25FB839-E1DE-4539-810F-197DEB19CAFF}"/>
    <cellStyle name="Vírgula 6 3 2 6 2 2 2" xfId="31980" xr:uid="{CA3E2BB7-E260-4325-827F-CD212C4FF9F4}"/>
    <cellStyle name="Vírgula 6 3 2 6 2 2 3" xfId="43779" xr:uid="{BF41829A-EA02-476F-8F5D-A4AE3CEF8C26}"/>
    <cellStyle name="Vírgula 6 3 2 6 2 3" xfId="26087" xr:uid="{1A414716-9D61-4723-8953-09BD503F2B4C}"/>
    <cellStyle name="Vírgula 6 3 2 6 2 4" xfId="37882" xr:uid="{AB0E5689-3D1C-49C2-8075-D56268AF6FF7}"/>
    <cellStyle name="Vírgula 6 3 2 6 3" xfId="17250" xr:uid="{33D2C0A2-6F5F-49BB-A1DC-91B30E33AD14}"/>
    <cellStyle name="Vírgula 6 3 2 6 3 2" xfId="29044" xr:uid="{700BD7E1-3AAD-42FF-89E9-1D937AAF281B}"/>
    <cellStyle name="Vírgula 6 3 2 6 3 3" xfId="40843" xr:uid="{D029533B-435E-4662-832F-F6047B8FA15D}"/>
    <cellStyle name="Vírgula 6 3 2 6 4" xfId="23151" xr:uid="{4897B4BF-D29F-49BE-A978-73C10F430177}"/>
    <cellStyle name="Vírgula 6 3 2 6 5" xfId="34946" xr:uid="{187C1342-973C-427C-8743-4A3D9C94FE8C}"/>
    <cellStyle name="Vírgula 6 3 2 7" xfId="12716" xr:uid="{00000000-0005-0000-0000-00006B3A0000}"/>
    <cellStyle name="Vírgula 6 3 2 7 2" xfId="18647" xr:uid="{1F3C2571-9D99-4FBB-8BCD-79CCF64FA633}"/>
    <cellStyle name="Vírgula 6 3 2 7 2 2" xfId="30441" xr:uid="{1C234C94-7AFE-4519-9A85-C25AE3F158BC}"/>
    <cellStyle name="Vírgula 6 3 2 7 2 3" xfId="42240" xr:uid="{B8E8930A-510F-464B-84F5-BF743811BC24}"/>
    <cellStyle name="Vírgula 6 3 2 7 3" xfId="24548" xr:uid="{921E4C29-1184-4C3A-8F77-D6218CA090FC}"/>
    <cellStyle name="Vírgula 6 3 2 7 4" xfId="36343" xr:uid="{F9BFE270-83F9-4126-A1F7-224B97ED1D18}"/>
    <cellStyle name="Vírgula 6 3 2 8" xfId="15703" xr:uid="{B6ECEE55-510F-492C-B1BA-F5DFFDBD317D}"/>
    <cellStyle name="Vírgula 6 3 2 8 2" xfId="27501" xr:uid="{2AFB816C-2BC8-45F4-97A6-E13CFB5AE47C}"/>
    <cellStyle name="Vírgula 6 3 2 8 3" xfId="39296" xr:uid="{57733349-D952-4AFB-83B7-9B932D6EF5BC}"/>
    <cellStyle name="Vírgula 6 3 2 9" xfId="21611" xr:uid="{FF803E74-7C6F-444E-9DD7-88295285CA76}"/>
    <cellStyle name="Vírgula 6 3 2_Empréstimos e Financiamento SPE" xfId="10911" xr:uid="{00000000-0005-0000-0000-00006C3A0000}"/>
    <cellStyle name="Vírgula 6 3 3" xfId="456" xr:uid="{00000000-0005-0000-0000-00006D3A0000}"/>
    <cellStyle name="Vírgula 6 3 3 10" xfId="33258" xr:uid="{EFB540FE-A26C-4C0B-8194-9ADD238C3CF2}"/>
    <cellStyle name="Vírgula 6 3 3 2" xfId="10262" xr:uid="{00000000-0005-0000-0000-00006E3A0000}"/>
    <cellStyle name="Vírgula 6 3 3 2 2" xfId="10263" xr:uid="{00000000-0005-0000-0000-00006F3A0000}"/>
    <cellStyle name="Vírgula 6 3 3 2 3" xfId="10264" xr:uid="{00000000-0005-0000-0000-0000703A0000}"/>
    <cellStyle name="Vírgula 6 3 3 3" xfId="10265" xr:uid="{00000000-0005-0000-0000-0000713A0000}"/>
    <cellStyle name="Vírgula 6 3 3 4" xfId="10266" xr:uid="{00000000-0005-0000-0000-0000723A0000}"/>
    <cellStyle name="Vírgula 6 3 3 5" xfId="10267" xr:uid="{00000000-0005-0000-0000-0000733A0000}"/>
    <cellStyle name="Vírgula 6 3 3 6" xfId="11173" xr:uid="{00000000-0005-0000-0000-0000743A0000}"/>
    <cellStyle name="Vírgula 6 3 3 6 2" xfId="14116" xr:uid="{00000000-0005-0000-0000-0000753A0000}"/>
    <cellStyle name="Vírgula 6 3 3 6 2 2" xfId="20047" xr:uid="{43D83F63-1E52-484B-9FA6-C04896D7EF4B}"/>
    <cellStyle name="Vírgula 6 3 3 6 2 2 2" xfId="31841" xr:uid="{2097B311-D5D1-4D8C-B27B-59D5BC9FF6B4}"/>
    <cellStyle name="Vírgula 6 3 3 6 2 2 3" xfId="43640" xr:uid="{6FDC646C-DC3A-4F45-A228-01A1A137741F}"/>
    <cellStyle name="Vírgula 6 3 3 6 2 3" xfId="25948" xr:uid="{7024EA4C-912F-448C-BFB5-ADBA0894B817}"/>
    <cellStyle name="Vírgula 6 3 3 6 2 4" xfId="37743" xr:uid="{72A1089A-504E-4DF9-974E-B86AABD9A0B2}"/>
    <cellStyle name="Vírgula 6 3 3 6 3" xfId="17111" xr:uid="{268A9FBB-E45B-4E1F-A572-9D88EC162453}"/>
    <cellStyle name="Vírgula 6 3 3 6 3 2" xfId="28905" xr:uid="{EDB0B4CD-A06F-4363-B538-D8B487C94A68}"/>
    <cellStyle name="Vírgula 6 3 3 6 3 3" xfId="40704" xr:uid="{8CF6B255-579A-43B8-A08A-73ED7BE43EF0}"/>
    <cellStyle name="Vírgula 6 3 3 6 4" xfId="23012" xr:uid="{958A19B6-4795-496A-A92A-46E2D8E6D97C}"/>
    <cellStyle name="Vírgula 6 3 3 6 5" xfId="34807" xr:uid="{D851A35A-9897-4F94-85EA-53855C23CF35}"/>
    <cellStyle name="Vírgula 6 3 3 7" xfId="12571" xr:uid="{00000000-0005-0000-0000-0000763A0000}"/>
    <cellStyle name="Vírgula 6 3 3 7 2" xfId="18502" xr:uid="{5DEFFEEE-7E95-4956-9E4F-022517292204}"/>
    <cellStyle name="Vírgula 6 3 3 7 2 2" xfId="30296" xr:uid="{D429B106-819C-42DF-9EF2-E2F51D8CB1CB}"/>
    <cellStyle name="Vírgula 6 3 3 7 2 3" xfId="42095" xr:uid="{68978A3B-C5CD-4475-8795-B952F1C3227A}"/>
    <cellStyle name="Vírgula 6 3 3 7 3" xfId="24403" xr:uid="{44AA593C-28F6-4F27-BAFF-ECB7641C6EBD}"/>
    <cellStyle name="Vírgula 6 3 3 7 4" xfId="36198" xr:uid="{4F604AC9-233A-408D-A2DF-752C80F51D71}"/>
    <cellStyle name="Vírgula 6 3 3 8" xfId="15558" xr:uid="{50C28796-0171-4251-98C7-3652D2090257}"/>
    <cellStyle name="Vírgula 6 3 3 8 2" xfId="27356" xr:uid="{D5E1ED63-E4AE-4790-9194-2E819C68F065}"/>
    <cellStyle name="Vírgula 6 3 3 8 3" xfId="39151" xr:uid="{D5292CE4-FF6B-4CE0-8FE6-A495BA96FDB6}"/>
    <cellStyle name="Vírgula 6 3 3 9" xfId="21466" xr:uid="{051C668A-B8D6-4198-81CF-8C99C224D04B}"/>
    <cellStyle name="Vírgula 6 3 3_Empréstimos e Financiamento SPE" xfId="10912" xr:uid="{00000000-0005-0000-0000-0000773A0000}"/>
    <cellStyle name="Vírgula 6 3 4" xfId="10268" xr:uid="{00000000-0005-0000-0000-0000783A0000}"/>
    <cellStyle name="Vírgula 6 3 4 2" xfId="10269" xr:uid="{00000000-0005-0000-0000-0000793A0000}"/>
    <cellStyle name="Vírgula 6 3 4 3" xfId="10270" xr:uid="{00000000-0005-0000-0000-00007A3A0000}"/>
    <cellStyle name="Vírgula 6 3 5" xfId="10271" xr:uid="{00000000-0005-0000-0000-00007B3A0000}"/>
    <cellStyle name="Vírgula 6 3 6" xfId="10272" xr:uid="{00000000-0005-0000-0000-00007C3A0000}"/>
    <cellStyle name="Vírgula 6 3 7" xfId="10273" xr:uid="{00000000-0005-0000-0000-00007D3A0000}"/>
    <cellStyle name="Vírgula 6 3 8" xfId="11017" xr:uid="{00000000-0005-0000-0000-00007E3A0000}"/>
    <cellStyle name="Vírgula 6 3 8 2" xfId="13966" xr:uid="{00000000-0005-0000-0000-00007F3A0000}"/>
    <cellStyle name="Vírgula 6 3 8 2 2" xfId="19897" xr:uid="{24523259-E068-40BC-A4D0-4335180EE0A2}"/>
    <cellStyle name="Vírgula 6 3 8 2 2 2" xfId="31691" xr:uid="{CD2699D1-18AA-472F-9C97-883E0BEAF82F}"/>
    <cellStyle name="Vírgula 6 3 8 2 2 3" xfId="43490" xr:uid="{C6EEC06D-8961-4BF3-9A41-224AAB40977F}"/>
    <cellStyle name="Vírgula 6 3 8 2 3" xfId="25798" xr:uid="{02C776BE-A6BA-4238-92A8-827D3C9A1244}"/>
    <cellStyle name="Vírgula 6 3 8 2 4" xfId="37593" xr:uid="{74319090-8B00-46A1-AA68-792F7A3885C2}"/>
    <cellStyle name="Vírgula 6 3 8 3" xfId="16961" xr:uid="{715A3606-1A7A-4696-A4A9-FDBBAD93A096}"/>
    <cellStyle name="Vírgula 6 3 8 3 2" xfId="28755" xr:uid="{AADE0FD0-AD7D-4DCA-965C-61B47163C1C1}"/>
    <cellStyle name="Vírgula 6 3 8 3 3" xfId="40554" xr:uid="{4423A17B-66CB-4551-9109-29BE2DF9F94E}"/>
    <cellStyle name="Vírgula 6 3 8 4" xfId="22862" xr:uid="{3D072371-481D-467F-9BE8-483702BF3418}"/>
    <cellStyle name="Vírgula 6 3 8 5" xfId="34657" xr:uid="{C3DE9BC4-2052-4409-B4BA-B4743B2019F4}"/>
    <cellStyle name="Vírgula 6 3 9" xfId="12419" xr:uid="{00000000-0005-0000-0000-0000803A0000}"/>
    <cellStyle name="Vírgula 6 3 9 2" xfId="18350" xr:uid="{EFA6719E-0C2A-4468-906A-C8375DAB8AA2}"/>
    <cellStyle name="Vírgula 6 3 9 2 2" xfId="30144" xr:uid="{D754C38F-0B88-4577-912D-275F6B5F4A1C}"/>
    <cellStyle name="Vírgula 6 3 9 2 3" xfId="41943" xr:uid="{AC66102C-5C5C-4B45-ABC8-CD7C44ADEA0F}"/>
    <cellStyle name="Vírgula 6 3 9 3" xfId="24251" xr:uid="{5825EACF-2565-42C9-A13E-8B12D8B3724C}"/>
    <cellStyle name="Vírgula 6 3 9 4" xfId="36046" xr:uid="{07C60B89-4CED-4897-BEC7-8FA99AAA22A4}"/>
    <cellStyle name="Vírgula 6 3_Empréstimos e Financiamento SPE" xfId="10910" xr:uid="{00000000-0005-0000-0000-0000813A0000}"/>
    <cellStyle name="Vírgula 6 4" xfId="200" xr:uid="{00000000-0005-0000-0000-0000823A0000}"/>
    <cellStyle name="Vírgula 6 4 10" xfId="15429" xr:uid="{81545B6F-0004-4379-900B-DB2DC8C877F0}"/>
    <cellStyle name="Vírgula 6 4 10 2" xfId="27227" xr:uid="{F6CD9D80-BBBA-4EF7-9E26-1B9010D5686C}"/>
    <cellStyle name="Vírgula 6 4 10 3" xfId="39022" xr:uid="{BF10E0BD-94F9-42A5-AC8F-C0D923AE6437}"/>
    <cellStyle name="Vírgula 6 4 11" xfId="21337" xr:uid="{0FEDD544-A0A0-441B-BEA3-B81DE3511DE3}"/>
    <cellStyle name="Vírgula 6 4 12" xfId="33129" xr:uid="{9BC313E3-698A-4B30-AE5F-DE84AA84B389}"/>
    <cellStyle name="Vírgula 6 4 2" xfId="624" xr:uid="{00000000-0005-0000-0000-0000833A0000}"/>
    <cellStyle name="Vírgula 6 4 2 10" xfId="33426" xr:uid="{481CD0CF-B39D-42BD-B5F2-156571A1426C}"/>
    <cellStyle name="Vírgula 6 4 2 2" xfId="10274" xr:uid="{00000000-0005-0000-0000-0000843A0000}"/>
    <cellStyle name="Vírgula 6 4 2 2 2" xfId="10275" xr:uid="{00000000-0005-0000-0000-0000853A0000}"/>
    <cellStyle name="Vírgula 6 4 2 2 3" xfId="10276" xr:uid="{00000000-0005-0000-0000-0000863A0000}"/>
    <cellStyle name="Vírgula 6 4 2 3" xfId="10277" xr:uid="{00000000-0005-0000-0000-0000873A0000}"/>
    <cellStyle name="Vírgula 6 4 2 4" xfId="10278" xr:uid="{00000000-0005-0000-0000-0000883A0000}"/>
    <cellStyle name="Vírgula 6 4 2 5" xfId="10279" xr:uid="{00000000-0005-0000-0000-0000893A0000}"/>
    <cellStyle name="Vírgula 6 4 2 6" xfId="11334" xr:uid="{00000000-0005-0000-0000-00008A3A0000}"/>
    <cellStyle name="Vírgula 6 4 2 6 2" xfId="14277" xr:uid="{00000000-0005-0000-0000-00008B3A0000}"/>
    <cellStyle name="Vírgula 6 4 2 6 2 2" xfId="20208" xr:uid="{E22BD555-E802-452A-9F12-7503AAD01131}"/>
    <cellStyle name="Vírgula 6 4 2 6 2 2 2" xfId="32002" xr:uid="{703076E2-8914-4795-95D6-CA084620025E}"/>
    <cellStyle name="Vírgula 6 4 2 6 2 2 3" xfId="43801" xr:uid="{0E2828E6-E78D-41F8-BA56-881A54F5E6EC}"/>
    <cellStyle name="Vírgula 6 4 2 6 2 3" xfId="26109" xr:uid="{D6ADAA5B-FB8F-4F47-A46D-8A82AFAB1F4B}"/>
    <cellStyle name="Vírgula 6 4 2 6 2 4" xfId="37904" xr:uid="{45204437-F7BD-43C0-96E4-8B6DE31AF091}"/>
    <cellStyle name="Vírgula 6 4 2 6 3" xfId="17272" xr:uid="{BBDEE2AF-D96E-4337-9A8F-AD41AE6765F6}"/>
    <cellStyle name="Vírgula 6 4 2 6 3 2" xfId="29066" xr:uid="{8FAD415E-8B43-4EA4-8EEB-0C96E6344562}"/>
    <cellStyle name="Vírgula 6 4 2 6 3 3" xfId="40865" xr:uid="{A92FA48A-E5CA-4EB2-9C30-887816401222}"/>
    <cellStyle name="Vírgula 6 4 2 6 4" xfId="23173" xr:uid="{5C596B00-D417-4489-A1CC-07604B131FD3}"/>
    <cellStyle name="Vírgula 6 4 2 6 5" xfId="34968" xr:uid="{2C6F3491-3B0A-4C48-A69C-A31E5488FF33}"/>
    <cellStyle name="Vírgula 6 4 2 7" xfId="12739" xr:uid="{00000000-0005-0000-0000-00008C3A0000}"/>
    <cellStyle name="Vírgula 6 4 2 7 2" xfId="18670" xr:uid="{CC7FB8C8-37EE-4380-9013-E54425F9090D}"/>
    <cellStyle name="Vírgula 6 4 2 7 2 2" xfId="30464" xr:uid="{9A4BEE98-0336-44FE-90D3-D195CEB61911}"/>
    <cellStyle name="Vírgula 6 4 2 7 2 3" xfId="42263" xr:uid="{D7298A61-426A-4681-A38B-A2825035D37D}"/>
    <cellStyle name="Vírgula 6 4 2 7 3" xfId="24571" xr:uid="{A370C0D0-4152-4D7A-9C87-572205B7A6C7}"/>
    <cellStyle name="Vírgula 6 4 2 7 4" xfId="36366" xr:uid="{BA94AC0D-F4AE-490B-B0C5-C1EFE791A1F2}"/>
    <cellStyle name="Vírgula 6 4 2 8" xfId="15726" xr:uid="{B3003C34-3BCA-44DB-BB57-1B211BF3BD2F}"/>
    <cellStyle name="Vírgula 6 4 2 8 2" xfId="27524" xr:uid="{8C5F035D-3429-4037-A27F-301A378E9EE3}"/>
    <cellStyle name="Vírgula 6 4 2 8 3" xfId="39319" xr:uid="{5E4B852D-44FC-456A-B8FA-ABEEE8894974}"/>
    <cellStyle name="Vírgula 6 4 2 9" xfId="21634" xr:uid="{35B7EA76-19A4-4E74-95C0-61FF717D04B7}"/>
    <cellStyle name="Vírgula 6 4 2_Empréstimos e Financiamento SPE" xfId="10914" xr:uid="{00000000-0005-0000-0000-00008D3A0000}"/>
    <cellStyle name="Vírgula 6 4 3" xfId="478" xr:uid="{00000000-0005-0000-0000-00008E3A0000}"/>
    <cellStyle name="Vírgula 6 4 3 10" xfId="33280" xr:uid="{B9BBCFE4-8863-4FB0-9199-CCC1B62ADF2C}"/>
    <cellStyle name="Vírgula 6 4 3 2" xfId="10280" xr:uid="{00000000-0005-0000-0000-00008F3A0000}"/>
    <cellStyle name="Vírgula 6 4 3 2 2" xfId="10281" xr:uid="{00000000-0005-0000-0000-0000903A0000}"/>
    <cellStyle name="Vírgula 6 4 3 2 3" xfId="10282" xr:uid="{00000000-0005-0000-0000-0000913A0000}"/>
    <cellStyle name="Vírgula 6 4 3 3" xfId="10283" xr:uid="{00000000-0005-0000-0000-0000923A0000}"/>
    <cellStyle name="Vírgula 6 4 3 4" xfId="10284" xr:uid="{00000000-0005-0000-0000-0000933A0000}"/>
    <cellStyle name="Vírgula 6 4 3 5" xfId="10285" xr:uid="{00000000-0005-0000-0000-0000943A0000}"/>
    <cellStyle name="Vírgula 6 4 3 6" xfId="11195" xr:uid="{00000000-0005-0000-0000-0000953A0000}"/>
    <cellStyle name="Vírgula 6 4 3 6 2" xfId="14138" xr:uid="{00000000-0005-0000-0000-0000963A0000}"/>
    <cellStyle name="Vírgula 6 4 3 6 2 2" xfId="20069" xr:uid="{026E36A1-62D0-40DB-B552-AB94AA2BF0AD}"/>
    <cellStyle name="Vírgula 6 4 3 6 2 2 2" xfId="31863" xr:uid="{3BB5030B-6952-4077-A020-F7A0589E3F22}"/>
    <cellStyle name="Vírgula 6 4 3 6 2 2 3" xfId="43662" xr:uid="{0D012B86-9D6A-42E0-B4CB-22B2CD7E918C}"/>
    <cellStyle name="Vírgula 6 4 3 6 2 3" xfId="25970" xr:uid="{88962CBA-1514-4A47-AAE1-DA6CC70F5C6D}"/>
    <cellStyle name="Vírgula 6 4 3 6 2 4" xfId="37765" xr:uid="{CC567DD7-E7B1-4668-AE0C-AA32B42160EA}"/>
    <cellStyle name="Vírgula 6 4 3 6 3" xfId="17133" xr:uid="{1E249981-161B-4117-A89A-D4C462146316}"/>
    <cellStyle name="Vírgula 6 4 3 6 3 2" xfId="28927" xr:uid="{503C36B0-12D6-4411-9AFD-78A01C0D08BD}"/>
    <cellStyle name="Vírgula 6 4 3 6 3 3" xfId="40726" xr:uid="{DCA73E67-39A1-43B6-B197-D475BC4B3605}"/>
    <cellStyle name="Vírgula 6 4 3 6 4" xfId="23034" xr:uid="{C8103FEC-F7E3-44C6-A904-6B19F442F985}"/>
    <cellStyle name="Vírgula 6 4 3 6 5" xfId="34829" xr:uid="{D78F530B-E783-46EE-82FD-4FEECF1547C1}"/>
    <cellStyle name="Vírgula 6 4 3 7" xfId="12593" xr:uid="{00000000-0005-0000-0000-0000973A0000}"/>
    <cellStyle name="Vírgula 6 4 3 7 2" xfId="18524" xr:uid="{103B6B10-4277-4094-AAF2-6FDA50AE0C86}"/>
    <cellStyle name="Vírgula 6 4 3 7 2 2" xfId="30318" xr:uid="{88EA0DB3-D5F1-43DF-BE57-DCBAA39BECE8}"/>
    <cellStyle name="Vírgula 6 4 3 7 2 3" xfId="42117" xr:uid="{83AE17EC-2193-44F1-AD6E-F0AD6B122D1B}"/>
    <cellStyle name="Vírgula 6 4 3 7 3" xfId="24425" xr:uid="{48F7A5FF-498B-48CC-AA2C-E589C65A62D8}"/>
    <cellStyle name="Vírgula 6 4 3 7 4" xfId="36220" xr:uid="{1BAA6800-FA85-40CE-BFA8-3CB7A0DD340B}"/>
    <cellStyle name="Vírgula 6 4 3 8" xfId="15580" xr:uid="{879F9974-09CF-484A-B4A2-FFCF0D166E13}"/>
    <cellStyle name="Vírgula 6 4 3 8 2" xfId="27378" xr:uid="{F0DC2B6C-0417-45E7-B221-0A7483330023}"/>
    <cellStyle name="Vírgula 6 4 3 8 3" xfId="39173" xr:uid="{5A17ED00-7D1E-4DFE-B26A-A1732708ACC4}"/>
    <cellStyle name="Vírgula 6 4 3 9" xfId="21488" xr:uid="{698A14F7-3CEB-4D9A-84CF-99949425EAB6}"/>
    <cellStyle name="Vírgula 6 4 3_Empréstimos e Financiamento SPE" xfId="10915" xr:uid="{00000000-0005-0000-0000-0000983A0000}"/>
    <cellStyle name="Vírgula 6 4 4" xfId="10286" xr:uid="{00000000-0005-0000-0000-0000993A0000}"/>
    <cellStyle name="Vírgula 6 4 4 2" xfId="10287" xr:uid="{00000000-0005-0000-0000-00009A3A0000}"/>
    <cellStyle name="Vírgula 6 4 4 3" xfId="10288" xr:uid="{00000000-0005-0000-0000-00009B3A0000}"/>
    <cellStyle name="Vírgula 6 4 5" xfId="10289" xr:uid="{00000000-0005-0000-0000-00009C3A0000}"/>
    <cellStyle name="Vírgula 6 4 6" xfId="10290" xr:uid="{00000000-0005-0000-0000-00009D3A0000}"/>
    <cellStyle name="Vírgula 6 4 7" xfId="10291" xr:uid="{00000000-0005-0000-0000-00009E3A0000}"/>
    <cellStyle name="Vírgula 6 4 8" xfId="11039" xr:uid="{00000000-0005-0000-0000-00009F3A0000}"/>
    <cellStyle name="Vírgula 6 4 8 2" xfId="13988" xr:uid="{00000000-0005-0000-0000-0000A03A0000}"/>
    <cellStyle name="Vírgula 6 4 8 2 2" xfId="19919" xr:uid="{15BF3B22-EA5B-4C77-948B-3FFE476A3FFB}"/>
    <cellStyle name="Vírgula 6 4 8 2 2 2" xfId="31713" xr:uid="{83FDFB45-745D-47AC-B8A1-A9109442237D}"/>
    <cellStyle name="Vírgula 6 4 8 2 2 3" xfId="43512" xr:uid="{87C60DD7-B8CE-4A13-BE71-40E79AA6A773}"/>
    <cellStyle name="Vírgula 6 4 8 2 3" xfId="25820" xr:uid="{76A71658-2C74-4BCB-9D69-9548FA83E1A1}"/>
    <cellStyle name="Vírgula 6 4 8 2 4" xfId="37615" xr:uid="{8E545433-9A4F-4ECE-922B-B0F2B9F8C4C5}"/>
    <cellStyle name="Vírgula 6 4 8 3" xfId="16983" xr:uid="{FAB98616-4B3F-4A16-8A86-C563842920C6}"/>
    <cellStyle name="Vírgula 6 4 8 3 2" xfId="28777" xr:uid="{55BC8B6B-44B8-41AE-8284-F48D49A0A4F6}"/>
    <cellStyle name="Vírgula 6 4 8 3 3" xfId="40576" xr:uid="{B639CA17-2A14-405F-8526-299DFC745C93}"/>
    <cellStyle name="Vírgula 6 4 8 4" xfId="22884" xr:uid="{22CEABC3-479E-4667-8230-754039B64A4C}"/>
    <cellStyle name="Vírgula 6 4 8 5" xfId="34679" xr:uid="{1E76F290-16F0-4E58-B16F-1EF8584700DF}"/>
    <cellStyle name="Vírgula 6 4 9" xfId="12442" xr:uid="{00000000-0005-0000-0000-0000A13A0000}"/>
    <cellStyle name="Vírgula 6 4 9 2" xfId="18373" xr:uid="{9910E41B-2B6A-4B85-9225-DEEF0BB92C7C}"/>
    <cellStyle name="Vírgula 6 4 9 2 2" xfId="30167" xr:uid="{DC4794A4-C41A-446D-B9CE-EBAAD1B97540}"/>
    <cellStyle name="Vírgula 6 4 9 2 3" xfId="41966" xr:uid="{65F3274D-4FDB-434C-9445-D963DF632C3B}"/>
    <cellStyle name="Vírgula 6 4 9 3" xfId="24274" xr:uid="{54F9FA5B-B6DE-4A98-952D-82FDBD62D228}"/>
    <cellStyle name="Vírgula 6 4 9 4" xfId="36069" xr:uid="{5DDD3BB7-7055-4774-8BF1-7267F1D4C80B}"/>
    <cellStyle name="Vírgula 6 4_Empréstimos e Financiamento SPE" xfId="10913" xr:uid="{00000000-0005-0000-0000-0000A23A0000}"/>
    <cellStyle name="Vírgula 6 5" xfId="365" xr:uid="{00000000-0005-0000-0000-0000A33A0000}"/>
    <cellStyle name="Vírgula 6 5 2" xfId="566" xr:uid="{00000000-0005-0000-0000-0000A43A0000}"/>
    <cellStyle name="Vírgula 6 5 2 10" xfId="33368" xr:uid="{0B0CDCA3-9C8B-41F1-ABB9-FA0586233D05}"/>
    <cellStyle name="Vírgula 6 5 2 2" xfId="10292" xr:uid="{00000000-0005-0000-0000-0000A53A0000}"/>
    <cellStyle name="Vírgula 6 5 2 2 2" xfId="10293" xr:uid="{00000000-0005-0000-0000-0000A63A0000}"/>
    <cellStyle name="Vírgula 6 5 2 2 3" xfId="10294" xr:uid="{00000000-0005-0000-0000-0000A73A0000}"/>
    <cellStyle name="Vírgula 6 5 2 3" xfId="10295" xr:uid="{00000000-0005-0000-0000-0000A83A0000}"/>
    <cellStyle name="Vírgula 6 5 2 4" xfId="10296" xr:uid="{00000000-0005-0000-0000-0000A93A0000}"/>
    <cellStyle name="Vírgula 6 5 2 5" xfId="10297" xr:uid="{00000000-0005-0000-0000-0000AA3A0000}"/>
    <cellStyle name="Vírgula 6 5 2 6" xfId="11279" xr:uid="{00000000-0005-0000-0000-0000AB3A0000}"/>
    <cellStyle name="Vírgula 6 5 2 6 2" xfId="14222" xr:uid="{00000000-0005-0000-0000-0000AC3A0000}"/>
    <cellStyle name="Vírgula 6 5 2 6 2 2" xfId="20153" xr:uid="{50F721F6-62CC-406A-B7F6-AC00F62F0706}"/>
    <cellStyle name="Vírgula 6 5 2 6 2 2 2" xfId="31947" xr:uid="{3DBB5A3D-5957-462F-9E57-5EDA4E29EA27}"/>
    <cellStyle name="Vírgula 6 5 2 6 2 2 3" xfId="43746" xr:uid="{E2C004D8-3102-47BF-B101-86B1F4D658A5}"/>
    <cellStyle name="Vírgula 6 5 2 6 2 3" xfId="26054" xr:uid="{9D1786DC-9F23-4A95-8F60-43072DF9CF06}"/>
    <cellStyle name="Vírgula 6 5 2 6 2 4" xfId="37849" xr:uid="{71B0BC16-01C7-4202-B2A2-ECD4353F1199}"/>
    <cellStyle name="Vírgula 6 5 2 6 3" xfId="17217" xr:uid="{8631440D-8BE7-4B53-B556-DB34A5585524}"/>
    <cellStyle name="Vírgula 6 5 2 6 3 2" xfId="29011" xr:uid="{B60ED360-09C5-4E54-A30F-9362D672C8C1}"/>
    <cellStyle name="Vírgula 6 5 2 6 3 3" xfId="40810" xr:uid="{4F80BE69-E4E5-4E07-AC91-133A5964039E}"/>
    <cellStyle name="Vírgula 6 5 2 6 4" xfId="23118" xr:uid="{566A6061-AEFD-4C9F-9AB9-6D55E3F40D98}"/>
    <cellStyle name="Vírgula 6 5 2 6 5" xfId="34913" xr:uid="{CE66B706-9CD5-4EA7-9A22-0DAA0A0E92EE}"/>
    <cellStyle name="Vírgula 6 5 2 7" xfId="12681" xr:uid="{00000000-0005-0000-0000-0000AD3A0000}"/>
    <cellStyle name="Vírgula 6 5 2 7 2" xfId="18612" xr:uid="{B1FBE7AB-2F09-49C8-8CAD-ABFDE8551046}"/>
    <cellStyle name="Vírgula 6 5 2 7 2 2" xfId="30406" xr:uid="{F8F4B719-1877-4B27-AC7A-A13FA55F1B41}"/>
    <cellStyle name="Vírgula 6 5 2 7 2 3" xfId="42205" xr:uid="{FCADED25-1E4D-4D02-898E-EEDC6D5A1F54}"/>
    <cellStyle name="Vírgula 6 5 2 7 3" xfId="24513" xr:uid="{D0D95544-01F3-4C7B-9B95-01033DB869FA}"/>
    <cellStyle name="Vírgula 6 5 2 7 4" xfId="36308" xr:uid="{7D4D2FC9-30F9-44B9-90DA-56C5B0F407E4}"/>
    <cellStyle name="Vírgula 6 5 2 8" xfId="15668" xr:uid="{7ABB9781-4245-4673-BB1D-CBACF115A7CF}"/>
    <cellStyle name="Vírgula 6 5 2 8 2" xfId="27466" xr:uid="{FD50FBFB-8664-4518-A479-502595384DFA}"/>
    <cellStyle name="Vírgula 6 5 2 8 3" xfId="39261" xr:uid="{969BACBC-C8EB-4490-82B6-FAED2415340A}"/>
    <cellStyle name="Vírgula 6 5 2 9" xfId="21576" xr:uid="{0B82541C-3153-4073-8666-E408D03245E8}"/>
    <cellStyle name="Vírgula 6 5 2_Empréstimos e Financiamento SPE" xfId="10917" xr:uid="{00000000-0005-0000-0000-0000AE3A0000}"/>
    <cellStyle name="Vírgula 6 5 3" xfId="10298" xr:uid="{00000000-0005-0000-0000-0000AF3A0000}"/>
    <cellStyle name="Vírgula 6 5 3 2" xfId="10299" xr:uid="{00000000-0005-0000-0000-0000B03A0000}"/>
    <cellStyle name="Vírgula 6 5 3 2 2" xfId="10300" xr:uid="{00000000-0005-0000-0000-0000B13A0000}"/>
    <cellStyle name="Vírgula 6 5 3 2 3" xfId="10301" xr:uid="{00000000-0005-0000-0000-0000B23A0000}"/>
    <cellStyle name="Vírgula 6 5 3 3" xfId="10302" xr:uid="{00000000-0005-0000-0000-0000B33A0000}"/>
    <cellStyle name="Vírgula 6 5 3 4" xfId="10303" xr:uid="{00000000-0005-0000-0000-0000B43A0000}"/>
    <cellStyle name="Vírgula 6 5 3 5" xfId="10304" xr:uid="{00000000-0005-0000-0000-0000B53A0000}"/>
    <cellStyle name="Vírgula 6 5 4" xfId="10305" xr:uid="{00000000-0005-0000-0000-0000B63A0000}"/>
    <cellStyle name="Vírgula 6 5 4 2" xfId="10306" xr:uid="{00000000-0005-0000-0000-0000B73A0000}"/>
    <cellStyle name="Vírgula 6 5 4 3" xfId="10307" xr:uid="{00000000-0005-0000-0000-0000B83A0000}"/>
    <cellStyle name="Vírgula 6 5 5" xfId="10308" xr:uid="{00000000-0005-0000-0000-0000B93A0000}"/>
    <cellStyle name="Vírgula 6 5 6" xfId="10309" xr:uid="{00000000-0005-0000-0000-0000BA3A0000}"/>
    <cellStyle name="Vírgula 6 5 7" xfId="10310" xr:uid="{00000000-0005-0000-0000-0000BB3A0000}"/>
    <cellStyle name="Vírgula 6 5_Empréstimos e Financiamento SPE" xfId="10916" xr:uid="{00000000-0005-0000-0000-0000BC3A0000}"/>
    <cellStyle name="Vírgula 6 6" xfId="423" xr:uid="{00000000-0005-0000-0000-0000BD3A0000}"/>
    <cellStyle name="Vírgula 6 6 10" xfId="15525" xr:uid="{A53DB274-FBA5-4A8F-B8A1-0FB09A5AF47C}"/>
    <cellStyle name="Vírgula 6 6 10 2" xfId="27323" xr:uid="{B0C8D3DD-1B6C-46B2-83DD-8D4E4521944E}"/>
    <cellStyle name="Vírgula 6 6 10 3" xfId="39118" xr:uid="{ED12971B-C9E3-40B7-B078-F2DB4D210501}"/>
    <cellStyle name="Vírgula 6 6 11" xfId="21433" xr:uid="{99587EB4-01A7-4756-B3DE-EB5B9C502AE6}"/>
    <cellStyle name="Vírgula 6 6 12" xfId="33225" xr:uid="{CC51C4CB-EC85-43CC-9B63-139CD69E0972}"/>
    <cellStyle name="Vírgula 6 6 2" xfId="10311" xr:uid="{00000000-0005-0000-0000-0000BE3A0000}"/>
    <cellStyle name="Vírgula 6 6 2 2" xfId="10312" xr:uid="{00000000-0005-0000-0000-0000BF3A0000}"/>
    <cellStyle name="Vírgula 6 6 2 2 2" xfId="10313" xr:uid="{00000000-0005-0000-0000-0000C03A0000}"/>
    <cellStyle name="Vírgula 6 6 2 2 3" xfId="10314" xr:uid="{00000000-0005-0000-0000-0000C13A0000}"/>
    <cellStyle name="Vírgula 6 6 2 3" xfId="10315" xr:uid="{00000000-0005-0000-0000-0000C23A0000}"/>
    <cellStyle name="Vírgula 6 6 2 4" xfId="10316" xr:uid="{00000000-0005-0000-0000-0000C33A0000}"/>
    <cellStyle name="Vírgula 6 6 2 5" xfId="10317" xr:uid="{00000000-0005-0000-0000-0000C43A0000}"/>
    <cellStyle name="Vírgula 6 6 3" xfId="10318" xr:uid="{00000000-0005-0000-0000-0000C53A0000}"/>
    <cellStyle name="Vírgula 6 6 3 2" xfId="10319" xr:uid="{00000000-0005-0000-0000-0000C63A0000}"/>
    <cellStyle name="Vírgula 6 6 3 2 2" xfId="10320" xr:uid="{00000000-0005-0000-0000-0000C73A0000}"/>
    <cellStyle name="Vírgula 6 6 3 2 3" xfId="10321" xr:uid="{00000000-0005-0000-0000-0000C83A0000}"/>
    <cellStyle name="Vírgula 6 6 3 3" xfId="10322" xr:uid="{00000000-0005-0000-0000-0000C93A0000}"/>
    <cellStyle name="Vírgula 6 6 3 4" xfId="10323" xr:uid="{00000000-0005-0000-0000-0000CA3A0000}"/>
    <cellStyle name="Vírgula 6 6 3 5" xfId="10324" xr:uid="{00000000-0005-0000-0000-0000CB3A0000}"/>
    <cellStyle name="Vírgula 6 6 4" xfId="10325" xr:uid="{00000000-0005-0000-0000-0000CC3A0000}"/>
    <cellStyle name="Vírgula 6 6 4 2" xfId="10326" xr:uid="{00000000-0005-0000-0000-0000CD3A0000}"/>
    <cellStyle name="Vírgula 6 6 4 3" xfId="10327" xr:uid="{00000000-0005-0000-0000-0000CE3A0000}"/>
    <cellStyle name="Vírgula 6 6 5" xfId="10328" xr:uid="{00000000-0005-0000-0000-0000CF3A0000}"/>
    <cellStyle name="Vírgula 6 6 6" xfId="10329" xr:uid="{00000000-0005-0000-0000-0000D03A0000}"/>
    <cellStyle name="Vírgula 6 6 7" xfId="10330" xr:uid="{00000000-0005-0000-0000-0000D13A0000}"/>
    <cellStyle name="Vírgula 6 6 8" xfId="11140" xr:uid="{00000000-0005-0000-0000-0000D23A0000}"/>
    <cellStyle name="Vírgula 6 6 8 2" xfId="14083" xr:uid="{00000000-0005-0000-0000-0000D33A0000}"/>
    <cellStyle name="Vírgula 6 6 8 2 2" xfId="20014" xr:uid="{9A483C7E-C3EB-4535-BC36-CE2094EF74C9}"/>
    <cellStyle name="Vírgula 6 6 8 2 2 2" xfId="31808" xr:uid="{F360A18E-9055-4282-A616-59111CD3737A}"/>
    <cellStyle name="Vírgula 6 6 8 2 2 3" xfId="43607" xr:uid="{2F619355-20C4-4F52-8A74-AA708D3190B6}"/>
    <cellStyle name="Vírgula 6 6 8 2 3" xfId="25915" xr:uid="{CAB8FA56-8E9A-4AE1-9987-F1681771C9FA}"/>
    <cellStyle name="Vírgula 6 6 8 2 4" xfId="37710" xr:uid="{6A361E70-1B4F-42DE-B227-FEA93057770E}"/>
    <cellStyle name="Vírgula 6 6 8 3" xfId="17078" xr:uid="{C0F0B87E-61E7-446B-A5CB-6DEBEF997D80}"/>
    <cellStyle name="Vírgula 6 6 8 3 2" xfId="28872" xr:uid="{763953F9-F730-40B9-952C-FEEFAE9083F7}"/>
    <cellStyle name="Vírgula 6 6 8 3 3" xfId="40671" xr:uid="{DDB065A7-6F2C-473B-A547-8C24EB28240C}"/>
    <cellStyle name="Vírgula 6 6 8 4" xfId="22979" xr:uid="{82879E06-17B6-452D-A37C-538169BE6638}"/>
    <cellStyle name="Vírgula 6 6 8 5" xfId="34774" xr:uid="{7BE6F3FB-8983-444D-B3E1-D58237F93EEB}"/>
    <cellStyle name="Vírgula 6 6 9" xfId="12538" xr:uid="{00000000-0005-0000-0000-0000D43A0000}"/>
    <cellStyle name="Vírgula 6 6 9 2" xfId="18469" xr:uid="{F182AB6A-5B92-4209-93DD-89E27FCA6BBE}"/>
    <cellStyle name="Vírgula 6 6 9 2 2" xfId="30263" xr:uid="{4946FD34-03CE-42D8-BBC6-7EAAC49AA12F}"/>
    <cellStyle name="Vírgula 6 6 9 2 3" xfId="42062" xr:uid="{63AAEFC9-FA1A-409E-BC07-1098B69D6AAB}"/>
    <cellStyle name="Vírgula 6 6 9 3" xfId="24370" xr:uid="{AFD2EAD6-E325-4730-BC10-09EFAA7C6F29}"/>
    <cellStyle name="Vírgula 6 6 9 4" xfId="36165" xr:uid="{E308D06B-2A60-46D3-8F99-A7236F25F007}"/>
    <cellStyle name="Vírgula 6 6_Empréstimos e Financiamento SPE" xfId="10918" xr:uid="{00000000-0005-0000-0000-0000D53A0000}"/>
    <cellStyle name="Vírgula 6 7" xfId="10331" xr:uid="{00000000-0005-0000-0000-0000D63A0000}"/>
    <cellStyle name="Vírgula 6 7 2" xfId="10332" xr:uid="{00000000-0005-0000-0000-0000D73A0000}"/>
    <cellStyle name="Vírgula 6 7 2 2" xfId="10333" xr:uid="{00000000-0005-0000-0000-0000D83A0000}"/>
    <cellStyle name="Vírgula 6 7 2 2 2" xfId="10334" xr:uid="{00000000-0005-0000-0000-0000D93A0000}"/>
    <cellStyle name="Vírgula 6 7 2 2 3" xfId="10335" xr:uid="{00000000-0005-0000-0000-0000DA3A0000}"/>
    <cellStyle name="Vírgula 6 7 2 3" xfId="10336" xr:uid="{00000000-0005-0000-0000-0000DB3A0000}"/>
    <cellStyle name="Vírgula 6 7 2 4" xfId="10337" xr:uid="{00000000-0005-0000-0000-0000DC3A0000}"/>
    <cellStyle name="Vírgula 6 7 2 5" xfId="10338" xr:uid="{00000000-0005-0000-0000-0000DD3A0000}"/>
    <cellStyle name="Vírgula 6 7 3" xfId="10339" xr:uid="{00000000-0005-0000-0000-0000DE3A0000}"/>
    <cellStyle name="Vírgula 6 7 3 2" xfId="10340" xr:uid="{00000000-0005-0000-0000-0000DF3A0000}"/>
    <cellStyle name="Vírgula 6 7 3 2 2" xfId="10341" xr:uid="{00000000-0005-0000-0000-0000E03A0000}"/>
    <cellStyle name="Vírgula 6 7 3 2 3" xfId="10342" xr:uid="{00000000-0005-0000-0000-0000E13A0000}"/>
    <cellStyle name="Vírgula 6 7 3 3" xfId="10343" xr:uid="{00000000-0005-0000-0000-0000E23A0000}"/>
    <cellStyle name="Vírgula 6 7 3 4" xfId="10344" xr:uid="{00000000-0005-0000-0000-0000E33A0000}"/>
    <cellStyle name="Vírgula 6 7 3 5" xfId="10345" xr:uid="{00000000-0005-0000-0000-0000E43A0000}"/>
    <cellStyle name="Vírgula 6 7 4" xfId="10346" xr:uid="{00000000-0005-0000-0000-0000E53A0000}"/>
    <cellStyle name="Vírgula 6 7 4 2" xfId="10347" xr:uid="{00000000-0005-0000-0000-0000E63A0000}"/>
    <cellStyle name="Vírgula 6 7 4 3" xfId="10348" xr:uid="{00000000-0005-0000-0000-0000E73A0000}"/>
    <cellStyle name="Vírgula 6 7 5" xfId="10349" xr:uid="{00000000-0005-0000-0000-0000E83A0000}"/>
    <cellStyle name="Vírgula 6 7 6" xfId="10350" xr:uid="{00000000-0005-0000-0000-0000E93A0000}"/>
    <cellStyle name="Vírgula 6 7 7" xfId="10351" xr:uid="{00000000-0005-0000-0000-0000EA3A0000}"/>
    <cellStyle name="Vírgula 6 8" xfId="10352" xr:uid="{00000000-0005-0000-0000-0000EB3A0000}"/>
    <cellStyle name="Vírgula 6 8 2" xfId="10353" xr:uid="{00000000-0005-0000-0000-0000EC3A0000}"/>
    <cellStyle name="Vírgula 6 8 2 2" xfId="10354" xr:uid="{00000000-0005-0000-0000-0000ED3A0000}"/>
    <cellStyle name="Vírgula 6 8 2 2 2" xfId="10355" xr:uid="{00000000-0005-0000-0000-0000EE3A0000}"/>
    <cellStyle name="Vírgula 6 8 2 2 3" xfId="10356" xr:uid="{00000000-0005-0000-0000-0000EF3A0000}"/>
    <cellStyle name="Vírgula 6 8 2 3" xfId="10357" xr:uid="{00000000-0005-0000-0000-0000F03A0000}"/>
    <cellStyle name="Vírgula 6 8 2 4" xfId="10358" xr:uid="{00000000-0005-0000-0000-0000F13A0000}"/>
    <cellStyle name="Vírgula 6 8 2 5" xfId="10359" xr:uid="{00000000-0005-0000-0000-0000F23A0000}"/>
    <cellStyle name="Vírgula 6 8 3" xfId="10360" xr:uid="{00000000-0005-0000-0000-0000F33A0000}"/>
    <cellStyle name="Vírgula 6 8 3 2" xfId="10361" xr:uid="{00000000-0005-0000-0000-0000F43A0000}"/>
    <cellStyle name="Vírgula 6 8 3 2 2" xfId="10362" xr:uid="{00000000-0005-0000-0000-0000F53A0000}"/>
    <cellStyle name="Vírgula 6 8 3 2 3" xfId="10363" xr:uid="{00000000-0005-0000-0000-0000F63A0000}"/>
    <cellStyle name="Vírgula 6 8 3 3" xfId="10364" xr:uid="{00000000-0005-0000-0000-0000F73A0000}"/>
    <cellStyle name="Vírgula 6 8 3 4" xfId="10365" xr:uid="{00000000-0005-0000-0000-0000F83A0000}"/>
    <cellStyle name="Vírgula 6 8 3 5" xfId="10366" xr:uid="{00000000-0005-0000-0000-0000F93A0000}"/>
    <cellStyle name="Vírgula 6 8 4" xfId="10367" xr:uid="{00000000-0005-0000-0000-0000FA3A0000}"/>
    <cellStyle name="Vírgula 6 8 4 2" xfId="10368" xr:uid="{00000000-0005-0000-0000-0000FB3A0000}"/>
    <cellStyle name="Vírgula 6 8 4 3" xfId="10369" xr:uid="{00000000-0005-0000-0000-0000FC3A0000}"/>
    <cellStyle name="Vírgula 6 8 5" xfId="10370" xr:uid="{00000000-0005-0000-0000-0000FD3A0000}"/>
    <cellStyle name="Vírgula 6 8 6" xfId="10371" xr:uid="{00000000-0005-0000-0000-0000FE3A0000}"/>
    <cellStyle name="Vírgula 6 8 7" xfId="10372" xr:uid="{00000000-0005-0000-0000-0000FF3A0000}"/>
    <cellStyle name="Vírgula 6 9" xfId="10373" xr:uid="{00000000-0005-0000-0000-0000003B0000}"/>
    <cellStyle name="Vírgula 6 9 2" xfId="10374" xr:uid="{00000000-0005-0000-0000-0000013B0000}"/>
    <cellStyle name="Vírgula 6 9 2 2" xfId="10375" xr:uid="{00000000-0005-0000-0000-0000023B0000}"/>
    <cellStyle name="Vírgula 6 9 2 2 2" xfId="10376" xr:uid="{00000000-0005-0000-0000-0000033B0000}"/>
    <cellStyle name="Vírgula 6 9 2 2 3" xfId="10377" xr:uid="{00000000-0005-0000-0000-0000043B0000}"/>
    <cellStyle name="Vírgula 6 9 2 3" xfId="10378" xr:uid="{00000000-0005-0000-0000-0000053B0000}"/>
    <cellStyle name="Vírgula 6 9 2 4" xfId="10379" xr:uid="{00000000-0005-0000-0000-0000063B0000}"/>
    <cellStyle name="Vírgula 6 9 2 5" xfId="10380" xr:uid="{00000000-0005-0000-0000-0000073B0000}"/>
    <cellStyle name="Vírgula 6 9 3" xfId="10381" xr:uid="{00000000-0005-0000-0000-0000083B0000}"/>
    <cellStyle name="Vírgula 6 9 3 2" xfId="10382" xr:uid="{00000000-0005-0000-0000-0000093B0000}"/>
    <cellStyle name="Vírgula 6 9 3 2 2" xfId="10383" xr:uid="{00000000-0005-0000-0000-00000A3B0000}"/>
    <cellStyle name="Vírgula 6 9 3 2 3" xfId="10384" xr:uid="{00000000-0005-0000-0000-00000B3B0000}"/>
    <cellStyle name="Vírgula 6 9 3 3" xfId="10385" xr:uid="{00000000-0005-0000-0000-00000C3B0000}"/>
    <cellStyle name="Vírgula 6 9 3 4" xfId="10386" xr:uid="{00000000-0005-0000-0000-00000D3B0000}"/>
    <cellStyle name="Vírgula 6 9 3 5" xfId="10387" xr:uid="{00000000-0005-0000-0000-00000E3B0000}"/>
    <cellStyle name="Vírgula 6 9 4" xfId="10388" xr:uid="{00000000-0005-0000-0000-00000F3B0000}"/>
    <cellStyle name="Vírgula 6 9 4 2" xfId="10389" xr:uid="{00000000-0005-0000-0000-0000103B0000}"/>
    <cellStyle name="Vírgula 6 9 4 3" xfId="10390" xr:uid="{00000000-0005-0000-0000-0000113B0000}"/>
    <cellStyle name="Vírgula 6 9 5" xfId="10391" xr:uid="{00000000-0005-0000-0000-0000123B0000}"/>
    <cellStyle name="Vírgula 6 9 6" xfId="10392" xr:uid="{00000000-0005-0000-0000-0000133B0000}"/>
    <cellStyle name="Vírgula 6 9 7" xfId="10393" xr:uid="{00000000-0005-0000-0000-0000143B0000}"/>
    <cellStyle name="Vírgula 6_Empréstimos e Financiamento SPE" xfId="10906" xr:uid="{00000000-0005-0000-0000-0000153B0000}"/>
    <cellStyle name="Vírgula 7" xfId="143" xr:uid="{00000000-0005-0000-0000-0000163B0000}"/>
    <cellStyle name="Vírgula 7 10" xfId="10394" xr:uid="{00000000-0005-0000-0000-0000173B0000}"/>
    <cellStyle name="Vírgula 7 11" xfId="10992" xr:uid="{00000000-0005-0000-0000-0000183B0000}"/>
    <cellStyle name="Vírgula 7 11 2" xfId="13941" xr:uid="{00000000-0005-0000-0000-0000193B0000}"/>
    <cellStyle name="Vírgula 7 11 2 2" xfId="19872" xr:uid="{8EFEA79E-B654-49BC-9F51-5385D2D73EF3}"/>
    <cellStyle name="Vírgula 7 11 2 2 2" xfId="31666" xr:uid="{BCFCDFC0-2935-40EE-AC4D-F41E9ECBA766}"/>
    <cellStyle name="Vírgula 7 11 2 2 3" xfId="43465" xr:uid="{8E7CBD5A-4841-41BD-89A3-D6039DFE7134}"/>
    <cellStyle name="Vírgula 7 11 2 3" xfId="25773" xr:uid="{66FED0FE-5FB9-4722-A117-1C241602FAF3}"/>
    <cellStyle name="Vírgula 7 11 2 4" xfId="37568" xr:uid="{DDE43427-21D7-4623-8A81-D7563A707C75}"/>
    <cellStyle name="Vírgula 7 11 3" xfId="16936" xr:uid="{732F5DBB-4B12-4B04-9490-ED932E650A86}"/>
    <cellStyle name="Vírgula 7 11 3 2" xfId="28730" xr:uid="{E9DDD89E-7FC6-462C-A1C4-40FF88D835A3}"/>
    <cellStyle name="Vírgula 7 11 3 3" xfId="40529" xr:uid="{138ADA17-462F-405C-AE87-0306FCC32A3A}"/>
    <cellStyle name="Vírgula 7 11 4" xfId="22837" xr:uid="{4644B27C-0FD6-4DF8-9B55-5E286FA9EB1B}"/>
    <cellStyle name="Vírgula 7 11 5" xfId="34632" xr:uid="{E1DFA67D-7661-4845-BDA8-707CC2E331E0}"/>
    <cellStyle name="Vírgula 7 12" xfId="12392" xr:uid="{00000000-0005-0000-0000-00001A3B0000}"/>
    <cellStyle name="Vírgula 7 12 2" xfId="18323" xr:uid="{9D7DFDAC-121F-458B-AC6E-F90B4462AC99}"/>
    <cellStyle name="Vírgula 7 12 2 2" xfId="30117" xr:uid="{96212B42-2F95-4C2F-90A8-37F6F6FE45F1}"/>
    <cellStyle name="Vírgula 7 12 2 3" xfId="41916" xr:uid="{73D1402B-761F-4F39-97AA-D2A19ED6C106}"/>
    <cellStyle name="Vírgula 7 12 3" xfId="24224" xr:uid="{7CB1AE88-E9BA-492D-8B09-CDEBB39B6F11}"/>
    <cellStyle name="Vírgula 7 12 4" xfId="36019" xr:uid="{2FB6D25F-47B1-430E-AF18-201532B9768C}"/>
    <cellStyle name="Vírgula 7 13" xfId="15379" xr:uid="{D318832A-D730-4C1B-869E-CAE897CC0088}"/>
    <cellStyle name="Vírgula 7 13 2" xfId="27177" xr:uid="{5E1B64FD-FA1C-46D0-998B-AE5DAF378654}"/>
    <cellStyle name="Vírgula 7 13 3" xfId="38972" xr:uid="{5D6F16FD-0D54-4687-B5BE-16C71C52EA1C}"/>
    <cellStyle name="Vírgula 7 14" xfId="21287" xr:uid="{F0D13C02-F904-49A7-A112-E9E6DA50AB63}"/>
    <cellStyle name="Vírgula 7 15" xfId="33079" xr:uid="{BECE6E1A-0AC9-4DD1-A1E1-D9F685B769F0}"/>
    <cellStyle name="Vírgula 7 2" xfId="574" xr:uid="{00000000-0005-0000-0000-00001B3B0000}"/>
    <cellStyle name="Vírgula 7 2 10" xfId="15676" xr:uid="{B361250B-A5A9-4008-900C-245223907E91}"/>
    <cellStyle name="Vírgula 7 2 10 2" xfId="27474" xr:uid="{86495494-0069-40C0-82B7-D9686DC5A9A7}"/>
    <cellStyle name="Vírgula 7 2 10 3" xfId="39269" xr:uid="{2F579AEC-6942-4421-93C8-7DC0916A3593}"/>
    <cellStyle name="Vírgula 7 2 11" xfId="21584" xr:uid="{330BDEAE-9F87-4F90-AB55-17530C03706E}"/>
    <cellStyle name="Vírgula 7 2 12" xfId="33376" xr:uid="{0CE71DA9-FF25-4DFB-A5BF-C412C1EC8C3F}"/>
    <cellStyle name="Vírgula 7 2 2" xfId="10395" xr:uid="{00000000-0005-0000-0000-00001C3B0000}"/>
    <cellStyle name="Vírgula 7 2 2 2" xfId="10396" xr:uid="{00000000-0005-0000-0000-00001D3B0000}"/>
    <cellStyle name="Vírgula 7 2 2 2 2" xfId="10397" xr:uid="{00000000-0005-0000-0000-00001E3B0000}"/>
    <cellStyle name="Vírgula 7 2 2 2 3" xfId="10398" xr:uid="{00000000-0005-0000-0000-00001F3B0000}"/>
    <cellStyle name="Vírgula 7 2 2 3" xfId="10399" xr:uid="{00000000-0005-0000-0000-0000203B0000}"/>
    <cellStyle name="Vírgula 7 2 2 4" xfId="10400" xr:uid="{00000000-0005-0000-0000-0000213B0000}"/>
    <cellStyle name="Vírgula 7 2 2 5" xfId="10401" xr:uid="{00000000-0005-0000-0000-0000223B0000}"/>
    <cellStyle name="Vírgula 7 2 3" xfId="10402" xr:uid="{00000000-0005-0000-0000-0000233B0000}"/>
    <cellStyle name="Vírgula 7 2 3 2" xfId="10403" xr:uid="{00000000-0005-0000-0000-0000243B0000}"/>
    <cellStyle name="Vírgula 7 2 3 2 2" xfId="10404" xr:uid="{00000000-0005-0000-0000-0000253B0000}"/>
    <cellStyle name="Vírgula 7 2 3 2 3" xfId="10405" xr:uid="{00000000-0005-0000-0000-0000263B0000}"/>
    <cellStyle name="Vírgula 7 2 3 3" xfId="10406" xr:uid="{00000000-0005-0000-0000-0000273B0000}"/>
    <cellStyle name="Vírgula 7 2 3 4" xfId="10407" xr:uid="{00000000-0005-0000-0000-0000283B0000}"/>
    <cellStyle name="Vírgula 7 2 3 5" xfId="10408" xr:uid="{00000000-0005-0000-0000-0000293B0000}"/>
    <cellStyle name="Vírgula 7 2 4" xfId="10409" xr:uid="{00000000-0005-0000-0000-00002A3B0000}"/>
    <cellStyle name="Vírgula 7 2 4 2" xfId="10410" xr:uid="{00000000-0005-0000-0000-00002B3B0000}"/>
    <cellStyle name="Vírgula 7 2 4 3" xfId="10411" xr:uid="{00000000-0005-0000-0000-00002C3B0000}"/>
    <cellStyle name="Vírgula 7 2 5" xfId="10412" xr:uid="{00000000-0005-0000-0000-00002D3B0000}"/>
    <cellStyle name="Vírgula 7 2 6" xfId="10413" xr:uid="{00000000-0005-0000-0000-00002E3B0000}"/>
    <cellStyle name="Vírgula 7 2 7" xfId="10414" xr:uid="{00000000-0005-0000-0000-00002F3B0000}"/>
    <cellStyle name="Vírgula 7 2 8" xfId="11287" xr:uid="{00000000-0005-0000-0000-0000303B0000}"/>
    <cellStyle name="Vírgula 7 2 8 2" xfId="14230" xr:uid="{00000000-0005-0000-0000-0000313B0000}"/>
    <cellStyle name="Vírgula 7 2 8 2 2" xfId="20161" xr:uid="{74A40CE9-62A5-4361-969D-48CDE8C9D16E}"/>
    <cellStyle name="Vírgula 7 2 8 2 2 2" xfId="31955" xr:uid="{FEDF48F7-0688-4A0E-AC6E-BE1E04CC6A1B}"/>
    <cellStyle name="Vírgula 7 2 8 2 2 3" xfId="43754" xr:uid="{437D8E0B-E312-496A-85AB-F19FF6CD54AA}"/>
    <cellStyle name="Vírgula 7 2 8 2 3" xfId="26062" xr:uid="{CEB7D6D7-C0E6-4707-8BA3-E2EF85380D86}"/>
    <cellStyle name="Vírgula 7 2 8 2 4" xfId="37857" xr:uid="{340A1F2F-4CA5-45D2-BFE9-1480C33B9F71}"/>
    <cellStyle name="Vírgula 7 2 8 3" xfId="17225" xr:uid="{5C8D0C67-81B4-4067-8F0D-946644BD51E1}"/>
    <cellStyle name="Vírgula 7 2 8 3 2" xfId="29019" xr:uid="{4B5D36FE-5A38-4F01-A577-CB956C623D17}"/>
    <cellStyle name="Vírgula 7 2 8 3 3" xfId="40818" xr:uid="{599CA579-141C-4B30-BD35-4CFA1881D224}"/>
    <cellStyle name="Vírgula 7 2 8 4" xfId="23126" xr:uid="{B7843338-E672-414E-A77A-98717F4C22BA}"/>
    <cellStyle name="Vírgula 7 2 8 5" xfId="34921" xr:uid="{2B5E409C-C149-4E84-BF38-9EE8AB771573}"/>
    <cellStyle name="Vírgula 7 2 9" xfId="12689" xr:uid="{00000000-0005-0000-0000-0000323B0000}"/>
    <cellStyle name="Vírgula 7 2 9 2" xfId="18620" xr:uid="{4CA1F054-F7F0-4861-9B60-FFB5B6D7D58D}"/>
    <cellStyle name="Vírgula 7 2 9 2 2" xfId="30414" xr:uid="{8C569BF1-C328-440D-B1F1-CAFB98A3E5FB}"/>
    <cellStyle name="Vírgula 7 2 9 2 3" xfId="42213" xr:uid="{E576DE8E-C136-46B3-A509-FBBFB9239662}"/>
    <cellStyle name="Vírgula 7 2 9 3" xfId="24521" xr:uid="{4FCC647E-9753-4343-96E9-A676149AD41F}"/>
    <cellStyle name="Vírgula 7 2 9 4" xfId="36316" xr:uid="{F9990ADB-4A2C-4ADC-AA87-931408F5E5B2}"/>
    <cellStyle name="Vírgula 7 2_Empréstimos e Financiamento SPE" xfId="10920" xr:uid="{00000000-0005-0000-0000-0000333B0000}"/>
    <cellStyle name="Vírgula 7 3" xfId="431" xr:uid="{00000000-0005-0000-0000-0000343B0000}"/>
    <cellStyle name="Vírgula 7 3 10" xfId="15533" xr:uid="{B3F14CB7-DCED-402E-BC9B-18D4EBAB3C2D}"/>
    <cellStyle name="Vírgula 7 3 10 2" xfId="27331" xr:uid="{B8292A44-0485-480E-9CDF-DDB0B476C05C}"/>
    <cellStyle name="Vírgula 7 3 10 3" xfId="39126" xr:uid="{E6E9C187-1C60-454C-8A22-45B47113A76B}"/>
    <cellStyle name="Vírgula 7 3 11" xfId="21441" xr:uid="{C42A110D-422A-4E48-95E9-DECC5F64C1E6}"/>
    <cellStyle name="Vírgula 7 3 12" xfId="33233" xr:uid="{68E169A3-38F6-4793-9CE8-FB1E41870361}"/>
    <cellStyle name="Vírgula 7 3 2" xfId="10415" xr:uid="{00000000-0005-0000-0000-0000353B0000}"/>
    <cellStyle name="Vírgula 7 3 2 2" xfId="10416" xr:uid="{00000000-0005-0000-0000-0000363B0000}"/>
    <cellStyle name="Vírgula 7 3 2 2 2" xfId="10417" xr:uid="{00000000-0005-0000-0000-0000373B0000}"/>
    <cellStyle name="Vírgula 7 3 2 2 3" xfId="10418" xr:uid="{00000000-0005-0000-0000-0000383B0000}"/>
    <cellStyle name="Vírgula 7 3 2 3" xfId="10419" xr:uid="{00000000-0005-0000-0000-0000393B0000}"/>
    <cellStyle name="Vírgula 7 3 2 4" xfId="10420" xr:uid="{00000000-0005-0000-0000-00003A3B0000}"/>
    <cellStyle name="Vírgula 7 3 2 5" xfId="10421" xr:uid="{00000000-0005-0000-0000-00003B3B0000}"/>
    <cellStyle name="Vírgula 7 3 3" xfId="10422" xr:uid="{00000000-0005-0000-0000-00003C3B0000}"/>
    <cellStyle name="Vírgula 7 3 3 2" xfId="10423" xr:uid="{00000000-0005-0000-0000-00003D3B0000}"/>
    <cellStyle name="Vírgula 7 3 3 2 2" xfId="10424" xr:uid="{00000000-0005-0000-0000-00003E3B0000}"/>
    <cellStyle name="Vírgula 7 3 3 2 3" xfId="10425" xr:uid="{00000000-0005-0000-0000-00003F3B0000}"/>
    <cellStyle name="Vírgula 7 3 3 3" xfId="10426" xr:uid="{00000000-0005-0000-0000-0000403B0000}"/>
    <cellStyle name="Vírgula 7 3 3 4" xfId="10427" xr:uid="{00000000-0005-0000-0000-0000413B0000}"/>
    <cellStyle name="Vírgula 7 3 3 5" xfId="10428" xr:uid="{00000000-0005-0000-0000-0000423B0000}"/>
    <cellStyle name="Vírgula 7 3 4" xfId="10429" xr:uid="{00000000-0005-0000-0000-0000433B0000}"/>
    <cellStyle name="Vírgula 7 3 4 2" xfId="10430" xr:uid="{00000000-0005-0000-0000-0000443B0000}"/>
    <cellStyle name="Vírgula 7 3 4 3" xfId="10431" xr:uid="{00000000-0005-0000-0000-0000453B0000}"/>
    <cellStyle name="Vírgula 7 3 5" xfId="10432" xr:uid="{00000000-0005-0000-0000-0000463B0000}"/>
    <cellStyle name="Vírgula 7 3 6" xfId="10433" xr:uid="{00000000-0005-0000-0000-0000473B0000}"/>
    <cellStyle name="Vírgula 7 3 7" xfId="10434" xr:uid="{00000000-0005-0000-0000-0000483B0000}"/>
    <cellStyle name="Vírgula 7 3 8" xfId="11148" xr:uid="{00000000-0005-0000-0000-0000493B0000}"/>
    <cellStyle name="Vírgula 7 3 8 2" xfId="14091" xr:uid="{00000000-0005-0000-0000-00004A3B0000}"/>
    <cellStyle name="Vírgula 7 3 8 2 2" xfId="20022" xr:uid="{C9C0522F-4EFE-4B02-89C6-874C68153D31}"/>
    <cellStyle name="Vírgula 7 3 8 2 2 2" xfId="31816" xr:uid="{4D681D67-6931-4A0E-8D9C-829B36D1C002}"/>
    <cellStyle name="Vírgula 7 3 8 2 2 3" xfId="43615" xr:uid="{374E1FD7-DE17-4889-AB25-9E3866D179C7}"/>
    <cellStyle name="Vírgula 7 3 8 2 3" xfId="25923" xr:uid="{4F7CBF25-B2B6-4895-B0A4-B4B845AB1B8A}"/>
    <cellStyle name="Vírgula 7 3 8 2 4" xfId="37718" xr:uid="{F7CF0311-766E-4FCE-AA62-56B3D59930ED}"/>
    <cellStyle name="Vírgula 7 3 8 3" xfId="17086" xr:uid="{9C51849D-17A9-4A4C-9815-BDA1DC0A9628}"/>
    <cellStyle name="Vírgula 7 3 8 3 2" xfId="28880" xr:uid="{7BB5599A-1B4F-49ED-BE95-C7B7F96CE136}"/>
    <cellStyle name="Vírgula 7 3 8 3 3" xfId="40679" xr:uid="{C7E41FCA-0540-4FB2-92E8-1902B92E4B51}"/>
    <cellStyle name="Vírgula 7 3 8 4" xfId="22987" xr:uid="{74D943B4-1067-4C25-B327-9149DF0AD4AD}"/>
    <cellStyle name="Vírgula 7 3 8 5" xfId="34782" xr:uid="{C073BDB3-9FCB-4AF5-959C-3B782CEDACAF}"/>
    <cellStyle name="Vírgula 7 3 9" xfId="12546" xr:uid="{00000000-0005-0000-0000-00004B3B0000}"/>
    <cellStyle name="Vírgula 7 3 9 2" xfId="18477" xr:uid="{F530F827-B895-43CE-BA99-3718F7D92232}"/>
    <cellStyle name="Vírgula 7 3 9 2 2" xfId="30271" xr:uid="{41813033-A1BA-4957-A952-3C42B84683EF}"/>
    <cellStyle name="Vírgula 7 3 9 2 3" xfId="42070" xr:uid="{E042A4DC-6D3B-4A5D-BC42-9DD0EB0E952A}"/>
    <cellStyle name="Vírgula 7 3 9 3" xfId="24378" xr:uid="{8A196F07-2932-4CFC-8F69-E264DAE1DD89}"/>
    <cellStyle name="Vírgula 7 3 9 4" xfId="36173" xr:uid="{A84CCB70-78C1-4E5E-92BC-2998EE039AB1}"/>
    <cellStyle name="Vírgula 7 3_Empréstimos e Financiamento SPE" xfId="10921" xr:uid="{00000000-0005-0000-0000-00004C3B0000}"/>
    <cellStyle name="Vírgula 7 4" xfId="10435" xr:uid="{00000000-0005-0000-0000-00004D3B0000}"/>
    <cellStyle name="Vírgula 7 4 2" xfId="10436" xr:uid="{00000000-0005-0000-0000-00004E3B0000}"/>
    <cellStyle name="Vírgula 7 4 2 2" xfId="10437" xr:uid="{00000000-0005-0000-0000-00004F3B0000}"/>
    <cellStyle name="Vírgula 7 4 2 3" xfId="10438" xr:uid="{00000000-0005-0000-0000-0000503B0000}"/>
    <cellStyle name="Vírgula 7 4 3" xfId="10439" xr:uid="{00000000-0005-0000-0000-0000513B0000}"/>
    <cellStyle name="Vírgula 7 4 4" xfId="10440" xr:uid="{00000000-0005-0000-0000-0000523B0000}"/>
    <cellStyle name="Vírgula 7 4 5" xfId="10441" xr:uid="{00000000-0005-0000-0000-0000533B0000}"/>
    <cellStyle name="Vírgula 7 5" xfId="10442" xr:uid="{00000000-0005-0000-0000-0000543B0000}"/>
    <cellStyle name="Vírgula 7 5 2" xfId="10443" xr:uid="{00000000-0005-0000-0000-0000553B0000}"/>
    <cellStyle name="Vírgula 7 5 2 2" xfId="10444" xr:uid="{00000000-0005-0000-0000-0000563B0000}"/>
    <cellStyle name="Vírgula 7 5 2 3" xfId="10445" xr:uid="{00000000-0005-0000-0000-0000573B0000}"/>
    <cellStyle name="Vírgula 7 5 3" xfId="10446" xr:uid="{00000000-0005-0000-0000-0000583B0000}"/>
    <cellStyle name="Vírgula 7 5 4" xfId="10447" xr:uid="{00000000-0005-0000-0000-0000593B0000}"/>
    <cellStyle name="Vírgula 7 5 5" xfId="10448" xr:uid="{00000000-0005-0000-0000-00005A3B0000}"/>
    <cellStyle name="Vírgula 7 6" xfId="10449" xr:uid="{00000000-0005-0000-0000-00005B3B0000}"/>
    <cellStyle name="Vírgula 7 6 2" xfId="10450" xr:uid="{00000000-0005-0000-0000-00005C3B0000}"/>
    <cellStyle name="Vírgula 7 6 2 2" xfId="10451" xr:uid="{00000000-0005-0000-0000-00005D3B0000}"/>
    <cellStyle name="Vírgula 7 6 2 3" xfId="10452" xr:uid="{00000000-0005-0000-0000-00005E3B0000}"/>
    <cellStyle name="Vírgula 7 6 3" xfId="10453" xr:uid="{00000000-0005-0000-0000-00005F3B0000}"/>
    <cellStyle name="Vírgula 7 6 4" xfId="10454" xr:uid="{00000000-0005-0000-0000-0000603B0000}"/>
    <cellStyle name="Vírgula 7 6 5" xfId="10455" xr:uid="{00000000-0005-0000-0000-0000613B0000}"/>
    <cellStyle name="Vírgula 7 7" xfId="10456" xr:uid="{00000000-0005-0000-0000-0000623B0000}"/>
    <cellStyle name="Vírgula 7 7 2" xfId="10457" xr:uid="{00000000-0005-0000-0000-0000633B0000}"/>
    <cellStyle name="Vírgula 7 7 3" xfId="10458" xr:uid="{00000000-0005-0000-0000-0000643B0000}"/>
    <cellStyle name="Vírgula 7 8" xfId="10459" xr:uid="{00000000-0005-0000-0000-0000653B0000}"/>
    <cellStyle name="Vírgula 7 9" xfId="10460" xr:uid="{00000000-0005-0000-0000-0000663B0000}"/>
    <cellStyle name="Vírgula 7_Empréstimos e Financiamento SPE" xfId="10919" xr:uid="{00000000-0005-0000-0000-0000673B0000}"/>
    <cellStyle name="Vírgula 8" xfId="10461" xr:uid="{00000000-0005-0000-0000-0000683B0000}"/>
    <cellStyle name="Vírgula 8 2" xfId="10462" xr:uid="{00000000-0005-0000-0000-0000693B0000}"/>
    <cellStyle name="Vírgula 8 2 2" xfId="10463" xr:uid="{00000000-0005-0000-0000-00006A3B0000}"/>
    <cellStyle name="Vírgula 8 2 2 2" xfId="10464" xr:uid="{00000000-0005-0000-0000-00006B3B0000}"/>
    <cellStyle name="Vírgula 8 2 2 2 2" xfId="10465" xr:uid="{00000000-0005-0000-0000-00006C3B0000}"/>
    <cellStyle name="Vírgula 8 2 2 2 3" xfId="10466" xr:uid="{00000000-0005-0000-0000-00006D3B0000}"/>
    <cellStyle name="Vírgula 8 2 2 3" xfId="10467" xr:uid="{00000000-0005-0000-0000-00006E3B0000}"/>
    <cellStyle name="Vírgula 8 2 2 4" xfId="10468" xr:uid="{00000000-0005-0000-0000-00006F3B0000}"/>
    <cellStyle name="Vírgula 8 2 2 5" xfId="10469" xr:uid="{00000000-0005-0000-0000-0000703B0000}"/>
    <cellStyle name="Vírgula 8 2 3" xfId="10470" xr:uid="{00000000-0005-0000-0000-0000713B0000}"/>
    <cellStyle name="Vírgula 8 2 3 2" xfId="10471" xr:uid="{00000000-0005-0000-0000-0000723B0000}"/>
    <cellStyle name="Vírgula 8 2 3 2 2" xfId="10472" xr:uid="{00000000-0005-0000-0000-0000733B0000}"/>
    <cellStyle name="Vírgula 8 2 3 2 3" xfId="10473" xr:uid="{00000000-0005-0000-0000-0000743B0000}"/>
    <cellStyle name="Vírgula 8 2 3 3" xfId="10474" xr:uid="{00000000-0005-0000-0000-0000753B0000}"/>
    <cellStyle name="Vírgula 8 2 3 4" xfId="10475" xr:uid="{00000000-0005-0000-0000-0000763B0000}"/>
    <cellStyle name="Vírgula 8 2 3 5" xfId="10476" xr:uid="{00000000-0005-0000-0000-0000773B0000}"/>
    <cellStyle name="Vírgula 8 2 4" xfId="10477" xr:uid="{00000000-0005-0000-0000-0000783B0000}"/>
    <cellStyle name="Vírgula 8 2 4 2" xfId="10478" xr:uid="{00000000-0005-0000-0000-0000793B0000}"/>
    <cellStyle name="Vírgula 8 2 4 3" xfId="10479" xr:uid="{00000000-0005-0000-0000-00007A3B0000}"/>
    <cellStyle name="Vírgula 8 2 5" xfId="10480" xr:uid="{00000000-0005-0000-0000-00007B3B0000}"/>
    <cellStyle name="Vírgula 8 2 6" xfId="10481" xr:uid="{00000000-0005-0000-0000-00007C3B0000}"/>
    <cellStyle name="Vírgula 8 2 7" xfId="10482" xr:uid="{00000000-0005-0000-0000-00007D3B0000}"/>
    <cellStyle name="Vírgula 8 3" xfId="10483" xr:uid="{00000000-0005-0000-0000-00007E3B0000}"/>
    <cellStyle name="Vírgula 8 3 2" xfId="10484" xr:uid="{00000000-0005-0000-0000-00007F3B0000}"/>
    <cellStyle name="Vírgula 8 3 2 2" xfId="10485" xr:uid="{00000000-0005-0000-0000-0000803B0000}"/>
    <cellStyle name="Vírgula 8 3 2 3" xfId="10486" xr:uid="{00000000-0005-0000-0000-0000813B0000}"/>
    <cellStyle name="Vírgula 8 3 3" xfId="10487" xr:uid="{00000000-0005-0000-0000-0000823B0000}"/>
    <cellStyle name="Vírgula 8 3 4" xfId="10488" xr:uid="{00000000-0005-0000-0000-0000833B0000}"/>
    <cellStyle name="Vírgula 8 3 5" xfId="10489" xr:uid="{00000000-0005-0000-0000-0000843B0000}"/>
    <cellStyle name="Vírgula 8 4" xfId="10490" xr:uid="{00000000-0005-0000-0000-0000853B0000}"/>
    <cellStyle name="Vírgula 8 4 2" xfId="10491" xr:uid="{00000000-0005-0000-0000-0000863B0000}"/>
    <cellStyle name="Vírgula 8 4 2 2" xfId="10492" xr:uid="{00000000-0005-0000-0000-0000873B0000}"/>
    <cellStyle name="Vírgula 8 4 2 3" xfId="10493" xr:uid="{00000000-0005-0000-0000-0000883B0000}"/>
    <cellStyle name="Vírgula 8 4 3" xfId="10494" xr:uid="{00000000-0005-0000-0000-0000893B0000}"/>
    <cellStyle name="Vírgula 8 4 4" xfId="10495" xr:uid="{00000000-0005-0000-0000-00008A3B0000}"/>
    <cellStyle name="Vírgula 8 4 5" xfId="10496" xr:uid="{00000000-0005-0000-0000-00008B3B0000}"/>
    <cellStyle name="Vírgula 8 5" xfId="10497" xr:uid="{00000000-0005-0000-0000-00008C3B0000}"/>
    <cellStyle name="Vírgula 8 5 2" xfId="10498" xr:uid="{00000000-0005-0000-0000-00008D3B0000}"/>
    <cellStyle name="Vírgula 8 5 3" xfId="10499" xr:uid="{00000000-0005-0000-0000-00008E3B0000}"/>
    <cellStyle name="Vírgula 8 6" xfId="10500" xr:uid="{00000000-0005-0000-0000-00008F3B0000}"/>
    <cellStyle name="Vírgula 8 7" xfId="10501" xr:uid="{00000000-0005-0000-0000-0000903B0000}"/>
    <cellStyle name="Vírgula 8 8" xfId="10502" xr:uid="{00000000-0005-0000-0000-0000913B0000}"/>
    <cellStyle name="Vírgula 9" xfId="10503" xr:uid="{00000000-0005-0000-0000-0000923B0000}"/>
    <cellStyle name="Vírgula 9 2" xfId="10504" xr:uid="{00000000-0005-0000-0000-0000933B0000}"/>
    <cellStyle name="Vírgula 9 2 2" xfId="10505" xr:uid="{00000000-0005-0000-0000-0000943B0000}"/>
    <cellStyle name="Vírgula 9 2 2 2" xfId="10506" xr:uid="{00000000-0005-0000-0000-0000953B0000}"/>
    <cellStyle name="Vírgula 9 2 2 2 2" xfId="10507" xr:uid="{00000000-0005-0000-0000-0000963B0000}"/>
    <cellStyle name="Vírgula 9 2 2 2 3" xfId="10508" xr:uid="{00000000-0005-0000-0000-0000973B0000}"/>
    <cellStyle name="Vírgula 9 2 2 3" xfId="10509" xr:uid="{00000000-0005-0000-0000-0000983B0000}"/>
    <cellStyle name="Vírgula 9 2 2 4" xfId="10510" xr:uid="{00000000-0005-0000-0000-0000993B0000}"/>
    <cellStyle name="Vírgula 9 2 2 5" xfId="10511" xr:uid="{00000000-0005-0000-0000-00009A3B0000}"/>
    <cellStyle name="Vírgula 9 2 3" xfId="10512" xr:uid="{00000000-0005-0000-0000-00009B3B0000}"/>
    <cellStyle name="Vírgula 9 2 3 2" xfId="10513" xr:uid="{00000000-0005-0000-0000-00009C3B0000}"/>
    <cellStyle name="Vírgula 9 2 3 2 2" xfId="10514" xr:uid="{00000000-0005-0000-0000-00009D3B0000}"/>
    <cellStyle name="Vírgula 9 2 3 2 3" xfId="10515" xr:uid="{00000000-0005-0000-0000-00009E3B0000}"/>
    <cellStyle name="Vírgula 9 2 3 3" xfId="10516" xr:uid="{00000000-0005-0000-0000-00009F3B0000}"/>
    <cellStyle name="Vírgula 9 2 3 4" xfId="10517" xr:uid="{00000000-0005-0000-0000-0000A03B0000}"/>
    <cellStyle name="Vírgula 9 2 3 5" xfId="10518" xr:uid="{00000000-0005-0000-0000-0000A13B0000}"/>
    <cellStyle name="Vírgula 9 2 4" xfId="10519" xr:uid="{00000000-0005-0000-0000-0000A23B0000}"/>
    <cellStyle name="Vírgula 9 2 4 2" xfId="10520" xr:uid="{00000000-0005-0000-0000-0000A33B0000}"/>
    <cellStyle name="Vírgula 9 2 4 3" xfId="10521" xr:uid="{00000000-0005-0000-0000-0000A43B0000}"/>
    <cellStyle name="Vírgula 9 2 5" xfId="10522" xr:uid="{00000000-0005-0000-0000-0000A53B0000}"/>
    <cellStyle name="Vírgula 9 2 6" xfId="10523" xr:uid="{00000000-0005-0000-0000-0000A63B0000}"/>
    <cellStyle name="Vírgula 9 2 7" xfId="10524" xr:uid="{00000000-0005-0000-0000-0000A73B0000}"/>
    <cellStyle name="Vírgula 9 3" xfId="10525" xr:uid="{00000000-0005-0000-0000-0000A83B0000}"/>
    <cellStyle name="Vírgula 9 3 2" xfId="10526" xr:uid="{00000000-0005-0000-0000-0000A93B0000}"/>
    <cellStyle name="Vírgula 9 3 2 2" xfId="10527" xr:uid="{00000000-0005-0000-0000-0000AA3B0000}"/>
    <cellStyle name="Vírgula 9 3 2 2 2" xfId="10528" xr:uid="{00000000-0005-0000-0000-0000AB3B0000}"/>
    <cellStyle name="Vírgula 9 3 2 2 3" xfId="10529" xr:uid="{00000000-0005-0000-0000-0000AC3B0000}"/>
    <cellStyle name="Vírgula 9 3 2 3" xfId="10530" xr:uid="{00000000-0005-0000-0000-0000AD3B0000}"/>
    <cellStyle name="Vírgula 9 3 2 4" xfId="10531" xr:uid="{00000000-0005-0000-0000-0000AE3B0000}"/>
    <cellStyle name="Vírgula 9 3 2 5" xfId="10532" xr:uid="{00000000-0005-0000-0000-0000AF3B0000}"/>
    <cellStyle name="Vírgula 9 3 3" xfId="10533" xr:uid="{00000000-0005-0000-0000-0000B03B0000}"/>
    <cellStyle name="Vírgula 9 3 3 2" xfId="10534" xr:uid="{00000000-0005-0000-0000-0000B13B0000}"/>
    <cellStyle name="Vírgula 9 3 3 2 2" xfId="10535" xr:uid="{00000000-0005-0000-0000-0000B23B0000}"/>
    <cellStyle name="Vírgula 9 3 3 2 3" xfId="10536" xr:uid="{00000000-0005-0000-0000-0000B33B0000}"/>
    <cellStyle name="Vírgula 9 3 3 3" xfId="10537" xr:uid="{00000000-0005-0000-0000-0000B43B0000}"/>
    <cellStyle name="Vírgula 9 3 3 4" xfId="10538" xr:uid="{00000000-0005-0000-0000-0000B53B0000}"/>
    <cellStyle name="Vírgula 9 3 3 5" xfId="10539" xr:uid="{00000000-0005-0000-0000-0000B63B0000}"/>
    <cellStyle name="Vírgula 9 3 4" xfId="10540" xr:uid="{00000000-0005-0000-0000-0000B73B0000}"/>
    <cellStyle name="Vírgula 9 3 4 2" xfId="10541" xr:uid="{00000000-0005-0000-0000-0000B83B0000}"/>
    <cellStyle name="Vírgula 9 3 4 3" xfId="10542" xr:uid="{00000000-0005-0000-0000-0000B93B0000}"/>
    <cellStyle name="Vírgula 9 3 5" xfId="10543" xr:uid="{00000000-0005-0000-0000-0000BA3B0000}"/>
    <cellStyle name="Vírgula 9 3 6" xfId="10544" xr:uid="{00000000-0005-0000-0000-0000BB3B0000}"/>
    <cellStyle name="Vírgula 9 3 7" xfId="10545" xr:uid="{00000000-0005-0000-0000-0000BC3B0000}"/>
    <cellStyle name="Vírgula 9 4" xfId="10546" xr:uid="{00000000-0005-0000-0000-0000BD3B0000}"/>
    <cellStyle name="Vírgula 9 4 2" xfId="10547" xr:uid="{00000000-0005-0000-0000-0000BE3B0000}"/>
    <cellStyle name="Vírgula 9 4 2 2" xfId="10548" xr:uid="{00000000-0005-0000-0000-0000BF3B0000}"/>
    <cellStyle name="Vírgula 9 4 2 3" xfId="10549" xr:uid="{00000000-0005-0000-0000-0000C03B0000}"/>
    <cellStyle name="Vírgula 9 4 3" xfId="10550" xr:uid="{00000000-0005-0000-0000-0000C13B0000}"/>
    <cellStyle name="Vírgula 9 4 4" xfId="10551" xr:uid="{00000000-0005-0000-0000-0000C23B0000}"/>
    <cellStyle name="Vírgula 9 4 5" xfId="10552" xr:uid="{00000000-0005-0000-0000-0000C33B0000}"/>
    <cellStyle name="Vírgula 9 5" xfId="10553" xr:uid="{00000000-0005-0000-0000-0000C43B0000}"/>
    <cellStyle name="Vírgula 9 5 2" xfId="10554" xr:uid="{00000000-0005-0000-0000-0000C53B0000}"/>
    <cellStyle name="Vírgula 9 5 2 2" xfId="10555" xr:uid="{00000000-0005-0000-0000-0000C63B0000}"/>
    <cellStyle name="Vírgula 9 5 2 3" xfId="10556" xr:uid="{00000000-0005-0000-0000-0000C73B0000}"/>
    <cellStyle name="Vírgula 9 5 3" xfId="10557" xr:uid="{00000000-0005-0000-0000-0000C83B0000}"/>
    <cellStyle name="Vírgula 9 5 4" xfId="10558" xr:uid="{00000000-0005-0000-0000-0000C93B0000}"/>
    <cellStyle name="Vírgula 9 5 5" xfId="10559" xr:uid="{00000000-0005-0000-0000-0000CA3B0000}"/>
    <cellStyle name="Vírgula 9 6" xfId="10560" xr:uid="{00000000-0005-0000-0000-0000CB3B0000}"/>
    <cellStyle name="Vírgula 9 6 2" xfId="10561" xr:uid="{00000000-0005-0000-0000-0000CC3B0000}"/>
    <cellStyle name="Vírgula 9 6 3" xfId="10562" xr:uid="{00000000-0005-0000-0000-0000CD3B0000}"/>
    <cellStyle name="Vírgula 9 7" xfId="10563" xr:uid="{00000000-0005-0000-0000-0000CE3B0000}"/>
    <cellStyle name="Vírgula 9 8" xfId="10564" xr:uid="{00000000-0005-0000-0000-0000CF3B0000}"/>
    <cellStyle name="Vírgula 9 9" xfId="10565" xr:uid="{00000000-0005-0000-0000-0000D03B0000}"/>
    <cellStyle name="Vírgula0" xfId="366" xr:uid="{00000000-0005-0000-0000-0000D13B0000}"/>
    <cellStyle name="Warning Text" xfId="10566" xr:uid="{00000000-0005-0000-0000-0000D23B0000}"/>
    <cellStyle name="Year" xfId="10567" xr:uid="{00000000-0005-0000-0000-0000D33B0000}"/>
    <cellStyle name="Year 2" xfId="10568" xr:uid="{00000000-0005-0000-0000-0000D43B0000}"/>
  </cellStyles>
  <dxfs count="126">
    <dxf>
      <fill>
        <patternFill>
          <bgColor theme="0"/>
        </patternFill>
      </fill>
    </dxf>
    <dxf>
      <fill>
        <patternFill>
          <bgColor rgb="FFEDECE3"/>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rgb="FFEDECE3"/>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rgb="FFEDECE3"/>
        </patternFill>
      </fill>
    </dxf>
    <dxf>
      <fill>
        <patternFill>
          <bgColor theme="0"/>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ill>
        <patternFill>
          <bgColor theme="0"/>
        </patternFill>
      </fill>
    </dxf>
    <dxf>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
      <font>
        <color theme="1" tint="0.34998626667073579"/>
      </font>
      <fill>
        <patternFill patternType="solid">
          <fgColor rgb="FFEDECE3"/>
          <bgColor theme="0"/>
        </patternFill>
      </fill>
    </dxf>
    <dxf>
      <font>
        <color theme="1" tint="0.34998626667073579"/>
      </font>
      <fill>
        <patternFill>
          <bgColor rgb="FFEDECE3"/>
        </patternFill>
      </fill>
    </dxf>
  </dxfs>
  <tableStyles count="0" defaultTableStyle="TableStyleMedium2" defaultPivotStyle="PivotStyleMedium9"/>
  <colors>
    <mruColors>
      <color rgb="FFEDECE3"/>
      <color rgb="FF6AA1B0"/>
      <color rgb="FFEDEDED"/>
      <color rgb="FF0062AC"/>
      <color rgb="FF203764"/>
      <color rgb="FF33CC33"/>
      <color rgb="FF649DAC"/>
      <color rgb="FF5895A6"/>
      <color rgb="FF00599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tivos G e Energia Gerada O&amp;M'!A1"/><Relationship Id="rId13" Type="http://schemas.openxmlformats.org/officeDocument/2006/relationships/hyperlink" Target="#'Resumo Linhas de Transmiss&#227;o'!A1"/><Relationship Id="rId18" Type="http://schemas.openxmlformats.org/officeDocument/2006/relationships/hyperlink" Target="#'Investimento Total'!A1"/><Relationship Id="rId26" Type="http://schemas.openxmlformats.org/officeDocument/2006/relationships/hyperlink" Target="#'Linhas de Transmiss&#227;o SPE'!A1"/><Relationship Id="rId3" Type="http://schemas.openxmlformats.org/officeDocument/2006/relationships/hyperlink" Target="#'Dados de Mercado'!A1"/><Relationship Id="rId21" Type="http://schemas.openxmlformats.org/officeDocument/2006/relationships/hyperlink" Target="#'Inv. Gera&#231;&#227;o Integral'!A1"/><Relationship Id="rId7" Type="http://schemas.openxmlformats.org/officeDocument/2006/relationships/hyperlink" Target="#'Ativos de G e Energia Gerada'!A1"/><Relationship Id="rId12" Type="http://schemas.openxmlformats.org/officeDocument/2006/relationships/hyperlink" Target="#'Energia Comprada para Revenda'!A1"/><Relationship Id="rId17" Type="http://schemas.openxmlformats.org/officeDocument/2006/relationships/hyperlink" Target="#'Nuclear - Dados Operacionais'!A1"/><Relationship Id="rId25" Type="http://schemas.openxmlformats.org/officeDocument/2006/relationships/hyperlink" Target="#'Subesta&#231;&#245;es SPE'!A1"/><Relationship Id="rId2" Type="http://schemas.openxmlformats.org/officeDocument/2006/relationships/image" Target="../media/image2.png"/><Relationship Id="rId16" Type="http://schemas.openxmlformats.org/officeDocument/2006/relationships/hyperlink" Target="#Empregados!A1"/><Relationship Id="rId20" Type="http://schemas.openxmlformats.org/officeDocument/2006/relationships/hyperlink" Target="#'Capex de Transmiss&#227;o'!A1"/><Relationship Id="rId29" Type="http://schemas.openxmlformats.org/officeDocument/2006/relationships/hyperlink" Target="#'RAP Corrente'!A1"/><Relationship Id="rId1" Type="http://schemas.openxmlformats.org/officeDocument/2006/relationships/image" Target="../media/image1.jpeg"/><Relationship Id="rId6" Type="http://schemas.openxmlformats.org/officeDocument/2006/relationships/hyperlink" Target="#'Tarifa M&#233;dia'!A1"/><Relationship Id="rId11" Type="http://schemas.openxmlformats.org/officeDocument/2006/relationships/hyperlink" Target="#'Energia Vendida'!A1"/><Relationship Id="rId24" Type="http://schemas.openxmlformats.org/officeDocument/2006/relationships/hyperlink" Target="#'Dados Operacionais'!A1"/><Relationship Id="rId5" Type="http://schemas.openxmlformats.org/officeDocument/2006/relationships/hyperlink" Target="#'Balan&#231;o Energ&#233;tico '!A1"/><Relationship Id="rId15" Type="http://schemas.openxmlformats.org/officeDocument/2006/relationships/hyperlink" Target="#'Lista de M&#243;dulos'!A1"/><Relationship Id="rId23" Type="http://schemas.openxmlformats.org/officeDocument/2006/relationships/hyperlink" Target="#'Inv. Subesta&#231;&#245;es SPE'!A1"/><Relationship Id="rId28" Type="http://schemas.openxmlformats.org/officeDocument/2006/relationships/hyperlink" Target="#'Empr. e Financ. por Empresa'!A1"/><Relationship Id="rId10" Type="http://schemas.openxmlformats.org/officeDocument/2006/relationships/hyperlink" Target="#'Comercializa&#231;&#227;o O&amp;M ACR'!A1"/><Relationship Id="rId19" Type="http://schemas.openxmlformats.org/officeDocument/2006/relationships/hyperlink" Target="#'Inv. Gera&#231;&#227;o SPE'!A1"/><Relationship Id="rId4" Type="http://schemas.openxmlformats.org/officeDocument/2006/relationships/hyperlink" Target="#'Comercializa&#231;&#227;o Explora&#231;&#227;o '!A1"/><Relationship Id="rId9" Type="http://schemas.openxmlformats.org/officeDocument/2006/relationships/hyperlink" Target="#'PIEs e T&#233;rmicas ACR-D'!A1"/><Relationship Id="rId14" Type="http://schemas.openxmlformats.org/officeDocument/2006/relationships/hyperlink" Target="#'Corporativo Transmiss&#227;o 3T24'!Print_Area"/><Relationship Id="rId22" Type="http://schemas.openxmlformats.org/officeDocument/2006/relationships/hyperlink" Target="#'Inv. Linhas de Transmiss&#227;o SPE'!A1"/><Relationship Id="rId27" Type="http://schemas.openxmlformats.org/officeDocument/2006/relationships/hyperlink" Target="#'SPE-Empr&#233;stimos e Financiamento'!A1"/></Relationships>
</file>

<file path=xl/drawings/_rels/drawing1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 Id="rId4" Type="http://schemas.openxmlformats.org/officeDocument/2006/relationships/image" Target="../media/image6.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28</xdr:col>
      <xdr:colOff>0</xdr:colOff>
      <xdr:row>35</xdr:row>
      <xdr:rowOff>0</xdr:rowOff>
    </xdr:to>
    <xdr:pic>
      <xdr:nvPicPr>
        <xdr:cNvPr id="47" name="Picture 46">
          <a:extLst>
            <a:ext uri="{FF2B5EF4-FFF2-40B4-BE49-F238E27FC236}">
              <a16:creationId xmlns:a16="http://schemas.microsoft.com/office/drawing/2014/main" id="{CE51857F-201D-DDD3-A89E-27A46AB84B9B}"/>
            </a:ext>
          </a:extLst>
        </xdr:cNvPr>
        <xdr:cNvPicPr>
          <a:picLocks noChangeAspect="1"/>
        </xdr:cNvPicPr>
      </xdr:nvPicPr>
      <xdr:blipFill>
        <a:blip xmlns:r="http://schemas.openxmlformats.org/officeDocument/2006/relationships" r:embed="rId1">
          <a:alphaModFix amt="20000"/>
          <a:extLst>
            <a:ext uri="{28A0092B-C50C-407E-A947-70E740481C1C}">
              <a14:useLocalDpi xmlns:a14="http://schemas.microsoft.com/office/drawing/2010/main" val="0"/>
            </a:ext>
          </a:extLst>
        </a:blip>
        <a:stretch>
          <a:fillRect/>
        </a:stretch>
      </xdr:blipFill>
      <xdr:spPr>
        <a:xfrm>
          <a:off x="0" y="0"/>
          <a:ext cx="18691412" cy="7283824"/>
        </a:xfrm>
        <a:prstGeom prst="rect">
          <a:avLst/>
        </a:prstGeom>
      </xdr:spPr>
    </xdr:pic>
    <xdr:clientData/>
  </xdr:twoCellAnchor>
  <xdr:twoCellAnchor>
    <xdr:from>
      <xdr:col>1</xdr:col>
      <xdr:colOff>229576</xdr:colOff>
      <xdr:row>7</xdr:row>
      <xdr:rowOff>148130</xdr:rowOff>
    </xdr:from>
    <xdr:to>
      <xdr:col>8</xdr:col>
      <xdr:colOff>491435</xdr:colOff>
      <xdr:row>9</xdr:row>
      <xdr:rowOff>49830</xdr:rowOff>
    </xdr:to>
    <xdr:sp macro="" textlink="">
      <xdr:nvSpPr>
        <xdr:cNvPr id="2" name="Retângulo Arredondado 42">
          <a:extLst>
            <a:ext uri="{FF2B5EF4-FFF2-40B4-BE49-F238E27FC236}">
              <a16:creationId xmlns:a16="http://schemas.microsoft.com/office/drawing/2014/main" id="{3D60D0F5-F806-4C59-83DF-BA0F18CC1392}"/>
            </a:ext>
          </a:extLst>
        </xdr:cNvPr>
        <xdr:cNvSpPr/>
      </xdr:nvSpPr>
      <xdr:spPr>
        <a:xfrm>
          <a:off x="928076" y="2072180"/>
          <a:ext cx="5151359" cy="270000"/>
        </a:xfrm>
        <a:prstGeom prst="roundRect">
          <a:avLst/>
        </a:prstGeom>
        <a:solidFill>
          <a:schemeClr val="bg1"/>
        </a:solidFill>
        <a:ln w="26543">
          <a:solidFill>
            <a:srgbClr val="20376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300" b="1">
              <a:solidFill>
                <a:srgbClr val="203764"/>
              </a:solidFill>
            </a:rPr>
            <a:t>GENERATION</a:t>
          </a:r>
        </a:p>
      </xdr:txBody>
    </xdr:sp>
    <xdr:clientData/>
  </xdr:twoCellAnchor>
  <xdr:twoCellAnchor>
    <xdr:from>
      <xdr:col>9</xdr:col>
      <xdr:colOff>401886</xdr:colOff>
      <xdr:row>7</xdr:row>
      <xdr:rowOff>148130</xdr:rowOff>
    </xdr:from>
    <xdr:to>
      <xdr:col>11</xdr:col>
      <xdr:colOff>658646</xdr:colOff>
      <xdr:row>9</xdr:row>
      <xdr:rowOff>49830</xdr:rowOff>
    </xdr:to>
    <xdr:sp macro="" textlink="">
      <xdr:nvSpPr>
        <xdr:cNvPr id="3" name="Retângulo Arredondado 43">
          <a:extLst>
            <a:ext uri="{FF2B5EF4-FFF2-40B4-BE49-F238E27FC236}">
              <a16:creationId xmlns:a16="http://schemas.microsoft.com/office/drawing/2014/main" id="{2B090E50-B736-46A0-A7D8-FAF2DBDB4D50}"/>
            </a:ext>
          </a:extLst>
        </xdr:cNvPr>
        <xdr:cNvSpPr/>
      </xdr:nvSpPr>
      <xdr:spPr>
        <a:xfrm>
          <a:off x="6688386" y="2072180"/>
          <a:ext cx="1653760" cy="270000"/>
        </a:xfrm>
        <a:prstGeom prst="roundRect">
          <a:avLst/>
        </a:prstGeom>
        <a:solidFill>
          <a:schemeClr val="bg1"/>
        </a:solidFill>
        <a:ln w="26543">
          <a:solidFill>
            <a:srgbClr val="20376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300" b="1">
              <a:solidFill>
                <a:srgbClr val="203764"/>
              </a:solidFill>
            </a:rPr>
            <a:t>TRANSMISSION</a:t>
          </a:r>
        </a:p>
      </xdr:txBody>
    </xdr:sp>
    <xdr:clientData/>
  </xdr:twoCellAnchor>
  <xdr:twoCellAnchor>
    <xdr:from>
      <xdr:col>12</xdr:col>
      <xdr:colOff>569097</xdr:colOff>
      <xdr:row>7</xdr:row>
      <xdr:rowOff>148130</xdr:rowOff>
    </xdr:from>
    <xdr:to>
      <xdr:col>15</xdr:col>
      <xdr:colOff>130947</xdr:colOff>
      <xdr:row>9</xdr:row>
      <xdr:rowOff>49830</xdr:rowOff>
    </xdr:to>
    <xdr:sp macro="" textlink="">
      <xdr:nvSpPr>
        <xdr:cNvPr id="4" name="Retângulo Arredondado 44">
          <a:extLst>
            <a:ext uri="{FF2B5EF4-FFF2-40B4-BE49-F238E27FC236}">
              <a16:creationId xmlns:a16="http://schemas.microsoft.com/office/drawing/2014/main" id="{483E5769-4EBD-4673-884D-61517E655EEF}"/>
            </a:ext>
          </a:extLst>
        </xdr:cNvPr>
        <xdr:cNvSpPr/>
      </xdr:nvSpPr>
      <xdr:spPr>
        <a:xfrm>
          <a:off x="8951097" y="2072180"/>
          <a:ext cx="1657350" cy="270000"/>
        </a:xfrm>
        <a:prstGeom prst="roundRect">
          <a:avLst/>
        </a:prstGeom>
        <a:solidFill>
          <a:schemeClr val="bg1"/>
        </a:solidFill>
        <a:ln w="26543">
          <a:solidFill>
            <a:srgbClr val="20376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300" b="1">
              <a:solidFill>
                <a:srgbClr val="203764"/>
              </a:solidFill>
            </a:rPr>
            <a:t>EMPLOYEES</a:t>
          </a:r>
        </a:p>
      </xdr:txBody>
    </xdr:sp>
    <xdr:clientData/>
  </xdr:twoCellAnchor>
  <xdr:twoCellAnchor editAs="oneCell">
    <xdr:from>
      <xdr:col>13</xdr:col>
      <xdr:colOff>38624</xdr:colOff>
      <xdr:row>0</xdr:row>
      <xdr:rowOff>0</xdr:rowOff>
    </xdr:from>
    <xdr:to>
      <xdr:col>14</xdr:col>
      <xdr:colOff>590467</xdr:colOff>
      <xdr:row>2</xdr:row>
      <xdr:rowOff>465364</xdr:rowOff>
    </xdr:to>
    <xdr:pic>
      <xdr:nvPicPr>
        <xdr:cNvPr id="5" name="Imagem 4" descr="Eletrobras – Wikipedia, the free encyclopedia">
          <a:extLst>
            <a:ext uri="{FF2B5EF4-FFF2-40B4-BE49-F238E27FC236}">
              <a16:creationId xmlns:a16="http://schemas.microsoft.com/office/drawing/2014/main" id="{2501566A-3B31-47AE-B942-653F898766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79212" y="0"/>
          <a:ext cx="1224196" cy="852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344714</xdr:colOff>
      <xdr:row>5</xdr:row>
      <xdr:rowOff>27213</xdr:rowOff>
    </xdr:from>
    <xdr:to>
      <xdr:col>27</xdr:col>
      <xdr:colOff>508000</xdr:colOff>
      <xdr:row>34</xdr:row>
      <xdr:rowOff>23090</xdr:rowOff>
    </xdr:to>
    <xdr:sp macro="" textlink="">
      <xdr:nvSpPr>
        <xdr:cNvPr id="6" name="Retângulo: Cantos Arredondados 5">
          <a:extLst>
            <a:ext uri="{FF2B5EF4-FFF2-40B4-BE49-F238E27FC236}">
              <a16:creationId xmlns:a16="http://schemas.microsoft.com/office/drawing/2014/main" id="{EAEAD56E-D37A-4117-A6B6-82211EC3E42E}"/>
            </a:ext>
          </a:extLst>
        </xdr:cNvPr>
        <xdr:cNvSpPr/>
      </xdr:nvSpPr>
      <xdr:spPr>
        <a:xfrm>
          <a:off x="344714" y="1596037"/>
          <a:ext cx="18148727" cy="5520377"/>
        </a:xfrm>
        <a:prstGeom prst="roundRect">
          <a:avLst/>
        </a:prstGeom>
        <a:noFill/>
        <a:ln w="31750">
          <a:solidFill>
            <a:srgbClr val="20376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rgbClr val="0062AC"/>
            </a:solidFill>
          </a:endParaRPr>
        </a:p>
      </xdr:txBody>
    </xdr:sp>
    <xdr:clientData/>
  </xdr:twoCellAnchor>
  <xdr:twoCellAnchor>
    <xdr:from>
      <xdr:col>16</xdr:col>
      <xdr:colOff>52943</xdr:colOff>
      <xdr:row>7</xdr:row>
      <xdr:rowOff>148130</xdr:rowOff>
    </xdr:from>
    <xdr:to>
      <xdr:col>20</xdr:col>
      <xdr:colOff>616252</xdr:colOff>
      <xdr:row>9</xdr:row>
      <xdr:rowOff>49830</xdr:rowOff>
    </xdr:to>
    <xdr:sp macro="" textlink="">
      <xdr:nvSpPr>
        <xdr:cNvPr id="7" name="Retângulo Arredondado 44">
          <a:extLst>
            <a:ext uri="{FF2B5EF4-FFF2-40B4-BE49-F238E27FC236}">
              <a16:creationId xmlns:a16="http://schemas.microsoft.com/office/drawing/2014/main" id="{5C150643-53BE-480E-824C-AB5F1EA7A71D}"/>
            </a:ext>
          </a:extLst>
        </xdr:cNvPr>
        <xdr:cNvSpPr/>
      </xdr:nvSpPr>
      <xdr:spPr>
        <a:xfrm>
          <a:off x="11228943" y="2072180"/>
          <a:ext cx="3357309" cy="270000"/>
        </a:xfrm>
        <a:prstGeom prst="roundRect">
          <a:avLst/>
        </a:prstGeom>
        <a:solidFill>
          <a:schemeClr val="bg1"/>
        </a:solidFill>
        <a:ln w="26543">
          <a:solidFill>
            <a:srgbClr val="20376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300" b="1">
              <a:solidFill>
                <a:srgbClr val="203764"/>
              </a:solidFill>
            </a:rPr>
            <a:t>INVESTMENTS</a:t>
          </a:r>
        </a:p>
      </xdr:txBody>
    </xdr:sp>
    <xdr:clientData/>
  </xdr:twoCellAnchor>
  <xdr:twoCellAnchor>
    <xdr:from>
      <xdr:col>12</xdr:col>
      <xdr:colOff>570892</xdr:colOff>
      <xdr:row>19</xdr:row>
      <xdr:rowOff>97333</xdr:rowOff>
    </xdr:from>
    <xdr:to>
      <xdr:col>15</xdr:col>
      <xdr:colOff>129152</xdr:colOff>
      <xdr:row>20</xdr:row>
      <xdr:rowOff>178950</xdr:rowOff>
    </xdr:to>
    <xdr:sp macro="" textlink="">
      <xdr:nvSpPr>
        <xdr:cNvPr id="8" name="Retângulo Arredondado 43">
          <a:extLst>
            <a:ext uri="{FF2B5EF4-FFF2-40B4-BE49-F238E27FC236}">
              <a16:creationId xmlns:a16="http://schemas.microsoft.com/office/drawing/2014/main" id="{B3A73AE9-951B-4DEB-9DA3-7497F4D601DD}"/>
            </a:ext>
          </a:extLst>
        </xdr:cNvPr>
        <xdr:cNvSpPr/>
      </xdr:nvSpPr>
      <xdr:spPr>
        <a:xfrm>
          <a:off x="8952892" y="4231183"/>
          <a:ext cx="1653760" cy="265767"/>
        </a:xfrm>
        <a:prstGeom prst="roundRect">
          <a:avLst/>
        </a:prstGeom>
        <a:solidFill>
          <a:schemeClr val="bg1"/>
        </a:solidFill>
        <a:ln w="26543">
          <a:solidFill>
            <a:srgbClr val="20376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300" b="1">
              <a:solidFill>
                <a:srgbClr val="203764"/>
              </a:solidFill>
            </a:rPr>
            <a:t>ELETRONUCLEAR</a:t>
          </a:r>
        </a:p>
      </xdr:txBody>
    </xdr:sp>
    <xdr:clientData/>
  </xdr:twoCellAnchor>
  <xdr:twoCellAnchor>
    <xdr:from>
      <xdr:col>21</xdr:col>
      <xdr:colOff>518082</xdr:colOff>
      <xdr:row>7</xdr:row>
      <xdr:rowOff>148130</xdr:rowOff>
    </xdr:from>
    <xdr:to>
      <xdr:col>26</xdr:col>
      <xdr:colOff>538789</xdr:colOff>
      <xdr:row>9</xdr:row>
      <xdr:rowOff>49830</xdr:rowOff>
    </xdr:to>
    <xdr:sp macro="" textlink="">
      <xdr:nvSpPr>
        <xdr:cNvPr id="9" name="Retângulo Arredondado 44">
          <a:extLst>
            <a:ext uri="{FF2B5EF4-FFF2-40B4-BE49-F238E27FC236}">
              <a16:creationId xmlns:a16="http://schemas.microsoft.com/office/drawing/2014/main" id="{6F29790C-D4EB-4632-B2B9-41F95AE05F43}"/>
            </a:ext>
          </a:extLst>
        </xdr:cNvPr>
        <xdr:cNvSpPr/>
      </xdr:nvSpPr>
      <xdr:spPr>
        <a:xfrm>
          <a:off x="15186582" y="2072180"/>
          <a:ext cx="3354457" cy="270000"/>
        </a:xfrm>
        <a:prstGeom prst="roundRect">
          <a:avLst/>
        </a:prstGeom>
        <a:solidFill>
          <a:schemeClr val="bg1"/>
        </a:solidFill>
        <a:ln w="26543">
          <a:solidFill>
            <a:srgbClr val="20376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300" b="1">
              <a:solidFill>
                <a:srgbClr val="203764"/>
              </a:solidFill>
            </a:rPr>
            <a:t>OPERATIONAL</a:t>
          </a:r>
        </a:p>
      </xdr:txBody>
    </xdr:sp>
    <xdr:clientData/>
  </xdr:twoCellAnchor>
  <xdr:twoCellAnchor>
    <xdr:from>
      <xdr:col>1</xdr:col>
      <xdr:colOff>296331</xdr:colOff>
      <xdr:row>10</xdr:row>
      <xdr:rowOff>169334</xdr:rowOff>
    </xdr:from>
    <xdr:to>
      <xdr:col>3</xdr:col>
      <xdr:colOff>382531</xdr:colOff>
      <xdr:row>13</xdr:row>
      <xdr:rowOff>148167</xdr:rowOff>
    </xdr:to>
    <xdr:sp macro="" textlink="">
      <xdr:nvSpPr>
        <xdr:cNvPr id="10" name="Retângulo 9">
          <a:hlinkClick xmlns:r="http://schemas.openxmlformats.org/officeDocument/2006/relationships" r:id="rId3"/>
          <a:extLst>
            <a:ext uri="{FF2B5EF4-FFF2-40B4-BE49-F238E27FC236}">
              <a16:creationId xmlns:a16="http://schemas.microsoft.com/office/drawing/2014/main" id="{658CCF92-8866-4AE8-9C6F-B19A47C9960A}"/>
            </a:ext>
          </a:extLst>
        </xdr:cNvPr>
        <xdr:cNvSpPr/>
      </xdr:nvSpPr>
      <xdr:spPr>
        <a:xfrm>
          <a:off x="994831" y="2645834"/>
          <a:ext cx="14832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200" b="1"/>
            <a:t>Market Data</a:t>
          </a:r>
        </a:p>
      </xdr:txBody>
    </xdr:sp>
    <xdr:clientData/>
  </xdr:twoCellAnchor>
  <xdr:twoCellAnchor>
    <xdr:from>
      <xdr:col>1</xdr:col>
      <xdr:colOff>296331</xdr:colOff>
      <xdr:row>16</xdr:row>
      <xdr:rowOff>84068</xdr:rowOff>
    </xdr:from>
    <xdr:to>
      <xdr:col>3</xdr:col>
      <xdr:colOff>382531</xdr:colOff>
      <xdr:row>19</xdr:row>
      <xdr:rowOff>62901</xdr:rowOff>
    </xdr:to>
    <xdr:sp macro="" textlink="">
      <xdr:nvSpPr>
        <xdr:cNvPr id="11" name="Retângulo 10">
          <a:hlinkClick xmlns:r="http://schemas.openxmlformats.org/officeDocument/2006/relationships" r:id="rId4"/>
          <a:extLst>
            <a:ext uri="{FF2B5EF4-FFF2-40B4-BE49-F238E27FC236}">
              <a16:creationId xmlns:a16="http://schemas.microsoft.com/office/drawing/2014/main" id="{E019A883-397B-40BC-931D-B3B1C04B6E31}"/>
            </a:ext>
          </a:extLst>
        </xdr:cNvPr>
        <xdr:cNvSpPr/>
      </xdr:nvSpPr>
      <xdr:spPr>
        <a:xfrm>
          <a:off x="994831" y="3665468"/>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Commercial Exploration</a:t>
          </a:r>
          <a:endParaRPr lang="pt-BR" sz="1100" b="1"/>
        </a:p>
      </xdr:txBody>
    </xdr:sp>
    <xdr:clientData/>
  </xdr:twoCellAnchor>
  <xdr:twoCellAnchor>
    <xdr:from>
      <xdr:col>1</xdr:col>
      <xdr:colOff>296331</xdr:colOff>
      <xdr:row>22</xdr:row>
      <xdr:rowOff>59277</xdr:rowOff>
    </xdr:from>
    <xdr:to>
      <xdr:col>3</xdr:col>
      <xdr:colOff>382531</xdr:colOff>
      <xdr:row>25</xdr:row>
      <xdr:rowOff>38110</xdr:rowOff>
    </xdr:to>
    <xdr:sp macro="" textlink="">
      <xdr:nvSpPr>
        <xdr:cNvPr id="12" name="Retângulo 11">
          <a:hlinkClick xmlns:r="http://schemas.openxmlformats.org/officeDocument/2006/relationships" r:id="rId5"/>
          <a:extLst>
            <a:ext uri="{FF2B5EF4-FFF2-40B4-BE49-F238E27FC236}">
              <a16:creationId xmlns:a16="http://schemas.microsoft.com/office/drawing/2014/main" id="{FF02A875-99F2-4CE5-BD0B-FFD70D5D9E2D}"/>
            </a:ext>
          </a:extLst>
        </xdr:cNvPr>
        <xdr:cNvSpPr/>
      </xdr:nvSpPr>
      <xdr:spPr>
        <a:xfrm>
          <a:off x="994831" y="4745577"/>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Energy Balance</a:t>
          </a:r>
          <a:endParaRPr lang="pt-BR" sz="1100" b="1"/>
        </a:p>
      </xdr:txBody>
    </xdr:sp>
    <xdr:clientData/>
  </xdr:twoCellAnchor>
  <xdr:twoCellAnchor>
    <xdr:from>
      <xdr:col>3</xdr:col>
      <xdr:colOff>658681</xdr:colOff>
      <xdr:row>27</xdr:row>
      <xdr:rowOff>64795</xdr:rowOff>
    </xdr:from>
    <xdr:to>
      <xdr:col>6</xdr:col>
      <xdr:colOff>72528</xdr:colOff>
      <xdr:row>30</xdr:row>
      <xdr:rowOff>43628</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8EDB8DF6-CBC5-4D56-8E7F-817BCEEB15C6}"/>
            </a:ext>
          </a:extLst>
        </xdr:cNvPr>
        <xdr:cNvSpPr/>
      </xdr:nvSpPr>
      <xdr:spPr>
        <a:xfrm>
          <a:off x="2658931" y="5817895"/>
          <a:ext cx="1414097"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Average Fee</a:t>
          </a:r>
        </a:p>
      </xdr:txBody>
    </xdr:sp>
    <xdr:clientData/>
  </xdr:twoCellAnchor>
  <xdr:twoCellAnchor>
    <xdr:from>
      <xdr:col>3</xdr:col>
      <xdr:colOff>663151</xdr:colOff>
      <xdr:row>10</xdr:row>
      <xdr:rowOff>169334</xdr:rowOff>
    </xdr:from>
    <xdr:to>
      <xdr:col>6</xdr:col>
      <xdr:colOff>50851</xdr:colOff>
      <xdr:row>13</xdr:row>
      <xdr:rowOff>148167</xdr:rowOff>
    </xdr:to>
    <xdr:sp macro="" textlink="">
      <xdr:nvSpPr>
        <xdr:cNvPr id="14" name="Retângulo 13">
          <a:hlinkClick xmlns:r="http://schemas.openxmlformats.org/officeDocument/2006/relationships" r:id="rId7"/>
          <a:extLst>
            <a:ext uri="{FF2B5EF4-FFF2-40B4-BE49-F238E27FC236}">
              <a16:creationId xmlns:a16="http://schemas.microsoft.com/office/drawing/2014/main" id="{F2C293CF-F1B2-4570-8C3D-E7A50161C19B}"/>
            </a:ext>
          </a:extLst>
        </xdr:cNvPr>
        <xdr:cNvSpPr/>
      </xdr:nvSpPr>
      <xdr:spPr>
        <a:xfrm>
          <a:off x="2758651" y="2645834"/>
          <a:ext cx="14832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G Assets and </a:t>
          </a:r>
        </a:p>
        <a:p>
          <a:pPr algn="ctr"/>
          <a:r>
            <a:rPr lang="en" sz="1100" b="1"/>
            <a:t>Generated Energy</a:t>
          </a:r>
        </a:p>
      </xdr:txBody>
    </xdr:sp>
    <xdr:clientData/>
  </xdr:twoCellAnchor>
  <xdr:twoCellAnchor>
    <xdr:from>
      <xdr:col>6</xdr:col>
      <xdr:colOff>319526</xdr:colOff>
      <xdr:row>10</xdr:row>
      <xdr:rowOff>169334</xdr:rowOff>
    </xdr:from>
    <xdr:to>
      <xdr:col>8</xdr:col>
      <xdr:colOff>405726</xdr:colOff>
      <xdr:row>13</xdr:row>
      <xdr:rowOff>148167</xdr:rowOff>
    </xdr:to>
    <xdr:sp macro="" textlink="">
      <xdr:nvSpPr>
        <xdr:cNvPr id="15" name="Retângulo 14">
          <a:hlinkClick xmlns:r="http://schemas.openxmlformats.org/officeDocument/2006/relationships" r:id="rId8"/>
          <a:extLst>
            <a:ext uri="{FF2B5EF4-FFF2-40B4-BE49-F238E27FC236}">
              <a16:creationId xmlns:a16="http://schemas.microsoft.com/office/drawing/2014/main" id="{EA59A15F-3216-4DB3-AFB2-47EB7806884C}"/>
            </a:ext>
          </a:extLst>
        </xdr:cNvPr>
        <xdr:cNvSpPr/>
      </xdr:nvSpPr>
      <xdr:spPr>
        <a:xfrm>
          <a:off x="4510526" y="2645834"/>
          <a:ext cx="14832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G Assets and </a:t>
          </a:r>
        </a:p>
        <a:p>
          <a:pPr algn="ctr"/>
          <a:r>
            <a:rPr lang="en" sz="1100" b="1"/>
            <a:t>Generated Energy O&amp;M</a:t>
          </a:r>
        </a:p>
      </xdr:txBody>
    </xdr:sp>
    <xdr:clientData/>
  </xdr:twoCellAnchor>
  <xdr:twoCellAnchor>
    <xdr:from>
      <xdr:col>3</xdr:col>
      <xdr:colOff>665019</xdr:colOff>
      <xdr:row>16</xdr:row>
      <xdr:rowOff>84068</xdr:rowOff>
    </xdr:from>
    <xdr:to>
      <xdr:col>6</xdr:col>
      <xdr:colOff>52719</xdr:colOff>
      <xdr:row>19</xdr:row>
      <xdr:rowOff>62901</xdr:rowOff>
    </xdr:to>
    <xdr:sp macro="" textlink="">
      <xdr:nvSpPr>
        <xdr:cNvPr id="16" name="Retângulo 15">
          <a:hlinkClick xmlns:r="http://schemas.openxmlformats.org/officeDocument/2006/relationships" r:id="rId9"/>
          <a:extLst>
            <a:ext uri="{FF2B5EF4-FFF2-40B4-BE49-F238E27FC236}">
              <a16:creationId xmlns:a16="http://schemas.microsoft.com/office/drawing/2014/main" id="{E9EB8BEF-8107-4231-9E27-CC2381E5F616}"/>
            </a:ext>
          </a:extLst>
        </xdr:cNvPr>
        <xdr:cNvSpPr/>
      </xdr:nvSpPr>
      <xdr:spPr>
        <a:xfrm>
          <a:off x="2760519" y="3665468"/>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PIEs and Thermals</a:t>
          </a:r>
        </a:p>
        <a:p>
          <a:pPr algn="ctr"/>
          <a:r>
            <a:rPr lang="en" sz="1100" b="1"/>
            <a:t> ACR-D</a:t>
          </a:r>
        </a:p>
      </xdr:txBody>
    </xdr:sp>
    <xdr:clientData/>
  </xdr:twoCellAnchor>
  <xdr:twoCellAnchor>
    <xdr:from>
      <xdr:col>6</xdr:col>
      <xdr:colOff>319526</xdr:colOff>
      <xdr:row>16</xdr:row>
      <xdr:rowOff>84068</xdr:rowOff>
    </xdr:from>
    <xdr:to>
      <xdr:col>8</xdr:col>
      <xdr:colOff>405726</xdr:colOff>
      <xdr:row>19</xdr:row>
      <xdr:rowOff>62901</xdr:rowOff>
    </xdr:to>
    <xdr:sp macro="" textlink="">
      <xdr:nvSpPr>
        <xdr:cNvPr id="17" name="Retângulo 16">
          <a:hlinkClick xmlns:r="http://schemas.openxmlformats.org/officeDocument/2006/relationships" r:id="rId10"/>
          <a:extLst>
            <a:ext uri="{FF2B5EF4-FFF2-40B4-BE49-F238E27FC236}">
              <a16:creationId xmlns:a16="http://schemas.microsoft.com/office/drawing/2014/main" id="{CC364A4B-691E-49CE-9DD2-764D9D3CE218}"/>
            </a:ext>
          </a:extLst>
        </xdr:cNvPr>
        <xdr:cNvSpPr/>
      </xdr:nvSpPr>
      <xdr:spPr>
        <a:xfrm>
          <a:off x="4510526" y="3665468"/>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Commercialization </a:t>
          </a:r>
        </a:p>
        <a:p>
          <a:pPr algn="ctr"/>
          <a:r>
            <a:rPr lang="en" sz="1100" b="1"/>
            <a:t>O&amp;M ACR</a:t>
          </a:r>
        </a:p>
      </xdr:txBody>
    </xdr:sp>
    <xdr:clientData/>
  </xdr:twoCellAnchor>
  <xdr:twoCellAnchor>
    <xdr:from>
      <xdr:col>3</xdr:col>
      <xdr:colOff>663151</xdr:colOff>
      <xdr:row>22</xdr:row>
      <xdr:rowOff>59277</xdr:rowOff>
    </xdr:from>
    <xdr:to>
      <xdr:col>6</xdr:col>
      <xdr:colOff>50851</xdr:colOff>
      <xdr:row>25</xdr:row>
      <xdr:rowOff>38110</xdr:rowOff>
    </xdr:to>
    <xdr:sp macro="" textlink="">
      <xdr:nvSpPr>
        <xdr:cNvPr id="18" name="Retângulo 17">
          <a:hlinkClick xmlns:r="http://schemas.openxmlformats.org/officeDocument/2006/relationships" r:id="rId11"/>
          <a:extLst>
            <a:ext uri="{FF2B5EF4-FFF2-40B4-BE49-F238E27FC236}">
              <a16:creationId xmlns:a16="http://schemas.microsoft.com/office/drawing/2014/main" id="{364F05DA-6CE4-4E46-ADC9-28E59266943A}"/>
            </a:ext>
          </a:extLst>
        </xdr:cNvPr>
        <xdr:cNvSpPr/>
      </xdr:nvSpPr>
      <xdr:spPr>
        <a:xfrm>
          <a:off x="2758651" y="4745577"/>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Energy Sold</a:t>
          </a:r>
        </a:p>
      </xdr:txBody>
    </xdr:sp>
    <xdr:clientData/>
  </xdr:twoCellAnchor>
  <xdr:twoCellAnchor>
    <xdr:from>
      <xdr:col>6</xdr:col>
      <xdr:colOff>319526</xdr:colOff>
      <xdr:row>22</xdr:row>
      <xdr:rowOff>59277</xdr:rowOff>
    </xdr:from>
    <xdr:to>
      <xdr:col>8</xdr:col>
      <xdr:colOff>405726</xdr:colOff>
      <xdr:row>25</xdr:row>
      <xdr:rowOff>38110</xdr:rowOff>
    </xdr:to>
    <xdr:sp macro="" textlink="">
      <xdr:nvSpPr>
        <xdr:cNvPr id="19" name="Retângulo 18">
          <a:hlinkClick xmlns:r="http://schemas.openxmlformats.org/officeDocument/2006/relationships" r:id="rId12"/>
          <a:extLst>
            <a:ext uri="{FF2B5EF4-FFF2-40B4-BE49-F238E27FC236}">
              <a16:creationId xmlns:a16="http://schemas.microsoft.com/office/drawing/2014/main" id="{6183A933-3D58-4F8A-BB5D-72136936885B}"/>
            </a:ext>
          </a:extLst>
        </xdr:cNvPr>
        <xdr:cNvSpPr/>
      </xdr:nvSpPr>
      <xdr:spPr>
        <a:xfrm>
          <a:off x="4510526" y="4745577"/>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Energy Purchased for Resale</a:t>
          </a:r>
          <a:endParaRPr lang="pt-BR" sz="1100" b="1"/>
        </a:p>
      </xdr:txBody>
    </xdr:sp>
    <xdr:clientData/>
  </xdr:twoCellAnchor>
  <xdr:twoCellAnchor>
    <xdr:from>
      <xdr:col>9</xdr:col>
      <xdr:colOff>492157</xdr:colOff>
      <xdr:row>22</xdr:row>
      <xdr:rowOff>86159</xdr:rowOff>
    </xdr:from>
    <xdr:to>
      <xdr:col>11</xdr:col>
      <xdr:colOff>578357</xdr:colOff>
      <xdr:row>25</xdr:row>
      <xdr:rowOff>64992</xdr:rowOff>
    </xdr:to>
    <xdr:sp macro="" textlink="">
      <xdr:nvSpPr>
        <xdr:cNvPr id="20" name="Retângulo 19">
          <a:hlinkClick xmlns:r="http://schemas.openxmlformats.org/officeDocument/2006/relationships" r:id="rId13"/>
          <a:extLst>
            <a:ext uri="{FF2B5EF4-FFF2-40B4-BE49-F238E27FC236}">
              <a16:creationId xmlns:a16="http://schemas.microsoft.com/office/drawing/2014/main" id="{B92C22FE-4728-43FB-8B8E-80930E671A29}"/>
            </a:ext>
          </a:extLst>
        </xdr:cNvPr>
        <xdr:cNvSpPr/>
      </xdr:nvSpPr>
      <xdr:spPr>
        <a:xfrm>
          <a:off x="6543333" y="4893483"/>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Summary of Transmission Lines</a:t>
          </a:r>
        </a:p>
      </xdr:txBody>
    </xdr:sp>
    <xdr:clientData/>
  </xdr:twoCellAnchor>
  <xdr:twoCellAnchor>
    <xdr:from>
      <xdr:col>9</xdr:col>
      <xdr:colOff>489265</xdr:colOff>
      <xdr:row>10</xdr:row>
      <xdr:rowOff>169334</xdr:rowOff>
    </xdr:from>
    <xdr:to>
      <xdr:col>11</xdr:col>
      <xdr:colOff>575465</xdr:colOff>
      <xdr:row>13</xdr:row>
      <xdr:rowOff>148167</xdr:rowOff>
    </xdr:to>
    <xdr:sp macro="" textlink="">
      <xdr:nvSpPr>
        <xdr:cNvPr id="21" name="Retângulo 20">
          <a:hlinkClick xmlns:r="http://schemas.openxmlformats.org/officeDocument/2006/relationships" r:id="rId14"/>
          <a:extLst>
            <a:ext uri="{FF2B5EF4-FFF2-40B4-BE49-F238E27FC236}">
              <a16:creationId xmlns:a16="http://schemas.microsoft.com/office/drawing/2014/main" id="{CFE9D707-1508-49DF-9A75-F53AB85E89F5}"/>
            </a:ext>
          </a:extLst>
        </xdr:cNvPr>
        <xdr:cNvSpPr/>
      </xdr:nvSpPr>
      <xdr:spPr>
        <a:xfrm>
          <a:off x="6775765" y="2645834"/>
          <a:ext cx="14832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Corporate Transmission </a:t>
          </a:r>
        </a:p>
      </xdr:txBody>
    </xdr:sp>
    <xdr:clientData/>
  </xdr:twoCellAnchor>
  <xdr:twoCellAnchor>
    <xdr:from>
      <xdr:col>9</xdr:col>
      <xdr:colOff>492157</xdr:colOff>
      <xdr:row>16</xdr:row>
      <xdr:rowOff>66113</xdr:rowOff>
    </xdr:from>
    <xdr:to>
      <xdr:col>11</xdr:col>
      <xdr:colOff>578357</xdr:colOff>
      <xdr:row>19</xdr:row>
      <xdr:rowOff>44946</xdr:rowOff>
    </xdr:to>
    <xdr:sp macro="" textlink="">
      <xdr:nvSpPr>
        <xdr:cNvPr id="22" name="Retângulo 21">
          <a:hlinkClick xmlns:r="http://schemas.openxmlformats.org/officeDocument/2006/relationships" r:id="rId15"/>
          <a:extLst>
            <a:ext uri="{FF2B5EF4-FFF2-40B4-BE49-F238E27FC236}">
              <a16:creationId xmlns:a16="http://schemas.microsoft.com/office/drawing/2014/main" id="{63643E37-04F8-44C7-AECC-EA9351AA9A40}"/>
            </a:ext>
          </a:extLst>
        </xdr:cNvPr>
        <xdr:cNvSpPr/>
      </xdr:nvSpPr>
      <xdr:spPr>
        <a:xfrm>
          <a:off x="6543333" y="3730437"/>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List of Modules</a:t>
          </a:r>
        </a:p>
      </xdr:txBody>
    </xdr:sp>
    <xdr:clientData/>
  </xdr:twoCellAnchor>
  <xdr:twoCellAnchor>
    <xdr:from>
      <xdr:col>12</xdr:col>
      <xdr:colOff>656172</xdr:colOff>
      <xdr:row>10</xdr:row>
      <xdr:rowOff>169334</xdr:rowOff>
    </xdr:from>
    <xdr:to>
      <xdr:col>15</xdr:col>
      <xdr:colOff>43872</xdr:colOff>
      <xdr:row>13</xdr:row>
      <xdr:rowOff>148167</xdr:rowOff>
    </xdr:to>
    <xdr:sp macro="" textlink="">
      <xdr:nvSpPr>
        <xdr:cNvPr id="23" name="Retângulo 22">
          <a:hlinkClick xmlns:r="http://schemas.openxmlformats.org/officeDocument/2006/relationships" r:id="rId16"/>
          <a:extLst>
            <a:ext uri="{FF2B5EF4-FFF2-40B4-BE49-F238E27FC236}">
              <a16:creationId xmlns:a16="http://schemas.microsoft.com/office/drawing/2014/main" id="{FA1BA668-528C-44A0-8391-22FF7E4C774E}"/>
            </a:ext>
          </a:extLst>
        </xdr:cNvPr>
        <xdr:cNvSpPr/>
      </xdr:nvSpPr>
      <xdr:spPr>
        <a:xfrm>
          <a:off x="9038172" y="2645834"/>
          <a:ext cx="14832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Employees</a:t>
          </a:r>
        </a:p>
      </xdr:txBody>
    </xdr:sp>
    <xdr:clientData/>
  </xdr:twoCellAnchor>
  <xdr:twoCellAnchor>
    <xdr:from>
      <xdr:col>12</xdr:col>
      <xdr:colOff>656172</xdr:colOff>
      <xdr:row>22</xdr:row>
      <xdr:rowOff>59277</xdr:rowOff>
    </xdr:from>
    <xdr:to>
      <xdr:col>15</xdr:col>
      <xdr:colOff>43872</xdr:colOff>
      <xdr:row>25</xdr:row>
      <xdr:rowOff>38110</xdr:rowOff>
    </xdr:to>
    <xdr:sp macro="" textlink="">
      <xdr:nvSpPr>
        <xdr:cNvPr id="24" name="Retângulo 23">
          <a:hlinkClick xmlns:r="http://schemas.openxmlformats.org/officeDocument/2006/relationships" r:id="rId17"/>
          <a:extLst>
            <a:ext uri="{FF2B5EF4-FFF2-40B4-BE49-F238E27FC236}">
              <a16:creationId xmlns:a16="http://schemas.microsoft.com/office/drawing/2014/main" id="{37C79FAD-55B8-439E-B0A4-4D4706E4D614}"/>
            </a:ext>
          </a:extLst>
        </xdr:cNvPr>
        <xdr:cNvSpPr/>
      </xdr:nvSpPr>
      <xdr:spPr>
        <a:xfrm>
          <a:off x="9038172" y="4745577"/>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Nuclear - Operational Data</a:t>
          </a:r>
        </a:p>
      </xdr:txBody>
    </xdr:sp>
    <xdr:clientData/>
  </xdr:twoCellAnchor>
  <xdr:twoCellAnchor>
    <xdr:from>
      <xdr:col>16</xdr:col>
      <xdr:colOff>123552</xdr:colOff>
      <xdr:row>10</xdr:row>
      <xdr:rowOff>169334</xdr:rowOff>
    </xdr:from>
    <xdr:to>
      <xdr:col>18</xdr:col>
      <xdr:colOff>209752</xdr:colOff>
      <xdr:row>13</xdr:row>
      <xdr:rowOff>148167</xdr:rowOff>
    </xdr:to>
    <xdr:sp macro="" textlink="">
      <xdr:nvSpPr>
        <xdr:cNvPr id="25" name="Retângulo 24">
          <a:hlinkClick xmlns:r="http://schemas.openxmlformats.org/officeDocument/2006/relationships" r:id="rId18"/>
          <a:extLst>
            <a:ext uri="{FF2B5EF4-FFF2-40B4-BE49-F238E27FC236}">
              <a16:creationId xmlns:a16="http://schemas.microsoft.com/office/drawing/2014/main" id="{EE367FBA-5610-4F72-8454-1F49D5D28B62}"/>
            </a:ext>
          </a:extLst>
        </xdr:cNvPr>
        <xdr:cNvSpPr/>
      </xdr:nvSpPr>
      <xdr:spPr>
        <a:xfrm>
          <a:off x="11299552" y="2645834"/>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Total Investment</a:t>
          </a:r>
        </a:p>
      </xdr:txBody>
    </xdr:sp>
    <xdr:clientData/>
  </xdr:twoCellAnchor>
  <xdr:twoCellAnchor>
    <xdr:from>
      <xdr:col>18</xdr:col>
      <xdr:colOff>482888</xdr:colOff>
      <xdr:row>10</xdr:row>
      <xdr:rowOff>169334</xdr:rowOff>
    </xdr:from>
    <xdr:to>
      <xdr:col>20</xdr:col>
      <xdr:colOff>569088</xdr:colOff>
      <xdr:row>13</xdr:row>
      <xdr:rowOff>148167</xdr:rowOff>
    </xdr:to>
    <xdr:sp macro="" textlink="">
      <xdr:nvSpPr>
        <xdr:cNvPr id="26" name="Retângulo 25">
          <a:hlinkClick xmlns:r="http://schemas.openxmlformats.org/officeDocument/2006/relationships" r:id="rId19"/>
          <a:extLst>
            <a:ext uri="{FF2B5EF4-FFF2-40B4-BE49-F238E27FC236}">
              <a16:creationId xmlns:a16="http://schemas.microsoft.com/office/drawing/2014/main" id="{8B7B1C6A-1319-4AA5-87D8-78A2703D9FAC}"/>
            </a:ext>
          </a:extLst>
        </xdr:cNvPr>
        <xdr:cNvSpPr/>
      </xdr:nvSpPr>
      <xdr:spPr>
        <a:xfrm>
          <a:off x="13055888" y="2645834"/>
          <a:ext cx="14832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Inv. SPE Generation</a:t>
          </a:r>
        </a:p>
      </xdr:txBody>
    </xdr:sp>
    <xdr:clientData/>
  </xdr:twoCellAnchor>
  <xdr:twoCellAnchor>
    <xdr:from>
      <xdr:col>18</xdr:col>
      <xdr:colOff>482888</xdr:colOff>
      <xdr:row>16</xdr:row>
      <xdr:rowOff>84068</xdr:rowOff>
    </xdr:from>
    <xdr:to>
      <xdr:col>20</xdr:col>
      <xdr:colOff>569088</xdr:colOff>
      <xdr:row>19</xdr:row>
      <xdr:rowOff>62901</xdr:rowOff>
    </xdr:to>
    <xdr:sp macro="" textlink="">
      <xdr:nvSpPr>
        <xdr:cNvPr id="27" name="Retângulo 26">
          <a:hlinkClick xmlns:r="http://schemas.openxmlformats.org/officeDocument/2006/relationships" r:id="rId20"/>
          <a:extLst>
            <a:ext uri="{FF2B5EF4-FFF2-40B4-BE49-F238E27FC236}">
              <a16:creationId xmlns:a16="http://schemas.microsoft.com/office/drawing/2014/main" id="{36FF6ABE-CE71-4B5A-8A2B-2F29D46EF645}"/>
            </a:ext>
          </a:extLst>
        </xdr:cNvPr>
        <xdr:cNvSpPr/>
      </xdr:nvSpPr>
      <xdr:spPr>
        <a:xfrm>
          <a:off x="13055888" y="3665468"/>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Transmission CAPEX</a:t>
          </a:r>
          <a:endParaRPr lang="pt-BR" sz="1100" b="1"/>
        </a:p>
      </xdr:txBody>
    </xdr:sp>
    <xdr:clientData/>
  </xdr:twoCellAnchor>
  <xdr:twoCellAnchor>
    <xdr:from>
      <xdr:col>16</xdr:col>
      <xdr:colOff>123552</xdr:colOff>
      <xdr:row>16</xdr:row>
      <xdr:rowOff>84068</xdr:rowOff>
    </xdr:from>
    <xdr:to>
      <xdr:col>18</xdr:col>
      <xdr:colOff>209752</xdr:colOff>
      <xdr:row>19</xdr:row>
      <xdr:rowOff>62901</xdr:rowOff>
    </xdr:to>
    <xdr:sp macro="" textlink="">
      <xdr:nvSpPr>
        <xdr:cNvPr id="28" name="Retângulo 27">
          <a:hlinkClick xmlns:r="http://schemas.openxmlformats.org/officeDocument/2006/relationships" r:id="rId21"/>
          <a:extLst>
            <a:ext uri="{FF2B5EF4-FFF2-40B4-BE49-F238E27FC236}">
              <a16:creationId xmlns:a16="http://schemas.microsoft.com/office/drawing/2014/main" id="{14DBD026-6FE2-4A77-B22A-80D9C32360CD}"/>
            </a:ext>
          </a:extLst>
        </xdr:cNvPr>
        <xdr:cNvSpPr/>
      </xdr:nvSpPr>
      <xdr:spPr>
        <a:xfrm>
          <a:off x="11299552" y="3665468"/>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Inv. Full</a:t>
          </a:r>
          <a:r>
            <a:rPr lang="en" sz="1100"/>
            <a:t> </a:t>
          </a:r>
          <a:r>
            <a:rPr lang="en" sz="1100" b="1"/>
            <a:t>Generation</a:t>
          </a:r>
        </a:p>
      </xdr:txBody>
    </xdr:sp>
    <xdr:clientData/>
  </xdr:twoCellAnchor>
  <xdr:twoCellAnchor>
    <xdr:from>
      <xdr:col>18</xdr:col>
      <xdr:colOff>482888</xdr:colOff>
      <xdr:row>22</xdr:row>
      <xdr:rowOff>59277</xdr:rowOff>
    </xdr:from>
    <xdr:to>
      <xdr:col>20</xdr:col>
      <xdr:colOff>569088</xdr:colOff>
      <xdr:row>25</xdr:row>
      <xdr:rowOff>38110</xdr:rowOff>
    </xdr:to>
    <xdr:sp macro="" textlink="">
      <xdr:nvSpPr>
        <xdr:cNvPr id="30" name="Retângulo 29">
          <a:hlinkClick xmlns:r="http://schemas.openxmlformats.org/officeDocument/2006/relationships" r:id="rId22"/>
          <a:extLst>
            <a:ext uri="{FF2B5EF4-FFF2-40B4-BE49-F238E27FC236}">
              <a16:creationId xmlns:a16="http://schemas.microsoft.com/office/drawing/2014/main" id="{E69F1ED1-90B9-4097-B6FB-394030EF502A}"/>
            </a:ext>
          </a:extLst>
        </xdr:cNvPr>
        <xdr:cNvSpPr/>
      </xdr:nvSpPr>
      <xdr:spPr>
        <a:xfrm>
          <a:off x="13055888" y="4745577"/>
          <a:ext cx="14832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Inv. SPE Transmission Lines</a:t>
          </a:r>
        </a:p>
      </xdr:txBody>
    </xdr:sp>
    <xdr:clientData/>
  </xdr:twoCellAnchor>
  <xdr:twoCellAnchor>
    <xdr:from>
      <xdr:col>16</xdr:col>
      <xdr:colOff>116831</xdr:colOff>
      <xdr:row>22</xdr:row>
      <xdr:rowOff>63746</xdr:rowOff>
    </xdr:from>
    <xdr:to>
      <xdr:col>18</xdr:col>
      <xdr:colOff>203031</xdr:colOff>
      <xdr:row>25</xdr:row>
      <xdr:rowOff>42579</xdr:rowOff>
    </xdr:to>
    <xdr:sp macro="" textlink="">
      <xdr:nvSpPr>
        <xdr:cNvPr id="31" name="Retângulo 30">
          <a:hlinkClick xmlns:r="http://schemas.openxmlformats.org/officeDocument/2006/relationships" r:id="rId23"/>
          <a:extLst>
            <a:ext uri="{FF2B5EF4-FFF2-40B4-BE49-F238E27FC236}">
              <a16:creationId xmlns:a16="http://schemas.microsoft.com/office/drawing/2014/main" id="{78FFE1AF-07F7-462F-98E6-F86D6BD899CB}"/>
            </a:ext>
          </a:extLst>
        </xdr:cNvPr>
        <xdr:cNvSpPr/>
      </xdr:nvSpPr>
      <xdr:spPr>
        <a:xfrm>
          <a:off x="10874478" y="4871070"/>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Inv. SPE Substations</a:t>
          </a:r>
        </a:p>
      </xdr:txBody>
    </xdr:sp>
    <xdr:clientData/>
  </xdr:twoCellAnchor>
  <xdr:twoCellAnchor>
    <xdr:from>
      <xdr:col>21</xdr:col>
      <xdr:colOff>604472</xdr:colOff>
      <xdr:row>10</xdr:row>
      <xdr:rowOff>169334</xdr:rowOff>
    </xdr:from>
    <xdr:to>
      <xdr:col>24</xdr:col>
      <xdr:colOff>23922</xdr:colOff>
      <xdr:row>13</xdr:row>
      <xdr:rowOff>148167</xdr:rowOff>
    </xdr:to>
    <xdr:sp macro="" textlink="">
      <xdr:nvSpPr>
        <xdr:cNvPr id="32" name="Retângulo 31">
          <a:hlinkClick xmlns:r="http://schemas.openxmlformats.org/officeDocument/2006/relationships" r:id="rId24"/>
          <a:extLst>
            <a:ext uri="{FF2B5EF4-FFF2-40B4-BE49-F238E27FC236}">
              <a16:creationId xmlns:a16="http://schemas.microsoft.com/office/drawing/2014/main" id="{DBAAB67E-5F69-4479-8395-21B7F20BA587}"/>
            </a:ext>
          </a:extLst>
        </xdr:cNvPr>
        <xdr:cNvSpPr/>
      </xdr:nvSpPr>
      <xdr:spPr>
        <a:xfrm>
          <a:off x="15272972" y="2645834"/>
          <a:ext cx="1470500"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Operational Data</a:t>
          </a:r>
        </a:p>
      </xdr:txBody>
    </xdr:sp>
    <xdr:clientData/>
  </xdr:twoCellAnchor>
  <xdr:twoCellAnchor>
    <xdr:from>
      <xdr:col>21</xdr:col>
      <xdr:colOff>604472</xdr:colOff>
      <xdr:row>16</xdr:row>
      <xdr:rowOff>84068</xdr:rowOff>
    </xdr:from>
    <xdr:to>
      <xdr:col>24</xdr:col>
      <xdr:colOff>23922</xdr:colOff>
      <xdr:row>19</xdr:row>
      <xdr:rowOff>62901</xdr:rowOff>
    </xdr:to>
    <xdr:sp macro="" textlink="">
      <xdr:nvSpPr>
        <xdr:cNvPr id="33" name="Retângulo 32">
          <a:hlinkClick xmlns:r="http://schemas.openxmlformats.org/officeDocument/2006/relationships" r:id="rId25"/>
          <a:extLst>
            <a:ext uri="{FF2B5EF4-FFF2-40B4-BE49-F238E27FC236}">
              <a16:creationId xmlns:a16="http://schemas.microsoft.com/office/drawing/2014/main" id="{F620CA70-38BE-463D-93EA-B6AB989AE52B}"/>
            </a:ext>
          </a:extLst>
        </xdr:cNvPr>
        <xdr:cNvSpPr/>
      </xdr:nvSpPr>
      <xdr:spPr>
        <a:xfrm>
          <a:off x="15272972" y="3665468"/>
          <a:ext cx="1470500"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SPE Substations</a:t>
          </a:r>
        </a:p>
      </xdr:txBody>
    </xdr:sp>
    <xdr:clientData/>
  </xdr:twoCellAnchor>
  <xdr:twoCellAnchor>
    <xdr:from>
      <xdr:col>24</xdr:col>
      <xdr:colOff>305525</xdr:colOff>
      <xdr:row>10</xdr:row>
      <xdr:rowOff>169334</xdr:rowOff>
    </xdr:from>
    <xdr:to>
      <xdr:col>26</xdr:col>
      <xdr:colOff>497558</xdr:colOff>
      <xdr:row>13</xdr:row>
      <xdr:rowOff>148167</xdr:rowOff>
    </xdr:to>
    <xdr:sp macro="" textlink="">
      <xdr:nvSpPr>
        <xdr:cNvPr id="34" name="Retângulo 33">
          <a:hlinkClick xmlns:r="http://schemas.openxmlformats.org/officeDocument/2006/relationships" r:id="rId26"/>
          <a:extLst>
            <a:ext uri="{FF2B5EF4-FFF2-40B4-BE49-F238E27FC236}">
              <a16:creationId xmlns:a16="http://schemas.microsoft.com/office/drawing/2014/main" id="{9CB8660B-5008-4F96-871F-90A514714C23}"/>
            </a:ext>
          </a:extLst>
        </xdr:cNvPr>
        <xdr:cNvSpPr/>
      </xdr:nvSpPr>
      <xdr:spPr>
        <a:xfrm>
          <a:off x="17025075" y="2645834"/>
          <a:ext cx="1474733"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SPE Transmission Lines</a:t>
          </a:r>
        </a:p>
        <a:p>
          <a:pPr algn="ctr"/>
          <a:endParaRPr/>
        </a:p>
      </xdr:txBody>
    </xdr:sp>
    <xdr:clientData/>
  </xdr:twoCellAnchor>
  <xdr:twoCellAnchor>
    <xdr:from>
      <xdr:col>24</xdr:col>
      <xdr:colOff>305525</xdr:colOff>
      <xdr:row>16</xdr:row>
      <xdr:rowOff>84068</xdr:rowOff>
    </xdr:from>
    <xdr:to>
      <xdr:col>26</xdr:col>
      <xdr:colOff>497558</xdr:colOff>
      <xdr:row>19</xdr:row>
      <xdr:rowOff>62901</xdr:rowOff>
    </xdr:to>
    <xdr:sp macro="" textlink="">
      <xdr:nvSpPr>
        <xdr:cNvPr id="35" name="Retângulo 34">
          <a:hlinkClick xmlns:r="http://schemas.openxmlformats.org/officeDocument/2006/relationships" r:id="rId27"/>
          <a:extLst>
            <a:ext uri="{FF2B5EF4-FFF2-40B4-BE49-F238E27FC236}">
              <a16:creationId xmlns:a16="http://schemas.microsoft.com/office/drawing/2014/main" id="{89EE07DF-4FFF-4689-80B9-07917F6054B3}"/>
            </a:ext>
          </a:extLst>
        </xdr:cNvPr>
        <xdr:cNvSpPr/>
      </xdr:nvSpPr>
      <xdr:spPr>
        <a:xfrm>
          <a:off x="17025075" y="3665468"/>
          <a:ext cx="1474733" cy="531283"/>
        </a:xfrm>
        <a:prstGeom prst="roundRect">
          <a:avLst/>
        </a:prstGeom>
        <a:solidFill>
          <a:schemeClr val="accent1">
            <a:lumMod val="50000"/>
          </a:schemeClr>
        </a:solidFill>
        <a:ln>
          <a:noFill/>
        </a:ln>
        <a:effectLst>
          <a:outerShdw blurRad="57785" dist="33020" dir="3180000" algn="ctr">
            <a:srgbClr val="000000">
              <a:alpha val="3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Loans and </a:t>
          </a:r>
        </a:p>
        <a:p>
          <a:pPr algn="ctr"/>
          <a:r>
            <a:rPr lang="en" sz="1100" b="1"/>
            <a:t>Financ. SPE</a:t>
          </a:r>
        </a:p>
      </xdr:txBody>
    </xdr:sp>
    <xdr:clientData/>
  </xdr:twoCellAnchor>
  <xdr:twoCellAnchor>
    <xdr:from>
      <xdr:col>23</xdr:col>
      <xdr:colOff>173882</xdr:colOff>
      <xdr:row>22</xdr:row>
      <xdr:rowOff>59277</xdr:rowOff>
    </xdr:from>
    <xdr:to>
      <xdr:col>25</xdr:col>
      <xdr:colOff>238916</xdr:colOff>
      <xdr:row>25</xdr:row>
      <xdr:rowOff>38110</xdr:rowOff>
    </xdr:to>
    <xdr:sp macro="" textlink="">
      <xdr:nvSpPr>
        <xdr:cNvPr id="36" name="Retângulo 35">
          <a:hlinkClick xmlns:r="http://schemas.openxmlformats.org/officeDocument/2006/relationships" r:id="rId28"/>
          <a:extLst>
            <a:ext uri="{FF2B5EF4-FFF2-40B4-BE49-F238E27FC236}">
              <a16:creationId xmlns:a16="http://schemas.microsoft.com/office/drawing/2014/main" id="{D4F32CB7-CE02-4B87-B103-E7CB84637B53}"/>
            </a:ext>
          </a:extLst>
        </xdr:cNvPr>
        <xdr:cNvSpPr/>
      </xdr:nvSpPr>
      <xdr:spPr>
        <a:xfrm>
          <a:off x="16125082" y="4745577"/>
          <a:ext cx="1474734" cy="53128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Loans and Financing by Company</a:t>
          </a:r>
        </a:p>
      </xdr:txBody>
    </xdr:sp>
    <xdr:clientData/>
  </xdr:twoCellAnchor>
  <xdr:twoCellAnchor>
    <xdr:from>
      <xdr:col>1</xdr:col>
      <xdr:colOff>251507</xdr:colOff>
      <xdr:row>10</xdr:row>
      <xdr:rowOff>169334</xdr:rowOff>
    </xdr:from>
    <xdr:to>
      <xdr:col>3</xdr:col>
      <xdr:colOff>337707</xdr:colOff>
      <xdr:row>13</xdr:row>
      <xdr:rowOff>148167</xdr:rowOff>
    </xdr:to>
    <xdr:sp macro="" textlink="">
      <xdr:nvSpPr>
        <xdr:cNvPr id="29" name="Retângulo 9">
          <a:hlinkClick xmlns:r="http://schemas.openxmlformats.org/officeDocument/2006/relationships" r:id="rId3"/>
          <a:extLst>
            <a:ext uri="{FF2B5EF4-FFF2-40B4-BE49-F238E27FC236}">
              <a16:creationId xmlns:a16="http://schemas.microsoft.com/office/drawing/2014/main" id="{761B1207-261E-E156-834F-52FBC571163B}"/>
            </a:ext>
          </a:extLst>
        </xdr:cNvPr>
        <xdr:cNvSpPr/>
      </xdr:nvSpPr>
      <xdr:spPr>
        <a:xfrm>
          <a:off x="923860" y="2690658"/>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200" b="1"/>
            <a:t>Market Data</a:t>
          </a:r>
        </a:p>
      </xdr:txBody>
    </xdr:sp>
    <xdr:clientData/>
  </xdr:twoCellAnchor>
  <xdr:twoCellAnchor>
    <xdr:from>
      <xdr:col>3</xdr:col>
      <xdr:colOff>618327</xdr:colOff>
      <xdr:row>10</xdr:row>
      <xdr:rowOff>169334</xdr:rowOff>
    </xdr:from>
    <xdr:to>
      <xdr:col>6</xdr:col>
      <xdr:colOff>6027</xdr:colOff>
      <xdr:row>13</xdr:row>
      <xdr:rowOff>148167</xdr:rowOff>
    </xdr:to>
    <xdr:sp macro="" textlink="">
      <xdr:nvSpPr>
        <xdr:cNvPr id="37" name="Retângulo 13">
          <a:hlinkClick xmlns:r="http://schemas.openxmlformats.org/officeDocument/2006/relationships" r:id="rId7"/>
          <a:extLst>
            <a:ext uri="{FF2B5EF4-FFF2-40B4-BE49-F238E27FC236}">
              <a16:creationId xmlns:a16="http://schemas.microsoft.com/office/drawing/2014/main" id="{BF487C25-0011-3780-5B7E-728DF9C9772D}"/>
            </a:ext>
          </a:extLst>
        </xdr:cNvPr>
        <xdr:cNvSpPr/>
      </xdr:nvSpPr>
      <xdr:spPr>
        <a:xfrm>
          <a:off x="2635386" y="2690658"/>
          <a:ext cx="1404759"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G Assets and </a:t>
          </a:r>
        </a:p>
        <a:p>
          <a:pPr algn="ctr"/>
          <a:r>
            <a:rPr lang="en" sz="1100" b="1"/>
            <a:t>Generated Energy</a:t>
          </a:r>
        </a:p>
      </xdr:txBody>
    </xdr:sp>
    <xdr:clientData/>
  </xdr:twoCellAnchor>
  <xdr:twoCellAnchor>
    <xdr:from>
      <xdr:col>6</xdr:col>
      <xdr:colOff>274702</xdr:colOff>
      <xdr:row>10</xdr:row>
      <xdr:rowOff>169334</xdr:rowOff>
    </xdr:from>
    <xdr:to>
      <xdr:col>8</xdr:col>
      <xdr:colOff>360902</xdr:colOff>
      <xdr:row>13</xdr:row>
      <xdr:rowOff>148167</xdr:rowOff>
    </xdr:to>
    <xdr:sp macro="" textlink="">
      <xdr:nvSpPr>
        <xdr:cNvPr id="38" name="Retângulo 14">
          <a:hlinkClick xmlns:r="http://schemas.openxmlformats.org/officeDocument/2006/relationships" r:id="rId8"/>
          <a:extLst>
            <a:ext uri="{FF2B5EF4-FFF2-40B4-BE49-F238E27FC236}">
              <a16:creationId xmlns:a16="http://schemas.microsoft.com/office/drawing/2014/main" id="{34777DC2-BD47-AD05-1BD2-2618BBE40A5F}"/>
            </a:ext>
          </a:extLst>
        </xdr:cNvPr>
        <xdr:cNvSpPr/>
      </xdr:nvSpPr>
      <xdr:spPr>
        <a:xfrm>
          <a:off x="4308820" y="2690658"/>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050" b="1"/>
            <a:t>G Assets and </a:t>
          </a:r>
        </a:p>
        <a:p>
          <a:pPr algn="ctr"/>
          <a:r>
            <a:rPr lang="en" sz="1050" b="1"/>
            <a:t>Generated Energy O&amp;M</a:t>
          </a:r>
        </a:p>
      </xdr:txBody>
    </xdr:sp>
    <xdr:clientData/>
  </xdr:twoCellAnchor>
  <xdr:twoCellAnchor>
    <xdr:from>
      <xdr:col>9</xdr:col>
      <xdr:colOff>492157</xdr:colOff>
      <xdr:row>10</xdr:row>
      <xdr:rowOff>169334</xdr:rowOff>
    </xdr:from>
    <xdr:to>
      <xdr:col>11</xdr:col>
      <xdr:colOff>578357</xdr:colOff>
      <xdr:row>13</xdr:row>
      <xdr:rowOff>148167</xdr:rowOff>
    </xdr:to>
    <xdr:sp macro="" textlink="">
      <xdr:nvSpPr>
        <xdr:cNvPr id="39" name="Retângulo 20">
          <a:hlinkClick xmlns:r="http://schemas.openxmlformats.org/officeDocument/2006/relationships" r:id="rId29"/>
          <a:extLst>
            <a:ext uri="{FF2B5EF4-FFF2-40B4-BE49-F238E27FC236}">
              <a16:creationId xmlns:a16="http://schemas.microsoft.com/office/drawing/2014/main" id="{E9081388-F77A-D88B-BC6E-E6385FC0E87C}"/>
            </a:ext>
          </a:extLst>
        </xdr:cNvPr>
        <xdr:cNvSpPr/>
      </xdr:nvSpPr>
      <xdr:spPr>
        <a:xfrm>
          <a:off x="6543333" y="2690658"/>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RAP Current</a:t>
          </a:r>
          <a:endParaRPr lang="pt-BR" sz="1100" b="1"/>
        </a:p>
      </xdr:txBody>
    </xdr:sp>
    <xdr:clientData/>
  </xdr:twoCellAnchor>
  <xdr:twoCellAnchor>
    <xdr:from>
      <xdr:col>12</xdr:col>
      <xdr:colOff>611348</xdr:colOff>
      <xdr:row>10</xdr:row>
      <xdr:rowOff>169334</xdr:rowOff>
    </xdr:from>
    <xdr:to>
      <xdr:col>14</xdr:col>
      <xdr:colOff>671401</xdr:colOff>
      <xdr:row>13</xdr:row>
      <xdr:rowOff>148167</xdr:rowOff>
    </xdr:to>
    <xdr:sp macro="" textlink="">
      <xdr:nvSpPr>
        <xdr:cNvPr id="40" name="Retângulo 22">
          <a:hlinkClick xmlns:r="http://schemas.openxmlformats.org/officeDocument/2006/relationships" r:id="rId16"/>
          <a:extLst>
            <a:ext uri="{FF2B5EF4-FFF2-40B4-BE49-F238E27FC236}">
              <a16:creationId xmlns:a16="http://schemas.microsoft.com/office/drawing/2014/main" id="{1FC609BC-80EA-7077-D90A-36911D8283A9}"/>
            </a:ext>
          </a:extLst>
        </xdr:cNvPr>
        <xdr:cNvSpPr/>
      </xdr:nvSpPr>
      <xdr:spPr>
        <a:xfrm>
          <a:off x="8679583" y="2690658"/>
          <a:ext cx="1404759"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Employees</a:t>
          </a:r>
        </a:p>
      </xdr:txBody>
    </xdr:sp>
    <xdr:clientData/>
  </xdr:twoCellAnchor>
  <xdr:twoCellAnchor>
    <xdr:from>
      <xdr:col>16</xdr:col>
      <xdr:colOff>78728</xdr:colOff>
      <xdr:row>10</xdr:row>
      <xdr:rowOff>169334</xdr:rowOff>
    </xdr:from>
    <xdr:to>
      <xdr:col>18</xdr:col>
      <xdr:colOff>164928</xdr:colOff>
      <xdr:row>13</xdr:row>
      <xdr:rowOff>148167</xdr:rowOff>
    </xdr:to>
    <xdr:sp macro="" textlink="">
      <xdr:nvSpPr>
        <xdr:cNvPr id="41" name="Retângulo 24">
          <a:hlinkClick xmlns:r="http://schemas.openxmlformats.org/officeDocument/2006/relationships" r:id="rId18"/>
          <a:extLst>
            <a:ext uri="{FF2B5EF4-FFF2-40B4-BE49-F238E27FC236}">
              <a16:creationId xmlns:a16="http://schemas.microsoft.com/office/drawing/2014/main" id="{0B96C6DA-972A-E36E-7335-844B828AF6D2}"/>
            </a:ext>
          </a:extLst>
        </xdr:cNvPr>
        <xdr:cNvSpPr/>
      </xdr:nvSpPr>
      <xdr:spPr>
        <a:xfrm>
          <a:off x="10836375" y="2690658"/>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Total Investment</a:t>
          </a:r>
        </a:p>
      </xdr:txBody>
    </xdr:sp>
    <xdr:clientData/>
  </xdr:twoCellAnchor>
  <xdr:twoCellAnchor>
    <xdr:from>
      <xdr:col>18</xdr:col>
      <xdr:colOff>438064</xdr:colOff>
      <xdr:row>10</xdr:row>
      <xdr:rowOff>169334</xdr:rowOff>
    </xdr:from>
    <xdr:to>
      <xdr:col>20</xdr:col>
      <xdr:colOff>524264</xdr:colOff>
      <xdr:row>13</xdr:row>
      <xdr:rowOff>148167</xdr:rowOff>
    </xdr:to>
    <xdr:sp macro="" textlink="">
      <xdr:nvSpPr>
        <xdr:cNvPr id="42" name="Retângulo 25">
          <a:hlinkClick xmlns:r="http://schemas.openxmlformats.org/officeDocument/2006/relationships" r:id="rId19"/>
          <a:extLst>
            <a:ext uri="{FF2B5EF4-FFF2-40B4-BE49-F238E27FC236}">
              <a16:creationId xmlns:a16="http://schemas.microsoft.com/office/drawing/2014/main" id="{15A3A66B-E7DB-079B-F6B6-774A8EDEB2FB}"/>
            </a:ext>
          </a:extLst>
        </xdr:cNvPr>
        <xdr:cNvSpPr/>
      </xdr:nvSpPr>
      <xdr:spPr>
        <a:xfrm>
          <a:off x="12540417" y="2690658"/>
          <a:ext cx="1430906"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Inv. SPE Generation</a:t>
          </a:r>
        </a:p>
      </xdr:txBody>
    </xdr:sp>
    <xdr:clientData/>
  </xdr:twoCellAnchor>
  <xdr:twoCellAnchor>
    <xdr:from>
      <xdr:col>21</xdr:col>
      <xdr:colOff>559648</xdr:colOff>
      <xdr:row>10</xdr:row>
      <xdr:rowOff>169334</xdr:rowOff>
    </xdr:from>
    <xdr:to>
      <xdr:col>23</xdr:col>
      <xdr:colOff>707480</xdr:colOff>
      <xdr:row>13</xdr:row>
      <xdr:rowOff>148167</xdr:rowOff>
    </xdr:to>
    <xdr:sp macro="" textlink="">
      <xdr:nvSpPr>
        <xdr:cNvPr id="43" name="Retângulo 31">
          <a:hlinkClick xmlns:r="http://schemas.openxmlformats.org/officeDocument/2006/relationships" r:id="rId24"/>
          <a:extLst>
            <a:ext uri="{FF2B5EF4-FFF2-40B4-BE49-F238E27FC236}">
              <a16:creationId xmlns:a16="http://schemas.microsoft.com/office/drawing/2014/main" id="{6CB5C376-67B2-5083-2ED1-A35249322785}"/>
            </a:ext>
          </a:extLst>
        </xdr:cNvPr>
        <xdr:cNvSpPr/>
      </xdr:nvSpPr>
      <xdr:spPr>
        <a:xfrm>
          <a:off x="14679060" y="2690658"/>
          <a:ext cx="1402891"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Operational Data</a:t>
          </a:r>
        </a:p>
      </xdr:txBody>
    </xdr:sp>
    <xdr:clientData/>
  </xdr:twoCellAnchor>
  <xdr:twoCellAnchor>
    <xdr:from>
      <xdr:col>24</xdr:col>
      <xdr:colOff>260701</xdr:colOff>
      <xdr:row>10</xdr:row>
      <xdr:rowOff>169334</xdr:rowOff>
    </xdr:from>
    <xdr:to>
      <xdr:col>26</xdr:col>
      <xdr:colOff>452734</xdr:colOff>
      <xdr:row>13</xdr:row>
      <xdr:rowOff>148167</xdr:rowOff>
    </xdr:to>
    <xdr:sp macro="" textlink="">
      <xdr:nvSpPr>
        <xdr:cNvPr id="44" name="Retângulo 33">
          <a:hlinkClick xmlns:r="http://schemas.openxmlformats.org/officeDocument/2006/relationships" r:id="rId26"/>
          <a:extLst>
            <a:ext uri="{FF2B5EF4-FFF2-40B4-BE49-F238E27FC236}">
              <a16:creationId xmlns:a16="http://schemas.microsoft.com/office/drawing/2014/main" id="{81970D2E-3F17-725E-6D69-886516BD9F16}"/>
            </a:ext>
          </a:extLst>
        </xdr:cNvPr>
        <xdr:cNvSpPr/>
      </xdr:nvSpPr>
      <xdr:spPr>
        <a:xfrm>
          <a:off x="16363554" y="2690658"/>
          <a:ext cx="1447092"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SPE Transmission Lines</a:t>
          </a:r>
        </a:p>
        <a:p>
          <a:pPr algn="ctr"/>
          <a:endParaRPr/>
        </a:p>
      </xdr:txBody>
    </xdr:sp>
    <xdr:clientData/>
  </xdr:twoCellAnchor>
  <xdr:twoCellAnchor>
    <xdr:from>
      <xdr:col>24</xdr:col>
      <xdr:colOff>260701</xdr:colOff>
      <xdr:row>16</xdr:row>
      <xdr:rowOff>84068</xdr:rowOff>
    </xdr:from>
    <xdr:to>
      <xdr:col>26</xdr:col>
      <xdr:colOff>452734</xdr:colOff>
      <xdr:row>19</xdr:row>
      <xdr:rowOff>62901</xdr:rowOff>
    </xdr:to>
    <xdr:sp macro="" textlink="">
      <xdr:nvSpPr>
        <xdr:cNvPr id="45" name="Retângulo 34">
          <a:hlinkClick xmlns:r="http://schemas.openxmlformats.org/officeDocument/2006/relationships" r:id="rId27"/>
          <a:extLst>
            <a:ext uri="{FF2B5EF4-FFF2-40B4-BE49-F238E27FC236}">
              <a16:creationId xmlns:a16="http://schemas.microsoft.com/office/drawing/2014/main" id="{578D26C5-AFA9-E4D1-691C-2827AC933663}"/>
            </a:ext>
          </a:extLst>
        </xdr:cNvPr>
        <xdr:cNvSpPr/>
      </xdr:nvSpPr>
      <xdr:spPr>
        <a:xfrm>
          <a:off x="16363554" y="3748392"/>
          <a:ext cx="1447092" cy="550333"/>
        </a:xfrm>
        <a:prstGeom prst="roundRect">
          <a:avLst/>
        </a:prstGeom>
        <a:solidFill>
          <a:schemeClr val="accent1">
            <a:lumMod val="50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 sz="1100" b="1"/>
            <a:t>Loans and </a:t>
          </a:r>
        </a:p>
        <a:p>
          <a:pPr algn="ctr"/>
          <a:r>
            <a:rPr lang="en" sz="1100" b="1"/>
            <a:t>Financ. SPE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82550</xdr:rowOff>
    </xdr:from>
    <xdr:to>
      <xdr:col>1</xdr:col>
      <xdr:colOff>367523</xdr:colOff>
      <xdr:row>2</xdr:row>
      <xdr:rowOff>123683</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AE4F5CB2-F1C9-4E5E-AA32-DE8A558261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3200" y="82550"/>
          <a:ext cx="366888" cy="36688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370063</xdr:colOff>
      <xdr:row>1</xdr:row>
      <xdr:rowOff>87301</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C00AD544-DB83-4E0A-A853-F751F8CD13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1588" y="0"/>
          <a:ext cx="366888" cy="3668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25400</xdr:rowOff>
    </xdr:from>
    <xdr:to>
      <xdr:col>1</xdr:col>
      <xdr:colOff>368793</xdr:colOff>
      <xdr:row>1</xdr:row>
      <xdr:rowOff>1128</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27A25EFE-B071-4890-B87B-50E2CBBD98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4000" y="25400"/>
          <a:ext cx="366888" cy="366888"/>
        </a:xfrm>
        <a:prstGeom prst="rect">
          <a:avLst/>
        </a:prstGeom>
      </xdr:spPr>
    </xdr:pic>
    <xdr:clientData/>
  </xdr:twoCellAnchor>
  <xdr:twoCellAnchor editAs="oneCell">
    <xdr:from>
      <xdr:col>1</xdr:col>
      <xdr:colOff>0</xdr:colOff>
      <xdr:row>0</xdr:row>
      <xdr:rowOff>25400</xdr:rowOff>
    </xdr:from>
    <xdr:to>
      <xdr:col>1</xdr:col>
      <xdr:colOff>368793</xdr:colOff>
      <xdr:row>1</xdr:row>
      <xdr:rowOff>1128</xdr:rowOff>
    </xdr:to>
    <xdr:pic>
      <xdr:nvPicPr>
        <xdr:cNvPr id="3" name="Gráfico 2" descr="Circle with left arrow with solid fill">
          <a:hlinkClick xmlns:r="http://schemas.openxmlformats.org/officeDocument/2006/relationships" r:id="rId1"/>
          <a:extLst>
            <a:ext uri="{FF2B5EF4-FFF2-40B4-BE49-F238E27FC236}">
              <a16:creationId xmlns:a16="http://schemas.microsoft.com/office/drawing/2014/main" id="{3F263EF3-7502-46F5-9A94-07010AC6F1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2875" y="28575"/>
          <a:ext cx="364983" cy="3726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371333</xdr:colOff>
      <xdr:row>1</xdr:row>
      <xdr:rowOff>608</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F0DF07D5-CFD6-480F-B7ED-C41A6F6D1A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0"/>
          <a:ext cx="373238" cy="37208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55566</xdr:rowOff>
    </xdr:from>
    <xdr:to>
      <xdr:col>1</xdr:col>
      <xdr:colOff>370063</xdr:colOff>
      <xdr:row>1</xdr:row>
      <xdr:rowOff>168454</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3CF2166E-7EDC-4D1B-9669-744D56464A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69875" y="55566"/>
          <a:ext cx="366888" cy="36688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370063</xdr:colOff>
      <xdr:row>2</xdr:row>
      <xdr:rowOff>1763</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40BB41BA-714E-4695-8BF9-1878F6C5BD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0"/>
          <a:ext cx="366888" cy="38276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154214</xdr:colOff>
      <xdr:row>0</xdr:row>
      <xdr:rowOff>145142</xdr:rowOff>
    </xdr:from>
    <xdr:to>
      <xdr:col>1</xdr:col>
      <xdr:colOff>371696</xdr:colOff>
      <xdr:row>2</xdr:row>
      <xdr:rowOff>86646</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EB77493C-682B-4929-AC74-3B263020B1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4214" y="145142"/>
          <a:ext cx="366888" cy="3712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203200</xdr:colOff>
      <xdr:row>0</xdr:row>
      <xdr:rowOff>38100</xdr:rowOff>
    </xdr:from>
    <xdr:to>
      <xdr:col>1</xdr:col>
      <xdr:colOff>365095</xdr:colOff>
      <xdr:row>2</xdr:row>
      <xdr:rowOff>2918</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F13596A1-5E44-4805-9CF0-0A39A69B7B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3200" y="38100"/>
          <a:ext cx="366888" cy="3712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36284</xdr:rowOff>
    </xdr:from>
    <xdr:to>
      <xdr:col>1</xdr:col>
      <xdr:colOff>368793</xdr:colOff>
      <xdr:row>0</xdr:row>
      <xdr:rowOff>408137</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6D7F1E20-5876-488B-B6EA-3287CBE6F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90286" y="36284"/>
          <a:ext cx="366888" cy="3712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36284</xdr:rowOff>
    </xdr:from>
    <xdr:to>
      <xdr:col>1</xdr:col>
      <xdr:colOff>368793</xdr:colOff>
      <xdr:row>0</xdr:row>
      <xdr:rowOff>410677</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737CC5F9-1AF0-48B9-A700-0994350234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90500" y="36284"/>
          <a:ext cx="366888" cy="371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91723</xdr:colOff>
      <xdr:row>0</xdr:row>
      <xdr:rowOff>56445</xdr:rowOff>
    </xdr:from>
    <xdr:to>
      <xdr:col>1</xdr:col>
      <xdr:colOff>339725</xdr:colOff>
      <xdr:row>1</xdr:row>
      <xdr:rowOff>149295</xdr:rowOff>
    </xdr:to>
    <xdr:pic>
      <xdr:nvPicPr>
        <xdr:cNvPr id="2" name="Gráfico 5" descr="Circle with left arrow with solid fill">
          <a:hlinkClick xmlns:r="http://schemas.openxmlformats.org/officeDocument/2006/relationships" r:id="rId1"/>
          <a:extLst>
            <a:ext uri="{FF2B5EF4-FFF2-40B4-BE49-F238E27FC236}">
              <a16:creationId xmlns:a16="http://schemas.microsoft.com/office/drawing/2014/main" id="{788F7CD6-E074-4E33-A51A-1AAF1C2E76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723" y="56445"/>
          <a:ext cx="381352" cy="3786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371968</xdr:colOff>
      <xdr:row>2</xdr:row>
      <xdr:rowOff>20426</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6509F7F6-20ED-4DC7-B722-9E46C5204C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9700" y="0"/>
          <a:ext cx="370063" cy="379836"/>
        </a:xfrm>
        <a:prstGeom prst="rect">
          <a:avLst/>
        </a:prstGeom>
      </xdr:spPr>
    </xdr:pic>
    <xdr:clientData/>
  </xdr:twoCellAnchor>
  <xdr:twoCellAnchor editAs="oneCell">
    <xdr:from>
      <xdr:col>1</xdr:col>
      <xdr:colOff>0</xdr:colOff>
      <xdr:row>0</xdr:row>
      <xdr:rowOff>0</xdr:rowOff>
    </xdr:from>
    <xdr:to>
      <xdr:col>1</xdr:col>
      <xdr:colOff>371333</xdr:colOff>
      <xdr:row>2</xdr:row>
      <xdr:rowOff>19791</xdr:rowOff>
    </xdr:to>
    <xdr:pic>
      <xdr:nvPicPr>
        <xdr:cNvPr id="3" name="Gráfico 2" descr="Circle with left arrow with solid fill">
          <a:hlinkClick xmlns:r="http://schemas.openxmlformats.org/officeDocument/2006/relationships" r:id="rId1"/>
          <a:extLst>
            <a:ext uri="{FF2B5EF4-FFF2-40B4-BE49-F238E27FC236}">
              <a16:creationId xmlns:a16="http://schemas.microsoft.com/office/drawing/2014/main" id="{2F406BFA-FA9D-400D-8E5E-C6B063B08D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9700" y="0"/>
          <a:ext cx="373238" cy="37666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373873</xdr:colOff>
      <xdr:row>2</xdr:row>
      <xdr:rowOff>2918</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E35BF2C5-DD4F-4187-A1A2-66373E82C2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9700" y="0"/>
          <a:ext cx="370698" cy="371218"/>
        </a:xfrm>
        <a:prstGeom prst="rect">
          <a:avLst/>
        </a:prstGeom>
      </xdr:spPr>
    </xdr:pic>
    <xdr:clientData/>
  </xdr:twoCellAnchor>
  <xdr:twoCellAnchor editAs="oneCell">
    <xdr:from>
      <xdr:col>1</xdr:col>
      <xdr:colOff>0</xdr:colOff>
      <xdr:row>0</xdr:row>
      <xdr:rowOff>0</xdr:rowOff>
    </xdr:from>
    <xdr:to>
      <xdr:col>1</xdr:col>
      <xdr:colOff>373873</xdr:colOff>
      <xdr:row>2</xdr:row>
      <xdr:rowOff>2918</xdr:rowOff>
    </xdr:to>
    <xdr:pic>
      <xdr:nvPicPr>
        <xdr:cNvPr id="3" name="Gráfico 1" descr="Circle with left arrow with solid fill">
          <a:hlinkClick xmlns:r="http://schemas.openxmlformats.org/officeDocument/2006/relationships" r:id="rId1"/>
          <a:extLst>
            <a:ext uri="{FF2B5EF4-FFF2-40B4-BE49-F238E27FC236}">
              <a16:creationId xmlns:a16="http://schemas.microsoft.com/office/drawing/2014/main" id="{2147DC70-5962-49C4-82BD-AAE5D309D6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0"/>
          <a:ext cx="370698" cy="383918"/>
        </a:xfrm>
        <a:prstGeom prst="rect">
          <a:avLst/>
        </a:prstGeom>
      </xdr:spPr>
    </xdr:pic>
    <xdr:clientData/>
  </xdr:twoCellAnchor>
  <xdr:twoCellAnchor editAs="oneCell">
    <xdr:from>
      <xdr:col>1</xdr:col>
      <xdr:colOff>0</xdr:colOff>
      <xdr:row>0</xdr:row>
      <xdr:rowOff>0</xdr:rowOff>
    </xdr:from>
    <xdr:to>
      <xdr:col>1</xdr:col>
      <xdr:colOff>373873</xdr:colOff>
      <xdr:row>2</xdr:row>
      <xdr:rowOff>2918</xdr:rowOff>
    </xdr:to>
    <xdr:pic>
      <xdr:nvPicPr>
        <xdr:cNvPr id="4" name="Gráfico 1" descr="Circle with left arrow with solid fill">
          <a:hlinkClick xmlns:r="http://schemas.openxmlformats.org/officeDocument/2006/relationships" r:id="rId1"/>
          <a:extLst>
            <a:ext uri="{FF2B5EF4-FFF2-40B4-BE49-F238E27FC236}">
              <a16:creationId xmlns:a16="http://schemas.microsoft.com/office/drawing/2014/main" id="{37585F37-7987-41F9-A8F3-66642F41E7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0"/>
          <a:ext cx="370698" cy="3839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370698</xdr:colOff>
      <xdr:row>2</xdr:row>
      <xdr:rowOff>10901</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46B822B5-2C72-405B-8E89-B246DF4B23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9700" y="0"/>
          <a:ext cx="373873" cy="376026"/>
        </a:xfrm>
        <a:prstGeom prst="rect">
          <a:avLst/>
        </a:prstGeom>
      </xdr:spPr>
    </xdr:pic>
    <xdr:clientData/>
  </xdr:twoCellAnchor>
  <xdr:twoCellAnchor editAs="oneCell">
    <xdr:from>
      <xdr:col>1</xdr:col>
      <xdr:colOff>0</xdr:colOff>
      <xdr:row>0</xdr:row>
      <xdr:rowOff>0</xdr:rowOff>
    </xdr:from>
    <xdr:to>
      <xdr:col>1</xdr:col>
      <xdr:colOff>370698</xdr:colOff>
      <xdr:row>2</xdr:row>
      <xdr:rowOff>10901</xdr:rowOff>
    </xdr:to>
    <xdr:pic>
      <xdr:nvPicPr>
        <xdr:cNvPr id="3" name="Gráfico 2" descr="Circle with left arrow with solid fill">
          <a:hlinkClick xmlns:r="http://schemas.openxmlformats.org/officeDocument/2006/relationships" r:id="rId1"/>
          <a:extLst>
            <a:ext uri="{FF2B5EF4-FFF2-40B4-BE49-F238E27FC236}">
              <a16:creationId xmlns:a16="http://schemas.microsoft.com/office/drawing/2014/main" id="{0FF4E112-6B32-476D-BAD9-6067D9DA19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9700" y="0"/>
          <a:ext cx="373873" cy="37602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140290</xdr:colOff>
      <xdr:row>0</xdr:row>
      <xdr:rowOff>29535</xdr:rowOff>
    </xdr:from>
    <xdr:to>
      <xdr:col>1</xdr:col>
      <xdr:colOff>370062</xdr:colOff>
      <xdr:row>2</xdr:row>
      <xdr:rowOff>31567</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C084F768-481E-493E-8AFF-E4B2E28137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0290" y="29535"/>
          <a:ext cx="372647" cy="36715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370063</xdr:colOff>
      <xdr:row>2</xdr:row>
      <xdr:rowOff>29926</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0C85EE95-CFC5-4E91-B6B5-35C8C801CF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0"/>
          <a:ext cx="370063" cy="37282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33135</xdr:colOff>
      <xdr:row>0</xdr:row>
      <xdr:rowOff>0</xdr:rowOff>
    </xdr:from>
    <xdr:to>
      <xdr:col>1</xdr:col>
      <xdr:colOff>400023</xdr:colOff>
      <xdr:row>1</xdr:row>
      <xdr:rowOff>35277</xdr:rowOff>
    </xdr:to>
    <xdr:pic>
      <xdr:nvPicPr>
        <xdr:cNvPr id="3" name="Gráfico 1" descr="Circle with left arrow with solid fill">
          <a:hlinkClick xmlns:r="http://schemas.openxmlformats.org/officeDocument/2006/relationships" r:id="rId1"/>
          <a:extLst>
            <a:ext uri="{FF2B5EF4-FFF2-40B4-BE49-F238E27FC236}">
              <a16:creationId xmlns:a16="http://schemas.microsoft.com/office/drawing/2014/main" id="{80A2ED59-DA9B-48F9-A304-7274491F36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5657" y="0"/>
          <a:ext cx="366888" cy="358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27214</xdr:rowOff>
    </xdr:from>
    <xdr:to>
      <xdr:col>0</xdr:col>
      <xdr:colOff>383856</xdr:colOff>
      <xdr:row>2</xdr:row>
      <xdr:rowOff>95017</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1FACCE49-10DF-42B3-8947-C758E78192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30389"/>
          <a:ext cx="383856" cy="3916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155223</xdr:colOff>
      <xdr:row>0</xdr:row>
      <xdr:rowOff>91722</xdr:rowOff>
    </xdr:from>
    <xdr:to>
      <xdr:col>1</xdr:col>
      <xdr:colOff>368935</xdr:colOff>
      <xdr:row>1</xdr:row>
      <xdr:rowOff>57572</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14274C10-3988-4EA3-8071-E86BC87B04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6173" y="91722"/>
          <a:ext cx="362937" cy="3754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41413</xdr:colOff>
      <xdr:row>0</xdr:row>
      <xdr:rowOff>0</xdr:rowOff>
    </xdr:from>
    <xdr:to>
      <xdr:col>1</xdr:col>
      <xdr:colOff>406697</xdr:colOff>
      <xdr:row>2</xdr:row>
      <xdr:rowOff>30062</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23B092D7-1735-4CAD-B649-52BB73D879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3935" y="0"/>
          <a:ext cx="368459" cy="3645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69850</xdr:rowOff>
    </xdr:from>
    <xdr:to>
      <xdr:col>1</xdr:col>
      <xdr:colOff>373238</xdr:colOff>
      <xdr:row>1</xdr:row>
      <xdr:rowOff>144638</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0A9E1D6E-CDA4-4170-ACBF-A98E1271A1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28600" y="69850"/>
          <a:ext cx="366888" cy="366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69850</xdr:rowOff>
    </xdr:from>
    <xdr:to>
      <xdr:col>1</xdr:col>
      <xdr:colOff>373238</xdr:colOff>
      <xdr:row>2</xdr:row>
      <xdr:rowOff>93838</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2EE59923-7496-46A9-B5FA-2E852C91F6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2400" y="69850"/>
          <a:ext cx="366888" cy="366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111125</xdr:colOff>
      <xdr:row>0</xdr:row>
      <xdr:rowOff>25210</xdr:rowOff>
    </xdr:from>
    <xdr:to>
      <xdr:col>1</xdr:col>
      <xdr:colOff>331963</xdr:colOff>
      <xdr:row>2</xdr:row>
      <xdr:rowOff>83376</xdr:rowOff>
    </xdr:to>
    <xdr:pic>
      <xdr:nvPicPr>
        <xdr:cNvPr id="2" name="Gráfico 1" descr="Circle with left arrow with solid fill">
          <a:hlinkClick xmlns:r="http://schemas.openxmlformats.org/officeDocument/2006/relationships" r:id="rId1"/>
          <a:extLst>
            <a:ext uri="{FF2B5EF4-FFF2-40B4-BE49-F238E27FC236}">
              <a16:creationId xmlns:a16="http://schemas.microsoft.com/office/drawing/2014/main" id="{7BAABFC2-4BBF-4D13-A0B6-C78842F835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1125" y="25210"/>
          <a:ext cx="366888" cy="3724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328706</xdr:colOff>
      <xdr:row>0</xdr:row>
      <xdr:rowOff>67236</xdr:rowOff>
    </xdr:from>
    <xdr:to>
      <xdr:col>1</xdr:col>
      <xdr:colOff>363153</xdr:colOff>
      <xdr:row>2</xdr:row>
      <xdr:rowOff>123534</xdr:rowOff>
    </xdr:to>
    <xdr:pic>
      <xdr:nvPicPr>
        <xdr:cNvPr id="4" name="Gráfico 3" descr="Circle with left arrow with solid fill">
          <a:hlinkClick xmlns:r="http://schemas.openxmlformats.org/officeDocument/2006/relationships" r:id="rId1"/>
          <a:extLst>
            <a:ext uri="{FF2B5EF4-FFF2-40B4-BE49-F238E27FC236}">
              <a16:creationId xmlns:a16="http://schemas.microsoft.com/office/drawing/2014/main" id="{980722E0-76AB-4479-99F4-6ED45990A2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8706" y="1165412"/>
          <a:ext cx="366888" cy="366888"/>
        </a:xfrm>
        <a:prstGeom prst="rect">
          <a:avLst/>
        </a:prstGeom>
      </xdr:spPr>
    </xdr:pic>
    <xdr:clientData/>
  </xdr:twoCellAnchor>
  <xdr:twoCellAnchor editAs="oneCell">
    <xdr:from>
      <xdr:col>1</xdr:col>
      <xdr:colOff>2078935</xdr:colOff>
      <xdr:row>38</xdr:row>
      <xdr:rowOff>107674</xdr:rowOff>
    </xdr:from>
    <xdr:to>
      <xdr:col>5</xdr:col>
      <xdr:colOff>735409</xdr:colOff>
      <xdr:row>51</xdr:row>
      <xdr:rowOff>27471</xdr:rowOff>
    </xdr:to>
    <xdr:pic>
      <xdr:nvPicPr>
        <xdr:cNvPr id="3" name="Imagem 2">
          <a:extLst>
            <a:ext uri="{FF2B5EF4-FFF2-40B4-BE49-F238E27FC236}">
              <a16:creationId xmlns:a16="http://schemas.microsoft.com/office/drawing/2014/main" id="{342506F7-E8DC-43BF-9692-1F657C11AA89}"/>
            </a:ext>
          </a:extLst>
        </xdr:cNvPr>
        <xdr:cNvPicPr>
          <a:picLocks noChangeAspect="1"/>
        </xdr:cNvPicPr>
      </xdr:nvPicPr>
      <xdr:blipFill>
        <a:blip xmlns:r="http://schemas.openxmlformats.org/officeDocument/2006/relationships" r:embed="rId4"/>
        <a:stretch>
          <a:fillRect/>
        </a:stretch>
      </xdr:blipFill>
      <xdr:spPr>
        <a:xfrm>
          <a:off x="2211457" y="7909891"/>
          <a:ext cx="5612612" cy="20796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5" Type="http://schemas.openxmlformats.org/officeDocument/2006/relationships/comments" Target="../comments3.xml"/><Relationship Id="rId4"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080E5-69C8-4E6F-B8A4-0F5631D499F1}">
  <sheetPr codeName="Sheet2">
    <tabColor theme="1"/>
    <pageSetUpPr fitToPage="1"/>
  </sheetPr>
  <dimension ref="A1:AB41"/>
  <sheetViews>
    <sheetView showGridLines="0" zoomScale="55" zoomScaleNormal="55" zoomScalePageLayoutView="25" workbookViewId="0"/>
  </sheetViews>
  <sheetFormatPr defaultColWidth="0" defaultRowHeight="14.5" zeroHeight="1"/>
  <cols>
    <col min="1" max="21" width="10" customWidth="1"/>
    <col min="22" max="23" width="9.453125" customWidth="1"/>
    <col min="24" max="24" width="11" customWidth="1"/>
    <col min="25" max="27" width="9.453125" customWidth="1"/>
    <col min="28" max="28" width="10.54296875" customWidth="1"/>
    <col min="29" max="16384" width="9.453125" hidden="1"/>
  </cols>
  <sheetData>
    <row r="1" spans="1:28"/>
    <row r="2" spans="1:28"/>
    <row r="3" spans="1:28" ht="46.5" customHeight="1"/>
    <row r="4" spans="1:28" ht="27" customHeight="1">
      <c r="A4" s="1374" t="s">
        <v>1712</v>
      </c>
      <c r="B4" s="1374"/>
      <c r="C4" s="1374"/>
      <c r="D4" s="1374"/>
      <c r="E4" s="1374"/>
      <c r="F4" s="1374"/>
      <c r="G4" s="1374"/>
      <c r="H4" s="1374"/>
      <c r="I4" s="1374"/>
      <c r="J4" s="1374"/>
      <c r="K4" s="1374"/>
      <c r="L4" s="1374"/>
      <c r="M4" s="1374"/>
      <c r="N4" s="1374"/>
      <c r="O4" s="1374"/>
      <c r="P4" s="1374"/>
      <c r="Q4" s="1374"/>
      <c r="R4" s="1374"/>
      <c r="S4" s="1374"/>
      <c r="T4" s="1374"/>
      <c r="U4" s="1374"/>
      <c r="V4" s="1374"/>
      <c r="W4" s="1374"/>
      <c r="X4" s="1374"/>
      <c r="Y4" s="1374"/>
      <c r="Z4" s="1374"/>
      <c r="AA4" s="1374"/>
      <c r="AB4" s="1374"/>
    </row>
    <row r="5" spans="1:28" ht="20.149999999999999" customHeight="1">
      <c r="A5" s="509"/>
      <c r="B5" s="509"/>
      <c r="C5" s="509"/>
      <c r="D5" s="509"/>
      <c r="E5" s="509"/>
      <c r="F5" s="509"/>
      <c r="G5" s="509"/>
      <c r="H5" s="509"/>
      <c r="I5" s="509"/>
      <c r="J5" s="509"/>
      <c r="K5" s="509"/>
      <c r="L5" s="509"/>
      <c r="M5" s="509"/>
      <c r="N5" s="509"/>
      <c r="O5" s="509"/>
      <c r="P5" s="509"/>
      <c r="Q5" s="509"/>
      <c r="R5" s="509"/>
      <c r="S5" s="509"/>
      <c r="T5" s="509"/>
      <c r="U5" s="509"/>
      <c r="V5" s="509"/>
      <c r="W5" s="509"/>
    </row>
    <row r="6" spans="1:28">
      <c r="A6" s="509"/>
      <c r="B6" s="509"/>
      <c r="C6" s="509"/>
      <c r="D6" s="509"/>
      <c r="E6" s="509"/>
      <c r="F6" s="509"/>
      <c r="G6" s="509"/>
      <c r="H6" s="509"/>
      <c r="I6" s="509"/>
      <c r="J6" s="509"/>
      <c r="K6" s="509"/>
      <c r="L6" s="509"/>
      <c r="M6" s="509"/>
      <c r="N6" s="509"/>
      <c r="O6" s="509"/>
      <c r="P6" s="509"/>
      <c r="Q6" s="509"/>
      <c r="R6" s="509"/>
      <c r="S6" s="509"/>
      <c r="T6" s="509"/>
      <c r="U6" s="509"/>
      <c r="V6" s="509"/>
      <c r="W6" s="509"/>
    </row>
    <row r="7" spans="1:28">
      <c r="A7" s="509"/>
      <c r="B7" s="509"/>
      <c r="C7" s="509"/>
      <c r="D7" s="509"/>
      <c r="E7" s="509"/>
      <c r="F7" s="509"/>
      <c r="G7" s="509"/>
      <c r="H7" s="509"/>
      <c r="I7" s="509"/>
      <c r="J7" s="509"/>
      <c r="K7" s="509"/>
      <c r="L7" s="509"/>
      <c r="M7" s="509"/>
      <c r="N7" s="509"/>
      <c r="O7" s="509"/>
      <c r="P7" s="509"/>
      <c r="Q7" s="509"/>
      <c r="R7" s="509"/>
      <c r="S7" s="509"/>
      <c r="T7" s="509"/>
      <c r="U7" s="509"/>
      <c r="V7" s="509"/>
      <c r="W7" s="509"/>
    </row>
    <row r="8" spans="1:28">
      <c r="A8" s="509"/>
      <c r="B8" s="509"/>
      <c r="C8" s="509"/>
      <c r="D8" s="509"/>
      <c r="E8" s="509"/>
      <c r="F8" s="509"/>
      <c r="G8" s="509"/>
      <c r="H8" s="509"/>
      <c r="I8" s="509"/>
      <c r="J8" s="509"/>
      <c r="K8" s="509"/>
      <c r="L8" s="509"/>
      <c r="M8" s="509"/>
      <c r="N8" s="509"/>
      <c r="O8" s="509"/>
      <c r="P8" s="509"/>
      <c r="Q8" s="509"/>
      <c r="R8" s="509"/>
      <c r="S8" s="509"/>
      <c r="T8" s="509"/>
      <c r="U8" s="509"/>
      <c r="V8" s="509"/>
      <c r="W8" s="509"/>
    </row>
    <row r="9" spans="1:28">
      <c r="A9" s="509"/>
      <c r="B9" s="509"/>
      <c r="C9" s="509"/>
      <c r="D9" s="509"/>
      <c r="E9" s="509"/>
      <c r="F9" s="509"/>
      <c r="G9" s="509"/>
      <c r="H9" s="509"/>
      <c r="I9" s="509"/>
      <c r="J9" s="509"/>
      <c r="K9" s="509"/>
      <c r="L9" s="509"/>
      <c r="M9" s="509"/>
      <c r="N9" s="509"/>
      <c r="O9" s="509"/>
      <c r="P9" s="509"/>
      <c r="Q9" s="509"/>
      <c r="R9" s="509"/>
      <c r="S9" s="509"/>
      <c r="T9" s="509"/>
      <c r="U9" s="509"/>
      <c r="V9" s="509"/>
      <c r="W9" s="509"/>
    </row>
    <row r="10" spans="1:28">
      <c r="A10" s="509"/>
      <c r="B10" s="509"/>
      <c r="C10" s="509"/>
      <c r="D10" s="509"/>
      <c r="E10" s="509"/>
      <c r="F10" s="509"/>
      <c r="G10" s="509"/>
      <c r="H10" s="509"/>
      <c r="I10" s="509"/>
      <c r="J10" s="509"/>
      <c r="K10" s="509"/>
      <c r="L10" s="509"/>
      <c r="M10" s="509"/>
      <c r="N10" s="509"/>
      <c r="O10" s="509"/>
      <c r="P10" s="509"/>
      <c r="Q10" s="509"/>
      <c r="R10" s="509"/>
      <c r="S10" s="509"/>
      <c r="T10" s="509"/>
      <c r="U10" s="509"/>
      <c r="V10" s="509"/>
      <c r="W10" s="509"/>
    </row>
    <row r="11" spans="1:28">
      <c r="A11" s="509"/>
      <c r="B11" s="509"/>
      <c r="D11" s="509"/>
      <c r="E11" s="509"/>
      <c r="F11" s="509"/>
      <c r="G11" s="509"/>
      <c r="H11" s="509"/>
      <c r="I11" s="509"/>
      <c r="J11" s="509"/>
      <c r="K11" s="509"/>
      <c r="L11" s="509"/>
      <c r="M11" s="509"/>
      <c r="N11" s="509"/>
      <c r="O11" s="509"/>
      <c r="P11" s="509"/>
      <c r="Q11" s="509"/>
      <c r="R11" s="509"/>
      <c r="S11" s="509"/>
      <c r="T11" s="509"/>
      <c r="U11" s="509"/>
      <c r="V11" s="509"/>
      <c r="W11" s="509"/>
    </row>
    <row r="12" spans="1:28">
      <c r="A12" s="509"/>
      <c r="B12" s="509"/>
      <c r="C12" s="509"/>
      <c r="D12" s="509"/>
      <c r="E12" s="509"/>
      <c r="F12" s="509"/>
      <c r="G12" s="509"/>
      <c r="H12" s="509"/>
      <c r="I12" s="509"/>
      <c r="J12" s="509"/>
      <c r="K12" s="509"/>
      <c r="L12" s="509"/>
      <c r="M12" s="509"/>
      <c r="N12" s="509"/>
      <c r="O12" s="509"/>
      <c r="P12" s="509"/>
      <c r="Q12" s="509"/>
      <c r="R12" s="509"/>
      <c r="S12" s="509"/>
      <c r="T12" s="509"/>
      <c r="U12" s="509"/>
      <c r="V12" s="509"/>
      <c r="W12" s="509"/>
    </row>
    <row r="13" spans="1:28">
      <c r="A13" s="509"/>
      <c r="B13" s="509"/>
      <c r="C13" s="509"/>
      <c r="D13" s="509"/>
      <c r="E13" s="509"/>
      <c r="F13" s="509"/>
      <c r="G13" s="509"/>
      <c r="H13" s="509"/>
      <c r="I13" s="509"/>
      <c r="J13" s="509"/>
      <c r="K13" s="509"/>
      <c r="L13" s="509"/>
      <c r="M13" s="509"/>
      <c r="N13" s="509"/>
      <c r="O13" s="509"/>
      <c r="P13" s="509"/>
      <c r="Q13" s="509"/>
      <c r="R13" s="509"/>
      <c r="S13" s="509"/>
      <c r="T13" s="509"/>
      <c r="U13" s="509"/>
      <c r="V13" s="509"/>
      <c r="W13" s="509"/>
    </row>
    <row r="14" spans="1:28">
      <c r="A14" s="509"/>
      <c r="B14" s="509"/>
      <c r="C14" s="509"/>
      <c r="D14" s="509"/>
      <c r="E14" s="509"/>
      <c r="F14" s="509"/>
      <c r="G14" s="509"/>
      <c r="H14" s="509"/>
      <c r="I14" s="509"/>
      <c r="J14" s="509"/>
      <c r="K14" s="509"/>
      <c r="L14" s="509"/>
      <c r="M14" s="509"/>
      <c r="N14" s="509"/>
      <c r="O14" s="509"/>
      <c r="P14" s="509"/>
      <c r="Q14" s="509"/>
      <c r="R14" s="509"/>
      <c r="S14" s="509"/>
      <c r="T14" s="509"/>
      <c r="U14" s="509"/>
      <c r="V14" s="509"/>
      <c r="W14" s="509"/>
    </row>
    <row r="15" spans="1:28">
      <c r="A15" s="509"/>
      <c r="B15" s="509"/>
      <c r="C15" s="509"/>
      <c r="D15" s="509"/>
      <c r="E15" s="509"/>
      <c r="F15" s="509"/>
      <c r="G15" s="509"/>
      <c r="H15" s="509"/>
      <c r="I15" s="509"/>
      <c r="J15" s="509"/>
      <c r="K15" s="509"/>
      <c r="L15" s="509"/>
      <c r="M15" s="509"/>
      <c r="N15" s="509"/>
      <c r="O15" s="509"/>
      <c r="P15" s="509"/>
      <c r="Q15" s="509"/>
      <c r="R15" s="509"/>
      <c r="S15" s="509"/>
      <c r="T15" s="509"/>
      <c r="U15" s="509"/>
      <c r="V15" s="509"/>
      <c r="W15" s="509"/>
    </row>
    <row r="16" spans="1:28">
      <c r="A16" s="509"/>
      <c r="B16" s="509"/>
      <c r="C16" s="509"/>
      <c r="D16" s="509"/>
      <c r="E16" s="509"/>
      <c r="F16" s="509"/>
      <c r="G16" s="509"/>
      <c r="H16" s="509"/>
      <c r="I16" s="509"/>
      <c r="J16" s="509"/>
      <c r="K16" s="509"/>
      <c r="L16" s="509"/>
      <c r="M16" s="509"/>
      <c r="N16" s="509"/>
      <c r="O16" s="509"/>
      <c r="P16" s="509"/>
      <c r="Q16" s="509"/>
      <c r="R16" s="509"/>
      <c r="S16" s="509"/>
      <c r="T16" s="509"/>
      <c r="U16" s="509"/>
      <c r="V16" s="509"/>
      <c r="W16" s="509"/>
    </row>
    <row r="17" spans="1:23">
      <c r="A17" s="509"/>
      <c r="B17" s="509"/>
      <c r="C17" s="509"/>
      <c r="D17" s="509"/>
      <c r="E17" s="509"/>
      <c r="F17" s="509"/>
      <c r="G17" s="509"/>
      <c r="H17" s="509"/>
      <c r="I17" s="509"/>
      <c r="J17" s="509"/>
      <c r="K17" s="509"/>
      <c r="L17" s="509"/>
      <c r="M17" s="509"/>
      <c r="N17" s="509"/>
      <c r="O17" s="509"/>
      <c r="P17" s="509"/>
      <c r="Q17" s="509"/>
      <c r="R17" s="509"/>
      <c r="S17" s="509"/>
      <c r="T17" s="509"/>
      <c r="U17" s="509"/>
      <c r="V17" s="509"/>
      <c r="W17" s="509"/>
    </row>
    <row r="18" spans="1:23">
      <c r="A18" s="509"/>
      <c r="B18" s="509"/>
      <c r="C18" s="509"/>
      <c r="D18" s="509"/>
      <c r="E18" s="509"/>
      <c r="F18" s="509"/>
      <c r="G18" s="509"/>
      <c r="H18" s="509"/>
      <c r="I18" s="509"/>
      <c r="J18" s="509"/>
      <c r="K18" s="509"/>
      <c r="L18" s="509"/>
      <c r="M18" s="509"/>
      <c r="N18" s="509"/>
      <c r="O18" s="509"/>
      <c r="P18" s="509"/>
      <c r="Q18" s="509"/>
      <c r="R18" s="509"/>
      <c r="S18" s="509"/>
      <c r="T18" s="509"/>
      <c r="U18" s="509"/>
      <c r="V18" s="509"/>
      <c r="W18" s="509"/>
    </row>
    <row r="19" spans="1:23">
      <c r="A19" s="509"/>
      <c r="B19" s="509"/>
      <c r="C19" s="509"/>
      <c r="D19" s="509"/>
      <c r="E19" s="509"/>
      <c r="F19" s="509"/>
      <c r="G19" s="509"/>
      <c r="H19" s="509"/>
      <c r="I19" s="509"/>
      <c r="J19" s="509"/>
      <c r="K19" s="509"/>
      <c r="L19" s="509"/>
      <c r="M19" s="509"/>
      <c r="N19" s="509"/>
      <c r="O19" s="509"/>
      <c r="P19" s="509"/>
      <c r="Q19" s="509"/>
      <c r="R19" s="509"/>
      <c r="S19" s="509"/>
      <c r="T19" s="509"/>
      <c r="U19" s="509"/>
      <c r="V19" s="509"/>
      <c r="W19" s="509"/>
    </row>
    <row r="20" spans="1:23">
      <c r="A20" s="509"/>
      <c r="B20" s="509"/>
      <c r="C20" s="509"/>
      <c r="D20" s="509"/>
      <c r="E20" s="509"/>
      <c r="F20" s="509"/>
      <c r="G20" s="509"/>
      <c r="H20" s="509"/>
      <c r="I20" s="509"/>
      <c r="J20" s="509"/>
      <c r="K20" s="509"/>
      <c r="L20" s="509"/>
      <c r="M20" s="509"/>
      <c r="N20" s="509"/>
      <c r="O20" s="509"/>
      <c r="P20" s="509"/>
      <c r="Q20" s="509"/>
      <c r="R20" s="509"/>
      <c r="S20" s="509"/>
      <c r="T20" s="509"/>
      <c r="U20" s="509"/>
      <c r="V20" s="509"/>
      <c r="W20" s="509"/>
    </row>
    <row r="21" spans="1:23">
      <c r="A21" s="509"/>
      <c r="B21" s="509"/>
      <c r="C21" s="509"/>
      <c r="D21" s="509"/>
      <c r="E21" s="509"/>
      <c r="F21" s="509"/>
      <c r="G21" s="509"/>
      <c r="H21" s="509"/>
      <c r="I21" s="509"/>
      <c r="J21" s="509"/>
      <c r="K21" s="509"/>
      <c r="L21" s="509"/>
      <c r="M21" s="509"/>
      <c r="N21" s="509"/>
      <c r="O21" s="509"/>
      <c r="P21" s="509"/>
      <c r="Q21" s="509"/>
      <c r="R21" s="510"/>
      <c r="S21" s="509"/>
      <c r="T21" s="510"/>
      <c r="U21" s="509"/>
      <c r="V21" s="509"/>
      <c r="W21" s="509"/>
    </row>
    <row r="22" spans="1:23">
      <c r="A22" s="509"/>
      <c r="B22" s="509"/>
      <c r="C22" s="509"/>
      <c r="D22" s="509"/>
      <c r="E22" s="509"/>
      <c r="F22" s="509"/>
      <c r="G22" s="509"/>
      <c r="H22" s="509"/>
      <c r="I22" s="509"/>
      <c r="J22" s="509"/>
      <c r="K22" s="509"/>
      <c r="L22" s="509"/>
      <c r="M22" s="509"/>
      <c r="N22" s="509"/>
      <c r="O22" s="509"/>
      <c r="P22" s="509"/>
      <c r="Q22" s="509"/>
      <c r="R22" s="509"/>
      <c r="S22" s="509"/>
      <c r="T22" s="509"/>
      <c r="U22" s="509"/>
      <c r="V22" s="509"/>
      <c r="W22" s="509"/>
    </row>
    <row r="23" spans="1:23">
      <c r="A23" s="509"/>
      <c r="B23" s="509"/>
      <c r="C23" s="509"/>
      <c r="D23" s="509"/>
      <c r="E23" s="509"/>
      <c r="F23" s="509"/>
      <c r="G23" s="509"/>
      <c r="H23" s="509"/>
      <c r="I23" s="509"/>
      <c r="J23" s="509"/>
      <c r="K23" s="509"/>
      <c r="L23" s="509"/>
      <c r="M23" s="509"/>
      <c r="N23" s="509"/>
      <c r="O23" s="509"/>
      <c r="P23" s="509"/>
      <c r="Q23" s="509"/>
      <c r="R23" s="509"/>
      <c r="S23" s="509"/>
      <c r="T23" s="509"/>
      <c r="U23" s="509"/>
      <c r="V23" s="509"/>
      <c r="W23" s="509"/>
    </row>
    <row r="24" spans="1:23">
      <c r="A24" s="509"/>
      <c r="B24" s="509"/>
      <c r="C24" s="509"/>
      <c r="D24" s="509"/>
      <c r="E24" s="509"/>
      <c r="F24" s="509"/>
      <c r="G24" s="509"/>
      <c r="H24" s="509"/>
      <c r="I24" s="509"/>
      <c r="J24" s="509"/>
      <c r="K24" s="509"/>
      <c r="L24" s="509"/>
      <c r="M24" s="509"/>
      <c r="N24" s="509"/>
      <c r="O24" s="509"/>
      <c r="P24" s="509"/>
      <c r="Q24" s="509"/>
      <c r="R24" s="509"/>
      <c r="S24" s="509"/>
      <c r="T24" s="509"/>
      <c r="U24" s="509"/>
      <c r="V24" s="509"/>
      <c r="W24" s="509"/>
    </row>
    <row r="25" spans="1:23">
      <c r="A25" s="509"/>
      <c r="B25" s="509"/>
      <c r="C25" s="509"/>
      <c r="D25" s="509"/>
      <c r="E25" s="509"/>
      <c r="F25" s="509"/>
      <c r="G25" s="509"/>
      <c r="H25" s="509"/>
      <c r="I25" s="509"/>
      <c r="J25" s="509"/>
      <c r="K25" s="509"/>
      <c r="L25" s="509"/>
      <c r="M25" s="509"/>
      <c r="N25" s="509"/>
      <c r="O25" s="509"/>
      <c r="P25" s="509"/>
      <c r="Q25" s="509"/>
      <c r="R25" s="509"/>
      <c r="S25" s="509"/>
      <c r="T25" s="509"/>
      <c r="U25" s="509"/>
      <c r="V25" s="509"/>
      <c r="W25" s="509"/>
    </row>
    <row r="26" spans="1:23">
      <c r="A26" s="509"/>
      <c r="B26" s="509"/>
      <c r="C26" s="509"/>
      <c r="D26" s="509"/>
      <c r="E26" s="509"/>
      <c r="F26" s="509"/>
      <c r="G26" s="509"/>
      <c r="H26" s="509"/>
      <c r="I26" s="509"/>
      <c r="J26" s="509"/>
      <c r="K26" s="509"/>
      <c r="L26" s="509"/>
      <c r="M26" s="509"/>
      <c r="N26" s="509"/>
      <c r="O26" s="509"/>
      <c r="P26" s="509"/>
      <c r="Q26" s="509"/>
      <c r="R26" s="509"/>
      <c r="S26" s="509"/>
      <c r="T26" s="509"/>
      <c r="U26" s="509"/>
      <c r="V26" s="509"/>
      <c r="W26" s="509"/>
    </row>
    <row r="27" spans="1:23">
      <c r="A27" s="509"/>
      <c r="B27" s="509"/>
      <c r="C27" s="509"/>
      <c r="D27" s="509"/>
      <c r="E27" s="509"/>
      <c r="F27" s="509"/>
      <c r="G27" s="509"/>
      <c r="H27" s="509"/>
      <c r="I27" s="509"/>
      <c r="J27" s="509"/>
      <c r="K27" s="509"/>
      <c r="L27" s="509"/>
      <c r="M27" s="509"/>
      <c r="N27" s="509"/>
      <c r="O27" s="509"/>
      <c r="P27" s="509"/>
      <c r="Q27" s="510"/>
      <c r="S27" s="509"/>
      <c r="T27" s="509"/>
      <c r="U27" s="509"/>
      <c r="V27" s="509"/>
      <c r="W27" s="509"/>
    </row>
    <row r="28" spans="1:23">
      <c r="A28" s="509"/>
      <c r="B28" s="509"/>
      <c r="C28" s="509"/>
      <c r="D28" s="509"/>
      <c r="E28" s="509"/>
      <c r="F28" s="509"/>
      <c r="G28" s="509"/>
      <c r="H28" s="509"/>
      <c r="I28" s="509"/>
      <c r="J28" s="509"/>
      <c r="K28" s="509"/>
      <c r="L28" s="509"/>
      <c r="M28" s="509"/>
      <c r="N28" s="509"/>
      <c r="O28" s="509"/>
      <c r="P28" s="509"/>
      <c r="Q28" s="509"/>
      <c r="R28" s="509"/>
      <c r="S28" s="509"/>
      <c r="T28" s="509"/>
      <c r="U28" s="509"/>
      <c r="V28" s="509"/>
      <c r="W28" s="509"/>
    </row>
    <row r="29" spans="1:23">
      <c r="A29" s="509"/>
      <c r="B29" s="509"/>
      <c r="C29" s="509"/>
      <c r="D29" s="509"/>
      <c r="E29" s="509"/>
      <c r="F29" s="509"/>
      <c r="G29" s="509"/>
      <c r="H29" s="509"/>
      <c r="I29" s="509"/>
      <c r="J29" s="509"/>
      <c r="K29" s="509"/>
      <c r="L29" s="509"/>
      <c r="M29" s="509"/>
      <c r="N29" s="509"/>
      <c r="O29" s="509"/>
      <c r="P29" s="509"/>
      <c r="Q29" s="509"/>
      <c r="R29" s="509"/>
      <c r="S29" s="509"/>
      <c r="T29" s="509"/>
      <c r="U29" s="509"/>
      <c r="V29" s="509"/>
      <c r="W29" s="509"/>
    </row>
    <row r="30" spans="1:23">
      <c r="A30" s="509"/>
      <c r="B30" s="509"/>
      <c r="C30" s="509"/>
      <c r="D30" s="509"/>
      <c r="E30" s="509"/>
      <c r="F30" s="509"/>
      <c r="G30" s="509"/>
      <c r="H30" s="509"/>
      <c r="I30" s="509"/>
      <c r="J30" s="509"/>
      <c r="K30" s="509"/>
      <c r="L30" s="509"/>
      <c r="M30" s="509"/>
      <c r="N30" s="509"/>
      <c r="O30" s="509"/>
      <c r="P30" s="509"/>
      <c r="Q30" s="509"/>
      <c r="R30" s="509"/>
      <c r="S30" s="509"/>
      <c r="T30" s="509"/>
      <c r="U30" s="509"/>
      <c r="V30" s="509"/>
      <c r="W30" s="509"/>
    </row>
    <row r="31" spans="1:23">
      <c r="A31" s="509"/>
      <c r="B31" s="509"/>
      <c r="C31" s="509"/>
      <c r="D31" s="509"/>
      <c r="E31" s="509"/>
      <c r="F31" s="509"/>
      <c r="G31" s="509"/>
      <c r="H31" s="509"/>
      <c r="I31" s="509"/>
      <c r="J31" s="509"/>
      <c r="K31" s="509"/>
      <c r="L31" s="509"/>
      <c r="M31" s="509"/>
      <c r="N31" s="509"/>
      <c r="O31" s="509"/>
      <c r="P31" s="509"/>
      <c r="Q31" s="509"/>
      <c r="R31" s="509"/>
      <c r="S31" s="509"/>
      <c r="T31" s="509"/>
      <c r="U31" s="509"/>
      <c r="V31" s="509"/>
      <c r="W31" s="509"/>
    </row>
    <row r="32" spans="1:23">
      <c r="A32" s="509"/>
      <c r="B32" s="509"/>
      <c r="C32" s="509"/>
      <c r="D32" s="509"/>
      <c r="E32" s="509"/>
      <c r="F32" s="509"/>
      <c r="G32" s="509"/>
      <c r="H32" s="509"/>
      <c r="I32" s="509"/>
      <c r="J32" s="509"/>
      <c r="K32" s="509"/>
      <c r="L32" s="509"/>
      <c r="M32" s="509"/>
      <c r="N32" s="509"/>
      <c r="O32" s="509"/>
      <c r="P32" s="509"/>
      <c r="Q32" s="509"/>
      <c r="R32" s="509"/>
      <c r="S32" s="509"/>
      <c r="T32" s="509"/>
      <c r="U32" s="509"/>
      <c r="V32" s="509"/>
      <c r="W32" s="509"/>
    </row>
    <row r="33" spans="1:23">
      <c r="A33" s="509"/>
      <c r="B33" s="509"/>
      <c r="C33" s="509"/>
      <c r="D33" s="509"/>
      <c r="E33" s="509"/>
      <c r="F33" s="509"/>
      <c r="G33" s="509"/>
      <c r="H33" s="509"/>
      <c r="I33" s="509"/>
      <c r="J33" s="509"/>
      <c r="K33" s="509"/>
      <c r="L33" s="509"/>
      <c r="M33" s="509"/>
      <c r="N33" s="509"/>
      <c r="O33" s="509"/>
      <c r="P33" s="509"/>
      <c r="Q33" s="509"/>
      <c r="R33" s="509"/>
      <c r="S33" s="509"/>
      <c r="T33" s="509"/>
      <c r="U33" s="509"/>
      <c r="V33" s="509"/>
      <c r="W33" s="509"/>
    </row>
    <row r="34" spans="1:23">
      <c r="A34" s="509"/>
      <c r="B34" s="509"/>
      <c r="C34" s="509"/>
      <c r="D34" s="509"/>
      <c r="E34" s="509"/>
      <c r="F34" s="509"/>
      <c r="G34" s="509"/>
      <c r="H34" s="509"/>
      <c r="I34" s="509"/>
      <c r="J34" s="509"/>
      <c r="K34" s="509"/>
      <c r="L34" s="509"/>
      <c r="M34" s="509"/>
      <c r="N34" s="509"/>
      <c r="O34" s="509"/>
      <c r="P34" s="509"/>
      <c r="Q34" s="509"/>
      <c r="R34" s="509"/>
      <c r="S34" s="509"/>
      <c r="T34" s="509"/>
      <c r="U34" s="509"/>
      <c r="V34" s="509"/>
      <c r="W34" s="509"/>
    </row>
    <row r="35" spans="1:23">
      <c r="A35" s="509"/>
      <c r="B35" s="509"/>
      <c r="C35" s="509"/>
      <c r="D35" s="509"/>
      <c r="E35" s="509"/>
      <c r="F35" s="509"/>
      <c r="G35" s="509"/>
      <c r="H35" s="509"/>
      <c r="I35" s="509"/>
      <c r="J35" s="509"/>
      <c r="K35" s="509"/>
      <c r="L35" s="509"/>
      <c r="M35" s="509"/>
      <c r="N35" s="509"/>
      <c r="O35" s="509"/>
      <c r="P35" s="509"/>
      <c r="Q35" s="509"/>
      <c r="R35" s="509"/>
      <c r="S35" s="509"/>
      <c r="T35" s="509"/>
      <c r="U35" s="509"/>
      <c r="V35" s="509"/>
      <c r="W35" s="509"/>
    </row>
    <row r="36" spans="1:23" hidden="1">
      <c r="A36" s="509"/>
      <c r="B36" s="509"/>
      <c r="C36" s="509"/>
      <c r="D36" s="509"/>
      <c r="E36" s="509"/>
      <c r="F36" s="509"/>
      <c r="G36" s="509"/>
      <c r="H36" s="509"/>
      <c r="I36" s="509"/>
      <c r="J36" s="509"/>
      <c r="K36" s="509"/>
      <c r="L36" s="509"/>
      <c r="M36" s="509"/>
      <c r="N36" s="509"/>
      <c r="O36" s="509"/>
      <c r="P36" s="509"/>
      <c r="Q36" s="509"/>
      <c r="R36" s="509"/>
      <c r="S36" s="509"/>
      <c r="T36" s="509"/>
      <c r="U36" s="509"/>
      <c r="V36" s="509"/>
      <c r="W36" s="509"/>
    </row>
    <row r="37" spans="1:23" hidden="1">
      <c r="A37" s="509"/>
      <c r="B37" s="509"/>
      <c r="C37" s="509"/>
      <c r="D37" s="509"/>
      <c r="E37" s="509"/>
      <c r="F37" s="509"/>
      <c r="G37" s="509"/>
      <c r="H37" s="509"/>
      <c r="I37" s="509"/>
      <c r="J37" s="509"/>
      <c r="K37" s="509"/>
      <c r="L37" s="509"/>
      <c r="M37" s="509"/>
      <c r="N37" s="509"/>
      <c r="O37" s="509"/>
      <c r="P37" s="509"/>
      <c r="Q37" s="509"/>
      <c r="R37" s="509"/>
      <c r="S37" s="509"/>
      <c r="T37" s="509"/>
      <c r="U37" s="509"/>
      <c r="V37" s="509"/>
      <c r="W37" s="509"/>
    </row>
    <row r="38" spans="1:23" hidden="1">
      <c r="A38" s="509"/>
      <c r="C38" s="509"/>
      <c r="D38" s="509"/>
      <c r="E38" s="509"/>
      <c r="F38" s="509"/>
      <c r="G38" s="509"/>
      <c r="H38" s="509"/>
      <c r="I38" s="509"/>
      <c r="J38" s="509"/>
      <c r="K38" s="509"/>
      <c r="L38" s="509"/>
      <c r="M38" s="509"/>
      <c r="N38" s="509"/>
      <c r="O38" s="509"/>
      <c r="P38" s="509"/>
      <c r="Q38" s="509"/>
      <c r="R38" s="509"/>
      <c r="S38" s="509"/>
      <c r="T38" s="509"/>
      <c r="U38" s="509"/>
      <c r="V38" s="509"/>
      <c r="W38" s="509"/>
    </row>
    <row r="39" spans="1:23" hidden="1">
      <c r="A39" s="509"/>
      <c r="C39" s="509"/>
      <c r="D39" s="509"/>
      <c r="E39" s="509"/>
      <c r="F39" s="509"/>
      <c r="G39" s="509"/>
      <c r="H39" s="509"/>
      <c r="I39" s="509"/>
      <c r="J39" s="509"/>
      <c r="K39" s="509"/>
      <c r="L39" s="509"/>
      <c r="M39" s="509"/>
      <c r="N39" s="509"/>
      <c r="O39" s="509"/>
      <c r="P39" s="509"/>
      <c r="Q39" s="509"/>
      <c r="R39" s="509"/>
      <c r="S39" s="509"/>
      <c r="T39" s="509"/>
      <c r="U39" s="509"/>
      <c r="V39" s="509"/>
      <c r="W39" s="509"/>
    </row>
    <row r="40" spans="1:23" hidden="1">
      <c r="A40" s="509"/>
      <c r="C40" s="509"/>
      <c r="D40" s="509"/>
      <c r="E40" s="509"/>
      <c r="F40" s="509"/>
      <c r="G40" s="509"/>
      <c r="H40" s="509"/>
      <c r="I40" s="509"/>
      <c r="J40" s="509"/>
      <c r="K40" s="509"/>
      <c r="L40" s="509"/>
      <c r="M40" s="509"/>
      <c r="N40" s="509"/>
      <c r="O40" s="509"/>
      <c r="P40" s="509"/>
      <c r="Q40" s="509"/>
      <c r="R40" s="509"/>
      <c r="S40" s="509"/>
      <c r="T40" s="509"/>
      <c r="U40" s="509"/>
      <c r="V40" s="509"/>
      <c r="W40" s="509"/>
    </row>
    <row r="41" spans="1:23" hidden="1">
      <c r="A41" s="509"/>
      <c r="C41" s="509"/>
      <c r="D41" s="509"/>
      <c r="E41" s="509"/>
      <c r="F41" s="509"/>
      <c r="G41" s="509"/>
      <c r="H41" s="509"/>
      <c r="I41" s="509"/>
      <c r="J41" s="509"/>
      <c r="K41" s="509"/>
      <c r="L41" s="509"/>
      <c r="M41" s="509"/>
      <c r="N41" s="509"/>
      <c r="O41" s="509"/>
      <c r="P41" s="509"/>
      <c r="Q41" s="509"/>
      <c r="R41" s="509"/>
      <c r="S41" s="509"/>
      <c r="T41" s="509"/>
      <c r="U41" s="509"/>
      <c r="V41" s="509"/>
      <c r="W41" s="509"/>
    </row>
  </sheetData>
  <mergeCells count="1">
    <mergeCell ref="A4:AB4"/>
  </mergeCells>
  <printOptions horizontalCentered="1"/>
  <pageMargins left="7.874015748031496E-2" right="7.874015748031496E-2" top="1.7716535433070868" bottom="0.78740157480314965" header="0.51181102362204722" footer="0.51181102362204722"/>
  <pageSetup paperSize="9" scale="37"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tabColor rgb="FF00B050"/>
    <pageSetUpPr fitToPage="1"/>
  </sheetPr>
  <dimension ref="B1:N25"/>
  <sheetViews>
    <sheetView showGridLines="0" view="pageBreakPreview" zoomScaleNormal="115" zoomScaleSheetLayoutView="100" zoomScalePageLayoutView="70" workbookViewId="0">
      <selection activeCell="N32" sqref="N32"/>
    </sheetView>
  </sheetViews>
  <sheetFormatPr defaultRowHeight="12.5"/>
  <cols>
    <col min="1" max="1" width="2" style="26" customWidth="1"/>
    <col min="2" max="2" width="12.54296875" style="26" customWidth="1"/>
    <col min="3" max="3" width="14.453125" style="26" customWidth="1"/>
    <col min="4" max="7" width="14" style="26" customWidth="1"/>
    <col min="8" max="11" width="11" style="26" customWidth="1"/>
    <col min="12" max="12" width="14.453125" style="26" customWidth="1"/>
    <col min="13" max="13" width="13.54296875" style="26" customWidth="1"/>
    <col min="14" max="16" width="9.453125" style="26" customWidth="1"/>
    <col min="17" max="259" width="8.54296875" style="26"/>
    <col min="260" max="260" width="12.54296875" style="26" customWidth="1"/>
    <col min="261" max="261" width="14.453125" style="26" customWidth="1"/>
    <col min="262" max="263" width="12" style="26" customWidth="1"/>
    <col min="264" max="269" width="0" style="26" hidden="1" customWidth="1"/>
    <col min="270" max="515" width="8.54296875" style="26"/>
    <col min="516" max="516" width="12.54296875" style="26" customWidth="1"/>
    <col min="517" max="517" width="14.453125" style="26" customWidth="1"/>
    <col min="518" max="519" width="12" style="26" customWidth="1"/>
    <col min="520" max="525" width="0" style="26" hidden="1" customWidth="1"/>
    <col min="526" max="771" width="8.54296875" style="26"/>
    <col min="772" max="772" width="12.54296875" style="26" customWidth="1"/>
    <col min="773" max="773" width="14.453125" style="26" customWidth="1"/>
    <col min="774" max="775" width="12" style="26" customWidth="1"/>
    <col min="776" max="781" width="0" style="26" hidden="1" customWidth="1"/>
    <col min="782" max="1027" width="8.54296875" style="26"/>
    <col min="1028" max="1028" width="12.54296875" style="26" customWidth="1"/>
    <col min="1029" max="1029" width="14.453125" style="26" customWidth="1"/>
    <col min="1030" max="1031" width="12" style="26" customWidth="1"/>
    <col min="1032" max="1037" width="0" style="26" hidden="1" customWidth="1"/>
    <col min="1038" max="1283" width="8.54296875" style="26"/>
    <col min="1284" max="1284" width="12.54296875" style="26" customWidth="1"/>
    <col min="1285" max="1285" width="14.453125" style="26" customWidth="1"/>
    <col min="1286" max="1287" width="12" style="26" customWidth="1"/>
    <col min="1288" max="1293" width="0" style="26" hidden="1" customWidth="1"/>
    <col min="1294" max="1539" width="8.54296875" style="26"/>
    <col min="1540" max="1540" width="12.54296875" style="26" customWidth="1"/>
    <col min="1541" max="1541" width="14.453125" style="26" customWidth="1"/>
    <col min="1542" max="1543" width="12" style="26" customWidth="1"/>
    <col min="1544" max="1549" width="0" style="26" hidden="1" customWidth="1"/>
    <col min="1550" max="1795" width="8.54296875" style="26"/>
    <col min="1796" max="1796" width="12.54296875" style="26" customWidth="1"/>
    <col min="1797" max="1797" width="14.453125" style="26" customWidth="1"/>
    <col min="1798" max="1799" width="12" style="26" customWidth="1"/>
    <col min="1800" max="1805" width="0" style="26" hidden="1" customWidth="1"/>
    <col min="1806" max="2051" width="8.54296875" style="26"/>
    <col min="2052" max="2052" width="12.54296875" style="26" customWidth="1"/>
    <col min="2053" max="2053" width="14.453125" style="26" customWidth="1"/>
    <col min="2054" max="2055" width="12" style="26" customWidth="1"/>
    <col min="2056" max="2061" width="0" style="26" hidden="1" customWidth="1"/>
    <col min="2062" max="2307" width="8.54296875" style="26"/>
    <col min="2308" max="2308" width="12.54296875" style="26" customWidth="1"/>
    <col min="2309" max="2309" width="14.453125" style="26" customWidth="1"/>
    <col min="2310" max="2311" width="12" style="26" customWidth="1"/>
    <col min="2312" max="2317" width="0" style="26" hidden="1" customWidth="1"/>
    <col min="2318" max="2563" width="8.54296875" style="26"/>
    <col min="2564" max="2564" width="12.54296875" style="26" customWidth="1"/>
    <col min="2565" max="2565" width="14.453125" style="26" customWidth="1"/>
    <col min="2566" max="2567" width="12" style="26" customWidth="1"/>
    <col min="2568" max="2573" width="0" style="26" hidden="1" customWidth="1"/>
    <col min="2574" max="2819" width="8.54296875" style="26"/>
    <col min="2820" max="2820" width="12.54296875" style="26" customWidth="1"/>
    <col min="2821" max="2821" width="14.453125" style="26" customWidth="1"/>
    <col min="2822" max="2823" width="12" style="26" customWidth="1"/>
    <col min="2824" max="2829" width="0" style="26" hidden="1" customWidth="1"/>
    <col min="2830" max="3075" width="8.54296875" style="26"/>
    <col min="3076" max="3076" width="12.54296875" style="26" customWidth="1"/>
    <col min="3077" max="3077" width="14.453125" style="26" customWidth="1"/>
    <col min="3078" max="3079" width="12" style="26" customWidth="1"/>
    <col min="3080" max="3085" width="0" style="26" hidden="1" customWidth="1"/>
    <col min="3086" max="3331" width="8.54296875" style="26"/>
    <col min="3332" max="3332" width="12.54296875" style="26" customWidth="1"/>
    <col min="3333" max="3333" width="14.453125" style="26" customWidth="1"/>
    <col min="3334" max="3335" width="12" style="26" customWidth="1"/>
    <col min="3336" max="3341" width="0" style="26" hidden="1" customWidth="1"/>
    <col min="3342" max="3587" width="8.54296875" style="26"/>
    <col min="3588" max="3588" width="12.54296875" style="26" customWidth="1"/>
    <col min="3589" max="3589" width="14.453125" style="26" customWidth="1"/>
    <col min="3590" max="3591" width="12" style="26" customWidth="1"/>
    <col min="3592" max="3597" width="0" style="26" hidden="1" customWidth="1"/>
    <col min="3598" max="3843" width="8.54296875" style="26"/>
    <col min="3844" max="3844" width="12.54296875" style="26" customWidth="1"/>
    <col min="3845" max="3845" width="14.453125" style="26" customWidth="1"/>
    <col min="3846" max="3847" width="12" style="26" customWidth="1"/>
    <col min="3848" max="3853" width="0" style="26" hidden="1" customWidth="1"/>
    <col min="3854" max="4099" width="8.54296875" style="26"/>
    <col min="4100" max="4100" width="12.54296875" style="26" customWidth="1"/>
    <col min="4101" max="4101" width="14.453125" style="26" customWidth="1"/>
    <col min="4102" max="4103" width="12" style="26" customWidth="1"/>
    <col min="4104" max="4109" width="0" style="26" hidden="1" customWidth="1"/>
    <col min="4110" max="4355" width="8.54296875" style="26"/>
    <col min="4356" max="4356" width="12.54296875" style="26" customWidth="1"/>
    <col min="4357" max="4357" width="14.453125" style="26" customWidth="1"/>
    <col min="4358" max="4359" width="12" style="26" customWidth="1"/>
    <col min="4360" max="4365" width="0" style="26" hidden="1" customWidth="1"/>
    <col min="4366" max="4611" width="8.54296875" style="26"/>
    <col min="4612" max="4612" width="12.54296875" style="26" customWidth="1"/>
    <col min="4613" max="4613" width="14.453125" style="26" customWidth="1"/>
    <col min="4614" max="4615" width="12" style="26" customWidth="1"/>
    <col min="4616" max="4621" width="0" style="26" hidden="1" customWidth="1"/>
    <col min="4622" max="4867" width="8.54296875" style="26"/>
    <col min="4868" max="4868" width="12.54296875" style="26" customWidth="1"/>
    <col min="4869" max="4869" width="14.453125" style="26" customWidth="1"/>
    <col min="4870" max="4871" width="12" style="26" customWidth="1"/>
    <col min="4872" max="4877" width="0" style="26" hidden="1" customWidth="1"/>
    <col min="4878" max="5123" width="8.54296875" style="26"/>
    <col min="5124" max="5124" width="12.54296875" style="26" customWidth="1"/>
    <col min="5125" max="5125" width="14.453125" style="26" customWidth="1"/>
    <col min="5126" max="5127" width="12" style="26" customWidth="1"/>
    <col min="5128" max="5133" width="0" style="26" hidden="1" customWidth="1"/>
    <col min="5134" max="5379" width="8.54296875" style="26"/>
    <col min="5380" max="5380" width="12.54296875" style="26" customWidth="1"/>
    <col min="5381" max="5381" width="14.453125" style="26" customWidth="1"/>
    <col min="5382" max="5383" width="12" style="26" customWidth="1"/>
    <col min="5384" max="5389" width="0" style="26" hidden="1" customWidth="1"/>
    <col min="5390" max="5635" width="8.54296875" style="26"/>
    <col min="5636" max="5636" width="12.54296875" style="26" customWidth="1"/>
    <col min="5637" max="5637" width="14.453125" style="26" customWidth="1"/>
    <col min="5638" max="5639" width="12" style="26" customWidth="1"/>
    <col min="5640" max="5645" width="0" style="26" hidden="1" customWidth="1"/>
    <col min="5646" max="5891" width="8.54296875" style="26"/>
    <col min="5892" max="5892" width="12.54296875" style="26" customWidth="1"/>
    <col min="5893" max="5893" width="14.453125" style="26" customWidth="1"/>
    <col min="5894" max="5895" width="12" style="26" customWidth="1"/>
    <col min="5896" max="5901" width="0" style="26" hidden="1" customWidth="1"/>
    <col min="5902" max="6147" width="8.54296875" style="26"/>
    <col min="6148" max="6148" width="12.54296875" style="26" customWidth="1"/>
    <col min="6149" max="6149" width="14.453125" style="26" customWidth="1"/>
    <col min="6150" max="6151" width="12" style="26" customWidth="1"/>
    <col min="6152" max="6157" width="0" style="26" hidden="1" customWidth="1"/>
    <col min="6158" max="6403" width="8.54296875" style="26"/>
    <col min="6404" max="6404" width="12.54296875" style="26" customWidth="1"/>
    <col min="6405" max="6405" width="14.453125" style="26" customWidth="1"/>
    <col min="6406" max="6407" width="12" style="26" customWidth="1"/>
    <col min="6408" max="6413" width="0" style="26" hidden="1" customWidth="1"/>
    <col min="6414" max="6659" width="8.54296875" style="26"/>
    <col min="6660" max="6660" width="12.54296875" style="26" customWidth="1"/>
    <col min="6661" max="6661" width="14.453125" style="26" customWidth="1"/>
    <col min="6662" max="6663" width="12" style="26" customWidth="1"/>
    <col min="6664" max="6669" width="0" style="26" hidden="1" customWidth="1"/>
    <col min="6670" max="6915" width="8.54296875" style="26"/>
    <col min="6916" max="6916" width="12.54296875" style="26" customWidth="1"/>
    <col min="6917" max="6917" width="14.453125" style="26" customWidth="1"/>
    <col min="6918" max="6919" width="12" style="26" customWidth="1"/>
    <col min="6920" max="6925" width="0" style="26" hidden="1" customWidth="1"/>
    <col min="6926" max="7171" width="8.54296875" style="26"/>
    <col min="7172" max="7172" width="12.54296875" style="26" customWidth="1"/>
    <col min="7173" max="7173" width="14.453125" style="26" customWidth="1"/>
    <col min="7174" max="7175" width="12" style="26" customWidth="1"/>
    <col min="7176" max="7181" width="0" style="26" hidden="1" customWidth="1"/>
    <col min="7182" max="7427" width="8.54296875" style="26"/>
    <col min="7428" max="7428" width="12.54296875" style="26" customWidth="1"/>
    <col min="7429" max="7429" width="14.453125" style="26" customWidth="1"/>
    <col min="7430" max="7431" width="12" style="26" customWidth="1"/>
    <col min="7432" max="7437" width="0" style="26" hidden="1" customWidth="1"/>
    <col min="7438" max="7683" width="8.54296875" style="26"/>
    <col min="7684" max="7684" width="12.54296875" style="26" customWidth="1"/>
    <col min="7685" max="7685" width="14.453125" style="26" customWidth="1"/>
    <col min="7686" max="7687" width="12" style="26" customWidth="1"/>
    <col min="7688" max="7693" width="0" style="26" hidden="1" customWidth="1"/>
    <col min="7694" max="7939" width="8.54296875" style="26"/>
    <col min="7940" max="7940" width="12.54296875" style="26" customWidth="1"/>
    <col min="7941" max="7941" width="14.453125" style="26" customWidth="1"/>
    <col min="7942" max="7943" width="12" style="26" customWidth="1"/>
    <col min="7944" max="7949" width="0" style="26" hidden="1" customWidth="1"/>
    <col min="7950" max="8195" width="8.54296875" style="26"/>
    <col min="8196" max="8196" width="12.54296875" style="26" customWidth="1"/>
    <col min="8197" max="8197" width="14.453125" style="26" customWidth="1"/>
    <col min="8198" max="8199" width="12" style="26" customWidth="1"/>
    <col min="8200" max="8205" width="0" style="26" hidden="1" customWidth="1"/>
    <col min="8206" max="8451" width="8.54296875" style="26"/>
    <col min="8452" max="8452" width="12.54296875" style="26" customWidth="1"/>
    <col min="8453" max="8453" width="14.453125" style="26" customWidth="1"/>
    <col min="8454" max="8455" width="12" style="26" customWidth="1"/>
    <col min="8456" max="8461" width="0" style="26" hidden="1" customWidth="1"/>
    <col min="8462" max="8707" width="8.54296875" style="26"/>
    <col min="8708" max="8708" width="12.54296875" style="26" customWidth="1"/>
    <col min="8709" max="8709" width="14.453125" style="26" customWidth="1"/>
    <col min="8710" max="8711" width="12" style="26" customWidth="1"/>
    <col min="8712" max="8717" width="0" style="26" hidden="1" customWidth="1"/>
    <col min="8718" max="8963" width="8.54296875" style="26"/>
    <col min="8964" max="8964" width="12.54296875" style="26" customWidth="1"/>
    <col min="8965" max="8965" width="14.453125" style="26" customWidth="1"/>
    <col min="8966" max="8967" width="12" style="26" customWidth="1"/>
    <col min="8968" max="8973" width="0" style="26" hidden="1" customWidth="1"/>
    <col min="8974" max="9219" width="8.54296875" style="26"/>
    <col min="9220" max="9220" width="12.54296875" style="26" customWidth="1"/>
    <col min="9221" max="9221" width="14.453125" style="26" customWidth="1"/>
    <col min="9222" max="9223" width="12" style="26" customWidth="1"/>
    <col min="9224" max="9229" width="0" style="26" hidden="1" customWidth="1"/>
    <col min="9230" max="9475" width="8.54296875" style="26"/>
    <col min="9476" max="9476" width="12.54296875" style="26" customWidth="1"/>
    <col min="9477" max="9477" width="14.453125" style="26" customWidth="1"/>
    <col min="9478" max="9479" width="12" style="26" customWidth="1"/>
    <col min="9480" max="9485" width="0" style="26" hidden="1" customWidth="1"/>
    <col min="9486" max="9731" width="8.54296875" style="26"/>
    <col min="9732" max="9732" width="12.54296875" style="26" customWidth="1"/>
    <col min="9733" max="9733" width="14.453125" style="26" customWidth="1"/>
    <col min="9734" max="9735" width="12" style="26" customWidth="1"/>
    <col min="9736" max="9741" width="0" style="26" hidden="1" customWidth="1"/>
    <col min="9742" max="9987" width="8.54296875" style="26"/>
    <col min="9988" max="9988" width="12.54296875" style="26" customWidth="1"/>
    <col min="9989" max="9989" width="14.453125" style="26" customWidth="1"/>
    <col min="9990" max="9991" width="12" style="26" customWidth="1"/>
    <col min="9992" max="9997" width="0" style="26" hidden="1" customWidth="1"/>
    <col min="9998" max="10243" width="8.54296875" style="26"/>
    <col min="10244" max="10244" width="12.54296875" style="26" customWidth="1"/>
    <col min="10245" max="10245" width="14.453125" style="26" customWidth="1"/>
    <col min="10246" max="10247" width="12" style="26" customWidth="1"/>
    <col min="10248" max="10253" width="0" style="26" hidden="1" customWidth="1"/>
    <col min="10254" max="10499" width="8.54296875" style="26"/>
    <col min="10500" max="10500" width="12.54296875" style="26" customWidth="1"/>
    <col min="10501" max="10501" width="14.453125" style="26" customWidth="1"/>
    <col min="10502" max="10503" width="12" style="26" customWidth="1"/>
    <col min="10504" max="10509" width="0" style="26" hidden="1" customWidth="1"/>
    <col min="10510" max="10755" width="8.54296875" style="26"/>
    <col min="10756" max="10756" width="12.54296875" style="26" customWidth="1"/>
    <col min="10757" max="10757" width="14.453125" style="26" customWidth="1"/>
    <col min="10758" max="10759" width="12" style="26" customWidth="1"/>
    <col min="10760" max="10765" width="0" style="26" hidden="1" customWidth="1"/>
    <col min="10766" max="11011" width="8.54296875" style="26"/>
    <col min="11012" max="11012" width="12.54296875" style="26" customWidth="1"/>
    <col min="11013" max="11013" width="14.453125" style="26" customWidth="1"/>
    <col min="11014" max="11015" width="12" style="26" customWidth="1"/>
    <col min="11016" max="11021" width="0" style="26" hidden="1" customWidth="1"/>
    <col min="11022" max="11267" width="8.54296875" style="26"/>
    <col min="11268" max="11268" width="12.54296875" style="26" customWidth="1"/>
    <col min="11269" max="11269" width="14.453125" style="26" customWidth="1"/>
    <col min="11270" max="11271" width="12" style="26" customWidth="1"/>
    <col min="11272" max="11277" width="0" style="26" hidden="1" customWidth="1"/>
    <col min="11278" max="11523" width="8.54296875" style="26"/>
    <col min="11524" max="11524" width="12.54296875" style="26" customWidth="1"/>
    <col min="11525" max="11525" width="14.453125" style="26" customWidth="1"/>
    <col min="11526" max="11527" width="12" style="26" customWidth="1"/>
    <col min="11528" max="11533" width="0" style="26" hidden="1" customWidth="1"/>
    <col min="11534" max="11779" width="8.54296875" style="26"/>
    <col min="11780" max="11780" width="12.54296875" style="26" customWidth="1"/>
    <col min="11781" max="11781" width="14.453125" style="26" customWidth="1"/>
    <col min="11782" max="11783" width="12" style="26" customWidth="1"/>
    <col min="11784" max="11789" width="0" style="26" hidden="1" customWidth="1"/>
    <col min="11790" max="12035" width="8.54296875" style="26"/>
    <col min="12036" max="12036" width="12.54296875" style="26" customWidth="1"/>
    <col min="12037" max="12037" width="14.453125" style="26" customWidth="1"/>
    <col min="12038" max="12039" width="12" style="26" customWidth="1"/>
    <col min="12040" max="12045" width="0" style="26" hidden="1" customWidth="1"/>
    <col min="12046" max="12291" width="8.54296875" style="26"/>
    <col min="12292" max="12292" width="12.54296875" style="26" customWidth="1"/>
    <col min="12293" max="12293" width="14.453125" style="26" customWidth="1"/>
    <col min="12294" max="12295" width="12" style="26" customWidth="1"/>
    <col min="12296" max="12301" width="0" style="26" hidden="1" customWidth="1"/>
    <col min="12302" max="12547" width="8.54296875" style="26"/>
    <col min="12548" max="12548" width="12.54296875" style="26" customWidth="1"/>
    <col min="12549" max="12549" width="14.453125" style="26" customWidth="1"/>
    <col min="12550" max="12551" width="12" style="26" customWidth="1"/>
    <col min="12552" max="12557" width="0" style="26" hidden="1" customWidth="1"/>
    <col min="12558" max="12803" width="8.54296875" style="26"/>
    <col min="12804" max="12804" width="12.54296875" style="26" customWidth="1"/>
    <col min="12805" max="12805" width="14.453125" style="26" customWidth="1"/>
    <col min="12806" max="12807" width="12" style="26" customWidth="1"/>
    <col min="12808" max="12813" width="0" style="26" hidden="1" customWidth="1"/>
    <col min="12814" max="13059" width="8.54296875" style="26"/>
    <col min="13060" max="13060" width="12.54296875" style="26" customWidth="1"/>
    <col min="13061" max="13061" width="14.453125" style="26" customWidth="1"/>
    <col min="13062" max="13063" width="12" style="26" customWidth="1"/>
    <col min="13064" max="13069" width="0" style="26" hidden="1" customWidth="1"/>
    <col min="13070" max="13315" width="8.54296875" style="26"/>
    <col min="13316" max="13316" width="12.54296875" style="26" customWidth="1"/>
    <col min="13317" max="13317" width="14.453125" style="26" customWidth="1"/>
    <col min="13318" max="13319" width="12" style="26" customWidth="1"/>
    <col min="13320" max="13325" width="0" style="26" hidden="1" customWidth="1"/>
    <col min="13326" max="13571" width="8.54296875" style="26"/>
    <col min="13572" max="13572" width="12.54296875" style="26" customWidth="1"/>
    <col min="13573" max="13573" width="14.453125" style="26" customWidth="1"/>
    <col min="13574" max="13575" width="12" style="26" customWidth="1"/>
    <col min="13576" max="13581" width="0" style="26" hidden="1" customWidth="1"/>
    <col min="13582" max="13827" width="8.54296875" style="26"/>
    <col min="13828" max="13828" width="12.54296875" style="26" customWidth="1"/>
    <col min="13829" max="13829" width="14.453125" style="26" customWidth="1"/>
    <col min="13830" max="13831" width="12" style="26" customWidth="1"/>
    <col min="13832" max="13837" width="0" style="26" hidden="1" customWidth="1"/>
    <col min="13838" max="14083" width="8.54296875" style="26"/>
    <col min="14084" max="14084" width="12.54296875" style="26" customWidth="1"/>
    <col min="14085" max="14085" width="14.453125" style="26" customWidth="1"/>
    <col min="14086" max="14087" width="12" style="26" customWidth="1"/>
    <col min="14088" max="14093" width="0" style="26" hidden="1" customWidth="1"/>
    <col min="14094" max="14339" width="8.54296875" style="26"/>
    <col min="14340" max="14340" width="12.54296875" style="26" customWidth="1"/>
    <col min="14341" max="14341" width="14.453125" style="26" customWidth="1"/>
    <col min="14342" max="14343" width="12" style="26" customWidth="1"/>
    <col min="14344" max="14349" width="0" style="26" hidden="1" customWidth="1"/>
    <col min="14350" max="14595" width="8.54296875" style="26"/>
    <col min="14596" max="14596" width="12.54296875" style="26" customWidth="1"/>
    <col min="14597" max="14597" width="14.453125" style="26" customWidth="1"/>
    <col min="14598" max="14599" width="12" style="26" customWidth="1"/>
    <col min="14600" max="14605" width="0" style="26" hidden="1" customWidth="1"/>
    <col min="14606" max="14851" width="8.54296875" style="26"/>
    <col min="14852" max="14852" width="12.54296875" style="26" customWidth="1"/>
    <col min="14853" max="14853" width="14.453125" style="26" customWidth="1"/>
    <col min="14854" max="14855" width="12" style="26" customWidth="1"/>
    <col min="14856" max="14861" width="0" style="26" hidden="1" customWidth="1"/>
    <col min="14862" max="15107" width="8.54296875" style="26"/>
    <col min="15108" max="15108" width="12.54296875" style="26" customWidth="1"/>
    <col min="15109" max="15109" width="14.453125" style="26" customWidth="1"/>
    <col min="15110" max="15111" width="12" style="26" customWidth="1"/>
    <col min="15112" max="15117" width="0" style="26" hidden="1" customWidth="1"/>
    <col min="15118" max="15363" width="8.54296875" style="26"/>
    <col min="15364" max="15364" width="12.54296875" style="26" customWidth="1"/>
    <col min="15365" max="15365" width="14.453125" style="26" customWidth="1"/>
    <col min="15366" max="15367" width="12" style="26" customWidth="1"/>
    <col min="15368" max="15373" width="0" style="26" hidden="1" customWidth="1"/>
    <col min="15374" max="15619" width="8.54296875" style="26"/>
    <col min="15620" max="15620" width="12.54296875" style="26" customWidth="1"/>
    <col min="15621" max="15621" width="14.453125" style="26" customWidth="1"/>
    <col min="15622" max="15623" width="12" style="26" customWidth="1"/>
    <col min="15624" max="15629" width="0" style="26" hidden="1" customWidth="1"/>
    <col min="15630" max="15875" width="8.54296875" style="26"/>
    <col min="15876" max="15876" width="12.54296875" style="26" customWidth="1"/>
    <col min="15877" max="15877" width="14.453125" style="26" customWidth="1"/>
    <col min="15878" max="15879" width="12" style="26" customWidth="1"/>
    <col min="15880" max="15885" width="0" style="26" hidden="1" customWidth="1"/>
    <col min="15886" max="16131" width="8.54296875" style="26"/>
    <col min="16132" max="16132" width="12.54296875" style="26" customWidth="1"/>
    <col min="16133" max="16133" width="14.453125" style="26" customWidth="1"/>
    <col min="16134" max="16135" width="12" style="26" customWidth="1"/>
    <col min="16136" max="16141" width="0" style="26" hidden="1" customWidth="1"/>
    <col min="16142" max="16384" width="8.54296875" style="26"/>
  </cols>
  <sheetData>
    <row r="1" spans="2:14" ht="11.9" customHeight="1">
      <c r="B1" s="1451"/>
      <c r="C1" s="1451"/>
      <c r="D1" s="1451"/>
      <c r="E1" s="1451"/>
      <c r="F1" s="1451"/>
      <c r="G1" s="1451"/>
      <c r="H1" s="1451"/>
      <c r="I1" s="1451"/>
      <c r="J1" s="1451"/>
      <c r="K1" s="1451"/>
      <c r="L1" s="4"/>
      <c r="M1" s="4"/>
      <c r="N1" s="4"/>
    </row>
    <row r="2" spans="2:14" ht="14.15" customHeight="1">
      <c r="B2" s="475"/>
      <c r="C2" s="475"/>
      <c r="D2" s="475"/>
      <c r="E2" s="475"/>
      <c r="F2" s="475"/>
      <c r="G2" s="475"/>
      <c r="H2" s="475"/>
      <c r="I2" s="475"/>
      <c r="J2" s="475"/>
      <c r="K2" s="475"/>
      <c r="L2" s="4"/>
      <c r="M2" s="4"/>
      <c r="N2" s="4"/>
    </row>
    <row r="3" spans="2:14">
      <c r="B3" s="4"/>
      <c r="C3" s="4"/>
      <c r="D3" s="4"/>
      <c r="E3" s="4"/>
      <c r="F3" s="4"/>
      <c r="G3" s="4"/>
      <c r="H3" s="4"/>
      <c r="I3" s="4"/>
      <c r="J3" s="4"/>
      <c r="K3" s="4"/>
      <c r="L3" s="4"/>
      <c r="M3" s="4"/>
      <c r="N3" s="4"/>
    </row>
    <row r="4" spans="2:14" ht="13" thickBot="1">
      <c r="B4" s="3" t="s">
        <v>124</v>
      </c>
      <c r="C4" s="14"/>
      <c r="D4" s="14"/>
      <c r="E4" s="14"/>
      <c r="F4" s="14"/>
      <c r="G4" s="14"/>
      <c r="H4" s="14"/>
      <c r="I4" s="14"/>
      <c r="J4" s="14"/>
      <c r="K4" s="14"/>
      <c r="L4" s="14"/>
      <c r="M4" s="14"/>
    </row>
    <row r="5" spans="2:14">
      <c r="B5" s="1404" t="s">
        <v>0</v>
      </c>
      <c r="C5" s="1404" t="s">
        <v>53</v>
      </c>
      <c r="D5" s="1390" t="s">
        <v>1714</v>
      </c>
      <c r="E5" s="1390"/>
      <c r="F5" s="1390" t="s">
        <v>1715</v>
      </c>
      <c r="G5" s="1390"/>
      <c r="H5" s="1390" t="s">
        <v>1716</v>
      </c>
      <c r="I5" s="1390"/>
      <c r="J5" s="1390" t="s">
        <v>1717</v>
      </c>
      <c r="K5" s="1390"/>
    </row>
    <row r="6" spans="2:14" ht="13" thickBot="1">
      <c r="B6" s="1407"/>
      <c r="C6" s="1407"/>
      <c r="D6" s="214" t="s">
        <v>54</v>
      </c>
      <c r="E6" s="214" t="s">
        <v>55</v>
      </c>
      <c r="F6" s="214" t="s">
        <v>1887</v>
      </c>
      <c r="G6" s="214" t="s">
        <v>1888</v>
      </c>
      <c r="H6" s="214" t="s">
        <v>1889</v>
      </c>
      <c r="I6" s="214" t="s">
        <v>1890</v>
      </c>
      <c r="J6" s="214" t="s">
        <v>1891</v>
      </c>
      <c r="K6" s="214" t="s">
        <v>1892</v>
      </c>
    </row>
    <row r="7" spans="2:14">
      <c r="B7" s="1447" t="s">
        <v>986</v>
      </c>
      <c r="C7" s="37" t="s">
        <v>56</v>
      </c>
      <c r="D7" s="135">
        <v>0.42050880000000002</v>
      </c>
      <c r="E7" s="76">
        <v>4464</v>
      </c>
      <c r="F7" s="135"/>
      <c r="G7" s="76"/>
      <c r="H7" s="135"/>
      <c r="I7" s="135"/>
      <c r="J7" s="572"/>
      <c r="K7" s="572"/>
    </row>
    <row r="8" spans="2:14" ht="13" thickBot="1">
      <c r="B8" s="1448"/>
      <c r="C8" s="38" t="s">
        <v>57</v>
      </c>
      <c r="D8" s="36">
        <v>311.54480144040002</v>
      </c>
      <c r="E8" s="885">
        <v>715877.9</v>
      </c>
      <c r="F8" s="213"/>
      <c r="G8" s="78"/>
      <c r="H8" s="213"/>
      <c r="I8" s="78"/>
      <c r="J8" s="213"/>
      <c r="K8" s="78"/>
    </row>
    <row r="9" spans="2:14">
      <c r="B9" s="1447" t="s">
        <v>2</v>
      </c>
      <c r="C9" s="37" t="s">
        <v>1893</v>
      </c>
      <c r="D9" s="135">
        <v>0.17521200000000001</v>
      </c>
      <c r="E9" s="76">
        <v>1860</v>
      </c>
      <c r="F9" s="135"/>
      <c r="G9" s="76"/>
      <c r="H9" s="135"/>
      <c r="I9" s="76"/>
      <c r="J9" s="572"/>
      <c r="K9" s="572"/>
    </row>
    <row r="10" spans="2:14" ht="13" thickBot="1">
      <c r="B10" s="1448"/>
      <c r="C10" s="38" t="s">
        <v>1894</v>
      </c>
      <c r="D10" s="36">
        <v>59.848789350000011</v>
      </c>
      <c r="E10" s="885">
        <v>203723.85499999998</v>
      </c>
      <c r="F10" s="213"/>
      <c r="G10" s="78"/>
      <c r="H10" s="213"/>
      <c r="I10" s="78"/>
      <c r="J10" s="213"/>
      <c r="K10" s="78"/>
    </row>
    <row r="11" spans="2:14">
      <c r="B11" s="1449" t="s">
        <v>1383</v>
      </c>
      <c r="C11" s="46" t="s">
        <v>1895</v>
      </c>
      <c r="D11" s="135">
        <v>322.07642418520771</v>
      </c>
      <c r="E11" s="76">
        <v>3352650.236672</v>
      </c>
      <c r="F11" s="135"/>
      <c r="G11" s="76"/>
      <c r="H11" s="135"/>
      <c r="I11" s="76"/>
      <c r="J11" s="135"/>
      <c r="K11" s="76"/>
    </row>
    <row r="12" spans="2:14" ht="13" thickBot="1">
      <c r="B12" s="1450"/>
      <c r="C12" s="38" t="s">
        <v>1896</v>
      </c>
      <c r="D12" s="213">
        <v>591.40560781579245</v>
      </c>
      <c r="E12" s="78">
        <v>2494642.9716719994</v>
      </c>
      <c r="F12" s="213"/>
      <c r="G12" s="78"/>
      <c r="H12" s="213"/>
      <c r="I12" s="78"/>
      <c r="J12" s="213"/>
      <c r="K12" s="78"/>
    </row>
    <row r="13" spans="2:14" ht="13" thickBot="1">
      <c r="B13" s="1426" t="s">
        <v>368</v>
      </c>
      <c r="C13" s="37" t="s">
        <v>1897</v>
      </c>
      <c r="D13" s="135">
        <v>44.894966109999999</v>
      </c>
      <c r="E13" s="76">
        <v>356739.18799999997</v>
      </c>
      <c r="F13" s="135"/>
      <c r="G13" s="76"/>
      <c r="H13" s="135"/>
      <c r="I13" s="76"/>
      <c r="J13" s="135"/>
      <c r="K13" s="76"/>
    </row>
    <row r="14" spans="2:14" ht="13" thickBot="1">
      <c r="B14" s="1426"/>
      <c r="C14" s="38" t="s">
        <v>1898</v>
      </c>
      <c r="D14" s="248">
        <v>88.620696850000016</v>
      </c>
      <c r="E14" s="886">
        <v>319572.08000000007</v>
      </c>
      <c r="F14" s="213"/>
      <c r="G14" s="78"/>
      <c r="H14" s="213"/>
      <c r="I14" s="78"/>
      <c r="J14" s="213"/>
      <c r="K14" s="78"/>
    </row>
    <row r="16" spans="2:14">
      <c r="B16" s="47" t="s">
        <v>315</v>
      </c>
      <c r="C16" s="47"/>
      <c r="D16" s="47"/>
      <c r="E16" s="47"/>
      <c r="F16" s="47"/>
      <c r="G16" s="47"/>
      <c r="I16" s="1116"/>
    </row>
    <row r="17" spans="2:9">
      <c r="B17" s="47" t="s">
        <v>316</v>
      </c>
      <c r="C17" s="47"/>
      <c r="D17" s="47"/>
      <c r="E17" s="47"/>
      <c r="F17" s="47"/>
      <c r="G17" s="47"/>
    </row>
    <row r="18" spans="2:9" ht="12.75" customHeight="1">
      <c r="B18" s="259" t="s">
        <v>987</v>
      </c>
      <c r="C18" s="259"/>
      <c r="D18" s="259"/>
      <c r="E18" s="259"/>
      <c r="F18" s="259"/>
      <c r="G18" s="259"/>
    </row>
    <row r="19" spans="2:9">
      <c r="B19" s="259" t="s">
        <v>1884</v>
      </c>
      <c r="C19" s="259"/>
      <c r="D19" s="259"/>
      <c r="E19" s="259"/>
      <c r="F19" s="259"/>
      <c r="G19" s="259"/>
    </row>
    <row r="20" spans="2:9">
      <c r="B20" s="887"/>
    </row>
    <row r="21" spans="2:9">
      <c r="B21" s="887"/>
      <c r="G21" s="1117"/>
      <c r="H21" s="1117"/>
      <c r="I21" s="1117"/>
    </row>
    <row r="22" spans="2:9">
      <c r="D22" s="1117"/>
      <c r="E22" s="1117"/>
      <c r="F22" s="1117"/>
      <c r="G22" s="1117"/>
      <c r="H22" s="1117"/>
      <c r="I22" s="1117"/>
    </row>
    <row r="23" spans="2:9">
      <c r="E23" s="1117"/>
      <c r="G23" s="1117"/>
      <c r="I23" s="1117"/>
    </row>
    <row r="24" spans="2:9">
      <c r="I24" s="1117"/>
    </row>
    <row r="25" spans="2:9">
      <c r="G25" s="1117"/>
    </row>
  </sheetData>
  <mergeCells count="11">
    <mergeCell ref="B7:B8"/>
    <mergeCell ref="B9:B10"/>
    <mergeCell ref="B11:B12"/>
    <mergeCell ref="B13:B14"/>
    <mergeCell ref="B1:K1"/>
    <mergeCell ref="B5:B6"/>
    <mergeCell ref="C5:C6"/>
    <mergeCell ref="D5:E5"/>
    <mergeCell ref="F5:G5"/>
    <mergeCell ref="H5:I5"/>
    <mergeCell ref="J5:K5"/>
  </mergeCells>
  <conditionalFormatting sqref="C7:K14">
    <cfRule type="expression" dxfId="13" priority="1">
      <formula>ODD(ROW())=ROW()</formula>
    </cfRule>
    <cfRule type="expression" dxfId="12" priority="2">
      <formula>EVEN(ROW())=ROW()</formula>
    </cfRule>
  </conditionalFormatting>
  <printOptions horizontalCentered="1"/>
  <pageMargins left="7.874015748031496E-2" right="7.874015748031496E-2" top="1.7716535433070868" bottom="0.78740157480314965" header="0.51181102362204722" footer="0.51181102362204722"/>
  <pageSetup paperSize="9" scale="78"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tabColor rgb="FF00B050"/>
    <pageSetUpPr fitToPage="1"/>
  </sheetPr>
  <dimension ref="B1:M25"/>
  <sheetViews>
    <sheetView showGridLines="0" view="pageBreakPreview" zoomScaleNormal="130" zoomScaleSheetLayoutView="100" zoomScalePageLayoutView="55" workbookViewId="0">
      <selection activeCell="C20" sqref="C20:C23"/>
    </sheetView>
  </sheetViews>
  <sheetFormatPr defaultRowHeight="12.5"/>
  <cols>
    <col min="1" max="1" width="2" style="26" customWidth="1"/>
    <col min="2" max="2" width="50.54296875" style="26" customWidth="1"/>
    <col min="3" max="7" width="14" style="26" customWidth="1"/>
    <col min="8" max="8" width="6.453125" style="371" customWidth="1"/>
    <col min="9" max="10" width="8.54296875" style="371"/>
    <col min="11" max="258" width="8.54296875" style="26"/>
    <col min="259" max="259" width="22.54296875" style="26" customWidth="1"/>
    <col min="260" max="260" width="12.453125" style="26" customWidth="1"/>
    <col min="261" max="263" width="0" style="26" hidden="1" customWidth="1"/>
    <col min="264" max="514" width="8.54296875" style="26"/>
    <col min="515" max="515" width="22.54296875" style="26" customWidth="1"/>
    <col min="516" max="516" width="12.453125" style="26" customWidth="1"/>
    <col min="517" max="519" width="0" style="26" hidden="1" customWidth="1"/>
    <col min="520" max="770" width="8.54296875" style="26"/>
    <col min="771" max="771" width="22.54296875" style="26" customWidth="1"/>
    <col min="772" max="772" width="12.453125" style="26" customWidth="1"/>
    <col min="773" max="775" width="0" style="26" hidden="1" customWidth="1"/>
    <col min="776" max="1026" width="8.54296875" style="26"/>
    <col min="1027" max="1027" width="22.54296875" style="26" customWidth="1"/>
    <col min="1028" max="1028" width="12.453125" style="26" customWidth="1"/>
    <col min="1029" max="1031" width="0" style="26" hidden="1" customWidth="1"/>
    <col min="1032" max="1282" width="8.54296875" style="26"/>
    <col min="1283" max="1283" width="22.54296875" style="26" customWidth="1"/>
    <col min="1284" max="1284" width="12.453125" style="26" customWidth="1"/>
    <col min="1285" max="1287" width="0" style="26" hidden="1" customWidth="1"/>
    <col min="1288" max="1538" width="8.54296875" style="26"/>
    <col min="1539" max="1539" width="22.54296875" style="26" customWidth="1"/>
    <col min="1540" max="1540" width="12.453125" style="26" customWidth="1"/>
    <col min="1541" max="1543" width="0" style="26" hidden="1" customWidth="1"/>
    <col min="1544" max="1794" width="8.54296875" style="26"/>
    <col min="1795" max="1795" width="22.54296875" style="26" customWidth="1"/>
    <col min="1796" max="1796" width="12.453125" style="26" customWidth="1"/>
    <col min="1797" max="1799" width="0" style="26" hidden="1" customWidth="1"/>
    <col min="1800" max="2050" width="8.54296875" style="26"/>
    <col min="2051" max="2051" width="22.54296875" style="26" customWidth="1"/>
    <col min="2052" max="2052" width="12.453125" style="26" customWidth="1"/>
    <col min="2053" max="2055" width="0" style="26" hidden="1" customWidth="1"/>
    <col min="2056" max="2306" width="8.54296875" style="26"/>
    <col min="2307" max="2307" width="22.54296875" style="26" customWidth="1"/>
    <col min="2308" max="2308" width="12.453125" style="26" customWidth="1"/>
    <col min="2309" max="2311" width="0" style="26" hidden="1" customWidth="1"/>
    <col min="2312" max="2562" width="8.54296875" style="26"/>
    <col min="2563" max="2563" width="22.54296875" style="26" customWidth="1"/>
    <col min="2564" max="2564" width="12.453125" style="26" customWidth="1"/>
    <col min="2565" max="2567" width="0" style="26" hidden="1" customWidth="1"/>
    <col min="2568" max="2818" width="8.54296875" style="26"/>
    <col min="2819" max="2819" width="22.54296875" style="26" customWidth="1"/>
    <col min="2820" max="2820" width="12.453125" style="26" customWidth="1"/>
    <col min="2821" max="2823" width="0" style="26" hidden="1" customWidth="1"/>
    <col min="2824" max="3074" width="8.54296875" style="26"/>
    <col min="3075" max="3075" width="22.54296875" style="26" customWidth="1"/>
    <col min="3076" max="3076" width="12.453125" style="26" customWidth="1"/>
    <col min="3077" max="3079" width="0" style="26" hidden="1" customWidth="1"/>
    <col min="3080" max="3330" width="8.54296875" style="26"/>
    <col min="3331" max="3331" width="22.54296875" style="26" customWidth="1"/>
    <col min="3332" max="3332" width="12.453125" style="26" customWidth="1"/>
    <col min="3333" max="3335" width="0" style="26" hidden="1" customWidth="1"/>
    <col min="3336" max="3586" width="8.54296875" style="26"/>
    <col min="3587" max="3587" width="22.54296875" style="26" customWidth="1"/>
    <col min="3588" max="3588" width="12.453125" style="26" customWidth="1"/>
    <col min="3589" max="3591" width="0" style="26" hidden="1" customWidth="1"/>
    <col min="3592" max="3842" width="8.54296875" style="26"/>
    <col min="3843" max="3843" width="22.54296875" style="26" customWidth="1"/>
    <col min="3844" max="3844" width="12.453125" style="26" customWidth="1"/>
    <col min="3845" max="3847" width="0" style="26" hidden="1" customWidth="1"/>
    <col min="3848" max="4098" width="8.54296875" style="26"/>
    <col min="4099" max="4099" width="22.54296875" style="26" customWidth="1"/>
    <col min="4100" max="4100" width="12.453125" style="26" customWidth="1"/>
    <col min="4101" max="4103" width="0" style="26" hidden="1" customWidth="1"/>
    <col min="4104" max="4354" width="8.54296875" style="26"/>
    <col min="4355" max="4355" width="22.54296875" style="26" customWidth="1"/>
    <col min="4356" max="4356" width="12.453125" style="26" customWidth="1"/>
    <col min="4357" max="4359" width="0" style="26" hidden="1" customWidth="1"/>
    <col min="4360" max="4610" width="8.54296875" style="26"/>
    <col min="4611" max="4611" width="22.54296875" style="26" customWidth="1"/>
    <col min="4612" max="4612" width="12.453125" style="26" customWidth="1"/>
    <col min="4613" max="4615" width="0" style="26" hidden="1" customWidth="1"/>
    <col min="4616" max="4866" width="8.54296875" style="26"/>
    <col min="4867" max="4867" width="22.54296875" style="26" customWidth="1"/>
    <col min="4868" max="4868" width="12.453125" style="26" customWidth="1"/>
    <col min="4869" max="4871" width="0" style="26" hidden="1" customWidth="1"/>
    <col min="4872" max="5122" width="8.54296875" style="26"/>
    <col min="5123" max="5123" width="22.54296875" style="26" customWidth="1"/>
    <col min="5124" max="5124" width="12.453125" style="26" customWidth="1"/>
    <col min="5125" max="5127" width="0" style="26" hidden="1" customWidth="1"/>
    <col min="5128" max="5378" width="8.54296875" style="26"/>
    <col min="5379" max="5379" width="22.54296875" style="26" customWidth="1"/>
    <col min="5380" max="5380" width="12.453125" style="26" customWidth="1"/>
    <col min="5381" max="5383" width="0" style="26" hidden="1" customWidth="1"/>
    <col min="5384" max="5634" width="8.54296875" style="26"/>
    <col min="5635" max="5635" width="22.54296875" style="26" customWidth="1"/>
    <col min="5636" max="5636" width="12.453125" style="26" customWidth="1"/>
    <col min="5637" max="5639" width="0" style="26" hidden="1" customWidth="1"/>
    <col min="5640" max="5890" width="8.54296875" style="26"/>
    <col min="5891" max="5891" width="22.54296875" style="26" customWidth="1"/>
    <col min="5892" max="5892" width="12.453125" style="26" customWidth="1"/>
    <col min="5893" max="5895" width="0" style="26" hidden="1" customWidth="1"/>
    <col min="5896" max="6146" width="8.54296875" style="26"/>
    <col min="6147" max="6147" width="22.54296875" style="26" customWidth="1"/>
    <col min="6148" max="6148" width="12.453125" style="26" customWidth="1"/>
    <col min="6149" max="6151" width="0" style="26" hidden="1" customWidth="1"/>
    <col min="6152" max="6402" width="8.54296875" style="26"/>
    <col min="6403" max="6403" width="22.54296875" style="26" customWidth="1"/>
    <col min="6404" max="6404" width="12.453125" style="26" customWidth="1"/>
    <col min="6405" max="6407" width="0" style="26" hidden="1" customWidth="1"/>
    <col min="6408" max="6658" width="8.54296875" style="26"/>
    <col min="6659" max="6659" width="22.54296875" style="26" customWidth="1"/>
    <col min="6660" max="6660" width="12.453125" style="26" customWidth="1"/>
    <col min="6661" max="6663" width="0" style="26" hidden="1" customWidth="1"/>
    <col min="6664" max="6914" width="8.54296875" style="26"/>
    <col min="6915" max="6915" width="22.54296875" style="26" customWidth="1"/>
    <col min="6916" max="6916" width="12.453125" style="26" customWidth="1"/>
    <col min="6917" max="6919" width="0" style="26" hidden="1" customWidth="1"/>
    <col min="6920" max="7170" width="8.54296875" style="26"/>
    <col min="7171" max="7171" width="22.54296875" style="26" customWidth="1"/>
    <col min="7172" max="7172" width="12.453125" style="26" customWidth="1"/>
    <col min="7173" max="7175" width="0" style="26" hidden="1" customWidth="1"/>
    <col min="7176" max="7426" width="8.54296875" style="26"/>
    <col min="7427" max="7427" width="22.54296875" style="26" customWidth="1"/>
    <col min="7428" max="7428" width="12.453125" style="26" customWidth="1"/>
    <col min="7429" max="7431" width="0" style="26" hidden="1" customWidth="1"/>
    <col min="7432" max="7682" width="8.54296875" style="26"/>
    <col min="7683" max="7683" width="22.54296875" style="26" customWidth="1"/>
    <col min="7684" max="7684" width="12.453125" style="26" customWidth="1"/>
    <col min="7685" max="7687" width="0" style="26" hidden="1" customWidth="1"/>
    <col min="7688" max="7938" width="8.54296875" style="26"/>
    <col min="7939" max="7939" width="22.54296875" style="26" customWidth="1"/>
    <col min="7940" max="7940" width="12.453125" style="26" customWidth="1"/>
    <col min="7941" max="7943" width="0" style="26" hidden="1" customWidth="1"/>
    <col min="7944" max="8194" width="8.54296875" style="26"/>
    <col min="8195" max="8195" width="22.54296875" style="26" customWidth="1"/>
    <col min="8196" max="8196" width="12.453125" style="26" customWidth="1"/>
    <col min="8197" max="8199" width="0" style="26" hidden="1" customWidth="1"/>
    <col min="8200" max="8450" width="8.54296875" style="26"/>
    <col min="8451" max="8451" width="22.54296875" style="26" customWidth="1"/>
    <col min="8452" max="8452" width="12.453125" style="26" customWidth="1"/>
    <col min="8453" max="8455" width="0" style="26" hidden="1" customWidth="1"/>
    <col min="8456" max="8706" width="8.54296875" style="26"/>
    <col min="8707" max="8707" width="22.54296875" style="26" customWidth="1"/>
    <col min="8708" max="8708" width="12.453125" style="26" customWidth="1"/>
    <col min="8709" max="8711" width="0" style="26" hidden="1" customWidth="1"/>
    <col min="8712" max="8962" width="8.54296875" style="26"/>
    <col min="8963" max="8963" width="22.54296875" style="26" customWidth="1"/>
    <col min="8964" max="8964" width="12.453125" style="26" customWidth="1"/>
    <col min="8965" max="8967" width="0" style="26" hidden="1" customWidth="1"/>
    <col min="8968" max="9218" width="8.54296875" style="26"/>
    <col min="9219" max="9219" width="22.54296875" style="26" customWidth="1"/>
    <col min="9220" max="9220" width="12.453125" style="26" customWidth="1"/>
    <col min="9221" max="9223" width="0" style="26" hidden="1" customWidth="1"/>
    <col min="9224" max="9474" width="8.54296875" style="26"/>
    <col min="9475" max="9475" width="22.54296875" style="26" customWidth="1"/>
    <col min="9476" max="9476" width="12.453125" style="26" customWidth="1"/>
    <col min="9477" max="9479" width="0" style="26" hidden="1" customWidth="1"/>
    <col min="9480" max="9730" width="8.54296875" style="26"/>
    <col min="9731" max="9731" width="22.54296875" style="26" customWidth="1"/>
    <col min="9732" max="9732" width="12.453125" style="26" customWidth="1"/>
    <col min="9733" max="9735" width="0" style="26" hidden="1" customWidth="1"/>
    <col min="9736" max="9986" width="8.54296875" style="26"/>
    <col min="9987" max="9987" width="22.54296875" style="26" customWidth="1"/>
    <col min="9988" max="9988" width="12.453125" style="26" customWidth="1"/>
    <col min="9989" max="9991" width="0" style="26" hidden="1" customWidth="1"/>
    <col min="9992" max="10242" width="8.54296875" style="26"/>
    <col min="10243" max="10243" width="22.54296875" style="26" customWidth="1"/>
    <col min="10244" max="10244" width="12.453125" style="26" customWidth="1"/>
    <col min="10245" max="10247" width="0" style="26" hidden="1" customWidth="1"/>
    <col min="10248" max="10498" width="8.54296875" style="26"/>
    <col min="10499" max="10499" width="22.54296875" style="26" customWidth="1"/>
    <col min="10500" max="10500" width="12.453125" style="26" customWidth="1"/>
    <col min="10501" max="10503" width="0" style="26" hidden="1" customWidth="1"/>
    <col min="10504" max="10754" width="8.54296875" style="26"/>
    <col min="10755" max="10755" width="22.54296875" style="26" customWidth="1"/>
    <col min="10756" max="10756" width="12.453125" style="26" customWidth="1"/>
    <col min="10757" max="10759" width="0" style="26" hidden="1" customWidth="1"/>
    <col min="10760" max="11010" width="8.54296875" style="26"/>
    <col min="11011" max="11011" width="22.54296875" style="26" customWidth="1"/>
    <col min="11012" max="11012" width="12.453125" style="26" customWidth="1"/>
    <col min="11013" max="11015" width="0" style="26" hidden="1" customWidth="1"/>
    <col min="11016" max="11266" width="8.54296875" style="26"/>
    <col min="11267" max="11267" width="22.54296875" style="26" customWidth="1"/>
    <col min="11268" max="11268" width="12.453125" style="26" customWidth="1"/>
    <col min="11269" max="11271" width="0" style="26" hidden="1" customWidth="1"/>
    <col min="11272" max="11522" width="8.54296875" style="26"/>
    <col min="11523" max="11523" width="22.54296875" style="26" customWidth="1"/>
    <col min="11524" max="11524" width="12.453125" style="26" customWidth="1"/>
    <col min="11525" max="11527" width="0" style="26" hidden="1" customWidth="1"/>
    <col min="11528" max="11778" width="8.54296875" style="26"/>
    <col min="11779" max="11779" width="22.54296875" style="26" customWidth="1"/>
    <col min="11780" max="11780" width="12.453125" style="26" customWidth="1"/>
    <col min="11781" max="11783" width="0" style="26" hidden="1" customWidth="1"/>
    <col min="11784" max="12034" width="8.54296875" style="26"/>
    <col min="12035" max="12035" width="22.54296875" style="26" customWidth="1"/>
    <col min="12036" max="12036" width="12.453125" style="26" customWidth="1"/>
    <col min="12037" max="12039" width="0" style="26" hidden="1" customWidth="1"/>
    <col min="12040" max="12290" width="8.54296875" style="26"/>
    <col min="12291" max="12291" width="22.54296875" style="26" customWidth="1"/>
    <col min="12292" max="12292" width="12.453125" style="26" customWidth="1"/>
    <col min="12293" max="12295" width="0" style="26" hidden="1" customWidth="1"/>
    <col min="12296" max="12546" width="8.54296875" style="26"/>
    <col min="12547" max="12547" width="22.54296875" style="26" customWidth="1"/>
    <col min="12548" max="12548" width="12.453125" style="26" customWidth="1"/>
    <col min="12549" max="12551" width="0" style="26" hidden="1" customWidth="1"/>
    <col min="12552" max="12802" width="8.54296875" style="26"/>
    <col min="12803" max="12803" width="22.54296875" style="26" customWidth="1"/>
    <col min="12804" max="12804" width="12.453125" style="26" customWidth="1"/>
    <col min="12805" max="12807" width="0" style="26" hidden="1" customWidth="1"/>
    <col min="12808" max="13058" width="8.54296875" style="26"/>
    <col min="13059" max="13059" width="22.54296875" style="26" customWidth="1"/>
    <col min="13060" max="13060" width="12.453125" style="26" customWidth="1"/>
    <col min="13061" max="13063" width="0" style="26" hidden="1" customWidth="1"/>
    <col min="13064" max="13314" width="8.54296875" style="26"/>
    <col min="13315" max="13315" width="22.54296875" style="26" customWidth="1"/>
    <col min="13316" max="13316" width="12.453125" style="26" customWidth="1"/>
    <col min="13317" max="13319" width="0" style="26" hidden="1" customWidth="1"/>
    <col min="13320" max="13570" width="8.54296875" style="26"/>
    <col min="13571" max="13571" width="22.54296875" style="26" customWidth="1"/>
    <col min="13572" max="13572" width="12.453125" style="26" customWidth="1"/>
    <col min="13573" max="13575" width="0" style="26" hidden="1" customWidth="1"/>
    <col min="13576" max="13826" width="8.54296875" style="26"/>
    <col min="13827" max="13827" width="22.54296875" style="26" customWidth="1"/>
    <col min="13828" max="13828" width="12.453125" style="26" customWidth="1"/>
    <col min="13829" max="13831" width="0" style="26" hidden="1" customWidth="1"/>
    <col min="13832" max="14082" width="8.54296875" style="26"/>
    <col min="14083" max="14083" width="22.54296875" style="26" customWidth="1"/>
    <col min="14084" max="14084" width="12.453125" style="26" customWidth="1"/>
    <col min="14085" max="14087" width="0" style="26" hidden="1" customWidth="1"/>
    <col min="14088" max="14338" width="8.54296875" style="26"/>
    <col min="14339" max="14339" width="22.54296875" style="26" customWidth="1"/>
    <col min="14340" max="14340" width="12.453125" style="26" customWidth="1"/>
    <col min="14341" max="14343" width="0" style="26" hidden="1" customWidth="1"/>
    <col min="14344" max="14594" width="8.54296875" style="26"/>
    <col min="14595" max="14595" width="22.54296875" style="26" customWidth="1"/>
    <col min="14596" max="14596" width="12.453125" style="26" customWidth="1"/>
    <col min="14597" max="14599" width="0" style="26" hidden="1" customWidth="1"/>
    <col min="14600" max="14850" width="8.54296875" style="26"/>
    <col min="14851" max="14851" width="22.54296875" style="26" customWidth="1"/>
    <col min="14852" max="14852" width="12.453125" style="26" customWidth="1"/>
    <col min="14853" max="14855" width="0" style="26" hidden="1" customWidth="1"/>
    <col min="14856" max="15106" width="8.54296875" style="26"/>
    <col min="15107" max="15107" width="22.54296875" style="26" customWidth="1"/>
    <col min="15108" max="15108" width="12.453125" style="26" customWidth="1"/>
    <col min="15109" max="15111" width="0" style="26" hidden="1" customWidth="1"/>
    <col min="15112" max="15362" width="8.54296875" style="26"/>
    <col min="15363" max="15363" width="22.54296875" style="26" customWidth="1"/>
    <col min="15364" max="15364" width="12.453125" style="26" customWidth="1"/>
    <col min="15365" max="15367" width="0" style="26" hidden="1" customWidth="1"/>
    <col min="15368" max="15618" width="8.54296875" style="26"/>
    <col min="15619" max="15619" width="22.54296875" style="26" customWidth="1"/>
    <col min="15620" max="15620" width="12.453125" style="26" customWidth="1"/>
    <col min="15621" max="15623" width="0" style="26" hidden="1" customWidth="1"/>
    <col min="15624" max="15874" width="8.54296875" style="26"/>
    <col min="15875" max="15875" width="22.54296875" style="26" customWidth="1"/>
    <col min="15876" max="15876" width="12.453125" style="26" customWidth="1"/>
    <col min="15877" max="15879" width="0" style="26" hidden="1" customWidth="1"/>
    <col min="15880" max="16130" width="8.54296875" style="26"/>
    <col min="16131" max="16131" width="22.54296875" style="26" customWidth="1"/>
    <col min="16132" max="16132" width="12.453125" style="26" customWidth="1"/>
    <col min="16133" max="16135" width="0" style="26" hidden="1" customWidth="1"/>
    <col min="16136" max="16384" width="8.54296875" style="26"/>
  </cols>
  <sheetData>
    <row r="1" spans="2:10" ht="21.65" customHeight="1"/>
    <row r="3" spans="2:10">
      <c r="B3" s="100" t="s">
        <v>125</v>
      </c>
      <c r="C3" s="3"/>
      <c r="D3" s="3"/>
      <c r="E3" s="3"/>
      <c r="F3" s="3"/>
      <c r="G3" s="3"/>
      <c r="H3" s="477"/>
      <c r="I3" s="477"/>
      <c r="J3" s="477"/>
    </row>
    <row r="4" spans="2:10">
      <c r="B4" s="100"/>
      <c r="C4" s="3"/>
      <c r="D4" s="3"/>
      <c r="E4" s="3"/>
      <c r="F4" s="3"/>
      <c r="G4" s="3"/>
      <c r="H4" s="477"/>
      <c r="I4" s="477"/>
      <c r="J4" s="477"/>
    </row>
    <row r="5" spans="2:10" ht="13" thickBot="1">
      <c r="B5" s="100" t="s">
        <v>126</v>
      </c>
      <c r="C5" s="3"/>
      <c r="D5" s="3"/>
      <c r="E5" s="3"/>
      <c r="F5" s="3"/>
      <c r="G5" s="3"/>
    </row>
    <row r="6" spans="2:10" ht="13" thickBot="1">
      <c r="B6" s="17" t="s">
        <v>1899</v>
      </c>
      <c r="C6" s="144" t="s">
        <v>1900</v>
      </c>
      <c r="D6" s="144" t="s">
        <v>1901</v>
      </c>
      <c r="E6" s="144" t="s">
        <v>1902</v>
      </c>
      <c r="F6" s="144" t="s">
        <v>1903</v>
      </c>
      <c r="G6" s="18">
        <v>2025</v>
      </c>
    </row>
    <row r="7" spans="2:10" ht="13" thickBot="1">
      <c r="B7" s="39" t="s">
        <v>154</v>
      </c>
      <c r="C7" s="40">
        <v>306.62999688033665</v>
      </c>
      <c r="D7" s="40"/>
      <c r="E7" s="40"/>
      <c r="F7" s="40"/>
      <c r="G7" s="40"/>
      <c r="H7" s="370"/>
    </row>
    <row r="8" spans="2:10" ht="13" thickBot="1">
      <c r="B8" s="39" t="s">
        <v>313</v>
      </c>
      <c r="C8" s="40">
        <v>103.56958092014649</v>
      </c>
      <c r="D8" s="40"/>
      <c r="E8" s="40"/>
      <c r="F8" s="619"/>
      <c r="G8" s="619"/>
      <c r="H8" s="249"/>
      <c r="I8" s="26"/>
      <c r="J8" s="26"/>
    </row>
    <row r="9" spans="2:10" ht="13" thickBot="1">
      <c r="B9" s="39" t="s">
        <v>1705</v>
      </c>
      <c r="C9" s="40">
        <v>173.21510678702001</v>
      </c>
      <c r="D9" s="40"/>
      <c r="E9" s="40"/>
      <c r="F9" s="40"/>
      <c r="G9" s="40"/>
      <c r="H9" s="370"/>
    </row>
    <row r="10" spans="2:10" ht="13" thickBot="1">
      <c r="B10" s="39" t="s">
        <v>1904</v>
      </c>
      <c r="C10" s="888">
        <v>193.47963990457842</v>
      </c>
      <c r="D10" s="888"/>
      <c r="E10" s="888"/>
      <c r="F10" s="620"/>
      <c r="G10" s="620"/>
      <c r="H10" s="249"/>
      <c r="I10" s="26"/>
      <c r="J10" s="26"/>
    </row>
    <row r="11" spans="2:10" s="371" customFormat="1">
      <c r="B11" s="479"/>
      <c r="C11" s="480"/>
      <c r="D11" s="480"/>
      <c r="E11" s="480"/>
      <c r="F11" s="480"/>
      <c r="G11" s="480"/>
      <c r="H11" s="370"/>
    </row>
    <row r="12" spans="2:10" ht="15" customHeight="1">
      <c r="B12" s="1399" t="s">
        <v>314</v>
      </c>
      <c r="C12" s="1399"/>
      <c r="D12" s="1399"/>
      <c r="E12" s="51"/>
      <c r="F12" s="51"/>
      <c r="G12" s="51"/>
    </row>
    <row r="13" spans="2:10" ht="15" customHeight="1">
      <c r="B13" s="1452" t="s">
        <v>378</v>
      </c>
      <c r="C13" s="1452"/>
      <c r="D13" s="1452"/>
      <c r="E13" s="1452"/>
      <c r="F13" s="1452"/>
      <c r="G13" s="1452"/>
    </row>
    <row r="14" spans="2:10" ht="12.65" customHeight="1">
      <c r="B14" s="1452" t="s">
        <v>379</v>
      </c>
      <c r="C14" s="1452"/>
      <c r="D14" s="1452"/>
      <c r="E14" s="1452"/>
      <c r="F14" s="1452"/>
      <c r="G14" s="1452"/>
    </row>
    <row r="15" spans="2:10" ht="12.75" customHeight="1">
      <c r="B15" s="1452" t="s">
        <v>380</v>
      </c>
      <c r="C15" s="1453"/>
      <c r="D15" s="1453"/>
      <c r="E15" s="1453"/>
      <c r="F15" s="1453"/>
      <c r="G15" s="1453"/>
    </row>
    <row r="16" spans="2:10" ht="18.75" customHeight="1">
      <c r="B16" s="1454" t="s">
        <v>1706</v>
      </c>
      <c r="C16" s="1455"/>
      <c r="D16" s="1455"/>
      <c r="E16" s="1455"/>
      <c r="F16" s="1455"/>
      <c r="G16" s="1455"/>
    </row>
    <row r="17" spans="2:13">
      <c r="B17" s="216"/>
      <c r="C17" s="217"/>
      <c r="D17" s="217"/>
      <c r="E17" s="217"/>
      <c r="F17" s="217"/>
      <c r="G17" s="217"/>
    </row>
    <row r="18" spans="2:13" ht="13" thickBot="1">
      <c r="B18" s="100" t="s">
        <v>403</v>
      </c>
      <c r="C18" s="3"/>
      <c r="D18" s="3"/>
      <c r="E18" s="3"/>
      <c r="F18" s="3"/>
      <c r="G18" s="3"/>
    </row>
    <row r="19" spans="2:13" ht="13" thickBot="1">
      <c r="B19" s="17" t="s">
        <v>1905</v>
      </c>
      <c r="C19" s="144" t="s">
        <v>1906</v>
      </c>
      <c r="D19" s="144" t="s">
        <v>1907</v>
      </c>
      <c r="E19" s="144" t="s">
        <v>1908</v>
      </c>
      <c r="F19" s="144" t="s">
        <v>1909</v>
      </c>
      <c r="G19" s="18">
        <v>2025</v>
      </c>
    </row>
    <row r="20" spans="2:13" ht="13" thickBot="1">
      <c r="B20" s="621" t="s">
        <v>1</v>
      </c>
      <c r="C20" s="622">
        <v>90.96870886233819</v>
      </c>
      <c r="D20" s="622"/>
      <c r="E20" s="465"/>
      <c r="F20" s="622"/>
      <c r="G20" s="622"/>
      <c r="I20" s="370"/>
      <c r="J20" s="370"/>
      <c r="K20" s="249"/>
      <c r="L20" s="249"/>
      <c r="M20" s="249"/>
    </row>
    <row r="21" spans="2:13" ht="13" thickBot="1">
      <c r="B21" s="618" t="s">
        <v>12</v>
      </c>
      <c r="C21" s="619">
        <v>93.43753182085203</v>
      </c>
      <c r="D21" s="619"/>
      <c r="E21" s="619"/>
      <c r="F21" s="619"/>
      <c r="G21" s="619"/>
      <c r="H21" s="26"/>
      <c r="I21" s="249"/>
      <c r="J21" s="249"/>
      <c r="K21" s="249"/>
      <c r="L21" s="249"/>
      <c r="M21" s="249"/>
    </row>
    <row r="22" spans="2:13" ht="13" thickBot="1">
      <c r="B22" s="621" t="s">
        <v>1377</v>
      </c>
      <c r="C22" s="622">
        <v>87.166908121596578</v>
      </c>
      <c r="D22" s="622"/>
      <c r="E22" s="622"/>
      <c r="F22" s="622"/>
      <c r="G22" s="622"/>
      <c r="I22" s="370"/>
      <c r="J22" s="370"/>
      <c r="K22" s="249"/>
      <c r="L22" s="249"/>
      <c r="M22" s="249"/>
    </row>
    <row r="23" spans="2:13" ht="13" thickBot="1">
      <c r="B23" s="618" t="s">
        <v>1910</v>
      </c>
      <c r="C23" s="566">
        <v>0</v>
      </c>
      <c r="D23" s="566"/>
      <c r="E23" s="566"/>
      <c r="F23" s="566"/>
      <c r="G23" s="566"/>
      <c r="H23" s="26"/>
      <c r="I23" s="26"/>
      <c r="J23" s="26"/>
    </row>
    <row r="25" spans="2:13">
      <c r="B25" s="43" t="s">
        <v>525</v>
      </c>
    </row>
  </sheetData>
  <mergeCells count="5">
    <mergeCell ref="B12:D12"/>
    <mergeCell ref="B13:G13"/>
    <mergeCell ref="B14:G14"/>
    <mergeCell ref="B15:G15"/>
    <mergeCell ref="B16:G16"/>
  </mergeCells>
  <conditionalFormatting sqref="B7:E10">
    <cfRule type="expression" dxfId="11" priority="1">
      <formula>EVEN(ROW())=ROW()</formula>
    </cfRule>
    <cfRule type="expression" dxfId="10" priority="2">
      <formula>ODD(ROW())=ROW()</formula>
    </cfRule>
  </conditionalFormatting>
  <printOptions horizontalCentered="1"/>
  <pageMargins left="7.874015748031496E-2" right="7.874015748031496E-2" top="1.7716535433070868" bottom="0.78740157480314965" header="0.51181102362204722" footer="0.51181102362204722"/>
  <pageSetup paperSize="9" scale="65"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tabColor rgb="FF92D050"/>
    <pageSetUpPr fitToPage="1"/>
  </sheetPr>
  <dimension ref="B1:N46"/>
  <sheetViews>
    <sheetView showGridLines="0" view="pageBreakPreview" zoomScaleNormal="115" zoomScaleSheetLayoutView="100" zoomScalePageLayoutView="70" workbookViewId="0">
      <selection activeCell="B1" sqref="B1"/>
    </sheetView>
  </sheetViews>
  <sheetFormatPr defaultRowHeight="14.5"/>
  <cols>
    <col min="1" max="1" width="2" customWidth="1"/>
    <col min="3" max="7" width="10.453125" customWidth="1"/>
    <col min="8" max="8" width="9.54296875" customWidth="1"/>
    <col min="9" max="9" width="10.453125" customWidth="1"/>
    <col min="10" max="10" width="12.453125" customWidth="1"/>
    <col min="11" max="11" width="9.453125" bestFit="1" customWidth="1"/>
    <col min="12" max="12" width="9.54296875" bestFit="1" customWidth="1"/>
    <col min="14" max="14" width="10.54296875" bestFit="1" customWidth="1"/>
  </cols>
  <sheetData>
    <row r="1" spans="2:14" ht="31.5" customHeight="1"/>
    <row r="2" spans="2:14" ht="15" thickBot="1">
      <c r="B2" s="349" t="s">
        <v>994</v>
      </c>
      <c r="C2" s="320"/>
      <c r="D2" s="320"/>
      <c r="E2" s="320"/>
      <c r="F2" s="320"/>
      <c r="G2" s="320"/>
      <c r="H2" s="320"/>
      <c r="I2" s="320"/>
      <c r="J2" s="320"/>
      <c r="K2" s="320"/>
    </row>
    <row r="3" spans="2:14" ht="18.5" thickBot="1">
      <c r="B3" s="350" t="s">
        <v>690</v>
      </c>
      <c r="C3" s="351" t="s">
        <v>691</v>
      </c>
      <c r="D3" s="351" t="s">
        <v>692</v>
      </c>
      <c r="E3" s="351" t="s">
        <v>693</v>
      </c>
      <c r="F3" s="351" t="s">
        <v>694</v>
      </c>
      <c r="G3" s="351" t="s">
        <v>695</v>
      </c>
      <c r="H3" s="351" t="s">
        <v>696</v>
      </c>
      <c r="I3" s="351" t="s">
        <v>697</v>
      </c>
      <c r="J3" s="351" t="s">
        <v>698</v>
      </c>
      <c r="K3" s="351" t="s">
        <v>699</v>
      </c>
      <c r="L3" s="351" t="s">
        <v>700</v>
      </c>
      <c r="M3" s="351" t="s">
        <v>11</v>
      </c>
    </row>
    <row r="4" spans="2:14" ht="15" thickBot="1">
      <c r="B4" s="449" t="s">
        <v>1911</v>
      </c>
      <c r="C4" s="803">
        <v>0</v>
      </c>
      <c r="D4" s="803">
        <v>0</v>
      </c>
      <c r="E4" s="803">
        <v>0</v>
      </c>
      <c r="F4" s="803">
        <v>0</v>
      </c>
      <c r="G4" s="803">
        <v>0</v>
      </c>
      <c r="H4" s="803">
        <v>0</v>
      </c>
      <c r="I4" s="803">
        <v>0</v>
      </c>
      <c r="J4" s="803">
        <v>1796.0700000000004</v>
      </c>
      <c r="K4" s="803">
        <v>0</v>
      </c>
      <c r="L4" s="803">
        <v>111</v>
      </c>
      <c r="M4" s="806">
        <f>SUM(C4:L4)</f>
        <v>1907.0700000000004</v>
      </c>
    </row>
    <row r="5" spans="2:14" ht="15" thickBot="1">
      <c r="B5" s="450" t="s">
        <v>1912</v>
      </c>
      <c r="C5" s="804">
        <v>0</v>
      </c>
      <c r="D5" s="804">
        <v>0</v>
      </c>
      <c r="E5" s="804">
        <v>0</v>
      </c>
      <c r="F5" s="804">
        <v>0</v>
      </c>
      <c r="G5" s="804">
        <v>255.97</v>
      </c>
      <c r="H5" s="804">
        <v>0</v>
      </c>
      <c r="I5" s="804">
        <v>0</v>
      </c>
      <c r="J5" s="804">
        <v>2359.8200000000002</v>
      </c>
      <c r="K5" s="804">
        <v>0</v>
      </c>
      <c r="L5" s="804">
        <v>0</v>
      </c>
      <c r="M5" s="804">
        <f>SUM(C5:L5)</f>
        <v>2615.79</v>
      </c>
    </row>
    <row r="6" spans="2:14" ht="18.5" thickBot="1">
      <c r="B6" s="451" t="s">
        <v>1385</v>
      </c>
      <c r="C6" s="806">
        <v>0</v>
      </c>
      <c r="D6" s="806">
        <v>0</v>
      </c>
      <c r="E6" s="806">
        <v>0</v>
      </c>
      <c r="F6" s="806">
        <v>0</v>
      </c>
      <c r="G6" s="806">
        <v>1276.6599999999999</v>
      </c>
      <c r="H6" s="806">
        <v>0</v>
      </c>
      <c r="I6" s="806">
        <v>174.9</v>
      </c>
      <c r="J6" s="806">
        <v>347.05</v>
      </c>
      <c r="K6" s="806">
        <v>0</v>
      </c>
      <c r="L6" s="806">
        <v>0</v>
      </c>
      <c r="M6" s="806">
        <f>SUM(C6:L6)</f>
        <v>1798.61</v>
      </c>
    </row>
    <row r="7" spans="2:14" ht="18.5" thickBot="1">
      <c r="B7" s="450" t="s">
        <v>1913</v>
      </c>
      <c r="C7" s="804">
        <v>0</v>
      </c>
      <c r="D7" s="804">
        <v>0</v>
      </c>
      <c r="E7" s="804">
        <v>0</v>
      </c>
      <c r="F7" s="804">
        <v>1971.2000000000005</v>
      </c>
      <c r="G7" s="804">
        <v>0</v>
      </c>
      <c r="H7" s="804">
        <v>0</v>
      </c>
      <c r="I7" s="804">
        <v>0</v>
      </c>
      <c r="J7" s="804">
        <v>1070.7</v>
      </c>
      <c r="K7" s="804">
        <v>0</v>
      </c>
      <c r="L7" s="804">
        <v>0</v>
      </c>
      <c r="M7" s="804">
        <f>SUM(C7:L7)</f>
        <v>3041.9000000000005</v>
      </c>
    </row>
    <row r="8" spans="2:14" ht="15" thickBot="1">
      <c r="B8" s="452" t="s">
        <v>701</v>
      </c>
      <c r="C8" s="806">
        <v>0</v>
      </c>
      <c r="D8" s="806">
        <v>0</v>
      </c>
      <c r="E8" s="806">
        <v>0</v>
      </c>
      <c r="F8" s="806">
        <v>1971.2000000000005</v>
      </c>
      <c r="G8" s="806">
        <v>1532.6299999999999</v>
      </c>
      <c r="H8" s="806">
        <v>0</v>
      </c>
      <c r="I8" s="806">
        <v>174.9</v>
      </c>
      <c r="J8" s="806">
        <v>5573.64</v>
      </c>
      <c r="K8" s="806">
        <v>0</v>
      </c>
      <c r="L8" s="806">
        <v>111</v>
      </c>
      <c r="M8" s="806">
        <f>SUM(C8:L8)</f>
        <v>9363.3700000000008</v>
      </c>
    </row>
    <row r="9" spans="2:14">
      <c r="B9" s="320"/>
      <c r="C9" s="320"/>
      <c r="D9" s="320"/>
      <c r="E9" s="320"/>
      <c r="F9" s="320"/>
      <c r="G9" s="320"/>
      <c r="H9" s="320"/>
      <c r="I9" s="320"/>
      <c r="J9" s="320"/>
      <c r="K9" s="320"/>
      <c r="L9" s="320"/>
      <c r="M9" s="320"/>
    </row>
    <row r="10" spans="2:14" ht="15" thickBot="1">
      <c r="B10" s="352" t="s">
        <v>702</v>
      </c>
      <c r="C10" s="320"/>
      <c r="D10" s="320"/>
      <c r="E10" s="320"/>
      <c r="F10" s="320"/>
      <c r="G10" s="320"/>
      <c r="H10" s="320"/>
      <c r="I10" s="320"/>
      <c r="J10" s="320"/>
      <c r="K10" s="320"/>
      <c r="L10" s="320"/>
      <c r="M10" s="320"/>
    </row>
    <row r="11" spans="2:14" ht="18.5" thickBot="1">
      <c r="B11" s="350" t="s">
        <v>1914</v>
      </c>
      <c r="C11" s="351" t="s">
        <v>1915</v>
      </c>
      <c r="D11" s="351" t="s">
        <v>1916</v>
      </c>
      <c r="E11" s="351" t="s">
        <v>1917</v>
      </c>
      <c r="F11" s="351" t="s">
        <v>1918</v>
      </c>
      <c r="G11" s="351" t="s">
        <v>1919</v>
      </c>
      <c r="H11" s="351" t="s">
        <v>1920</v>
      </c>
      <c r="I11" s="351" t="s">
        <v>1921</v>
      </c>
      <c r="J11" s="351" t="s">
        <v>1922</v>
      </c>
      <c r="K11" s="351" t="s">
        <v>1923</v>
      </c>
      <c r="L11" s="351" t="s">
        <v>1924</v>
      </c>
      <c r="M11" s="351" t="s">
        <v>1925</v>
      </c>
    </row>
    <row r="12" spans="2:14" ht="15" thickBot="1">
      <c r="B12" s="449" t="s">
        <v>1926</v>
      </c>
      <c r="C12" s="803">
        <v>0</v>
      </c>
      <c r="D12" s="803">
        <v>0</v>
      </c>
      <c r="E12" s="803">
        <v>0</v>
      </c>
      <c r="F12" s="803">
        <v>0</v>
      </c>
      <c r="G12" s="803">
        <v>3236.4599999999996</v>
      </c>
      <c r="H12" s="803">
        <v>0</v>
      </c>
      <c r="I12" s="803">
        <v>0</v>
      </c>
      <c r="J12" s="803">
        <v>5379.6000000000022</v>
      </c>
      <c r="K12" s="803">
        <v>222.17000000000002</v>
      </c>
      <c r="L12" s="803">
        <v>2.2999999999999998</v>
      </c>
      <c r="M12" s="806">
        <f>SUM(C12:L12)</f>
        <v>8840.5300000000007</v>
      </c>
      <c r="N12" s="792"/>
    </row>
    <row r="13" spans="2:14" ht="15" thickBot="1">
      <c r="B13" s="450" t="s">
        <v>1927</v>
      </c>
      <c r="C13" s="804">
        <v>0</v>
      </c>
      <c r="D13" s="804">
        <v>0</v>
      </c>
      <c r="E13" s="804">
        <v>0</v>
      </c>
      <c r="F13" s="804">
        <v>0</v>
      </c>
      <c r="G13" s="804">
        <v>5436.1369999999988</v>
      </c>
      <c r="H13" s="804">
        <v>0</v>
      </c>
      <c r="I13" s="804">
        <v>0</v>
      </c>
      <c r="J13" s="804">
        <v>13356.482000000002</v>
      </c>
      <c r="K13" s="804">
        <v>368.6</v>
      </c>
      <c r="L13" s="804">
        <v>173.583</v>
      </c>
      <c r="M13" s="804">
        <f>SUM(C13:L13)</f>
        <v>19334.801999999996</v>
      </c>
      <c r="N13" s="792"/>
    </row>
    <row r="14" spans="2:14" ht="18.5" thickBot="1">
      <c r="B14" s="451" t="s">
        <v>1928</v>
      </c>
      <c r="C14" s="805">
        <v>2711.2</v>
      </c>
      <c r="D14" s="805">
        <v>0</v>
      </c>
      <c r="E14" s="805">
        <v>3227.8</v>
      </c>
      <c r="F14" s="805">
        <v>0</v>
      </c>
      <c r="G14" s="805">
        <v>4056.2000000000007</v>
      </c>
      <c r="H14" s="805">
        <v>0</v>
      </c>
      <c r="I14" s="805">
        <v>6285.4800000000005</v>
      </c>
      <c r="J14" s="805">
        <v>2047.5</v>
      </c>
      <c r="K14" s="805">
        <v>1338.3999999999996</v>
      </c>
      <c r="L14" s="805">
        <v>162.80000000000001</v>
      </c>
      <c r="M14" s="806">
        <f>SUM(C14:L14)</f>
        <v>19829.38</v>
      </c>
      <c r="N14" s="792"/>
    </row>
    <row r="15" spans="2:14" ht="18.5" thickBot="1">
      <c r="B15" s="450" t="s">
        <v>1929</v>
      </c>
      <c r="C15" s="804">
        <v>0</v>
      </c>
      <c r="D15" s="804">
        <v>0</v>
      </c>
      <c r="E15" s="804">
        <v>0</v>
      </c>
      <c r="F15" s="804">
        <v>2805.9</v>
      </c>
      <c r="G15" s="804">
        <v>0</v>
      </c>
      <c r="H15" s="804">
        <v>0</v>
      </c>
      <c r="I15" s="804">
        <v>0</v>
      </c>
      <c r="J15" s="804">
        <v>4976.4900000000016</v>
      </c>
      <c r="K15" s="804">
        <v>1020.1000000000001</v>
      </c>
      <c r="L15" s="804">
        <v>0</v>
      </c>
      <c r="M15" s="804">
        <f>SUM(C15:L15)</f>
        <v>8802.4900000000016</v>
      </c>
      <c r="N15" s="792"/>
    </row>
    <row r="16" spans="2:14" ht="15" thickBot="1">
      <c r="B16" s="452" t="s">
        <v>1930</v>
      </c>
      <c r="C16" s="806">
        <v>2711.2</v>
      </c>
      <c r="D16" s="806">
        <v>0</v>
      </c>
      <c r="E16" s="806">
        <v>3227.8</v>
      </c>
      <c r="F16" s="806">
        <v>2805.9</v>
      </c>
      <c r="G16" s="806">
        <v>12728.796999999999</v>
      </c>
      <c r="H16" s="806">
        <v>0</v>
      </c>
      <c r="I16" s="806">
        <v>6285.4800000000005</v>
      </c>
      <c r="J16" s="806">
        <v>25760.072000000004</v>
      </c>
      <c r="K16" s="806">
        <v>2949.2699999999995</v>
      </c>
      <c r="L16" s="806">
        <v>338.68299999999999</v>
      </c>
      <c r="M16" s="806">
        <f>SUM(C16:L16)</f>
        <v>56807.201999999997</v>
      </c>
    </row>
    <row r="17" spans="2:13">
      <c r="B17" s="320"/>
      <c r="C17" s="320"/>
      <c r="D17" s="320"/>
      <c r="E17" s="320"/>
      <c r="F17" s="320"/>
      <c r="G17" s="320"/>
      <c r="H17" s="320"/>
      <c r="I17" s="320"/>
      <c r="J17" s="320"/>
      <c r="K17" s="320"/>
      <c r="L17" s="320"/>
      <c r="M17" s="320"/>
    </row>
    <row r="18" spans="2:13" ht="15" thickBot="1">
      <c r="B18" s="458" t="s">
        <v>883</v>
      </c>
      <c r="C18" s="320"/>
      <c r="D18" s="320"/>
      <c r="E18" s="320"/>
      <c r="F18" s="320"/>
      <c r="G18" s="320"/>
      <c r="H18" s="320"/>
      <c r="I18" s="320"/>
      <c r="J18" s="320"/>
      <c r="K18" s="320"/>
      <c r="L18" s="320"/>
      <c r="M18" s="320"/>
    </row>
    <row r="19" spans="2:13" ht="18.5" thickBot="1">
      <c r="B19" s="350" t="s">
        <v>1931</v>
      </c>
      <c r="C19" s="351" t="s">
        <v>1932</v>
      </c>
      <c r="D19" s="351" t="s">
        <v>1933</v>
      </c>
      <c r="E19" s="351" t="s">
        <v>1934</v>
      </c>
      <c r="F19" s="351" t="s">
        <v>1935</v>
      </c>
      <c r="G19" s="351" t="s">
        <v>1936</v>
      </c>
      <c r="H19" s="351" t="s">
        <v>1937</v>
      </c>
      <c r="I19" s="351" t="s">
        <v>1938</v>
      </c>
      <c r="J19" s="351" t="s">
        <v>1939</v>
      </c>
      <c r="K19" s="351" t="s">
        <v>1940</v>
      </c>
      <c r="L19" s="351" t="s">
        <v>1941</v>
      </c>
      <c r="M19" s="351" t="s">
        <v>1942</v>
      </c>
    </row>
    <row r="20" spans="2:13" ht="15" thickBot="1">
      <c r="B20" s="449" t="s">
        <v>1943</v>
      </c>
      <c r="C20" s="803">
        <v>0</v>
      </c>
      <c r="D20" s="803">
        <v>0</v>
      </c>
      <c r="E20" s="803">
        <v>0</v>
      </c>
      <c r="F20" s="803">
        <v>0</v>
      </c>
      <c r="G20" s="803">
        <v>10.71</v>
      </c>
      <c r="H20" s="803">
        <v>0</v>
      </c>
      <c r="I20" s="803">
        <v>0</v>
      </c>
      <c r="J20" s="803">
        <v>2.85</v>
      </c>
      <c r="K20" s="803">
        <v>218.08600000000001</v>
      </c>
      <c r="L20" s="803">
        <v>2.8</v>
      </c>
      <c r="M20" s="803">
        <f>SUM(C20:L20)</f>
        <v>234.44600000000003</v>
      </c>
    </row>
    <row r="21" spans="2:13" ht="15" thickBot="1">
      <c r="B21" s="450" t="s">
        <v>1944</v>
      </c>
      <c r="C21" s="804">
        <v>0</v>
      </c>
      <c r="D21" s="804">
        <v>0</v>
      </c>
      <c r="E21" s="804">
        <v>0</v>
      </c>
      <c r="F21" s="804">
        <v>0</v>
      </c>
      <c r="G21" s="804">
        <v>0</v>
      </c>
      <c r="H21" s="804">
        <v>0</v>
      </c>
      <c r="I21" s="804">
        <v>0</v>
      </c>
      <c r="J21" s="804">
        <v>75.7</v>
      </c>
      <c r="K21" s="804">
        <v>93.8</v>
      </c>
      <c r="L21" s="804">
        <v>21.3</v>
      </c>
      <c r="M21" s="804">
        <f>SUM(C21:L21)</f>
        <v>190.8</v>
      </c>
    </row>
    <row r="22" spans="2:13" ht="18.5" thickBot="1">
      <c r="B22" s="451" t="s">
        <v>1945</v>
      </c>
      <c r="C22" s="803">
        <v>0</v>
      </c>
      <c r="D22" s="803">
        <v>0</v>
      </c>
      <c r="E22" s="803">
        <v>0</v>
      </c>
      <c r="F22" s="803">
        <v>0</v>
      </c>
      <c r="G22" s="803">
        <v>0</v>
      </c>
      <c r="H22" s="803">
        <v>0</v>
      </c>
      <c r="I22" s="803">
        <v>0</v>
      </c>
      <c r="J22" s="803">
        <v>67.3</v>
      </c>
      <c r="K22" s="803">
        <v>415.70000000000005</v>
      </c>
      <c r="L22" s="803">
        <v>0</v>
      </c>
      <c r="M22" s="803">
        <f>SUM(C22:L22)</f>
        <v>483.00000000000006</v>
      </c>
    </row>
    <row r="23" spans="2:13" ht="18.5" thickBot="1">
      <c r="B23" s="450" t="s">
        <v>1946</v>
      </c>
      <c r="C23" s="804">
        <v>0</v>
      </c>
      <c r="D23" s="804">
        <v>0</v>
      </c>
      <c r="E23" s="804">
        <v>0</v>
      </c>
      <c r="F23" s="804">
        <v>59.3</v>
      </c>
      <c r="G23" s="804">
        <v>0</v>
      </c>
      <c r="H23" s="804">
        <v>0</v>
      </c>
      <c r="I23" s="804">
        <v>0</v>
      </c>
      <c r="J23" s="804">
        <v>40.300000000000011</v>
      </c>
      <c r="K23" s="804">
        <v>53.4</v>
      </c>
      <c r="L23" s="804">
        <v>89</v>
      </c>
      <c r="M23" s="804">
        <f>SUM(C23:L23)</f>
        <v>242</v>
      </c>
    </row>
    <row r="24" spans="2:13" ht="15" thickBot="1">
      <c r="B24" s="452" t="s">
        <v>1947</v>
      </c>
      <c r="C24" s="806">
        <v>0</v>
      </c>
      <c r="D24" s="806">
        <v>0</v>
      </c>
      <c r="E24" s="806">
        <v>0</v>
      </c>
      <c r="F24" s="806">
        <v>59.3</v>
      </c>
      <c r="G24" s="806">
        <v>10.71</v>
      </c>
      <c r="H24" s="806">
        <v>0</v>
      </c>
      <c r="I24" s="806">
        <v>0</v>
      </c>
      <c r="J24" s="806">
        <v>186.15</v>
      </c>
      <c r="K24" s="806">
        <v>780.98599999999999</v>
      </c>
      <c r="L24" s="806">
        <v>113.1</v>
      </c>
      <c r="M24" s="806">
        <f>SUM(M20:M23)</f>
        <v>1150.2460000000001</v>
      </c>
    </row>
    <row r="25" spans="2:13">
      <c r="C25" s="320"/>
      <c r="D25" s="320"/>
      <c r="E25" s="320"/>
      <c r="F25" s="320"/>
      <c r="G25" s="320"/>
      <c r="H25" s="320"/>
      <c r="I25" s="320"/>
      <c r="J25" s="320"/>
      <c r="K25" s="320"/>
    </row>
    <row r="26" spans="2:13" ht="15" thickBot="1">
      <c r="B26" s="353" t="s">
        <v>659</v>
      </c>
      <c r="C26" s="354"/>
      <c r="D26" s="355"/>
      <c r="E26" s="355"/>
      <c r="F26" s="355"/>
      <c r="G26" s="355"/>
      <c r="H26" s="320"/>
      <c r="I26" s="320"/>
      <c r="J26" s="320"/>
      <c r="K26" s="320"/>
      <c r="M26" s="319"/>
    </row>
    <row r="27" spans="2:13" ht="27.5" thickBot="1">
      <c r="B27" s="471" t="s">
        <v>5</v>
      </c>
      <c r="C27" s="472" t="s">
        <v>882</v>
      </c>
      <c r="D27" s="472" t="s">
        <v>881</v>
      </c>
      <c r="E27" s="472" t="s">
        <v>880</v>
      </c>
      <c r="F27" s="472" t="s">
        <v>660</v>
      </c>
      <c r="G27" s="472" t="s">
        <v>1948</v>
      </c>
      <c r="M27" s="319"/>
    </row>
    <row r="28" spans="2:13">
      <c r="B28" s="473" t="s">
        <v>1949</v>
      </c>
      <c r="C28" s="481">
        <f>M5</f>
        <v>2615.79</v>
      </c>
      <c r="D28" s="481">
        <f>M13</f>
        <v>19334.801999999996</v>
      </c>
      <c r="E28" s="481">
        <f>M21</f>
        <v>190.8</v>
      </c>
      <c r="F28" s="481">
        <v>1832.07771</v>
      </c>
      <c r="G28" s="481">
        <f>SUM(C28:F28)</f>
        <v>23973.469709999998</v>
      </c>
      <c r="M28" s="319"/>
    </row>
    <row r="29" spans="2:13">
      <c r="B29" s="453" t="s">
        <v>1950</v>
      </c>
      <c r="C29" s="482">
        <f>M4</f>
        <v>1907.0700000000004</v>
      </c>
      <c r="D29" s="482">
        <f>M12</f>
        <v>8840.5300000000007</v>
      </c>
      <c r="E29" s="482">
        <f>M20</f>
        <v>234.44600000000003</v>
      </c>
      <c r="F29" s="483">
        <v>1072.6428599999999</v>
      </c>
      <c r="G29" s="483">
        <f>SUM(C29:F29)</f>
        <v>12054.68886</v>
      </c>
      <c r="M29" s="319"/>
    </row>
    <row r="30" spans="2:13" ht="18">
      <c r="B30" s="473" t="s">
        <v>661</v>
      </c>
      <c r="C30" s="481">
        <f>M7</f>
        <v>3041.9000000000005</v>
      </c>
      <c r="D30" s="481">
        <f>M15</f>
        <v>8802.4900000000016</v>
      </c>
      <c r="E30" s="481">
        <f>M23</f>
        <v>242</v>
      </c>
      <c r="F30" s="481">
        <v>4.5979200000000002</v>
      </c>
      <c r="G30" s="481">
        <f>SUM(C30:F30)</f>
        <v>12090.987920000003</v>
      </c>
      <c r="M30" s="319"/>
    </row>
    <row r="31" spans="2:13" ht="18.5" thickBot="1">
      <c r="B31" s="453" t="s">
        <v>1951</v>
      </c>
      <c r="C31" s="483">
        <f>M6</f>
        <v>1798.61</v>
      </c>
      <c r="D31" s="483">
        <f>M14</f>
        <v>19829.38</v>
      </c>
      <c r="E31" s="483">
        <f>M22</f>
        <v>483.00000000000006</v>
      </c>
      <c r="F31" s="483">
        <v>3867.2290968300003</v>
      </c>
      <c r="G31" s="483">
        <f>SUM(C31:F31)</f>
        <v>25978.219096830002</v>
      </c>
      <c r="M31" s="319"/>
    </row>
    <row r="32" spans="2:13" ht="15" thickBot="1">
      <c r="B32" s="474" t="s">
        <v>1952</v>
      </c>
      <c r="C32" s="484">
        <f>SUM(C28:C31)</f>
        <v>9363.3700000000008</v>
      </c>
      <c r="D32" s="484">
        <f>SUM(D28:D31)</f>
        <v>56807.202000000005</v>
      </c>
      <c r="E32" s="484">
        <f>SUM(E28:E31)</f>
        <v>1150.2460000000001</v>
      </c>
      <c r="F32" s="484">
        <f>SUM(F28:F31)</f>
        <v>6776.54758683</v>
      </c>
      <c r="G32" s="484">
        <f>SUM(G28:G31)</f>
        <v>74097.365586829997</v>
      </c>
      <c r="M32" s="319"/>
    </row>
    <row r="33" spans="2:13">
      <c r="B33" s="1456"/>
      <c r="C33" s="1456"/>
      <c r="D33" s="320"/>
      <c r="E33" s="320"/>
      <c r="F33" s="320"/>
      <c r="G33" s="320"/>
      <c r="H33" s="320"/>
      <c r="I33" s="320"/>
      <c r="J33" s="320"/>
      <c r="K33" s="320"/>
      <c r="L33" s="320"/>
      <c r="M33" s="319"/>
    </row>
    <row r="35" spans="2:13" ht="15" thickBot="1"/>
    <row r="36" spans="2:13" ht="27.5" thickBot="1">
      <c r="B36" s="471" t="s">
        <v>1953</v>
      </c>
      <c r="C36" s="472" t="s">
        <v>879</v>
      </c>
      <c r="D36" s="472" t="s">
        <v>1116</v>
      </c>
      <c r="E36" s="840" t="s">
        <v>662</v>
      </c>
      <c r="F36" s="472" t="s">
        <v>878</v>
      </c>
      <c r="G36" s="472" t="s">
        <v>1117</v>
      </c>
      <c r="H36" s="840" t="s">
        <v>687</v>
      </c>
      <c r="I36" s="472" t="s">
        <v>877</v>
      </c>
    </row>
    <row r="37" spans="2:13">
      <c r="B37" s="473" t="s">
        <v>1954</v>
      </c>
      <c r="C37" s="481">
        <f>SUM(C5:J5,C13:J13,C21:J21)</f>
        <v>21484.109</v>
      </c>
      <c r="D37" s="481">
        <f>SUM(K5:L5,K13:L13,K21:L21)</f>
        <v>657.2829999999999</v>
      </c>
      <c r="E37" s="841">
        <f>C37+D37</f>
        <v>22141.392</v>
      </c>
      <c r="F37" s="481">
        <v>1832.07771</v>
      </c>
      <c r="G37" s="481">
        <f>H37-F37</f>
        <v>0</v>
      </c>
      <c r="H37" s="841">
        <f>F28</f>
        <v>1832.07771</v>
      </c>
      <c r="I37" s="481">
        <f>E37+H37</f>
        <v>23973.469710000001</v>
      </c>
      <c r="J37" s="792"/>
    </row>
    <row r="38" spans="2:13">
      <c r="B38" s="453" t="s">
        <v>1955</v>
      </c>
      <c r="C38" s="483">
        <f>SUM(C4:J4,C12:J12,C20:J20)</f>
        <v>10425.69</v>
      </c>
      <c r="D38" s="483">
        <f>SUM(K4:L4,K12:L12,K20:L20)</f>
        <v>556.35599999999999</v>
      </c>
      <c r="E38" s="842">
        <f>C38+D38</f>
        <v>10982.046</v>
      </c>
      <c r="F38" s="483">
        <v>1072.6428599999999</v>
      </c>
      <c r="G38" s="483">
        <f>H38-F38</f>
        <v>0</v>
      </c>
      <c r="H38" s="842">
        <f>F29</f>
        <v>1072.6428599999999</v>
      </c>
      <c r="I38" s="483">
        <f>E38+H38</f>
        <v>12054.68886</v>
      </c>
      <c r="J38" s="792"/>
    </row>
    <row r="39" spans="2:13" ht="18">
      <c r="B39" s="473" t="s">
        <v>1956</v>
      </c>
      <c r="C39" s="481">
        <f>SUM(C7:J7,C15:J15,C23:J23)</f>
        <v>10923.890000000001</v>
      </c>
      <c r="D39" s="481">
        <f>SUM(K7:L7,K15:L15,K23:L23)</f>
        <v>1162.5000000000002</v>
      </c>
      <c r="E39" s="841">
        <f>C39+D39</f>
        <v>12086.390000000001</v>
      </c>
      <c r="F39" s="481">
        <v>4.5979200000000002</v>
      </c>
      <c r="G39" s="481">
        <f>H39-F39</f>
        <v>0</v>
      </c>
      <c r="H39" s="841">
        <f>F30</f>
        <v>4.5979200000000002</v>
      </c>
      <c r="I39" s="481">
        <f>E39+H39</f>
        <v>12090.987920000001</v>
      </c>
      <c r="J39" s="792"/>
    </row>
    <row r="40" spans="2:13" ht="18.5" thickBot="1">
      <c r="B40" s="453" t="s">
        <v>1957</v>
      </c>
      <c r="C40" s="483">
        <f>SUM(C6:J6,C14:J14,C22:J22)</f>
        <v>20194.09</v>
      </c>
      <c r="D40" s="483">
        <f>SUM(K6:L6,K14:L14,K22:L22)</f>
        <v>1916.8999999999996</v>
      </c>
      <c r="E40" s="842">
        <f>C40+D40</f>
        <v>22110.989999999998</v>
      </c>
      <c r="F40" s="483">
        <v>3629.1476688299999</v>
      </c>
      <c r="G40" s="483">
        <f>H40-F40</f>
        <v>238.08142800000041</v>
      </c>
      <c r="H40" s="842">
        <f>F31</f>
        <v>3867.2290968300003</v>
      </c>
      <c r="I40" s="483">
        <f>E40+H40</f>
        <v>25978.219096829998</v>
      </c>
      <c r="J40" s="792"/>
    </row>
    <row r="41" spans="2:13" ht="15" thickBot="1">
      <c r="B41" s="474" t="s">
        <v>1958</v>
      </c>
      <c r="C41" s="484">
        <f>SUM(C37:C40)</f>
        <v>63027.778999999995</v>
      </c>
      <c r="D41" s="484">
        <f>SUM(D37:D40)</f>
        <v>4293.0389999999998</v>
      </c>
      <c r="E41" s="843">
        <f>C41+D41</f>
        <v>67320.817999999999</v>
      </c>
      <c r="F41" s="484">
        <f>SUM(F37:F40)</f>
        <v>6538.4661588300005</v>
      </c>
      <c r="G41" s="484">
        <f>SUM(G37:G40)</f>
        <v>238.08142800000041</v>
      </c>
      <c r="H41" s="843">
        <f>SUM(H37:H40)</f>
        <v>6776.54758683</v>
      </c>
      <c r="I41" s="484">
        <f>E41+H41</f>
        <v>74097.365586829997</v>
      </c>
      <c r="J41" s="792"/>
    </row>
    <row r="42" spans="2:13">
      <c r="E42" s="792"/>
      <c r="F42" s="792"/>
    </row>
    <row r="43" spans="2:13">
      <c r="B43" s="807" t="s">
        <v>1375</v>
      </c>
    </row>
    <row r="45" spans="2:13">
      <c r="C45" s="344"/>
      <c r="G45" s="792"/>
    </row>
    <row r="46" spans="2:13">
      <c r="C46" s="1121"/>
    </row>
  </sheetData>
  <mergeCells count="1">
    <mergeCell ref="B33:C33"/>
  </mergeCells>
  <printOptions horizontalCentered="1"/>
  <pageMargins left="7.874015748031496E-2" right="7.874015748031496E-2" top="1.7716535433070868" bottom="0.78740157480314965" header="0.51181102362204722" footer="0.51181102362204722"/>
  <pageSetup paperSize="9" scale="75"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ignoredErrors>
    <ignoredError sqref="C29:E29 C30:E30" formula="1"/>
    <ignoredError sqref="C37:D37 C40:D40" formulaRange="1"/>
    <ignoredError sqref="C38:D38 C39:D39" formula="1" formulaRange="1"/>
  </ignoredError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FE90-8D9C-4D65-B402-0F25C4564DB8}">
  <sheetPr codeName="Sheet16">
    <tabColor rgb="FF92D050"/>
    <pageSetUpPr fitToPage="1"/>
  </sheetPr>
  <dimension ref="B1:V168"/>
  <sheetViews>
    <sheetView showGridLines="0" showWhiteSpace="0" view="pageBreakPreview" topLeftCell="A81" zoomScale="70" zoomScaleNormal="115" zoomScaleSheetLayoutView="70" zoomScalePageLayoutView="25" workbookViewId="0"/>
  </sheetViews>
  <sheetFormatPr defaultRowHeight="14.5"/>
  <cols>
    <col min="1" max="1" width="2" customWidth="1"/>
    <col min="2" max="2" width="14.453125" bestFit="1" customWidth="1"/>
    <col min="3" max="3" width="19.453125" style="159" customWidth="1"/>
    <col min="4" max="4" width="9.453125" style="210" customWidth="1"/>
    <col min="5" max="5" width="11.54296875" customWidth="1"/>
    <col min="6" max="6" width="9.54296875" customWidth="1"/>
    <col min="7" max="7" width="16.54296875" customWidth="1"/>
    <col min="8" max="9" width="16" customWidth="1"/>
    <col min="10" max="10" width="18.54296875" customWidth="1"/>
    <col min="11" max="11" width="16" customWidth="1"/>
    <col min="12" max="13" width="17.54296875" customWidth="1"/>
    <col min="14" max="14" width="14.453125" customWidth="1"/>
    <col min="15" max="15" width="17.54296875" customWidth="1"/>
    <col min="16" max="16" width="13.54296875" customWidth="1"/>
    <col min="17" max="17" width="15.54296875" customWidth="1"/>
    <col min="18" max="19" width="14.453125" customWidth="1"/>
    <col min="20" max="20" width="13.453125" bestFit="1" customWidth="1"/>
    <col min="21" max="21" width="11.54296875" customWidth="1"/>
    <col min="22" max="22" width="13.453125" bestFit="1" customWidth="1"/>
    <col min="23" max="23" width="17.453125" customWidth="1"/>
    <col min="24" max="24" width="17" customWidth="1"/>
    <col min="25" max="26" width="11.54296875" bestFit="1" customWidth="1"/>
  </cols>
  <sheetData>
    <row r="1" spans="2:17" ht="29.9" customHeight="1">
      <c r="I1" s="510"/>
      <c r="K1" s="1097"/>
    </row>
    <row r="2" spans="2:17">
      <c r="I2" s="510"/>
      <c r="K2" s="1097"/>
    </row>
    <row r="3" spans="2:17" ht="15">
      <c r="B3" s="1093" t="s">
        <v>1723</v>
      </c>
      <c r="I3" s="510"/>
      <c r="K3" s="1097"/>
    </row>
    <row r="4" spans="2:17">
      <c r="B4" s="191"/>
      <c r="I4" s="510"/>
      <c r="K4" s="1097"/>
    </row>
    <row r="5" spans="2:17">
      <c r="B5" s="191" t="s">
        <v>1746</v>
      </c>
      <c r="I5" s="510"/>
    </row>
    <row r="6" spans="2:17">
      <c r="B6" s="191" t="s">
        <v>1747</v>
      </c>
      <c r="I6" s="510"/>
    </row>
    <row r="7" spans="2:17">
      <c r="I7" s="510"/>
    </row>
    <row r="8" spans="2:17" ht="15" thickBot="1">
      <c r="B8" s="10" t="s">
        <v>233</v>
      </c>
      <c r="L8" s="318"/>
      <c r="M8" s="318"/>
      <c r="N8" s="318"/>
    </row>
    <row r="9" spans="2:17" ht="15" customHeight="1">
      <c r="B9" s="1457" t="s">
        <v>1959</v>
      </c>
      <c r="C9" s="1457" t="s">
        <v>234</v>
      </c>
      <c r="D9" s="1457" t="s">
        <v>61</v>
      </c>
      <c r="E9" s="1457" t="s">
        <v>235</v>
      </c>
      <c r="F9" s="1457" t="s">
        <v>236</v>
      </c>
      <c r="G9" s="1457" t="s">
        <v>1119</v>
      </c>
      <c r="H9" s="1457" t="s">
        <v>1120</v>
      </c>
      <c r="I9" s="1457" t="s">
        <v>1121</v>
      </c>
      <c r="J9" s="1457" t="s">
        <v>1122</v>
      </c>
      <c r="K9" s="1464" t="s">
        <v>1123</v>
      </c>
      <c r="L9" s="1457" t="s">
        <v>1124</v>
      </c>
      <c r="M9" s="1464" t="s">
        <v>1125</v>
      </c>
      <c r="N9" s="1457" t="s">
        <v>237</v>
      </c>
      <c r="O9" s="1457"/>
      <c r="P9" s="1457" t="s">
        <v>238</v>
      </c>
      <c r="Q9" s="1457" t="s">
        <v>239</v>
      </c>
    </row>
    <row r="10" spans="2:17" ht="22.5" customHeight="1">
      <c r="B10" s="1458"/>
      <c r="C10" s="1458"/>
      <c r="D10" s="1458"/>
      <c r="E10" s="1458"/>
      <c r="F10" s="1458"/>
      <c r="G10" s="1458"/>
      <c r="H10" s="1458"/>
      <c r="I10" s="1458"/>
      <c r="J10" s="1458"/>
      <c r="K10" s="1465"/>
      <c r="L10" s="1458"/>
      <c r="M10" s="1465"/>
      <c r="N10" s="1458"/>
      <c r="O10" s="1458"/>
      <c r="P10" s="1458"/>
      <c r="Q10" s="1458"/>
    </row>
    <row r="11" spans="2:17" ht="15" customHeight="1" thickBot="1">
      <c r="B11" s="1459"/>
      <c r="C11" s="1459"/>
      <c r="D11" s="1459"/>
      <c r="E11" s="1459"/>
      <c r="F11" s="1459"/>
      <c r="G11" s="809" t="s">
        <v>1126</v>
      </c>
      <c r="H11" s="809" t="s">
        <v>1127</v>
      </c>
      <c r="I11" s="809" t="s">
        <v>1128</v>
      </c>
      <c r="J11" s="809" t="s">
        <v>1129</v>
      </c>
      <c r="K11" s="810" t="s">
        <v>1130</v>
      </c>
      <c r="L11" s="811" t="s">
        <v>1131</v>
      </c>
      <c r="M11" s="812" t="s">
        <v>1132</v>
      </c>
      <c r="N11" s="635" t="s">
        <v>240</v>
      </c>
      <c r="O11" s="635" t="s">
        <v>241</v>
      </c>
      <c r="P11" s="1459"/>
      <c r="Q11" s="1459"/>
    </row>
    <row r="12" spans="2:17" ht="15.5" thickTop="1" thickBot="1">
      <c r="B12" s="641" t="s">
        <v>152</v>
      </c>
      <c r="C12" s="642" t="s">
        <v>225</v>
      </c>
      <c r="D12" s="637" t="s">
        <v>65</v>
      </c>
      <c r="E12" s="637">
        <v>69</v>
      </c>
      <c r="F12" s="638">
        <v>19829.38</v>
      </c>
      <c r="G12" s="553">
        <v>1392127863.97001</v>
      </c>
      <c r="H12" s="553">
        <v>3180173229.0899978</v>
      </c>
      <c r="I12" s="553">
        <v>1299908194.8499994</v>
      </c>
      <c r="J12" s="553">
        <v>646792454.86999989</v>
      </c>
      <c r="K12" s="813">
        <f>SUM(G12:J12)</f>
        <v>6519001742.7800074</v>
      </c>
      <c r="L12" s="553">
        <v>85507135.889999971</v>
      </c>
      <c r="M12" s="813">
        <f>K12+L12</f>
        <v>6604508878.6700077</v>
      </c>
      <c r="N12" s="639" t="s">
        <v>1075</v>
      </c>
      <c r="O12" s="640" t="s">
        <v>1076</v>
      </c>
      <c r="P12" s="554" t="s">
        <v>168</v>
      </c>
      <c r="Q12" s="1460">
        <v>45839</v>
      </c>
    </row>
    <row r="13" spans="2:17" ht="15" thickBot="1">
      <c r="B13" s="636" t="s">
        <v>176</v>
      </c>
      <c r="C13" s="637" t="s">
        <v>177</v>
      </c>
      <c r="D13" s="642" t="s">
        <v>1960</v>
      </c>
      <c r="E13" s="637">
        <v>121</v>
      </c>
      <c r="F13" s="638">
        <v>19334.801999999996</v>
      </c>
      <c r="G13" s="553">
        <v>968420376.47000849</v>
      </c>
      <c r="H13" s="553">
        <v>1988347515.4499998</v>
      </c>
      <c r="I13" s="553">
        <v>954462847.81000006</v>
      </c>
      <c r="J13" s="553">
        <v>684786611.33000004</v>
      </c>
      <c r="K13" s="813">
        <f>SUM(G13:J13)</f>
        <v>4596017351.060008</v>
      </c>
      <c r="L13" s="553">
        <v>14247691.6</v>
      </c>
      <c r="M13" s="813">
        <f>K13+L13</f>
        <v>4610265042.6600084</v>
      </c>
      <c r="N13" s="640" t="s">
        <v>1961</v>
      </c>
      <c r="O13" s="640" t="s">
        <v>1962</v>
      </c>
      <c r="P13" s="555" t="s">
        <v>1963</v>
      </c>
      <c r="Q13" s="1461"/>
    </row>
    <row r="14" spans="2:17" ht="15" thickBot="1">
      <c r="B14" s="641" t="s">
        <v>201</v>
      </c>
      <c r="C14" s="642" t="s">
        <v>202</v>
      </c>
      <c r="D14" s="642" t="s">
        <v>1964</v>
      </c>
      <c r="E14" s="637">
        <v>51</v>
      </c>
      <c r="F14" s="638">
        <v>8840.5300000000007</v>
      </c>
      <c r="G14" s="553">
        <v>595195393.11000025</v>
      </c>
      <c r="H14" s="553">
        <v>927563049.84000099</v>
      </c>
      <c r="I14" s="553">
        <v>335166629.2100001</v>
      </c>
      <c r="J14" s="553">
        <v>449902503.15999997</v>
      </c>
      <c r="K14" s="813">
        <f>SUM(G14:J14)</f>
        <v>2307827575.3200011</v>
      </c>
      <c r="L14" s="553">
        <v>11980268.390000002</v>
      </c>
      <c r="M14" s="813">
        <f>K14+L14</f>
        <v>2319807843.710001</v>
      </c>
      <c r="N14" s="640" t="s">
        <v>1965</v>
      </c>
      <c r="O14" s="640" t="s">
        <v>1966</v>
      </c>
      <c r="P14" s="555" t="s">
        <v>1967</v>
      </c>
      <c r="Q14" s="1461"/>
    </row>
    <row r="15" spans="2:17" ht="15" thickBot="1">
      <c r="B15" s="643" t="s">
        <v>390</v>
      </c>
      <c r="C15" s="556" t="s">
        <v>216</v>
      </c>
      <c r="D15" s="556" t="s">
        <v>1968</v>
      </c>
      <c r="E15" s="637">
        <v>54</v>
      </c>
      <c r="F15" s="638">
        <v>8802.4900000000016</v>
      </c>
      <c r="G15" s="553">
        <v>365817489.19</v>
      </c>
      <c r="H15" s="553">
        <v>434724641.30000025</v>
      </c>
      <c r="I15" s="553">
        <v>98177667.770000026</v>
      </c>
      <c r="J15" s="553">
        <v>234156639.72999999</v>
      </c>
      <c r="K15" s="813">
        <f>SUM(G15:J15)</f>
        <v>1132876437.9900002</v>
      </c>
      <c r="L15" s="553">
        <v>56365347.080000013</v>
      </c>
      <c r="M15" s="813">
        <f>K15+L15</f>
        <v>1189241785.0700002</v>
      </c>
      <c r="N15" s="644" t="s">
        <v>1969</v>
      </c>
      <c r="O15" s="644" t="s">
        <v>1970</v>
      </c>
      <c r="P15" s="556" t="s">
        <v>1971</v>
      </c>
      <c r="Q15" s="1462"/>
    </row>
    <row r="16" spans="2:17" ht="15.5" thickTop="1" thickBot="1">
      <c r="B16" s="814" t="s">
        <v>356</v>
      </c>
      <c r="C16" s="815"/>
      <c r="D16" s="815"/>
      <c r="E16" s="815"/>
      <c r="F16" s="638">
        <f t="shared" ref="F16:M16" si="0">SUM(F12:F15)</f>
        <v>56807.202000000005</v>
      </c>
      <c r="G16" s="816">
        <f t="shared" si="0"/>
        <v>3321561122.7400188</v>
      </c>
      <c r="H16" s="816">
        <f t="shared" si="0"/>
        <v>6530808435.6799984</v>
      </c>
      <c r="I16" s="816">
        <f t="shared" si="0"/>
        <v>2687715339.6399994</v>
      </c>
      <c r="J16" s="816">
        <f t="shared" si="0"/>
        <v>2015638209.0899997</v>
      </c>
      <c r="K16" s="817">
        <f t="shared" si="0"/>
        <v>14555723107.150017</v>
      </c>
      <c r="L16" s="816">
        <f t="shared" si="0"/>
        <v>168100442.95999998</v>
      </c>
      <c r="M16" s="817">
        <f t="shared" si="0"/>
        <v>14723823550.110018</v>
      </c>
      <c r="N16" s="639"/>
      <c r="O16" s="639"/>
      <c r="P16" s="554"/>
      <c r="Q16" s="554"/>
    </row>
    <row r="17" spans="2:22">
      <c r="B17" s="645"/>
      <c r="C17" s="646"/>
      <c r="D17" s="647"/>
      <c r="E17" s="645"/>
      <c r="F17" s="648"/>
      <c r="G17" s="1057"/>
      <c r="H17" s="1057"/>
      <c r="I17" s="645"/>
      <c r="J17" s="645"/>
      <c r="K17" s="1062"/>
      <c r="L17" s="645"/>
      <c r="M17" s="1058"/>
      <c r="N17" s="645"/>
      <c r="O17" s="645"/>
      <c r="P17" s="645"/>
      <c r="Q17" s="645"/>
      <c r="R17" s="645"/>
    </row>
    <row r="18" spans="2:22">
      <c r="B18" s="515" t="s">
        <v>242</v>
      </c>
      <c r="C18" s="646"/>
      <c r="D18" s="647"/>
      <c r="E18" s="649"/>
      <c r="F18" s="645"/>
      <c r="G18" s="649"/>
      <c r="H18" s="645"/>
      <c r="I18" s="645"/>
      <c r="J18" s="645"/>
      <c r="K18" s="645"/>
      <c r="L18" s="645"/>
      <c r="M18" s="645"/>
      <c r="N18" s="645"/>
      <c r="O18" s="645"/>
      <c r="P18" s="645"/>
      <c r="Q18" s="645"/>
      <c r="R18" s="645"/>
    </row>
    <row r="19" spans="2:22">
      <c r="B19" s="459" t="s">
        <v>1133</v>
      </c>
      <c r="C19" s="650"/>
      <c r="D19" s="651"/>
      <c r="E19" s="645"/>
      <c r="F19" s="645"/>
      <c r="G19" s="645"/>
      <c r="H19" s="645"/>
      <c r="I19" s="645"/>
      <c r="J19" s="645"/>
      <c r="K19" s="645"/>
      <c r="L19" s="645"/>
      <c r="M19" s="645"/>
      <c r="N19" s="645"/>
      <c r="O19" s="645"/>
      <c r="P19" s="645"/>
      <c r="Q19" s="645"/>
      <c r="R19" s="645"/>
    </row>
    <row r="20" spans="2:22" ht="18" customHeight="1">
      <c r="B20" s="1463" t="s">
        <v>1134</v>
      </c>
      <c r="C20" s="1463"/>
      <c r="D20" s="1463"/>
      <c r="E20" s="1463"/>
      <c r="F20" s="1463"/>
      <c r="G20" s="1463"/>
      <c r="H20" s="1463"/>
      <c r="I20" s="1463"/>
      <c r="J20" s="1463"/>
      <c r="K20" s="1463"/>
      <c r="L20" s="1463"/>
      <c r="M20" s="1463"/>
      <c r="N20" s="1463"/>
      <c r="O20" s="1463"/>
      <c r="P20" s="1463"/>
      <c r="Q20" s="1463"/>
      <c r="R20" s="1463"/>
      <c r="S20" s="1463"/>
    </row>
    <row r="21" spans="2:22" ht="15.75" customHeight="1">
      <c r="B21" s="1463" t="s">
        <v>1862</v>
      </c>
      <c r="C21" s="1463"/>
      <c r="D21" s="1463"/>
      <c r="E21" s="1463"/>
      <c r="F21" s="1463"/>
      <c r="G21" s="1463"/>
      <c r="H21" s="1463"/>
      <c r="I21" s="1463"/>
      <c r="J21" s="1463"/>
      <c r="K21" s="1463"/>
      <c r="L21" s="1463"/>
      <c r="M21" s="1463"/>
      <c r="N21" s="1463"/>
      <c r="O21" s="1463"/>
      <c r="P21" s="1463"/>
      <c r="Q21" s="1463"/>
      <c r="R21" s="1463"/>
      <c r="S21" s="1463"/>
    </row>
    <row r="22" spans="2:22" ht="45.75" customHeight="1">
      <c r="B22" s="1463" t="s">
        <v>1135</v>
      </c>
      <c r="C22" s="1463"/>
      <c r="D22" s="1463"/>
      <c r="E22" s="1463"/>
      <c r="F22" s="1463"/>
      <c r="G22" s="1463"/>
      <c r="H22" s="1463"/>
      <c r="I22" s="1463"/>
      <c r="J22" s="1463"/>
      <c r="K22" s="1463"/>
      <c r="L22" s="1463"/>
      <c r="M22" s="1463"/>
      <c r="N22" s="1463"/>
      <c r="O22" s="1463"/>
      <c r="P22" s="1463"/>
      <c r="Q22" s="1463"/>
      <c r="R22" s="1463"/>
      <c r="S22" s="1463"/>
    </row>
    <row r="23" spans="2:22" ht="23.25" customHeight="1">
      <c r="B23" s="1463" t="s">
        <v>1863</v>
      </c>
      <c r="C23" s="1463"/>
      <c r="D23" s="1463"/>
      <c r="E23" s="1463"/>
      <c r="F23" s="1463"/>
      <c r="G23" s="1463"/>
      <c r="H23" s="1463"/>
      <c r="I23" s="1463"/>
      <c r="J23" s="1463"/>
      <c r="K23" s="1463"/>
      <c r="L23" s="1463"/>
      <c r="M23" s="1463"/>
      <c r="N23" s="1463"/>
      <c r="O23" s="1463"/>
      <c r="P23" s="1463"/>
      <c r="Q23" s="1463"/>
      <c r="R23" s="1463"/>
      <c r="S23" s="1463"/>
    </row>
    <row r="24" spans="2:22" ht="23.25" customHeight="1">
      <c r="B24" s="1463" t="s">
        <v>1864</v>
      </c>
      <c r="C24" s="1463"/>
      <c r="D24" s="1463"/>
      <c r="E24" s="1463"/>
      <c r="F24" s="1463"/>
      <c r="G24" s="1463"/>
      <c r="H24" s="1463"/>
      <c r="I24" s="1463"/>
      <c r="J24" s="1463"/>
      <c r="K24" s="1463"/>
      <c r="L24" s="1463"/>
      <c r="M24" s="1463"/>
      <c r="N24" s="1463"/>
      <c r="O24" s="1463"/>
      <c r="P24" s="1463"/>
      <c r="Q24" s="1463"/>
      <c r="R24" s="1463"/>
      <c r="S24" s="1463"/>
    </row>
    <row r="25" spans="2:22">
      <c r="B25" s="459" t="s">
        <v>1136</v>
      </c>
      <c r="C25" s="652"/>
      <c r="D25" s="652"/>
      <c r="E25" s="652"/>
      <c r="F25" s="652"/>
      <c r="G25" s="652"/>
      <c r="H25" s="652"/>
      <c r="I25" s="652"/>
      <c r="J25" s="652"/>
      <c r="K25" s="652"/>
      <c r="L25" s="645"/>
      <c r="M25" s="645"/>
      <c r="N25" s="645"/>
      <c r="O25" s="645"/>
      <c r="P25" s="645"/>
      <c r="Q25" s="645"/>
      <c r="R25" s="645"/>
    </row>
    <row r="26" spans="2:22">
      <c r="B26" s="1463" t="s">
        <v>1865</v>
      </c>
      <c r="C26" s="1463"/>
      <c r="D26" s="1463"/>
      <c r="E26" s="1463"/>
      <c r="F26" s="1463"/>
      <c r="G26" s="1463"/>
      <c r="H26" s="1463"/>
      <c r="I26" s="1463"/>
      <c r="J26" s="1463"/>
      <c r="K26" s="1463"/>
      <c r="L26" s="1463"/>
      <c r="M26" s="1463"/>
      <c r="N26" s="1463"/>
      <c r="O26" s="1463"/>
      <c r="P26" s="1463"/>
      <c r="Q26" s="1463"/>
      <c r="R26" s="1463"/>
      <c r="S26" s="1463"/>
    </row>
    <row r="27" spans="2:22">
      <c r="B27" s="459" t="s">
        <v>1137</v>
      </c>
      <c r="C27" s="652"/>
      <c r="D27" s="652"/>
      <c r="E27" s="652"/>
      <c r="F27" s="652"/>
      <c r="G27" s="652"/>
      <c r="H27" s="652"/>
      <c r="I27" s="652"/>
      <c r="J27" s="652"/>
      <c r="K27" s="652"/>
      <c r="L27" s="645"/>
      <c r="M27" s="645"/>
      <c r="N27" s="645"/>
      <c r="O27" s="645"/>
      <c r="P27" s="645"/>
      <c r="Q27" s="645"/>
      <c r="R27" s="645"/>
    </row>
    <row r="28" spans="2:22">
      <c r="B28" s="459" t="s">
        <v>1866</v>
      </c>
      <c r="C28" s="652"/>
      <c r="D28" s="652"/>
      <c r="E28" s="652"/>
      <c r="F28" s="652"/>
      <c r="G28" s="652"/>
      <c r="H28" s="652"/>
      <c r="I28" s="652"/>
      <c r="J28" s="652"/>
      <c r="K28" s="652"/>
      <c r="L28" s="645"/>
      <c r="M28" s="645"/>
      <c r="N28" s="645"/>
      <c r="O28" s="645"/>
      <c r="P28" s="645"/>
      <c r="Q28" s="645"/>
      <c r="R28" s="645"/>
    </row>
    <row r="29" spans="2:22">
      <c r="B29" s="459" t="s">
        <v>1867</v>
      </c>
      <c r="C29" s="652"/>
      <c r="D29" s="652"/>
      <c r="E29" s="652"/>
      <c r="F29" s="652"/>
      <c r="G29" s="652"/>
      <c r="H29" s="652"/>
      <c r="I29" s="652"/>
      <c r="J29" s="652"/>
      <c r="K29" s="652"/>
      <c r="L29" s="645"/>
      <c r="M29" s="645"/>
      <c r="N29" s="645"/>
      <c r="O29" s="645"/>
      <c r="P29" s="645"/>
      <c r="Q29" s="645"/>
      <c r="R29" s="645"/>
    </row>
    <row r="30" spans="2:22" ht="15" thickBot="1">
      <c r="B30" s="653"/>
      <c r="C30" s="653"/>
      <c r="D30" s="653"/>
      <c r="E30" s="653"/>
      <c r="F30" s="653"/>
      <c r="G30" s="653"/>
      <c r="H30" s="653"/>
      <c r="I30" s="653"/>
      <c r="J30" s="653"/>
      <c r="K30" s="653"/>
      <c r="L30" s="653"/>
      <c r="M30" s="653"/>
      <c r="N30" s="653"/>
      <c r="O30" s="653"/>
      <c r="P30" s="653"/>
      <c r="Q30" s="653"/>
      <c r="R30" s="653"/>
    </row>
    <row r="31" spans="2:22" ht="15" thickBot="1">
      <c r="B31" s="10" t="s">
        <v>1151</v>
      </c>
      <c r="C31" s="646"/>
      <c r="D31" s="647"/>
      <c r="E31" s="645"/>
      <c r="F31" s="645"/>
      <c r="G31" s="645"/>
      <c r="H31" s="645"/>
      <c r="I31" s="645"/>
      <c r="J31" s="645"/>
      <c r="K31" s="645"/>
      <c r="L31" s="645"/>
      <c r="M31" s="645"/>
      <c r="N31" s="818"/>
      <c r="O31" s="645"/>
      <c r="P31" s="645"/>
      <c r="Q31" s="1469" t="s">
        <v>1749</v>
      </c>
      <c r="R31" s="1469"/>
      <c r="S31" s="1469"/>
      <c r="T31" s="1469"/>
      <c r="V31" s="1061"/>
    </row>
    <row r="32" spans="2:22" ht="26.25" customHeight="1" thickBot="1">
      <c r="B32" s="1457" t="s">
        <v>1972</v>
      </c>
      <c r="C32" s="1457" t="s">
        <v>1973</v>
      </c>
      <c r="D32" s="1457" t="s">
        <v>1974</v>
      </c>
      <c r="E32" s="1457" t="s">
        <v>1975</v>
      </c>
      <c r="F32" s="1457" t="s">
        <v>1976</v>
      </c>
      <c r="G32" s="819" t="s">
        <v>1138</v>
      </c>
      <c r="H32" s="808" t="s">
        <v>1977</v>
      </c>
      <c r="I32" s="808" t="s">
        <v>1978</v>
      </c>
      <c r="J32" s="808" t="s">
        <v>1979</v>
      </c>
      <c r="K32" s="808" t="s">
        <v>1139</v>
      </c>
      <c r="L32" s="1467" t="s">
        <v>1980</v>
      </c>
      <c r="M32" s="1467"/>
      <c r="N32" s="1457" t="s">
        <v>1140</v>
      </c>
      <c r="O32" s="1467" t="s">
        <v>1981</v>
      </c>
      <c r="Q32" s="656" t="s">
        <v>1982</v>
      </c>
      <c r="R32" s="656" t="s">
        <v>884</v>
      </c>
      <c r="S32" s="656" t="s">
        <v>885</v>
      </c>
      <c r="T32" s="656" t="s">
        <v>243</v>
      </c>
    </row>
    <row r="33" spans="2:21" ht="15" thickBot="1">
      <c r="B33" s="1466"/>
      <c r="C33" s="1466"/>
      <c r="D33" s="1466"/>
      <c r="E33" s="1466"/>
      <c r="F33" s="1466"/>
      <c r="G33" s="820" t="s">
        <v>1983</v>
      </c>
      <c r="H33" s="820" t="s">
        <v>1984</v>
      </c>
      <c r="I33" s="820" t="s">
        <v>1141</v>
      </c>
      <c r="J33" s="820" t="s">
        <v>1985</v>
      </c>
      <c r="K33" s="820" t="s">
        <v>1142</v>
      </c>
      <c r="L33" s="655" t="s">
        <v>1986</v>
      </c>
      <c r="M33" s="655" t="s">
        <v>1987</v>
      </c>
      <c r="N33" s="1466"/>
      <c r="O33" s="1468"/>
      <c r="Q33" s="658" t="s">
        <v>1988</v>
      </c>
      <c r="R33" s="1064">
        <f>M13</f>
        <v>4610265042.6600084</v>
      </c>
      <c r="S33" s="1064">
        <f>SUM(K34:K57)</f>
        <v>617245185.57000005</v>
      </c>
      <c r="T33" s="1064">
        <f t="shared" ref="T33:T50" si="1">R33+S33</f>
        <v>5227510228.2300081</v>
      </c>
      <c r="U33" s="626"/>
    </row>
    <row r="34" spans="2:21">
      <c r="B34" s="1470" t="s">
        <v>1989</v>
      </c>
      <c r="C34" s="581" t="s">
        <v>195</v>
      </c>
      <c r="D34" s="581" t="s">
        <v>468</v>
      </c>
      <c r="E34" s="581">
        <v>2</v>
      </c>
      <c r="F34" s="581">
        <v>208.1</v>
      </c>
      <c r="G34" s="821">
        <v>11959394.389999997</v>
      </c>
      <c r="H34" s="821">
        <v>18921919.119999997</v>
      </c>
      <c r="I34" s="821">
        <f>G34+H34</f>
        <v>30881313.509999994</v>
      </c>
      <c r="J34" s="821">
        <v>0</v>
      </c>
      <c r="K34" s="821">
        <f>I34+J34</f>
        <v>30881313.509999994</v>
      </c>
      <c r="L34" s="516">
        <v>38415</v>
      </c>
      <c r="M34" s="516">
        <v>49372</v>
      </c>
      <c r="N34" s="582" t="s">
        <v>1077</v>
      </c>
      <c r="O34" s="1473">
        <v>45839</v>
      </c>
      <c r="Q34" s="1059" t="s">
        <v>1461</v>
      </c>
      <c r="R34" s="1065">
        <f>K13</f>
        <v>4596017351.060008</v>
      </c>
      <c r="S34" s="1065">
        <f>SUM(I34:I57)</f>
        <v>612659821.99000001</v>
      </c>
      <c r="T34" s="1065">
        <f t="shared" si="1"/>
        <v>5208677173.0500078</v>
      </c>
      <c r="U34" s="626"/>
    </row>
    <row r="35" spans="2:21" ht="15" thickBot="1">
      <c r="B35" s="1471"/>
      <c r="C35" s="524" t="s">
        <v>185</v>
      </c>
      <c r="D35" s="524" t="s">
        <v>1990</v>
      </c>
      <c r="E35" s="524">
        <v>2</v>
      </c>
      <c r="F35" s="524">
        <v>119.8</v>
      </c>
      <c r="G35" s="823">
        <v>8266197.4600000009</v>
      </c>
      <c r="H35" s="823">
        <v>0</v>
      </c>
      <c r="I35" s="823">
        <f t="shared" ref="I35:I89" si="2">G35+H35</f>
        <v>8266197.4600000009</v>
      </c>
      <c r="J35" s="823">
        <v>0</v>
      </c>
      <c r="K35" s="823">
        <f t="shared" ref="K35:K90" si="3">I35+J35</f>
        <v>8266197.4600000009</v>
      </c>
      <c r="L35" s="517">
        <v>38415</v>
      </c>
      <c r="M35" s="517">
        <v>49372</v>
      </c>
      <c r="N35" s="518" t="s">
        <v>1078</v>
      </c>
      <c r="O35" s="1474"/>
      <c r="Q35" s="1060" t="s">
        <v>1460</v>
      </c>
      <c r="R35" s="1066">
        <f>R33-R34</f>
        <v>14247691.600000381</v>
      </c>
      <c r="S35" s="1066">
        <f>S33-S34</f>
        <v>4585363.5800000429</v>
      </c>
      <c r="T35" s="1066">
        <f t="shared" si="1"/>
        <v>18833055.180000424</v>
      </c>
      <c r="U35" s="626"/>
    </row>
    <row r="36" spans="2:21" ht="15" thickBot="1">
      <c r="B36" s="1471"/>
      <c r="C36" s="523" t="s">
        <v>182</v>
      </c>
      <c r="D36" s="523" t="s">
        <v>469</v>
      </c>
      <c r="E36" s="523">
        <v>2</v>
      </c>
      <c r="F36" s="523">
        <v>94.5</v>
      </c>
      <c r="G36" s="824">
        <v>12773162.08</v>
      </c>
      <c r="H36" s="824">
        <v>9603400.2100000009</v>
      </c>
      <c r="I36" s="824">
        <f t="shared" si="2"/>
        <v>22376562.289999999</v>
      </c>
      <c r="J36" s="824">
        <v>0</v>
      </c>
      <c r="K36" s="824">
        <f t="shared" si="3"/>
        <v>22376562.289999999</v>
      </c>
      <c r="L36" s="519">
        <v>39247</v>
      </c>
      <c r="M36" s="519">
        <v>50205</v>
      </c>
      <c r="N36" s="520" t="s">
        <v>1079</v>
      </c>
      <c r="O36" s="1474"/>
      <c r="Q36" s="658" t="s">
        <v>1991</v>
      </c>
      <c r="R36" s="1064">
        <f>M12</f>
        <v>6604508878.6700077</v>
      </c>
      <c r="S36" s="1064">
        <f>SUM(K58:K65)</f>
        <v>385771146.97999996</v>
      </c>
      <c r="T36" s="1064">
        <f t="shared" si="1"/>
        <v>6990280025.6500072</v>
      </c>
      <c r="U36" s="626"/>
    </row>
    <row r="37" spans="2:21">
      <c r="B37" s="1471"/>
      <c r="C37" s="524" t="s">
        <v>179</v>
      </c>
      <c r="D37" s="524" t="s">
        <v>1992</v>
      </c>
      <c r="E37" s="524">
        <v>4</v>
      </c>
      <c r="F37" s="524">
        <v>316</v>
      </c>
      <c r="G37" s="823">
        <v>17414770.859999999</v>
      </c>
      <c r="H37" s="823">
        <v>0</v>
      </c>
      <c r="I37" s="823">
        <f t="shared" si="2"/>
        <v>17414770.859999999</v>
      </c>
      <c r="J37" s="823">
        <v>0</v>
      </c>
      <c r="K37" s="823">
        <f t="shared" si="3"/>
        <v>17414770.859999999</v>
      </c>
      <c r="L37" s="517">
        <v>39247</v>
      </c>
      <c r="M37" s="517">
        <v>50205</v>
      </c>
      <c r="N37" s="518" t="s">
        <v>244</v>
      </c>
      <c r="O37" s="1474"/>
      <c r="Q37" s="1059" t="s">
        <v>1993</v>
      </c>
      <c r="R37" s="1065">
        <f>K12</f>
        <v>6519001742.7800074</v>
      </c>
      <c r="S37" s="1065">
        <f>SUM(I58:I65)</f>
        <v>385771146.97999996</v>
      </c>
      <c r="T37" s="1065">
        <f t="shared" si="1"/>
        <v>6904772889.7600069</v>
      </c>
      <c r="U37" s="626"/>
    </row>
    <row r="38" spans="2:21" ht="15" thickBot="1">
      <c r="B38" s="1471"/>
      <c r="C38" s="523" t="s">
        <v>193</v>
      </c>
      <c r="D38" s="523" t="s">
        <v>1994</v>
      </c>
      <c r="E38" s="523">
        <v>3</v>
      </c>
      <c r="F38" s="523">
        <v>110.2</v>
      </c>
      <c r="G38" s="824">
        <v>6597175.7999999998</v>
      </c>
      <c r="H38" s="824">
        <v>358296.65</v>
      </c>
      <c r="I38" s="824">
        <f t="shared" si="2"/>
        <v>6955472.4500000002</v>
      </c>
      <c r="J38" s="824">
        <v>0</v>
      </c>
      <c r="K38" s="824">
        <f t="shared" si="3"/>
        <v>6955472.4500000002</v>
      </c>
      <c r="L38" s="519">
        <v>39524</v>
      </c>
      <c r="M38" s="519">
        <v>50481</v>
      </c>
      <c r="N38" s="520" t="s">
        <v>487</v>
      </c>
      <c r="O38" s="1474"/>
      <c r="Q38" s="1060" t="s">
        <v>1995</v>
      </c>
      <c r="R38" s="1066">
        <f>R36-R37</f>
        <v>85507135.890000343</v>
      </c>
      <c r="S38" s="1066">
        <f>S36-S37</f>
        <v>0</v>
      </c>
      <c r="T38" s="1066">
        <f t="shared" si="1"/>
        <v>85507135.890000343</v>
      </c>
      <c r="U38" s="626"/>
    </row>
    <row r="39" spans="2:21" ht="15" thickBot="1">
      <c r="B39" s="1471"/>
      <c r="C39" s="524" t="s">
        <v>187</v>
      </c>
      <c r="D39" s="524" t="s">
        <v>1996</v>
      </c>
      <c r="E39" s="524">
        <v>2</v>
      </c>
      <c r="F39" s="524">
        <v>145.01</v>
      </c>
      <c r="G39" s="823">
        <v>6767141.7400000012</v>
      </c>
      <c r="H39" s="823">
        <v>5111100.09</v>
      </c>
      <c r="I39" s="823">
        <f t="shared" si="2"/>
        <v>11878241.830000002</v>
      </c>
      <c r="J39" s="823">
        <v>0</v>
      </c>
      <c r="K39" s="823">
        <f t="shared" si="3"/>
        <v>11878241.830000002</v>
      </c>
      <c r="L39" s="517">
        <v>39737</v>
      </c>
      <c r="M39" s="517">
        <v>50694</v>
      </c>
      <c r="N39" s="518" t="s">
        <v>1997</v>
      </c>
      <c r="O39" s="1474"/>
      <c r="Q39" s="658" t="s">
        <v>1998</v>
      </c>
      <c r="R39" s="1064">
        <f>M14</f>
        <v>2319807843.710001</v>
      </c>
      <c r="S39" s="1064">
        <f>SUM(K66:K77)</f>
        <v>700213416.37000012</v>
      </c>
      <c r="T39" s="1064">
        <f t="shared" si="1"/>
        <v>3020021260.0800009</v>
      </c>
      <c r="U39" s="626"/>
    </row>
    <row r="40" spans="2:21">
      <c r="B40" s="1471"/>
      <c r="C40" s="523" t="s">
        <v>197</v>
      </c>
      <c r="D40" s="523" t="s">
        <v>1999</v>
      </c>
      <c r="E40" s="523">
        <v>3</v>
      </c>
      <c r="F40" s="523">
        <v>49</v>
      </c>
      <c r="G40" s="824">
        <v>18901797.43999999</v>
      </c>
      <c r="H40" s="824">
        <v>14112473.359999999</v>
      </c>
      <c r="I40" s="824">
        <f t="shared" si="2"/>
        <v>33014270.79999999</v>
      </c>
      <c r="J40" s="824">
        <v>0</v>
      </c>
      <c r="K40" s="824">
        <f t="shared" si="3"/>
        <v>33014270.79999999</v>
      </c>
      <c r="L40" s="519">
        <v>39841</v>
      </c>
      <c r="M40" s="519">
        <v>50798</v>
      </c>
      <c r="N40" s="520" t="s">
        <v>2000</v>
      </c>
      <c r="O40" s="1474"/>
      <c r="Q40" s="1059" t="s">
        <v>2001</v>
      </c>
      <c r="R40" s="1065">
        <f>K14</f>
        <v>2307827575.3200011</v>
      </c>
      <c r="S40" s="1065">
        <f>SUM(I66:I77)</f>
        <v>692259459.16000009</v>
      </c>
      <c r="T40" s="1065">
        <f t="shared" si="1"/>
        <v>3000087034.4800014</v>
      </c>
      <c r="U40" s="626"/>
    </row>
    <row r="41" spans="2:21" ht="15" thickBot="1">
      <c r="B41" s="1471"/>
      <c r="C41" s="524" t="s">
        <v>196</v>
      </c>
      <c r="D41" s="524" t="s">
        <v>2002</v>
      </c>
      <c r="E41" s="524">
        <v>5</v>
      </c>
      <c r="F41" s="524">
        <v>95.84</v>
      </c>
      <c r="G41" s="823">
        <v>36139619.579999968</v>
      </c>
      <c r="H41" s="823">
        <v>8366499.7599999998</v>
      </c>
      <c r="I41" s="823">
        <f t="shared" si="2"/>
        <v>44506119.339999966</v>
      </c>
      <c r="J41" s="823">
        <v>0</v>
      </c>
      <c r="K41" s="823">
        <f t="shared" si="3"/>
        <v>44506119.339999966</v>
      </c>
      <c r="L41" s="517">
        <v>40028</v>
      </c>
      <c r="M41" s="517">
        <v>50985</v>
      </c>
      <c r="N41" s="518" t="s">
        <v>2003</v>
      </c>
      <c r="O41" s="1474"/>
      <c r="Q41" s="1060" t="s">
        <v>2004</v>
      </c>
      <c r="R41" s="1066">
        <f>R39-R40</f>
        <v>11980268.389999866</v>
      </c>
      <c r="S41" s="1066">
        <f>+S39-S40</f>
        <v>7953957.2100000381</v>
      </c>
      <c r="T41" s="1066">
        <f t="shared" si="1"/>
        <v>19934225.599999905</v>
      </c>
      <c r="U41" s="626"/>
    </row>
    <row r="42" spans="2:21" ht="15" thickBot="1">
      <c r="B42" s="1471"/>
      <c r="C42" s="523" t="s">
        <v>186</v>
      </c>
      <c r="D42" s="523" t="s">
        <v>2005</v>
      </c>
      <c r="E42" s="523">
        <v>2</v>
      </c>
      <c r="F42" s="523">
        <v>144.80000000000001</v>
      </c>
      <c r="G42" s="824">
        <v>11082065.75</v>
      </c>
      <c r="H42" s="824">
        <v>0</v>
      </c>
      <c r="I42" s="824">
        <f t="shared" si="2"/>
        <v>11082065.75</v>
      </c>
      <c r="J42" s="824">
        <v>0</v>
      </c>
      <c r="K42" s="824">
        <f t="shared" si="3"/>
        <v>11082065.75</v>
      </c>
      <c r="L42" s="519">
        <v>40028</v>
      </c>
      <c r="M42" s="519">
        <v>50985</v>
      </c>
      <c r="N42" s="520" t="s">
        <v>2006</v>
      </c>
      <c r="O42" s="1474"/>
      <c r="Q42" s="658" t="s">
        <v>2007</v>
      </c>
      <c r="R42" s="1064">
        <f>M15</f>
        <v>1189241785.0700002</v>
      </c>
      <c r="S42" s="1064">
        <f>SUM(K78:K89)</f>
        <v>631411916.56999993</v>
      </c>
      <c r="T42" s="1064">
        <f t="shared" si="1"/>
        <v>1820653701.6400001</v>
      </c>
      <c r="U42" s="626"/>
    </row>
    <row r="43" spans="2:21">
      <c r="B43" s="1471"/>
      <c r="C43" s="524" t="s">
        <v>389</v>
      </c>
      <c r="D43" s="524" t="s">
        <v>2008</v>
      </c>
      <c r="E43" s="524">
        <v>4</v>
      </c>
      <c r="F43" s="524">
        <v>34.28</v>
      </c>
      <c r="G43" s="823">
        <v>47224568.659999982</v>
      </c>
      <c r="H43" s="823">
        <v>4322865.57</v>
      </c>
      <c r="I43" s="823">
        <f t="shared" si="2"/>
        <v>51547434.229999982</v>
      </c>
      <c r="J43" s="823">
        <v>0</v>
      </c>
      <c r="K43" s="823">
        <f t="shared" si="3"/>
        <v>51547434.229999982</v>
      </c>
      <c r="L43" s="517">
        <v>40371</v>
      </c>
      <c r="M43" s="517">
        <v>51329</v>
      </c>
      <c r="N43" s="518" t="s">
        <v>2009</v>
      </c>
      <c r="O43" s="1474"/>
      <c r="Q43" s="1059" t="s">
        <v>2010</v>
      </c>
      <c r="R43" s="1065">
        <f>K15</f>
        <v>1132876437.9900002</v>
      </c>
      <c r="S43" s="1065">
        <f>SUM(I78:I89)</f>
        <v>631411916.56999993</v>
      </c>
      <c r="T43" s="1065">
        <f t="shared" si="1"/>
        <v>1764288354.5600002</v>
      </c>
      <c r="U43" s="626"/>
    </row>
    <row r="44" spans="2:21" ht="15" thickBot="1">
      <c r="B44" s="1471"/>
      <c r="C44" s="523" t="s">
        <v>183</v>
      </c>
      <c r="D44" s="523" t="s">
        <v>2011</v>
      </c>
      <c r="E44" s="523">
        <v>1</v>
      </c>
      <c r="F44" s="523">
        <v>0</v>
      </c>
      <c r="G44" s="824">
        <v>16088745.840000004</v>
      </c>
      <c r="H44" s="824">
        <v>0</v>
      </c>
      <c r="I44" s="824">
        <f t="shared" si="2"/>
        <v>16088745.840000004</v>
      </c>
      <c r="J44" s="824">
        <v>0</v>
      </c>
      <c r="K44" s="824">
        <f t="shared" si="3"/>
        <v>16088745.840000004</v>
      </c>
      <c r="L44" s="519">
        <v>40371</v>
      </c>
      <c r="M44" s="519">
        <v>51329</v>
      </c>
      <c r="N44" s="520" t="s">
        <v>2012</v>
      </c>
      <c r="O44" s="1474"/>
      <c r="Q44" s="1060" t="s">
        <v>2013</v>
      </c>
      <c r="R44" s="1066">
        <f>R42-R43</f>
        <v>56365347.079999924</v>
      </c>
      <c r="S44" s="1066">
        <f>S42-S43</f>
        <v>0</v>
      </c>
      <c r="T44" s="1066">
        <f t="shared" si="1"/>
        <v>56365347.079999924</v>
      </c>
      <c r="U44" s="626"/>
    </row>
    <row r="45" spans="2:21" ht="15" thickBot="1">
      <c r="B45" s="1471"/>
      <c r="C45" s="524" t="s">
        <v>180</v>
      </c>
      <c r="D45" s="524" t="s">
        <v>2014</v>
      </c>
      <c r="E45" s="524">
        <v>1</v>
      </c>
      <c r="F45" s="524">
        <v>0</v>
      </c>
      <c r="G45" s="823">
        <v>11911200.579999998</v>
      </c>
      <c r="H45" s="823">
        <v>3914221.73</v>
      </c>
      <c r="I45" s="823">
        <f t="shared" si="2"/>
        <v>15825422.309999999</v>
      </c>
      <c r="J45" s="823">
        <v>0</v>
      </c>
      <c r="K45" s="823">
        <f t="shared" si="3"/>
        <v>15825422.309999999</v>
      </c>
      <c r="L45" s="517">
        <v>40457</v>
      </c>
      <c r="M45" s="517">
        <v>51415</v>
      </c>
      <c r="N45" s="518" t="s">
        <v>2015</v>
      </c>
      <c r="O45" s="1474"/>
      <c r="Q45" s="658" t="s">
        <v>1184</v>
      </c>
      <c r="R45" s="1064">
        <v>0</v>
      </c>
      <c r="S45" s="1064">
        <f>K91</f>
        <v>50534762.929999992</v>
      </c>
      <c r="T45" s="1064">
        <f t="shared" si="1"/>
        <v>50534762.929999992</v>
      </c>
      <c r="U45" s="626"/>
    </row>
    <row r="46" spans="2:21">
      <c r="B46" s="1471"/>
      <c r="C46" s="523" t="s">
        <v>199</v>
      </c>
      <c r="D46" s="523" t="s">
        <v>2016</v>
      </c>
      <c r="E46" s="523">
        <v>1</v>
      </c>
      <c r="F46" s="523">
        <v>0</v>
      </c>
      <c r="G46" s="824">
        <v>2166724.87</v>
      </c>
      <c r="H46" s="824">
        <v>6988270.6599999992</v>
      </c>
      <c r="I46" s="824">
        <f t="shared" si="2"/>
        <v>9154995.5299999993</v>
      </c>
      <c r="J46" s="824">
        <v>0</v>
      </c>
      <c r="K46" s="824">
        <f t="shared" si="3"/>
        <v>9154995.5299999993</v>
      </c>
      <c r="L46" s="519">
        <v>40457</v>
      </c>
      <c r="M46" s="519">
        <v>51415</v>
      </c>
      <c r="N46" s="520" t="s">
        <v>2017</v>
      </c>
      <c r="O46" s="1474"/>
      <c r="Q46" s="1059" t="s">
        <v>2018</v>
      </c>
      <c r="R46" s="1065">
        <v>0</v>
      </c>
      <c r="S46" s="1065">
        <f>I91</f>
        <v>50534762.929999992</v>
      </c>
      <c r="T46" s="1065">
        <f t="shared" si="1"/>
        <v>50534762.929999992</v>
      </c>
      <c r="U46" s="626"/>
    </row>
    <row r="47" spans="2:21" ht="15" thickBot="1">
      <c r="B47" s="1471"/>
      <c r="C47" s="524" t="s">
        <v>188</v>
      </c>
      <c r="D47" s="524" t="s">
        <v>2019</v>
      </c>
      <c r="E47" s="524">
        <v>7</v>
      </c>
      <c r="F47" s="524">
        <v>321.0025</v>
      </c>
      <c r="G47" s="823">
        <v>23126288.189999994</v>
      </c>
      <c r="H47" s="823">
        <v>8799576.2400000002</v>
      </c>
      <c r="I47" s="823">
        <f t="shared" si="2"/>
        <v>31925864.429999992</v>
      </c>
      <c r="J47" s="823">
        <v>0</v>
      </c>
      <c r="K47" s="823">
        <f t="shared" si="3"/>
        <v>31925864.429999992</v>
      </c>
      <c r="L47" s="517">
        <v>40505</v>
      </c>
      <c r="M47" s="517">
        <v>51463</v>
      </c>
      <c r="N47" s="518" t="s">
        <v>2020</v>
      </c>
      <c r="O47" s="1474"/>
      <c r="Q47" s="1060" t="s">
        <v>2021</v>
      </c>
      <c r="R47" s="1066">
        <v>0</v>
      </c>
      <c r="S47" s="1066">
        <f>S45-S46</f>
        <v>0</v>
      </c>
      <c r="T47" s="1066">
        <f t="shared" si="1"/>
        <v>0</v>
      </c>
      <c r="U47" s="626"/>
    </row>
    <row r="48" spans="2:21" ht="15" thickBot="1">
      <c r="B48" s="1471"/>
      <c r="C48" s="523" t="s">
        <v>181</v>
      </c>
      <c r="D48" s="523" t="s">
        <v>2022</v>
      </c>
      <c r="E48" s="523">
        <v>2</v>
      </c>
      <c r="F48" s="523">
        <v>115</v>
      </c>
      <c r="G48" s="824">
        <v>9404490.5800000001</v>
      </c>
      <c r="H48" s="824">
        <v>4580002.03</v>
      </c>
      <c r="I48" s="824">
        <f t="shared" si="2"/>
        <v>13984492.609999999</v>
      </c>
      <c r="J48" s="824">
        <v>0</v>
      </c>
      <c r="K48" s="824">
        <f t="shared" si="3"/>
        <v>13984492.609999999</v>
      </c>
      <c r="L48" s="519">
        <v>40505</v>
      </c>
      <c r="M48" s="519">
        <v>51463</v>
      </c>
      <c r="N48" s="520" t="s">
        <v>2023</v>
      </c>
      <c r="O48" s="1474"/>
      <c r="Q48" s="658" t="s">
        <v>1169</v>
      </c>
      <c r="R48" s="1064">
        <v>0</v>
      </c>
      <c r="S48" s="1064">
        <f>K90</f>
        <v>54635373.700000003</v>
      </c>
      <c r="T48" s="1064">
        <f t="shared" si="1"/>
        <v>54635373.700000003</v>
      </c>
      <c r="U48" s="626"/>
    </row>
    <row r="49" spans="2:21">
      <c r="B49" s="1471"/>
      <c r="C49" s="524" t="s">
        <v>178</v>
      </c>
      <c r="D49" s="524" t="s">
        <v>2024</v>
      </c>
      <c r="E49" s="524">
        <v>2</v>
      </c>
      <c r="F49" s="524">
        <v>91.3</v>
      </c>
      <c r="G49" s="823">
        <v>10592626.369999999</v>
      </c>
      <c r="H49" s="823">
        <v>799855.18</v>
      </c>
      <c r="I49" s="823">
        <f t="shared" si="2"/>
        <v>11392481.549999999</v>
      </c>
      <c r="J49" s="823">
        <v>0</v>
      </c>
      <c r="K49" s="823">
        <f t="shared" si="3"/>
        <v>11392481.549999999</v>
      </c>
      <c r="L49" s="517">
        <v>40505</v>
      </c>
      <c r="M49" s="517">
        <v>51463</v>
      </c>
      <c r="N49" s="518" t="s">
        <v>2025</v>
      </c>
      <c r="O49" s="1474"/>
      <c r="Q49" s="1059" t="s">
        <v>2026</v>
      </c>
      <c r="R49" s="1065">
        <v>0</v>
      </c>
      <c r="S49" s="1065">
        <f>I90</f>
        <v>54635373.700000003</v>
      </c>
      <c r="T49" s="1065">
        <f t="shared" si="1"/>
        <v>54635373.700000003</v>
      </c>
      <c r="U49" s="626"/>
    </row>
    <row r="50" spans="2:21" ht="15" thickBot="1">
      <c r="B50" s="1471"/>
      <c r="C50" s="523" t="s">
        <v>200</v>
      </c>
      <c r="D50" s="523" t="s">
        <v>2027</v>
      </c>
      <c r="E50" s="523">
        <v>5</v>
      </c>
      <c r="F50" s="523">
        <v>285.77</v>
      </c>
      <c r="G50" s="824">
        <v>64201697.889999986</v>
      </c>
      <c r="H50" s="824">
        <v>29397172.750000007</v>
      </c>
      <c r="I50" s="824">
        <f t="shared" si="2"/>
        <v>93598870.639999986</v>
      </c>
      <c r="J50" s="824">
        <v>0</v>
      </c>
      <c r="K50" s="824">
        <f t="shared" si="3"/>
        <v>93598870.639999986</v>
      </c>
      <c r="L50" s="519">
        <v>40829</v>
      </c>
      <c r="M50" s="519">
        <v>51787</v>
      </c>
      <c r="N50" s="520" t="s">
        <v>2028</v>
      </c>
      <c r="O50" s="1474"/>
      <c r="Q50" s="1060" t="s">
        <v>2029</v>
      </c>
      <c r="R50" s="1066">
        <v>0</v>
      </c>
      <c r="S50" s="1066">
        <f>S48-S49</f>
        <v>0</v>
      </c>
      <c r="T50" s="1066">
        <f t="shared" si="1"/>
        <v>0</v>
      </c>
      <c r="U50" s="626"/>
    </row>
    <row r="51" spans="2:21" ht="15" thickBot="1">
      <c r="B51" s="1471"/>
      <c r="C51" s="524" t="s">
        <v>191</v>
      </c>
      <c r="D51" s="524" t="s">
        <v>2030</v>
      </c>
      <c r="E51" s="524">
        <v>2</v>
      </c>
      <c r="F51" s="524">
        <v>64.099999999999994</v>
      </c>
      <c r="G51" s="823">
        <v>8160812.3200000003</v>
      </c>
      <c r="H51" s="823">
        <v>4445119.8899999997</v>
      </c>
      <c r="I51" s="823">
        <f t="shared" si="2"/>
        <v>12605932.210000001</v>
      </c>
      <c r="J51" s="823">
        <v>0</v>
      </c>
      <c r="K51" s="823">
        <f t="shared" si="3"/>
        <v>12605932.210000001</v>
      </c>
      <c r="L51" s="517">
        <v>40829</v>
      </c>
      <c r="M51" s="517">
        <v>51787</v>
      </c>
      <c r="N51" s="518" t="s">
        <v>2031</v>
      </c>
      <c r="O51" s="1474"/>
      <c r="Q51" s="1069" t="s">
        <v>2032</v>
      </c>
      <c r="R51" s="1067">
        <f t="shared" ref="R51:T53" si="4">+R33+R36+R39+R42+R45+R48</f>
        <v>14723823550.110018</v>
      </c>
      <c r="S51" s="1067">
        <f t="shared" si="4"/>
        <v>2439811802.1199994</v>
      </c>
      <c r="T51" s="1067">
        <f t="shared" si="4"/>
        <v>17163635352.230019</v>
      </c>
      <c r="U51" s="626"/>
    </row>
    <row r="52" spans="2:21">
      <c r="B52" s="1471"/>
      <c r="C52" s="523" t="s">
        <v>189</v>
      </c>
      <c r="D52" s="523" t="s">
        <v>2033</v>
      </c>
      <c r="E52" s="523">
        <v>3</v>
      </c>
      <c r="F52" s="523">
        <v>65.400000000000006</v>
      </c>
      <c r="G52" s="824">
        <v>15773334.42</v>
      </c>
      <c r="H52" s="824">
        <v>4373439.1900000004</v>
      </c>
      <c r="I52" s="824">
        <f t="shared" si="2"/>
        <v>20146773.609999999</v>
      </c>
      <c r="J52" s="824">
        <v>0</v>
      </c>
      <c r="K52" s="824">
        <f t="shared" si="3"/>
        <v>20146773.609999999</v>
      </c>
      <c r="L52" s="519">
        <v>40829</v>
      </c>
      <c r="M52" s="519">
        <v>51787</v>
      </c>
      <c r="N52" s="520" t="s">
        <v>2034</v>
      </c>
      <c r="O52" s="1474"/>
      <c r="Q52" s="1059" t="s">
        <v>2035</v>
      </c>
      <c r="R52" s="1065">
        <f t="shared" si="4"/>
        <v>14555723107.150017</v>
      </c>
      <c r="S52" s="1065">
        <f t="shared" si="4"/>
        <v>2427272481.3299994</v>
      </c>
      <c r="T52" s="1065">
        <f t="shared" si="4"/>
        <v>16982995588.480017</v>
      </c>
      <c r="U52" s="626"/>
    </row>
    <row r="53" spans="2:21" ht="15" thickBot="1">
      <c r="B53" s="1471"/>
      <c r="C53" s="524" t="s">
        <v>198</v>
      </c>
      <c r="D53" s="524" t="s">
        <v>2036</v>
      </c>
      <c r="E53" s="524">
        <v>2</v>
      </c>
      <c r="F53" s="524">
        <v>45.6</v>
      </c>
      <c r="G53" s="823">
        <v>13971549.890000001</v>
      </c>
      <c r="H53" s="823">
        <v>4553765.28</v>
      </c>
      <c r="I53" s="823">
        <f t="shared" si="2"/>
        <v>18525315.170000002</v>
      </c>
      <c r="J53" s="823">
        <v>0</v>
      </c>
      <c r="K53" s="823">
        <f t="shared" si="3"/>
        <v>18525315.170000002</v>
      </c>
      <c r="L53" s="517">
        <v>40886</v>
      </c>
      <c r="M53" s="517">
        <v>51844</v>
      </c>
      <c r="N53" s="518" t="s">
        <v>2037</v>
      </c>
      <c r="O53" s="1474"/>
      <c r="Q53" s="1060" t="s">
        <v>2038</v>
      </c>
      <c r="R53" s="1066">
        <f t="shared" si="4"/>
        <v>168100442.96000051</v>
      </c>
      <c r="S53" s="1066">
        <f t="shared" si="4"/>
        <v>12539320.790000081</v>
      </c>
      <c r="T53" s="1066">
        <f t="shared" si="4"/>
        <v>180639763.7500006</v>
      </c>
      <c r="U53" s="626"/>
    </row>
    <row r="54" spans="2:21">
      <c r="B54" s="1471"/>
      <c r="C54" s="523" t="s">
        <v>194</v>
      </c>
      <c r="D54" s="523" t="s">
        <v>2039</v>
      </c>
      <c r="E54" s="523">
        <v>4</v>
      </c>
      <c r="F54" s="523">
        <v>42</v>
      </c>
      <c r="G54" s="824">
        <v>28527985.610000003</v>
      </c>
      <c r="H54" s="824">
        <v>584235.33000000007</v>
      </c>
      <c r="I54" s="824">
        <f t="shared" si="2"/>
        <v>29112220.940000005</v>
      </c>
      <c r="J54" s="824">
        <v>4585363.58</v>
      </c>
      <c r="K54" s="824">
        <f t="shared" si="3"/>
        <v>33697584.520000003</v>
      </c>
      <c r="L54" s="519">
        <v>41039</v>
      </c>
      <c r="M54" s="519">
        <v>51996</v>
      </c>
      <c r="N54" s="520" t="s">
        <v>2040</v>
      </c>
      <c r="O54" s="1474"/>
      <c r="Q54" s="1070" t="s">
        <v>1465</v>
      </c>
    </row>
    <row r="55" spans="2:21">
      <c r="B55" s="1471"/>
      <c r="C55" s="524" t="s">
        <v>192</v>
      </c>
      <c r="D55" s="524" t="s">
        <v>2041</v>
      </c>
      <c r="E55" s="524">
        <v>2</v>
      </c>
      <c r="F55" s="524">
        <v>0</v>
      </c>
      <c r="G55" s="823">
        <v>16750598.969999999</v>
      </c>
      <c r="H55" s="823">
        <v>0</v>
      </c>
      <c r="I55" s="823">
        <f t="shared" si="2"/>
        <v>16750598.969999999</v>
      </c>
      <c r="J55" s="823">
        <v>0</v>
      </c>
      <c r="K55" s="823">
        <f t="shared" si="3"/>
        <v>16750598.969999999</v>
      </c>
      <c r="L55" s="517">
        <v>41061</v>
      </c>
      <c r="M55" s="517">
        <v>52018</v>
      </c>
      <c r="N55" s="518" t="s">
        <v>2042</v>
      </c>
      <c r="O55" s="1474"/>
      <c r="Q55" s="1070" t="s">
        <v>1748</v>
      </c>
    </row>
    <row r="56" spans="2:21">
      <c r="B56" s="1471"/>
      <c r="C56" s="523" t="s">
        <v>184</v>
      </c>
      <c r="D56" s="523" t="s">
        <v>2043</v>
      </c>
      <c r="E56" s="523">
        <v>6</v>
      </c>
      <c r="F56" s="523">
        <v>207.8</v>
      </c>
      <c r="G56" s="824">
        <v>21780646.080000002</v>
      </c>
      <c r="H56" s="824">
        <v>0</v>
      </c>
      <c r="I56" s="824">
        <f t="shared" si="2"/>
        <v>21780646.080000002</v>
      </c>
      <c r="J56" s="824">
        <v>0</v>
      </c>
      <c r="K56" s="824">
        <f t="shared" si="3"/>
        <v>21780646.080000002</v>
      </c>
      <c r="L56" s="519">
        <v>41061</v>
      </c>
      <c r="M56" s="519">
        <v>52018</v>
      </c>
      <c r="N56" s="520" t="s">
        <v>2044</v>
      </c>
      <c r="O56" s="1474"/>
    </row>
    <row r="57" spans="2:21" ht="18" customHeight="1" thickBot="1">
      <c r="B57" s="1472"/>
      <c r="C57" s="525" t="s">
        <v>190</v>
      </c>
      <c r="D57" s="525" t="s">
        <v>2045</v>
      </c>
      <c r="E57" s="525">
        <v>3</v>
      </c>
      <c r="F57" s="525">
        <v>60.3</v>
      </c>
      <c r="G57" s="825">
        <v>36713049.340000004</v>
      </c>
      <c r="H57" s="825">
        <v>27131964.240000002</v>
      </c>
      <c r="I57" s="825">
        <f t="shared" si="2"/>
        <v>63845013.580000006</v>
      </c>
      <c r="J57" s="825">
        <v>0</v>
      </c>
      <c r="K57" s="825">
        <f t="shared" si="3"/>
        <v>63845013.580000006</v>
      </c>
      <c r="L57" s="521">
        <v>41061</v>
      </c>
      <c r="M57" s="521">
        <v>52018</v>
      </c>
      <c r="N57" s="522" t="s">
        <v>2046</v>
      </c>
      <c r="O57" s="1475"/>
      <c r="Q57" s="1072" t="s">
        <v>1459</v>
      </c>
      <c r="R57" s="1068">
        <f>+R52-K16</f>
        <v>0</v>
      </c>
      <c r="S57" s="1068">
        <f>S52-I92</f>
        <v>0</v>
      </c>
      <c r="T57" s="1068" t="e">
        <f>SUMIFS(#REF!,#REF!,"Ativa")-T52</f>
        <v>#REF!</v>
      </c>
    </row>
    <row r="58" spans="2:21">
      <c r="B58" s="1476" t="s">
        <v>2047</v>
      </c>
      <c r="C58" s="523" t="s">
        <v>227</v>
      </c>
      <c r="D58" s="523" t="s">
        <v>2048</v>
      </c>
      <c r="E58" s="523">
        <v>2</v>
      </c>
      <c r="F58" s="523">
        <v>664.6</v>
      </c>
      <c r="G58" s="824">
        <v>240946442.53</v>
      </c>
      <c r="H58" s="824">
        <v>11335375.23</v>
      </c>
      <c r="I58" s="824">
        <f t="shared" si="2"/>
        <v>252281817.75999999</v>
      </c>
      <c r="J58" s="824">
        <v>0</v>
      </c>
      <c r="K58" s="824">
        <f t="shared" si="3"/>
        <v>252281817.75999999</v>
      </c>
      <c r="L58" s="519">
        <v>37020</v>
      </c>
      <c r="M58" s="519">
        <v>47977</v>
      </c>
      <c r="N58" s="520">
        <v>43177</v>
      </c>
      <c r="O58" s="1473">
        <v>45839</v>
      </c>
      <c r="Q58" s="1072" t="s">
        <v>2049</v>
      </c>
      <c r="R58" s="1068">
        <f>R51-M16</f>
        <v>0</v>
      </c>
      <c r="S58" s="1068">
        <f>S51-K92</f>
        <v>0</v>
      </c>
      <c r="T58" s="1073" t="s">
        <v>13</v>
      </c>
    </row>
    <row r="59" spans="2:21">
      <c r="B59" s="1477"/>
      <c r="C59" s="524" t="s">
        <v>228</v>
      </c>
      <c r="D59" s="524" t="s">
        <v>2050</v>
      </c>
      <c r="E59" s="524">
        <v>2</v>
      </c>
      <c r="F59" s="524">
        <v>89.8</v>
      </c>
      <c r="G59" s="823">
        <v>31292918.619999997</v>
      </c>
      <c r="H59" s="823">
        <v>95793.97</v>
      </c>
      <c r="I59" s="823">
        <f t="shared" si="2"/>
        <v>31388712.589999996</v>
      </c>
      <c r="J59" s="823">
        <v>0</v>
      </c>
      <c r="K59" s="823">
        <f t="shared" si="3"/>
        <v>31388712.589999996</v>
      </c>
      <c r="L59" s="517">
        <v>38415</v>
      </c>
      <c r="M59" s="517">
        <v>49372</v>
      </c>
      <c r="N59" s="518">
        <v>45833</v>
      </c>
      <c r="O59" s="1474"/>
    </row>
    <row r="60" spans="2:21" ht="15" thickBot="1">
      <c r="B60" s="1477"/>
      <c r="C60" s="523" t="s">
        <v>229</v>
      </c>
      <c r="D60" s="523" t="s">
        <v>2051</v>
      </c>
      <c r="E60" s="523">
        <v>3</v>
      </c>
      <c r="F60" s="523">
        <v>71.099999999999994</v>
      </c>
      <c r="G60" s="824">
        <v>27417208.380000003</v>
      </c>
      <c r="H60" s="824">
        <v>199922.4</v>
      </c>
      <c r="I60" s="824">
        <f t="shared" si="2"/>
        <v>27617130.780000001</v>
      </c>
      <c r="J60" s="824">
        <v>0</v>
      </c>
      <c r="K60" s="824">
        <f t="shared" si="3"/>
        <v>27617130.780000001</v>
      </c>
      <c r="L60" s="519">
        <v>38834</v>
      </c>
      <c r="M60" s="519">
        <v>49792</v>
      </c>
      <c r="N60" s="520" t="s">
        <v>470</v>
      </c>
      <c r="O60" s="1474"/>
    </row>
    <row r="61" spans="2:21" ht="15" thickBot="1">
      <c r="B61" s="1477"/>
      <c r="C61" s="524" t="s">
        <v>226</v>
      </c>
      <c r="D61" s="524" t="s">
        <v>2052</v>
      </c>
      <c r="E61" s="524">
        <v>2</v>
      </c>
      <c r="F61" s="524">
        <v>179.7</v>
      </c>
      <c r="G61" s="823">
        <v>15165129.75</v>
      </c>
      <c r="H61" s="823">
        <v>0</v>
      </c>
      <c r="I61" s="823">
        <f t="shared" si="2"/>
        <v>15165129.75</v>
      </c>
      <c r="J61" s="823">
        <v>0</v>
      </c>
      <c r="K61" s="823">
        <f t="shared" si="3"/>
        <v>15165129.75</v>
      </c>
      <c r="L61" s="517">
        <v>39841</v>
      </c>
      <c r="M61" s="517">
        <v>50798</v>
      </c>
      <c r="N61" s="518" t="s">
        <v>2053</v>
      </c>
      <c r="O61" s="1474"/>
      <c r="Q61" s="1071" t="s">
        <v>2054</v>
      </c>
      <c r="R61" s="1071" t="s">
        <v>886</v>
      </c>
      <c r="S61" s="1071" t="s">
        <v>887</v>
      </c>
      <c r="T61" s="1071" t="s">
        <v>888</v>
      </c>
    </row>
    <row r="62" spans="2:21">
      <c r="B62" s="1477"/>
      <c r="C62" s="523" t="s">
        <v>689</v>
      </c>
      <c r="D62" s="523" t="s">
        <v>2055</v>
      </c>
      <c r="E62" s="523">
        <v>3</v>
      </c>
      <c r="F62" s="523">
        <v>187.1</v>
      </c>
      <c r="G62" s="824">
        <v>17248809.27</v>
      </c>
      <c r="H62" s="824">
        <v>0</v>
      </c>
      <c r="I62" s="824">
        <f t="shared" si="2"/>
        <v>17248809.27</v>
      </c>
      <c r="J62" s="824">
        <v>0</v>
      </c>
      <c r="K62" s="824">
        <f t="shared" si="3"/>
        <v>17248809.27</v>
      </c>
      <c r="L62" s="519">
        <v>40136</v>
      </c>
      <c r="M62" s="519">
        <v>51093</v>
      </c>
      <c r="N62" s="520" t="s">
        <v>2056</v>
      </c>
      <c r="O62" s="1474"/>
      <c r="Q62" s="657" t="s">
        <v>2057</v>
      </c>
      <c r="R62" s="660">
        <f>F13</f>
        <v>19334.801999999996</v>
      </c>
      <c r="S62" s="660">
        <f>SUM(F34:F57)+C108</f>
        <v>2806.6025000000004</v>
      </c>
      <c r="T62" s="660">
        <f>R62+S62</f>
        <v>22141.404499999997</v>
      </c>
    </row>
    <row r="63" spans="2:21">
      <c r="B63" s="1477"/>
      <c r="C63" s="524" t="s">
        <v>230</v>
      </c>
      <c r="D63" s="524" t="s">
        <v>2058</v>
      </c>
      <c r="E63" s="524">
        <v>2</v>
      </c>
      <c r="F63" s="524">
        <v>95</v>
      </c>
      <c r="G63" s="823">
        <v>12149263.629999999</v>
      </c>
      <c r="H63" s="823">
        <v>0</v>
      </c>
      <c r="I63" s="823">
        <f t="shared" si="2"/>
        <v>12149263.629999999</v>
      </c>
      <c r="J63" s="823">
        <v>0</v>
      </c>
      <c r="K63" s="823">
        <f t="shared" si="3"/>
        <v>12149263.629999999</v>
      </c>
      <c r="L63" s="517">
        <v>40371</v>
      </c>
      <c r="M63" s="517">
        <v>51329</v>
      </c>
      <c r="N63" s="518" t="s">
        <v>2059</v>
      </c>
      <c r="O63" s="1474"/>
      <c r="Q63" s="658" t="s">
        <v>1118</v>
      </c>
      <c r="R63" s="661">
        <f>F12</f>
        <v>19829.38</v>
      </c>
      <c r="S63" s="661">
        <f>SUM(F58:F65)+C109</f>
        <v>1821.7</v>
      </c>
      <c r="T63" s="661">
        <f>R63+S63</f>
        <v>21651.08</v>
      </c>
    </row>
    <row r="64" spans="2:21">
      <c r="B64" s="1477"/>
      <c r="C64" s="523" t="s">
        <v>231</v>
      </c>
      <c r="D64" s="523" t="s">
        <v>2060</v>
      </c>
      <c r="E64" s="523">
        <v>2</v>
      </c>
      <c r="F64" s="523">
        <v>51.4</v>
      </c>
      <c r="G64" s="824">
        <v>6019753.129999999</v>
      </c>
      <c r="H64" s="824">
        <v>0</v>
      </c>
      <c r="I64" s="824">
        <f t="shared" si="2"/>
        <v>6019753.129999999</v>
      </c>
      <c r="J64" s="824">
        <v>0</v>
      </c>
      <c r="K64" s="824">
        <f t="shared" si="3"/>
        <v>6019753.129999999</v>
      </c>
      <c r="L64" s="519">
        <v>40886</v>
      </c>
      <c r="M64" s="519">
        <v>51844</v>
      </c>
      <c r="N64" s="520" t="s">
        <v>2061</v>
      </c>
      <c r="O64" s="1474"/>
      <c r="Q64" s="659" t="s">
        <v>2062</v>
      </c>
      <c r="R64" s="662">
        <f>F14</f>
        <v>8840.5300000000007</v>
      </c>
      <c r="S64" s="662">
        <f>SUM(F66:F77)+C110</f>
        <v>2141.5160000000001</v>
      </c>
      <c r="T64" s="662">
        <f>R64+S64</f>
        <v>10982.046</v>
      </c>
    </row>
    <row r="65" spans="2:20" ht="15" thickBot="1">
      <c r="B65" s="1478"/>
      <c r="C65" s="525" t="s">
        <v>232</v>
      </c>
      <c r="D65" s="525" t="s">
        <v>2063</v>
      </c>
      <c r="E65" s="525">
        <v>1</v>
      </c>
      <c r="F65" s="525">
        <v>0</v>
      </c>
      <c r="G65" s="825">
        <v>13539357.84</v>
      </c>
      <c r="H65" s="825">
        <v>10361172.23</v>
      </c>
      <c r="I65" s="825">
        <f t="shared" si="2"/>
        <v>23900530.07</v>
      </c>
      <c r="J65" s="825">
        <v>0</v>
      </c>
      <c r="K65" s="825">
        <f t="shared" si="3"/>
        <v>23900530.07</v>
      </c>
      <c r="L65" s="521">
        <v>41039</v>
      </c>
      <c r="M65" s="521">
        <v>51996</v>
      </c>
      <c r="N65" s="522" t="s">
        <v>2064</v>
      </c>
      <c r="O65" s="1475"/>
      <c r="Q65" s="658" t="s">
        <v>2065</v>
      </c>
      <c r="R65" s="661">
        <f>F15</f>
        <v>8802.4900000000016</v>
      </c>
      <c r="S65" s="661">
        <f>SUM(F78:F89)+C111</f>
        <v>3283.8999999999992</v>
      </c>
      <c r="T65" s="661">
        <f>R65+S65</f>
        <v>12086.390000000001</v>
      </c>
    </row>
    <row r="66" spans="2:20" ht="15" thickBot="1">
      <c r="B66" s="1470" t="s">
        <v>2066</v>
      </c>
      <c r="C66" s="523" t="s">
        <v>210</v>
      </c>
      <c r="D66" s="523" t="s">
        <v>2067</v>
      </c>
      <c r="E66" s="523">
        <v>2</v>
      </c>
      <c r="F66" s="523">
        <v>35.93</v>
      </c>
      <c r="G66" s="824">
        <v>4956268.0299999993</v>
      </c>
      <c r="H66" s="824">
        <v>9975264.4800000023</v>
      </c>
      <c r="I66" s="824">
        <f t="shared" si="2"/>
        <v>14931532.510000002</v>
      </c>
      <c r="J66" s="824">
        <v>0</v>
      </c>
      <c r="K66" s="824">
        <f t="shared" si="3"/>
        <v>14931532.510000002</v>
      </c>
      <c r="L66" s="519">
        <v>39524</v>
      </c>
      <c r="M66" s="519">
        <v>50481</v>
      </c>
      <c r="N66" s="520" t="s">
        <v>2068</v>
      </c>
      <c r="O66" s="1473">
        <v>45839</v>
      </c>
      <c r="Q66" s="460" t="s">
        <v>2069</v>
      </c>
      <c r="R66" s="663">
        <f>SUM(R62:R65)</f>
        <v>56807.202000000005</v>
      </c>
      <c r="S66" s="663">
        <f>SUM(S62:S65)</f>
        <v>10053.718500000001</v>
      </c>
      <c r="T66" s="663">
        <f>SUM(T62:T65)</f>
        <v>66860.920500000007</v>
      </c>
    </row>
    <row r="67" spans="2:20">
      <c r="B67" s="1471"/>
      <c r="C67" s="524" t="s">
        <v>206</v>
      </c>
      <c r="D67" s="524" t="s">
        <v>2070</v>
      </c>
      <c r="E67" s="524">
        <v>2</v>
      </c>
      <c r="F67" s="524">
        <v>95</v>
      </c>
      <c r="G67" s="823">
        <v>13368525.920000002</v>
      </c>
      <c r="H67" s="823">
        <v>18283184.580000002</v>
      </c>
      <c r="I67" s="823">
        <f t="shared" si="2"/>
        <v>31651710.500000004</v>
      </c>
      <c r="J67" s="823">
        <v>0</v>
      </c>
      <c r="K67" s="823">
        <f t="shared" si="3"/>
        <v>31651710.500000004</v>
      </c>
      <c r="L67" s="517">
        <v>39841</v>
      </c>
      <c r="M67" s="517">
        <v>50798</v>
      </c>
      <c r="N67" s="518" t="s">
        <v>2071</v>
      </c>
      <c r="O67" s="1474"/>
      <c r="Q67" s="461" t="s">
        <v>889</v>
      </c>
      <c r="R67" s="462"/>
      <c r="S67" s="462"/>
      <c r="T67" s="462"/>
    </row>
    <row r="68" spans="2:20">
      <c r="B68" s="1471"/>
      <c r="C68" s="523" t="s">
        <v>213</v>
      </c>
      <c r="D68" s="523" t="s">
        <v>2072</v>
      </c>
      <c r="E68" s="523">
        <v>1</v>
      </c>
      <c r="F68" s="523">
        <v>0</v>
      </c>
      <c r="G68" s="824">
        <v>13881358.170000002</v>
      </c>
      <c r="H68" s="824">
        <v>8792925.5399999991</v>
      </c>
      <c r="I68" s="824">
        <f t="shared" si="2"/>
        <v>22674283.710000001</v>
      </c>
      <c r="J68" s="824">
        <v>0</v>
      </c>
      <c r="K68" s="824">
        <f t="shared" si="3"/>
        <v>22674283.710000001</v>
      </c>
      <c r="L68" s="519">
        <v>39841</v>
      </c>
      <c r="M68" s="519">
        <v>50798</v>
      </c>
      <c r="N68" s="520" t="s">
        <v>2073</v>
      </c>
      <c r="O68" s="1474"/>
      <c r="S68" s="822"/>
    </row>
    <row r="69" spans="2:20">
      <c r="B69" s="1471"/>
      <c r="C69" s="524" t="s">
        <v>207</v>
      </c>
      <c r="D69" s="524" t="s">
        <v>2074</v>
      </c>
      <c r="E69" s="524">
        <v>2</v>
      </c>
      <c r="F69" s="524">
        <v>44</v>
      </c>
      <c r="G69" s="823">
        <v>98709108.519999981</v>
      </c>
      <c r="H69" s="823">
        <v>2164599.7899999996</v>
      </c>
      <c r="I69" s="823">
        <f t="shared" si="2"/>
        <v>100873708.30999999</v>
      </c>
      <c r="J69" s="823">
        <v>7953957.2100000009</v>
      </c>
      <c r="K69" s="823">
        <f t="shared" si="3"/>
        <v>108827665.51999998</v>
      </c>
      <c r="L69" s="517">
        <v>39870</v>
      </c>
      <c r="M69" s="517">
        <v>50827</v>
      </c>
      <c r="N69" s="518" t="s">
        <v>2075</v>
      </c>
      <c r="O69" s="1474"/>
      <c r="S69" s="822"/>
    </row>
    <row r="70" spans="2:20">
      <c r="B70" s="1471"/>
      <c r="C70" s="523" t="s">
        <v>204</v>
      </c>
      <c r="D70" s="523" t="s">
        <v>2076</v>
      </c>
      <c r="E70" s="523">
        <v>2</v>
      </c>
      <c r="F70" s="523">
        <v>111</v>
      </c>
      <c r="G70" s="824">
        <v>319447466.81999999</v>
      </c>
      <c r="H70" s="824">
        <v>0</v>
      </c>
      <c r="I70" s="824">
        <f t="shared" si="2"/>
        <v>319447466.81999999</v>
      </c>
      <c r="J70" s="824">
        <v>0</v>
      </c>
      <c r="K70" s="824">
        <f t="shared" si="3"/>
        <v>319447466.81999999</v>
      </c>
      <c r="L70" s="519">
        <v>39870</v>
      </c>
      <c r="M70" s="519">
        <v>50827</v>
      </c>
      <c r="N70" s="520" t="s">
        <v>2077</v>
      </c>
      <c r="O70" s="1474"/>
      <c r="S70" s="822"/>
    </row>
    <row r="71" spans="2:20">
      <c r="B71" s="1471"/>
      <c r="C71" s="524" t="s">
        <v>205</v>
      </c>
      <c r="D71" s="524" t="s">
        <v>2078</v>
      </c>
      <c r="E71" s="524">
        <v>7</v>
      </c>
      <c r="F71" s="524">
        <v>985.63</v>
      </c>
      <c r="G71" s="823">
        <v>97090991.040000051</v>
      </c>
      <c r="H71" s="823">
        <v>5955664.5999999996</v>
      </c>
      <c r="I71" s="823">
        <f t="shared" si="2"/>
        <v>103046655.64000005</v>
      </c>
      <c r="J71" s="823">
        <v>0</v>
      </c>
      <c r="K71" s="823">
        <f t="shared" si="3"/>
        <v>103046655.64000005</v>
      </c>
      <c r="L71" s="517">
        <v>40136</v>
      </c>
      <c r="M71" s="517">
        <v>51093</v>
      </c>
      <c r="N71" s="518" t="s">
        <v>2079</v>
      </c>
      <c r="O71" s="1474"/>
      <c r="S71" s="822"/>
    </row>
    <row r="72" spans="2:20">
      <c r="B72" s="1471"/>
      <c r="C72" s="523" t="s">
        <v>203</v>
      </c>
      <c r="D72" s="523" t="s">
        <v>2080</v>
      </c>
      <c r="E72" s="523">
        <v>3</v>
      </c>
      <c r="F72" s="523">
        <v>546.9</v>
      </c>
      <c r="G72" s="824">
        <v>55456669.300000012</v>
      </c>
      <c r="H72" s="824">
        <v>77759.510000000009</v>
      </c>
      <c r="I72" s="824">
        <f t="shared" si="2"/>
        <v>55534428.81000001</v>
      </c>
      <c r="J72" s="824">
        <v>0</v>
      </c>
      <c r="K72" s="824">
        <f t="shared" si="3"/>
        <v>55534428.81000001</v>
      </c>
      <c r="L72" s="519">
        <v>40136</v>
      </c>
      <c r="M72" s="519">
        <v>51093</v>
      </c>
      <c r="N72" s="520" t="s">
        <v>2081</v>
      </c>
      <c r="O72" s="1474"/>
      <c r="S72" s="822"/>
    </row>
    <row r="73" spans="2:20">
      <c r="B73" s="1471"/>
      <c r="C73" s="524" t="s">
        <v>208</v>
      </c>
      <c r="D73" s="524" t="s">
        <v>2082</v>
      </c>
      <c r="E73" s="524">
        <v>2</v>
      </c>
      <c r="F73" s="524">
        <v>59.08</v>
      </c>
      <c r="G73" s="823">
        <v>7964164.1999999993</v>
      </c>
      <c r="H73" s="823">
        <v>0</v>
      </c>
      <c r="I73" s="823">
        <f t="shared" si="2"/>
        <v>7964164.1999999993</v>
      </c>
      <c r="J73" s="823">
        <v>0</v>
      </c>
      <c r="K73" s="823">
        <f t="shared" si="3"/>
        <v>7964164.1999999993</v>
      </c>
      <c r="L73" s="517">
        <v>40371</v>
      </c>
      <c r="M73" s="517">
        <v>51329</v>
      </c>
      <c r="N73" s="518" t="s">
        <v>2083</v>
      </c>
      <c r="O73" s="1474"/>
      <c r="S73" s="822"/>
    </row>
    <row r="74" spans="2:20">
      <c r="B74" s="1471"/>
      <c r="C74" s="523" t="s">
        <v>211</v>
      </c>
      <c r="D74" s="523" t="s">
        <v>2084</v>
      </c>
      <c r="E74" s="523">
        <v>1</v>
      </c>
      <c r="F74" s="523">
        <v>0</v>
      </c>
      <c r="G74" s="824">
        <v>4198168.9399999995</v>
      </c>
      <c r="H74" s="824">
        <v>5288661.6999999993</v>
      </c>
      <c r="I74" s="824">
        <f t="shared" si="2"/>
        <v>9486830.6399999987</v>
      </c>
      <c r="J74" s="824">
        <v>0</v>
      </c>
      <c r="K74" s="824">
        <f t="shared" si="3"/>
        <v>9486830.6399999987</v>
      </c>
      <c r="L74" s="519">
        <v>40722</v>
      </c>
      <c r="M74" s="519">
        <v>51680</v>
      </c>
      <c r="N74" s="520" t="s">
        <v>2085</v>
      </c>
      <c r="O74" s="1474"/>
      <c r="S74" s="822"/>
    </row>
    <row r="75" spans="2:20">
      <c r="B75" s="1471"/>
      <c r="C75" s="524" t="s">
        <v>212</v>
      </c>
      <c r="D75" s="524" t="s">
        <v>2086</v>
      </c>
      <c r="E75" s="524">
        <v>2</v>
      </c>
      <c r="F75" s="524">
        <v>0</v>
      </c>
      <c r="G75" s="823">
        <v>9120811.1500000004</v>
      </c>
      <c r="H75" s="823">
        <v>0</v>
      </c>
      <c r="I75" s="823">
        <f t="shared" si="2"/>
        <v>9120811.1500000004</v>
      </c>
      <c r="J75" s="823">
        <v>0</v>
      </c>
      <c r="K75" s="823">
        <f t="shared" si="3"/>
        <v>9120811.1500000004</v>
      </c>
      <c r="L75" s="517">
        <v>40886</v>
      </c>
      <c r="M75" s="517">
        <v>51844</v>
      </c>
      <c r="N75" s="518" t="s">
        <v>2087</v>
      </c>
      <c r="O75" s="1474"/>
      <c r="S75" s="822"/>
    </row>
    <row r="76" spans="2:20">
      <c r="B76" s="1471"/>
      <c r="C76" s="523" t="s">
        <v>214</v>
      </c>
      <c r="D76" s="523" t="s">
        <v>2088</v>
      </c>
      <c r="E76" s="523">
        <v>1</v>
      </c>
      <c r="F76" s="523">
        <v>0</v>
      </c>
      <c r="G76" s="824">
        <v>2916408.41</v>
      </c>
      <c r="H76" s="824">
        <v>0</v>
      </c>
      <c r="I76" s="824">
        <f t="shared" si="2"/>
        <v>2916408.41</v>
      </c>
      <c r="J76" s="824">
        <v>0</v>
      </c>
      <c r="K76" s="824">
        <f t="shared" si="3"/>
        <v>2916408.41</v>
      </c>
      <c r="L76" s="519">
        <v>40886</v>
      </c>
      <c r="M76" s="519">
        <v>51844</v>
      </c>
      <c r="N76" s="520" t="s">
        <v>2089</v>
      </c>
      <c r="O76" s="1474"/>
      <c r="S76" s="822"/>
    </row>
    <row r="77" spans="2:20" ht="15" thickBot="1">
      <c r="B77" s="1472"/>
      <c r="C77" s="525" t="s">
        <v>209</v>
      </c>
      <c r="D77" s="525" t="s">
        <v>2090</v>
      </c>
      <c r="E77" s="525">
        <v>2</v>
      </c>
      <c r="F77" s="525">
        <v>29.53</v>
      </c>
      <c r="G77" s="825">
        <v>14611458.460000001</v>
      </c>
      <c r="H77" s="825">
        <v>0</v>
      </c>
      <c r="I77" s="825">
        <f t="shared" si="2"/>
        <v>14611458.460000001</v>
      </c>
      <c r="J77" s="825">
        <v>0</v>
      </c>
      <c r="K77" s="825">
        <f t="shared" si="3"/>
        <v>14611458.460000001</v>
      </c>
      <c r="L77" s="521">
        <v>41036</v>
      </c>
      <c r="M77" s="521">
        <v>51993</v>
      </c>
      <c r="N77" s="522" t="s">
        <v>2091</v>
      </c>
      <c r="O77" s="1475"/>
      <c r="S77" s="822"/>
    </row>
    <row r="78" spans="2:20">
      <c r="B78" s="1470" t="s">
        <v>2092</v>
      </c>
      <c r="C78" s="523" t="s">
        <v>218</v>
      </c>
      <c r="D78" s="523" t="s">
        <v>2093</v>
      </c>
      <c r="E78" s="523">
        <v>3</v>
      </c>
      <c r="F78" s="523">
        <v>371.9</v>
      </c>
      <c r="G78" s="824">
        <v>83347456.540000007</v>
      </c>
      <c r="H78" s="824">
        <v>12829.27</v>
      </c>
      <c r="I78" s="824">
        <f t="shared" si="2"/>
        <v>83360285.810000002</v>
      </c>
      <c r="J78" s="824">
        <v>0</v>
      </c>
      <c r="K78" s="824">
        <f t="shared" si="3"/>
        <v>83360285.810000002</v>
      </c>
      <c r="L78" s="519">
        <v>38035</v>
      </c>
      <c r="M78" s="519">
        <v>48993</v>
      </c>
      <c r="N78" s="520">
        <v>44155</v>
      </c>
      <c r="O78" s="1473">
        <v>45839</v>
      </c>
      <c r="S78" s="822"/>
    </row>
    <row r="79" spans="2:20">
      <c r="B79" s="1471"/>
      <c r="C79" s="524" t="s">
        <v>215</v>
      </c>
      <c r="D79" s="524" t="s">
        <v>2094</v>
      </c>
      <c r="E79" s="524">
        <v>4</v>
      </c>
      <c r="F79" s="524">
        <v>375.8</v>
      </c>
      <c r="G79" s="823">
        <v>73661522.579999998</v>
      </c>
      <c r="H79" s="823">
        <v>78496916</v>
      </c>
      <c r="I79" s="823">
        <f t="shared" si="2"/>
        <v>152158438.57999998</v>
      </c>
      <c r="J79" s="823">
        <v>0</v>
      </c>
      <c r="K79" s="823">
        <f t="shared" si="3"/>
        <v>152158438.57999998</v>
      </c>
      <c r="L79" s="517">
        <v>38415</v>
      </c>
      <c r="M79" s="517">
        <v>49372</v>
      </c>
      <c r="N79" s="518" t="s">
        <v>1080</v>
      </c>
      <c r="O79" s="1474"/>
      <c r="S79" s="822"/>
    </row>
    <row r="80" spans="2:20">
      <c r="B80" s="1471"/>
      <c r="C80" s="523" t="s">
        <v>217</v>
      </c>
      <c r="D80" s="523" t="s">
        <v>2095</v>
      </c>
      <c r="E80" s="523">
        <v>2</v>
      </c>
      <c r="F80" s="523">
        <v>257.39999999999998</v>
      </c>
      <c r="G80" s="824">
        <v>30081048.57</v>
      </c>
      <c r="H80" s="824">
        <v>9932.09</v>
      </c>
      <c r="I80" s="824">
        <f t="shared" si="2"/>
        <v>30090980.66</v>
      </c>
      <c r="J80" s="824">
        <v>0</v>
      </c>
      <c r="K80" s="824">
        <f t="shared" si="3"/>
        <v>30090980.66</v>
      </c>
      <c r="L80" s="519">
        <v>38834</v>
      </c>
      <c r="M80" s="519">
        <v>49792</v>
      </c>
      <c r="N80" s="520" t="s">
        <v>1081</v>
      </c>
      <c r="O80" s="1474"/>
      <c r="S80" s="822"/>
    </row>
    <row r="81" spans="2:19">
      <c r="B81" s="1471"/>
      <c r="C81" s="524" t="s">
        <v>223</v>
      </c>
      <c r="D81" s="524" t="s">
        <v>2096</v>
      </c>
      <c r="E81" s="524">
        <v>2</v>
      </c>
      <c r="F81" s="524">
        <v>238</v>
      </c>
      <c r="G81" s="823">
        <v>9012543.4099999983</v>
      </c>
      <c r="H81" s="823">
        <v>11626.62</v>
      </c>
      <c r="I81" s="823">
        <f t="shared" si="2"/>
        <v>9024170.0299999975</v>
      </c>
      <c r="J81" s="823">
        <v>0</v>
      </c>
      <c r="K81" s="823">
        <f t="shared" si="3"/>
        <v>9024170.0299999975</v>
      </c>
      <c r="L81" s="517">
        <v>39524</v>
      </c>
      <c r="M81" s="517">
        <v>50481</v>
      </c>
      <c r="N81" s="518" t="s">
        <v>2097</v>
      </c>
      <c r="O81" s="1474"/>
      <c r="S81" s="822"/>
    </row>
    <row r="82" spans="2:19">
      <c r="B82" s="1471"/>
      <c r="C82" s="523" t="s">
        <v>224</v>
      </c>
      <c r="D82" s="523" t="s">
        <v>2098</v>
      </c>
      <c r="E82" s="523">
        <v>1</v>
      </c>
      <c r="F82" s="523">
        <v>0</v>
      </c>
      <c r="G82" s="824">
        <v>7166476.5300000003</v>
      </c>
      <c r="H82" s="824">
        <v>602381.56999999995</v>
      </c>
      <c r="I82" s="824">
        <f t="shared" si="2"/>
        <v>7768858.1000000006</v>
      </c>
      <c r="J82" s="824">
        <v>0</v>
      </c>
      <c r="K82" s="824">
        <f t="shared" si="3"/>
        <v>7768858.1000000006</v>
      </c>
      <c r="L82" s="519">
        <v>39841</v>
      </c>
      <c r="M82" s="519">
        <v>50798</v>
      </c>
      <c r="N82" s="520" t="s">
        <v>2099</v>
      </c>
      <c r="O82" s="1474"/>
      <c r="S82" s="822"/>
    </row>
    <row r="83" spans="2:19">
      <c r="B83" s="1471"/>
      <c r="C83" s="524" t="s">
        <v>219</v>
      </c>
      <c r="D83" s="524" t="s">
        <v>2100</v>
      </c>
      <c r="E83" s="524">
        <v>4</v>
      </c>
      <c r="F83" s="524">
        <v>0</v>
      </c>
      <c r="G83" s="823">
        <v>18641754.950000003</v>
      </c>
      <c r="H83" s="823">
        <v>11486310.189999999</v>
      </c>
      <c r="I83" s="823">
        <f t="shared" si="2"/>
        <v>30128065.140000001</v>
      </c>
      <c r="J83" s="823">
        <v>0</v>
      </c>
      <c r="K83" s="823">
        <f t="shared" si="3"/>
        <v>30128065.140000001</v>
      </c>
      <c r="L83" s="517">
        <v>40457</v>
      </c>
      <c r="M83" s="517">
        <v>51415</v>
      </c>
      <c r="N83" s="518" t="s">
        <v>2101</v>
      </c>
      <c r="O83" s="1474"/>
      <c r="S83" s="822"/>
    </row>
    <row r="84" spans="2:19">
      <c r="B84" s="1471"/>
      <c r="C84" s="523" t="s">
        <v>221</v>
      </c>
      <c r="D84" s="523" t="s">
        <v>2102</v>
      </c>
      <c r="E84" s="523">
        <v>3</v>
      </c>
      <c r="F84" s="523">
        <v>36.6</v>
      </c>
      <c r="G84" s="824">
        <v>5026177.01</v>
      </c>
      <c r="H84" s="824">
        <v>566045.30000000005</v>
      </c>
      <c r="I84" s="824">
        <f t="shared" si="2"/>
        <v>5592222.3099999996</v>
      </c>
      <c r="J84" s="824">
        <v>0</v>
      </c>
      <c r="K84" s="824">
        <f t="shared" si="3"/>
        <v>5592222.3099999996</v>
      </c>
      <c r="L84" s="519">
        <v>40457</v>
      </c>
      <c r="M84" s="519">
        <v>51415</v>
      </c>
      <c r="N84" s="520" t="s">
        <v>2103</v>
      </c>
      <c r="O84" s="1474"/>
      <c r="S84" s="822"/>
    </row>
    <row r="85" spans="2:19">
      <c r="B85" s="1471"/>
      <c r="C85" s="524" t="s">
        <v>220</v>
      </c>
      <c r="D85" s="524" t="s">
        <v>2104</v>
      </c>
      <c r="E85" s="524">
        <v>3</v>
      </c>
      <c r="F85" s="524">
        <v>231.29999999999998</v>
      </c>
      <c r="G85" s="823">
        <v>4067533.0499999993</v>
      </c>
      <c r="H85" s="823">
        <v>10424008.640000001</v>
      </c>
      <c r="I85" s="823">
        <f t="shared" si="2"/>
        <v>14491541.689999999</v>
      </c>
      <c r="J85" s="823">
        <v>0</v>
      </c>
      <c r="K85" s="823">
        <f t="shared" si="3"/>
        <v>14491541.689999999</v>
      </c>
      <c r="L85" s="517">
        <v>40710</v>
      </c>
      <c r="M85" s="517">
        <v>51668</v>
      </c>
      <c r="N85" s="518" t="s">
        <v>2105</v>
      </c>
      <c r="O85" s="1474"/>
      <c r="S85" s="822"/>
    </row>
    <row r="86" spans="2:19">
      <c r="B86" s="1471"/>
      <c r="C86" s="523" t="s">
        <v>471</v>
      </c>
      <c r="D86" s="523" t="s">
        <v>2106</v>
      </c>
      <c r="E86" s="523">
        <v>6</v>
      </c>
      <c r="F86" s="523">
        <v>783.09999999999991</v>
      </c>
      <c r="G86" s="824">
        <v>96905436.579999983</v>
      </c>
      <c r="H86" s="824">
        <v>738262.8</v>
      </c>
      <c r="I86" s="824">
        <f t="shared" si="2"/>
        <v>97643699.37999998</v>
      </c>
      <c r="J86" s="824">
        <v>0</v>
      </c>
      <c r="K86" s="824">
        <f t="shared" si="3"/>
        <v>97643699.37999998</v>
      </c>
      <c r="L86" s="519">
        <v>41039</v>
      </c>
      <c r="M86" s="519">
        <v>51996</v>
      </c>
      <c r="N86" s="520" t="s">
        <v>2107</v>
      </c>
      <c r="O86" s="1474"/>
      <c r="S86" s="822"/>
    </row>
    <row r="87" spans="2:19">
      <c r="B87" s="1471"/>
      <c r="C87" s="524" t="s">
        <v>620</v>
      </c>
      <c r="D87" s="524" t="s">
        <v>2108</v>
      </c>
      <c r="E87" s="524">
        <v>5</v>
      </c>
      <c r="F87" s="524">
        <v>473.20000000000005</v>
      </c>
      <c r="G87" s="823">
        <v>149312326.22999999</v>
      </c>
      <c r="H87" s="823">
        <v>16626580.359999999</v>
      </c>
      <c r="I87" s="823">
        <f t="shared" si="2"/>
        <v>165938906.58999997</v>
      </c>
      <c r="J87" s="823">
        <v>0</v>
      </c>
      <c r="K87" s="823">
        <f t="shared" si="3"/>
        <v>165938906.58999997</v>
      </c>
      <c r="L87" s="517">
        <v>41148</v>
      </c>
      <c r="M87" s="517">
        <v>52147</v>
      </c>
      <c r="N87" s="518" t="s">
        <v>2109</v>
      </c>
      <c r="O87" s="1474"/>
      <c r="S87" s="822"/>
    </row>
    <row r="88" spans="2:19">
      <c r="B88" s="1471"/>
      <c r="C88" s="523" t="s">
        <v>537</v>
      </c>
      <c r="D88" s="523" t="s">
        <v>2110</v>
      </c>
      <c r="E88" s="523">
        <v>6</v>
      </c>
      <c r="F88" s="523">
        <v>274.60000000000002</v>
      </c>
      <c r="G88" s="824">
        <v>30010368.769999988</v>
      </c>
      <c r="H88" s="824">
        <v>534245.15999999992</v>
      </c>
      <c r="I88" s="824">
        <f t="shared" si="2"/>
        <v>30544613.929999989</v>
      </c>
      <c r="J88" s="824">
        <v>0</v>
      </c>
      <c r="K88" s="824">
        <f t="shared" si="3"/>
        <v>30544613.929999989</v>
      </c>
      <c r="L88" s="519">
        <v>41668</v>
      </c>
      <c r="M88" s="519">
        <v>52625</v>
      </c>
      <c r="N88" s="520" t="s">
        <v>2111</v>
      </c>
      <c r="O88" s="1474"/>
      <c r="S88" s="822"/>
    </row>
    <row r="89" spans="2:19" ht="15" thickBot="1">
      <c r="B89" s="1472"/>
      <c r="C89" s="525" t="s">
        <v>222</v>
      </c>
      <c r="D89" s="525" t="s">
        <v>2112</v>
      </c>
      <c r="E89" s="525">
        <v>1</v>
      </c>
      <c r="F89" s="525">
        <v>0</v>
      </c>
      <c r="G89" s="825">
        <v>4670134.3499999996</v>
      </c>
      <c r="H89" s="825">
        <v>0</v>
      </c>
      <c r="I89" s="825">
        <f t="shared" si="2"/>
        <v>4670134.3499999996</v>
      </c>
      <c r="J89" s="825">
        <v>0</v>
      </c>
      <c r="K89" s="825">
        <f t="shared" si="3"/>
        <v>4670134.3499999996</v>
      </c>
      <c r="L89" s="521">
        <v>41668</v>
      </c>
      <c r="M89" s="521">
        <v>52625</v>
      </c>
      <c r="N89" s="522" t="s">
        <v>2113</v>
      </c>
      <c r="O89" s="1475"/>
      <c r="S89" s="822"/>
    </row>
    <row r="90" spans="2:19" ht="44.25" customHeight="1" thickBot="1">
      <c r="B90" s="929" t="s">
        <v>1143</v>
      </c>
      <c r="C90" s="917" t="s">
        <v>1067</v>
      </c>
      <c r="D90" s="523" t="s">
        <v>2114</v>
      </c>
      <c r="E90" s="1113">
        <v>2</v>
      </c>
      <c r="F90" s="1113">
        <v>296.5</v>
      </c>
      <c r="G90" s="827">
        <v>54635373.700000003</v>
      </c>
      <c r="H90" s="827">
        <v>0</v>
      </c>
      <c r="I90" s="827">
        <f>G90+H90</f>
        <v>54635373.700000003</v>
      </c>
      <c r="J90" s="827">
        <v>0</v>
      </c>
      <c r="K90" s="827">
        <f t="shared" si="3"/>
        <v>54635373.700000003</v>
      </c>
      <c r="L90" s="828">
        <v>41500</v>
      </c>
      <c r="M90" s="828">
        <v>52457</v>
      </c>
      <c r="N90" s="582" t="s">
        <v>2115</v>
      </c>
      <c r="O90" s="829">
        <v>45839</v>
      </c>
    </row>
    <row r="91" spans="2:19" ht="39.75" customHeight="1" thickBot="1">
      <c r="B91" s="919" t="s">
        <v>1868</v>
      </c>
      <c r="C91" s="918" t="s">
        <v>1072</v>
      </c>
      <c r="D91" s="918" t="s">
        <v>2116</v>
      </c>
      <c r="E91" s="1114">
        <v>1</v>
      </c>
      <c r="F91" s="1114">
        <v>163.41000000000003</v>
      </c>
      <c r="G91" s="831">
        <v>50534762.929999992</v>
      </c>
      <c r="H91" s="831">
        <v>0</v>
      </c>
      <c r="I91" s="831">
        <f>G91+H91</f>
        <v>50534762.929999992</v>
      </c>
      <c r="J91" s="831">
        <v>0</v>
      </c>
      <c r="K91" s="831">
        <f>I91+J91</f>
        <v>50534762.929999992</v>
      </c>
      <c r="L91" s="832">
        <v>41556</v>
      </c>
      <c r="M91" s="832">
        <v>52513</v>
      </c>
      <c r="N91" s="920" t="s">
        <v>2117</v>
      </c>
      <c r="O91" s="833">
        <v>45839</v>
      </c>
    </row>
    <row r="92" spans="2:19" ht="15" thickBot="1">
      <c r="B92" s="928" t="s">
        <v>2118</v>
      </c>
      <c r="C92" s="921"/>
      <c r="D92" s="922"/>
      <c r="E92" s="923">
        <f t="shared" ref="E92:K92" si="5">SUM(E34:E91)</f>
        <v>157</v>
      </c>
      <c r="F92" s="924">
        <f t="shared" si="5"/>
        <v>9363.3824999999997</v>
      </c>
      <c r="G92" s="925">
        <f t="shared" si="5"/>
        <v>2078868842.0199997</v>
      </c>
      <c r="H92" s="925">
        <f t="shared" si="5"/>
        <v>348403639.30999994</v>
      </c>
      <c r="I92" s="925">
        <f t="shared" si="5"/>
        <v>2427272481.3299994</v>
      </c>
      <c r="J92" s="925">
        <f t="shared" si="5"/>
        <v>12539320.790000001</v>
      </c>
      <c r="K92" s="925">
        <f t="shared" si="5"/>
        <v>2439811802.1199994</v>
      </c>
      <c r="L92" s="926"/>
      <c r="M92" s="926"/>
      <c r="N92" s="927"/>
      <c r="O92" s="927"/>
    </row>
    <row r="93" spans="2:19">
      <c r="B93" s="645"/>
      <c r="C93" s="646"/>
      <c r="D93" s="647"/>
      <c r="E93" s="645"/>
      <c r="F93" s="645"/>
      <c r="G93" s="645"/>
      <c r="H93" s="645"/>
      <c r="I93" s="645"/>
      <c r="J93" s="645"/>
      <c r="K93" s="1058"/>
      <c r="L93" s="645"/>
      <c r="M93" s="645"/>
      <c r="N93" s="645"/>
      <c r="O93" s="645"/>
      <c r="P93" s="645"/>
      <c r="Q93" s="645"/>
      <c r="R93" s="645"/>
    </row>
    <row r="94" spans="2:19">
      <c r="B94" s="515" t="s">
        <v>2119</v>
      </c>
      <c r="C94" s="646"/>
      <c r="D94" s="647"/>
      <c r="E94" s="649"/>
      <c r="F94" s="645"/>
      <c r="G94" s="649"/>
      <c r="H94" s="645"/>
      <c r="I94" s="645"/>
      <c r="J94" s="645"/>
      <c r="K94" s="645"/>
      <c r="L94" s="645"/>
      <c r="M94" s="645"/>
      <c r="N94" s="645"/>
      <c r="O94" s="645"/>
      <c r="P94" s="645"/>
      <c r="Q94" s="645"/>
      <c r="R94" s="645"/>
    </row>
    <row r="95" spans="2:19">
      <c r="B95" s="459" t="s">
        <v>2120</v>
      </c>
      <c r="C95" s="650"/>
      <c r="D95" s="651"/>
      <c r="E95" s="645"/>
      <c r="F95" s="645"/>
      <c r="G95" s="645"/>
      <c r="H95" s="645"/>
      <c r="I95" s="645"/>
      <c r="J95" s="645"/>
      <c r="K95" s="645"/>
      <c r="L95" s="645"/>
      <c r="M95" s="645"/>
      <c r="N95" s="645"/>
      <c r="O95" s="645"/>
      <c r="P95" s="645"/>
      <c r="Q95" s="645"/>
      <c r="R95" s="645"/>
    </row>
    <row r="96" spans="2:19">
      <c r="B96" s="1463" t="s">
        <v>1144</v>
      </c>
      <c r="C96" s="1463"/>
      <c r="D96" s="1463"/>
      <c r="E96" s="1463"/>
      <c r="F96" s="1463"/>
      <c r="G96" s="1463"/>
      <c r="H96" s="1463"/>
      <c r="I96" s="1463"/>
      <c r="J96" s="1463"/>
      <c r="K96" s="1463"/>
      <c r="L96" s="1463"/>
      <c r="M96" s="1463"/>
      <c r="N96" s="1463"/>
      <c r="O96" s="1463"/>
      <c r="P96" s="1463"/>
      <c r="Q96" s="1463"/>
      <c r="R96" s="1463"/>
      <c r="S96" s="1463"/>
    </row>
    <row r="97" spans="2:19" ht="25.5" customHeight="1">
      <c r="B97" s="1463" t="s">
        <v>1145</v>
      </c>
      <c r="C97" s="1463"/>
      <c r="D97" s="1463"/>
      <c r="E97" s="1463"/>
      <c r="F97" s="1463"/>
      <c r="G97" s="1463"/>
      <c r="H97" s="1463"/>
      <c r="I97" s="1463"/>
      <c r="J97" s="1463"/>
      <c r="K97" s="1463"/>
      <c r="L97" s="1463"/>
      <c r="M97" s="1463"/>
      <c r="N97" s="1463"/>
      <c r="O97" s="1463"/>
      <c r="P97" s="1463"/>
      <c r="Q97" s="1463"/>
      <c r="R97" s="1463"/>
      <c r="S97" s="1463"/>
    </row>
    <row r="98" spans="2:19">
      <c r="B98" s="459" t="s">
        <v>1146</v>
      </c>
      <c r="C98" s="652"/>
      <c r="D98" s="652"/>
      <c r="E98" s="652"/>
      <c r="F98" s="652"/>
      <c r="G98" s="652"/>
      <c r="H98" s="652"/>
      <c r="I98" s="652"/>
      <c r="J98" s="652"/>
      <c r="K98" s="652"/>
      <c r="L98" s="645"/>
      <c r="M98" s="645"/>
      <c r="N98" s="645"/>
      <c r="O98" s="645"/>
      <c r="P98" s="645"/>
      <c r="Q98" s="645"/>
      <c r="R98" s="645"/>
    </row>
    <row r="99" spans="2:19">
      <c r="B99" s="1463" t="s">
        <v>1147</v>
      </c>
      <c r="C99" s="1463"/>
      <c r="D99" s="1463"/>
      <c r="E99" s="1463"/>
      <c r="F99" s="1463"/>
      <c r="G99" s="1463"/>
      <c r="H99" s="1463"/>
      <c r="I99" s="1463"/>
      <c r="J99" s="1463"/>
      <c r="K99" s="1463"/>
      <c r="L99" s="1463"/>
      <c r="M99" s="1463"/>
      <c r="N99" s="1463"/>
      <c r="O99" s="1463"/>
      <c r="P99" s="1463"/>
      <c r="Q99" s="1463"/>
      <c r="R99" s="1463"/>
      <c r="S99" s="1463"/>
    </row>
    <row r="100" spans="2:19">
      <c r="B100" s="459" t="s">
        <v>1148</v>
      </c>
      <c r="C100" s="652"/>
      <c r="D100" s="652"/>
      <c r="E100" s="652"/>
      <c r="F100" s="652"/>
      <c r="G100" s="652"/>
      <c r="H100" s="652"/>
      <c r="I100" s="652"/>
      <c r="J100" s="652"/>
      <c r="K100" s="652"/>
      <c r="L100" s="645"/>
      <c r="M100" s="645"/>
      <c r="N100" s="645"/>
      <c r="O100" s="645"/>
      <c r="P100" s="645"/>
      <c r="Q100" s="645"/>
      <c r="R100" s="645"/>
    </row>
    <row r="101" spans="2:19">
      <c r="B101" s="459" t="s">
        <v>1149</v>
      </c>
      <c r="C101" s="652"/>
      <c r="D101" s="652"/>
      <c r="E101" s="652"/>
      <c r="F101" s="652"/>
      <c r="G101" s="652"/>
      <c r="H101" s="652"/>
      <c r="I101" s="652"/>
      <c r="J101" s="652"/>
      <c r="K101" s="652"/>
      <c r="L101" s="645"/>
      <c r="M101" s="645"/>
      <c r="N101" s="645"/>
      <c r="O101" s="645"/>
      <c r="P101" s="645"/>
      <c r="Q101" s="645"/>
      <c r="R101" s="645"/>
    </row>
    <row r="102" spans="2:19">
      <c r="B102" s="459" t="s">
        <v>1553</v>
      </c>
      <c r="C102" s="652"/>
      <c r="D102" s="652"/>
      <c r="E102" s="652"/>
      <c r="F102" s="652"/>
      <c r="G102" s="652"/>
      <c r="H102" s="652"/>
      <c r="I102" s="652"/>
      <c r="J102" s="652"/>
      <c r="K102" s="652"/>
      <c r="L102" s="645"/>
      <c r="M102" s="645"/>
      <c r="N102" s="645"/>
      <c r="O102" s="645"/>
      <c r="P102" s="645"/>
      <c r="Q102" s="645"/>
      <c r="R102" s="645"/>
    </row>
    <row r="103" spans="2:19">
      <c r="B103" s="459" t="s">
        <v>1150</v>
      </c>
      <c r="C103" s="646"/>
      <c r="D103" s="647"/>
      <c r="E103" s="645"/>
      <c r="F103" s="645"/>
      <c r="G103" s="645"/>
      <c r="H103" s="645"/>
      <c r="I103" s="645"/>
      <c r="J103" s="645"/>
      <c r="K103" s="645"/>
      <c r="L103" s="645"/>
      <c r="M103" s="645"/>
      <c r="N103" s="645"/>
      <c r="O103" s="645"/>
      <c r="P103" s="645"/>
      <c r="Q103" s="645"/>
      <c r="R103" s="645"/>
    </row>
    <row r="104" spans="2:19">
      <c r="B104" s="664" t="s">
        <v>890</v>
      </c>
      <c r="C104" s="646"/>
      <c r="D104" s="647"/>
      <c r="E104" s="645"/>
      <c r="F104" s="645"/>
      <c r="G104" s="645"/>
      <c r="H104" s="645"/>
      <c r="I104" s="645"/>
      <c r="J104" s="645"/>
      <c r="K104" s="645"/>
      <c r="L104" s="645"/>
      <c r="M104" s="645"/>
      <c r="N104" s="645"/>
      <c r="O104" s="645"/>
      <c r="P104" s="645"/>
      <c r="Q104" s="645"/>
      <c r="R104" s="645"/>
    </row>
    <row r="105" spans="2:19" ht="15" thickBot="1">
      <c r="B105" s="645"/>
      <c r="C105" s="646"/>
      <c r="D105" s="647"/>
      <c r="E105" s="645"/>
      <c r="F105" s="645"/>
      <c r="G105" s="645"/>
      <c r="H105" s="645"/>
      <c r="I105" s="645"/>
      <c r="J105" s="645"/>
      <c r="K105" s="645"/>
      <c r="L105" s="645"/>
      <c r="M105" s="645"/>
      <c r="N105" s="645"/>
      <c r="O105" s="645"/>
      <c r="P105" s="645"/>
      <c r="Q105" s="645"/>
      <c r="R105" s="645"/>
    </row>
    <row r="106" spans="2:19" ht="15" customHeight="1">
      <c r="B106" s="1457" t="s">
        <v>2121</v>
      </c>
      <c r="C106" s="1457" t="s">
        <v>2122</v>
      </c>
      <c r="D106" s="645"/>
      <c r="E106" s="645"/>
      <c r="F106" s="645"/>
      <c r="G106" s="645"/>
      <c r="H106" s="645"/>
      <c r="I106" s="645"/>
      <c r="J106" s="645"/>
      <c r="K106" s="645"/>
      <c r="L106" s="645"/>
      <c r="M106" s="645"/>
      <c r="N106" s="645"/>
      <c r="O106" s="645"/>
      <c r="P106" s="645"/>
      <c r="Q106" s="654"/>
      <c r="R106" s="645"/>
    </row>
    <row r="107" spans="2:19" ht="15" thickBot="1">
      <c r="B107" s="1466"/>
      <c r="C107" s="1466"/>
      <c r="D107" s="645"/>
      <c r="E107" s="645"/>
      <c r="F107" s="645"/>
      <c r="G107" s="645"/>
      <c r="H107" s="645"/>
      <c r="I107" s="645"/>
      <c r="J107" s="645"/>
      <c r="K107" s="645"/>
      <c r="L107" s="645"/>
      <c r="M107" s="645"/>
      <c r="N107" s="645"/>
      <c r="O107" s="645"/>
      <c r="P107" s="645"/>
      <c r="Q107" s="645"/>
      <c r="R107" s="645"/>
    </row>
    <row r="108" spans="2:19">
      <c r="B108" s="834" t="s">
        <v>2123</v>
      </c>
      <c r="C108" s="665">
        <v>190.8</v>
      </c>
      <c r="D108" s="645"/>
      <c r="E108" s="645"/>
      <c r="F108" s="649"/>
      <c r="G108" s="645"/>
      <c r="H108" s="645"/>
      <c r="I108" s="645"/>
      <c r="J108" s="645"/>
      <c r="K108" s="645"/>
      <c r="L108" s="645"/>
      <c r="M108" s="645"/>
      <c r="N108" s="645"/>
      <c r="O108" s="645"/>
      <c r="P108" s="645"/>
      <c r="Q108" s="645"/>
      <c r="R108" s="645"/>
    </row>
    <row r="109" spans="2:19">
      <c r="B109" s="665" t="s">
        <v>2124</v>
      </c>
      <c r="C109" s="665">
        <v>483.00000000000006</v>
      </c>
      <c r="D109" s="645"/>
      <c r="E109" s="645"/>
      <c r="F109" s="649"/>
      <c r="G109" s="645"/>
      <c r="H109" s="645"/>
      <c r="I109" s="645"/>
      <c r="J109" s="645"/>
      <c r="K109" s="645"/>
      <c r="L109" s="645"/>
      <c r="M109" s="645"/>
      <c r="N109" s="645"/>
      <c r="O109" s="645"/>
      <c r="P109" s="645"/>
      <c r="Q109" s="645"/>
      <c r="R109" s="645"/>
    </row>
    <row r="110" spans="2:19">
      <c r="B110" s="665" t="s">
        <v>2125</v>
      </c>
      <c r="C110" s="665">
        <v>234.44600000000003</v>
      </c>
      <c r="D110" s="645"/>
      <c r="E110" s="649"/>
      <c r="F110" s="649"/>
      <c r="G110" s="645"/>
      <c r="H110" s="645"/>
      <c r="I110" s="645"/>
      <c r="J110" s="645"/>
      <c r="K110" s="645"/>
      <c r="L110" s="645"/>
      <c r="M110" s="645"/>
      <c r="N110" s="645"/>
      <c r="O110" s="645"/>
      <c r="P110" s="645"/>
      <c r="Q110" s="645"/>
      <c r="R110" s="645"/>
    </row>
    <row r="111" spans="2:19" ht="15" thickBot="1">
      <c r="B111" s="666" t="s">
        <v>2126</v>
      </c>
      <c r="C111" s="666">
        <v>242</v>
      </c>
      <c r="D111" s="645"/>
      <c r="E111" s="645"/>
      <c r="F111" s="649"/>
      <c r="G111" s="645"/>
      <c r="H111" s="645"/>
      <c r="I111" s="645"/>
      <c r="J111" s="645"/>
      <c r="K111" s="645"/>
      <c r="L111" s="645"/>
      <c r="M111" s="645"/>
      <c r="N111" s="645"/>
      <c r="O111" s="645"/>
      <c r="P111" s="645"/>
      <c r="Q111" s="645"/>
      <c r="R111" s="645"/>
    </row>
    <row r="112" spans="2:19" ht="15" thickTop="1">
      <c r="B112" s="645"/>
      <c r="C112" s="646"/>
      <c r="D112" s="647"/>
      <c r="E112" s="645"/>
      <c r="F112" s="645"/>
      <c r="G112" s="645"/>
      <c r="H112" s="645"/>
      <c r="I112" s="645"/>
      <c r="J112" s="645"/>
      <c r="K112" s="645"/>
      <c r="L112" s="645"/>
      <c r="M112" s="645"/>
      <c r="N112" s="645"/>
      <c r="O112" s="645"/>
      <c r="P112" s="645"/>
      <c r="Q112" s="645"/>
      <c r="R112" s="645"/>
    </row>
    <row r="113" spans="2:18">
      <c r="B113" s="515" t="s">
        <v>2127</v>
      </c>
      <c r="C113" s="646"/>
      <c r="D113" s="647"/>
      <c r="E113" s="645"/>
      <c r="F113" s="645"/>
      <c r="G113" s="645"/>
      <c r="H113" s="645"/>
      <c r="I113" s="645"/>
      <c r="J113" s="645"/>
      <c r="K113" s="645"/>
      <c r="L113" s="645"/>
      <c r="M113" s="645"/>
      <c r="N113" s="645"/>
      <c r="O113" s="645"/>
      <c r="P113" s="645"/>
      <c r="Q113" s="645"/>
      <c r="R113" s="645"/>
    </row>
    <row r="114" spans="2:18">
      <c r="B114" s="668" t="s">
        <v>1386</v>
      </c>
      <c r="C114" s="650"/>
      <c r="D114" s="650"/>
      <c r="E114" s="650"/>
      <c r="F114" s="650"/>
      <c r="G114" s="650"/>
      <c r="H114" s="667"/>
      <c r="I114" s="650"/>
      <c r="J114" s="650"/>
      <c r="K114" s="645"/>
      <c r="L114" s="645"/>
      <c r="M114" s="645"/>
      <c r="N114" s="645"/>
      <c r="O114" s="645"/>
      <c r="P114" s="645"/>
      <c r="Q114" s="645"/>
      <c r="R114" s="645"/>
    </row>
    <row r="115" spans="2:18">
      <c r="B115" s="645"/>
      <c r="C115" s="646"/>
      <c r="D115" s="647"/>
      <c r="E115" s="645"/>
      <c r="F115" s="645"/>
      <c r="G115" s="645"/>
      <c r="H115" s="645"/>
      <c r="I115" s="645"/>
      <c r="J115" s="645"/>
      <c r="K115" s="645"/>
      <c r="L115" s="645"/>
      <c r="M115" s="645"/>
      <c r="N115" s="645"/>
      <c r="O115" s="645"/>
      <c r="P115" s="645"/>
      <c r="Q115" s="645"/>
      <c r="R115" s="645"/>
    </row>
    <row r="116" spans="2:18">
      <c r="K116" s="645"/>
      <c r="L116" s="645"/>
    </row>
    <row r="117" spans="2:18">
      <c r="K117" s="645"/>
      <c r="L117" s="645"/>
    </row>
    <row r="118" spans="2:18">
      <c r="K118" s="645"/>
      <c r="L118" s="645"/>
    </row>
    <row r="119" spans="2:18">
      <c r="K119" s="645"/>
      <c r="L119" s="645"/>
    </row>
    <row r="120" spans="2:18">
      <c r="K120" s="645"/>
      <c r="L120" s="645"/>
    </row>
    <row r="121" spans="2:18">
      <c r="K121" s="645"/>
      <c r="L121" s="645"/>
    </row>
    <row r="122" spans="2:18">
      <c r="K122" s="645"/>
      <c r="L122" s="645"/>
    </row>
    <row r="123" spans="2:18">
      <c r="K123" s="645"/>
      <c r="L123" s="645"/>
    </row>
    <row r="124" spans="2:18">
      <c r="K124" s="645"/>
      <c r="L124" s="645"/>
    </row>
    <row r="125" spans="2:18">
      <c r="K125" s="645"/>
      <c r="L125" s="645"/>
    </row>
    <row r="126" spans="2:18">
      <c r="K126" s="645"/>
      <c r="L126" s="645"/>
    </row>
    <row r="127" spans="2:18">
      <c r="K127" s="645"/>
      <c r="L127" s="645"/>
    </row>
    <row r="128" spans="2:18">
      <c r="K128" s="645"/>
      <c r="L128" s="645"/>
    </row>
    <row r="129" spans="11:12">
      <c r="K129" s="645"/>
      <c r="L129" s="645"/>
    </row>
    <row r="130" spans="11:12">
      <c r="K130" s="645"/>
      <c r="L130" s="645"/>
    </row>
    <row r="131" spans="11:12">
      <c r="K131" s="645"/>
      <c r="L131" s="645"/>
    </row>
    <row r="132" spans="11:12">
      <c r="K132" s="645"/>
      <c r="L132" s="645"/>
    </row>
    <row r="133" spans="11:12">
      <c r="K133" s="645"/>
      <c r="L133" s="645"/>
    </row>
    <row r="134" spans="11:12">
      <c r="K134" s="645"/>
      <c r="L134" s="645"/>
    </row>
    <row r="135" spans="11:12">
      <c r="K135" s="645"/>
      <c r="L135" s="645"/>
    </row>
    <row r="136" spans="11:12">
      <c r="K136" s="645"/>
      <c r="L136" s="645"/>
    </row>
    <row r="137" spans="11:12">
      <c r="K137" s="645"/>
      <c r="L137" s="645"/>
    </row>
    <row r="138" spans="11:12">
      <c r="K138" s="645"/>
      <c r="L138" s="645"/>
    </row>
    <row r="139" spans="11:12">
      <c r="K139" s="645"/>
      <c r="L139" s="645"/>
    </row>
    <row r="140" spans="11:12">
      <c r="K140" s="645"/>
      <c r="L140" s="645"/>
    </row>
    <row r="141" spans="11:12">
      <c r="K141" s="645"/>
      <c r="L141" s="645"/>
    </row>
    <row r="142" spans="11:12">
      <c r="K142" s="645"/>
      <c r="L142" s="645"/>
    </row>
    <row r="143" spans="11:12">
      <c r="K143" s="645"/>
      <c r="L143" s="645"/>
    </row>
    <row r="144" spans="11:12">
      <c r="K144" s="645"/>
      <c r="L144" s="645"/>
    </row>
    <row r="145" spans="11:12">
      <c r="K145" s="645"/>
      <c r="L145" s="645"/>
    </row>
    <row r="146" spans="11:12">
      <c r="K146" s="645"/>
      <c r="L146" s="645"/>
    </row>
    <row r="147" spans="11:12">
      <c r="K147" s="645"/>
      <c r="L147" s="645"/>
    </row>
    <row r="148" spans="11:12">
      <c r="K148" s="645"/>
      <c r="L148" s="645"/>
    </row>
    <row r="149" spans="11:12">
      <c r="K149" s="645"/>
      <c r="L149" s="645"/>
    </row>
    <row r="150" spans="11:12">
      <c r="K150" s="645"/>
      <c r="L150" s="645"/>
    </row>
    <row r="151" spans="11:12">
      <c r="K151" s="645"/>
      <c r="L151" s="645"/>
    </row>
    <row r="152" spans="11:12">
      <c r="K152" s="645"/>
      <c r="L152" s="645"/>
    </row>
    <row r="153" spans="11:12">
      <c r="K153" s="645"/>
      <c r="L153" s="645"/>
    </row>
    <row r="154" spans="11:12">
      <c r="K154" s="645"/>
      <c r="L154" s="645"/>
    </row>
    <row r="155" spans="11:12">
      <c r="K155" s="645"/>
      <c r="L155" s="645"/>
    </row>
    <row r="156" spans="11:12">
      <c r="K156" s="645"/>
      <c r="L156" s="645"/>
    </row>
    <row r="157" spans="11:12">
      <c r="K157" s="645"/>
      <c r="L157" s="645"/>
    </row>
    <row r="158" spans="11:12">
      <c r="K158" s="645"/>
      <c r="L158" s="645"/>
    </row>
    <row r="159" spans="11:12">
      <c r="K159" s="645"/>
      <c r="L159" s="645"/>
    </row>
    <row r="160" spans="11:12">
      <c r="K160" s="645"/>
      <c r="L160" s="645"/>
    </row>
    <row r="161" spans="11:12">
      <c r="K161" s="645"/>
      <c r="L161" s="645"/>
    </row>
    <row r="162" spans="11:12">
      <c r="K162" s="645"/>
      <c r="L162" s="645"/>
    </row>
    <row r="163" spans="11:12">
      <c r="K163" s="645"/>
      <c r="L163" s="645"/>
    </row>
    <row r="164" spans="11:12">
      <c r="K164" s="645"/>
      <c r="L164" s="645"/>
    </row>
    <row r="165" spans="11:12">
      <c r="L165" s="523"/>
    </row>
    <row r="166" spans="11:12" ht="15" thickBot="1">
      <c r="L166" s="525"/>
    </row>
    <row r="167" spans="11:12" ht="15" thickBot="1">
      <c r="L167" s="826"/>
    </row>
    <row r="168" spans="11:12">
      <c r="L168" s="830"/>
    </row>
  </sheetData>
  <mergeCells count="44">
    <mergeCell ref="N9:O10"/>
    <mergeCell ref="Q31:T31"/>
    <mergeCell ref="B106:B107"/>
    <mergeCell ref="C106:C107"/>
    <mergeCell ref="B34:B57"/>
    <mergeCell ref="O34:O57"/>
    <mergeCell ref="B58:B65"/>
    <mergeCell ref="O58:O65"/>
    <mergeCell ref="B66:B77"/>
    <mergeCell ref="O66:O77"/>
    <mergeCell ref="B78:B89"/>
    <mergeCell ref="O78:O89"/>
    <mergeCell ref="B96:S96"/>
    <mergeCell ref="B97:S97"/>
    <mergeCell ref="B99:S99"/>
    <mergeCell ref="B21:S21"/>
    <mergeCell ref="B22:S22"/>
    <mergeCell ref="B24:S24"/>
    <mergeCell ref="B26:S26"/>
    <mergeCell ref="B32:B33"/>
    <mergeCell ref="C32:C33"/>
    <mergeCell ref="D32:D33"/>
    <mergeCell ref="E32:E33"/>
    <mergeCell ref="F32:F33"/>
    <mergeCell ref="L32:M32"/>
    <mergeCell ref="N32:N33"/>
    <mergeCell ref="O32:O33"/>
    <mergeCell ref="B23:S23"/>
    <mergeCell ref="Q9:Q11"/>
    <mergeCell ref="Q12:Q15"/>
    <mergeCell ref="B20:S20"/>
    <mergeCell ref="P9:P11"/>
    <mergeCell ref="B9:B11"/>
    <mergeCell ref="C9:C11"/>
    <mergeCell ref="D9:D11"/>
    <mergeCell ref="E9:E11"/>
    <mergeCell ref="F9:F11"/>
    <mergeCell ref="G9:G10"/>
    <mergeCell ref="H9:H10"/>
    <mergeCell ref="I9:I10"/>
    <mergeCell ref="J9:J10"/>
    <mergeCell ref="K9:K10"/>
    <mergeCell ref="L9:L10"/>
    <mergeCell ref="M9:M10"/>
  </mergeCells>
  <printOptions horizontalCentered="1"/>
  <pageMargins left="7.874015748031496E-2" right="7.874015748031496E-2" top="1.7716535433070868" bottom="0.78740157480314965" header="0.51181102362204722" footer="0.51181102362204722"/>
  <pageSetup paperSize="9" scale="33" fitToHeight="0" orientation="portrait" r:id="rId1"/>
  <headerFooter differentFirst="1" alignWithMargins="0">
    <oddHeader>&amp;L&amp;C
&amp;G
FRRCM - Investor Relations Board
Report to Investors - Annex III - 2Q24
Operating Information of Subsidiaries
&amp;R</oddHeader>
    <oddFooter>&amp;L&amp;C&amp;P_x000D_&amp;1#&amp;10&amp;K008000 Classification: Public&amp;R</oddFooter>
    <firstFooter>&amp;L&amp;C_x000D_&amp;1#&amp;10&amp;K008000 Classification: Public&amp;R</first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B9CF6-A1F5-4AE7-A34F-A467339965F6}">
  <sheetPr codeName="Sheet6">
    <tabColor rgb="FF92D050"/>
  </sheetPr>
  <dimension ref="A1:AF294"/>
  <sheetViews>
    <sheetView showGridLines="0" view="pageBreakPreview" zoomScale="85" zoomScaleNormal="100" zoomScaleSheetLayoutView="85" workbookViewId="0">
      <selection activeCell="G19" sqref="G19"/>
    </sheetView>
  </sheetViews>
  <sheetFormatPr defaultRowHeight="14.5"/>
  <cols>
    <col min="1" max="1" width="4.453125" style="1224" customWidth="1"/>
    <col min="2" max="2" width="30.81640625" customWidth="1"/>
    <col min="3" max="6" width="21" customWidth="1"/>
    <col min="7" max="7" width="100.26953125" bestFit="1" customWidth="1"/>
    <col min="8" max="8" width="15.453125" customWidth="1"/>
    <col min="9" max="9" width="14.453125" customWidth="1"/>
    <col min="10" max="10" width="15.453125" customWidth="1"/>
    <col min="11" max="11" width="14.54296875" customWidth="1"/>
    <col min="12" max="12" width="11.54296875" customWidth="1"/>
    <col min="13" max="13" width="15.54296875" customWidth="1"/>
    <col min="14" max="14" width="13" customWidth="1"/>
    <col min="15" max="15" width="11.54296875" customWidth="1"/>
    <col min="16" max="16" width="15" customWidth="1"/>
    <col min="17" max="17" width="16.453125" customWidth="1"/>
    <col min="18" max="18" width="11.54296875" customWidth="1"/>
    <col min="19" max="19" width="9.54296875" customWidth="1"/>
    <col min="20" max="21" width="11.54296875" customWidth="1"/>
    <col min="22" max="22" width="17.453125" customWidth="1"/>
    <col min="23" max="23" width="14.54296875" customWidth="1"/>
    <col min="24" max="26" width="13.54296875" customWidth="1"/>
    <col min="27" max="27" width="11.54296875" customWidth="1"/>
    <col min="28" max="28" width="12.453125" customWidth="1"/>
    <col min="29" max="29" width="20.453125" customWidth="1"/>
    <col min="30" max="30" width="48.54296875" customWidth="1"/>
    <col min="31" max="31" width="13.7265625" bestFit="1" customWidth="1"/>
    <col min="32" max="32" width="9.453125" customWidth="1"/>
    <col min="35" max="35" width="13.54296875" bestFit="1" customWidth="1"/>
  </cols>
  <sheetData>
    <row r="1" spans="2:29">
      <c r="AC1" s="210"/>
    </row>
    <row r="2" spans="2:29" ht="19.5">
      <c r="B2" s="1088" t="s">
        <v>1467</v>
      </c>
      <c r="AC2" s="210"/>
    </row>
    <row r="3" spans="2:29">
      <c r="AC3" s="210"/>
    </row>
    <row r="4" spans="2:29">
      <c r="B4" t="s">
        <v>1856</v>
      </c>
      <c r="AC4" s="210"/>
    </row>
    <row r="5" spans="2:29">
      <c r="B5" t="s">
        <v>1854</v>
      </c>
      <c r="AC5" s="210"/>
    </row>
    <row r="6" spans="2:29">
      <c r="B6" t="s">
        <v>1468</v>
      </c>
      <c r="AC6" s="210"/>
    </row>
    <row r="7" spans="2:29">
      <c r="B7" t="s">
        <v>1857</v>
      </c>
      <c r="AC7" s="210"/>
    </row>
    <row r="8" spans="2:29">
      <c r="B8" t="s">
        <v>1855</v>
      </c>
      <c r="AC8" s="210"/>
    </row>
    <row r="9" spans="2:29" ht="15" thickBot="1">
      <c r="AC9" s="210"/>
    </row>
    <row r="10" spans="2:29" ht="15.5" thickTop="1" thickBot="1">
      <c r="B10" s="1479" t="s">
        <v>1858</v>
      </c>
      <c r="C10" s="1479" t="s">
        <v>1472</v>
      </c>
      <c r="D10" s="1479" t="s">
        <v>1471</v>
      </c>
      <c r="E10" s="1479"/>
      <c r="F10" s="1479"/>
      <c r="AC10" s="210"/>
    </row>
    <row r="11" spans="2:29" ht="55" thickTop="1" thickBot="1">
      <c r="B11" s="1480"/>
      <c r="C11" s="1480"/>
      <c r="D11" s="976" t="s">
        <v>2128</v>
      </c>
      <c r="E11" s="976" t="s">
        <v>1469</v>
      </c>
      <c r="F11" s="976" t="s">
        <v>1470</v>
      </c>
      <c r="AC11" s="210"/>
    </row>
    <row r="12" spans="2:29" ht="15" thickTop="1">
      <c r="B12" s="800" t="s">
        <v>1110</v>
      </c>
      <c r="C12" s="1074">
        <f>I148/1000</f>
        <v>0.11581918356</v>
      </c>
      <c r="D12" s="1074">
        <f>S148/1000</f>
        <v>1.3968932740000004E-2</v>
      </c>
      <c r="E12" s="1074">
        <f>IF(P148="Yes",S148,0)/1000</f>
        <v>1.3968932740000004E-2</v>
      </c>
      <c r="F12" s="1074">
        <f>D12-E12</f>
        <v>0</v>
      </c>
      <c r="H12" s="1063"/>
      <c r="I12" s="1063"/>
      <c r="J12" s="1063"/>
      <c r="L12" s="626"/>
      <c r="AC12" s="210"/>
    </row>
    <row r="13" spans="2:29">
      <c r="B13" s="800" t="s">
        <v>1111</v>
      </c>
      <c r="C13" s="1074">
        <f>I53/1000</f>
        <v>0.68133140142999993</v>
      </c>
      <c r="D13" s="1074">
        <f>S53/1000</f>
        <v>7.3961355990000005E-2</v>
      </c>
      <c r="E13" s="1074">
        <f>IF(P53="Yes",S53,0)/1000</f>
        <v>7.3961355990000005E-2</v>
      </c>
      <c r="F13" s="1074">
        <f>D13-E13</f>
        <v>0</v>
      </c>
      <c r="H13" s="1063"/>
      <c r="I13" s="1063"/>
      <c r="J13" s="1063"/>
      <c r="L13" s="626"/>
      <c r="AC13" s="210"/>
    </row>
    <row r="14" spans="2:29">
      <c r="B14" s="800" t="s">
        <v>1112</v>
      </c>
      <c r="C14" s="1074">
        <f>SUM($I$261:$I$264)/1000</f>
        <v>5.5627543706400004</v>
      </c>
      <c r="D14" s="1074">
        <f>SUM($S$261:$S$264)/1000</f>
        <v>0.61204329867242424</v>
      </c>
      <c r="E14" s="1074">
        <f>(IF(P262="Yes",P262,0)+IF(P263="Yes",P263,0)+IF(P264="Yes",P264,0)+IF(P261="Yes",P261,0))/1000</f>
        <v>0</v>
      </c>
      <c r="F14" s="1074">
        <f>D14-E14</f>
        <v>0.61204329867242424</v>
      </c>
      <c r="H14" s="1063"/>
      <c r="I14" s="1063"/>
      <c r="J14" s="1063"/>
      <c r="L14" s="792"/>
      <c r="AC14" s="210"/>
    </row>
    <row r="15" spans="2:29">
      <c r="B15" s="800" t="s">
        <v>1113</v>
      </c>
      <c r="C15" s="1074">
        <f>SUMIFS($I:$I,$V:$V,"Reinforcement",$J:$J,"&lt;&gt;100")/1000</f>
        <v>3.5406349870021483</v>
      </c>
      <c r="D15" s="1074">
        <f>SUMIFS($S:$S,$V:$V,"Reinforcement",$J:$J,"&lt;&gt;100")/1000</f>
        <v>0.56553654181000002</v>
      </c>
      <c r="E15" s="1074">
        <f>SUMIFS($S:$S,$V:$V,"Reinforcement",$P:$P,"Yes",$J:$J,"&lt;&gt;100")/1000</f>
        <v>0.43813064888999997</v>
      </c>
      <c r="F15" s="1074">
        <f>D15-E15</f>
        <v>0.12740589292000004</v>
      </c>
      <c r="H15" s="1063"/>
      <c r="I15" s="1063"/>
      <c r="J15" s="1063"/>
      <c r="L15" s="626"/>
      <c r="S15" s="626"/>
      <c r="T15" s="792"/>
      <c r="AC15" s="210"/>
    </row>
    <row r="16" spans="2:29">
      <c r="B16" s="1076" t="s">
        <v>1462</v>
      </c>
      <c r="C16" s="1075">
        <f>SUMIFS($I:$I,$V:$V,"Improvement",$J:$J,"&lt;&gt;100")/1000-$I$211/1000</f>
        <v>3.2248098461802925</v>
      </c>
      <c r="D16" s="1075">
        <f>SUMIFS($S:$S,$V:$V,"Improvement",$J:$J,"&lt;&gt;100")/1000-$S$211/1000</f>
        <v>0.48608941032000014</v>
      </c>
      <c r="E16" s="1075">
        <f>SUMIFS($S:$S,$V:$V,"Improvement",$P:$P,"Yes",$J:$J,"&lt;&gt;100")/1000-IF(P211="Yes",S211,0)/1000</f>
        <v>0.47217121440000009</v>
      </c>
      <c r="F16" s="1075">
        <f>D16-E16</f>
        <v>1.3918195920000043E-2</v>
      </c>
      <c r="H16" s="1063"/>
      <c r="I16" s="1063"/>
      <c r="J16" s="1063"/>
      <c r="L16" s="626"/>
      <c r="S16" s="626"/>
      <c r="AC16" s="210"/>
    </row>
    <row r="17" spans="2:29">
      <c r="B17" s="1077" t="s">
        <v>1463</v>
      </c>
      <c r="C17" s="1078">
        <f>SUM(C12:C16)</f>
        <v>13.125349788812441</v>
      </c>
      <c r="D17" s="1078">
        <f>SUM(D12:D16)</f>
        <v>1.7515995395324244</v>
      </c>
      <c r="E17" s="1078">
        <f>SUM(E12:E16)</f>
        <v>0.99823215202000004</v>
      </c>
      <c r="F17" s="1078">
        <f>SUM(F12:F16)</f>
        <v>0.75336738751242427</v>
      </c>
      <c r="H17" s="1063"/>
      <c r="I17" s="1063"/>
      <c r="J17" s="1063"/>
      <c r="S17" s="626"/>
      <c r="AC17" s="210"/>
    </row>
    <row r="18" spans="2:29">
      <c r="B18" s="1076" t="s">
        <v>1518</v>
      </c>
      <c r="C18" s="1075">
        <v>3.3</v>
      </c>
      <c r="D18" s="1075">
        <v>0.37833500000000003</v>
      </c>
      <c r="E18" s="1075">
        <v>0</v>
      </c>
      <c r="F18" s="1075">
        <f>D18-E18</f>
        <v>0.37833500000000003</v>
      </c>
      <c r="H18" s="1063"/>
      <c r="I18" s="1063"/>
      <c r="J18" s="1063"/>
      <c r="AC18" s="210"/>
    </row>
    <row r="19" spans="2:29">
      <c r="B19" s="1077" t="s">
        <v>2129</v>
      </c>
      <c r="C19" s="1078">
        <f>C17+C18</f>
        <v>16.42534978881244</v>
      </c>
      <c r="D19" s="1208">
        <f>D17+D18</f>
        <v>2.1299345395324245</v>
      </c>
      <c r="E19" s="1078">
        <f>E17+E18</f>
        <v>0.99823215202000004</v>
      </c>
      <c r="F19" s="1078">
        <f>F17+F18</f>
        <v>1.1317023875124244</v>
      </c>
      <c r="H19" s="1063"/>
      <c r="I19" s="1063"/>
      <c r="J19" s="1063"/>
      <c r="AC19" s="210"/>
    </row>
    <row r="20" spans="2:29">
      <c r="B20" s="1115" t="s">
        <v>1709</v>
      </c>
      <c r="C20" s="1074"/>
      <c r="D20" s="1074"/>
      <c r="F20" s="626"/>
      <c r="G20" s="626"/>
      <c r="AC20" s="210"/>
    </row>
    <row r="21" spans="2:29">
      <c r="C21" s="1074"/>
      <c r="D21" s="1074"/>
      <c r="F21" s="626"/>
      <c r="G21" s="626"/>
      <c r="AC21" s="210"/>
    </row>
    <row r="22" spans="2:29">
      <c r="B22" s="1085" t="s">
        <v>2130</v>
      </c>
      <c r="C22" s="1086">
        <f>(SUMIFS($I:$I,$J:$J,"&lt;&gt;100"))/1000-I211/1000-C17</f>
        <v>0</v>
      </c>
      <c r="D22" s="1086">
        <f>(SUMIFS($S:$S,$J:$J,"&lt;&gt;100"))/1000-S211/1000-D17</f>
        <v>0</v>
      </c>
      <c r="E22" s="1086">
        <f>(SUMIFS($S:$S,$P:$P,"Yes",$J:$J,"&lt;&gt;100"))/1000-S211/1000-E17</f>
        <v>0</v>
      </c>
      <c r="F22" s="1087">
        <f>(SUMIFS($S:$S,$P:$P,"No",$J:$J,"&lt;&gt;100"))/1000-F17</f>
        <v>0</v>
      </c>
      <c r="G22" s="626"/>
      <c r="AC22" s="210"/>
    </row>
    <row r="23" spans="2:29" ht="15" thickBot="1">
      <c r="B23" s="1224"/>
      <c r="C23" s="1224"/>
      <c r="D23" s="1224"/>
      <c r="E23" s="1224"/>
      <c r="F23" s="1224"/>
      <c r="G23" s="626"/>
      <c r="AC23" s="210"/>
    </row>
    <row r="24" spans="2:29" ht="15.5" thickTop="1" thickBot="1">
      <c r="B24" s="1479" t="s">
        <v>2131</v>
      </c>
      <c r="C24" s="1479" t="s">
        <v>2132</v>
      </c>
      <c r="D24" s="1479" t="s">
        <v>2133</v>
      </c>
      <c r="E24" s="1479"/>
      <c r="F24" s="1479"/>
      <c r="AC24" s="210"/>
    </row>
    <row r="25" spans="2:29" ht="55" thickTop="1" thickBot="1">
      <c r="B25" s="1480"/>
      <c r="C25" s="1480"/>
      <c r="D25" s="976" t="s">
        <v>2134</v>
      </c>
      <c r="E25" s="976" t="s">
        <v>2135</v>
      </c>
      <c r="F25" s="976" t="s">
        <v>2136</v>
      </c>
      <c r="H25" s="626"/>
      <c r="AC25" s="210"/>
    </row>
    <row r="26" spans="2:29" ht="15" thickTop="1">
      <c r="B26" s="1079" t="s">
        <v>1464</v>
      </c>
      <c r="C26" s="1080">
        <f>C27+C30</f>
        <v>6.7654448331824408</v>
      </c>
      <c r="D26" s="1080">
        <f>D27+D30</f>
        <v>1.0516259521300002</v>
      </c>
      <c r="E26" s="1080">
        <f>E27+E30</f>
        <v>0.91030186329000007</v>
      </c>
      <c r="F26" s="1080">
        <f>F27+F30</f>
        <v>0.14132408884000008</v>
      </c>
      <c r="AC26" s="210"/>
    </row>
    <row r="27" spans="2:29">
      <c r="B27" s="1082" t="s">
        <v>2137</v>
      </c>
      <c r="C27" s="1081">
        <f>C15</f>
        <v>3.5406349870021483</v>
      </c>
      <c r="D27" s="1081">
        <f>D15</f>
        <v>0.56553654181000002</v>
      </c>
      <c r="E27" s="1081">
        <f>E15</f>
        <v>0.43813064888999997</v>
      </c>
      <c r="F27" s="1081">
        <f>F15</f>
        <v>0.12740589292000004</v>
      </c>
      <c r="AC27" s="210"/>
    </row>
    <row r="28" spans="2:29">
      <c r="B28" s="1083" t="s">
        <v>1443</v>
      </c>
      <c r="C28" s="1074">
        <f>SUMIFS($I:$I,$V:$V,"Reinforcement",$AB:$AB,"renewed",$J:$J,"&lt;&gt;100")/1000</f>
        <v>3.4217167431221482</v>
      </c>
      <c r="D28" s="1074">
        <f>SUMIFS($S:$S,$V:$V,"Reinforcement",$AB:$AB,"renewed",$J:$J,"&lt;&gt;100")/1000</f>
        <v>0.54954694094000001</v>
      </c>
      <c r="E28" s="1295">
        <f>SUMIFS($S:$S,$V:$V,"Reinforcement",$P:$P,"Yes",$AB:$AB,"renewed",$J:$J,"&lt;&gt;100")/1000</f>
        <v>0.42214104801999996</v>
      </c>
      <c r="F28" s="1074">
        <f>D28-E28</f>
        <v>0.12740589292000004</v>
      </c>
      <c r="AC28" s="210"/>
    </row>
    <row r="29" spans="2:29">
      <c r="B29" s="1083" t="s">
        <v>1444</v>
      </c>
      <c r="C29" s="789">
        <f>C27-C28</f>
        <v>0.11891824388000005</v>
      </c>
      <c r="D29" s="789">
        <f>D27-D28</f>
        <v>1.5989600870000009E-2</v>
      </c>
      <c r="E29" s="789">
        <f>E27-E28</f>
        <v>1.5989600870000009E-2</v>
      </c>
      <c r="F29" s="789">
        <f>F27-F28</f>
        <v>0</v>
      </c>
      <c r="AC29" s="210"/>
    </row>
    <row r="30" spans="2:29">
      <c r="B30" s="1082" t="s">
        <v>2138</v>
      </c>
      <c r="C30" s="1081">
        <f>C16</f>
        <v>3.2248098461802925</v>
      </c>
      <c r="D30" s="1081">
        <f>D16</f>
        <v>0.48608941032000014</v>
      </c>
      <c r="E30" s="1081">
        <f>E16</f>
        <v>0.47217121440000009</v>
      </c>
      <c r="F30" s="1081">
        <f>F16</f>
        <v>1.3918195920000043E-2</v>
      </c>
      <c r="AC30" s="210"/>
    </row>
    <row r="31" spans="2:29">
      <c r="B31" s="1083" t="s">
        <v>2139</v>
      </c>
      <c r="C31" s="1074">
        <f>SUMIFS($I:$I,$V:$V,"Improvement",$AB:$AB,"renewed",$J:$J,"&lt;&gt;100")/1000-I212/1000</f>
        <v>5.0301979735140003</v>
      </c>
      <c r="D31" s="1074">
        <f>SUMIFS($S:$S,$V:$V,"Improvement",$AB:$AB,"renewed",$J:$J,"&lt;&gt;100")/1000-S212/1000</f>
        <v>0.48386242706000016</v>
      </c>
      <c r="E31" s="1074">
        <f>SUMIFS($S:$S,$V:$V,"Improvement",$P:$P,"Yes",$AB:$AB,"renewed",$J:$J,"&lt;&gt;100")/1000-IF(AND(P212="Yes",AB212="renewed"),S212,0)/1000</f>
        <v>0.46994423114000011</v>
      </c>
      <c r="F31" s="1074">
        <f>D31-E31</f>
        <v>1.3918195920000043E-2</v>
      </c>
      <c r="AC31" s="210"/>
    </row>
    <row r="32" spans="2:29">
      <c r="B32" s="1301" t="s">
        <v>2140</v>
      </c>
      <c r="C32" s="1075">
        <f>C30-C31</f>
        <v>-1.8053881273337078</v>
      </c>
      <c r="D32" s="1075">
        <f>D30-D31</f>
        <v>2.2269832599999817E-3</v>
      </c>
      <c r="E32" s="1075">
        <f>E30-E31</f>
        <v>2.2269832599999817E-3</v>
      </c>
      <c r="F32" s="1075">
        <f>F30-F31</f>
        <v>0</v>
      </c>
      <c r="AC32" s="210"/>
    </row>
    <row r="33" spans="1:32" ht="15" thickBot="1">
      <c r="D33" s="1063"/>
      <c r="E33" s="1084"/>
      <c r="F33" s="1084"/>
      <c r="AC33" s="210"/>
    </row>
    <row r="34" spans="1:32" ht="30" thickTop="1" thickBot="1">
      <c r="B34" s="1297" t="s">
        <v>1859</v>
      </c>
      <c r="C34" s="1298" t="s">
        <v>1853</v>
      </c>
      <c r="D34" s="1224"/>
      <c r="E34" s="1224"/>
      <c r="F34" s="1224"/>
      <c r="G34" s="626"/>
      <c r="AC34" s="210"/>
    </row>
    <row r="35" spans="1:32" ht="15" thickTop="1">
      <c r="B35" t="s">
        <v>81</v>
      </c>
      <c r="C35" s="626">
        <f>(SUMIFS($K:$K,$J:$J,"&lt;&gt;100"))-K211</f>
        <v>2363.0100000000002</v>
      </c>
      <c r="D35" s="1094"/>
      <c r="AC35" s="210"/>
    </row>
    <row r="36" spans="1:32">
      <c r="B36" s="1299" t="s">
        <v>1852</v>
      </c>
      <c r="C36" s="1300">
        <f>(SUMIFS($M:$M,$J:$J,"&lt;&gt;100"))-M211</f>
        <v>12004.5</v>
      </c>
      <c r="D36" s="1094"/>
      <c r="AC36" s="210"/>
    </row>
    <row r="37" spans="1:32" ht="16.5">
      <c r="B37" t="s">
        <v>1860</v>
      </c>
      <c r="C37" s="626"/>
      <c r="D37" s="1094"/>
      <c r="AC37" s="210"/>
    </row>
    <row r="38" spans="1:32" ht="16.5">
      <c r="B38" t="s">
        <v>1861</v>
      </c>
      <c r="C38" s="626"/>
      <c r="D38" s="1094"/>
      <c r="AC38" s="210"/>
    </row>
    <row r="39" spans="1:32">
      <c r="D39" s="1063"/>
      <c r="E39" s="1063"/>
      <c r="F39" s="1063"/>
      <c r="K39" s="1094"/>
      <c r="M39" s="1094"/>
      <c r="S39" s="792"/>
      <c r="AC39" s="210"/>
    </row>
    <row r="40" spans="1:32" ht="15.5" thickBot="1">
      <c r="B40" s="930" t="s">
        <v>1387</v>
      </c>
      <c r="C40" s="626"/>
      <c r="D40" s="626"/>
      <c r="K40" s="1094"/>
      <c r="L40" s="1094"/>
      <c r="M40" s="1094"/>
      <c r="AC40" s="210"/>
    </row>
    <row r="41" spans="1:32" s="933" customFormat="1" ht="63" customHeight="1" thickTop="1" thickBot="1">
      <c r="A41" s="1225"/>
      <c r="B41" s="931" t="s">
        <v>175</v>
      </c>
      <c r="C41" s="931" t="s">
        <v>1107</v>
      </c>
      <c r="D41" s="932" t="s">
        <v>2141</v>
      </c>
      <c r="E41" s="932" t="s">
        <v>1104</v>
      </c>
      <c r="F41" s="932" t="s">
        <v>1108</v>
      </c>
      <c r="G41" s="932" t="s">
        <v>14</v>
      </c>
      <c r="H41" s="932" t="s">
        <v>1098</v>
      </c>
      <c r="I41" s="932" t="s">
        <v>73</v>
      </c>
      <c r="J41" s="932" t="s">
        <v>1388</v>
      </c>
      <c r="K41" s="932" t="s">
        <v>1099</v>
      </c>
      <c r="L41" s="932" t="s">
        <v>1097</v>
      </c>
      <c r="M41" s="932" t="s">
        <v>1100</v>
      </c>
      <c r="N41" s="932" t="s">
        <v>1101</v>
      </c>
      <c r="O41" s="932" t="s">
        <v>1102</v>
      </c>
      <c r="P41" s="932" t="s">
        <v>1389</v>
      </c>
      <c r="Q41" s="932" t="s">
        <v>1390</v>
      </c>
      <c r="R41" s="932" t="s">
        <v>64</v>
      </c>
      <c r="S41" s="932" t="s">
        <v>1466</v>
      </c>
      <c r="T41" s="932" t="s">
        <v>1103</v>
      </c>
      <c r="U41" s="932" t="s">
        <v>102</v>
      </c>
      <c r="V41" s="932" t="s">
        <v>1373</v>
      </c>
      <c r="W41" s="932" t="s">
        <v>1724</v>
      </c>
      <c r="X41" s="932" t="s">
        <v>1725</v>
      </c>
      <c r="Y41" s="932" t="s">
        <v>1726</v>
      </c>
      <c r="Z41" s="932" t="s">
        <v>1727</v>
      </c>
      <c r="AA41" s="932" t="s">
        <v>1391</v>
      </c>
      <c r="AB41" s="932" t="s">
        <v>1392</v>
      </c>
      <c r="AC41" s="932" t="s">
        <v>1393</v>
      </c>
      <c r="AD41" s="932" t="s">
        <v>2142</v>
      </c>
    </row>
    <row r="42" spans="1:32" ht="15" thickTop="1">
      <c r="A42" s="789"/>
      <c r="B42" s="793">
        <v>1</v>
      </c>
      <c r="C42" s="793" t="s">
        <v>1105</v>
      </c>
      <c r="D42" s="793" t="s">
        <v>2143</v>
      </c>
      <c r="E42" s="793" t="s">
        <v>2144</v>
      </c>
      <c r="F42" s="794">
        <v>1</v>
      </c>
      <c r="G42" s="793" t="s">
        <v>386</v>
      </c>
      <c r="H42" s="795">
        <v>45717</v>
      </c>
      <c r="I42" s="796">
        <v>59.626704001958686</v>
      </c>
      <c r="J42" s="934" t="s">
        <v>1758</v>
      </c>
      <c r="K42" s="934">
        <v>1.5</v>
      </c>
      <c r="L42" s="934">
        <v>500</v>
      </c>
      <c r="M42" s="934">
        <v>0</v>
      </c>
      <c r="N42" s="934">
        <v>0</v>
      </c>
      <c r="O42" s="793" t="s">
        <v>766</v>
      </c>
      <c r="P42" s="793" t="s">
        <v>1394</v>
      </c>
      <c r="Q42" s="935">
        <v>45982</v>
      </c>
      <c r="R42" s="935">
        <v>52231</v>
      </c>
      <c r="S42" s="936">
        <v>8.97197362</v>
      </c>
      <c r="T42" s="795">
        <v>45444</v>
      </c>
      <c r="U42" s="797" t="s">
        <v>2145</v>
      </c>
      <c r="V42" s="799" t="s">
        <v>2146</v>
      </c>
      <c r="W42" s="798">
        <v>0.14590341999999998</v>
      </c>
      <c r="X42" s="798"/>
      <c r="Y42" s="798"/>
      <c r="Z42" s="798"/>
      <c r="AA42" s="798" t="s">
        <v>2147</v>
      </c>
      <c r="AB42" s="798" t="s">
        <v>1395</v>
      </c>
      <c r="AC42" s="798" t="s">
        <v>1295</v>
      </c>
      <c r="AD42" s="798"/>
      <c r="AF42" s="789"/>
    </row>
    <row r="43" spans="1:32">
      <c r="A43" s="789"/>
      <c r="B43" s="210">
        <f>+B42+1</f>
        <v>2</v>
      </c>
      <c r="C43" s="210" t="s">
        <v>2148</v>
      </c>
      <c r="D43" s="210" t="s">
        <v>2149</v>
      </c>
      <c r="E43" s="210" t="s">
        <v>2150</v>
      </c>
      <c r="F43" s="790">
        <v>1</v>
      </c>
      <c r="G43" s="210" t="s">
        <v>173</v>
      </c>
      <c r="H43" s="786">
        <v>45717</v>
      </c>
      <c r="I43" s="788">
        <v>48.716071010000007</v>
      </c>
      <c r="J43" s="937" t="s">
        <v>1555</v>
      </c>
      <c r="K43" s="937">
        <v>0.64</v>
      </c>
      <c r="L43" s="937">
        <v>500</v>
      </c>
      <c r="M43" s="937">
        <v>0</v>
      </c>
      <c r="N43" s="937">
        <v>0</v>
      </c>
      <c r="O43" s="210" t="s">
        <v>767</v>
      </c>
      <c r="P43" s="210" t="s">
        <v>2151</v>
      </c>
      <c r="Q43" s="938">
        <v>45856</v>
      </c>
      <c r="R43" s="938">
        <v>52231</v>
      </c>
      <c r="S43" s="939">
        <v>7.5314465900000007</v>
      </c>
      <c r="T43" s="786">
        <v>45444</v>
      </c>
      <c r="U43" s="787" t="s">
        <v>2152</v>
      </c>
      <c r="V43" s="159" t="s">
        <v>2153</v>
      </c>
      <c r="W43" s="789">
        <v>6.2767854400000003</v>
      </c>
      <c r="X43" s="789"/>
      <c r="Y43" s="789"/>
      <c r="Z43" s="789"/>
      <c r="AA43" s="789" t="s">
        <v>2154</v>
      </c>
      <c r="AB43" s="789" t="s">
        <v>2155</v>
      </c>
      <c r="AC43" s="789" t="s">
        <v>1290</v>
      </c>
      <c r="AD43" s="789"/>
      <c r="AF43" s="789"/>
    </row>
    <row r="44" spans="1:32">
      <c r="A44" s="789"/>
      <c r="B44" s="793">
        <f t="shared" ref="B44:B107" si="0">+B43+1</f>
        <v>3</v>
      </c>
      <c r="C44" s="793" t="s">
        <v>2156</v>
      </c>
      <c r="D44" s="793" t="s">
        <v>2157</v>
      </c>
      <c r="E44" s="793" t="s">
        <v>2158</v>
      </c>
      <c r="F44" s="794">
        <v>1</v>
      </c>
      <c r="G44" s="793" t="s">
        <v>172</v>
      </c>
      <c r="H44" s="795">
        <v>45717</v>
      </c>
      <c r="I44" s="796">
        <v>237.75806161</v>
      </c>
      <c r="J44" s="934" t="s">
        <v>1759</v>
      </c>
      <c r="K44" s="934">
        <v>49.74</v>
      </c>
      <c r="L44" s="934">
        <v>500</v>
      </c>
      <c r="M44" s="934">
        <v>0</v>
      </c>
      <c r="N44" s="934">
        <v>0</v>
      </c>
      <c r="O44" s="793" t="s">
        <v>48</v>
      </c>
      <c r="P44" s="793" t="s">
        <v>2159</v>
      </c>
      <c r="Q44" s="935">
        <v>45782</v>
      </c>
      <c r="R44" s="935">
        <v>52231</v>
      </c>
      <c r="S44" s="936">
        <v>22.952569439999998</v>
      </c>
      <c r="T44" s="795">
        <v>45444</v>
      </c>
      <c r="U44" s="797" t="s">
        <v>2160</v>
      </c>
      <c r="V44" s="799" t="s">
        <v>2161</v>
      </c>
      <c r="W44" s="798">
        <v>12.466053499999999</v>
      </c>
      <c r="X44" s="798"/>
      <c r="Y44" s="798"/>
      <c r="Z44" s="798"/>
      <c r="AA44" s="798" t="s">
        <v>2162</v>
      </c>
      <c r="AB44" s="798" t="s">
        <v>2163</v>
      </c>
      <c r="AC44" s="798" t="s">
        <v>1161</v>
      </c>
      <c r="AD44" s="798"/>
      <c r="AF44" s="789"/>
    </row>
    <row r="45" spans="1:32">
      <c r="A45" s="789"/>
      <c r="B45" s="210">
        <f t="shared" si="0"/>
        <v>4</v>
      </c>
      <c r="C45" s="210" t="s">
        <v>2164</v>
      </c>
      <c r="D45" s="210" t="s">
        <v>2165</v>
      </c>
      <c r="E45" s="210" t="s">
        <v>2166</v>
      </c>
      <c r="F45" s="790">
        <v>1</v>
      </c>
      <c r="G45" s="210" t="s">
        <v>683</v>
      </c>
      <c r="H45" s="786">
        <v>45717</v>
      </c>
      <c r="I45" s="788">
        <v>31.299596140000009</v>
      </c>
      <c r="J45" s="937" t="s">
        <v>1568</v>
      </c>
      <c r="K45" s="937">
        <v>0.94</v>
      </c>
      <c r="L45" s="937">
        <v>230</v>
      </c>
      <c r="M45" s="937">
        <v>0</v>
      </c>
      <c r="N45" s="937">
        <v>0</v>
      </c>
      <c r="O45" s="210" t="s">
        <v>31</v>
      </c>
      <c r="P45" s="210" t="s">
        <v>2167</v>
      </c>
      <c r="Q45" s="938">
        <v>45972</v>
      </c>
      <c r="R45" s="938">
        <v>52231</v>
      </c>
      <c r="S45" s="939">
        <v>5.1499063200000004</v>
      </c>
      <c r="T45" s="786">
        <v>45444</v>
      </c>
      <c r="U45" s="787" t="s">
        <v>2168</v>
      </c>
      <c r="V45" s="159" t="s">
        <v>2169</v>
      </c>
      <c r="W45" s="789">
        <v>5.6488320000000002E-2</v>
      </c>
      <c r="X45" s="789"/>
      <c r="Y45" s="789"/>
      <c r="Z45" s="789"/>
      <c r="AA45" s="789" t="s">
        <v>2170</v>
      </c>
      <c r="AB45" s="789" t="s">
        <v>2171</v>
      </c>
      <c r="AC45" s="789" t="s">
        <v>1155</v>
      </c>
      <c r="AD45" s="789"/>
      <c r="AF45" s="789"/>
    </row>
    <row r="46" spans="1:32">
      <c r="A46" s="789"/>
      <c r="B46" s="793">
        <f t="shared" si="0"/>
        <v>5</v>
      </c>
      <c r="C46" s="793" t="s">
        <v>2172</v>
      </c>
      <c r="D46" s="793" t="s">
        <v>2173</v>
      </c>
      <c r="E46" s="793" t="s">
        <v>2174</v>
      </c>
      <c r="F46" s="794">
        <v>1</v>
      </c>
      <c r="G46" s="793" t="s">
        <v>930</v>
      </c>
      <c r="H46" s="795">
        <v>45717</v>
      </c>
      <c r="I46" s="796">
        <v>23.78809317</v>
      </c>
      <c r="J46" s="934" t="s">
        <v>1557</v>
      </c>
      <c r="K46" s="934">
        <v>3.4</v>
      </c>
      <c r="L46" s="934">
        <v>230</v>
      </c>
      <c r="M46" s="934">
        <v>0</v>
      </c>
      <c r="N46" s="934">
        <v>0</v>
      </c>
      <c r="O46" s="793" t="s">
        <v>47</v>
      </c>
      <c r="P46" s="793" t="s">
        <v>2175</v>
      </c>
      <c r="Q46" s="935">
        <v>46231</v>
      </c>
      <c r="R46" s="935">
        <v>52231</v>
      </c>
      <c r="S46" s="936">
        <v>3.94410192</v>
      </c>
      <c r="T46" s="795">
        <v>45444</v>
      </c>
      <c r="U46" s="797" t="s">
        <v>2176</v>
      </c>
      <c r="V46" s="799" t="s">
        <v>2177</v>
      </c>
      <c r="W46" s="798">
        <v>2.1812560000000002E-2</v>
      </c>
      <c r="X46" s="798"/>
      <c r="Y46" s="798"/>
      <c r="Z46" s="798"/>
      <c r="AA46" s="798" t="s">
        <v>2178</v>
      </c>
      <c r="AB46" s="798" t="s">
        <v>2179</v>
      </c>
      <c r="AC46" s="798" t="s">
        <v>1248</v>
      </c>
      <c r="AD46" s="798"/>
      <c r="AF46" s="789"/>
    </row>
    <row r="47" spans="1:32">
      <c r="A47" s="789"/>
      <c r="B47" s="210">
        <f t="shared" si="0"/>
        <v>6</v>
      </c>
      <c r="C47" s="210" t="s">
        <v>2180</v>
      </c>
      <c r="D47" s="210" t="s">
        <v>2181</v>
      </c>
      <c r="E47" s="210" t="s">
        <v>2182</v>
      </c>
      <c r="F47" s="790">
        <v>1</v>
      </c>
      <c r="G47" s="210" t="s">
        <v>931</v>
      </c>
      <c r="H47" s="786">
        <v>45717</v>
      </c>
      <c r="I47" s="788">
        <v>23.011732210000009</v>
      </c>
      <c r="J47" s="937" t="s">
        <v>1584</v>
      </c>
      <c r="K47" s="937">
        <v>2</v>
      </c>
      <c r="L47" s="937">
        <v>230</v>
      </c>
      <c r="M47" s="937">
        <v>0</v>
      </c>
      <c r="N47" s="937">
        <v>0</v>
      </c>
      <c r="O47" s="210" t="s">
        <v>2183</v>
      </c>
      <c r="P47" s="210" t="s">
        <v>2184</v>
      </c>
      <c r="Q47" s="938">
        <v>46231</v>
      </c>
      <c r="R47" s="938">
        <v>52231</v>
      </c>
      <c r="S47" s="939">
        <v>3.9415571800000002</v>
      </c>
      <c r="T47" s="786">
        <v>45444</v>
      </c>
      <c r="U47" s="787" t="s">
        <v>2185</v>
      </c>
      <c r="V47" s="159" t="s">
        <v>2186</v>
      </c>
      <c r="W47" s="789">
        <v>8.1378500000000003E-3</v>
      </c>
      <c r="X47" s="789"/>
      <c r="Y47" s="789"/>
      <c r="Z47" s="789"/>
      <c r="AA47" s="789" t="s">
        <v>2187</v>
      </c>
      <c r="AB47" s="789" t="s">
        <v>2188</v>
      </c>
      <c r="AC47" s="789" t="s">
        <v>1229</v>
      </c>
      <c r="AD47" s="789"/>
      <c r="AF47" s="789"/>
    </row>
    <row r="48" spans="1:32">
      <c r="A48" s="789"/>
      <c r="B48" s="793">
        <f t="shared" si="0"/>
        <v>7</v>
      </c>
      <c r="C48" s="793" t="s">
        <v>2189</v>
      </c>
      <c r="D48" s="793" t="s">
        <v>2190</v>
      </c>
      <c r="E48" s="793" t="s">
        <v>2191</v>
      </c>
      <c r="F48" s="794">
        <v>1</v>
      </c>
      <c r="G48" s="793" t="s">
        <v>932</v>
      </c>
      <c r="H48" s="795">
        <v>45717</v>
      </c>
      <c r="I48" s="796">
        <v>34.836643270000003</v>
      </c>
      <c r="J48" s="934" t="s">
        <v>1571</v>
      </c>
      <c r="K48" s="934">
        <v>14</v>
      </c>
      <c r="L48" s="934">
        <v>230</v>
      </c>
      <c r="M48" s="934">
        <v>0</v>
      </c>
      <c r="N48" s="934">
        <v>0</v>
      </c>
      <c r="O48" s="793" t="s">
        <v>2192</v>
      </c>
      <c r="P48" s="793" t="s">
        <v>2193</v>
      </c>
      <c r="Q48" s="935">
        <v>46252</v>
      </c>
      <c r="R48" s="935">
        <v>52231</v>
      </c>
      <c r="S48" s="936">
        <v>5.7376350800000013</v>
      </c>
      <c r="T48" s="795">
        <v>45444</v>
      </c>
      <c r="U48" s="797" t="s">
        <v>2194</v>
      </c>
      <c r="V48" s="799" t="s">
        <v>2195</v>
      </c>
      <c r="W48" s="798">
        <v>5.5691999999999998E-3</v>
      </c>
      <c r="X48" s="798"/>
      <c r="Y48" s="798"/>
      <c r="Z48" s="798"/>
      <c r="AA48" s="798" t="s">
        <v>2196</v>
      </c>
      <c r="AB48" s="798" t="s">
        <v>2197</v>
      </c>
      <c r="AC48" s="798" t="s">
        <v>1294</v>
      </c>
      <c r="AD48" s="798"/>
      <c r="AF48" s="789"/>
    </row>
    <row r="49" spans="1:32">
      <c r="A49" s="789"/>
      <c r="B49" s="210">
        <f t="shared" si="0"/>
        <v>8</v>
      </c>
      <c r="C49" s="210" t="s">
        <v>2198</v>
      </c>
      <c r="D49" s="210" t="s">
        <v>2199</v>
      </c>
      <c r="E49" s="210" t="s">
        <v>2200</v>
      </c>
      <c r="F49" s="790">
        <v>1</v>
      </c>
      <c r="G49" s="210" t="s">
        <v>933</v>
      </c>
      <c r="H49" s="786">
        <v>45717</v>
      </c>
      <c r="I49" s="788">
        <v>11.197694990000002</v>
      </c>
      <c r="J49" s="937" t="s">
        <v>2201</v>
      </c>
      <c r="K49" s="937">
        <v>7</v>
      </c>
      <c r="L49" s="937">
        <v>230</v>
      </c>
      <c r="M49" s="937">
        <v>0</v>
      </c>
      <c r="N49" s="937">
        <v>0</v>
      </c>
      <c r="O49" s="210" t="s">
        <v>2202</v>
      </c>
      <c r="P49" s="210" t="s">
        <v>2203</v>
      </c>
      <c r="Q49" s="938">
        <v>46230</v>
      </c>
      <c r="R49" s="938">
        <v>52231</v>
      </c>
      <c r="S49" s="939">
        <v>1.75394692</v>
      </c>
      <c r="T49" s="786">
        <v>45444</v>
      </c>
      <c r="U49" s="787" t="s">
        <v>2204</v>
      </c>
      <c r="V49" s="159" t="s">
        <v>2205</v>
      </c>
      <c r="W49" s="789">
        <v>1.8371489999999997E-2</v>
      </c>
      <c r="X49" s="789"/>
      <c r="Y49" s="789"/>
      <c r="Z49" s="789"/>
      <c r="AA49" s="789" t="s">
        <v>2206</v>
      </c>
      <c r="AB49" s="789" t="s">
        <v>2207</v>
      </c>
      <c r="AC49" s="789" t="s">
        <v>1293</v>
      </c>
      <c r="AD49" s="789"/>
      <c r="AF49" s="789"/>
    </row>
    <row r="50" spans="1:32">
      <c r="A50" s="789"/>
      <c r="B50" s="793">
        <f t="shared" si="0"/>
        <v>9</v>
      </c>
      <c r="C50" s="793" t="s">
        <v>2208</v>
      </c>
      <c r="D50" s="793" t="s">
        <v>2209</v>
      </c>
      <c r="E50" s="793" t="s">
        <v>2210</v>
      </c>
      <c r="F50" s="794">
        <v>1</v>
      </c>
      <c r="G50" s="793" t="s">
        <v>521</v>
      </c>
      <c r="H50" s="795">
        <v>45717</v>
      </c>
      <c r="I50" s="796">
        <v>32.549692965451001</v>
      </c>
      <c r="J50" s="934" t="s">
        <v>1760</v>
      </c>
      <c r="K50" s="934">
        <v>0.56000000000000005</v>
      </c>
      <c r="L50" s="934">
        <v>138</v>
      </c>
      <c r="M50" s="934">
        <v>0</v>
      </c>
      <c r="N50" s="934">
        <v>0</v>
      </c>
      <c r="O50" s="793" t="s">
        <v>29</v>
      </c>
      <c r="P50" s="793" t="s">
        <v>2211</v>
      </c>
      <c r="Q50" s="935">
        <v>45960</v>
      </c>
      <c r="R50" s="935">
        <v>52231</v>
      </c>
      <c r="S50" s="936">
        <v>4.09944373</v>
      </c>
      <c r="T50" s="795">
        <v>45444</v>
      </c>
      <c r="U50" s="797" t="s">
        <v>2212</v>
      </c>
      <c r="V50" s="799" t="s">
        <v>2213</v>
      </c>
      <c r="W50" s="798">
        <v>1.2642393499999998</v>
      </c>
      <c r="X50" s="798"/>
      <c r="Y50" s="798"/>
      <c r="Z50" s="798"/>
      <c r="AA50" s="798" t="s">
        <v>2214</v>
      </c>
      <c r="AB50" s="798" t="s">
        <v>2215</v>
      </c>
      <c r="AC50" s="798" t="s">
        <v>1188</v>
      </c>
      <c r="AD50" s="798"/>
      <c r="AF50" s="789"/>
    </row>
    <row r="51" spans="1:32">
      <c r="A51" s="789"/>
      <c r="B51" s="210">
        <f t="shared" si="0"/>
        <v>10</v>
      </c>
      <c r="C51" s="210" t="s">
        <v>2216</v>
      </c>
      <c r="D51" s="210" t="s">
        <v>3</v>
      </c>
      <c r="E51" s="210" t="s">
        <v>2217</v>
      </c>
      <c r="F51" s="790">
        <v>1</v>
      </c>
      <c r="G51" s="210" t="s">
        <v>667</v>
      </c>
      <c r="H51" s="786">
        <v>45717</v>
      </c>
      <c r="I51" s="788">
        <v>10.724933569999999</v>
      </c>
      <c r="J51" s="937" t="s">
        <v>1761</v>
      </c>
      <c r="K51" s="937">
        <v>0.5</v>
      </c>
      <c r="L51" s="937">
        <v>138</v>
      </c>
      <c r="M51" s="937">
        <v>0</v>
      </c>
      <c r="N51" s="937">
        <v>0</v>
      </c>
      <c r="O51" s="210" t="s">
        <v>33</v>
      </c>
      <c r="P51" s="210" t="s">
        <v>2218</v>
      </c>
      <c r="Q51" s="938">
        <v>45807</v>
      </c>
      <c r="R51" s="938">
        <v>52231</v>
      </c>
      <c r="S51" s="939">
        <v>2.0118057399999998</v>
      </c>
      <c r="T51" s="786">
        <v>45444</v>
      </c>
      <c r="U51" s="787" t="s">
        <v>2219</v>
      </c>
      <c r="V51" s="159" t="s">
        <v>2220</v>
      </c>
      <c r="W51" s="789">
        <v>2.5920901500000002</v>
      </c>
      <c r="X51" s="789"/>
      <c r="Y51" s="789"/>
      <c r="Z51" s="789"/>
      <c r="AA51" s="789" t="s">
        <v>2221</v>
      </c>
      <c r="AB51" s="789" t="s">
        <v>2222</v>
      </c>
      <c r="AC51" s="789" t="s">
        <v>1215</v>
      </c>
      <c r="AD51" s="789"/>
      <c r="AF51" s="789"/>
    </row>
    <row r="52" spans="1:32">
      <c r="A52" s="789"/>
      <c r="B52" s="793">
        <f t="shared" si="0"/>
        <v>11</v>
      </c>
      <c r="C52" s="793" t="s">
        <v>2223</v>
      </c>
      <c r="D52" s="793" t="s">
        <v>2224</v>
      </c>
      <c r="E52" s="793" t="s">
        <v>2225</v>
      </c>
      <c r="F52" s="794">
        <v>1</v>
      </c>
      <c r="G52" s="793" t="s">
        <v>901</v>
      </c>
      <c r="H52" s="795">
        <v>45717</v>
      </c>
      <c r="I52" s="796">
        <v>67.961245570000003</v>
      </c>
      <c r="J52" s="934" t="s">
        <v>1564</v>
      </c>
      <c r="K52" s="934">
        <v>2</v>
      </c>
      <c r="L52" s="934">
        <v>345</v>
      </c>
      <c r="M52" s="934">
        <v>0</v>
      </c>
      <c r="N52" s="934">
        <v>0</v>
      </c>
      <c r="O52" s="793" t="s">
        <v>2226</v>
      </c>
      <c r="P52" s="793" t="s">
        <v>2227</v>
      </c>
      <c r="Q52" s="935">
        <v>46007</v>
      </c>
      <c r="R52" s="935">
        <v>52231</v>
      </c>
      <c r="S52" s="936">
        <v>10.521533609999997</v>
      </c>
      <c r="T52" s="795">
        <v>45444</v>
      </c>
      <c r="U52" s="797" t="s">
        <v>2228</v>
      </c>
      <c r="V52" s="799" t="s">
        <v>2229</v>
      </c>
      <c r="W52" s="798">
        <v>0.34260206999999998</v>
      </c>
      <c r="X52" s="798"/>
      <c r="Y52" s="798"/>
      <c r="Z52" s="798"/>
      <c r="AA52" s="798" t="s">
        <v>2230</v>
      </c>
      <c r="AB52" s="798" t="s">
        <v>2231</v>
      </c>
      <c r="AC52" s="798" t="s">
        <v>1291</v>
      </c>
      <c r="AD52" s="798"/>
      <c r="AF52" s="789"/>
    </row>
    <row r="53" spans="1:32">
      <c r="A53" s="789"/>
      <c r="B53" s="210">
        <f t="shared" si="0"/>
        <v>12</v>
      </c>
      <c r="C53" s="210" t="s">
        <v>2232</v>
      </c>
      <c r="D53" s="210" t="s">
        <v>1396</v>
      </c>
      <c r="E53" s="210" t="s">
        <v>2233</v>
      </c>
      <c r="F53" s="790">
        <v>1</v>
      </c>
      <c r="G53" s="210" t="s">
        <v>1062</v>
      </c>
      <c r="H53" s="786">
        <v>45139</v>
      </c>
      <c r="I53" s="788">
        <v>681.33140142999991</v>
      </c>
      <c r="J53" s="937" t="s">
        <v>1554</v>
      </c>
      <c r="K53" s="937">
        <v>302.85000000000002</v>
      </c>
      <c r="L53" s="937">
        <v>500</v>
      </c>
      <c r="M53" s="937">
        <v>0</v>
      </c>
      <c r="N53" s="937">
        <v>470</v>
      </c>
      <c r="O53" s="210" t="s">
        <v>32</v>
      </c>
      <c r="P53" s="210" t="s">
        <v>2234</v>
      </c>
      <c r="Q53" s="938">
        <v>47026</v>
      </c>
      <c r="R53" s="938">
        <v>56156</v>
      </c>
      <c r="S53" s="939">
        <v>73.961355990000001</v>
      </c>
      <c r="T53" s="786">
        <v>45444</v>
      </c>
      <c r="U53" s="787" t="s">
        <v>2235</v>
      </c>
      <c r="V53" s="159" t="s">
        <v>790</v>
      </c>
      <c r="W53" s="789" t="s">
        <v>40</v>
      </c>
      <c r="X53" s="789"/>
      <c r="Y53" s="789"/>
      <c r="Z53" s="789"/>
      <c r="AA53" s="789" t="s">
        <v>1286</v>
      </c>
      <c r="AB53" s="789" t="s">
        <v>1109</v>
      </c>
      <c r="AC53" s="789" t="s">
        <v>1287</v>
      </c>
      <c r="AD53" s="789"/>
      <c r="AF53" s="789"/>
    </row>
    <row r="54" spans="1:32">
      <c r="A54" s="789"/>
      <c r="B54" s="793">
        <f t="shared" si="0"/>
        <v>13</v>
      </c>
      <c r="C54" s="793" t="s">
        <v>387</v>
      </c>
      <c r="D54" s="793" t="s">
        <v>2236</v>
      </c>
      <c r="E54" s="793" t="s">
        <v>2237</v>
      </c>
      <c r="F54" s="794">
        <v>1</v>
      </c>
      <c r="G54" s="793" t="s">
        <v>1762</v>
      </c>
      <c r="H54" s="795">
        <v>45717</v>
      </c>
      <c r="I54" s="796">
        <v>20.002136744990207</v>
      </c>
      <c r="J54" s="934">
        <v>100</v>
      </c>
      <c r="K54" s="934">
        <v>0</v>
      </c>
      <c r="L54" s="934">
        <v>525</v>
      </c>
      <c r="M54" s="934">
        <v>0</v>
      </c>
      <c r="N54" s="934">
        <v>0</v>
      </c>
      <c r="O54" s="793" t="s">
        <v>36</v>
      </c>
      <c r="P54" s="793" t="s">
        <v>2238</v>
      </c>
      <c r="Q54" s="935">
        <v>45725</v>
      </c>
      <c r="R54" s="935">
        <v>52231</v>
      </c>
      <c r="S54" s="936">
        <v>5.5266811699999998</v>
      </c>
      <c r="T54" s="795">
        <v>45444</v>
      </c>
      <c r="U54" s="797" t="s">
        <v>2239</v>
      </c>
      <c r="V54" s="799" t="s">
        <v>1114</v>
      </c>
      <c r="W54" s="798">
        <v>2.6967646024291163</v>
      </c>
      <c r="X54" s="798"/>
      <c r="Y54" s="798"/>
      <c r="Z54" s="798"/>
      <c r="AA54" s="798" t="s">
        <v>2240</v>
      </c>
      <c r="AB54" s="798" t="s">
        <v>2241</v>
      </c>
      <c r="AC54" s="798" t="s">
        <v>1223</v>
      </c>
      <c r="AD54" s="798"/>
      <c r="AF54" s="789"/>
    </row>
    <row r="55" spans="1:32">
      <c r="A55" s="789"/>
      <c r="B55" s="210">
        <f t="shared" si="0"/>
        <v>14</v>
      </c>
      <c r="C55" s="210" t="s">
        <v>2242</v>
      </c>
      <c r="D55" s="210" t="s">
        <v>2243</v>
      </c>
      <c r="E55" s="210" t="s">
        <v>2244</v>
      </c>
      <c r="F55" s="790">
        <v>1</v>
      </c>
      <c r="G55" s="210" t="s">
        <v>554</v>
      </c>
      <c r="H55" s="786">
        <v>45717</v>
      </c>
      <c r="I55" s="788">
        <v>53.407047188145569</v>
      </c>
      <c r="J55" s="937" t="s">
        <v>1763</v>
      </c>
      <c r="K55" s="937">
        <v>0</v>
      </c>
      <c r="L55" s="937">
        <v>525</v>
      </c>
      <c r="M55" s="937">
        <v>0</v>
      </c>
      <c r="N55" s="937">
        <v>0</v>
      </c>
      <c r="O55" s="210" t="s">
        <v>37</v>
      </c>
      <c r="P55" s="210" t="s">
        <v>2245</v>
      </c>
      <c r="Q55" s="938">
        <v>45869</v>
      </c>
      <c r="R55" s="938">
        <v>52231</v>
      </c>
      <c r="S55" s="939">
        <v>5.5266811699999998</v>
      </c>
      <c r="T55" s="786">
        <v>45444</v>
      </c>
      <c r="U55" s="787" t="s">
        <v>2246</v>
      </c>
      <c r="V55" s="159" t="s">
        <v>2247</v>
      </c>
      <c r="W55" s="789">
        <v>1.8311860436236373</v>
      </c>
      <c r="X55" s="789"/>
      <c r="Y55" s="789"/>
      <c r="Z55" s="789"/>
      <c r="AA55" s="789" t="s">
        <v>2248</v>
      </c>
      <c r="AB55" s="789" t="s">
        <v>2249</v>
      </c>
      <c r="AC55" s="789" t="s">
        <v>1234</v>
      </c>
      <c r="AD55" s="789"/>
      <c r="AF55" s="789"/>
    </row>
    <row r="56" spans="1:32">
      <c r="A56" s="789"/>
      <c r="B56" s="793">
        <f t="shared" si="0"/>
        <v>15</v>
      </c>
      <c r="C56" s="793" t="s">
        <v>2250</v>
      </c>
      <c r="D56" s="793" t="s">
        <v>2251</v>
      </c>
      <c r="E56" s="793" t="s">
        <v>2252</v>
      </c>
      <c r="F56" s="794">
        <v>1</v>
      </c>
      <c r="G56" s="793" t="s">
        <v>625</v>
      </c>
      <c r="H56" s="795">
        <v>45717</v>
      </c>
      <c r="I56" s="940">
        <v>43.09939948042804</v>
      </c>
      <c r="J56" s="934" t="s">
        <v>1764</v>
      </c>
      <c r="K56" s="934">
        <v>0</v>
      </c>
      <c r="L56" s="934">
        <v>525</v>
      </c>
      <c r="M56" s="934">
        <v>0</v>
      </c>
      <c r="N56" s="934">
        <v>150</v>
      </c>
      <c r="O56" s="793" t="s">
        <v>2253</v>
      </c>
      <c r="P56" s="793" t="s">
        <v>2254</v>
      </c>
      <c r="Q56" s="935">
        <v>45869</v>
      </c>
      <c r="R56" s="935">
        <v>52231</v>
      </c>
      <c r="S56" s="936">
        <v>8.3743666800000014</v>
      </c>
      <c r="T56" s="795">
        <v>45444</v>
      </c>
      <c r="U56" s="797" t="s">
        <v>2255</v>
      </c>
      <c r="V56" s="799" t="s">
        <v>2256</v>
      </c>
      <c r="W56" s="798">
        <v>1.4777641336186385</v>
      </c>
      <c r="X56" s="798"/>
      <c r="Y56" s="798"/>
      <c r="Z56" s="798"/>
      <c r="AA56" s="798" t="s">
        <v>2257</v>
      </c>
      <c r="AB56" s="798" t="s">
        <v>2258</v>
      </c>
      <c r="AC56" s="798" t="s">
        <v>1236</v>
      </c>
      <c r="AD56" s="798"/>
      <c r="AF56" s="789"/>
    </row>
    <row r="57" spans="1:32">
      <c r="A57" s="789"/>
      <c r="B57" s="210">
        <f t="shared" si="0"/>
        <v>16</v>
      </c>
      <c r="C57" s="210" t="s">
        <v>2259</v>
      </c>
      <c r="D57" s="210" t="s">
        <v>2260</v>
      </c>
      <c r="E57" s="210" t="s">
        <v>2261</v>
      </c>
      <c r="F57" s="790">
        <v>1</v>
      </c>
      <c r="G57" s="210" t="s">
        <v>768</v>
      </c>
      <c r="H57" s="786">
        <v>45717</v>
      </c>
      <c r="I57" s="941">
        <v>14.512467169222719</v>
      </c>
      <c r="J57" s="937" t="s">
        <v>1765</v>
      </c>
      <c r="K57" s="937">
        <v>0</v>
      </c>
      <c r="L57" s="937">
        <v>525</v>
      </c>
      <c r="M57" s="937">
        <v>0</v>
      </c>
      <c r="N57" s="937">
        <v>0</v>
      </c>
      <c r="O57" s="210" t="s">
        <v>2262</v>
      </c>
      <c r="P57" s="210" t="s">
        <v>2263</v>
      </c>
      <c r="Q57" s="938">
        <v>45930</v>
      </c>
      <c r="R57" s="938">
        <v>52231</v>
      </c>
      <c r="S57" s="939">
        <v>1.8297543600000001</v>
      </c>
      <c r="T57" s="786">
        <v>45444</v>
      </c>
      <c r="U57" s="787" t="s">
        <v>2264</v>
      </c>
      <c r="V57" s="159" t="s">
        <v>2265</v>
      </c>
      <c r="W57" s="789">
        <v>0.4975940206019398</v>
      </c>
      <c r="X57" s="789"/>
      <c r="Y57" s="789"/>
      <c r="Z57" s="789"/>
      <c r="AA57" s="789" t="s">
        <v>2266</v>
      </c>
      <c r="AB57" s="789" t="s">
        <v>2267</v>
      </c>
      <c r="AC57" s="789" t="s">
        <v>1235</v>
      </c>
      <c r="AD57" s="789"/>
      <c r="AF57" s="789"/>
    </row>
    <row r="58" spans="1:32">
      <c r="A58" s="789"/>
      <c r="B58" s="793">
        <f t="shared" si="0"/>
        <v>17</v>
      </c>
      <c r="C58" s="793" t="s">
        <v>2268</v>
      </c>
      <c r="D58" s="793" t="s">
        <v>2269</v>
      </c>
      <c r="E58" s="793" t="s">
        <v>2270</v>
      </c>
      <c r="F58" s="794">
        <v>1</v>
      </c>
      <c r="G58" s="793" t="s">
        <v>769</v>
      </c>
      <c r="H58" s="795">
        <v>45717</v>
      </c>
      <c r="I58" s="940">
        <v>10.935000095580337</v>
      </c>
      <c r="J58" s="934" t="s">
        <v>1562</v>
      </c>
      <c r="K58" s="934">
        <v>0</v>
      </c>
      <c r="L58" s="934">
        <v>525</v>
      </c>
      <c r="M58" s="934">
        <v>0</v>
      </c>
      <c r="N58" s="934">
        <v>0</v>
      </c>
      <c r="O58" s="793" t="s">
        <v>39</v>
      </c>
      <c r="P58" s="793" t="s">
        <v>2271</v>
      </c>
      <c r="Q58" s="935">
        <v>46096</v>
      </c>
      <c r="R58" s="935">
        <v>52231</v>
      </c>
      <c r="S58" s="936">
        <v>2.6018950099999998</v>
      </c>
      <c r="T58" s="795">
        <v>45444</v>
      </c>
      <c r="U58" s="797" t="s">
        <v>2272</v>
      </c>
      <c r="V58" s="799" t="s">
        <v>2273</v>
      </c>
      <c r="W58" s="798">
        <v>2.181141585841416E-2</v>
      </c>
      <c r="X58" s="798"/>
      <c r="Y58" s="798"/>
      <c r="Z58" s="798"/>
      <c r="AA58" s="798" t="s">
        <v>2274</v>
      </c>
      <c r="AB58" s="798" t="s">
        <v>2275</v>
      </c>
      <c r="AC58" s="798" t="s">
        <v>1196</v>
      </c>
      <c r="AD58" s="798"/>
      <c r="AF58" s="789"/>
    </row>
    <row r="59" spans="1:32">
      <c r="A59" s="789"/>
      <c r="B59" s="210">
        <f t="shared" si="0"/>
        <v>18</v>
      </c>
      <c r="C59" s="210" t="s">
        <v>2276</v>
      </c>
      <c r="D59" s="210" t="s">
        <v>2277</v>
      </c>
      <c r="E59" s="210" t="s">
        <v>2278</v>
      </c>
      <c r="F59" s="790">
        <v>1</v>
      </c>
      <c r="G59" s="210" t="s">
        <v>770</v>
      </c>
      <c r="H59" s="786">
        <v>45717</v>
      </c>
      <c r="I59" s="941">
        <v>3.6458504751713257</v>
      </c>
      <c r="J59" s="937" t="s">
        <v>1561</v>
      </c>
      <c r="K59" s="937">
        <v>0</v>
      </c>
      <c r="L59" s="937">
        <v>525</v>
      </c>
      <c r="M59" s="937">
        <v>0</v>
      </c>
      <c r="N59" s="937">
        <v>0</v>
      </c>
      <c r="O59" s="210" t="s">
        <v>2279</v>
      </c>
      <c r="P59" s="210" t="s">
        <v>2280</v>
      </c>
      <c r="Q59" s="938">
        <v>46096</v>
      </c>
      <c r="R59" s="938">
        <v>52231</v>
      </c>
      <c r="S59" s="939">
        <v>0.86729833000000001</v>
      </c>
      <c r="T59" s="786">
        <v>45444</v>
      </c>
      <c r="U59" s="787" t="s">
        <v>2281</v>
      </c>
      <c r="V59" s="159" t="s">
        <v>2282</v>
      </c>
      <c r="W59" s="789">
        <v>7.272168283171683E-3</v>
      </c>
      <c r="X59" s="789"/>
      <c r="Y59" s="789"/>
      <c r="Z59" s="789"/>
      <c r="AA59" s="789" t="s">
        <v>2283</v>
      </c>
      <c r="AB59" s="789" t="s">
        <v>2284</v>
      </c>
      <c r="AC59" s="789" t="s">
        <v>1197</v>
      </c>
      <c r="AD59" s="789"/>
      <c r="AF59" s="789"/>
    </row>
    <row r="60" spans="1:32">
      <c r="A60" s="789"/>
      <c r="B60" s="793">
        <f t="shared" si="0"/>
        <v>19</v>
      </c>
      <c r="C60" s="793" t="s">
        <v>2285</v>
      </c>
      <c r="D60" s="793" t="s">
        <v>2286</v>
      </c>
      <c r="E60" s="793" t="s">
        <v>2287</v>
      </c>
      <c r="F60" s="794">
        <v>1</v>
      </c>
      <c r="G60" s="793" t="s">
        <v>771</v>
      </c>
      <c r="H60" s="795">
        <v>45717</v>
      </c>
      <c r="I60" s="940">
        <v>10.935000095580337</v>
      </c>
      <c r="J60" s="934" t="s">
        <v>1766</v>
      </c>
      <c r="K60" s="934">
        <v>0</v>
      </c>
      <c r="L60" s="934">
        <v>525</v>
      </c>
      <c r="M60" s="934">
        <v>0</v>
      </c>
      <c r="N60" s="934">
        <v>0</v>
      </c>
      <c r="O60" s="793" t="s">
        <v>2288</v>
      </c>
      <c r="P60" s="793" t="s">
        <v>2289</v>
      </c>
      <c r="Q60" s="935">
        <v>46096</v>
      </c>
      <c r="R60" s="935">
        <v>52231</v>
      </c>
      <c r="S60" s="936">
        <v>2.6018950099999998</v>
      </c>
      <c r="T60" s="795">
        <v>45444</v>
      </c>
      <c r="U60" s="797" t="s">
        <v>2290</v>
      </c>
      <c r="V60" s="799" t="s">
        <v>2291</v>
      </c>
      <c r="W60" s="798">
        <v>2.181141585841416E-2</v>
      </c>
      <c r="X60" s="798"/>
      <c r="Y60" s="798"/>
      <c r="Z60" s="798"/>
      <c r="AA60" s="798" t="s">
        <v>2292</v>
      </c>
      <c r="AB60" s="798" t="s">
        <v>2293</v>
      </c>
      <c r="AC60" s="798" t="s">
        <v>1198</v>
      </c>
      <c r="AD60" s="798"/>
      <c r="AF60" s="789"/>
    </row>
    <row r="61" spans="1:32">
      <c r="A61" s="789"/>
      <c r="B61" s="210">
        <f t="shared" si="0"/>
        <v>20</v>
      </c>
      <c r="C61" s="210" t="s">
        <v>2294</v>
      </c>
      <c r="D61" s="210" t="s">
        <v>2295</v>
      </c>
      <c r="E61" s="210" t="s">
        <v>2296</v>
      </c>
      <c r="F61" s="790">
        <v>1</v>
      </c>
      <c r="G61" s="210" t="s">
        <v>772</v>
      </c>
      <c r="H61" s="786">
        <v>45717</v>
      </c>
      <c r="I61" s="941">
        <v>14.222015214285115</v>
      </c>
      <c r="J61" s="937" t="s">
        <v>1581</v>
      </c>
      <c r="K61" s="937">
        <v>0</v>
      </c>
      <c r="L61" s="937">
        <v>525</v>
      </c>
      <c r="M61" s="937">
        <v>0</v>
      </c>
      <c r="N61" s="937">
        <v>0</v>
      </c>
      <c r="O61" s="210" t="s">
        <v>2297</v>
      </c>
      <c r="P61" s="210" t="s">
        <v>2298</v>
      </c>
      <c r="Q61" s="938">
        <v>46096</v>
      </c>
      <c r="R61" s="938">
        <v>52231</v>
      </c>
      <c r="S61" s="939">
        <v>2.7446315399999999</v>
      </c>
      <c r="T61" s="786">
        <v>45444</v>
      </c>
      <c r="U61" s="787" t="s">
        <v>2299</v>
      </c>
      <c r="V61" s="159" t="s">
        <v>2300</v>
      </c>
      <c r="W61" s="789">
        <v>1.2800475E-3</v>
      </c>
      <c r="X61" s="789"/>
      <c r="Y61" s="789"/>
      <c r="Z61" s="789"/>
      <c r="AA61" s="789" t="s">
        <v>2301</v>
      </c>
      <c r="AB61" s="789" t="s">
        <v>2302</v>
      </c>
      <c r="AC61" s="789" t="s">
        <v>1256</v>
      </c>
      <c r="AD61" s="789"/>
      <c r="AF61" s="789"/>
    </row>
    <row r="62" spans="1:32">
      <c r="A62" s="789"/>
      <c r="B62" s="793">
        <f t="shared" si="0"/>
        <v>21</v>
      </c>
      <c r="C62" s="793" t="s">
        <v>2303</v>
      </c>
      <c r="D62" s="793" t="s">
        <v>2304</v>
      </c>
      <c r="E62" s="793" t="s">
        <v>2305</v>
      </c>
      <c r="F62" s="794">
        <v>1</v>
      </c>
      <c r="G62" s="793" t="s">
        <v>773</v>
      </c>
      <c r="H62" s="795">
        <v>45717</v>
      </c>
      <c r="I62" s="940">
        <v>4.7406717380950383</v>
      </c>
      <c r="J62" s="934" t="s">
        <v>1574</v>
      </c>
      <c r="K62" s="934">
        <v>0</v>
      </c>
      <c r="L62" s="934">
        <v>525</v>
      </c>
      <c r="M62" s="934">
        <v>0</v>
      </c>
      <c r="N62" s="934">
        <v>0</v>
      </c>
      <c r="O62" s="793" t="s">
        <v>2306</v>
      </c>
      <c r="P62" s="793" t="s">
        <v>2307</v>
      </c>
      <c r="Q62" s="935">
        <v>46096</v>
      </c>
      <c r="R62" s="935">
        <v>52231</v>
      </c>
      <c r="S62" s="936">
        <v>0.91487718000000007</v>
      </c>
      <c r="T62" s="795">
        <v>45444</v>
      </c>
      <c r="U62" s="797" t="s">
        <v>2308</v>
      </c>
      <c r="V62" s="799" t="s">
        <v>2309</v>
      </c>
      <c r="W62" s="798">
        <v>4.2668250000000001E-4</v>
      </c>
      <c r="X62" s="798"/>
      <c r="Y62" s="798"/>
      <c r="Z62" s="798"/>
      <c r="AA62" s="798" t="s">
        <v>2310</v>
      </c>
      <c r="AB62" s="798" t="s">
        <v>2311</v>
      </c>
      <c r="AC62" s="798" t="s">
        <v>1255</v>
      </c>
      <c r="AD62" s="798"/>
      <c r="AF62" s="789"/>
    </row>
    <row r="63" spans="1:32">
      <c r="A63" s="789"/>
      <c r="B63" s="210">
        <f t="shared" si="0"/>
        <v>22</v>
      </c>
      <c r="C63" s="210" t="s">
        <v>2312</v>
      </c>
      <c r="D63" s="210" t="s">
        <v>2313</v>
      </c>
      <c r="E63" s="210" t="s">
        <v>2314</v>
      </c>
      <c r="F63" s="790">
        <v>1</v>
      </c>
      <c r="G63" s="210" t="s">
        <v>774</v>
      </c>
      <c r="H63" s="786">
        <v>45717</v>
      </c>
      <c r="I63" s="941">
        <v>6.7891324135701439</v>
      </c>
      <c r="J63" s="937" t="s">
        <v>2315</v>
      </c>
      <c r="K63" s="937">
        <v>0</v>
      </c>
      <c r="L63" s="937">
        <v>230</v>
      </c>
      <c r="M63" s="937">
        <v>0</v>
      </c>
      <c r="N63" s="937">
        <v>0</v>
      </c>
      <c r="O63" s="210" t="s">
        <v>2316</v>
      </c>
      <c r="P63" s="210" t="s">
        <v>2317</v>
      </c>
      <c r="Q63" s="938">
        <v>46173</v>
      </c>
      <c r="R63" s="938">
        <v>52231</v>
      </c>
      <c r="S63" s="939">
        <v>0.62804793999999997</v>
      </c>
      <c r="T63" s="786">
        <v>45444</v>
      </c>
      <c r="U63" s="787" t="s">
        <v>2318</v>
      </c>
      <c r="V63" s="159" t="s">
        <v>2319</v>
      </c>
      <c r="W63" s="789">
        <v>3.8587359889094286E-3</v>
      </c>
      <c r="X63" s="789"/>
      <c r="Y63" s="789"/>
      <c r="Z63" s="789"/>
      <c r="AA63" s="789" t="s">
        <v>2320</v>
      </c>
      <c r="AB63" s="789" t="s">
        <v>2321</v>
      </c>
      <c r="AC63" s="789" t="s">
        <v>1238</v>
      </c>
      <c r="AD63" s="789"/>
      <c r="AF63" s="789"/>
    </row>
    <row r="64" spans="1:32">
      <c r="A64" s="789"/>
      <c r="B64" s="793">
        <f t="shared" si="0"/>
        <v>23</v>
      </c>
      <c r="C64" s="793" t="s">
        <v>2322</v>
      </c>
      <c r="D64" s="793" t="s">
        <v>2323</v>
      </c>
      <c r="E64" s="793" t="s">
        <v>2324</v>
      </c>
      <c r="F64" s="794">
        <v>1</v>
      </c>
      <c r="G64" s="793" t="s">
        <v>775</v>
      </c>
      <c r="H64" s="795">
        <v>45717</v>
      </c>
      <c r="I64" s="940">
        <v>6.7891324135701439</v>
      </c>
      <c r="J64" s="934" t="s">
        <v>2325</v>
      </c>
      <c r="K64" s="934">
        <v>0</v>
      </c>
      <c r="L64" s="934">
        <v>230</v>
      </c>
      <c r="M64" s="934">
        <v>0</v>
      </c>
      <c r="N64" s="934">
        <v>0</v>
      </c>
      <c r="O64" s="793" t="s">
        <v>2326</v>
      </c>
      <c r="P64" s="793" t="s">
        <v>2327</v>
      </c>
      <c r="Q64" s="935">
        <v>46203</v>
      </c>
      <c r="R64" s="935">
        <v>52231</v>
      </c>
      <c r="S64" s="936">
        <v>0.62804793999999997</v>
      </c>
      <c r="T64" s="795">
        <v>45444</v>
      </c>
      <c r="U64" s="797" t="s">
        <v>2328</v>
      </c>
      <c r="V64" s="799" t="s">
        <v>2329</v>
      </c>
      <c r="W64" s="798">
        <v>3.8587359889094286E-3</v>
      </c>
      <c r="X64" s="798"/>
      <c r="Y64" s="798"/>
      <c r="Z64" s="798"/>
      <c r="AA64" s="798" t="s">
        <v>2330</v>
      </c>
      <c r="AB64" s="798" t="s">
        <v>2331</v>
      </c>
      <c r="AC64" s="798" t="s">
        <v>1237</v>
      </c>
      <c r="AD64" s="798"/>
      <c r="AF64" s="789"/>
    </row>
    <row r="65" spans="1:32">
      <c r="A65" s="789"/>
      <c r="B65" s="210">
        <f t="shared" si="0"/>
        <v>24</v>
      </c>
      <c r="C65" s="210" t="s">
        <v>2332</v>
      </c>
      <c r="D65" s="210" t="s">
        <v>2333</v>
      </c>
      <c r="E65" s="210" t="s">
        <v>2334</v>
      </c>
      <c r="F65" s="790">
        <v>1</v>
      </c>
      <c r="G65" s="210" t="s">
        <v>776</v>
      </c>
      <c r="H65" s="786">
        <v>45717</v>
      </c>
      <c r="I65" s="941">
        <v>1.9961919799999994</v>
      </c>
      <c r="J65" s="937" t="s">
        <v>1570</v>
      </c>
      <c r="K65" s="937">
        <v>0</v>
      </c>
      <c r="L65" s="937">
        <v>230</v>
      </c>
      <c r="M65" s="937">
        <v>0</v>
      </c>
      <c r="N65" s="937">
        <v>0</v>
      </c>
      <c r="O65" s="210" t="s">
        <v>2335</v>
      </c>
      <c r="P65" s="210" t="s">
        <v>2336</v>
      </c>
      <c r="Q65" s="938">
        <v>46096</v>
      </c>
      <c r="R65" s="938">
        <v>52231</v>
      </c>
      <c r="S65" s="939">
        <v>0.55222424000000003</v>
      </c>
      <c r="T65" s="786">
        <v>45444</v>
      </c>
      <c r="U65" s="787" t="s">
        <v>2337</v>
      </c>
      <c r="V65" s="159" t="s">
        <v>2338</v>
      </c>
      <c r="W65" s="789">
        <v>7.1327100000000004E-3</v>
      </c>
      <c r="X65" s="789"/>
      <c r="Y65" s="789"/>
      <c r="Z65" s="789"/>
      <c r="AA65" s="789" t="s">
        <v>2339</v>
      </c>
      <c r="AB65" s="789" t="s">
        <v>2340</v>
      </c>
      <c r="AC65" s="789" t="s">
        <v>1321</v>
      </c>
      <c r="AD65" s="789"/>
      <c r="AF65" s="789"/>
    </row>
    <row r="66" spans="1:32">
      <c r="A66" s="789"/>
      <c r="B66" s="793">
        <f t="shared" si="0"/>
        <v>25</v>
      </c>
      <c r="C66" s="793" t="s">
        <v>2341</v>
      </c>
      <c r="D66" s="793" t="s">
        <v>2342</v>
      </c>
      <c r="E66" s="793" t="s">
        <v>2343</v>
      </c>
      <c r="F66" s="794">
        <v>1</v>
      </c>
      <c r="G66" s="793" t="s">
        <v>777</v>
      </c>
      <c r="H66" s="795">
        <v>45717</v>
      </c>
      <c r="I66" s="940">
        <v>62.459089084441459</v>
      </c>
      <c r="J66" s="934" t="s">
        <v>2344</v>
      </c>
      <c r="K66" s="934">
        <v>0</v>
      </c>
      <c r="L66" s="934">
        <v>525</v>
      </c>
      <c r="M66" s="934">
        <v>0</v>
      </c>
      <c r="N66" s="934">
        <v>0</v>
      </c>
      <c r="O66" s="793" t="s">
        <v>2345</v>
      </c>
      <c r="P66" s="793" t="s">
        <v>2346</v>
      </c>
      <c r="Q66" s="935">
        <v>46022</v>
      </c>
      <c r="R66" s="935">
        <v>52231</v>
      </c>
      <c r="S66" s="936">
        <v>7.8803591100000006</v>
      </c>
      <c r="T66" s="795">
        <v>45444</v>
      </c>
      <c r="U66" s="797" t="s">
        <v>2347</v>
      </c>
      <c r="V66" s="799" t="s">
        <v>2348</v>
      </c>
      <c r="W66" s="798">
        <v>2.1415565594920518</v>
      </c>
      <c r="X66" s="798"/>
      <c r="Y66" s="798"/>
      <c r="Z66" s="798"/>
      <c r="AA66" s="798" t="s">
        <v>2349</v>
      </c>
      <c r="AB66" s="798" t="s">
        <v>2350</v>
      </c>
      <c r="AC66" s="798" t="s">
        <v>1233</v>
      </c>
      <c r="AD66" s="798"/>
      <c r="AF66" s="789"/>
    </row>
    <row r="67" spans="1:32">
      <c r="A67" s="789"/>
      <c r="B67" s="210">
        <f t="shared" si="0"/>
        <v>26</v>
      </c>
      <c r="C67" s="210" t="s">
        <v>2351</v>
      </c>
      <c r="D67" s="210" t="s">
        <v>2352</v>
      </c>
      <c r="E67" s="210" t="s">
        <v>2353</v>
      </c>
      <c r="F67" s="790">
        <v>1</v>
      </c>
      <c r="G67" s="210" t="s">
        <v>778</v>
      </c>
      <c r="H67" s="786">
        <v>45717</v>
      </c>
      <c r="I67" s="941">
        <v>62.459089084441459</v>
      </c>
      <c r="J67" s="937" t="s">
        <v>1767</v>
      </c>
      <c r="K67" s="937">
        <v>0</v>
      </c>
      <c r="L67" s="937">
        <v>525</v>
      </c>
      <c r="M67" s="937">
        <v>0</v>
      </c>
      <c r="N67" s="937">
        <v>0</v>
      </c>
      <c r="O67" s="210" t="s">
        <v>2354</v>
      </c>
      <c r="P67" s="210" t="s">
        <v>2355</v>
      </c>
      <c r="Q67" s="938">
        <v>46022</v>
      </c>
      <c r="R67" s="938">
        <v>52231</v>
      </c>
      <c r="S67" s="939">
        <v>7.8803591100000006</v>
      </c>
      <c r="T67" s="786">
        <v>45444</v>
      </c>
      <c r="U67" s="787" t="s">
        <v>2356</v>
      </c>
      <c r="V67" s="159" t="s">
        <v>2357</v>
      </c>
      <c r="W67" s="789">
        <v>2.1415565594920518</v>
      </c>
      <c r="X67" s="789"/>
      <c r="Y67" s="789"/>
      <c r="Z67" s="789"/>
      <c r="AA67" s="789" t="s">
        <v>2358</v>
      </c>
      <c r="AB67" s="789" t="s">
        <v>2359</v>
      </c>
      <c r="AC67" s="789" t="s">
        <v>1232</v>
      </c>
      <c r="AD67" s="789"/>
      <c r="AF67" s="789"/>
    </row>
    <row r="68" spans="1:32">
      <c r="A68" s="789"/>
      <c r="B68" s="793">
        <f t="shared" si="0"/>
        <v>27</v>
      </c>
      <c r="C68" s="793" t="s">
        <v>2360</v>
      </c>
      <c r="D68" s="793" t="s">
        <v>2361</v>
      </c>
      <c r="E68" s="793" t="s">
        <v>2362</v>
      </c>
      <c r="F68" s="794">
        <v>1</v>
      </c>
      <c r="G68" s="793" t="s">
        <v>779</v>
      </c>
      <c r="H68" s="795">
        <v>45717</v>
      </c>
      <c r="I68" s="940">
        <v>10.124728091725135</v>
      </c>
      <c r="J68" s="934" t="s">
        <v>1573</v>
      </c>
      <c r="K68" s="934">
        <v>0</v>
      </c>
      <c r="L68" s="934">
        <v>230</v>
      </c>
      <c r="M68" s="934">
        <v>0</v>
      </c>
      <c r="N68" s="934">
        <v>0</v>
      </c>
      <c r="O68" s="793" t="s">
        <v>2363</v>
      </c>
      <c r="P68" s="793" t="s">
        <v>2364</v>
      </c>
      <c r="Q68" s="935">
        <v>46096</v>
      </c>
      <c r="R68" s="935">
        <v>52231</v>
      </c>
      <c r="S68" s="936">
        <v>3.5598070900000001</v>
      </c>
      <c r="T68" s="795">
        <v>45444</v>
      </c>
      <c r="U68" s="797" t="s">
        <v>2365</v>
      </c>
      <c r="V68" s="799" t="s">
        <v>2366</v>
      </c>
      <c r="W68" s="798">
        <v>2.1884425720030482E-2</v>
      </c>
      <c r="X68" s="798"/>
      <c r="Y68" s="798"/>
      <c r="Z68" s="798"/>
      <c r="AA68" s="798" t="s">
        <v>2367</v>
      </c>
      <c r="AB68" s="798" t="s">
        <v>2368</v>
      </c>
      <c r="AC68" s="798" t="s">
        <v>1323</v>
      </c>
      <c r="AD68" s="798"/>
      <c r="AF68" s="789"/>
    </row>
    <row r="69" spans="1:32">
      <c r="A69" s="789"/>
      <c r="B69" s="210">
        <f t="shared" si="0"/>
        <v>28</v>
      </c>
      <c r="C69" s="210" t="s">
        <v>2369</v>
      </c>
      <c r="D69" s="210" t="s">
        <v>2370</v>
      </c>
      <c r="E69" s="210" t="s">
        <v>2371</v>
      </c>
      <c r="F69" s="790">
        <v>1</v>
      </c>
      <c r="G69" s="210" t="s">
        <v>780</v>
      </c>
      <c r="H69" s="786">
        <v>45717</v>
      </c>
      <c r="I69" s="941">
        <v>3.3705492582748637</v>
      </c>
      <c r="J69" s="937" t="s">
        <v>1768</v>
      </c>
      <c r="K69" s="937">
        <v>0</v>
      </c>
      <c r="L69" s="937">
        <v>230</v>
      </c>
      <c r="M69" s="937">
        <v>0</v>
      </c>
      <c r="N69" s="937">
        <v>0</v>
      </c>
      <c r="O69" s="210" t="s">
        <v>2372</v>
      </c>
      <c r="P69" s="210" t="s">
        <v>2373</v>
      </c>
      <c r="Q69" s="938">
        <v>46096</v>
      </c>
      <c r="R69" s="938">
        <v>52231</v>
      </c>
      <c r="S69" s="939">
        <v>1.1866023600000002</v>
      </c>
      <c r="T69" s="786">
        <v>45444</v>
      </c>
      <c r="U69" s="787" t="s">
        <v>2374</v>
      </c>
      <c r="V69" s="159" t="s">
        <v>2375</v>
      </c>
      <c r="W69" s="789">
        <v>7.2853842799695178E-3</v>
      </c>
      <c r="X69" s="789"/>
      <c r="Y69" s="789"/>
      <c r="Z69" s="789"/>
      <c r="AA69" s="789" t="s">
        <v>2376</v>
      </c>
      <c r="AB69" s="789" t="s">
        <v>2377</v>
      </c>
      <c r="AC69" s="789" t="s">
        <v>1322</v>
      </c>
      <c r="AD69" s="789"/>
      <c r="AF69" s="789"/>
    </row>
    <row r="70" spans="1:32">
      <c r="A70" s="789"/>
      <c r="B70" s="793">
        <f t="shared" si="0"/>
        <v>29</v>
      </c>
      <c r="C70" s="793" t="s">
        <v>2378</v>
      </c>
      <c r="D70" s="793" t="s">
        <v>2379</v>
      </c>
      <c r="E70" s="793" t="s">
        <v>2380</v>
      </c>
      <c r="F70" s="794">
        <v>1</v>
      </c>
      <c r="G70" s="793" t="s">
        <v>781</v>
      </c>
      <c r="H70" s="795">
        <v>45717</v>
      </c>
      <c r="I70" s="940">
        <v>2.1641779800000007</v>
      </c>
      <c r="J70" s="934" t="s">
        <v>2381</v>
      </c>
      <c r="K70" s="934">
        <v>0</v>
      </c>
      <c r="L70" s="934">
        <v>230</v>
      </c>
      <c r="M70" s="934">
        <v>0</v>
      </c>
      <c r="N70" s="934">
        <v>0</v>
      </c>
      <c r="O70" s="793" t="s">
        <v>38</v>
      </c>
      <c r="P70" s="793" t="s">
        <v>2382</v>
      </c>
      <c r="Q70" s="935">
        <v>46096</v>
      </c>
      <c r="R70" s="935">
        <v>52231</v>
      </c>
      <c r="S70" s="936">
        <v>0.43890958000000002</v>
      </c>
      <c r="T70" s="795">
        <v>45444</v>
      </c>
      <c r="U70" s="797" t="s">
        <v>2383</v>
      </c>
      <c r="V70" s="799" t="s">
        <v>2384</v>
      </c>
      <c r="W70" s="798">
        <v>2.3065E-4</v>
      </c>
      <c r="X70" s="798"/>
      <c r="Y70" s="798"/>
      <c r="Z70" s="798"/>
      <c r="AA70" s="798" t="s">
        <v>2385</v>
      </c>
      <c r="AB70" s="798" t="s">
        <v>2386</v>
      </c>
      <c r="AC70" s="798" t="s">
        <v>1212</v>
      </c>
      <c r="AD70" s="798"/>
      <c r="AF70" s="789"/>
    </row>
    <row r="71" spans="1:32">
      <c r="A71" s="789"/>
      <c r="B71" s="210">
        <f t="shared" si="0"/>
        <v>30</v>
      </c>
      <c r="C71" s="210" t="s">
        <v>2387</v>
      </c>
      <c r="D71" s="210" t="s">
        <v>2388</v>
      </c>
      <c r="E71" s="210" t="s">
        <v>2389</v>
      </c>
      <c r="F71" s="790">
        <v>1</v>
      </c>
      <c r="G71" s="210" t="s">
        <v>782</v>
      </c>
      <c r="H71" s="786">
        <v>45717</v>
      </c>
      <c r="I71" s="941">
        <v>52.451805871835525</v>
      </c>
      <c r="J71" s="937" t="s">
        <v>1566</v>
      </c>
      <c r="K71" s="937">
        <v>0</v>
      </c>
      <c r="L71" s="937">
        <v>525</v>
      </c>
      <c r="M71" s="937">
        <v>0</v>
      </c>
      <c r="N71" s="937">
        <v>0</v>
      </c>
      <c r="O71" s="210" t="s">
        <v>2390</v>
      </c>
      <c r="P71" s="210" t="s">
        <v>2391</v>
      </c>
      <c r="Q71" s="938">
        <v>46096</v>
      </c>
      <c r="R71" s="938">
        <v>52231</v>
      </c>
      <c r="S71" s="939">
        <v>7.8803591100000006</v>
      </c>
      <c r="T71" s="786">
        <v>45444</v>
      </c>
      <c r="U71" s="787" t="s">
        <v>2392</v>
      </c>
      <c r="V71" s="159" t="s">
        <v>2393</v>
      </c>
      <c r="W71" s="789">
        <v>9.1916639999999994E-2</v>
      </c>
      <c r="X71" s="789"/>
      <c r="Y71" s="789"/>
      <c r="Z71" s="789"/>
      <c r="AA71" s="789" t="s">
        <v>2394</v>
      </c>
      <c r="AB71" s="789" t="s">
        <v>2395</v>
      </c>
      <c r="AC71" s="789" t="s">
        <v>1292</v>
      </c>
      <c r="AD71" s="789"/>
      <c r="AF71" s="789"/>
    </row>
    <row r="72" spans="1:32">
      <c r="A72" s="789"/>
      <c r="B72" s="793">
        <f t="shared" si="0"/>
        <v>31</v>
      </c>
      <c r="C72" s="793" t="s">
        <v>2396</v>
      </c>
      <c r="D72" s="793" t="s">
        <v>2397</v>
      </c>
      <c r="E72" s="793" t="s">
        <v>2398</v>
      </c>
      <c r="F72" s="794">
        <v>1</v>
      </c>
      <c r="G72" s="793" t="s">
        <v>783</v>
      </c>
      <c r="H72" s="795">
        <v>45717</v>
      </c>
      <c r="I72" s="940">
        <v>15.266070210000001</v>
      </c>
      <c r="J72" s="934" t="s">
        <v>2399</v>
      </c>
      <c r="K72" s="934">
        <v>0</v>
      </c>
      <c r="L72" s="934">
        <v>525</v>
      </c>
      <c r="M72" s="934">
        <v>0</v>
      </c>
      <c r="N72" s="934">
        <v>0</v>
      </c>
      <c r="O72" s="793" t="s">
        <v>2400</v>
      </c>
      <c r="P72" s="793" t="s">
        <v>2401</v>
      </c>
      <c r="Q72" s="935">
        <v>46096</v>
      </c>
      <c r="R72" s="935">
        <v>52231</v>
      </c>
      <c r="S72" s="936">
        <v>2.62678638</v>
      </c>
      <c r="T72" s="795">
        <v>45444</v>
      </c>
      <c r="U72" s="797" t="s">
        <v>2402</v>
      </c>
      <c r="V72" s="799" t="s">
        <v>2403</v>
      </c>
      <c r="W72" s="798">
        <v>0.10342595</v>
      </c>
      <c r="X72" s="798"/>
      <c r="Y72" s="798"/>
      <c r="Z72" s="798"/>
      <c r="AA72" s="798" t="s">
        <v>2404</v>
      </c>
      <c r="AB72" s="798" t="s">
        <v>2405</v>
      </c>
      <c r="AC72" s="798" t="s">
        <v>1181</v>
      </c>
      <c r="AD72" s="798"/>
      <c r="AF72" s="789"/>
    </row>
    <row r="73" spans="1:32">
      <c r="A73" s="789"/>
      <c r="B73" s="210">
        <f t="shared" si="0"/>
        <v>32</v>
      </c>
      <c r="C73" s="210" t="s">
        <v>2406</v>
      </c>
      <c r="D73" s="210" t="s">
        <v>2407</v>
      </c>
      <c r="E73" s="210" t="s">
        <v>2408</v>
      </c>
      <c r="F73" s="790">
        <v>1</v>
      </c>
      <c r="G73" s="210" t="s">
        <v>784</v>
      </c>
      <c r="H73" s="786">
        <v>45717</v>
      </c>
      <c r="I73" s="941">
        <v>2.2911211399999996</v>
      </c>
      <c r="J73" s="937" t="s">
        <v>2409</v>
      </c>
      <c r="K73" s="937">
        <v>0</v>
      </c>
      <c r="L73" s="937">
        <v>525</v>
      </c>
      <c r="M73" s="937">
        <v>0</v>
      </c>
      <c r="N73" s="937">
        <v>0</v>
      </c>
      <c r="O73" s="210" t="s">
        <v>2410</v>
      </c>
      <c r="P73" s="210" t="s">
        <v>2411</v>
      </c>
      <c r="Q73" s="938">
        <v>46096</v>
      </c>
      <c r="R73" s="938">
        <v>52231</v>
      </c>
      <c r="S73" s="939">
        <v>0.91487718000000007</v>
      </c>
      <c r="T73" s="786">
        <v>45444</v>
      </c>
      <c r="U73" s="787" t="s">
        <v>2412</v>
      </c>
      <c r="V73" s="159" t="s">
        <v>2413</v>
      </c>
      <c r="W73" s="789">
        <v>2.2998000000000003E-3</v>
      </c>
      <c r="X73" s="789"/>
      <c r="Y73" s="789"/>
      <c r="Z73" s="789"/>
      <c r="AA73" s="789" t="s">
        <v>2414</v>
      </c>
      <c r="AB73" s="789" t="s">
        <v>2415</v>
      </c>
      <c r="AC73" s="789" t="s">
        <v>1224</v>
      </c>
      <c r="AD73" s="789"/>
      <c r="AF73" s="789"/>
    </row>
    <row r="74" spans="1:32">
      <c r="A74" s="789"/>
      <c r="B74" s="793">
        <f t="shared" si="0"/>
        <v>33</v>
      </c>
      <c r="C74" s="793" t="s">
        <v>2416</v>
      </c>
      <c r="D74" s="793" t="s">
        <v>2417</v>
      </c>
      <c r="E74" s="793" t="s">
        <v>2418</v>
      </c>
      <c r="F74" s="794">
        <v>1</v>
      </c>
      <c r="G74" s="793" t="s">
        <v>785</v>
      </c>
      <c r="H74" s="795">
        <v>45717</v>
      </c>
      <c r="I74" s="940">
        <v>6.8727232791907991</v>
      </c>
      <c r="J74" s="934" t="s">
        <v>1597</v>
      </c>
      <c r="K74" s="934">
        <v>0</v>
      </c>
      <c r="L74" s="934">
        <v>525</v>
      </c>
      <c r="M74" s="934">
        <v>0</v>
      </c>
      <c r="N74" s="934">
        <v>0</v>
      </c>
      <c r="O74" s="793" t="s">
        <v>2419</v>
      </c>
      <c r="P74" s="793" t="s">
        <v>2420</v>
      </c>
      <c r="Q74" s="935">
        <v>46276</v>
      </c>
      <c r="R74" s="935">
        <v>52231</v>
      </c>
      <c r="S74" s="936">
        <v>2.7446315399999999</v>
      </c>
      <c r="T74" s="795">
        <v>45444</v>
      </c>
      <c r="U74" s="797" t="s">
        <v>2421</v>
      </c>
      <c r="V74" s="799" t="s">
        <v>2422</v>
      </c>
      <c r="W74" s="798">
        <v>7.2038180959835578E-3</v>
      </c>
      <c r="X74" s="798"/>
      <c r="Y74" s="798"/>
      <c r="Z74" s="798"/>
      <c r="AA74" s="798" t="s">
        <v>2423</v>
      </c>
      <c r="AB74" s="798" t="s">
        <v>2424</v>
      </c>
      <c r="AC74" s="798" t="s">
        <v>1347</v>
      </c>
      <c r="AD74" s="798"/>
      <c r="AF74" s="789"/>
    </row>
    <row r="75" spans="1:32">
      <c r="A75" s="789"/>
      <c r="B75" s="210">
        <f t="shared" si="0"/>
        <v>34</v>
      </c>
      <c r="C75" s="210" t="s">
        <v>2425</v>
      </c>
      <c r="D75" s="210" t="s">
        <v>2426</v>
      </c>
      <c r="E75" s="210" t="s">
        <v>2427</v>
      </c>
      <c r="F75" s="790">
        <v>1</v>
      </c>
      <c r="G75" s="210" t="s">
        <v>786</v>
      </c>
      <c r="H75" s="786">
        <v>45717</v>
      </c>
      <c r="I75" s="941">
        <v>13.251431093333334</v>
      </c>
      <c r="J75" s="937" t="s">
        <v>1572</v>
      </c>
      <c r="K75" s="937">
        <v>0</v>
      </c>
      <c r="L75" s="937">
        <v>230</v>
      </c>
      <c r="M75" s="937">
        <v>0</v>
      </c>
      <c r="N75" s="937">
        <v>0</v>
      </c>
      <c r="O75" s="210" t="s">
        <v>2428</v>
      </c>
      <c r="P75" s="210" t="s">
        <v>2429</v>
      </c>
      <c r="Q75" s="938">
        <v>46096</v>
      </c>
      <c r="R75" s="938">
        <v>52231</v>
      </c>
      <c r="S75" s="939">
        <v>2.0279618200000002</v>
      </c>
      <c r="T75" s="786">
        <v>45444</v>
      </c>
      <c r="U75" s="787" t="s">
        <v>2430</v>
      </c>
      <c r="V75" s="159" t="s">
        <v>2431</v>
      </c>
      <c r="W75" s="789">
        <v>9.3870366666666677E-3</v>
      </c>
      <c r="X75" s="789"/>
      <c r="Y75" s="789"/>
      <c r="Z75" s="789"/>
      <c r="AA75" s="789" t="s">
        <v>2432</v>
      </c>
      <c r="AB75" s="789" t="s">
        <v>2433</v>
      </c>
      <c r="AC75" s="789" t="s">
        <v>1225</v>
      </c>
      <c r="AD75" s="789"/>
      <c r="AF75" s="789"/>
    </row>
    <row r="76" spans="1:32">
      <c r="A76" s="789"/>
      <c r="B76" s="793">
        <f t="shared" si="0"/>
        <v>35</v>
      </c>
      <c r="C76" s="793" t="s">
        <v>2434</v>
      </c>
      <c r="D76" s="793" t="s">
        <v>2435</v>
      </c>
      <c r="E76" s="793" t="s">
        <v>2436</v>
      </c>
      <c r="F76" s="794">
        <v>1</v>
      </c>
      <c r="G76" s="793" t="s">
        <v>787</v>
      </c>
      <c r="H76" s="795">
        <v>45717</v>
      </c>
      <c r="I76" s="940">
        <v>13.251431093333334</v>
      </c>
      <c r="J76" s="934" t="s">
        <v>1589</v>
      </c>
      <c r="K76" s="934">
        <v>0</v>
      </c>
      <c r="L76" s="934">
        <v>230</v>
      </c>
      <c r="M76" s="934">
        <v>0</v>
      </c>
      <c r="N76" s="934">
        <v>0</v>
      </c>
      <c r="O76" s="793" t="s">
        <v>2437</v>
      </c>
      <c r="P76" s="793" t="s">
        <v>2438</v>
      </c>
      <c r="Q76" s="935">
        <v>46037</v>
      </c>
      <c r="R76" s="935">
        <v>52231</v>
      </c>
      <c r="S76" s="936">
        <v>2.0279618200000002</v>
      </c>
      <c r="T76" s="795">
        <v>45444</v>
      </c>
      <c r="U76" s="797" t="s">
        <v>2439</v>
      </c>
      <c r="V76" s="799" t="s">
        <v>2440</v>
      </c>
      <c r="W76" s="798">
        <v>9.3870366666666677E-3</v>
      </c>
      <c r="X76" s="798"/>
      <c r="Y76" s="798"/>
      <c r="Z76" s="798"/>
      <c r="AA76" s="798" t="s">
        <v>2441</v>
      </c>
      <c r="AB76" s="798" t="s">
        <v>2442</v>
      </c>
      <c r="AC76" s="798" t="s">
        <v>1226</v>
      </c>
      <c r="AD76" s="798"/>
      <c r="AF76" s="789"/>
    </row>
    <row r="77" spans="1:32">
      <c r="A77" s="789"/>
      <c r="B77" s="210">
        <f t="shared" si="0"/>
        <v>36</v>
      </c>
      <c r="C77" s="210" t="s">
        <v>2443</v>
      </c>
      <c r="D77" s="210" t="s">
        <v>2444</v>
      </c>
      <c r="E77" s="210" t="s">
        <v>2445</v>
      </c>
      <c r="F77" s="790">
        <v>1</v>
      </c>
      <c r="G77" s="210" t="s">
        <v>788</v>
      </c>
      <c r="H77" s="786">
        <v>45717</v>
      </c>
      <c r="I77" s="941">
        <v>13.251431093333334</v>
      </c>
      <c r="J77" s="937" t="s">
        <v>2446</v>
      </c>
      <c r="K77" s="937">
        <v>0</v>
      </c>
      <c r="L77" s="937">
        <v>230</v>
      </c>
      <c r="M77" s="937">
        <v>0</v>
      </c>
      <c r="N77" s="937">
        <v>0</v>
      </c>
      <c r="O77" s="210" t="s">
        <v>2447</v>
      </c>
      <c r="P77" s="210" t="s">
        <v>2448</v>
      </c>
      <c r="Q77" s="938">
        <v>46096</v>
      </c>
      <c r="R77" s="938">
        <v>52231</v>
      </c>
      <c r="S77" s="939">
        <v>2.0279618200000002</v>
      </c>
      <c r="T77" s="786">
        <v>45444</v>
      </c>
      <c r="U77" s="787" t="s">
        <v>2449</v>
      </c>
      <c r="V77" s="159" t="s">
        <v>2450</v>
      </c>
      <c r="W77" s="789">
        <v>9.3870366666666677E-3</v>
      </c>
      <c r="X77" s="789"/>
      <c r="Y77" s="789"/>
      <c r="Z77" s="789"/>
      <c r="AA77" s="789" t="s">
        <v>2451</v>
      </c>
      <c r="AB77" s="789" t="s">
        <v>2452</v>
      </c>
      <c r="AC77" s="789" t="s">
        <v>1227</v>
      </c>
      <c r="AD77" s="789"/>
      <c r="AF77" s="789"/>
    </row>
    <row r="78" spans="1:32">
      <c r="A78" s="789"/>
      <c r="B78" s="793">
        <f t="shared" si="0"/>
        <v>37</v>
      </c>
      <c r="C78" s="793" t="s">
        <v>2453</v>
      </c>
      <c r="D78" s="793" t="s">
        <v>2454</v>
      </c>
      <c r="E78" s="793" t="s">
        <v>2455</v>
      </c>
      <c r="F78" s="794">
        <v>1</v>
      </c>
      <c r="G78" s="793" t="s">
        <v>934</v>
      </c>
      <c r="H78" s="795">
        <v>45717</v>
      </c>
      <c r="I78" s="940">
        <v>5.704132190000001</v>
      </c>
      <c r="J78" s="934" t="s">
        <v>1582</v>
      </c>
      <c r="K78" s="934">
        <v>0</v>
      </c>
      <c r="L78" s="934">
        <v>138</v>
      </c>
      <c r="M78" s="934">
        <v>16</v>
      </c>
      <c r="N78" s="934">
        <v>0</v>
      </c>
      <c r="O78" s="793" t="s">
        <v>2456</v>
      </c>
      <c r="P78" s="793" t="s">
        <v>2457</v>
      </c>
      <c r="Q78" s="935">
        <v>45867</v>
      </c>
      <c r="R78" s="935">
        <v>52231</v>
      </c>
      <c r="S78" s="936">
        <v>1.4890954999999999</v>
      </c>
      <c r="T78" s="795">
        <v>45444</v>
      </c>
      <c r="U78" s="797" t="s">
        <v>2458</v>
      </c>
      <c r="V78" s="799" t="s">
        <v>2459</v>
      </c>
      <c r="W78" s="798">
        <v>6.8201949999999997E-2</v>
      </c>
      <c r="X78" s="798"/>
      <c r="Y78" s="798"/>
      <c r="Z78" s="798"/>
      <c r="AA78" s="798" t="s">
        <v>2460</v>
      </c>
      <c r="AB78" s="798" t="s">
        <v>2461</v>
      </c>
      <c r="AC78" s="798" t="s">
        <v>1289</v>
      </c>
      <c r="AD78" s="798"/>
      <c r="AF78" s="789"/>
    </row>
    <row r="79" spans="1:32">
      <c r="A79" s="789"/>
      <c r="B79" s="210">
        <f t="shared" si="0"/>
        <v>38</v>
      </c>
      <c r="C79" s="210" t="s">
        <v>2462</v>
      </c>
      <c r="D79" s="210" t="s">
        <v>2463</v>
      </c>
      <c r="E79" s="210" t="s">
        <v>2464</v>
      </c>
      <c r="F79" s="790">
        <v>1</v>
      </c>
      <c r="G79" s="210" t="s">
        <v>935</v>
      </c>
      <c r="H79" s="786">
        <v>45717</v>
      </c>
      <c r="I79" s="941">
        <v>23.36938143750001</v>
      </c>
      <c r="J79" s="937" t="s">
        <v>2465</v>
      </c>
      <c r="K79" s="937">
        <v>0</v>
      </c>
      <c r="L79" s="937">
        <v>230</v>
      </c>
      <c r="M79" s="937">
        <v>41</v>
      </c>
      <c r="N79" s="937">
        <v>0</v>
      </c>
      <c r="O79" s="210" t="s">
        <v>2466</v>
      </c>
      <c r="P79" s="210" t="s">
        <v>2467</v>
      </c>
      <c r="Q79" s="938">
        <v>46142</v>
      </c>
      <c r="R79" s="938">
        <v>52231</v>
      </c>
      <c r="S79" s="939">
        <v>4.7442469499999991</v>
      </c>
      <c r="T79" s="786">
        <v>45444</v>
      </c>
      <c r="U79" s="787" t="s">
        <v>2468</v>
      </c>
      <c r="V79" s="159" t="s">
        <v>2469</v>
      </c>
      <c r="W79" s="789">
        <v>2.3801317500000002E-2</v>
      </c>
      <c r="X79" s="789"/>
      <c r="Y79" s="789"/>
      <c r="Z79" s="789"/>
      <c r="AA79" s="789" t="s">
        <v>2470</v>
      </c>
      <c r="AB79" s="789" t="s">
        <v>2471</v>
      </c>
      <c r="AC79" s="789" t="s">
        <v>1281</v>
      </c>
      <c r="AD79" s="789"/>
      <c r="AF79" s="789"/>
    </row>
    <row r="80" spans="1:32">
      <c r="A80" s="789"/>
      <c r="B80" s="793">
        <f t="shared" si="0"/>
        <v>39</v>
      </c>
      <c r="C80" s="793" t="s">
        <v>2472</v>
      </c>
      <c r="D80" s="793" t="s">
        <v>2473</v>
      </c>
      <c r="E80" s="793" t="s">
        <v>2474</v>
      </c>
      <c r="F80" s="794">
        <v>1</v>
      </c>
      <c r="G80" s="793" t="s">
        <v>936</v>
      </c>
      <c r="H80" s="795">
        <v>45717</v>
      </c>
      <c r="I80" s="940">
        <v>23.36938143750001</v>
      </c>
      <c r="J80" s="934" t="s">
        <v>2475</v>
      </c>
      <c r="K80" s="934">
        <v>0</v>
      </c>
      <c r="L80" s="934">
        <v>230</v>
      </c>
      <c r="M80" s="934">
        <v>41</v>
      </c>
      <c r="N80" s="934">
        <v>0</v>
      </c>
      <c r="O80" s="793" t="s">
        <v>2476</v>
      </c>
      <c r="P80" s="793" t="s">
        <v>2477</v>
      </c>
      <c r="Q80" s="935">
        <v>46129</v>
      </c>
      <c r="R80" s="935">
        <v>52231</v>
      </c>
      <c r="S80" s="936">
        <v>4.7442469499999991</v>
      </c>
      <c r="T80" s="795">
        <v>45444</v>
      </c>
      <c r="U80" s="797" t="s">
        <v>2478</v>
      </c>
      <c r="V80" s="799" t="s">
        <v>2479</v>
      </c>
      <c r="W80" s="798">
        <v>2.3801317500000002E-2</v>
      </c>
      <c r="X80" s="798"/>
      <c r="Y80" s="798"/>
      <c r="Z80" s="798"/>
      <c r="AA80" s="798" t="s">
        <v>2480</v>
      </c>
      <c r="AB80" s="798" t="s">
        <v>2481</v>
      </c>
      <c r="AC80" s="798" t="s">
        <v>1280</v>
      </c>
      <c r="AD80" s="798"/>
      <c r="AF80" s="789"/>
    </row>
    <row r="81" spans="1:32">
      <c r="A81" s="789"/>
      <c r="B81" s="210">
        <f t="shared" si="0"/>
        <v>40</v>
      </c>
      <c r="C81" s="210" t="s">
        <v>2482</v>
      </c>
      <c r="D81" s="210" t="s">
        <v>2483</v>
      </c>
      <c r="E81" s="210" t="s">
        <v>2484</v>
      </c>
      <c r="F81" s="790">
        <v>1</v>
      </c>
      <c r="G81" s="210" t="s">
        <v>937</v>
      </c>
      <c r="H81" s="786">
        <v>45717</v>
      </c>
      <c r="I81" s="941">
        <v>23.36938143750001</v>
      </c>
      <c r="J81" s="937" t="s">
        <v>1586</v>
      </c>
      <c r="K81" s="937">
        <v>0</v>
      </c>
      <c r="L81" s="937">
        <v>138</v>
      </c>
      <c r="M81" s="937">
        <v>35</v>
      </c>
      <c r="N81" s="937">
        <v>0</v>
      </c>
      <c r="O81" s="210" t="s">
        <v>2485</v>
      </c>
      <c r="P81" s="210" t="s">
        <v>2486</v>
      </c>
      <c r="Q81" s="938">
        <v>45914</v>
      </c>
      <c r="R81" s="938">
        <v>52231</v>
      </c>
      <c r="S81" s="939">
        <v>3.0347860400000002</v>
      </c>
      <c r="T81" s="786">
        <v>45444</v>
      </c>
      <c r="U81" s="787" t="s">
        <v>2487</v>
      </c>
      <c r="V81" s="159" t="s">
        <v>2488</v>
      </c>
      <c r="W81" s="789">
        <v>2.3801317500000002E-2</v>
      </c>
      <c r="X81" s="789"/>
      <c r="Y81" s="789"/>
      <c r="Z81" s="789"/>
      <c r="AA81" s="789" t="s">
        <v>2489</v>
      </c>
      <c r="AB81" s="789" t="s">
        <v>2490</v>
      </c>
      <c r="AC81" s="789" t="s">
        <v>1283</v>
      </c>
      <c r="AD81" s="789"/>
      <c r="AF81" s="789"/>
    </row>
    <row r="82" spans="1:32">
      <c r="A82" s="789"/>
      <c r="B82" s="793">
        <f t="shared" si="0"/>
        <v>41</v>
      </c>
      <c r="C82" s="793" t="s">
        <v>2491</v>
      </c>
      <c r="D82" s="793" t="s">
        <v>2492</v>
      </c>
      <c r="E82" s="793" t="s">
        <v>2493</v>
      </c>
      <c r="F82" s="794">
        <v>1</v>
      </c>
      <c r="G82" s="793" t="s">
        <v>938</v>
      </c>
      <c r="H82" s="795">
        <v>45717</v>
      </c>
      <c r="I82" s="940">
        <v>23.36938143750001</v>
      </c>
      <c r="J82" s="934" t="s">
        <v>2494</v>
      </c>
      <c r="K82" s="934">
        <v>0</v>
      </c>
      <c r="L82" s="934">
        <v>138</v>
      </c>
      <c r="M82" s="934">
        <v>10</v>
      </c>
      <c r="N82" s="934">
        <v>0</v>
      </c>
      <c r="O82" s="793" t="s">
        <v>2495</v>
      </c>
      <c r="P82" s="793" t="s">
        <v>2496</v>
      </c>
      <c r="Q82" s="935">
        <v>46127</v>
      </c>
      <c r="R82" s="935">
        <v>52231</v>
      </c>
      <c r="S82" s="936">
        <v>3.0644230399999999</v>
      </c>
      <c r="T82" s="795">
        <v>45444</v>
      </c>
      <c r="U82" s="797" t="s">
        <v>2497</v>
      </c>
      <c r="V82" s="799" t="s">
        <v>2498</v>
      </c>
      <c r="W82" s="798">
        <v>2.3801317500000002E-2</v>
      </c>
      <c r="X82" s="798"/>
      <c r="Y82" s="798"/>
      <c r="Z82" s="798"/>
      <c r="AA82" s="798" t="s">
        <v>2499</v>
      </c>
      <c r="AB82" s="798" t="s">
        <v>2500</v>
      </c>
      <c r="AC82" s="798" t="s">
        <v>1282</v>
      </c>
      <c r="AD82" s="798"/>
      <c r="AF82" s="789"/>
    </row>
    <row r="83" spans="1:32">
      <c r="A83" s="789"/>
      <c r="B83" s="210">
        <f t="shared" si="0"/>
        <v>42</v>
      </c>
      <c r="C83" s="210" t="s">
        <v>2501</v>
      </c>
      <c r="D83" s="210" t="s">
        <v>2502</v>
      </c>
      <c r="E83" s="210" t="s">
        <v>2503</v>
      </c>
      <c r="F83" s="790">
        <v>1</v>
      </c>
      <c r="G83" s="210" t="s">
        <v>963</v>
      </c>
      <c r="H83" s="786">
        <v>45717</v>
      </c>
      <c r="I83" s="941">
        <v>15.731608240000011</v>
      </c>
      <c r="J83" s="937" t="s">
        <v>2504</v>
      </c>
      <c r="K83" s="937">
        <v>0</v>
      </c>
      <c r="L83" s="937">
        <v>230</v>
      </c>
      <c r="M83" s="937">
        <v>0</v>
      </c>
      <c r="N83" s="937">
        <v>27</v>
      </c>
      <c r="O83" s="210" t="s">
        <v>2505</v>
      </c>
      <c r="P83" s="210" t="s">
        <v>2506</v>
      </c>
      <c r="Q83" s="938">
        <v>46012</v>
      </c>
      <c r="R83" s="938">
        <v>52231</v>
      </c>
      <c r="S83" s="939">
        <v>2.6981057499999999</v>
      </c>
      <c r="T83" s="786">
        <v>45444</v>
      </c>
      <c r="U83" s="787" t="s">
        <v>2507</v>
      </c>
      <c r="V83" s="159" t="s">
        <v>2508</v>
      </c>
      <c r="W83" s="789">
        <v>3.4661480000000001E-2</v>
      </c>
      <c r="X83" s="789"/>
      <c r="Y83" s="789"/>
      <c r="Z83" s="789"/>
      <c r="AA83" s="789" t="s">
        <v>2509</v>
      </c>
      <c r="AB83" s="789" t="s">
        <v>2510</v>
      </c>
      <c r="AC83" s="789" t="s">
        <v>1156</v>
      </c>
      <c r="AD83" s="789"/>
      <c r="AF83" s="789"/>
    </row>
    <row r="84" spans="1:32">
      <c r="A84" s="789"/>
      <c r="B84" s="793">
        <f t="shared" si="0"/>
        <v>43</v>
      </c>
      <c r="C84" s="793" t="s">
        <v>2511</v>
      </c>
      <c r="D84" s="793" t="s">
        <v>2512</v>
      </c>
      <c r="E84" s="793" t="s">
        <v>2513</v>
      </c>
      <c r="F84" s="794">
        <v>1</v>
      </c>
      <c r="G84" s="793" t="s">
        <v>964</v>
      </c>
      <c r="H84" s="795">
        <v>45717</v>
      </c>
      <c r="I84" s="940">
        <v>10.647107660139932</v>
      </c>
      <c r="J84" s="934" t="s">
        <v>2514</v>
      </c>
      <c r="K84" s="934">
        <v>0</v>
      </c>
      <c r="L84" s="934">
        <v>230</v>
      </c>
      <c r="M84" s="934">
        <v>0</v>
      </c>
      <c r="N84" s="934">
        <v>23</v>
      </c>
      <c r="O84" s="793" t="s">
        <v>2515</v>
      </c>
      <c r="P84" s="793" t="s">
        <v>2516</v>
      </c>
      <c r="Q84" s="935">
        <v>46012</v>
      </c>
      <c r="R84" s="935">
        <v>52231</v>
      </c>
      <c r="S84" s="936">
        <v>1.2450990900000001</v>
      </c>
      <c r="T84" s="795">
        <v>45444</v>
      </c>
      <c r="U84" s="797" t="s">
        <v>2517</v>
      </c>
      <c r="V84" s="799" t="s">
        <v>2518</v>
      </c>
      <c r="W84" s="798">
        <v>2.8511180000000001E-2</v>
      </c>
      <c r="X84" s="798"/>
      <c r="Y84" s="798"/>
      <c r="Z84" s="798"/>
      <c r="AA84" s="798" t="s">
        <v>2519</v>
      </c>
      <c r="AB84" s="798" t="s">
        <v>2520</v>
      </c>
      <c r="AC84" s="798" t="s">
        <v>1228</v>
      </c>
      <c r="AD84" s="798"/>
      <c r="AF84" s="789"/>
    </row>
    <row r="85" spans="1:32">
      <c r="A85" s="789"/>
      <c r="B85" s="210">
        <f t="shared" si="0"/>
        <v>44</v>
      </c>
      <c r="C85" s="210" t="s">
        <v>2521</v>
      </c>
      <c r="D85" s="210" t="s">
        <v>2522</v>
      </c>
      <c r="E85" s="210" t="s">
        <v>2523</v>
      </c>
      <c r="F85" s="790">
        <v>1</v>
      </c>
      <c r="G85" s="210" t="s">
        <v>1008</v>
      </c>
      <c r="H85" s="786">
        <v>45717</v>
      </c>
      <c r="I85" s="941">
        <v>1.623778216119327</v>
      </c>
      <c r="J85" s="937" t="s">
        <v>1559</v>
      </c>
      <c r="K85" s="937">
        <v>0</v>
      </c>
      <c r="L85" s="937">
        <v>13.8</v>
      </c>
      <c r="M85" s="937">
        <v>0</v>
      </c>
      <c r="N85" s="937">
        <v>0</v>
      </c>
      <c r="O85" s="210" t="s">
        <v>2524</v>
      </c>
      <c r="P85" s="210" t="s">
        <v>2525</v>
      </c>
      <c r="Q85" s="938">
        <v>46538</v>
      </c>
      <c r="R85" s="938">
        <v>52231</v>
      </c>
      <c r="S85" s="939">
        <v>0.31622012999999999</v>
      </c>
      <c r="T85" s="786">
        <v>45444</v>
      </c>
      <c r="U85" s="787" t="s">
        <v>2526</v>
      </c>
      <c r="V85" s="159" t="s">
        <v>2527</v>
      </c>
      <c r="W85" s="789">
        <v>4.6850322065474315E-3</v>
      </c>
      <c r="X85" s="789"/>
      <c r="Y85" s="789"/>
      <c r="Z85" s="789"/>
      <c r="AA85" s="789" t="s">
        <v>2528</v>
      </c>
      <c r="AB85" s="789" t="s">
        <v>2529</v>
      </c>
      <c r="AC85" s="789" t="s">
        <v>1219</v>
      </c>
      <c r="AD85" s="789"/>
      <c r="AF85" s="789"/>
    </row>
    <row r="86" spans="1:32">
      <c r="A86" s="789"/>
      <c r="B86" s="793">
        <f t="shared" si="0"/>
        <v>45</v>
      </c>
      <c r="C86" s="793" t="s">
        <v>2530</v>
      </c>
      <c r="D86" s="793" t="s">
        <v>2531</v>
      </c>
      <c r="E86" s="793" t="s">
        <v>2532</v>
      </c>
      <c r="F86" s="794">
        <v>1</v>
      </c>
      <c r="G86" s="793" t="s">
        <v>1009</v>
      </c>
      <c r="H86" s="795">
        <v>45717</v>
      </c>
      <c r="I86" s="940">
        <v>1.623778216119327</v>
      </c>
      <c r="J86" s="934" t="s">
        <v>2533</v>
      </c>
      <c r="K86" s="934">
        <v>0</v>
      </c>
      <c r="L86" s="934">
        <v>13.8</v>
      </c>
      <c r="M86" s="934">
        <v>0</v>
      </c>
      <c r="N86" s="934">
        <v>0</v>
      </c>
      <c r="O86" s="793" t="s">
        <v>2534</v>
      </c>
      <c r="P86" s="793" t="s">
        <v>2535</v>
      </c>
      <c r="Q86" s="935">
        <v>46538</v>
      </c>
      <c r="R86" s="935">
        <v>52231</v>
      </c>
      <c r="S86" s="936">
        <v>0.31622012999999999</v>
      </c>
      <c r="T86" s="795">
        <v>45444</v>
      </c>
      <c r="U86" s="797" t="s">
        <v>2536</v>
      </c>
      <c r="V86" s="799" t="s">
        <v>2537</v>
      </c>
      <c r="W86" s="798">
        <v>4.6850322065474315E-3</v>
      </c>
      <c r="X86" s="798"/>
      <c r="Y86" s="798"/>
      <c r="Z86" s="798"/>
      <c r="AA86" s="798" t="s">
        <v>2538</v>
      </c>
      <c r="AB86" s="798" t="s">
        <v>2539</v>
      </c>
      <c r="AC86" s="798" t="s">
        <v>1218</v>
      </c>
      <c r="AD86" s="798"/>
      <c r="AF86" s="789"/>
    </row>
    <row r="87" spans="1:32">
      <c r="A87" s="789"/>
      <c r="B87" s="210">
        <f t="shared" si="0"/>
        <v>46</v>
      </c>
      <c r="C87" s="210" t="s">
        <v>2540</v>
      </c>
      <c r="D87" s="210" t="s">
        <v>2541</v>
      </c>
      <c r="E87" s="210" t="s">
        <v>2542</v>
      </c>
      <c r="F87" s="790">
        <v>1</v>
      </c>
      <c r="G87" s="210" t="s">
        <v>1010</v>
      </c>
      <c r="H87" s="786">
        <v>45717</v>
      </c>
      <c r="I87" s="941">
        <v>1.623778216119327</v>
      </c>
      <c r="J87" s="937" t="s">
        <v>2543</v>
      </c>
      <c r="K87" s="937">
        <v>0</v>
      </c>
      <c r="L87" s="937">
        <v>13.8</v>
      </c>
      <c r="M87" s="937">
        <v>0</v>
      </c>
      <c r="N87" s="937">
        <v>0</v>
      </c>
      <c r="O87" s="210" t="s">
        <v>2544</v>
      </c>
      <c r="P87" s="210" t="s">
        <v>2545</v>
      </c>
      <c r="Q87" s="938">
        <v>46538</v>
      </c>
      <c r="R87" s="938">
        <v>52231</v>
      </c>
      <c r="S87" s="939">
        <v>0.31622012999999999</v>
      </c>
      <c r="T87" s="786">
        <v>45444</v>
      </c>
      <c r="U87" s="787" t="s">
        <v>2546</v>
      </c>
      <c r="V87" s="159" t="s">
        <v>2547</v>
      </c>
      <c r="W87" s="789">
        <v>4.6850322065474315E-3</v>
      </c>
      <c r="X87" s="789"/>
      <c r="Y87" s="789"/>
      <c r="Z87" s="789"/>
      <c r="AA87" s="789" t="s">
        <v>2548</v>
      </c>
      <c r="AB87" s="789" t="s">
        <v>2549</v>
      </c>
      <c r="AC87" s="789" t="s">
        <v>1217</v>
      </c>
      <c r="AD87" s="789"/>
      <c r="AF87" s="789"/>
    </row>
    <row r="88" spans="1:32">
      <c r="A88" s="789"/>
      <c r="B88" s="793">
        <f t="shared" si="0"/>
        <v>47</v>
      </c>
      <c r="C88" s="793" t="s">
        <v>2550</v>
      </c>
      <c r="D88" s="793" t="s">
        <v>2551</v>
      </c>
      <c r="E88" s="793" t="s">
        <v>2552</v>
      </c>
      <c r="F88" s="794">
        <v>1</v>
      </c>
      <c r="G88" s="793" t="s">
        <v>1011</v>
      </c>
      <c r="H88" s="795">
        <v>45717</v>
      </c>
      <c r="I88" s="940">
        <v>1.623778216119327</v>
      </c>
      <c r="J88" s="934" t="s">
        <v>2553</v>
      </c>
      <c r="K88" s="934">
        <v>0</v>
      </c>
      <c r="L88" s="934">
        <v>13.8</v>
      </c>
      <c r="M88" s="934">
        <v>0</v>
      </c>
      <c r="N88" s="934">
        <v>0</v>
      </c>
      <c r="O88" s="793" t="s">
        <v>2554</v>
      </c>
      <c r="P88" s="793" t="s">
        <v>2555</v>
      </c>
      <c r="Q88" s="935">
        <v>46538</v>
      </c>
      <c r="R88" s="935">
        <v>52231</v>
      </c>
      <c r="S88" s="936">
        <v>0.31622012999999999</v>
      </c>
      <c r="T88" s="795">
        <v>45444</v>
      </c>
      <c r="U88" s="797" t="s">
        <v>2556</v>
      </c>
      <c r="V88" s="799" t="s">
        <v>2557</v>
      </c>
      <c r="W88" s="798">
        <v>4.6850322065474315E-3</v>
      </c>
      <c r="X88" s="798"/>
      <c r="Y88" s="798"/>
      <c r="Z88" s="798"/>
      <c r="AA88" s="798" t="s">
        <v>2558</v>
      </c>
      <c r="AB88" s="798" t="s">
        <v>2559</v>
      </c>
      <c r="AC88" s="798" t="s">
        <v>1216</v>
      </c>
      <c r="AD88" s="798"/>
      <c r="AF88" s="789"/>
    </row>
    <row r="89" spans="1:32">
      <c r="A89" s="789"/>
      <c r="B89" s="210">
        <f t="shared" si="0"/>
        <v>48</v>
      </c>
      <c r="C89" s="210" t="s">
        <v>2560</v>
      </c>
      <c r="D89" s="210" t="s">
        <v>2561</v>
      </c>
      <c r="E89" s="210" t="s">
        <v>2562</v>
      </c>
      <c r="F89" s="790">
        <v>1</v>
      </c>
      <c r="G89" s="210" t="s">
        <v>1082</v>
      </c>
      <c r="H89" s="786">
        <v>45717</v>
      </c>
      <c r="I89" s="941">
        <v>35.375239759999992</v>
      </c>
      <c r="J89" s="937" t="s">
        <v>1591</v>
      </c>
      <c r="K89" s="937">
        <v>0</v>
      </c>
      <c r="L89" s="937">
        <v>230</v>
      </c>
      <c r="M89" s="937">
        <v>165</v>
      </c>
      <c r="N89" s="937">
        <v>0</v>
      </c>
      <c r="O89" s="210" t="s">
        <v>2563</v>
      </c>
      <c r="P89" s="210" t="s">
        <v>2564</v>
      </c>
      <c r="Q89" s="938">
        <v>46310</v>
      </c>
      <c r="R89" s="938">
        <v>52231</v>
      </c>
      <c r="S89" s="939">
        <v>5.9307164000000006</v>
      </c>
      <c r="T89" s="786">
        <v>45444</v>
      </c>
      <c r="U89" s="787" t="s">
        <v>2565</v>
      </c>
      <c r="V89" s="159" t="s">
        <v>2566</v>
      </c>
      <c r="W89" s="789">
        <v>6.5540370000000001E-2</v>
      </c>
      <c r="X89" s="789"/>
      <c r="Y89" s="789"/>
      <c r="Z89" s="789"/>
      <c r="AA89" s="789" t="s">
        <v>2567</v>
      </c>
      <c r="AB89" s="789" t="s">
        <v>2568</v>
      </c>
      <c r="AC89" s="789" t="s">
        <v>1239</v>
      </c>
      <c r="AD89" s="789"/>
      <c r="AF89" s="789"/>
    </row>
    <row r="90" spans="1:32">
      <c r="A90" s="789"/>
      <c r="B90" s="793">
        <f t="shared" si="0"/>
        <v>49</v>
      </c>
      <c r="C90" s="793" t="s">
        <v>2569</v>
      </c>
      <c r="D90" s="793" t="s">
        <v>2570</v>
      </c>
      <c r="E90" s="793" t="s">
        <v>2571</v>
      </c>
      <c r="F90" s="794">
        <v>1</v>
      </c>
      <c r="G90" s="793" t="s">
        <v>481</v>
      </c>
      <c r="H90" s="795">
        <v>45717</v>
      </c>
      <c r="I90" s="940">
        <v>41.088237968538202</v>
      </c>
      <c r="J90" s="934" t="s">
        <v>1593</v>
      </c>
      <c r="K90" s="934">
        <v>0</v>
      </c>
      <c r="L90" s="934">
        <v>230</v>
      </c>
      <c r="M90" s="934">
        <v>100</v>
      </c>
      <c r="N90" s="934">
        <v>0</v>
      </c>
      <c r="O90" s="793" t="s">
        <v>2572</v>
      </c>
      <c r="P90" s="793" t="s">
        <v>2573</v>
      </c>
      <c r="Q90" s="935">
        <v>45898</v>
      </c>
      <c r="R90" s="935">
        <v>52231</v>
      </c>
      <c r="S90" s="936">
        <v>3.5053349100000002</v>
      </c>
      <c r="T90" s="795">
        <v>45444</v>
      </c>
      <c r="U90" s="797" t="s">
        <v>2574</v>
      </c>
      <c r="V90" s="799" t="s">
        <v>2575</v>
      </c>
      <c r="W90" s="798">
        <v>1.6937448099999999</v>
      </c>
      <c r="X90" s="798"/>
      <c r="Y90" s="798"/>
      <c r="Z90" s="798"/>
      <c r="AA90" s="798" t="s">
        <v>2576</v>
      </c>
      <c r="AB90" s="798" t="s">
        <v>2577</v>
      </c>
      <c r="AC90" s="798" t="s">
        <v>1305</v>
      </c>
      <c r="AD90" s="798"/>
      <c r="AF90" s="789"/>
    </row>
    <row r="91" spans="1:32">
      <c r="A91" s="789"/>
      <c r="B91" s="210">
        <f t="shared" si="0"/>
        <v>50</v>
      </c>
      <c r="C91" s="210" t="s">
        <v>2578</v>
      </c>
      <c r="D91" s="210" t="s">
        <v>2579</v>
      </c>
      <c r="E91" s="210" t="s">
        <v>2580</v>
      </c>
      <c r="F91" s="790">
        <v>1</v>
      </c>
      <c r="G91" s="210" t="s">
        <v>480</v>
      </c>
      <c r="H91" s="786">
        <v>45717</v>
      </c>
      <c r="I91" s="941">
        <v>44.527550000000005</v>
      </c>
      <c r="J91" s="937" t="s">
        <v>1588</v>
      </c>
      <c r="K91" s="937">
        <v>0</v>
      </c>
      <c r="L91" s="937">
        <v>500</v>
      </c>
      <c r="M91" s="937">
        <v>0</v>
      </c>
      <c r="N91" s="937">
        <v>150</v>
      </c>
      <c r="O91" s="210" t="s">
        <v>2581</v>
      </c>
      <c r="P91" s="210" t="s">
        <v>2582</v>
      </c>
      <c r="Q91" s="938">
        <v>45808</v>
      </c>
      <c r="R91" s="938">
        <v>52231</v>
      </c>
      <c r="S91" s="939">
        <v>5.3139221399999998</v>
      </c>
      <c r="T91" s="786">
        <v>45444</v>
      </c>
      <c r="U91" s="787" t="s">
        <v>2583</v>
      </c>
      <c r="V91" s="159" t="s">
        <v>2584</v>
      </c>
      <c r="W91" s="789">
        <v>4.1759658599999998</v>
      </c>
      <c r="X91" s="789"/>
      <c r="Y91" s="789"/>
      <c r="Z91" s="789"/>
      <c r="AA91" s="789" t="s">
        <v>2585</v>
      </c>
      <c r="AB91" s="789" t="s">
        <v>2586</v>
      </c>
      <c r="AC91" s="789" t="s">
        <v>1353</v>
      </c>
      <c r="AD91" s="789"/>
      <c r="AF91" s="789"/>
    </row>
    <row r="92" spans="1:32">
      <c r="A92" s="789"/>
      <c r="B92" s="793">
        <f t="shared" si="0"/>
        <v>51</v>
      </c>
      <c r="C92" s="793" t="s">
        <v>2587</v>
      </c>
      <c r="D92" s="793" t="s">
        <v>2588</v>
      </c>
      <c r="E92" s="793" t="s">
        <v>2589</v>
      </c>
      <c r="F92" s="794">
        <v>1</v>
      </c>
      <c r="G92" s="793" t="s">
        <v>479</v>
      </c>
      <c r="H92" s="795">
        <v>45717</v>
      </c>
      <c r="I92" s="940">
        <v>63.313524949999994</v>
      </c>
      <c r="J92" s="934" t="s">
        <v>1579</v>
      </c>
      <c r="K92" s="934">
        <v>0</v>
      </c>
      <c r="L92" s="934">
        <v>500</v>
      </c>
      <c r="M92" s="934">
        <v>300</v>
      </c>
      <c r="N92" s="934">
        <v>0</v>
      </c>
      <c r="O92" s="793" t="s">
        <v>49</v>
      </c>
      <c r="P92" s="793" t="s">
        <v>2590</v>
      </c>
      <c r="Q92" s="935">
        <v>45838</v>
      </c>
      <c r="R92" s="935">
        <v>52231</v>
      </c>
      <c r="S92" s="936">
        <v>6.8741083800000009</v>
      </c>
      <c r="T92" s="795">
        <v>45444</v>
      </c>
      <c r="U92" s="797" t="s">
        <v>2591</v>
      </c>
      <c r="V92" s="799" t="s">
        <v>2592</v>
      </c>
      <c r="W92" s="798">
        <v>3.33570542</v>
      </c>
      <c r="X92" s="798"/>
      <c r="Y92" s="798"/>
      <c r="Z92" s="798"/>
      <c r="AA92" s="798" t="s">
        <v>2593</v>
      </c>
      <c r="AB92" s="798" t="s">
        <v>2594</v>
      </c>
      <c r="AC92" s="798" t="s">
        <v>1343</v>
      </c>
      <c r="AD92" s="798"/>
      <c r="AF92" s="789"/>
    </row>
    <row r="93" spans="1:32">
      <c r="A93" s="789"/>
      <c r="B93" s="210">
        <f t="shared" si="0"/>
        <v>52</v>
      </c>
      <c r="C93" s="210" t="s">
        <v>2595</v>
      </c>
      <c r="D93" s="210" t="s">
        <v>2596</v>
      </c>
      <c r="E93" s="210" t="s">
        <v>2597</v>
      </c>
      <c r="F93" s="790">
        <v>1</v>
      </c>
      <c r="G93" s="210" t="s">
        <v>565</v>
      </c>
      <c r="H93" s="786">
        <v>45717</v>
      </c>
      <c r="I93" s="941">
        <v>15.339777689999998</v>
      </c>
      <c r="J93" s="937" t="s">
        <v>2598</v>
      </c>
      <c r="K93" s="937">
        <v>0</v>
      </c>
      <c r="L93" s="937">
        <v>230</v>
      </c>
      <c r="M93" s="937">
        <v>0</v>
      </c>
      <c r="N93" s="937">
        <v>0</v>
      </c>
      <c r="O93" s="210" t="s">
        <v>2599</v>
      </c>
      <c r="P93" s="210" t="s">
        <v>2600</v>
      </c>
      <c r="Q93" s="938">
        <v>45837</v>
      </c>
      <c r="R93" s="938">
        <v>52231</v>
      </c>
      <c r="S93" s="939">
        <v>1.7715005800000001</v>
      </c>
      <c r="T93" s="786">
        <v>45444</v>
      </c>
      <c r="U93" s="787" t="s">
        <v>2601</v>
      </c>
      <c r="V93" s="159" t="s">
        <v>2602</v>
      </c>
      <c r="W93" s="789">
        <v>0.95392666999999998</v>
      </c>
      <c r="X93" s="789"/>
      <c r="Y93" s="789"/>
      <c r="Z93" s="789"/>
      <c r="AA93" s="789" t="s">
        <v>2603</v>
      </c>
      <c r="AB93" s="789" t="s">
        <v>2604</v>
      </c>
      <c r="AC93" s="789" t="s">
        <v>1285</v>
      </c>
      <c r="AD93" s="789"/>
      <c r="AF93" s="789"/>
    </row>
    <row r="94" spans="1:32">
      <c r="A94" s="789"/>
      <c r="B94" s="793">
        <f t="shared" si="0"/>
        <v>53</v>
      </c>
      <c r="C94" s="793" t="s">
        <v>2605</v>
      </c>
      <c r="D94" s="793" t="s">
        <v>2606</v>
      </c>
      <c r="E94" s="793" t="s">
        <v>2607</v>
      </c>
      <c r="F94" s="794">
        <v>1</v>
      </c>
      <c r="G94" s="793" t="s">
        <v>566</v>
      </c>
      <c r="H94" s="795">
        <v>45717</v>
      </c>
      <c r="I94" s="940">
        <v>14.599090699999998</v>
      </c>
      <c r="J94" s="934" t="s">
        <v>2608</v>
      </c>
      <c r="K94" s="934">
        <v>0</v>
      </c>
      <c r="L94" s="934">
        <v>230</v>
      </c>
      <c r="M94" s="934">
        <v>0</v>
      </c>
      <c r="N94" s="934">
        <v>0</v>
      </c>
      <c r="O94" s="793" t="s">
        <v>2609</v>
      </c>
      <c r="P94" s="793" t="s">
        <v>2610</v>
      </c>
      <c r="Q94" s="935">
        <v>45953</v>
      </c>
      <c r="R94" s="935">
        <v>52231</v>
      </c>
      <c r="S94" s="936">
        <v>1.7715005800000001</v>
      </c>
      <c r="T94" s="795">
        <v>45444</v>
      </c>
      <c r="U94" s="797" t="s">
        <v>2611</v>
      </c>
      <c r="V94" s="799" t="s">
        <v>2612</v>
      </c>
      <c r="W94" s="798">
        <v>0.51771041000000007</v>
      </c>
      <c r="X94" s="798"/>
      <c r="Y94" s="798"/>
      <c r="Z94" s="798"/>
      <c r="AA94" s="798" t="s">
        <v>2613</v>
      </c>
      <c r="AB94" s="798" t="s">
        <v>2614</v>
      </c>
      <c r="AC94" s="798" t="s">
        <v>1284</v>
      </c>
      <c r="AD94" s="798"/>
      <c r="AF94" s="789"/>
    </row>
    <row r="95" spans="1:32">
      <c r="A95" s="789"/>
      <c r="B95" s="210">
        <f t="shared" si="0"/>
        <v>54</v>
      </c>
      <c r="C95" s="210" t="s">
        <v>2615</v>
      </c>
      <c r="D95" s="210" t="s">
        <v>2616</v>
      </c>
      <c r="E95" s="210" t="s">
        <v>2617</v>
      </c>
      <c r="F95" s="790">
        <v>1</v>
      </c>
      <c r="G95" s="210" t="s">
        <v>567</v>
      </c>
      <c r="H95" s="786">
        <v>45717</v>
      </c>
      <c r="I95" s="941">
        <v>15.652089889999999</v>
      </c>
      <c r="J95" s="937" t="s">
        <v>1590</v>
      </c>
      <c r="K95" s="937">
        <v>0</v>
      </c>
      <c r="L95" s="937">
        <v>230</v>
      </c>
      <c r="M95" s="937">
        <v>0</v>
      </c>
      <c r="N95" s="937">
        <v>0</v>
      </c>
      <c r="O95" s="210" t="s">
        <v>7325</v>
      </c>
      <c r="P95" s="210" t="s">
        <v>2618</v>
      </c>
      <c r="Q95" s="938">
        <v>45777</v>
      </c>
      <c r="R95" s="938">
        <v>52231</v>
      </c>
      <c r="S95" s="939">
        <v>1.7715005800000001</v>
      </c>
      <c r="T95" s="786">
        <v>45444</v>
      </c>
      <c r="U95" s="787" t="s">
        <v>2619</v>
      </c>
      <c r="V95" s="159" t="s">
        <v>2620</v>
      </c>
      <c r="W95" s="789">
        <v>1.1069895300000001</v>
      </c>
      <c r="X95" s="789"/>
      <c r="Y95" s="789"/>
      <c r="Z95" s="789"/>
      <c r="AA95" s="789" t="s">
        <v>2621</v>
      </c>
      <c r="AB95" s="789" t="s">
        <v>2622</v>
      </c>
      <c r="AC95" s="789" t="s">
        <v>1288</v>
      </c>
      <c r="AD95" s="789"/>
      <c r="AF95" s="789"/>
    </row>
    <row r="96" spans="1:32">
      <c r="A96" s="789"/>
      <c r="B96" s="793">
        <f t="shared" si="0"/>
        <v>55</v>
      </c>
      <c r="C96" s="793" t="s">
        <v>2623</v>
      </c>
      <c r="D96" s="793" t="s">
        <v>2624</v>
      </c>
      <c r="E96" s="793" t="s">
        <v>2625</v>
      </c>
      <c r="F96" s="794">
        <v>1</v>
      </c>
      <c r="G96" s="793" t="s">
        <v>568</v>
      </c>
      <c r="H96" s="795">
        <v>45717</v>
      </c>
      <c r="I96" s="940">
        <v>14.431864780000002</v>
      </c>
      <c r="J96" s="934" t="s">
        <v>1769</v>
      </c>
      <c r="K96" s="934">
        <v>0</v>
      </c>
      <c r="L96" s="934">
        <v>230</v>
      </c>
      <c r="M96" s="934">
        <v>0</v>
      </c>
      <c r="N96" s="934">
        <v>0</v>
      </c>
      <c r="O96" s="793" t="s">
        <v>2626</v>
      </c>
      <c r="P96" s="793" t="s">
        <v>2627</v>
      </c>
      <c r="Q96" s="935">
        <v>45917</v>
      </c>
      <c r="R96" s="935">
        <v>52231</v>
      </c>
      <c r="S96" s="936">
        <v>1.7715005800000001</v>
      </c>
      <c r="T96" s="795">
        <v>45444</v>
      </c>
      <c r="U96" s="797" t="s">
        <v>2628</v>
      </c>
      <c r="V96" s="799" t="s">
        <v>2629</v>
      </c>
      <c r="W96" s="798">
        <v>0.23500829999999998</v>
      </c>
      <c r="X96" s="798"/>
      <c r="Y96" s="798"/>
      <c r="Z96" s="798"/>
      <c r="AA96" s="798" t="s">
        <v>2630</v>
      </c>
      <c r="AB96" s="798" t="s">
        <v>2631</v>
      </c>
      <c r="AC96" s="798" t="s">
        <v>1304</v>
      </c>
      <c r="AD96" s="798"/>
      <c r="AF96" s="789"/>
    </row>
    <row r="97" spans="1:32">
      <c r="A97" s="789"/>
      <c r="B97" s="210">
        <f t="shared" si="0"/>
        <v>56</v>
      </c>
      <c r="C97" s="210" t="s">
        <v>2632</v>
      </c>
      <c r="D97" s="210" t="s">
        <v>2633</v>
      </c>
      <c r="E97" s="210" t="s">
        <v>2634</v>
      </c>
      <c r="F97" s="790">
        <v>1</v>
      </c>
      <c r="G97" s="210" t="s">
        <v>569</v>
      </c>
      <c r="H97" s="786">
        <v>45717</v>
      </c>
      <c r="I97" s="941">
        <v>13.933158339999999</v>
      </c>
      <c r="J97" s="937" t="s">
        <v>1583</v>
      </c>
      <c r="K97" s="937">
        <v>0</v>
      </c>
      <c r="L97" s="937">
        <v>500</v>
      </c>
      <c r="M97" s="937">
        <v>0</v>
      </c>
      <c r="N97" s="937">
        <v>150</v>
      </c>
      <c r="O97" s="210" t="s">
        <v>2635</v>
      </c>
      <c r="P97" s="210" t="s">
        <v>2636</v>
      </c>
      <c r="Q97" s="938">
        <v>45963</v>
      </c>
      <c r="R97" s="938">
        <v>52231</v>
      </c>
      <c r="S97" s="939">
        <v>3.2765747099999998</v>
      </c>
      <c r="T97" s="786">
        <v>45444</v>
      </c>
      <c r="U97" s="787" t="s">
        <v>2637</v>
      </c>
      <c r="V97" s="159" t="s">
        <v>2638</v>
      </c>
      <c r="W97" s="789">
        <v>2.1065901499999997</v>
      </c>
      <c r="X97" s="789"/>
      <c r="Y97" s="789"/>
      <c r="Z97" s="789"/>
      <c r="AA97" s="789" t="s">
        <v>2639</v>
      </c>
      <c r="AB97" s="789" t="s">
        <v>2640</v>
      </c>
      <c r="AC97" s="789" t="s">
        <v>1160</v>
      </c>
      <c r="AD97" s="789"/>
      <c r="AF97" s="789"/>
    </row>
    <row r="98" spans="1:32">
      <c r="A98" s="789"/>
      <c r="B98" s="793">
        <f t="shared" si="0"/>
        <v>57</v>
      </c>
      <c r="C98" s="793" t="s">
        <v>2641</v>
      </c>
      <c r="D98" s="793" t="s">
        <v>2642</v>
      </c>
      <c r="E98" s="793" t="s">
        <v>2643</v>
      </c>
      <c r="F98" s="794">
        <v>1</v>
      </c>
      <c r="G98" s="793" t="s">
        <v>570</v>
      </c>
      <c r="H98" s="795">
        <v>45717</v>
      </c>
      <c r="I98" s="940">
        <v>13.116461129999998</v>
      </c>
      <c r="J98" s="934" t="s">
        <v>1596</v>
      </c>
      <c r="K98" s="934">
        <v>0</v>
      </c>
      <c r="L98" s="934">
        <v>500</v>
      </c>
      <c r="M98" s="934">
        <v>0</v>
      </c>
      <c r="N98" s="934">
        <v>150</v>
      </c>
      <c r="O98" s="793" t="s">
        <v>2644</v>
      </c>
      <c r="P98" s="793" t="s">
        <v>2645</v>
      </c>
      <c r="Q98" s="935">
        <v>45878</v>
      </c>
      <c r="R98" s="935">
        <v>52231</v>
      </c>
      <c r="S98" s="936">
        <v>3.2765747099999998</v>
      </c>
      <c r="T98" s="795">
        <v>45444</v>
      </c>
      <c r="U98" s="797" t="s">
        <v>2646</v>
      </c>
      <c r="V98" s="799" t="s">
        <v>2647</v>
      </c>
      <c r="W98" s="798">
        <v>0.60432388000000004</v>
      </c>
      <c r="X98" s="798"/>
      <c r="Y98" s="798"/>
      <c r="Z98" s="798"/>
      <c r="AA98" s="798" t="s">
        <v>2648</v>
      </c>
      <c r="AB98" s="798" t="s">
        <v>2649</v>
      </c>
      <c r="AC98" s="798" t="s">
        <v>1310</v>
      </c>
      <c r="AD98" s="798"/>
      <c r="AF98" s="789"/>
    </row>
    <row r="99" spans="1:32">
      <c r="A99" s="789"/>
      <c r="B99" s="210">
        <f t="shared" si="0"/>
        <v>58</v>
      </c>
      <c r="C99" s="210" t="s">
        <v>2650</v>
      </c>
      <c r="D99" s="210" t="s">
        <v>2651</v>
      </c>
      <c r="E99" s="210" t="s">
        <v>2652</v>
      </c>
      <c r="F99" s="790">
        <v>1</v>
      </c>
      <c r="G99" s="210" t="s">
        <v>626</v>
      </c>
      <c r="H99" s="786">
        <v>45717</v>
      </c>
      <c r="I99" s="941">
        <v>29.573164429999999</v>
      </c>
      <c r="J99" s="937" t="s">
        <v>2653</v>
      </c>
      <c r="K99" s="937">
        <v>0</v>
      </c>
      <c r="L99" s="937">
        <v>500</v>
      </c>
      <c r="M99" s="937">
        <v>0</v>
      </c>
      <c r="N99" s="937">
        <v>150</v>
      </c>
      <c r="O99" s="210" t="s">
        <v>30</v>
      </c>
      <c r="P99" s="210" t="s">
        <v>2654</v>
      </c>
      <c r="Q99" s="938">
        <v>45775</v>
      </c>
      <c r="R99" s="938">
        <v>51787</v>
      </c>
      <c r="S99" s="939">
        <v>3.6872058999999999</v>
      </c>
      <c r="T99" s="786">
        <v>45444</v>
      </c>
      <c r="U99" s="787" t="s">
        <v>2655</v>
      </c>
      <c r="V99" s="159" t="s">
        <v>2656</v>
      </c>
      <c r="W99" s="789">
        <v>15.003130839999999</v>
      </c>
      <c r="X99" s="789"/>
      <c r="Y99" s="789"/>
      <c r="Z99" s="789"/>
      <c r="AA99" s="789" t="s">
        <v>2657</v>
      </c>
      <c r="AB99" s="789" t="s">
        <v>2658</v>
      </c>
      <c r="AC99" s="789" t="s">
        <v>1195</v>
      </c>
      <c r="AD99" s="789"/>
      <c r="AF99" s="789"/>
    </row>
    <row r="100" spans="1:32">
      <c r="A100" s="789"/>
      <c r="B100" s="793">
        <f t="shared" si="0"/>
        <v>59</v>
      </c>
      <c r="C100" s="793" t="s">
        <v>2659</v>
      </c>
      <c r="D100" s="793" t="s">
        <v>2660</v>
      </c>
      <c r="E100" s="793" t="s">
        <v>2661</v>
      </c>
      <c r="F100" s="794">
        <v>1</v>
      </c>
      <c r="G100" s="793" t="s">
        <v>627</v>
      </c>
      <c r="H100" s="795">
        <v>45717</v>
      </c>
      <c r="I100" s="940">
        <v>20.218558299999998</v>
      </c>
      <c r="J100" s="934" t="s">
        <v>1770</v>
      </c>
      <c r="K100" s="934">
        <v>0</v>
      </c>
      <c r="L100" s="934">
        <v>500</v>
      </c>
      <c r="M100" s="934">
        <v>0</v>
      </c>
      <c r="N100" s="934">
        <v>0</v>
      </c>
      <c r="O100" s="793" t="s">
        <v>2662</v>
      </c>
      <c r="P100" s="793" t="s">
        <v>2663</v>
      </c>
      <c r="Q100" s="935">
        <v>45899</v>
      </c>
      <c r="R100" s="935">
        <v>52231</v>
      </c>
      <c r="S100" s="936">
        <v>2.38437571</v>
      </c>
      <c r="T100" s="795">
        <v>45444</v>
      </c>
      <c r="U100" s="797" t="s">
        <v>2664</v>
      </c>
      <c r="V100" s="799" t="s">
        <v>2665</v>
      </c>
      <c r="W100" s="798">
        <v>5.6757649699999995</v>
      </c>
      <c r="X100" s="798"/>
      <c r="Y100" s="798"/>
      <c r="Z100" s="798"/>
      <c r="AA100" s="798" t="s">
        <v>2666</v>
      </c>
      <c r="AB100" s="798" t="s">
        <v>2667</v>
      </c>
      <c r="AC100" s="798" t="s">
        <v>1202</v>
      </c>
      <c r="AD100" s="798"/>
      <c r="AF100" s="789"/>
    </row>
    <row r="101" spans="1:32">
      <c r="A101" s="789"/>
      <c r="B101" s="210">
        <f t="shared" si="0"/>
        <v>60</v>
      </c>
      <c r="C101" s="210" t="s">
        <v>2668</v>
      </c>
      <c r="D101" s="210" t="s">
        <v>2669</v>
      </c>
      <c r="E101" s="210" t="s">
        <v>2670</v>
      </c>
      <c r="F101" s="790">
        <v>1</v>
      </c>
      <c r="G101" s="210" t="s">
        <v>628</v>
      </c>
      <c r="H101" s="786">
        <v>45717</v>
      </c>
      <c r="I101" s="941">
        <v>6.7829641700000014</v>
      </c>
      <c r="J101" s="937" t="s">
        <v>2671</v>
      </c>
      <c r="K101" s="937">
        <v>0</v>
      </c>
      <c r="L101" s="937">
        <v>500</v>
      </c>
      <c r="M101" s="937">
        <v>0</v>
      </c>
      <c r="N101" s="937">
        <v>0</v>
      </c>
      <c r="O101" s="210" t="s">
        <v>2672</v>
      </c>
      <c r="P101" s="210" t="s">
        <v>2673</v>
      </c>
      <c r="Q101" s="938">
        <v>45899</v>
      </c>
      <c r="R101" s="938">
        <v>52231</v>
      </c>
      <c r="S101" s="939">
        <v>0.7947919</v>
      </c>
      <c r="T101" s="786">
        <v>45444</v>
      </c>
      <c r="U101" s="787" t="s">
        <v>2674</v>
      </c>
      <c r="V101" s="159" t="s">
        <v>2675</v>
      </c>
      <c r="W101" s="789">
        <v>2.9444311699999997</v>
      </c>
      <c r="X101" s="789"/>
      <c r="Y101" s="789"/>
      <c r="Z101" s="789"/>
      <c r="AA101" s="789" t="s">
        <v>2676</v>
      </c>
      <c r="AB101" s="789" t="s">
        <v>2677</v>
      </c>
      <c r="AC101" s="789" t="s">
        <v>1201</v>
      </c>
      <c r="AD101" s="789"/>
      <c r="AF101" s="789"/>
    </row>
    <row r="102" spans="1:32">
      <c r="A102" s="789"/>
      <c r="B102" s="793">
        <f t="shared" si="0"/>
        <v>61</v>
      </c>
      <c r="C102" s="793" t="s">
        <v>2678</v>
      </c>
      <c r="D102" s="793" t="s">
        <v>2679</v>
      </c>
      <c r="E102" s="793" t="s">
        <v>2680</v>
      </c>
      <c r="F102" s="794">
        <v>1</v>
      </c>
      <c r="G102" s="793" t="s">
        <v>629</v>
      </c>
      <c r="H102" s="795">
        <v>45717</v>
      </c>
      <c r="I102" s="940">
        <v>9.6093264600000001</v>
      </c>
      <c r="J102" s="934" t="s">
        <v>2681</v>
      </c>
      <c r="K102" s="934">
        <v>0</v>
      </c>
      <c r="L102" s="934">
        <v>500</v>
      </c>
      <c r="M102" s="934">
        <v>0</v>
      </c>
      <c r="N102" s="934">
        <v>0</v>
      </c>
      <c r="O102" s="793" t="s">
        <v>2682</v>
      </c>
      <c r="P102" s="793" t="s">
        <v>2683</v>
      </c>
      <c r="Q102" s="935">
        <v>46006</v>
      </c>
      <c r="R102" s="935">
        <v>52231</v>
      </c>
      <c r="S102" s="936">
        <v>2.38437571</v>
      </c>
      <c r="T102" s="795">
        <v>45444</v>
      </c>
      <c r="U102" s="797" t="s">
        <v>2684</v>
      </c>
      <c r="V102" s="799" t="s">
        <v>2685</v>
      </c>
      <c r="W102" s="798">
        <v>7.5025494500000001</v>
      </c>
      <c r="X102" s="798"/>
      <c r="Y102" s="798"/>
      <c r="Z102" s="798"/>
      <c r="AA102" s="798" t="s">
        <v>2686</v>
      </c>
      <c r="AB102" s="798" t="s">
        <v>2687</v>
      </c>
      <c r="AC102" s="798" t="s">
        <v>1331</v>
      </c>
      <c r="AD102" s="798"/>
      <c r="AF102" s="789"/>
    </row>
    <row r="103" spans="1:32">
      <c r="A103" s="789"/>
      <c r="B103" s="210">
        <f t="shared" si="0"/>
        <v>62</v>
      </c>
      <c r="C103" s="210" t="s">
        <v>2688</v>
      </c>
      <c r="D103" s="210" t="s">
        <v>2689</v>
      </c>
      <c r="E103" s="210" t="s">
        <v>2690</v>
      </c>
      <c r="F103" s="790">
        <v>1</v>
      </c>
      <c r="G103" s="210" t="s">
        <v>630</v>
      </c>
      <c r="H103" s="786">
        <v>45717</v>
      </c>
      <c r="I103" s="788">
        <v>2.8059617499999998</v>
      </c>
      <c r="J103" s="937" t="s">
        <v>2691</v>
      </c>
      <c r="K103" s="937">
        <v>0</v>
      </c>
      <c r="L103" s="937">
        <v>500</v>
      </c>
      <c r="M103" s="937">
        <v>0</v>
      </c>
      <c r="N103" s="937">
        <v>0</v>
      </c>
      <c r="O103" s="210" t="s">
        <v>2692</v>
      </c>
      <c r="P103" s="210" t="s">
        <v>2693</v>
      </c>
      <c r="Q103" s="938">
        <v>46006</v>
      </c>
      <c r="R103" s="938">
        <v>52231</v>
      </c>
      <c r="S103" s="939">
        <v>0.7947919</v>
      </c>
      <c r="T103" s="786">
        <v>45444</v>
      </c>
      <c r="U103" s="787" t="s">
        <v>2694</v>
      </c>
      <c r="V103" s="159" t="s">
        <v>2695</v>
      </c>
      <c r="W103" s="789">
        <v>2.7907475300000004</v>
      </c>
      <c r="X103" s="789"/>
      <c r="Y103" s="789"/>
      <c r="Z103" s="789"/>
      <c r="AA103" s="789" t="s">
        <v>2696</v>
      </c>
      <c r="AB103" s="789" t="s">
        <v>2697</v>
      </c>
      <c r="AC103" s="789" t="s">
        <v>1330</v>
      </c>
      <c r="AD103" s="789"/>
      <c r="AF103" s="789"/>
    </row>
    <row r="104" spans="1:32">
      <c r="A104" s="789"/>
      <c r="B104" s="793">
        <f t="shared" si="0"/>
        <v>63</v>
      </c>
      <c r="C104" s="793" t="s">
        <v>2698</v>
      </c>
      <c r="D104" s="793" t="s">
        <v>2699</v>
      </c>
      <c r="E104" s="793" t="s">
        <v>2700</v>
      </c>
      <c r="F104" s="794">
        <v>1</v>
      </c>
      <c r="G104" s="793" t="s">
        <v>631</v>
      </c>
      <c r="H104" s="795">
        <v>45717</v>
      </c>
      <c r="I104" s="796">
        <v>7.9982599299999997</v>
      </c>
      <c r="J104" s="934" t="s">
        <v>2701</v>
      </c>
      <c r="K104" s="934">
        <v>0</v>
      </c>
      <c r="L104" s="934">
        <v>500</v>
      </c>
      <c r="M104" s="934">
        <v>0</v>
      </c>
      <c r="N104" s="934">
        <v>0</v>
      </c>
      <c r="O104" s="793" t="s">
        <v>2702</v>
      </c>
      <c r="P104" s="793" t="s">
        <v>2703</v>
      </c>
      <c r="Q104" s="935">
        <v>45899</v>
      </c>
      <c r="R104" s="935">
        <v>52231</v>
      </c>
      <c r="S104" s="936">
        <v>0.7947919</v>
      </c>
      <c r="T104" s="795">
        <v>45444</v>
      </c>
      <c r="U104" s="797" t="s">
        <v>2704</v>
      </c>
      <c r="V104" s="799" t="s">
        <v>2705</v>
      </c>
      <c r="W104" s="798">
        <v>2.5584443500000003</v>
      </c>
      <c r="X104" s="798"/>
      <c r="Y104" s="798"/>
      <c r="Z104" s="798"/>
      <c r="AA104" s="798" t="s">
        <v>2706</v>
      </c>
      <c r="AB104" s="798" t="s">
        <v>2707</v>
      </c>
      <c r="AC104" s="798" t="s">
        <v>1364</v>
      </c>
      <c r="AD104" s="798"/>
      <c r="AF104" s="789"/>
    </row>
    <row r="105" spans="1:32">
      <c r="A105" s="789"/>
      <c r="B105" s="210">
        <f t="shared" si="0"/>
        <v>64</v>
      </c>
      <c r="C105" s="210" t="s">
        <v>2708</v>
      </c>
      <c r="D105" s="210" t="s">
        <v>2709</v>
      </c>
      <c r="E105" s="210" t="s">
        <v>2710</v>
      </c>
      <c r="F105" s="790">
        <v>1</v>
      </c>
      <c r="G105" s="210" t="s">
        <v>632</v>
      </c>
      <c r="H105" s="786">
        <v>45717</v>
      </c>
      <c r="I105" s="788">
        <v>150.43924928000001</v>
      </c>
      <c r="J105" s="937" t="s">
        <v>1577</v>
      </c>
      <c r="K105" s="937">
        <v>0</v>
      </c>
      <c r="L105" s="937">
        <v>230</v>
      </c>
      <c r="M105" s="937">
        <v>500</v>
      </c>
      <c r="N105" s="937">
        <v>0</v>
      </c>
      <c r="O105" s="210" t="s">
        <v>2711</v>
      </c>
      <c r="P105" s="210" t="s">
        <v>2712</v>
      </c>
      <c r="Q105" s="938">
        <v>45945</v>
      </c>
      <c r="R105" s="938">
        <v>52231</v>
      </c>
      <c r="S105" s="939">
        <v>15.413242170000002</v>
      </c>
      <c r="T105" s="786">
        <v>45444</v>
      </c>
      <c r="U105" s="787" t="s">
        <v>2713</v>
      </c>
      <c r="V105" s="159" t="s">
        <v>2714</v>
      </c>
      <c r="W105" s="789">
        <v>16.099803049999998</v>
      </c>
      <c r="X105" s="789"/>
      <c r="Y105" s="789"/>
      <c r="Z105" s="789"/>
      <c r="AA105" s="789" t="s">
        <v>2715</v>
      </c>
      <c r="AB105" s="789" t="s">
        <v>2716</v>
      </c>
      <c r="AC105" s="789" t="s">
        <v>1183</v>
      </c>
      <c r="AD105" s="789"/>
      <c r="AF105" s="789"/>
    </row>
    <row r="106" spans="1:32">
      <c r="A106" s="789"/>
      <c r="B106" s="793">
        <f t="shared" si="0"/>
        <v>65</v>
      </c>
      <c r="C106" s="793" t="s">
        <v>2717</v>
      </c>
      <c r="D106" s="793" t="s">
        <v>2718</v>
      </c>
      <c r="E106" s="793" t="s">
        <v>2719</v>
      </c>
      <c r="F106" s="794">
        <v>1</v>
      </c>
      <c r="G106" s="793" t="s">
        <v>663</v>
      </c>
      <c r="H106" s="795">
        <v>45717</v>
      </c>
      <c r="I106" s="796">
        <v>60.903849459999989</v>
      </c>
      <c r="J106" s="934" t="s">
        <v>2720</v>
      </c>
      <c r="K106" s="934">
        <v>0</v>
      </c>
      <c r="L106" s="934">
        <v>500</v>
      </c>
      <c r="M106" s="934">
        <v>0</v>
      </c>
      <c r="N106" s="934">
        <v>200</v>
      </c>
      <c r="O106" s="793" t="s">
        <v>2721</v>
      </c>
      <c r="P106" s="793" t="s">
        <v>2722</v>
      </c>
      <c r="Q106" s="935">
        <v>45966</v>
      </c>
      <c r="R106" s="935">
        <v>52231</v>
      </c>
      <c r="S106" s="936">
        <v>8.1398277599999993</v>
      </c>
      <c r="T106" s="795">
        <v>45444</v>
      </c>
      <c r="U106" s="797" t="s">
        <v>2723</v>
      </c>
      <c r="V106" s="799" t="s">
        <v>2724</v>
      </c>
      <c r="W106" s="798">
        <v>0.28005057999999994</v>
      </c>
      <c r="X106" s="798"/>
      <c r="Y106" s="798"/>
      <c r="Z106" s="798"/>
      <c r="AA106" s="798" t="s">
        <v>2725</v>
      </c>
      <c r="AB106" s="798" t="s">
        <v>2726</v>
      </c>
      <c r="AC106" s="798" t="s">
        <v>1355</v>
      </c>
      <c r="AD106" s="798"/>
      <c r="AF106" s="789"/>
    </row>
    <row r="107" spans="1:32">
      <c r="A107" s="789"/>
      <c r="B107" s="210">
        <f t="shared" si="0"/>
        <v>66</v>
      </c>
      <c r="C107" s="210" t="s">
        <v>2727</v>
      </c>
      <c r="D107" s="210" t="s">
        <v>2728</v>
      </c>
      <c r="E107" s="210" t="s">
        <v>2729</v>
      </c>
      <c r="F107" s="790">
        <v>1</v>
      </c>
      <c r="G107" s="210" t="s">
        <v>1771</v>
      </c>
      <c r="H107" s="786">
        <v>45717</v>
      </c>
      <c r="I107" s="788">
        <v>17.212659340000002</v>
      </c>
      <c r="J107" s="937">
        <v>100</v>
      </c>
      <c r="K107" s="937">
        <v>0</v>
      </c>
      <c r="L107" s="937">
        <v>230</v>
      </c>
      <c r="M107" s="937">
        <v>0</v>
      </c>
      <c r="N107" s="937">
        <v>100</v>
      </c>
      <c r="O107" s="210" t="s">
        <v>2730</v>
      </c>
      <c r="P107" s="210" t="s">
        <v>2731</v>
      </c>
      <c r="Q107" s="938">
        <v>45623</v>
      </c>
      <c r="R107" s="938">
        <v>52231</v>
      </c>
      <c r="S107" s="939">
        <v>0.39452661999999999</v>
      </c>
      <c r="T107" s="786">
        <v>45444</v>
      </c>
      <c r="U107" s="787" t="s">
        <v>2732</v>
      </c>
      <c r="V107" s="159" t="s">
        <v>2733</v>
      </c>
      <c r="W107" s="789">
        <v>0.46937228999999997</v>
      </c>
      <c r="X107" s="789"/>
      <c r="Y107" s="789"/>
      <c r="Z107" s="789"/>
      <c r="AA107" s="789" t="s">
        <v>2734</v>
      </c>
      <c r="AB107" s="789" t="s">
        <v>2735</v>
      </c>
      <c r="AC107" s="789" t="s">
        <v>1203</v>
      </c>
      <c r="AD107" s="789"/>
      <c r="AF107" s="789"/>
    </row>
    <row r="108" spans="1:32">
      <c r="A108" s="789"/>
      <c r="B108" s="793">
        <f t="shared" ref="B108:B171" si="1">+B107+1</f>
        <v>67</v>
      </c>
      <c r="C108" s="793" t="s">
        <v>2736</v>
      </c>
      <c r="D108" s="793" t="s">
        <v>2737</v>
      </c>
      <c r="E108" s="793" t="s">
        <v>2738</v>
      </c>
      <c r="F108" s="794">
        <v>1</v>
      </c>
      <c r="G108" s="793" t="s">
        <v>684</v>
      </c>
      <c r="H108" s="795">
        <v>45717</v>
      </c>
      <c r="I108" s="796">
        <v>51.243943870000003</v>
      </c>
      <c r="J108" s="934" t="s">
        <v>2739</v>
      </c>
      <c r="K108" s="934">
        <v>0</v>
      </c>
      <c r="L108" s="934">
        <v>500</v>
      </c>
      <c r="M108" s="934">
        <v>300</v>
      </c>
      <c r="N108" s="934">
        <v>0</v>
      </c>
      <c r="O108" s="793" t="s">
        <v>2740</v>
      </c>
      <c r="P108" s="793" t="s">
        <v>2741</v>
      </c>
      <c r="Q108" s="935">
        <v>46012</v>
      </c>
      <c r="R108" s="935">
        <v>52231</v>
      </c>
      <c r="S108" s="936">
        <v>13.838967740000001</v>
      </c>
      <c r="T108" s="795">
        <v>45444</v>
      </c>
      <c r="U108" s="797" t="s">
        <v>2742</v>
      </c>
      <c r="V108" s="799" t="s">
        <v>2743</v>
      </c>
      <c r="W108" s="798">
        <v>0.56548498000000003</v>
      </c>
      <c r="X108" s="798"/>
      <c r="Y108" s="798"/>
      <c r="Z108" s="798"/>
      <c r="AA108" s="798" t="s">
        <v>2744</v>
      </c>
      <c r="AB108" s="798" t="s">
        <v>2745</v>
      </c>
      <c r="AC108" s="798" t="s">
        <v>1342</v>
      </c>
      <c r="AD108" s="798"/>
      <c r="AF108" s="789"/>
    </row>
    <row r="109" spans="1:32">
      <c r="A109" s="789"/>
      <c r="B109" s="210">
        <f t="shared" si="1"/>
        <v>68</v>
      </c>
      <c r="C109" s="210" t="s">
        <v>2746</v>
      </c>
      <c r="D109" s="210" t="s">
        <v>2747</v>
      </c>
      <c r="E109" s="210" t="s">
        <v>2748</v>
      </c>
      <c r="F109" s="790">
        <v>1</v>
      </c>
      <c r="G109" s="210" t="s">
        <v>891</v>
      </c>
      <c r="H109" s="786">
        <v>45717</v>
      </c>
      <c r="I109" s="788">
        <v>6.8380886699999994</v>
      </c>
      <c r="J109" s="937" t="s">
        <v>2749</v>
      </c>
      <c r="K109" s="937">
        <v>0</v>
      </c>
      <c r="L109" s="937">
        <v>230</v>
      </c>
      <c r="M109" s="937">
        <v>0</v>
      </c>
      <c r="N109" s="937">
        <v>0</v>
      </c>
      <c r="O109" s="210" t="s">
        <v>2750</v>
      </c>
      <c r="P109" s="210" t="s">
        <v>2751</v>
      </c>
      <c r="Q109" s="938">
        <v>46111</v>
      </c>
      <c r="R109" s="938">
        <v>52231</v>
      </c>
      <c r="S109" s="939">
        <v>2.3197925699999997</v>
      </c>
      <c r="T109" s="786">
        <v>45444</v>
      </c>
      <c r="U109" s="787" t="s">
        <v>2752</v>
      </c>
      <c r="V109" s="159" t="s">
        <v>2753</v>
      </c>
      <c r="W109" s="789">
        <v>2.45952466</v>
      </c>
      <c r="X109" s="789"/>
      <c r="Y109" s="789"/>
      <c r="Z109" s="789"/>
      <c r="AA109" s="789" t="s">
        <v>2754</v>
      </c>
      <c r="AB109" s="789" t="s">
        <v>2755</v>
      </c>
      <c r="AC109" s="789" t="s">
        <v>1231</v>
      </c>
      <c r="AD109" s="789"/>
      <c r="AF109" s="789"/>
    </row>
    <row r="110" spans="1:32">
      <c r="A110" s="789"/>
      <c r="B110" s="793">
        <f t="shared" si="1"/>
        <v>69</v>
      </c>
      <c r="C110" s="793" t="s">
        <v>2756</v>
      </c>
      <c r="D110" s="793" t="s">
        <v>2757</v>
      </c>
      <c r="E110" s="793" t="s">
        <v>2758</v>
      </c>
      <c r="F110" s="794">
        <v>1</v>
      </c>
      <c r="G110" s="793" t="s">
        <v>892</v>
      </c>
      <c r="H110" s="795">
        <v>45717</v>
      </c>
      <c r="I110" s="796">
        <v>6.7688955899999996</v>
      </c>
      <c r="J110" s="934" t="s">
        <v>2759</v>
      </c>
      <c r="K110" s="934">
        <v>0</v>
      </c>
      <c r="L110" s="934">
        <v>230</v>
      </c>
      <c r="M110" s="934">
        <v>0</v>
      </c>
      <c r="N110" s="934">
        <v>0</v>
      </c>
      <c r="O110" s="793" t="s">
        <v>2760</v>
      </c>
      <c r="P110" s="793" t="s">
        <v>2761</v>
      </c>
      <c r="Q110" s="935">
        <v>46111</v>
      </c>
      <c r="R110" s="935">
        <v>52231</v>
      </c>
      <c r="S110" s="936">
        <v>2.3197925699999997</v>
      </c>
      <c r="T110" s="795">
        <v>45444</v>
      </c>
      <c r="U110" s="797" t="s">
        <v>2762</v>
      </c>
      <c r="V110" s="799" t="s">
        <v>2763</v>
      </c>
      <c r="W110" s="798">
        <v>4.0141410000000002E-2</v>
      </c>
      <c r="X110" s="798"/>
      <c r="Y110" s="798"/>
      <c r="Z110" s="798"/>
      <c r="AA110" s="798" t="s">
        <v>2764</v>
      </c>
      <c r="AB110" s="798" t="s">
        <v>2765</v>
      </c>
      <c r="AC110" s="798" t="s">
        <v>1230</v>
      </c>
      <c r="AD110" s="798"/>
      <c r="AF110" s="789"/>
    </row>
    <row r="111" spans="1:32">
      <c r="A111" s="789"/>
      <c r="B111" s="210">
        <f t="shared" si="1"/>
        <v>70</v>
      </c>
      <c r="C111" s="210" t="s">
        <v>2766</v>
      </c>
      <c r="D111" s="210" t="s">
        <v>2767</v>
      </c>
      <c r="E111" s="210" t="s">
        <v>2768</v>
      </c>
      <c r="F111" s="790">
        <v>1</v>
      </c>
      <c r="G111" s="210" t="s">
        <v>893</v>
      </c>
      <c r="H111" s="786">
        <v>45717</v>
      </c>
      <c r="I111" s="788">
        <v>4.2774528912500003</v>
      </c>
      <c r="J111" s="937" t="s">
        <v>2769</v>
      </c>
      <c r="K111" s="937">
        <v>0</v>
      </c>
      <c r="L111" s="937">
        <v>230</v>
      </c>
      <c r="M111" s="937">
        <v>0</v>
      </c>
      <c r="N111" s="937">
        <v>0</v>
      </c>
      <c r="O111" s="210" t="s">
        <v>67</v>
      </c>
      <c r="P111" s="210" t="s">
        <v>2770</v>
      </c>
      <c r="Q111" s="938">
        <v>46111</v>
      </c>
      <c r="R111" s="938">
        <v>52231</v>
      </c>
      <c r="S111" s="939">
        <v>2.3208555499999997</v>
      </c>
      <c r="T111" s="786">
        <v>45444</v>
      </c>
      <c r="U111" s="787" t="s">
        <v>2771</v>
      </c>
      <c r="V111" s="159" t="s">
        <v>2772</v>
      </c>
      <c r="W111" s="789">
        <v>2.4431993400000005</v>
      </c>
      <c r="X111" s="789"/>
      <c r="Y111" s="789"/>
      <c r="Z111" s="789"/>
      <c r="AA111" s="789" t="s">
        <v>2773</v>
      </c>
      <c r="AB111" s="789" t="s">
        <v>2774</v>
      </c>
      <c r="AC111" s="789" t="s">
        <v>1296</v>
      </c>
      <c r="AD111" s="789"/>
      <c r="AF111" s="789"/>
    </row>
    <row r="112" spans="1:32">
      <c r="A112" s="789"/>
      <c r="B112" s="793">
        <f t="shared" si="1"/>
        <v>71</v>
      </c>
      <c r="C112" s="793" t="s">
        <v>2775</v>
      </c>
      <c r="D112" s="793" t="s">
        <v>2776</v>
      </c>
      <c r="E112" s="793" t="s">
        <v>2777</v>
      </c>
      <c r="F112" s="794">
        <v>1</v>
      </c>
      <c r="G112" s="793" t="s">
        <v>894</v>
      </c>
      <c r="H112" s="795">
        <v>45717</v>
      </c>
      <c r="I112" s="796">
        <v>2.7911989699999999</v>
      </c>
      <c r="J112" s="934" t="s">
        <v>1580</v>
      </c>
      <c r="K112" s="934">
        <v>0</v>
      </c>
      <c r="L112" s="934">
        <v>500</v>
      </c>
      <c r="M112" s="934">
        <v>0</v>
      </c>
      <c r="N112" s="934">
        <v>0</v>
      </c>
      <c r="O112" s="793" t="s">
        <v>2778</v>
      </c>
      <c r="P112" s="793" t="s">
        <v>2779</v>
      </c>
      <c r="Q112" s="935">
        <v>45984</v>
      </c>
      <c r="R112" s="935">
        <v>52231</v>
      </c>
      <c r="S112" s="936">
        <v>0.87830341000000001</v>
      </c>
      <c r="T112" s="795">
        <v>45444</v>
      </c>
      <c r="U112" s="797" t="s">
        <v>2780</v>
      </c>
      <c r="V112" s="799" t="s">
        <v>2781</v>
      </c>
      <c r="W112" s="798">
        <v>0.93389602999999999</v>
      </c>
      <c r="X112" s="798"/>
      <c r="Y112" s="798"/>
      <c r="Z112" s="798"/>
      <c r="AA112" s="798" t="s">
        <v>2782</v>
      </c>
      <c r="AB112" s="798" t="s">
        <v>2783</v>
      </c>
      <c r="AC112" s="798" t="s">
        <v>1159</v>
      </c>
      <c r="AD112" s="798"/>
      <c r="AF112" s="789"/>
    </row>
    <row r="113" spans="1:32">
      <c r="A113" s="789"/>
      <c r="B113" s="210">
        <f t="shared" si="1"/>
        <v>72</v>
      </c>
      <c r="C113" s="210" t="s">
        <v>2784</v>
      </c>
      <c r="D113" s="210" t="s">
        <v>2785</v>
      </c>
      <c r="E113" s="210" t="s">
        <v>2786</v>
      </c>
      <c r="F113" s="790">
        <v>1</v>
      </c>
      <c r="G113" s="210" t="s">
        <v>895</v>
      </c>
      <c r="H113" s="786">
        <v>45717</v>
      </c>
      <c r="I113" s="788">
        <v>8.4869953099999993</v>
      </c>
      <c r="J113" s="937" t="s">
        <v>2787</v>
      </c>
      <c r="K113" s="937">
        <v>0</v>
      </c>
      <c r="L113" s="937">
        <v>500</v>
      </c>
      <c r="M113" s="937">
        <v>0</v>
      </c>
      <c r="N113" s="937">
        <v>0</v>
      </c>
      <c r="O113" s="210" t="s">
        <v>2788</v>
      </c>
      <c r="P113" s="210" t="s">
        <v>2789</v>
      </c>
      <c r="Q113" s="938">
        <v>45984</v>
      </c>
      <c r="R113" s="938">
        <v>52231</v>
      </c>
      <c r="S113" s="939">
        <v>2.63491023</v>
      </c>
      <c r="T113" s="786">
        <v>45444</v>
      </c>
      <c r="U113" s="787" t="s">
        <v>2790</v>
      </c>
      <c r="V113" s="159" t="s">
        <v>2791</v>
      </c>
      <c r="W113" s="789">
        <v>2.8025138300000001</v>
      </c>
      <c r="X113" s="789"/>
      <c r="Y113" s="789"/>
      <c r="Z113" s="789"/>
      <c r="AA113" s="789" t="s">
        <v>2792</v>
      </c>
      <c r="AB113" s="789" t="s">
        <v>2793</v>
      </c>
      <c r="AC113" s="789" t="s">
        <v>1157</v>
      </c>
      <c r="AD113" s="789"/>
      <c r="AF113" s="789"/>
    </row>
    <row r="114" spans="1:32">
      <c r="A114" s="789"/>
      <c r="B114" s="793">
        <f t="shared" si="1"/>
        <v>73</v>
      </c>
      <c r="C114" s="793" t="s">
        <v>2794</v>
      </c>
      <c r="D114" s="793" t="s">
        <v>2795</v>
      </c>
      <c r="E114" s="793" t="s">
        <v>2796</v>
      </c>
      <c r="F114" s="794">
        <v>1</v>
      </c>
      <c r="G114" s="793" t="s">
        <v>896</v>
      </c>
      <c r="H114" s="795">
        <v>45717</v>
      </c>
      <c r="I114" s="796">
        <v>8.2231238700000002</v>
      </c>
      <c r="J114" s="934" t="s">
        <v>2797</v>
      </c>
      <c r="K114" s="934">
        <v>0</v>
      </c>
      <c r="L114" s="934">
        <v>500</v>
      </c>
      <c r="M114" s="934">
        <v>0</v>
      </c>
      <c r="N114" s="934">
        <v>0</v>
      </c>
      <c r="O114" s="793" t="s">
        <v>2798</v>
      </c>
      <c r="P114" s="793" t="s">
        <v>2799</v>
      </c>
      <c r="Q114" s="935">
        <v>45984</v>
      </c>
      <c r="R114" s="935">
        <v>52231</v>
      </c>
      <c r="S114" s="936">
        <v>2.63491023</v>
      </c>
      <c r="T114" s="795">
        <v>45444</v>
      </c>
      <c r="U114" s="797" t="s">
        <v>2800</v>
      </c>
      <c r="V114" s="799" t="s">
        <v>2801</v>
      </c>
      <c r="W114" s="798">
        <v>2.82092768</v>
      </c>
      <c r="X114" s="798"/>
      <c r="Y114" s="798"/>
      <c r="Z114" s="798"/>
      <c r="AA114" s="798" t="s">
        <v>2802</v>
      </c>
      <c r="AB114" s="798" t="s">
        <v>2803</v>
      </c>
      <c r="AC114" s="798" t="s">
        <v>1158</v>
      </c>
      <c r="AD114" s="798"/>
      <c r="AF114" s="789"/>
    </row>
    <row r="115" spans="1:32">
      <c r="A115" s="789"/>
      <c r="B115" s="210">
        <f t="shared" si="1"/>
        <v>74</v>
      </c>
      <c r="C115" s="210" t="s">
        <v>2804</v>
      </c>
      <c r="D115" s="210" t="s">
        <v>2805</v>
      </c>
      <c r="E115" s="210" t="s">
        <v>2806</v>
      </c>
      <c r="F115" s="790">
        <v>1</v>
      </c>
      <c r="G115" s="210" t="s">
        <v>897</v>
      </c>
      <c r="H115" s="786">
        <v>45717</v>
      </c>
      <c r="I115" s="788">
        <v>2.75327769</v>
      </c>
      <c r="J115" s="937" t="s">
        <v>1567</v>
      </c>
      <c r="K115" s="937">
        <v>0</v>
      </c>
      <c r="L115" s="937">
        <v>500</v>
      </c>
      <c r="M115" s="937">
        <v>0</v>
      </c>
      <c r="N115" s="937">
        <v>0</v>
      </c>
      <c r="O115" s="210" t="s">
        <v>2807</v>
      </c>
      <c r="P115" s="210" t="s">
        <v>2808</v>
      </c>
      <c r="Q115" s="938">
        <v>45963</v>
      </c>
      <c r="R115" s="938">
        <v>52231</v>
      </c>
      <c r="S115" s="939">
        <v>0.87830341000000001</v>
      </c>
      <c r="T115" s="786">
        <v>45444</v>
      </c>
      <c r="U115" s="787" t="s">
        <v>2809</v>
      </c>
      <c r="V115" s="159" t="s">
        <v>2810</v>
      </c>
      <c r="W115" s="789">
        <v>0.95355755999999992</v>
      </c>
      <c r="X115" s="789"/>
      <c r="Y115" s="789"/>
      <c r="Z115" s="789"/>
      <c r="AA115" s="789" t="s">
        <v>2811</v>
      </c>
      <c r="AB115" s="789" t="s">
        <v>2812</v>
      </c>
      <c r="AC115" s="789" t="s">
        <v>1307</v>
      </c>
      <c r="AD115" s="789"/>
      <c r="AF115" s="789"/>
    </row>
    <row r="116" spans="1:32">
      <c r="A116" s="789"/>
      <c r="B116" s="793">
        <f t="shared" si="1"/>
        <v>75</v>
      </c>
      <c r="C116" s="793" t="s">
        <v>2813</v>
      </c>
      <c r="D116" s="793" t="s">
        <v>2814</v>
      </c>
      <c r="E116" s="793" t="s">
        <v>2815</v>
      </c>
      <c r="F116" s="794">
        <v>1</v>
      </c>
      <c r="G116" s="793" t="s">
        <v>898</v>
      </c>
      <c r="H116" s="795">
        <v>45717</v>
      </c>
      <c r="I116" s="796">
        <v>1.1360929</v>
      </c>
      <c r="J116" s="934" t="s">
        <v>2816</v>
      </c>
      <c r="K116" s="934">
        <v>0</v>
      </c>
      <c r="L116" s="934">
        <v>500</v>
      </c>
      <c r="M116" s="934">
        <v>0</v>
      </c>
      <c r="N116" s="934">
        <v>0</v>
      </c>
      <c r="O116" s="793" t="s">
        <v>2817</v>
      </c>
      <c r="P116" s="793" t="s">
        <v>2818</v>
      </c>
      <c r="Q116" s="935">
        <v>45963</v>
      </c>
      <c r="R116" s="935">
        <v>52231</v>
      </c>
      <c r="S116" s="936">
        <v>2.63491023</v>
      </c>
      <c r="T116" s="795">
        <v>45444</v>
      </c>
      <c r="U116" s="797" t="s">
        <v>2819</v>
      </c>
      <c r="V116" s="799" t="s">
        <v>2820</v>
      </c>
      <c r="W116" s="798">
        <v>2.8524415400000001</v>
      </c>
      <c r="X116" s="798"/>
      <c r="Y116" s="798"/>
      <c r="Z116" s="798"/>
      <c r="AA116" s="798" t="s">
        <v>2821</v>
      </c>
      <c r="AB116" s="798" t="s">
        <v>2822</v>
      </c>
      <c r="AC116" s="798" t="s">
        <v>1308</v>
      </c>
      <c r="AD116" s="798"/>
      <c r="AF116" s="789"/>
    </row>
    <row r="117" spans="1:32">
      <c r="A117" s="789"/>
      <c r="B117" s="210">
        <f t="shared" si="1"/>
        <v>76</v>
      </c>
      <c r="C117" s="210" t="s">
        <v>2823</v>
      </c>
      <c r="D117" s="210" t="s">
        <v>2824</v>
      </c>
      <c r="E117" s="210" t="s">
        <v>2825</v>
      </c>
      <c r="F117" s="790">
        <v>1</v>
      </c>
      <c r="G117" s="210" t="s">
        <v>899</v>
      </c>
      <c r="H117" s="786">
        <v>45717</v>
      </c>
      <c r="I117" s="788">
        <v>22.608429297050005</v>
      </c>
      <c r="J117" s="937" t="s">
        <v>2826</v>
      </c>
      <c r="K117" s="937">
        <v>0</v>
      </c>
      <c r="L117" s="937">
        <v>230</v>
      </c>
      <c r="M117" s="937">
        <v>100</v>
      </c>
      <c r="N117" s="937">
        <v>0</v>
      </c>
      <c r="O117" s="210" t="s">
        <v>2827</v>
      </c>
      <c r="P117" s="210" t="s">
        <v>2828</v>
      </c>
      <c r="Q117" s="938">
        <v>45955</v>
      </c>
      <c r="R117" s="938">
        <v>52231</v>
      </c>
      <c r="S117" s="939">
        <v>5.49019689</v>
      </c>
      <c r="T117" s="786">
        <v>45444</v>
      </c>
      <c r="U117" s="787" t="s">
        <v>2829</v>
      </c>
      <c r="V117" s="159" t="s">
        <v>2830</v>
      </c>
      <c r="W117" s="789">
        <v>1.6702318600000001</v>
      </c>
      <c r="X117" s="789"/>
      <c r="Y117" s="789"/>
      <c r="Z117" s="789"/>
      <c r="AA117" s="789" t="s">
        <v>2831</v>
      </c>
      <c r="AB117" s="789" t="s">
        <v>2832</v>
      </c>
      <c r="AC117" s="789" t="s">
        <v>1179</v>
      </c>
      <c r="AD117" s="789"/>
      <c r="AF117" s="789"/>
    </row>
    <row r="118" spans="1:32">
      <c r="A118" s="789"/>
      <c r="B118" s="793">
        <f t="shared" si="1"/>
        <v>77</v>
      </c>
      <c r="C118" s="793" t="s">
        <v>2833</v>
      </c>
      <c r="D118" s="793" t="s">
        <v>2834</v>
      </c>
      <c r="E118" s="793" t="s">
        <v>2835</v>
      </c>
      <c r="F118" s="794">
        <v>1</v>
      </c>
      <c r="G118" s="793" t="s">
        <v>939</v>
      </c>
      <c r="H118" s="795">
        <v>45717</v>
      </c>
      <c r="I118" s="796">
        <v>23.122379609999999</v>
      </c>
      <c r="J118" s="934" t="s">
        <v>2836</v>
      </c>
      <c r="K118" s="934">
        <v>0</v>
      </c>
      <c r="L118" s="934">
        <v>230</v>
      </c>
      <c r="M118" s="934">
        <v>100</v>
      </c>
      <c r="N118" s="934">
        <v>0</v>
      </c>
      <c r="O118" s="793" t="s">
        <v>2837</v>
      </c>
      <c r="P118" s="793" t="s">
        <v>2838</v>
      </c>
      <c r="Q118" s="935">
        <v>46033</v>
      </c>
      <c r="R118" s="935">
        <v>52231</v>
      </c>
      <c r="S118" s="936">
        <v>4.6877447699999992</v>
      </c>
      <c r="T118" s="795">
        <v>45444</v>
      </c>
      <c r="U118" s="797" t="s">
        <v>2839</v>
      </c>
      <c r="V118" s="799" t="s">
        <v>2840</v>
      </c>
      <c r="W118" s="798">
        <v>4.0958364200000004</v>
      </c>
      <c r="X118" s="798"/>
      <c r="Y118" s="798"/>
      <c r="Z118" s="798"/>
      <c r="AA118" s="798" t="s">
        <v>2841</v>
      </c>
      <c r="AB118" s="798" t="s">
        <v>2842</v>
      </c>
      <c r="AC118" s="798" t="s">
        <v>1182</v>
      </c>
      <c r="AD118" s="798"/>
      <c r="AF118" s="789"/>
    </row>
    <row r="119" spans="1:32">
      <c r="A119" s="789"/>
      <c r="B119" s="210">
        <f t="shared" si="1"/>
        <v>78</v>
      </c>
      <c r="C119" s="210" t="s">
        <v>2843</v>
      </c>
      <c r="D119" s="210" t="s">
        <v>2844</v>
      </c>
      <c r="E119" s="210" t="s">
        <v>2845</v>
      </c>
      <c r="F119" s="790">
        <v>1</v>
      </c>
      <c r="G119" s="210" t="s">
        <v>940</v>
      </c>
      <c r="H119" s="786">
        <v>45717</v>
      </c>
      <c r="I119" s="788">
        <v>9.2277719157777796</v>
      </c>
      <c r="J119" s="937" t="s">
        <v>1563</v>
      </c>
      <c r="K119" s="937">
        <v>0</v>
      </c>
      <c r="L119" s="937">
        <v>230</v>
      </c>
      <c r="M119" s="937">
        <v>61</v>
      </c>
      <c r="N119" s="937">
        <v>0</v>
      </c>
      <c r="O119" s="210" t="s">
        <v>2846</v>
      </c>
      <c r="P119" s="210" t="s">
        <v>2847</v>
      </c>
      <c r="Q119" s="938">
        <v>45880</v>
      </c>
      <c r="R119" s="938">
        <v>52231</v>
      </c>
      <c r="S119" s="939">
        <v>2.2436433</v>
      </c>
      <c r="T119" s="786">
        <v>45444</v>
      </c>
      <c r="U119" s="787" t="s">
        <v>2848</v>
      </c>
      <c r="V119" s="159" t="s">
        <v>2849</v>
      </c>
      <c r="W119" s="789">
        <v>9.0783910000000009E-2</v>
      </c>
      <c r="X119" s="789"/>
      <c r="Y119" s="789"/>
      <c r="Z119" s="789"/>
      <c r="AA119" s="789" t="s">
        <v>2850</v>
      </c>
      <c r="AB119" s="789" t="s">
        <v>2851</v>
      </c>
      <c r="AC119" s="789" t="s">
        <v>1174</v>
      </c>
      <c r="AD119" s="789"/>
      <c r="AF119" s="789"/>
    </row>
    <row r="120" spans="1:32">
      <c r="A120" s="789"/>
      <c r="B120" s="793">
        <f t="shared" si="1"/>
        <v>79</v>
      </c>
      <c r="C120" s="793" t="s">
        <v>2852</v>
      </c>
      <c r="D120" s="793" t="s">
        <v>2853</v>
      </c>
      <c r="E120" s="793" t="s">
        <v>2854</v>
      </c>
      <c r="F120" s="794">
        <v>1</v>
      </c>
      <c r="G120" s="793" t="s">
        <v>941</v>
      </c>
      <c r="H120" s="795">
        <v>45717</v>
      </c>
      <c r="I120" s="796">
        <v>12.112252440000002</v>
      </c>
      <c r="J120" s="934" t="s">
        <v>2855</v>
      </c>
      <c r="K120" s="934">
        <v>0</v>
      </c>
      <c r="L120" s="934">
        <v>230</v>
      </c>
      <c r="M120" s="934">
        <v>67</v>
      </c>
      <c r="N120" s="934">
        <v>0</v>
      </c>
      <c r="O120" s="793" t="s">
        <v>2856</v>
      </c>
      <c r="P120" s="793" t="s">
        <v>2857</v>
      </c>
      <c r="Q120" s="935">
        <v>45852</v>
      </c>
      <c r="R120" s="935">
        <v>52231</v>
      </c>
      <c r="S120" s="936">
        <v>2.0498933300000002</v>
      </c>
      <c r="T120" s="795">
        <v>45444</v>
      </c>
      <c r="U120" s="797" t="s">
        <v>2858</v>
      </c>
      <c r="V120" s="799" t="s">
        <v>2859</v>
      </c>
      <c r="W120" s="798">
        <v>7.8115009999999999E-2</v>
      </c>
      <c r="X120" s="798"/>
      <c r="Y120" s="798"/>
      <c r="Z120" s="798"/>
      <c r="AA120" s="798" t="s">
        <v>2860</v>
      </c>
      <c r="AB120" s="798" t="s">
        <v>2861</v>
      </c>
      <c r="AC120" s="798" t="s">
        <v>1346</v>
      </c>
      <c r="AD120" s="798"/>
      <c r="AF120" s="789"/>
    </row>
    <row r="121" spans="1:32">
      <c r="A121" s="789"/>
      <c r="B121" s="210">
        <f t="shared" si="1"/>
        <v>80</v>
      </c>
      <c r="C121" s="210" t="s">
        <v>2862</v>
      </c>
      <c r="D121" s="210" t="s">
        <v>2863</v>
      </c>
      <c r="E121" s="210" t="s">
        <v>2864</v>
      </c>
      <c r="F121" s="790">
        <v>1</v>
      </c>
      <c r="G121" s="210" t="s">
        <v>942</v>
      </c>
      <c r="H121" s="786">
        <v>45717</v>
      </c>
      <c r="I121" s="788">
        <v>11.873909100000002</v>
      </c>
      <c r="J121" s="937" t="s">
        <v>2865</v>
      </c>
      <c r="K121" s="937">
        <v>0</v>
      </c>
      <c r="L121" s="937">
        <v>230</v>
      </c>
      <c r="M121" s="937">
        <v>67</v>
      </c>
      <c r="N121" s="937">
        <v>0</v>
      </c>
      <c r="O121" s="210" t="s">
        <v>2866</v>
      </c>
      <c r="P121" s="210" t="s">
        <v>2867</v>
      </c>
      <c r="Q121" s="938">
        <v>45852</v>
      </c>
      <c r="R121" s="938">
        <v>52231</v>
      </c>
      <c r="S121" s="939">
        <v>2.0498933300000002</v>
      </c>
      <c r="T121" s="786">
        <v>45444</v>
      </c>
      <c r="U121" s="787" t="s">
        <v>2868</v>
      </c>
      <c r="V121" s="159" t="s">
        <v>2869</v>
      </c>
      <c r="W121" s="789">
        <v>9.7839299999999997E-3</v>
      </c>
      <c r="X121" s="789"/>
      <c r="Y121" s="789"/>
      <c r="Z121" s="789"/>
      <c r="AA121" s="789" t="s">
        <v>2870</v>
      </c>
      <c r="AB121" s="789" t="s">
        <v>2871</v>
      </c>
      <c r="AC121" s="789" t="s">
        <v>1345</v>
      </c>
      <c r="AD121" s="789"/>
      <c r="AF121" s="789"/>
    </row>
    <row r="122" spans="1:32">
      <c r="A122" s="789"/>
      <c r="B122" s="793">
        <f t="shared" si="1"/>
        <v>81</v>
      </c>
      <c r="C122" s="793" t="s">
        <v>2872</v>
      </c>
      <c r="D122" s="793" t="s">
        <v>2873</v>
      </c>
      <c r="E122" s="793" t="s">
        <v>2874</v>
      </c>
      <c r="F122" s="794">
        <v>1</v>
      </c>
      <c r="G122" s="793" t="s">
        <v>943</v>
      </c>
      <c r="H122" s="795">
        <v>45717</v>
      </c>
      <c r="I122" s="796">
        <v>32.718129037499999</v>
      </c>
      <c r="J122" s="934" t="s">
        <v>2875</v>
      </c>
      <c r="K122" s="934">
        <v>0</v>
      </c>
      <c r="L122" s="934">
        <v>500</v>
      </c>
      <c r="M122" s="934">
        <v>150</v>
      </c>
      <c r="N122" s="934">
        <v>0</v>
      </c>
      <c r="O122" s="793" t="s">
        <v>66</v>
      </c>
      <c r="P122" s="793" t="s">
        <v>2876</v>
      </c>
      <c r="Q122" s="935">
        <v>45890</v>
      </c>
      <c r="R122" s="935">
        <v>52231</v>
      </c>
      <c r="S122" s="936">
        <v>6.41132042</v>
      </c>
      <c r="T122" s="795">
        <v>45444</v>
      </c>
      <c r="U122" s="797" t="s">
        <v>2877</v>
      </c>
      <c r="V122" s="799" t="s">
        <v>2878</v>
      </c>
      <c r="W122" s="798">
        <v>2.9082687299999996</v>
      </c>
      <c r="X122" s="798"/>
      <c r="Y122" s="798"/>
      <c r="Z122" s="798"/>
      <c r="AA122" s="798" t="s">
        <v>2879</v>
      </c>
      <c r="AB122" s="798" t="s">
        <v>2880</v>
      </c>
      <c r="AC122" s="798" t="s">
        <v>1171</v>
      </c>
      <c r="AD122" s="798"/>
      <c r="AF122" s="789"/>
    </row>
    <row r="123" spans="1:32">
      <c r="A123" s="789"/>
      <c r="B123" s="210">
        <f t="shared" si="1"/>
        <v>82</v>
      </c>
      <c r="C123" s="210" t="s">
        <v>2881</v>
      </c>
      <c r="D123" s="210" t="s">
        <v>2882</v>
      </c>
      <c r="E123" s="210" t="s">
        <v>2883</v>
      </c>
      <c r="F123" s="790">
        <v>1</v>
      </c>
      <c r="G123" s="210" t="s">
        <v>944</v>
      </c>
      <c r="H123" s="786">
        <v>45717</v>
      </c>
      <c r="I123" s="788">
        <v>10.9060430125</v>
      </c>
      <c r="J123" s="937" t="s">
        <v>2884</v>
      </c>
      <c r="K123" s="937">
        <v>0</v>
      </c>
      <c r="L123" s="937">
        <v>500</v>
      </c>
      <c r="M123" s="937">
        <v>50</v>
      </c>
      <c r="N123" s="937">
        <v>0</v>
      </c>
      <c r="O123" s="210" t="s">
        <v>2885</v>
      </c>
      <c r="P123" s="210" t="s">
        <v>2886</v>
      </c>
      <c r="Q123" s="938">
        <v>45890</v>
      </c>
      <c r="R123" s="938">
        <v>52231</v>
      </c>
      <c r="S123" s="939">
        <v>2.1371067999999998</v>
      </c>
      <c r="T123" s="786">
        <v>45444</v>
      </c>
      <c r="U123" s="787" t="s">
        <v>2887</v>
      </c>
      <c r="V123" s="159" t="s">
        <v>2888</v>
      </c>
      <c r="W123" s="789">
        <v>0.96942290999999992</v>
      </c>
      <c r="X123" s="789"/>
      <c r="Y123" s="789"/>
      <c r="Z123" s="789"/>
      <c r="AA123" s="789" t="s">
        <v>2889</v>
      </c>
      <c r="AB123" s="789" t="s">
        <v>2890</v>
      </c>
      <c r="AC123" s="789" t="s">
        <v>1170</v>
      </c>
      <c r="AD123" s="789"/>
      <c r="AF123" s="789"/>
    </row>
    <row r="124" spans="1:32">
      <c r="A124" s="789"/>
      <c r="B124" s="793">
        <f t="shared" si="1"/>
        <v>83</v>
      </c>
      <c r="C124" s="793" t="s">
        <v>2891</v>
      </c>
      <c r="D124" s="793" t="s">
        <v>2892</v>
      </c>
      <c r="E124" s="793" t="s">
        <v>2893</v>
      </c>
      <c r="F124" s="794">
        <v>1</v>
      </c>
      <c r="G124" s="793" t="s">
        <v>965</v>
      </c>
      <c r="H124" s="795">
        <v>45717</v>
      </c>
      <c r="I124" s="796">
        <v>14.266611179999998</v>
      </c>
      <c r="J124" s="934" t="s">
        <v>1565</v>
      </c>
      <c r="K124" s="934">
        <v>0</v>
      </c>
      <c r="L124" s="934">
        <v>230</v>
      </c>
      <c r="M124" s="934">
        <v>67</v>
      </c>
      <c r="N124" s="934">
        <v>0</v>
      </c>
      <c r="O124" s="793" t="s">
        <v>2894</v>
      </c>
      <c r="P124" s="793" t="s">
        <v>2895</v>
      </c>
      <c r="Q124" s="935">
        <v>45971</v>
      </c>
      <c r="R124" s="935">
        <v>52231</v>
      </c>
      <c r="S124" s="936">
        <v>2.04832137</v>
      </c>
      <c r="T124" s="795">
        <v>45444</v>
      </c>
      <c r="U124" s="797" t="s">
        <v>2896</v>
      </c>
      <c r="V124" s="799" t="s">
        <v>2897</v>
      </c>
      <c r="W124" s="798">
        <v>5.1834470000000001E-2</v>
      </c>
      <c r="X124" s="798"/>
      <c r="Y124" s="798"/>
      <c r="Z124" s="798"/>
      <c r="AA124" s="798" t="s">
        <v>2898</v>
      </c>
      <c r="AB124" s="798" t="s">
        <v>2899</v>
      </c>
      <c r="AC124" s="798" t="s">
        <v>1175</v>
      </c>
      <c r="AD124" s="798"/>
      <c r="AF124" s="789"/>
    </row>
    <row r="125" spans="1:32">
      <c r="A125" s="789"/>
      <c r="B125" s="210">
        <f t="shared" si="1"/>
        <v>84</v>
      </c>
      <c r="C125" s="210" t="s">
        <v>2900</v>
      </c>
      <c r="D125" s="210" t="s">
        <v>2901</v>
      </c>
      <c r="E125" s="210" t="s">
        <v>2902</v>
      </c>
      <c r="F125" s="790">
        <v>1</v>
      </c>
      <c r="G125" s="210" t="s">
        <v>966</v>
      </c>
      <c r="H125" s="786">
        <v>45717</v>
      </c>
      <c r="I125" s="788">
        <v>12.896164519999999</v>
      </c>
      <c r="J125" s="937" t="s">
        <v>2903</v>
      </c>
      <c r="K125" s="937">
        <v>0</v>
      </c>
      <c r="L125" s="937">
        <v>230</v>
      </c>
      <c r="M125" s="937">
        <v>61</v>
      </c>
      <c r="N125" s="937">
        <v>0</v>
      </c>
      <c r="O125" s="210" t="s">
        <v>68</v>
      </c>
      <c r="P125" s="210" t="s">
        <v>2904</v>
      </c>
      <c r="Q125" s="938">
        <v>45971</v>
      </c>
      <c r="R125" s="938">
        <v>52231</v>
      </c>
      <c r="S125" s="939">
        <v>2.04832137</v>
      </c>
      <c r="T125" s="786">
        <v>45444</v>
      </c>
      <c r="U125" s="787" t="s">
        <v>2905</v>
      </c>
      <c r="V125" s="159" t="s">
        <v>2906</v>
      </c>
      <c r="W125" s="789">
        <v>5.0073239999999998E-2</v>
      </c>
      <c r="X125" s="789"/>
      <c r="Y125" s="789"/>
      <c r="Z125" s="789"/>
      <c r="AA125" s="789" t="s">
        <v>2907</v>
      </c>
      <c r="AB125" s="789" t="s">
        <v>2908</v>
      </c>
      <c r="AC125" s="789" t="s">
        <v>1152</v>
      </c>
      <c r="AD125" s="789"/>
      <c r="AF125" s="789"/>
    </row>
    <row r="126" spans="1:32">
      <c r="A126" s="789"/>
      <c r="B126" s="793">
        <f t="shared" si="1"/>
        <v>85</v>
      </c>
      <c r="C126" s="793" t="s">
        <v>2909</v>
      </c>
      <c r="D126" s="793" t="s">
        <v>2910</v>
      </c>
      <c r="E126" s="793" t="s">
        <v>2911</v>
      </c>
      <c r="F126" s="794">
        <v>1</v>
      </c>
      <c r="G126" s="793" t="s">
        <v>967</v>
      </c>
      <c r="H126" s="795">
        <v>45717</v>
      </c>
      <c r="I126" s="796">
        <v>53.153354101919533</v>
      </c>
      <c r="J126" s="934" t="s">
        <v>2912</v>
      </c>
      <c r="K126" s="934">
        <v>0</v>
      </c>
      <c r="L126" s="934">
        <v>230</v>
      </c>
      <c r="M126" s="934">
        <v>134</v>
      </c>
      <c r="N126" s="934">
        <v>0</v>
      </c>
      <c r="O126" s="793" t="s">
        <v>2913</v>
      </c>
      <c r="P126" s="793" t="s">
        <v>2914</v>
      </c>
      <c r="Q126" s="935">
        <v>45996</v>
      </c>
      <c r="R126" s="935">
        <v>52231</v>
      </c>
      <c r="S126" s="936">
        <v>7.9372295199999998</v>
      </c>
      <c r="T126" s="795">
        <v>45444</v>
      </c>
      <c r="U126" s="797" t="s">
        <v>2915</v>
      </c>
      <c r="V126" s="799" t="s">
        <v>2916</v>
      </c>
      <c r="W126" s="798">
        <v>0.93689841000000007</v>
      </c>
      <c r="X126" s="798"/>
      <c r="Y126" s="798"/>
      <c r="Z126" s="798"/>
      <c r="AA126" s="798" t="s">
        <v>2917</v>
      </c>
      <c r="AB126" s="798" t="s">
        <v>2918</v>
      </c>
      <c r="AC126" s="798" t="s">
        <v>1254</v>
      </c>
      <c r="AD126" s="798"/>
      <c r="AF126" s="789"/>
    </row>
    <row r="127" spans="1:32">
      <c r="A127" s="789"/>
      <c r="B127" s="210">
        <f t="shared" si="1"/>
        <v>86</v>
      </c>
      <c r="C127" s="210" t="s">
        <v>2919</v>
      </c>
      <c r="D127" s="210" t="s">
        <v>2920</v>
      </c>
      <c r="E127" s="210" t="s">
        <v>2921</v>
      </c>
      <c r="F127" s="790">
        <v>1</v>
      </c>
      <c r="G127" s="210" t="s">
        <v>968</v>
      </c>
      <c r="H127" s="786">
        <v>45717</v>
      </c>
      <c r="I127" s="788">
        <v>55.667457230000004</v>
      </c>
      <c r="J127" s="937" t="s">
        <v>1578</v>
      </c>
      <c r="K127" s="937">
        <v>0</v>
      </c>
      <c r="L127" s="937">
        <v>230</v>
      </c>
      <c r="M127" s="937">
        <v>100</v>
      </c>
      <c r="N127" s="937">
        <v>0</v>
      </c>
      <c r="O127" s="210" t="s">
        <v>7325</v>
      </c>
      <c r="P127" s="210" t="s">
        <v>2922</v>
      </c>
      <c r="Q127" s="938">
        <v>46392</v>
      </c>
      <c r="R127" s="938">
        <v>52231</v>
      </c>
      <c r="S127" s="939">
        <v>8.5555918800000015</v>
      </c>
      <c r="T127" s="786">
        <v>45444</v>
      </c>
      <c r="U127" s="787" t="s">
        <v>2923</v>
      </c>
      <c r="V127" s="159" t="s">
        <v>2924</v>
      </c>
      <c r="W127" s="789">
        <v>0.97208583000000004</v>
      </c>
      <c r="X127" s="789"/>
      <c r="Y127" s="789"/>
      <c r="Z127" s="789"/>
      <c r="AA127" s="789" t="s">
        <v>2925</v>
      </c>
      <c r="AB127" s="789" t="s">
        <v>2926</v>
      </c>
      <c r="AC127" s="789" t="s">
        <v>1257</v>
      </c>
      <c r="AD127" s="789"/>
      <c r="AF127" s="789"/>
    </row>
    <row r="128" spans="1:32">
      <c r="A128" s="789"/>
      <c r="B128" s="793">
        <f t="shared" si="1"/>
        <v>87</v>
      </c>
      <c r="C128" s="793" t="s">
        <v>2927</v>
      </c>
      <c r="D128" s="793" t="s">
        <v>2928</v>
      </c>
      <c r="E128" s="793" t="s">
        <v>2929</v>
      </c>
      <c r="F128" s="794">
        <v>1</v>
      </c>
      <c r="G128" s="793" t="s">
        <v>969</v>
      </c>
      <c r="H128" s="795">
        <v>45717</v>
      </c>
      <c r="I128" s="796">
        <v>8.2208938099999997</v>
      </c>
      <c r="J128" s="934" t="s">
        <v>2930</v>
      </c>
      <c r="K128" s="934">
        <v>0</v>
      </c>
      <c r="L128" s="934">
        <v>500</v>
      </c>
      <c r="M128" s="934">
        <v>0</v>
      </c>
      <c r="N128" s="934">
        <v>150</v>
      </c>
      <c r="O128" s="793" t="s">
        <v>2931</v>
      </c>
      <c r="P128" s="793" t="s">
        <v>2932</v>
      </c>
      <c r="Q128" s="935">
        <v>45996</v>
      </c>
      <c r="R128" s="935">
        <v>52231</v>
      </c>
      <c r="S128" s="936">
        <v>6.7550488599999996</v>
      </c>
      <c r="T128" s="795">
        <v>45444</v>
      </c>
      <c r="U128" s="797" t="s">
        <v>2933</v>
      </c>
      <c r="V128" s="799" t="s">
        <v>2934</v>
      </c>
      <c r="W128" s="798">
        <v>7.1303829999999999E-2</v>
      </c>
      <c r="X128" s="798"/>
      <c r="Y128" s="798"/>
      <c r="Z128" s="798"/>
      <c r="AA128" s="798" t="s">
        <v>2935</v>
      </c>
      <c r="AB128" s="798" t="s">
        <v>2936</v>
      </c>
      <c r="AC128" s="798" t="s">
        <v>1309</v>
      </c>
      <c r="AD128" s="798"/>
      <c r="AF128" s="789"/>
    </row>
    <row r="129" spans="1:32">
      <c r="A129" s="789"/>
      <c r="B129" s="210">
        <f t="shared" si="1"/>
        <v>88</v>
      </c>
      <c r="C129" s="210" t="s">
        <v>2937</v>
      </c>
      <c r="D129" s="210" t="s">
        <v>2938</v>
      </c>
      <c r="E129" s="210" t="s">
        <v>2939</v>
      </c>
      <c r="F129" s="790">
        <v>1</v>
      </c>
      <c r="G129" s="210" t="s">
        <v>1012</v>
      </c>
      <c r="H129" s="786">
        <v>45717</v>
      </c>
      <c r="I129" s="788">
        <v>24.246948229999994</v>
      </c>
      <c r="J129" s="937" t="s">
        <v>1558</v>
      </c>
      <c r="K129" s="937">
        <v>0</v>
      </c>
      <c r="L129" s="937">
        <v>230</v>
      </c>
      <c r="M129" s="937">
        <v>230</v>
      </c>
      <c r="N129" s="937">
        <v>0</v>
      </c>
      <c r="O129" s="210" t="s">
        <v>2940</v>
      </c>
      <c r="P129" s="210" t="s">
        <v>2941</v>
      </c>
      <c r="Q129" s="938">
        <v>46259</v>
      </c>
      <c r="R129" s="938">
        <v>52018</v>
      </c>
      <c r="S129" s="939">
        <v>3.3455959900000001</v>
      </c>
      <c r="T129" s="786">
        <v>45444</v>
      </c>
      <c r="U129" s="787" t="s">
        <v>2942</v>
      </c>
      <c r="V129" s="159" t="s">
        <v>2943</v>
      </c>
      <c r="W129" s="789">
        <v>0.10393039</v>
      </c>
      <c r="X129" s="789"/>
      <c r="Y129" s="789"/>
      <c r="Z129" s="789"/>
      <c r="AA129" s="789" t="s">
        <v>2944</v>
      </c>
      <c r="AB129" s="789" t="s">
        <v>2945</v>
      </c>
      <c r="AC129" s="789" t="s">
        <v>1306</v>
      </c>
      <c r="AD129" s="789"/>
      <c r="AF129" s="789"/>
    </row>
    <row r="130" spans="1:32">
      <c r="A130" s="789"/>
      <c r="B130" s="793">
        <f t="shared" si="1"/>
        <v>89</v>
      </c>
      <c r="C130" s="793" t="s">
        <v>2946</v>
      </c>
      <c r="D130" s="793" t="s">
        <v>2947</v>
      </c>
      <c r="E130" s="793" t="s">
        <v>2948</v>
      </c>
      <c r="F130" s="794">
        <v>1</v>
      </c>
      <c r="G130" s="793" t="s">
        <v>1013</v>
      </c>
      <c r="H130" s="795">
        <v>45717</v>
      </c>
      <c r="I130" s="796">
        <v>40.409968810000002</v>
      </c>
      <c r="J130" s="934" t="s">
        <v>2949</v>
      </c>
      <c r="K130" s="934">
        <v>0</v>
      </c>
      <c r="L130" s="934">
        <v>500</v>
      </c>
      <c r="M130" s="934">
        <v>0</v>
      </c>
      <c r="N130" s="934">
        <v>150</v>
      </c>
      <c r="O130" s="793" t="s">
        <v>2950</v>
      </c>
      <c r="P130" s="793" t="s">
        <v>2951</v>
      </c>
      <c r="Q130" s="935">
        <v>46100</v>
      </c>
      <c r="R130" s="935">
        <v>51329</v>
      </c>
      <c r="S130" s="936">
        <v>5.5547334199999998</v>
      </c>
      <c r="T130" s="795">
        <v>45444</v>
      </c>
      <c r="U130" s="797" t="s">
        <v>2952</v>
      </c>
      <c r="V130" s="799" t="s">
        <v>2953</v>
      </c>
      <c r="W130" s="798">
        <v>6.6102279999999999E-2</v>
      </c>
      <c r="X130" s="798"/>
      <c r="Y130" s="798"/>
      <c r="Z130" s="798"/>
      <c r="AA130" s="798" t="s">
        <v>2954</v>
      </c>
      <c r="AB130" s="798" t="s">
        <v>2955</v>
      </c>
      <c r="AC130" s="798" t="s">
        <v>1204</v>
      </c>
      <c r="AD130" s="798"/>
      <c r="AF130" s="789"/>
    </row>
    <row r="131" spans="1:32">
      <c r="A131" s="789"/>
      <c r="B131" s="210">
        <f t="shared" si="1"/>
        <v>90</v>
      </c>
      <c r="C131" s="210" t="s">
        <v>2956</v>
      </c>
      <c r="D131" s="210" t="s">
        <v>2957</v>
      </c>
      <c r="E131" s="210" t="s">
        <v>2958</v>
      </c>
      <c r="F131" s="790">
        <v>1</v>
      </c>
      <c r="G131" s="210" t="s">
        <v>1014</v>
      </c>
      <c r="H131" s="786">
        <v>45717</v>
      </c>
      <c r="I131" s="788">
        <v>29.671219690000001</v>
      </c>
      <c r="J131" s="937" t="s">
        <v>1569</v>
      </c>
      <c r="K131" s="937">
        <v>0</v>
      </c>
      <c r="L131" s="937">
        <v>500</v>
      </c>
      <c r="M131" s="937">
        <v>0</v>
      </c>
      <c r="N131" s="937">
        <v>0</v>
      </c>
      <c r="O131" s="210" t="s">
        <v>2959</v>
      </c>
      <c r="P131" s="210" t="s">
        <v>2960</v>
      </c>
      <c r="Q131" s="938">
        <v>46467</v>
      </c>
      <c r="R131" s="938">
        <v>52231</v>
      </c>
      <c r="S131" s="939">
        <v>4.9466927800000002</v>
      </c>
      <c r="T131" s="786">
        <v>45444</v>
      </c>
      <c r="U131" s="787" t="s">
        <v>2961</v>
      </c>
      <c r="V131" s="159" t="s">
        <v>2962</v>
      </c>
      <c r="W131" s="789">
        <v>5.0868669999999998E-2</v>
      </c>
      <c r="X131" s="789"/>
      <c r="Y131" s="789"/>
      <c r="Z131" s="789"/>
      <c r="AA131" s="789" t="s">
        <v>2963</v>
      </c>
      <c r="AB131" s="789" t="s">
        <v>2964</v>
      </c>
      <c r="AC131" s="789" t="s">
        <v>1344</v>
      </c>
      <c r="AD131" s="789"/>
      <c r="AF131" s="789"/>
    </row>
    <row r="132" spans="1:32">
      <c r="A132" s="789"/>
      <c r="B132" s="793">
        <f t="shared" si="1"/>
        <v>91</v>
      </c>
      <c r="C132" s="793" t="s">
        <v>2965</v>
      </c>
      <c r="D132" s="793" t="s">
        <v>2966</v>
      </c>
      <c r="E132" s="793" t="s">
        <v>2967</v>
      </c>
      <c r="F132" s="794">
        <v>1</v>
      </c>
      <c r="G132" s="793" t="s">
        <v>1015</v>
      </c>
      <c r="H132" s="795">
        <v>45717</v>
      </c>
      <c r="I132" s="796">
        <v>12.4374208</v>
      </c>
      <c r="J132" s="934" t="s">
        <v>2968</v>
      </c>
      <c r="K132" s="934">
        <v>0</v>
      </c>
      <c r="L132" s="934">
        <v>230</v>
      </c>
      <c r="M132" s="934">
        <v>0</v>
      </c>
      <c r="N132" s="934">
        <v>0</v>
      </c>
      <c r="O132" s="793" t="s">
        <v>2969</v>
      </c>
      <c r="P132" s="793" t="s">
        <v>2970</v>
      </c>
      <c r="Q132" s="935">
        <v>46264</v>
      </c>
      <c r="R132" s="935">
        <v>52231</v>
      </c>
      <c r="S132" s="936">
        <v>2.0635895300000002</v>
      </c>
      <c r="T132" s="795">
        <v>45444</v>
      </c>
      <c r="U132" s="797" t="s">
        <v>2971</v>
      </c>
      <c r="V132" s="799" t="s">
        <v>2972</v>
      </c>
      <c r="W132" s="798">
        <v>3.6334399999999996E-2</v>
      </c>
      <c r="X132" s="798"/>
      <c r="Y132" s="798"/>
      <c r="Z132" s="798"/>
      <c r="AA132" s="798" t="s">
        <v>2973</v>
      </c>
      <c r="AB132" s="798" t="s">
        <v>2974</v>
      </c>
      <c r="AC132" s="798" t="s">
        <v>1325</v>
      </c>
      <c r="AD132" s="798"/>
      <c r="AF132" s="789"/>
    </row>
    <row r="133" spans="1:32">
      <c r="A133" s="789"/>
      <c r="B133" s="210">
        <f t="shared" si="1"/>
        <v>92</v>
      </c>
      <c r="C133" s="210" t="s">
        <v>2975</v>
      </c>
      <c r="D133" s="210" t="s">
        <v>2976</v>
      </c>
      <c r="E133" s="210" t="s">
        <v>2977</v>
      </c>
      <c r="F133" s="790">
        <v>1</v>
      </c>
      <c r="G133" s="210" t="s">
        <v>1016</v>
      </c>
      <c r="H133" s="786">
        <v>45717</v>
      </c>
      <c r="I133" s="788">
        <v>12.437420800000002</v>
      </c>
      <c r="J133" s="937" t="s">
        <v>2978</v>
      </c>
      <c r="K133" s="937">
        <v>0</v>
      </c>
      <c r="L133" s="937">
        <v>230</v>
      </c>
      <c r="M133" s="937">
        <v>0</v>
      </c>
      <c r="N133" s="937">
        <v>0</v>
      </c>
      <c r="O133" s="210" t="s">
        <v>2979</v>
      </c>
      <c r="P133" s="210" t="s">
        <v>2980</v>
      </c>
      <c r="Q133" s="938">
        <v>46439</v>
      </c>
      <c r="R133" s="938">
        <v>52231</v>
      </c>
      <c r="S133" s="939">
        <v>2.0735278300000002</v>
      </c>
      <c r="T133" s="786">
        <v>45444</v>
      </c>
      <c r="U133" s="787" t="s">
        <v>2981</v>
      </c>
      <c r="V133" s="159" t="s">
        <v>2982</v>
      </c>
      <c r="W133" s="789">
        <v>6.777596000000001E-2</v>
      </c>
      <c r="X133" s="789"/>
      <c r="Y133" s="789"/>
      <c r="Z133" s="789"/>
      <c r="AA133" s="789" t="s">
        <v>2983</v>
      </c>
      <c r="AB133" s="789" t="s">
        <v>2984</v>
      </c>
      <c r="AC133" s="789" t="s">
        <v>1194</v>
      </c>
      <c r="AD133" s="789"/>
      <c r="AF133" s="789"/>
    </row>
    <row r="134" spans="1:32">
      <c r="A134" s="789"/>
      <c r="B134" s="793">
        <f t="shared" si="1"/>
        <v>93</v>
      </c>
      <c r="C134" s="793" t="s">
        <v>2985</v>
      </c>
      <c r="D134" s="793" t="s">
        <v>2986</v>
      </c>
      <c r="E134" s="793" t="s">
        <v>2987</v>
      </c>
      <c r="F134" s="794">
        <v>1</v>
      </c>
      <c r="G134" s="793" t="s">
        <v>1017</v>
      </c>
      <c r="H134" s="795">
        <v>45717</v>
      </c>
      <c r="I134" s="796">
        <v>12.437420800000002</v>
      </c>
      <c r="J134" s="934" t="s">
        <v>2988</v>
      </c>
      <c r="K134" s="934">
        <v>0</v>
      </c>
      <c r="L134" s="934">
        <v>230</v>
      </c>
      <c r="M134" s="934">
        <v>0</v>
      </c>
      <c r="N134" s="934">
        <v>0</v>
      </c>
      <c r="O134" s="793" t="s">
        <v>2989</v>
      </c>
      <c r="P134" s="793" t="s">
        <v>2990</v>
      </c>
      <c r="Q134" s="935">
        <v>46439</v>
      </c>
      <c r="R134" s="935">
        <v>52231</v>
      </c>
      <c r="S134" s="936">
        <v>2.0735278300000002</v>
      </c>
      <c r="T134" s="795">
        <v>45444</v>
      </c>
      <c r="U134" s="797" t="s">
        <v>2991</v>
      </c>
      <c r="V134" s="799" t="s">
        <v>2992</v>
      </c>
      <c r="W134" s="798">
        <v>1.8540579999999997E-2</v>
      </c>
      <c r="X134" s="798"/>
      <c r="Y134" s="798"/>
      <c r="Z134" s="798"/>
      <c r="AA134" s="798" t="s">
        <v>2993</v>
      </c>
      <c r="AB134" s="798" t="s">
        <v>2994</v>
      </c>
      <c r="AC134" s="798" t="s">
        <v>1193</v>
      </c>
      <c r="AD134" s="798"/>
      <c r="AF134" s="789"/>
    </row>
    <row r="135" spans="1:32">
      <c r="A135" s="789"/>
      <c r="B135" s="210">
        <f t="shared" si="1"/>
        <v>94</v>
      </c>
      <c r="C135" s="210" t="s">
        <v>2995</v>
      </c>
      <c r="D135" s="210" t="s">
        <v>2996</v>
      </c>
      <c r="E135" s="210" t="s">
        <v>2997</v>
      </c>
      <c r="F135" s="790">
        <v>1</v>
      </c>
      <c r="G135" s="210" t="s">
        <v>1018</v>
      </c>
      <c r="H135" s="786">
        <v>45717</v>
      </c>
      <c r="I135" s="788">
        <v>24.688162410000004</v>
      </c>
      <c r="J135" s="937" t="s">
        <v>1585</v>
      </c>
      <c r="K135" s="937">
        <v>0</v>
      </c>
      <c r="L135" s="937">
        <v>230</v>
      </c>
      <c r="M135" s="937">
        <v>100</v>
      </c>
      <c r="N135" s="937">
        <v>0</v>
      </c>
      <c r="O135" s="210" t="s">
        <v>2998</v>
      </c>
      <c r="P135" s="210" t="s">
        <v>2999</v>
      </c>
      <c r="Q135" s="938">
        <v>46287</v>
      </c>
      <c r="R135" s="938">
        <v>50985</v>
      </c>
      <c r="S135" s="939">
        <v>3.4020655599999996</v>
      </c>
      <c r="T135" s="786">
        <v>45444</v>
      </c>
      <c r="U135" s="787" t="s">
        <v>3000</v>
      </c>
      <c r="V135" s="159" t="s">
        <v>3001</v>
      </c>
      <c r="W135" s="789">
        <v>4.4933460000000001E-2</v>
      </c>
      <c r="X135" s="789"/>
      <c r="Y135" s="789"/>
      <c r="Z135" s="789"/>
      <c r="AA135" s="789" t="s">
        <v>3002</v>
      </c>
      <c r="AB135" s="789" t="s">
        <v>3003</v>
      </c>
      <c r="AC135" s="789" t="s">
        <v>1372</v>
      </c>
      <c r="AD135" s="789"/>
      <c r="AF135" s="789"/>
    </row>
    <row r="136" spans="1:32">
      <c r="A136" s="789"/>
      <c r="B136" s="793">
        <f t="shared" si="1"/>
        <v>95</v>
      </c>
      <c r="C136" s="793" t="s">
        <v>3004</v>
      </c>
      <c r="D136" s="793" t="s">
        <v>3005</v>
      </c>
      <c r="E136" s="793" t="s">
        <v>3006</v>
      </c>
      <c r="F136" s="794">
        <v>1</v>
      </c>
      <c r="G136" s="793" t="s">
        <v>1019</v>
      </c>
      <c r="H136" s="795">
        <v>45717</v>
      </c>
      <c r="I136" s="796">
        <v>25.115815779999998</v>
      </c>
      <c r="J136" s="934" t="s">
        <v>3007</v>
      </c>
      <c r="K136" s="934">
        <v>0</v>
      </c>
      <c r="L136" s="934">
        <v>230</v>
      </c>
      <c r="M136" s="934">
        <v>100</v>
      </c>
      <c r="N136" s="934">
        <v>0</v>
      </c>
      <c r="O136" s="793" t="s">
        <v>3008</v>
      </c>
      <c r="P136" s="793" t="s">
        <v>3009</v>
      </c>
      <c r="Q136" s="935">
        <v>46264</v>
      </c>
      <c r="R136" s="935">
        <v>52231</v>
      </c>
      <c r="S136" s="936">
        <v>4.24772631</v>
      </c>
      <c r="T136" s="795">
        <v>45444</v>
      </c>
      <c r="U136" s="797" t="s">
        <v>3010</v>
      </c>
      <c r="V136" s="799" t="s">
        <v>3011</v>
      </c>
      <c r="W136" s="798">
        <v>9.9759979999999998E-2</v>
      </c>
      <c r="X136" s="798"/>
      <c r="Y136" s="798"/>
      <c r="Z136" s="798"/>
      <c r="AA136" s="798" t="s">
        <v>3012</v>
      </c>
      <c r="AB136" s="798" t="s">
        <v>3013</v>
      </c>
      <c r="AC136" s="798" t="s">
        <v>1220</v>
      </c>
      <c r="AD136" s="798"/>
      <c r="AF136" s="789"/>
    </row>
    <row r="137" spans="1:32">
      <c r="A137" s="789"/>
      <c r="B137" s="210">
        <f t="shared" si="1"/>
        <v>96</v>
      </c>
      <c r="C137" s="210" t="s">
        <v>3014</v>
      </c>
      <c r="D137" s="210" t="s">
        <v>3015</v>
      </c>
      <c r="E137" s="210" t="s">
        <v>3016</v>
      </c>
      <c r="F137" s="790">
        <v>1</v>
      </c>
      <c r="G137" s="210" t="s">
        <v>555</v>
      </c>
      <c r="H137" s="786">
        <v>45717</v>
      </c>
      <c r="I137" s="788">
        <v>12.522488022466661</v>
      </c>
      <c r="J137" s="937" t="s">
        <v>1560</v>
      </c>
      <c r="K137" s="937">
        <v>0</v>
      </c>
      <c r="L137" s="937">
        <v>500</v>
      </c>
      <c r="M137" s="937">
        <v>0</v>
      </c>
      <c r="N137" s="937">
        <v>0</v>
      </c>
      <c r="O137" s="210" t="s">
        <v>3017</v>
      </c>
      <c r="P137" s="210" t="s">
        <v>3018</v>
      </c>
      <c r="Q137" s="938">
        <v>45992</v>
      </c>
      <c r="R137" s="938">
        <v>52231</v>
      </c>
      <c r="S137" s="939">
        <v>2.50690722</v>
      </c>
      <c r="T137" s="786">
        <v>45444</v>
      </c>
      <c r="U137" s="787" t="s">
        <v>3019</v>
      </c>
      <c r="V137" s="159" t="s">
        <v>3020</v>
      </c>
      <c r="W137" s="789">
        <v>0.39186185000000001</v>
      </c>
      <c r="X137" s="789"/>
      <c r="Y137" s="789"/>
      <c r="Z137" s="789"/>
      <c r="AA137" s="789" t="s">
        <v>3021</v>
      </c>
      <c r="AB137" s="789" t="s">
        <v>3022</v>
      </c>
      <c r="AC137" s="789" t="s">
        <v>1314</v>
      </c>
      <c r="AD137" s="789"/>
      <c r="AF137" s="789"/>
    </row>
    <row r="138" spans="1:32">
      <c r="A138" s="789"/>
      <c r="B138" s="793">
        <f t="shared" si="1"/>
        <v>97</v>
      </c>
      <c r="C138" s="793" t="s">
        <v>3023</v>
      </c>
      <c r="D138" s="793" t="s">
        <v>3024</v>
      </c>
      <c r="E138" s="793" t="s">
        <v>3025</v>
      </c>
      <c r="F138" s="794">
        <v>1</v>
      </c>
      <c r="G138" s="793" t="s">
        <v>556</v>
      </c>
      <c r="H138" s="795">
        <v>45717</v>
      </c>
      <c r="I138" s="796">
        <v>12.522488022466661</v>
      </c>
      <c r="J138" s="934" t="s">
        <v>3026</v>
      </c>
      <c r="K138" s="934">
        <v>0</v>
      </c>
      <c r="L138" s="934">
        <v>500</v>
      </c>
      <c r="M138" s="934">
        <v>0</v>
      </c>
      <c r="N138" s="934">
        <v>0</v>
      </c>
      <c r="O138" s="793" t="s">
        <v>3027</v>
      </c>
      <c r="P138" s="793" t="s">
        <v>3028</v>
      </c>
      <c r="Q138" s="935">
        <v>45934</v>
      </c>
      <c r="R138" s="935">
        <v>52231</v>
      </c>
      <c r="S138" s="936">
        <v>2.3764170299999998</v>
      </c>
      <c r="T138" s="795">
        <v>45444</v>
      </c>
      <c r="U138" s="797" t="s">
        <v>3029</v>
      </c>
      <c r="V138" s="799" t="s">
        <v>3030</v>
      </c>
      <c r="W138" s="798">
        <v>0.39186185000000001</v>
      </c>
      <c r="X138" s="798"/>
      <c r="Y138" s="798"/>
      <c r="Z138" s="798"/>
      <c r="AA138" s="798" t="s">
        <v>3031</v>
      </c>
      <c r="AB138" s="798" t="s">
        <v>3032</v>
      </c>
      <c r="AC138" s="798" t="s">
        <v>1318</v>
      </c>
      <c r="AD138" s="798"/>
      <c r="AF138" s="789"/>
    </row>
    <row r="139" spans="1:32">
      <c r="A139" s="789"/>
      <c r="B139" s="210">
        <f t="shared" si="1"/>
        <v>98</v>
      </c>
      <c r="C139" s="210" t="s">
        <v>3033</v>
      </c>
      <c r="D139" s="210" t="s">
        <v>3034</v>
      </c>
      <c r="E139" s="210" t="s">
        <v>3035</v>
      </c>
      <c r="F139" s="790">
        <v>1</v>
      </c>
      <c r="G139" s="210" t="s">
        <v>557</v>
      </c>
      <c r="H139" s="786">
        <v>45717</v>
      </c>
      <c r="I139" s="788">
        <v>12.522488022466661</v>
      </c>
      <c r="J139" s="937" t="s">
        <v>3036</v>
      </c>
      <c r="K139" s="937">
        <v>0</v>
      </c>
      <c r="L139" s="937">
        <v>500</v>
      </c>
      <c r="M139" s="937">
        <v>0</v>
      </c>
      <c r="N139" s="937">
        <v>0</v>
      </c>
      <c r="O139" s="210" t="s">
        <v>3037</v>
      </c>
      <c r="P139" s="210" t="s">
        <v>3038</v>
      </c>
      <c r="Q139" s="938">
        <v>46116</v>
      </c>
      <c r="R139" s="938">
        <v>52231</v>
      </c>
      <c r="S139" s="939">
        <v>2.3948209199999999</v>
      </c>
      <c r="T139" s="786">
        <v>45444</v>
      </c>
      <c r="U139" s="787" t="s">
        <v>3039</v>
      </c>
      <c r="V139" s="159" t="s">
        <v>3040</v>
      </c>
      <c r="W139" s="789">
        <v>0.39186185000000001</v>
      </c>
      <c r="X139" s="789"/>
      <c r="Y139" s="789"/>
      <c r="Z139" s="789"/>
      <c r="AA139" s="789" t="s">
        <v>3041</v>
      </c>
      <c r="AB139" s="789" t="s">
        <v>3042</v>
      </c>
      <c r="AC139" s="789" t="s">
        <v>1317</v>
      </c>
      <c r="AD139" s="789"/>
      <c r="AF139" s="789"/>
    </row>
    <row r="140" spans="1:32">
      <c r="A140" s="789"/>
      <c r="B140" s="793">
        <f t="shared" si="1"/>
        <v>99</v>
      </c>
      <c r="C140" s="793" t="s">
        <v>3043</v>
      </c>
      <c r="D140" s="793" t="s">
        <v>3044</v>
      </c>
      <c r="E140" s="793" t="s">
        <v>3045</v>
      </c>
      <c r="F140" s="794">
        <v>1</v>
      </c>
      <c r="G140" s="793" t="s">
        <v>558</v>
      </c>
      <c r="H140" s="795">
        <v>45717</v>
      </c>
      <c r="I140" s="796">
        <v>19.27543190999997</v>
      </c>
      <c r="J140" s="934" t="s">
        <v>1772</v>
      </c>
      <c r="K140" s="934">
        <v>0</v>
      </c>
      <c r="L140" s="934">
        <v>500</v>
      </c>
      <c r="M140" s="934">
        <v>0</v>
      </c>
      <c r="N140" s="934">
        <v>0</v>
      </c>
      <c r="O140" s="793" t="s">
        <v>3046</v>
      </c>
      <c r="P140" s="793" t="s">
        <v>3047</v>
      </c>
      <c r="Q140" s="935">
        <v>45873</v>
      </c>
      <c r="R140" s="935">
        <v>52231</v>
      </c>
      <c r="S140" s="936">
        <v>2.40587609</v>
      </c>
      <c r="T140" s="795">
        <v>45444</v>
      </c>
      <c r="U140" s="797" t="s">
        <v>3048</v>
      </c>
      <c r="V140" s="799" t="s">
        <v>3049</v>
      </c>
      <c r="W140" s="798">
        <v>8.5490351849999957</v>
      </c>
      <c r="X140" s="798"/>
      <c r="Y140" s="798"/>
      <c r="Z140" s="798"/>
      <c r="AA140" s="798" t="s">
        <v>3050</v>
      </c>
      <c r="AB140" s="798" t="s">
        <v>3051</v>
      </c>
      <c r="AC140" s="798" t="s">
        <v>1251</v>
      </c>
      <c r="AD140" s="798"/>
      <c r="AF140" s="789"/>
    </row>
    <row r="141" spans="1:32">
      <c r="A141" s="789"/>
      <c r="B141" s="210">
        <f t="shared" si="1"/>
        <v>100</v>
      </c>
      <c r="C141" s="210" t="s">
        <v>3052</v>
      </c>
      <c r="D141" s="210" t="s">
        <v>3053</v>
      </c>
      <c r="E141" s="210" t="s">
        <v>3054</v>
      </c>
      <c r="F141" s="790">
        <v>1</v>
      </c>
      <c r="G141" s="210" t="s">
        <v>559</v>
      </c>
      <c r="H141" s="786">
        <v>45717</v>
      </c>
      <c r="I141" s="788">
        <v>6.4251439700000033</v>
      </c>
      <c r="J141" s="937" t="s">
        <v>1773</v>
      </c>
      <c r="K141" s="937">
        <v>0</v>
      </c>
      <c r="L141" s="937">
        <v>500</v>
      </c>
      <c r="M141" s="937">
        <v>0</v>
      </c>
      <c r="N141" s="937">
        <v>0</v>
      </c>
      <c r="O141" s="210" t="s">
        <v>3055</v>
      </c>
      <c r="P141" s="210" t="s">
        <v>3056</v>
      </c>
      <c r="Q141" s="938">
        <v>45873</v>
      </c>
      <c r="R141" s="938">
        <v>52231</v>
      </c>
      <c r="S141" s="939">
        <v>0.80014847999999994</v>
      </c>
      <c r="T141" s="786">
        <v>45444</v>
      </c>
      <c r="U141" s="787" t="s">
        <v>3057</v>
      </c>
      <c r="V141" s="159" t="s">
        <v>3058</v>
      </c>
      <c r="W141" s="789">
        <v>2.8496783950000042</v>
      </c>
      <c r="X141" s="789"/>
      <c r="Y141" s="789"/>
      <c r="Z141" s="789"/>
      <c r="AA141" s="789" t="s">
        <v>3059</v>
      </c>
      <c r="AB141" s="789" t="s">
        <v>3060</v>
      </c>
      <c r="AC141" s="789" t="s">
        <v>1250</v>
      </c>
      <c r="AD141" s="789"/>
      <c r="AF141" s="789"/>
    </row>
    <row r="142" spans="1:32">
      <c r="A142" s="789"/>
      <c r="B142" s="793">
        <f t="shared" si="1"/>
        <v>101</v>
      </c>
      <c r="C142" s="793" t="s">
        <v>3061</v>
      </c>
      <c r="D142" s="793" t="s">
        <v>3062</v>
      </c>
      <c r="E142" s="793" t="s">
        <v>3063</v>
      </c>
      <c r="F142" s="794">
        <v>1</v>
      </c>
      <c r="G142" s="793" t="s">
        <v>560</v>
      </c>
      <c r="H142" s="795">
        <v>45717</v>
      </c>
      <c r="I142" s="796">
        <v>16.837610919999996</v>
      </c>
      <c r="J142" s="934" t="s">
        <v>3064</v>
      </c>
      <c r="K142" s="934">
        <v>0</v>
      </c>
      <c r="L142" s="934">
        <v>500</v>
      </c>
      <c r="M142" s="934">
        <v>0</v>
      </c>
      <c r="N142" s="934">
        <v>0</v>
      </c>
      <c r="O142" s="793" t="s">
        <v>3065</v>
      </c>
      <c r="P142" s="793" t="s">
        <v>3066</v>
      </c>
      <c r="Q142" s="935">
        <v>46116</v>
      </c>
      <c r="R142" s="935">
        <v>52231</v>
      </c>
      <c r="S142" s="936">
        <v>2.4444419800000001</v>
      </c>
      <c r="T142" s="795">
        <v>45444</v>
      </c>
      <c r="U142" s="797" t="s">
        <v>3067</v>
      </c>
      <c r="V142" s="799" t="s">
        <v>3068</v>
      </c>
      <c r="W142" s="798">
        <v>0.25714358999999998</v>
      </c>
      <c r="X142" s="798"/>
      <c r="Y142" s="798"/>
      <c r="Z142" s="798"/>
      <c r="AA142" s="798" t="s">
        <v>3069</v>
      </c>
      <c r="AB142" s="798" t="s">
        <v>3070</v>
      </c>
      <c r="AC142" s="798" t="s">
        <v>1319</v>
      </c>
      <c r="AD142" s="798"/>
      <c r="AF142" s="789"/>
    </row>
    <row r="143" spans="1:32">
      <c r="A143" s="789"/>
      <c r="B143" s="210">
        <f t="shared" si="1"/>
        <v>102</v>
      </c>
      <c r="C143" s="210" t="s">
        <v>3071</v>
      </c>
      <c r="D143" s="210" t="s">
        <v>3072</v>
      </c>
      <c r="E143" s="210" t="s">
        <v>3073</v>
      </c>
      <c r="F143" s="790">
        <v>1</v>
      </c>
      <c r="G143" s="210" t="s">
        <v>561</v>
      </c>
      <c r="H143" s="786">
        <v>45717</v>
      </c>
      <c r="I143" s="788">
        <v>16.475992245</v>
      </c>
      <c r="J143" s="937" t="s">
        <v>3074</v>
      </c>
      <c r="K143" s="937">
        <v>0</v>
      </c>
      <c r="L143" s="937">
        <v>500</v>
      </c>
      <c r="M143" s="937">
        <v>0</v>
      </c>
      <c r="N143" s="937">
        <v>0</v>
      </c>
      <c r="O143" s="210" t="s">
        <v>3075</v>
      </c>
      <c r="P143" s="210" t="s">
        <v>3076</v>
      </c>
      <c r="Q143" s="938">
        <v>45812</v>
      </c>
      <c r="R143" s="938">
        <v>52231</v>
      </c>
      <c r="S143" s="939">
        <v>2.4121501599999999</v>
      </c>
      <c r="T143" s="786">
        <v>45444</v>
      </c>
      <c r="U143" s="787" t="s">
        <v>3077</v>
      </c>
      <c r="V143" s="159" t="s">
        <v>3078</v>
      </c>
      <c r="W143" s="789">
        <v>2.2492114799999996</v>
      </c>
      <c r="X143" s="789"/>
      <c r="Y143" s="789"/>
      <c r="Z143" s="789"/>
      <c r="AA143" s="789" t="s">
        <v>3079</v>
      </c>
      <c r="AB143" s="789" t="s">
        <v>3080</v>
      </c>
      <c r="AC143" s="789" t="s">
        <v>1352</v>
      </c>
      <c r="AD143" s="789"/>
      <c r="AF143" s="789"/>
    </row>
    <row r="144" spans="1:32">
      <c r="A144" s="789"/>
      <c r="B144" s="793">
        <f t="shared" si="1"/>
        <v>103</v>
      </c>
      <c r="C144" s="793" t="s">
        <v>3081</v>
      </c>
      <c r="D144" s="793" t="s">
        <v>3082</v>
      </c>
      <c r="E144" s="793" t="s">
        <v>3083</v>
      </c>
      <c r="F144" s="794">
        <v>1</v>
      </c>
      <c r="G144" s="793" t="s">
        <v>562</v>
      </c>
      <c r="H144" s="795">
        <v>45717</v>
      </c>
      <c r="I144" s="796">
        <v>5.491997415000001</v>
      </c>
      <c r="J144" s="934" t="s">
        <v>1599</v>
      </c>
      <c r="K144" s="934">
        <v>0</v>
      </c>
      <c r="L144" s="934">
        <v>500</v>
      </c>
      <c r="M144" s="934">
        <v>0</v>
      </c>
      <c r="N144" s="934">
        <v>0</v>
      </c>
      <c r="O144" s="793" t="s">
        <v>3084</v>
      </c>
      <c r="P144" s="793" t="s">
        <v>3085</v>
      </c>
      <c r="Q144" s="935">
        <v>45812</v>
      </c>
      <c r="R144" s="935">
        <v>52231</v>
      </c>
      <c r="S144" s="936">
        <v>0.80405005000000007</v>
      </c>
      <c r="T144" s="795">
        <v>45444</v>
      </c>
      <c r="U144" s="797" t="s">
        <v>3086</v>
      </c>
      <c r="V144" s="799" t="s">
        <v>3087</v>
      </c>
      <c r="W144" s="798">
        <v>0.74973716000000001</v>
      </c>
      <c r="X144" s="798"/>
      <c r="Y144" s="798"/>
      <c r="Z144" s="798"/>
      <c r="AA144" s="798" t="s">
        <v>3088</v>
      </c>
      <c r="AB144" s="798" t="s">
        <v>3089</v>
      </c>
      <c r="AC144" s="798" t="s">
        <v>1351</v>
      </c>
      <c r="AD144" s="798"/>
      <c r="AF144" s="789"/>
    </row>
    <row r="145" spans="1:32">
      <c r="A145" s="789"/>
      <c r="B145" s="210">
        <f t="shared" si="1"/>
        <v>104</v>
      </c>
      <c r="C145" s="210" t="s">
        <v>3090</v>
      </c>
      <c r="D145" s="210" t="s">
        <v>3091</v>
      </c>
      <c r="E145" s="210" t="s">
        <v>3092</v>
      </c>
      <c r="F145" s="790">
        <v>1</v>
      </c>
      <c r="G145" s="210" t="s">
        <v>563</v>
      </c>
      <c r="H145" s="786">
        <v>45717</v>
      </c>
      <c r="I145" s="788">
        <v>3.0316758440499143</v>
      </c>
      <c r="J145" s="937" t="s">
        <v>3093</v>
      </c>
      <c r="K145" s="937">
        <v>0</v>
      </c>
      <c r="L145" s="937">
        <v>500</v>
      </c>
      <c r="M145" s="937">
        <v>0</v>
      </c>
      <c r="N145" s="937">
        <v>0</v>
      </c>
      <c r="O145" s="210" t="s">
        <v>26</v>
      </c>
      <c r="P145" s="210" t="s">
        <v>3094</v>
      </c>
      <c r="Q145" s="938">
        <v>45934</v>
      </c>
      <c r="R145" s="938">
        <v>52231</v>
      </c>
      <c r="S145" s="939">
        <v>2.6084097700000002</v>
      </c>
      <c r="T145" s="786">
        <v>45444</v>
      </c>
      <c r="U145" s="787" t="s">
        <v>3095</v>
      </c>
      <c r="V145" s="159" t="s">
        <v>3096</v>
      </c>
      <c r="W145" s="789">
        <v>0.27428717041869094</v>
      </c>
      <c r="X145" s="789"/>
      <c r="Y145" s="789"/>
      <c r="Z145" s="789"/>
      <c r="AA145" s="789" t="s">
        <v>3097</v>
      </c>
      <c r="AB145" s="789" t="s">
        <v>3098</v>
      </c>
      <c r="AC145" s="789" t="s">
        <v>1300</v>
      </c>
      <c r="AD145" s="789"/>
      <c r="AF145" s="789"/>
    </row>
    <row r="146" spans="1:32">
      <c r="A146" s="789"/>
      <c r="B146" s="793">
        <f t="shared" si="1"/>
        <v>105</v>
      </c>
      <c r="C146" s="793" t="s">
        <v>3099</v>
      </c>
      <c r="D146" s="793" t="s">
        <v>3100</v>
      </c>
      <c r="E146" s="793" t="s">
        <v>3101</v>
      </c>
      <c r="F146" s="794">
        <v>1</v>
      </c>
      <c r="G146" s="793" t="s">
        <v>564</v>
      </c>
      <c r="H146" s="795">
        <v>45717</v>
      </c>
      <c r="I146" s="796">
        <v>68.447915027650069</v>
      </c>
      <c r="J146" s="934" t="s">
        <v>3102</v>
      </c>
      <c r="K146" s="934">
        <v>0</v>
      </c>
      <c r="L146" s="934">
        <v>500</v>
      </c>
      <c r="M146" s="934">
        <v>0</v>
      </c>
      <c r="N146" s="934">
        <v>0</v>
      </c>
      <c r="O146" s="793" t="s">
        <v>3103</v>
      </c>
      <c r="P146" s="793" t="s">
        <v>3104</v>
      </c>
      <c r="Q146" s="935">
        <v>45934</v>
      </c>
      <c r="R146" s="935">
        <v>52231</v>
      </c>
      <c r="S146" s="936">
        <v>11.937870539999999</v>
      </c>
      <c r="T146" s="795">
        <v>45444</v>
      </c>
      <c r="U146" s="797" t="s">
        <v>3105</v>
      </c>
      <c r="V146" s="799" t="s">
        <v>3106</v>
      </c>
      <c r="W146" s="798">
        <v>6.1927415395813092</v>
      </c>
      <c r="X146" s="798"/>
      <c r="Y146" s="798"/>
      <c r="Z146" s="798"/>
      <c r="AA146" s="798" t="s">
        <v>3107</v>
      </c>
      <c r="AB146" s="798" t="s">
        <v>3108</v>
      </c>
      <c r="AC146" s="798" t="s">
        <v>1301</v>
      </c>
      <c r="AD146" s="798"/>
      <c r="AF146" s="789"/>
    </row>
    <row r="147" spans="1:32">
      <c r="A147" s="789"/>
      <c r="B147" s="210">
        <f t="shared" si="1"/>
        <v>106</v>
      </c>
      <c r="C147" s="210" t="s">
        <v>3109</v>
      </c>
      <c r="D147" s="210" t="s">
        <v>3110</v>
      </c>
      <c r="E147" s="210" t="s">
        <v>3111</v>
      </c>
      <c r="F147" s="790">
        <v>1</v>
      </c>
      <c r="G147" s="210" t="s">
        <v>664</v>
      </c>
      <c r="H147" s="786">
        <v>45717</v>
      </c>
      <c r="I147" s="788">
        <v>42.591630560000027</v>
      </c>
      <c r="J147" s="937" t="s">
        <v>3112</v>
      </c>
      <c r="K147" s="937">
        <v>0</v>
      </c>
      <c r="L147" s="937">
        <v>500</v>
      </c>
      <c r="M147" s="937">
        <v>0</v>
      </c>
      <c r="N147" s="937">
        <v>163</v>
      </c>
      <c r="O147" s="210" t="s">
        <v>3113</v>
      </c>
      <c r="P147" s="210" t="s">
        <v>3114</v>
      </c>
      <c r="Q147" s="938">
        <v>45989</v>
      </c>
      <c r="R147" s="938">
        <v>52231</v>
      </c>
      <c r="S147" s="939">
        <v>15.255576140000001</v>
      </c>
      <c r="T147" s="786">
        <v>45444</v>
      </c>
      <c r="U147" s="787" t="s">
        <v>3115</v>
      </c>
      <c r="V147" s="159" t="s">
        <v>3116</v>
      </c>
      <c r="W147" s="789">
        <v>1.19602937</v>
      </c>
      <c r="X147" s="789"/>
      <c r="Y147" s="789"/>
      <c r="Z147" s="789"/>
      <c r="AA147" s="789" t="s">
        <v>3117</v>
      </c>
      <c r="AB147" s="789" t="s">
        <v>3118</v>
      </c>
      <c r="AC147" s="789" t="s">
        <v>1253</v>
      </c>
      <c r="AD147" s="789"/>
      <c r="AF147" s="789"/>
    </row>
    <row r="148" spans="1:32">
      <c r="A148" s="789"/>
      <c r="B148" s="793">
        <f t="shared" si="1"/>
        <v>107</v>
      </c>
      <c r="C148" s="793" t="s">
        <v>3119</v>
      </c>
      <c r="D148" s="793" t="s">
        <v>3120</v>
      </c>
      <c r="E148" s="793" t="s">
        <v>3121</v>
      </c>
      <c r="F148" s="794">
        <v>1</v>
      </c>
      <c r="G148" s="793" t="s">
        <v>789</v>
      </c>
      <c r="H148" s="795">
        <v>44774</v>
      </c>
      <c r="I148" s="796">
        <v>115.81918356</v>
      </c>
      <c r="J148" s="934" t="s">
        <v>3122</v>
      </c>
      <c r="K148" s="934">
        <v>6.36</v>
      </c>
      <c r="L148" s="934">
        <v>230</v>
      </c>
      <c r="M148" s="934">
        <v>80</v>
      </c>
      <c r="N148" s="934">
        <v>0</v>
      </c>
      <c r="O148" s="793" t="s">
        <v>27</v>
      </c>
      <c r="P148" s="793" t="s">
        <v>3123</v>
      </c>
      <c r="Q148" s="935">
        <v>45809</v>
      </c>
      <c r="R148" s="935">
        <v>55792</v>
      </c>
      <c r="S148" s="936">
        <v>13.968932740000003</v>
      </c>
      <c r="T148" s="795">
        <v>45444</v>
      </c>
      <c r="U148" s="797" t="s">
        <v>3124</v>
      </c>
      <c r="V148" s="799" t="s">
        <v>3125</v>
      </c>
      <c r="W148" s="798" t="s">
        <v>3126</v>
      </c>
      <c r="X148" s="798"/>
      <c r="Y148" s="798"/>
      <c r="Z148" s="798"/>
      <c r="AA148" s="798" t="s">
        <v>1199</v>
      </c>
      <c r="AB148" s="798" t="s">
        <v>3127</v>
      </c>
      <c r="AC148" s="798" t="s">
        <v>1200</v>
      </c>
      <c r="AD148" s="798"/>
      <c r="AF148" s="789"/>
    </row>
    <row r="149" spans="1:32">
      <c r="A149" s="789"/>
      <c r="B149" s="210">
        <f t="shared" si="1"/>
        <v>108</v>
      </c>
      <c r="C149" s="210" t="s">
        <v>3128</v>
      </c>
      <c r="D149" s="210" t="s">
        <v>3129</v>
      </c>
      <c r="E149" s="210" t="s">
        <v>3130</v>
      </c>
      <c r="F149" s="790">
        <v>1</v>
      </c>
      <c r="G149" s="210" t="s">
        <v>900</v>
      </c>
      <c r="H149" s="786">
        <v>45717</v>
      </c>
      <c r="I149" s="788">
        <v>26.359681299999991</v>
      </c>
      <c r="J149" s="937" t="s">
        <v>1774</v>
      </c>
      <c r="K149" s="937">
        <v>0</v>
      </c>
      <c r="L149" s="937">
        <v>230</v>
      </c>
      <c r="M149" s="937">
        <v>60</v>
      </c>
      <c r="N149" s="937">
        <v>0</v>
      </c>
      <c r="O149" s="210" t="s">
        <v>3131</v>
      </c>
      <c r="P149" s="210" t="s">
        <v>3132</v>
      </c>
      <c r="Q149" s="938">
        <v>45930</v>
      </c>
      <c r="R149" s="938">
        <v>52231</v>
      </c>
      <c r="S149" s="939">
        <v>4.3719416500000001</v>
      </c>
      <c r="T149" s="786">
        <v>45444</v>
      </c>
      <c r="U149" s="787" t="s">
        <v>3133</v>
      </c>
      <c r="V149" s="159" t="s">
        <v>3134</v>
      </c>
      <c r="W149" s="789">
        <v>0.97661317999999997</v>
      </c>
      <c r="X149" s="789"/>
      <c r="Y149" s="789"/>
      <c r="Z149" s="789"/>
      <c r="AA149" s="789" t="s">
        <v>3135</v>
      </c>
      <c r="AB149" s="789" t="s">
        <v>3136</v>
      </c>
      <c r="AC149" s="789" t="s">
        <v>1354</v>
      </c>
      <c r="AD149" s="789"/>
      <c r="AF149" s="789"/>
    </row>
    <row r="150" spans="1:32">
      <c r="A150" s="789"/>
      <c r="B150" s="793">
        <f t="shared" si="1"/>
        <v>109</v>
      </c>
      <c r="C150" s="793" t="s">
        <v>3137</v>
      </c>
      <c r="D150" s="793" t="s">
        <v>3138</v>
      </c>
      <c r="E150" s="793" t="s">
        <v>3139</v>
      </c>
      <c r="F150" s="794">
        <v>1</v>
      </c>
      <c r="G150" s="793" t="s">
        <v>945</v>
      </c>
      <c r="H150" s="795">
        <v>45717</v>
      </c>
      <c r="I150" s="796">
        <v>0.77365040999999968</v>
      </c>
      <c r="J150" s="934" t="s">
        <v>1575</v>
      </c>
      <c r="K150" s="934">
        <v>0</v>
      </c>
      <c r="L150" s="934">
        <v>13.8</v>
      </c>
      <c r="M150" s="934">
        <v>0</v>
      </c>
      <c r="N150" s="934">
        <v>0</v>
      </c>
      <c r="O150" s="793" t="s">
        <v>3140</v>
      </c>
      <c r="P150" s="793" t="s">
        <v>3141</v>
      </c>
      <c r="Q150" s="935">
        <v>46601</v>
      </c>
      <c r="R150" s="935">
        <v>52231</v>
      </c>
      <c r="S150" s="936">
        <v>0.15899582000000001</v>
      </c>
      <c r="T150" s="795">
        <v>45444</v>
      </c>
      <c r="U150" s="797" t="s">
        <v>3142</v>
      </c>
      <c r="V150" s="799" t="s">
        <v>3143</v>
      </c>
      <c r="W150" s="798">
        <v>4.3398869999999992E-2</v>
      </c>
      <c r="X150" s="798"/>
      <c r="Y150" s="798"/>
      <c r="Z150" s="798"/>
      <c r="AA150" s="798" t="s">
        <v>3144</v>
      </c>
      <c r="AB150" s="798" t="s">
        <v>3145</v>
      </c>
      <c r="AC150" s="798" t="s">
        <v>1341</v>
      </c>
      <c r="AD150" s="798"/>
      <c r="AF150" s="789"/>
    </row>
    <row r="151" spans="1:32">
      <c r="A151" s="789"/>
      <c r="B151" s="210">
        <f t="shared" si="1"/>
        <v>110</v>
      </c>
      <c r="C151" s="210" t="s">
        <v>3146</v>
      </c>
      <c r="D151" s="210" t="s">
        <v>3147</v>
      </c>
      <c r="E151" s="210" t="s">
        <v>3148</v>
      </c>
      <c r="F151" s="790">
        <v>1</v>
      </c>
      <c r="G151" s="210" t="s">
        <v>946</v>
      </c>
      <c r="H151" s="786">
        <v>45717</v>
      </c>
      <c r="I151" s="788">
        <v>0.77365041000000001</v>
      </c>
      <c r="J151" s="937" t="s">
        <v>3149</v>
      </c>
      <c r="K151" s="937">
        <v>0</v>
      </c>
      <c r="L151" s="937">
        <v>13.8</v>
      </c>
      <c r="M151" s="937">
        <v>0</v>
      </c>
      <c r="N151" s="937">
        <v>0</v>
      </c>
      <c r="O151" s="210" t="s">
        <v>3150</v>
      </c>
      <c r="P151" s="210" t="s">
        <v>3151</v>
      </c>
      <c r="Q151" s="938">
        <v>46601</v>
      </c>
      <c r="R151" s="938">
        <v>52231</v>
      </c>
      <c r="S151" s="939">
        <v>0.15899582000000001</v>
      </c>
      <c r="T151" s="786">
        <v>45444</v>
      </c>
      <c r="U151" s="787" t="s">
        <v>3152</v>
      </c>
      <c r="V151" s="159" t="s">
        <v>3153</v>
      </c>
      <c r="W151" s="789">
        <v>4.2552560000000003E-2</v>
      </c>
      <c r="X151" s="789"/>
      <c r="Y151" s="789"/>
      <c r="Z151" s="789"/>
      <c r="AA151" s="789" t="s">
        <v>3154</v>
      </c>
      <c r="AB151" s="789" t="s">
        <v>3155</v>
      </c>
      <c r="AC151" s="789" t="s">
        <v>1339</v>
      </c>
      <c r="AD151" s="789"/>
      <c r="AF151" s="789"/>
    </row>
    <row r="152" spans="1:32">
      <c r="A152" s="789"/>
      <c r="B152" s="793">
        <f t="shared" si="1"/>
        <v>111</v>
      </c>
      <c r="C152" s="793" t="s">
        <v>3156</v>
      </c>
      <c r="D152" s="793" t="s">
        <v>3157</v>
      </c>
      <c r="E152" s="793" t="s">
        <v>3158</v>
      </c>
      <c r="F152" s="794">
        <v>1</v>
      </c>
      <c r="G152" s="793" t="s">
        <v>947</v>
      </c>
      <c r="H152" s="795">
        <v>45717</v>
      </c>
      <c r="I152" s="796">
        <v>0.7736504099999999</v>
      </c>
      <c r="J152" s="934" t="s">
        <v>3159</v>
      </c>
      <c r="K152" s="934">
        <v>0</v>
      </c>
      <c r="L152" s="934">
        <v>13.8</v>
      </c>
      <c r="M152" s="934">
        <v>0</v>
      </c>
      <c r="N152" s="934">
        <v>0</v>
      </c>
      <c r="O152" s="793" t="s">
        <v>3160</v>
      </c>
      <c r="P152" s="793" t="s">
        <v>3161</v>
      </c>
      <c r="Q152" s="935">
        <v>46601</v>
      </c>
      <c r="R152" s="935">
        <v>52231</v>
      </c>
      <c r="S152" s="936">
        <v>0.15899582000000001</v>
      </c>
      <c r="T152" s="795">
        <v>45444</v>
      </c>
      <c r="U152" s="797" t="s">
        <v>3162</v>
      </c>
      <c r="V152" s="799" t="s">
        <v>3163</v>
      </c>
      <c r="W152" s="798">
        <v>4.2408220000000003E-2</v>
      </c>
      <c r="X152" s="798"/>
      <c r="Y152" s="798"/>
      <c r="Z152" s="798"/>
      <c r="AA152" s="798" t="s">
        <v>3164</v>
      </c>
      <c r="AB152" s="798" t="s">
        <v>3165</v>
      </c>
      <c r="AC152" s="798" t="s">
        <v>1340</v>
      </c>
      <c r="AD152" s="798"/>
      <c r="AF152" s="789"/>
    </row>
    <row r="153" spans="1:32">
      <c r="A153" s="789"/>
      <c r="B153" s="210">
        <f t="shared" si="1"/>
        <v>112</v>
      </c>
      <c r="C153" s="210" t="s">
        <v>3166</v>
      </c>
      <c r="D153" s="210" t="s">
        <v>3167</v>
      </c>
      <c r="E153" s="210" t="s">
        <v>3168</v>
      </c>
      <c r="F153" s="790">
        <v>1</v>
      </c>
      <c r="G153" s="210" t="s">
        <v>948</v>
      </c>
      <c r="H153" s="786">
        <v>45717</v>
      </c>
      <c r="I153" s="788">
        <v>49.269648709999998</v>
      </c>
      <c r="J153" s="937" t="s">
        <v>3169</v>
      </c>
      <c r="K153" s="937">
        <v>0</v>
      </c>
      <c r="L153" s="937">
        <v>500</v>
      </c>
      <c r="M153" s="937">
        <v>0</v>
      </c>
      <c r="N153" s="937">
        <v>0</v>
      </c>
      <c r="O153" s="210" t="s">
        <v>3170</v>
      </c>
      <c r="P153" s="210" t="s">
        <v>3171</v>
      </c>
      <c r="Q153" s="938">
        <v>46601</v>
      </c>
      <c r="R153" s="938">
        <v>52231</v>
      </c>
      <c r="S153" s="939">
        <v>8.3346519400000005</v>
      </c>
      <c r="T153" s="786">
        <v>45444</v>
      </c>
      <c r="U153" s="787" t="s">
        <v>3172</v>
      </c>
      <c r="V153" s="159" t="s">
        <v>3173</v>
      </c>
      <c r="W153" s="789">
        <v>1.7395889099999999</v>
      </c>
      <c r="X153" s="789"/>
      <c r="Y153" s="789"/>
      <c r="Z153" s="789"/>
      <c r="AA153" s="789" t="s">
        <v>3174</v>
      </c>
      <c r="AB153" s="789" t="s">
        <v>3175</v>
      </c>
      <c r="AC153" s="789" t="s">
        <v>1367</v>
      </c>
      <c r="AD153" s="789"/>
      <c r="AF153" s="789"/>
    </row>
    <row r="154" spans="1:32">
      <c r="A154" s="789"/>
      <c r="B154" s="793">
        <f t="shared" si="1"/>
        <v>113</v>
      </c>
      <c r="C154" s="793" t="s">
        <v>3176</v>
      </c>
      <c r="D154" s="793" t="s">
        <v>3177</v>
      </c>
      <c r="E154" s="793" t="s">
        <v>3178</v>
      </c>
      <c r="F154" s="794">
        <v>1</v>
      </c>
      <c r="G154" s="793" t="s">
        <v>949</v>
      </c>
      <c r="H154" s="795">
        <v>45717</v>
      </c>
      <c r="I154" s="796">
        <v>32.852265810000006</v>
      </c>
      <c r="J154" s="934" t="s">
        <v>3179</v>
      </c>
      <c r="K154" s="934">
        <v>0</v>
      </c>
      <c r="L154" s="934">
        <v>500</v>
      </c>
      <c r="M154" s="934">
        <v>0</v>
      </c>
      <c r="N154" s="934">
        <v>0</v>
      </c>
      <c r="O154" s="793" t="s">
        <v>3180</v>
      </c>
      <c r="P154" s="793" t="s">
        <v>3181</v>
      </c>
      <c r="Q154" s="935">
        <v>46601</v>
      </c>
      <c r="R154" s="935">
        <v>52231</v>
      </c>
      <c r="S154" s="936">
        <v>5.5564346200000001</v>
      </c>
      <c r="T154" s="795">
        <v>45444</v>
      </c>
      <c r="U154" s="797" t="s">
        <v>3182</v>
      </c>
      <c r="V154" s="799" t="s">
        <v>3183</v>
      </c>
      <c r="W154" s="798">
        <v>1.15972594</v>
      </c>
      <c r="X154" s="798"/>
      <c r="Y154" s="798"/>
      <c r="Z154" s="798"/>
      <c r="AA154" s="798" t="s">
        <v>3184</v>
      </c>
      <c r="AB154" s="798" t="s">
        <v>3185</v>
      </c>
      <c r="AC154" s="798" t="s">
        <v>1368</v>
      </c>
      <c r="AD154" s="798"/>
      <c r="AF154" s="789"/>
    </row>
    <row r="155" spans="1:32">
      <c r="A155" s="789"/>
      <c r="B155" s="210">
        <f t="shared" si="1"/>
        <v>114</v>
      </c>
      <c r="C155" s="210" t="s">
        <v>3186</v>
      </c>
      <c r="D155" s="210" t="s">
        <v>3187</v>
      </c>
      <c r="E155" s="210" t="s">
        <v>3188</v>
      </c>
      <c r="F155" s="790">
        <v>1</v>
      </c>
      <c r="G155" s="210" t="s">
        <v>950</v>
      </c>
      <c r="H155" s="786">
        <v>45717</v>
      </c>
      <c r="I155" s="788">
        <v>10.836393129999998</v>
      </c>
      <c r="J155" s="937" t="s">
        <v>3189</v>
      </c>
      <c r="K155" s="937">
        <v>0</v>
      </c>
      <c r="L155" s="937">
        <v>500</v>
      </c>
      <c r="M155" s="937">
        <v>0</v>
      </c>
      <c r="N155" s="937">
        <v>0</v>
      </c>
      <c r="O155" s="210" t="s">
        <v>3190</v>
      </c>
      <c r="P155" s="210" t="s">
        <v>3191</v>
      </c>
      <c r="Q155" s="938">
        <v>46601</v>
      </c>
      <c r="R155" s="938">
        <v>52231</v>
      </c>
      <c r="S155" s="939">
        <v>1.8405685300000001</v>
      </c>
      <c r="T155" s="786">
        <v>45444</v>
      </c>
      <c r="U155" s="787" t="s">
        <v>3192</v>
      </c>
      <c r="V155" s="159" t="s">
        <v>3193</v>
      </c>
      <c r="W155" s="789">
        <v>0.38190441999999997</v>
      </c>
      <c r="X155" s="789"/>
      <c r="Y155" s="789"/>
      <c r="Z155" s="789"/>
      <c r="AA155" s="789" t="s">
        <v>3194</v>
      </c>
      <c r="AB155" s="789" t="s">
        <v>3195</v>
      </c>
      <c r="AC155" s="789" t="s">
        <v>1299</v>
      </c>
      <c r="AD155" s="789"/>
      <c r="AF155" s="789"/>
    </row>
    <row r="156" spans="1:32">
      <c r="A156" s="789"/>
      <c r="B156" s="793">
        <f t="shared" si="1"/>
        <v>115</v>
      </c>
      <c r="C156" s="793" t="s">
        <v>3196</v>
      </c>
      <c r="D156" s="793" t="s">
        <v>3197</v>
      </c>
      <c r="E156" s="793" t="s">
        <v>3198</v>
      </c>
      <c r="F156" s="794">
        <v>1</v>
      </c>
      <c r="G156" s="793" t="s">
        <v>951</v>
      </c>
      <c r="H156" s="795">
        <v>45138</v>
      </c>
      <c r="I156" s="796">
        <v>10.29910799</v>
      </c>
      <c r="J156" s="934" t="s">
        <v>3199</v>
      </c>
      <c r="K156" s="934">
        <v>0</v>
      </c>
      <c r="L156" s="934">
        <v>230</v>
      </c>
      <c r="M156" s="934">
        <v>0</v>
      </c>
      <c r="N156" s="934">
        <v>0</v>
      </c>
      <c r="O156" s="793" t="s">
        <v>3200</v>
      </c>
      <c r="P156" s="793" t="s">
        <v>3201</v>
      </c>
      <c r="Q156" s="935">
        <v>45869</v>
      </c>
      <c r="R156" s="935">
        <v>52231</v>
      </c>
      <c r="S156" s="936">
        <v>1.1535871299999998</v>
      </c>
      <c r="T156" s="795">
        <v>45444</v>
      </c>
      <c r="U156" s="797" t="s">
        <v>3202</v>
      </c>
      <c r="V156" s="799" t="s">
        <v>3203</v>
      </c>
      <c r="W156" s="798">
        <v>8.7460979999999994E-2</v>
      </c>
      <c r="X156" s="798"/>
      <c r="Y156" s="798"/>
      <c r="Z156" s="798"/>
      <c r="AA156" s="798" t="s">
        <v>3204</v>
      </c>
      <c r="AB156" s="798" t="s">
        <v>3205</v>
      </c>
      <c r="AC156" s="798" t="s">
        <v>1363</v>
      </c>
      <c r="AD156" s="798"/>
      <c r="AF156" s="789"/>
    </row>
    <row r="157" spans="1:32">
      <c r="A157" s="789"/>
      <c r="B157" s="210">
        <f t="shared" si="1"/>
        <v>116</v>
      </c>
      <c r="C157" s="210" t="s">
        <v>3206</v>
      </c>
      <c r="D157" s="210" t="s">
        <v>3207</v>
      </c>
      <c r="E157" s="210" t="s">
        <v>3208</v>
      </c>
      <c r="F157" s="790">
        <v>1</v>
      </c>
      <c r="G157" s="210" t="s">
        <v>952</v>
      </c>
      <c r="H157" s="786">
        <v>45717</v>
      </c>
      <c r="I157" s="788">
        <v>14.236894190000005</v>
      </c>
      <c r="J157" s="937" t="s">
        <v>3209</v>
      </c>
      <c r="K157" s="937">
        <v>0</v>
      </c>
      <c r="L157" s="937">
        <v>230</v>
      </c>
      <c r="M157" s="937">
        <v>0</v>
      </c>
      <c r="N157" s="937">
        <v>0</v>
      </c>
      <c r="O157" s="210" t="s">
        <v>3210</v>
      </c>
      <c r="P157" s="210" t="s">
        <v>3211</v>
      </c>
      <c r="Q157" s="938">
        <v>46601</v>
      </c>
      <c r="R157" s="938">
        <v>52231</v>
      </c>
      <c r="S157" s="939">
        <v>2.3374297899999998</v>
      </c>
      <c r="T157" s="786">
        <v>45444</v>
      </c>
      <c r="U157" s="787" t="s">
        <v>3212</v>
      </c>
      <c r="V157" s="159" t="s">
        <v>3213</v>
      </c>
      <c r="W157" s="789">
        <v>0</v>
      </c>
      <c r="X157" s="789"/>
      <c r="Y157" s="789"/>
      <c r="Z157" s="789"/>
      <c r="AA157" s="789" t="s">
        <v>3214</v>
      </c>
      <c r="AB157" s="789" t="s">
        <v>3215</v>
      </c>
      <c r="AC157" s="789" t="s">
        <v>1349</v>
      </c>
      <c r="AD157" s="789"/>
      <c r="AF157" s="789"/>
    </row>
    <row r="158" spans="1:32">
      <c r="A158" s="789"/>
      <c r="B158" s="793">
        <f t="shared" si="1"/>
        <v>117</v>
      </c>
      <c r="C158" s="793" t="s">
        <v>3216</v>
      </c>
      <c r="D158" s="793" t="s">
        <v>3217</v>
      </c>
      <c r="E158" s="793" t="s">
        <v>3218</v>
      </c>
      <c r="F158" s="794">
        <v>1</v>
      </c>
      <c r="G158" s="793" t="s">
        <v>953</v>
      </c>
      <c r="H158" s="795">
        <v>45717</v>
      </c>
      <c r="I158" s="796">
        <v>45.213172970000002</v>
      </c>
      <c r="J158" s="934" t="s">
        <v>3219</v>
      </c>
      <c r="K158" s="934">
        <v>0</v>
      </c>
      <c r="L158" s="934">
        <v>500</v>
      </c>
      <c r="M158" s="934">
        <v>0</v>
      </c>
      <c r="N158" s="934">
        <v>0</v>
      </c>
      <c r="O158" s="793" t="s">
        <v>3220</v>
      </c>
      <c r="P158" s="793" t="s">
        <v>3221</v>
      </c>
      <c r="Q158" s="935">
        <v>46601</v>
      </c>
      <c r="R158" s="935">
        <v>52231</v>
      </c>
      <c r="S158" s="936">
        <v>7.3696727800000001</v>
      </c>
      <c r="T158" s="795">
        <v>45444</v>
      </c>
      <c r="U158" s="797" t="s">
        <v>3222</v>
      </c>
      <c r="V158" s="799" t="s">
        <v>3223</v>
      </c>
      <c r="W158" s="798">
        <v>0</v>
      </c>
      <c r="X158" s="798"/>
      <c r="Y158" s="798"/>
      <c r="Z158" s="798"/>
      <c r="AA158" s="798" t="s">
        <v>3224</v>
      </c>
      <c r="AB158" s="798" t="s">
        <v>3225</v>
      </c>
      <c r="AC158" s="798" t="s">
        <v>1350</v>
      </c>
      <c r="AD158" s="798"/>
      <c r="AF158" s="789"/>
    </row>
    <row r="159" spans="1:32">
      <c r="A159" s="789"/>
      <c r="B159" s="210">
        <f t="shared" si="1"/>
        <v>118</v>
      </c>
      <c r="C159" s="210" t="s">
        <v>3226</v>
      </c>
      <c r="D159" s="210" t="s">
        <v>3227</v>
      </c>
      <c r="E159" s="210" t="s">
        <v>3228</v>
      </c>
      <c r="F159" s="790">
        <v>1</v>
      </c>
      <c r="G159" s="210" t="s">
        <v>954</v>
      </c>
      <c r="H159" s="786">
        <v>45717</v>
      </c>
      <c r="I159" s="788">
        <v>5.6235931799999994</v>
      </c>
      <c r="J159" s="937" t="s">
        <v>3229</v>
      </c>
      <c r="K159" s="937">
        <v>0</v>
      </c>
      <c r="L159" s="937">
        <v>138</v>
      </c>
      <c r="M159" s="937">
        <v>0</v>
      </c>
      <c r="N159" s="937">
        <v>0</v>
      </c>
      <c r="O159" s="210" t="s">
        <v>3230</v>
      </c>
      <c r="P159" s="210" t="s">
        <v>3231</v>
      </c>
      <c r="Q159" s="938">
        <v>46420</v>
      </c>
      <c r="R159" s="938">
        <v>52231</v>
      </c>
      <c r="S159" s="939">
        <v>0.92887133</v>
      </c>
      <c r="T159" s="786">
        <v>45444</v>
      </c>
      <c r="U159" s="787" t="s">
        <v>3232</v>
      </c>
      <c r="V159" s="159" t="s">
        <v>3233</v>
      </c>
      <c r="W159" s="789">
        <v>0.21543572</v>
      </c>
      <c r="X159" s="789"/>
      <c r="Y159" s="789"/>
      <c r="Z159" s="789"/>
      <c r="AA159" s="789" t="s">
        <v>3234</v>
      </c>
      <c r="AB159" s="789" t="s">
        <v>3235</v>
      </c>
      <c r="AC159" s="789" t="s">
        <v>1187</v>
      </c>
      <c r="AD159" s="789"/>
      <c r="AF159" s="789"/>
    </row>
    <row r="160" spans="1:32">
      <c r="A160" s="789"/>
      <c r="B160" s="793">
        <f t="shared" si="1"/>
        <v>119</v>
      </c>
      <c r="C160" s="793" t="s">
        <v>3236</v>
      </c>
      <c r="D160" s="793" t="s">
        <v>3237</v>
      </c>
      <c r="E160" s="793" t="s">
        <v>3238</v>
      </c>
      <c r="F160" s="794">
        <v>1</v>
      </c>
      <c r="G160" s="793" t="s">
        <v>955</v>
      </c>
      <c r="H160" s="795">
        <v>45717</v>
      </c>
      <c r="I160" s="796">
        <v>6.9800973100000014</v>
      </c>
      <c r="J160" s="934" t="s">
        <v>3239</v>
      </c>
      <c r="K160" s="934">
        <v>0</v>
      </c>
      <c r="L160" s="934">
        <v>230</v>
      </c>
      <c r="M160" s="934">
        <v>0</v>
      </c>
      <c r="N160" s="934">
        <v>0</v>
      </c>
      <c r="O160" s="793" t="s">
        <v>3240</v>
      </c>
      <c r="P160" s="793" t="s">
        <v>3241</v>
      </c>
      <c r="Q160" s="935">
        <v>46420</v>
      </c>
      <c r="R160" s="935">
        <v>52231</v>
      </c>
      <c r="S160" s="936">
        <v>1.16463242</v>
      </c>
      <c r="T160" s="795">
        <v>45444</v>
      </c>
      <c r="U160" s="797" t="s">
        <v>3242</v>
      </c>
      <c r="V160" s="799" t="s">
        <v>3243</v>
      </c>
      <c r="W160" s="798">
        <v>0.30269103999999997</v>
      </c>
      <c r="X160" s="798"/>
      <c r="Y160" s="798"/>
      <c r="Z160" s="798"/>
      <c r="AA160" s="798" t="s">
        <v>3244</v>
      </c>
      <c r="AB160" s="798" t="s">
        <v>3245</v>
      </c>
      <c r="AC160" s="798" t="s">
        <v>1222</v>
      </c>
      <c r="AD160" s="798"/>
      <c r="AF160" s="789"/>
    </row>
    <row r="161" spans="1:32">
      <c r="A161" s="789"/>
      <c r="B161" s="210">
        <f t="shared" si="1"/>
        <v>120</v>
      </c>
      <c r="C161" s="210" t="s">
        <v>3246</v>
      </c>
      <c r="D161" s="210" t="s">
        <v>3247</v>
      </c>
      <c r="E161" s="210" t="s">
        <v>3248</v>
      </c>
      <c r="F161" s="790">
        <v>1</v>
      </c>
      <c r="G161" s="210" t="s">
        <v>956</v>
      </c>
      <c r="H161" s="786">
        <v>45717</v>
      </c>
      <c r="I161" s="788">
        <v>6.9628866700000005</v>
      </c>
      <c r="J161" s="937" t="s">
        <v>3249</v>
      </c>
      <c r="K161" s="937">
        <v>0</v>
      </c>
      <c r="L161" s="937">
        <v>230</v>
      </c>
      <c r="M161" s="937">
        <v>0</v>
      </c>
      <c r="N161" s="937">
        <v>0</v>
      </c>
      <c r="O161" s="210" t="s">
        <v>3250</v>
      </c>
      <c r="P161" s="210" t="s">
        <v>3251</v>
      </c>
      <c r="Q161" s="938">
        <v>46420</v>
      </c>
      <c r="R161" s="938">
        <v>52231</v>
      </c>
      <c r="S161" s="939">
        <v>1.16463242</v>
      </c>
      <c r="T161" s="786">
        <v>45444</v>
      </c>
      <c r="U161" s="787" t="s">
        <v>3252</v>
      </c>
      <c r="V161" s="159" t="s">
        <v>3253</v>
      </c>
      <c r="W161" s="789">
        <v>0.30032532000000001</v>
      </c>
      <c r="X161" s="789"/>
      <c r="Y161" s="789"/>
      <c r="Z161" s="789"/>
      <c r="AA161" s="789" t="s">
        <v>3254</v>
      </c>
      <c r="AB161" s="789" t="s">
        <v>3255</v>
      </c>
      <c r="AC161" s="789" t="s">
        <v>1221</v>
      </c>
      <c r="AD161" s="789"/>
      <c r="AF161" s="789"/>
    </row>
    <row r="162" spans="1:32">
      <c r="A162" s="789"/>
      <c r="B162" s="793">
        <f t="shared" si="1"/>
        <v>121</v>
      </c>
      <c r="C162" s="793" t="s">
        <v>3256</v>
      </c>
      <c r="D162" s="793" t="s">
        <v>3257</v>
      </c>
      <c r="E162" s="793" t="s">
        <v>3258</v>
      </c>
      <c r="F162" s="794">
        <v>1</v>
      </c>
      <c r="G162" s="793" t="s">
        <v>957</v>
      </c>
      <c r="H162" s="795">
        <v>45717</v>
      </c>
      <c r="I162" s="796">
        <v>27.235753880000033</v>
      </c>
      <c r="J162" s="934" t="s">
        <v>3259</v>
      </c>
      <c r="K162" s="934">
        <v>0</v>
      </c>
      <c r="L162" s="934">
        <v>230</v>
      </c>
      <c r="M162" s="934">
        <v>55</v>
      </c>
      <c r="N162" s="934">
        <v>0</v>
      </c>
      <c r="O162" s="793" t="s">
        <v>3260</v>
      </c>
      <c r="P162" s="793" t="s">
        <v>3261</v>
      </c>
      <c r="Q162" s="935">
        <v>46041</v>
      </c>
      <c r="R162" s="935">
        <v>52231</v>
      </c>
      <c r="S162" s="936">
        <v>4.5784959400000007</v>
      </c>
      <c r="T162" s="795">
        <v>45444</v>
      </c>
      <c r="U162" s="797" t="s">
        <v>3262</v>
      </c>
      <c r="V162" s="799" t="s">
        <v>3263</v>
      </c>
      <c r="W162" s="798">
        <v>0</v>
      </c>
      <c r="X162" s="798"/>
      <c r="Y162" s="798"/>
      <c r="Z162" s="798"/>
      <c r="AA162" s="798" t="s">
        <v>3264</v>
      </c>
      <c r="AB162" s="798" t="s">
        <v>3265</v>
      </c>
      <c r="AC162" s="798" t="s">
        <v>1324</v>
      </c>
      <c r="AD162" s="798"/>
      <c r="AF162" s="789"/>
    </row>
    <row r="163" spans="1:32">
      <c r="A163" s="789"/>
      <c r="B163" s="210">
        <f t="shared" si="1"/>
        <v>122</v>
      </c>
      <c r="C163" s="210" t="s">
        <v>3266</v>
      </c>
      <c r="D163" s="210" t="s">
        <v>3267</v>
      </c>
      <c r="E163" s="210" t="s">
        <v>3268</v>
      </c>
      <c r="F163" s="790">
        <v>1</v>
      </c>
      <c r="G163" s="210" t="s">
        <v>958</v>
      </c>
      <c r="H163" s="786">
        <v>45717</v>
      </c>
      <c r="I163" s="788">
        <v>14.187647430000011</v>
      </c>
      <c r="J163" s="937" t="s">
        <v>3269</v>
      </c>
      <c r="K163" s="937">
        <v>0</v>
      </c>
      <c r="L163" s="937">
        <v>230</v>
      </c>
      <c r="M163" s="937">
        <v>67</v>
      </c>
      <c r="N163" s="937">
        <v>0</v>
      </c>
      <c r="O163" s="210" t="s">
        <v>3270</v>
      </c>
      <c r="P163" s="210" t="s">
        <v>3271</v>
      </c>
      <c r="Q163" s="938">
        <v>46076</v>
      </c>
      <c r="R163" s="938">
        <v>52231</v>
      </c>
      <c r="S163" s="939">
        <v>2.3439853900000003</v>
      </c>
      <c r="T163" s="786">
        <v>45444</v>
      </c>
      <c r="U163" s="787" t="s">
        <v>3272</v>
      </c>
      <c r="V163" s="159" t="s">
        <v>3273</v>
      </c>
      <c r="W163" s="789">
        <v>0</v>
      </c>
      <c r="X163" s="789"/>
      <c r="Y163" s="789"/>
      <c r="Z163" s="789"/>
      <c r="AA163" s="789" t="s">
        <v>3274</v>
      </c>
      <c r="AB163" s="789" t="s">
        <v>3275</v>
      </c>
      <c r="AC163" s="789" t="s">
        <v>1298</v>
      </c>
      <c r="AD163" s="789"/>
      <c r="AF163" s="789"/>
    </row>
    <row r="164" spans="1:32">
      <c r="A164" s="789"/>
      <c r="B164" s="793">
        <f t="shared" si="1"/>
        <v>123</v>
      </c>
      <c r="C164" s="793" t="s">
        <v>3276</v>
      </c>
      <c r="D164" s="793" t="s">
        <v>3277</v>
      </c>
      <c r="E164" s="793" t="s">
        <v>3278</v>
      </c>
      <c r="F164" s="794">
        <v>1</v>
      </c>
      <c r="G164" s="793" t="s">
        <v>959</v>
      </c>
      <c r="H164" s="795">
        <v>45717</v>
      </c>
      <c r="I164" s="796">
        <v>33.82681143999995</v>
      </c>
      <c r="J164" s="934" t="s">
        <v>3279</v>
      </c>
      <c r="K164" s="934">
        <v>0</v>
      </c>
      <c r="L164" s="934">
        <v>500</v>
      </c>
      <c r="M164" s="934">
        <v>150</v>
      </c>
      <c r="N164" s="934">
        <v>0</v>
      </c>
      <c r="O164" s="793" t="s">
        <v>3280</v>
      </c>
      <c r="P164" s="793" t="s">
        <v>3281</v>
      </c>
      <c r="Q164" s="935">
        <v>46341</v>
      </c>
      <c r="R164" s="935">
        <v>52231</v>
      </c>
      <c r="S164" s="936">
        <v>11.370233440000002</v>
      </c>
      <c r="T164" s="795">
        <v>45444</v>
      </c>
      <c r="U164" s="797" t="s">
        <v>3282</v>
      </c>
      <c r="V164" s="799" t="s">
        <v>3283</v>
      </c>
      <c r="W164" s="798">
        <v>4.3032379999999995E-2</v>
      </c>
      <c r="X164" s="798"/>
      <c r="Y164" s="798"/>
      <c r="Z164" s="798"/>
      <c r="AA164" s="798" t="s">
        <v>3284</v>
      </c>
      <c r="AB164" s="798" t="s">
        <v>3285</v>
      </c>
      <c r="AC164" s="798" t="s">
        <v>1312</v>
      </c>
      <c r="AD164" s="798"/>
      <c r="AF164" s="789"/>
    </row>
    <row r="165" spans="1:32">
      <c r="A165" s="789"/>
      <c r="B165" s="210">
        <f t="shared" si="1"/>
        <v>124</v>
      </c>
      <c r="C165" s="210" t="s">
        <v>3286</v>
      </c>
      <c r="D165" s="210" t="s">
        <v>3287</v>
      </c>
      <c r="E165" s="210" t="s">
        <v>3288</v>
      </c>
      <c r="F165" s="790">
        <v>1</v>
      </c>
      <c r="G165" s="210" t="s">
        <v>960</v>
      </c>
      <c r="H165" s="786">
        <v>45717</v>
      </c>
      <c r="I165" s="788">
        <v>61.845122300000085</v>
      </c>
      <c r="J165" s="937" t="s">
        <v>3289</v>
      </c>
      <c r="K165" s="937">
        <v>0</v>
      </c>
      <c r="L165" s="937">
        <v>500</v>
      </c>
      <c r="M165" s="937">
        <v>150</v>
      </c>
      <c r="N165" s="937">
        <v>0</v>
      </c>
      <c r="O165" s="210" t="s">
        <v>3290</v>
      </c>
      <c r="P165" s="210" t="s">
        <v>3291</v>
      </c>
      <c r="Q165" s="938">
        <v>46133</v>
      </c>
      <c r="R165" s="938">
        <v>52231</v>
      </c>
      <c r="S165" s="939">
        <v>10.387307809999999</v>
      </c>
      <c r="T165" s="786">
        <v>45444</v>
      </c>
      <c r="U165" s="787" t="s">
        <v>3292</v>
      </c>
      <c r="V165" s="159" t="s">
        <v>3293</v>
      </c>
      <c r="W165" s="789">
        <v>0.12281878</v>
      </c>
      <c r="X165" s="789"/>
      <c r="Y165" s="789"/>
      <c r="Z165" s="789"/>
      <c r="AA165" s="789" t="s">
        <v>3294</v>
      </c>
      <c r="AB165" s="789" t="s">
        <v>3295</v>
      </c>
      <c r="AC165" s="789" t="s">
        <v>1297</v>
      </c>
      <c r="AD165" s="789"/>
      <c r="AF165" s="789"/>
    </row>
    <row r="166" spans="1:32">
      <c r="A166" s="789"/>
      <c r="B166" s="793">
        <f t="shared" si="1"/>
        <v>125</v>
      </c>
      <c r="C166" s="793" t="s">
        <v>3296</v>
      </c>
      <c r="D166" s="793" t="s">
        <v>3297</v>
      </c>
      <c r="E166" s="793" t="s">
        <v>3298</v>
      </c>
      <c r="F166" s="794">
        <v>1</v>
      </c>
      <c r="G166" s="793" t="s">
        <v>970</v>
      </c>
      <c r="H166" s="795">
        <v>45717</v>
      </c>
      <c r="I166" s="796">
        <v>93.126220979999999</v>
      </c>
      <c r="J166" s="934" t="s">
        <v>3299</v>
      </c>
      <c r="K166" s="934">
        <v>0</v>
      </c>
      <c r="L166" s="934">
        <v>500</v>
      </c>
      <c r="M166" s="934">
        <v>0</v>
      </c>
      <c r="N166" s="934">
        <v>153</v>
      </c>
      <c r="O166" s="793" t="s">
        <v>3300</v>
      </c>
      <c r="P166" s="793" t="s">
        <v>3301</v>
      </c>
      <c r="Q166" s="935">
        <v>46680</v>
      </c>
      <c r="R166" s="935">
        <v>52231</v>
      </c>
      <c r="S166" s="936">
        <v>17.659874010000003</v>
      </c>
      <c r="T166" s="795">
        <v>45444</v>
      </c>
      <c r="U166" s="797" t="s">
        <v>3302</v>
      </c>
      <c r="V166" s="799" t="s">
        <v>3303</v>
      </c>
      <c r="W166" s="798">
        <v>0.10772215</v>
      </c>
      <c r="X166" s="798"/>
      <c r="Y166" s="798"/>
      <c r="Z166" s="798"/>
      <c r="AA166" s="798" t="s">
        <v>3304</v>
      </c>
      <c r="AB166" s="798" t="s">
        <v>3305</v>
      </c>
      <c r="AC166" s="798" t="s">
        <v>1320</v>
      </c>
      <c r="AD166" s="798"/>
      <c r="AF166" s="789"/>
    </row>
    <row r="167" spans="1:32">
      <c r="A167" s="789"/>
      <c r="B167" s="210">
        <f t="shared" si="1"/>
        <v>126</v>
      </c>
      <c r="C167" s="210" t="s">
        <v>3306</v>
      </c>
      <c r="D167" s="210" t="s">
        <v>3307</v>
      </c>
      <c r="E167" s="210" t="s">
        <v>3308</v>
      </c>
      <c r="F167" s="790">
        <v>1</v>
      </c>
      <c r="G167" s="210" t="s">
        <v>971</v>
      </c>
      <c r="H167" s="786">
        <v>45717</v>
      </c>
      <c r="I167" s="788">
        <v>93.30466702999999</v>
      </c>
      <c r="J167" s="937" t="s">
        <v>3309</v>
      </c>
      <c r="K167" s="937">
        <v>0</v>
      </c>
      <c r="L167" s="937">
        <v>500</v>
      </c>
      <c r="M167" s="937">
        <v>0</v>
      </c>
      <c r="N167" s="937">
        <v>153</v>
      </c>
      <c r="O167" s="210" t="s">
        <v>3310</v>
      </c>
      <c r="P167" s="210" t="s">
        <v>3311</v>
      </c>
      <c r="Q167" s="938">
        <v>46680</v>
      </c>
      <c r="R167" s="938">
        <v>52231</v>
      </c>
      <c r="S167" s="939">
        <v>17.659874010000003</v>
      </c>
      <c r="T167" s="786">
        <v>45444</v>
      </c>
      <c r="U167" s="787" t="s">
        <v>3312</v>
      </c>
      <c r="V167" s="159" t="s">
        <v>3313</v>
      </c>
      <c r="W167" s="789">
        <v>0.54446390999999994</v>
      </c>
      <c r="X167" s="789"/>
      <c r="Y167" s="789"/>
      <c r="Z167" s="789"/>
      <c r="AA167" s="789" t="s">
        <v>3314</v>
      </c>
      <c r="AB167" s="789" t="s">
        <v>3315</v>
      </c>
      <c r="AC167" s="789" t="s">
        <v>1252</v>
      </c>
      <c r="AD167" s="789"/>
      <c r="AF167" s="789"/>
    </row>
    <row r="168" spans="1:32">
      <c r="A168" s="789"/>
      <c r="B168" s="793">
        <f t="shared" si="1"/>
        <v>127</v>
      </c>
      <c r="C168" s="793" t="s">
        <v>3316</v>
      </c>
      <c r="D168" s="793" t="s">
        <v>3317</v>
      </c>
      <c r="E168" s="793" t="s">
        <v>3318</v>
      </c>
      <c r="F168" s="794">
        <v>1</v>
      </c>
      <c r="G168" s="793" t="s">
        <v>1020</v>
      </c>
      <c r="H168" s="795">
        <v>45717</v>
      </c>
      <c r="I168" s="796">
        <v>6.5986179199999988</v>
      </c>
      <c r="J168" s="934" t="s">
        <v>1592</v>
      </c>
      <c r="K168" s="934">
        <v>0</v>
      </c>
      <c r="L168" s="934">
        <v>230</v>
      </c>
      <c r="M168" s="934">
        <v>0</v>
      </c>
      <c r="N168" s="934">
        <v>0</v>
      </c>
      <c r="O168" s="793" t="s">
        <v>3319</v>
      </c>
      <c r="P168" s="793" t="s">
        <v>3320</v>
      </c>
      <c r="Q168" s="935">
        <v>46833</v>
      </c>
      <c r="R168" s="935">
        <v>52231</v>
      </c>
      <c r="S168" s="936">
        <v>1.0606251799999999</v>
      </c>
      <c r="T168" s="795">
        <v>45444</v>
      </c>
      <c r="U168" s="797" t="s">
        <v>3321</v>
      </c>
      <c r="V168" s="799" t="s">
        <v>3322</v>
      </c>
      <c r="W168" s="798">
        <v>0</v>
      </c>
      <c r="X168" s="798"/>
      <c r="Y168" s="798"/>
      <c r="Z168" s="798"/>
      <c r="AA168" s="798" t="s">
        <v>3323</v>
      </c>
      <c r="AB168" s="798" t="s">
        <v>3324</v>
      </c>
      <c r="AC168" s="798" t="s">
        <v>1338</v>
      </c>
      <c r="AD168" s="798"/>
      <c r="AF168" s="789"/>
    </row>
    <row r="169" spans="1:32">
      <c r="A169" s="789"/>
      <c r="B169" s="210">
        <f t="shared" si="1"/>
        <v>128</v>
      </c>
      <c r="C169" s="210" t="s">
        <v>3325</v>
      </c>
      <c r="D169" s="210" t="s">
        <v>3326</v>
      </c>
      <c r="E169" s="210" t="s">
        <v>3327</v>
      </c>
      <c r="F169" s="790">
        <v>1</v>
      </c>
      <c r="G169" s="210" t="s">
        <v>1021</v>
      </c>
      <c r="H169" s="786">
        <v>45717</v>
      </c>
      <c r="I169" s="788">
        <v>12.439990429999998</v>
      </c>
      <c r="J169" s="937" t="s">
        <v>3328</v>
      </c>
      <c r="K169" s="937">
        <v>0</v>
      </c>
      <c r="L169" s="937">
        <v>230</v>
      </c>
      <c r="M169" s="937">
        <v>0</v>
      </c>
      <c r="N169" s="937">
        <v>0</v>
      </c>
      <c r="O169" s="210" t="s">
        <v>3329</v>
      </c>
      <c r="P169" s="210" t="s">
        <v>3330</v>
      </c>
      <c r="Q169" s="938">
        <v>47017</v>
      </c>
      <c r="R169" s="938">
        <v>52231</v>
      </c>
      <c r="S169" s="939">
        <v>2.0405126600000001</v>
      </c>
      <c r="T169" s="786">
        <v>45444</v>
      </c>
      <c r="U169" s="787" t="s">
        <v>3331</v>
      </c>
      <c r="V169" s="159" t="s">
        <v>3332</v>
      </c>
      <c r="W169" s="789">
        <v>1.9399159999999999E-2</v>
      </c>
      <c r="X169" s="789"/>
      <c r="Y169" s="789"/>
      <c r="Z169" s="789"/>
      <c r="AA169" s="789" t="s">
        <v>3333</v>
      </c>
      <c r="AB169" s="789" t="s">
        <v>3334</v>
      </c>
      <c r="AC169" s="789" t="s">
        <v>1249</v>
      </c>
      <c r="AD169" s="789"/>
      <c r="AF169" s="789"/>
    </row>
    <row r="170" spans="1:32">
      <c r="A170" s="789"/>
      <c r="B170" s="793">
        <f t="shared" si="1"/>
        <v>129</v>
      </c>
      <c r="C170" s="793" t="s">
        <v>3335</v>
      </c>
      <c r="D170" s="793" t="s">
        <v>3336</v>
      </c>
      <c r="E170" s="793" t="s">
        <v>3337</v>
      </c>
      <c r="F170" s="794">
        <v>1</v>
      </c>
      <c r="G170" s="793" t="s">
        <v>1022</v>
      </c>
      <c r="H170" s="795">
        <v>45717</v>
      </c>
      <c r="I170" s="796">
        <v>12.4374208</v>
      </c>
      <c r="J170" s="934" t="s">
        <v>1603</v>
      </c>
      <c r="K170" s="934">
        <v>0</v>
      </c>
      <c r="L170" s="934">
        <v>230</v>
      </c>
      <c r="M170" s="934">
        <v>0</v>
      </c>
      <c r="N170" s="934">
        <v>0</v>
      </c>
      <c r="O170" s="793" t="s">
        <v>3338</v>
      </c>
      <c r="P170" s="793" t="s">
        <v>3339</v>
      </c>
      <c r="Q170" s="935">
        <v>47017</v>
      </c>
      <c r="R170" s="935">
        <v>52231</v>
      </c>
      <c r="S170" s="936">
        <v>2.0405126600000001</v>
      </c>
      <c r="T170" s="795">
        <v>45444</v>
      </c>
      <c r="U170" s="797" t="s">
        <v>3340</v>
      </c>
      <c r="V170" s="799" t="s">
        <v>3341</v>
      </c>
      <c r="W170" s="798">
        <v>8.1335499999999998E-3</v>
      </c>
      <c r="X170" s="798"/>
      <c r="Y170" s="798"/>
      <c r="Z170" s="798"/>
      <c r="AA170" s="798" t="s">
        <v>3342</v>
      </c>
      <c r="AB170" s="798" t="s">
        <v>3343</v>
      </c>
      <c r="AC170" s="798" t="s">
        <v>1348</v>
      </c>
      <c r="AD170" s="798"/>
      <c r="AF170" s="789"/>
    </row>
    <row r="171" spans="1:32">
      <c r="A171" s="789"/>
      <c r="B171" s="210">
        <f t="shared" si="1"/>
        <v>130</v>
      </c>
      <c r="C171" s="210" t="s">
        <v>3344</v>
      </c>
      <c r="D171" s="210" t="s">
        <v>3345</v>
      </c>
      <c r="E171" s="210" t="s">
        <v>3346</v>
      </c>
      <c r="F171" s="790">
        <v>1</v>
      </c>
      <c r="G171" s="210" t="s">
        <v>1023</v>
      </c>
      <c r="H171" s="786">
        <v>45717</v>
      </c>
      <c r="I171" s="788">
        <v>14.67382506</v>
      </c>
      <c r="J171" s="937" t="s">
        <v>3347</v>
      </c>
      <c r="K171" s="937">
        <v>0</v>
      </c>
      <c r="L171" s="937">
        <v>525</v>
      </c>
      <c r="M171" s="937">
        <v>0</v>
      </c>
      <c r="N171" s="937">
        <v>0</v>
      </c>
      <c r="O171" s="210" t="s">
        <v>3348</v>
      </c>
      <c r="P171" s="210" t="s">
        <v>3349</v>
      </c>
      <c r="Q171" s="938">
        <v>47017</v>
      </c>
      <c r="R171" s="938">
        <v>52231</v>
      </c>
      <c r="S171" s="939">
        <v>2.4307231099999997</v>
      </c>
      <c r="T171" s="786">
        <v>45444</v>
      </c>
      <c r="U171" s="787" t="s">
        <v>3350</v>
      </c>
      <c r="V171" s="159" t="s">
        <v>3351</v>
      </c>
      <c r="W171" s="789">
        <v>0</v>
      </c>
      <c r="X171" s="789"/>
      <c r="Y171" s="789"/>
      <c r="Z171" s="789"/>
      <c r="AA171" s="789" t="s">
        <v>3352</v>
      </c>
      <c r="AB171" s="789" t="s">
        <v>3353</v>
      </c>
      <c r="AC171" s="789" t="s">
        <v>1315</v>
      </c>
      <c r="AD171" s="789"/>
      <c r="AF171" s="789"/>
    </row>
    <row r="172" spans="1:32">
      <c r="A172" s="789"/>
      <c r="B172" s="793">
        <f t="shared" ref="B172:B235" si="2">+B171+1</f>
        <v>131</v>
      </c>
      <c r="C172" s="793" t="s">
        <v>3354</v>
      </c>
      <c r="D172" s="793" t="s">
        <v>3355</v>
      </c>
      <c r="E172" s="793" t="s">
        <v>3356</v>
      </c>
      <c r="F172" s="794">
        <v>1</v>
      </c>
      <c r="G172" s="793" t="s">
        <v>1024</v>
      </c>
      <c r="H172" s="795">
        <v>45717</v>
      </c>
      <c r="I172" s="796">
        <v>14.67382506</v>
      </c>
      <c r="J172" s="934" t="s">
        <v>3357</v>
      </c>
      <c r="K172" s="934">
        <v>0</v>
      </c>
      <c r="L172" s="934">
        <v>525</v>
      </c>
      <c r="M172" s="934">
        <v>0</v>
      </c>
      <c r="N172" s="934">
        <v>0</v>
      </c>
      <c r="O172" s="793" t="s">
        <v>3358</v>
      </c>
      <c r="P172" s="793" t="s">
        <v>3359</v>
      </c>
      <c r="Q172" s="935">
        <v>47017</v>
      </c>
      <c r="R172" s="935">
        <v>52231</v>
      </c>
      <c r="S172" s="936">
        <v>2.4307231099999997</v>
      </c>
      <c r="T172" s="795">
        <v>45444</v>
      </c>
      <c r="U172" s="797" t="s">
        <v>3360</v>
      </c>
      <c r="V172" s="799" t="s">
        <v>3361</v>
      </c>
      <c r="W172" s="798">
        <v>0</v>
      </c>
      <c r="X172" s="798"/>
      <c r="Y172" s="798"/>
      <c r="Z172" s="798"/>
      <c r="AA172" s="798" t="s">
        <v>3362</v>
      </c>
      <c r="AB172" s="798" t="s">
        <v>3363</v>
      </c>
      <c r="AC172" s="798" t="s">
        <v>1316</v>
      </c>
      <c r="AD172" s="798"/>
      <c r="AF172" s="789"/>
    </row>
    <row r="173" spans="1:32">
      <c r="A173" s="789"/>
      <c r="B173" s="210">
        <f t="shared" si="2"/>
        <v>132</v>
      </c>
      <c r="C173" s="210" t="s">
        <v>3364</v>
      </c>
      <c r="D173" s="210" t="s">
        <v>3365</v>
      </c>
      <c r="E173" s="210" t="s">
        <v>3366</v>
      </c>
      <c r="F173" s="790">
        <v>1</v>
      </c>
      <c r="G173" s="210" t="s">
        <v>1025</v>
      </c>
      <c r="H173" s="786">
        <v>45717</v>
      </c>
      <c r="I173" s="788">
        <v>4.89127501677235</v>
      </c>
      <c r="J173" s="937" t="s">
        <v>3367</v>
      </c>
      <c r="K173" s="937">
        <v>0</v>
      </c>
      <c r="L173" s="937">
        <v>525</v>
      </c>
      <c r="M173" s="937">
        <v>0</v>
      </c>
      <c r="N173" s="937">
        <v>0</v>
      </c>
      <c r="O173" s="210" t="s">
        <v>3368</v>
      </c>
      <c r="P173" s="210" t="s">
        <v>3369</v>
      </c>
      <c r="Q173" s="938">
        <v>47017</v>
      </c>
      <c r="R173" s="938">
        <v>52231</v>
      </c>
      <c r="S173" s="939">
        <v>0.81024104000000008</v>
      </c>
      <c r="T173" s="786">
        <v>45444</v>
      </c>
      <c r="U173" s="787" t="s">
        <v>3370</v>
      </c>
      <c r="V173" s="159" t="s">
        <v>3371</v>
      </c>
      <c r="W173" s="789">
        <v>0</v>
      </c>
      <c r="X173" s="789"/>
      <c r="Y173" s="789"/>
      <c r="Z173" s="789"/>
      <c r="AA173" s="789" t="s">
        <v>3372</v>
      </c>
      <c r="AB173" s="789" t="s">
        <v>3373</v>
      </c>
      <c r="AC173" s="789" t="s">
        <v>1313</v>
      </c>
      <c r="AD173" s="789"/>
      <c r="AF173" s="789"/>
    </row>
    <row r="174" spans="1:32">
      <c r="A174" s="789"/>
      <c r="B174" s="793">
        <f t="shared" si="2"/>
        <v>133</v>
      </c>
      <c r="C174" s="793" t="s">
        <v>3374</v>
      </c>
      <c r="D174" s="793" t="s">
        <v>3375</v>
      </c>
      <c r="E174" s="793" t="s">
        <v>3376</v>
      </c>
      <c r="F174" s="794">
        <v>1</v>
      </c>
      <c r="G174" s="793" t="s">
        <v>1083</v>
      </c>
      <c r="H174" s="795">
        <v>45717</v>
      </c>
      <c r="I174" s="796">
        <v>31.250507930000001</v>
      </c>
      <c r="J174" s="934" t="s">
        <v>3377</v>
      </c>
      <c r="K174" s="934">
        <v>0</v>
      </c>
      <c r="L174" s="934">
        <v>230</v>
      </c>
      <c r="M174" s="934">
        <v>78</v>
      </c>
      <c r="N174" s="934">
        <v>0</v>
      </c>
      <c r="O174" s="793" t="s">
        <v>3378</v>
      </c>
      <c r="P174" s="793" t="s">
        <v>3379</v>
      </c>
      <c r="Q174" s="935">
        <v>46354</v>
      </c>
      <c r="R174" s="935">
        <v>52231</v>
      </c>
      <c r="S174" s="936">
        <v>5.2126061399999992</v>
      </c>
      <c r="T174" s="795">
        <v>45444</v>
      </c>
      <c r="U174" s="797" t="s">
        <v>3380</v>
      </c>
      <c r="V174" s="799" t="s">
        <v>3381</v>
      </c>
      <c r="W174" s="798">
        <v>0</v>
      </c>
      <c r="X174" s="798"/>
      <c r="Y174" s="798"/>
      <c r="Z174" s="798"/>
      <c r="AA174" s="798" t="s">
        <v>3382</v>
      </c>
      <c r="AB174" s="798" t="s">
        <v>3383</v>
      </c>
      <c r="AC174" s="798" t="s">
        <v>1337</v>
      </c>
      <c r="AD174" s="798"/>
      <c r="AF174" s="789"/>
    </row>
    <row r="175" spans="1:32">
      <c r="A175" s="789"/>
      <c r="B175" s="210">
        <f t="shared" si="2"/>
        <v>134</v>
      </c>
      <c r="C175" s="210" t="s">
        <v>3384</v>
      </c>
      <c r="D175" s="210" t="s">
        <v>3385</v>
      </c>
      <c r="E175" s="210" t="s">
        <v>3386</v>
      </c>
      <c r="F175" s="790">
        <v>1</v>
      </c>
      <c r="G175" s="210" t="s">
        <v>1084</v>
      </c>
      <c r="H175" s="786">
        <v>45717</v>
      </c>
      <c r="I175" s="788">
        <v>31.250507930000015</v>
      </c>
      <c r="J175" s="937" t="s">
        <v>3387</v>
      </c>
      <c r="K175" s="937">
        <v>0</v>
      </c>
      <c r="L175" s="937">
        <v>230</v>
      </c>
      <c r="M175" s="937">
        <v>78</v>
      </c>
      <c r="N175" s="937">
        <v>0</v>
      </c>
      <c r="O175" s="210" t="s">
        <v>3388</v>
      </c>
      <c r="P175" s="210" t="s">
        <v>3389</v>
      </c>
      <c r="Q175" s="938">
        <v>46354</v>
      </c>
      <c r="R175" s="938">
        <v>52231</v>
      </c>
      <c r="S175" s="939">
        <v>5.2126061399999992</v>
      </c>
      <c r="T175" s="786">
        <v>45444</v>
      </c>
      <c r="U175" s="787" t="s">
        <v>3390</v>
      </c>
      <c r="V175" s="159" t="s">
        <v>3391</v>
      </c>
      <c r="W175" s="789">
        <v>0</v>
      </c>
      <c r="X175" s="789"/>
      <c r="Y175" s="789"/>
      <c r="Z175" s="789"/>
      <c r="AA175" s="789" t="s">
        <v>3392</v>
      </c>
      <c r="AB175" s="789" t="s">
        <v>3393</v>
      </c>
      <c r="AC175" s="789" t="s">
        <v>1336</v>
      </c>
      <c r="AD175" s="789"/>
      <c r="AF175" s="789"/>
    </row>
    <row r="176" spans="1:32">
      <c r="A176" s="789"/>
      <c r="B176" s="793">
        <f t="shared" si="2"/>
        <v>135</v>
      </c>
      <c r="C176" s="793" t="s">
        <v>3394</v>
      </c>
      <c r="D176" s="793" t="s">
        <v>3395</v>
      </c>
      <c r="E176" s="793" t="s">
        <v>3396</v>
      </c>
      <c r="F176" s="794">
        <v>1</v>
      </c>
      <c r="G176" s="793" t="s">
        <v>547</v>
      </c>
      <c r="H176" s="795">
        <v>45717</v>
      </c>
      <c r="I176" s="796">
        <v>70.264399580000003</v>
      </c>
      <c r="J176" s="934" t="s">
        <v>3397</v>
      </c>
      <c r="K176" s="934">
        <v>0</v>
      </c>
      <c r="L176" s="934">
        <v>500</v>
      </c>
      <c r="M176" s="934">
        <v>0</v>
      </c>
      <c r="N176" s="934">
        <v>0</v>
      </c>
      <c r="O176" s="793" t="s">
        <v>3398</v>
      </c>
      <c r="P176" s="793" t="s">
        <v>3399</v>
      </c>
      <c r="Q176" s="935">
        <v>45900</v>
      </c>
      <c r="R176" s="935">
        <v>52231</v>
      </c>
      <c r="S176" s="936">
        <v>0.92539292000000006</v>
      </c>
      <c r="T176" s="795">
        <v>45444</v>
      </c>
      <c r="U176" s="797" t="s">
        <v>3400</v>
      </c>
      <c r="V176" s="799" t="s">
        <v>3401</v>
      </c>
      <c r="W176" s="798">
        <v>9.1957419999999998E-2</v>
      </c>
      <c r="X176" s="798"/>
      <c r="Y176" s="798"/>
      <c r="Z176" s="798"/>
      <c r="AA176" s="798" t="s">
        <v>3402</v>
      </c>
      <c r="AB176" s="798" t="s">
        <v>3403</v>
      </c>
      <c r="AC176" s="798" t="s">
        <v>1153</v>
      </c>
      <c r="AD176" s="798"/>
      <c r="AF176" s="789"/>
    </row>
    <row r="177" spans="1:32">
      <c r="A177" s="789"/>
      <c r="B177" s="210">
        <f t="shared" si="2"/>
        <v>136</v>
      </c>
      <c r="C177" s="210" t="s">
        <v>3404</v>
      </c>
      <c r="D177" s="210" t="s">
        <v>3405</v>
      </c>
      <c r="E177" s="210" t="s">
        <v>3406</v>
      </c>
      <c r="F177" s="790">
        <v>1</v>
      </c>
      <c r="G177" s="210" t="s">
        <v>548</v>
      </c>
      <c r="H177" s="786">
        <v>45717</v>
      </c>
      <c r="I177" s="788">
        <v>10.88808697</v>
      </c>
      <c r="J177" s="937" t="s">
        <v>3407</v>
      </c>
      <c r="K177" s="937">
        <v>0</v>
      </c>
      <c r="L177" s="937">
        <v>500</v>
      </c>
      <c r="M177" s="937">
        <v>0</v>
      </c>
      <c r="N177" s="937">
        <v>0</v>
      </c>
      <c r="O177" s="210" t="s">
        <v>3408</v>
      </c>
      <c r="P177" s="210" t="s">
        <v>3409</v>
      </c>
      <c r="Q177" s="938">
        <v>46073</v>
      </c>
      <c r="R177" s="938">
        <v>52231</v>
      </c>
      <c r="S177" s="939">
        <v>1.5179453299999999</v>
      </c>
      <c r="T177" s="786">
        <v>45444</v>
      </c>
      <c r="U177" s="787" t="s">
        <v>3410</v>
      </c>
      <c r="V177" s="159" t="s">
        <v>3411</v>
      </c>
      <c r="W177" s="789">
        <v>8.386E-5</v>
      </c>
      <c r="X177" s="789"/>
      <c r="Y177" s="789"/>
      <c r="Z177" s="789"/>
      <c r="AA177" s="789" t="s">
        <v>3412</v>
      </c>
      <c r="AB177" s="789" t="s">
        <v>3413</v>
      </c>
      <c r="AC177" s="789" t="s">
        <v>1163</v>
      </c>
      <c r="AD177" s="789"/>
      <c r="AF177" s="789"/>
    </row>
    <row r="178" spans="1:32">
      <c r="A178" s="789"/>
      <c r="B178" s="793">
        <f t="shared" si="2"/>
        <v>137</v>
      </c>
      <c r="C178" s="793" t="s">
        <v>3414</v>
      </c>
      <c r="D178" s="793" t="s">
        <v>3415</v>
      </c>
      <c r="E178" s="793" t="s">
        <v>3416</v>
      </c>
      <c r="F178" s="794">
        <v>1</v>
      </c>
      <c r="G178" s="793" t="s">
        <v>549</v>
      </c>
      <c r="H178" s="795">
        <v>45717</v>
      </c>
      <c r="I178" s="796">
        <v>78.486085189999997</v>
      </c>
      <c r="J178" s="934" t="s">
        <v>3417</v>
      </c>
      <c r="K178" s="934">
        <v>0</v>
      </c>
      <c r="L178" s="934">
        <v>138</v>
      </c>
      <c r="M178" s="934">
        <v>0</v>
      </c>
      <c r="N178" s="934">
        <v>0</v>
      </c>
      <c r="O178" s="793" t="s">
        <v>3418</v>
      </c>
      <c r="P178" s="793" t="s">
        <v>3419</v>
      </c>
      <c r="Q178" s="935">
        <v>45807</v>
      </c>
      <c r="R178" s="935">
        <v>52231</v>
      </c>
      <c r="S178" s="936">
        <v>10.689419169999997</v>
      </c>
      <c r="T178" s="795">
        <v>45444</v>
      </c>
      <c r="U178" s="797" t="s">
        <v>3420</v>
      </c>
      <c r="V178" s="799" t="s">
        <v>3421</v>
      </c>
      <c r="W178" s="798">
        <v>1.1977293099999997</v>
      </c>
      <c r="X178" s="798"/>
      <c r="Y178" s="798"/>
      <c r="Z178" s="798"/>
      <c r="AA178" s="798" t="s">
        <v>3422</v>
      </c>
      <c r="AB178" s="798" t="s">
        <v>3423</v>
      </c>
      <c r="AC178" s="798" t="s">
        <v>1214</v>
      </c>
      <c r="AD178" s="798"/>
      <c r="AF178" s="789"/>
    </row>
    <row r="179" spans="1:32">
      <c r="A179" s="789"/>
      <c r="B179" s="210">
        <f t="shared" si="2"/>
        <v>138</v>
      </c>
      <c r="C179" s="210" t="s">
        <v>3424</v>
      </c>
      <c r="D179" s="210" t="s">
        <v>3425</v>
      </c>
      <c r="E179" s="210" t="s">
        <v>3426</v>
      </c>
      <c r="F179" s="790">
        <v>1</v>
      </c>
      <c r="G179" s="210" t="s">
        <v>550</v>
      </c>
      <c r="H179" s="786">
        <v>45717</v>
      </c>
      <c r="I179" s="788">
        <v>81.940642283856434</v>
      </c>
      <c r="J179" s="937" t="s">
        <v>3427</v>
      </c>
      <c r="K179" s="937">
        <v>0</v>
      </c>
      <c r="L179" s="937">
        <v>765</v>
      </c>
      <c r="M179" s="937">
        <v>0</v>
      </c>
      <c r="N179" s="937">
        <v>330</v>
      </c>
      <c r="O179" s="210" t="s">
        <v>69</v>
      </c>
      <c r="P179" s="210" t="s">
        <v>3428</v>
      </c>
      <c r="Q179" s="938">
        <v>45790</v>
      </c>
      <c r="R179" s="938">
        <v>52231</v>
      </c>
      <c r="S179" s="939">
        <v>9.9886298300000007</v>
      </c>
      <c r="T179" s="786">
        <v>45444</v>
      </c>
      <c r="U179" s="787" t="s">
        <v>3429</v>
      </c>
      <c r="V179" s="159" t="s">
        <v>3430</v>
      </c>
      <c r="W179" s="789">
        <v>0.35029053581556546</v>
      </c>
      <c r="X179" s="789"/>
      <c r="Y179" s="789"/>
      <c r="Z179" s="789"/>
      <c r="AA179" s="789" t="s">
        <v>3431</v>
      </c>
      <c r="AB179" s="789" t="s">
        <v>3432</v>
      </c>
      <c r="AC179" s="789" t="s">
        <v>1259</v>
      </c>
      <c r="AD179" s="789"/>
      <c r="AF179" s="789"/>
    </row>
    <row r="180" spans="1:32">
      <c r="A180" s="789"/>
      <c r="B180" s="793">
        <f t="shared" si="2"/>
        <v>139</v>
      </c>
      <c r="C180" s="793" t="s">
        <v>3433</v>
      </c>
      <c r="D180" s="793" t="s">
        <v>3434</v>
      </c>
      <c r="E180" s="793" t="s">
        <v>3435</v>
      </c>
      <c r="F180" s="794">
        <v>1</v>
      </c>
      <c r="G180" s="793" t="s">
        <v>551</v>
      </c>
      <c r="H180" s="795">
        <v>45717</v>
      </c>
      <c r="I180" s="796">
        <v>72.143853180000008</v>
      </c>
      <c r="J180" s="934" t="s">
        <v>3436</v>
      </c>
      <c r="K180" s="934">
        <v>0</v>
      </c>
      <c r="L180" s="934">
        <v>500</v>
      </c>
      <c r="M180" s="934">
        <v>40</v>
      </c>
      <c r="N180" s="934">
        <v>0</v>
      </c>
      <c r="O180" s="793" t="s">
        <v>3437</v>
      </c>
      <c r="P180" s="793" t="s">
        <v>3438</v>
      </c>
      <c r="Q180" s="935">
        <v>45868</v>
      </c>
      <c r="R180" s="935">
        <v>52231</v>
      </c>
      <c r="S180" s="936">
        <v>12.036718759999999</v>
      </c>
      <c r="T180" s="795">
        <v>45444</v>
      </c>
      <c r="U180" s="797" t="s">
        <v>3439</v>
      </c>
      <c r="V180" s="799" t="s">
        <v>3440</v>
      </c>
      <c r="W180" s="798">
        <v>0.68730365000000004</v>
      </c>
      <c r="X180" s="798"/>
      <c r="Y180" s="798"/>
      <c r="Z180" s="798"/>
      <c r="AA180" s="798" t="s">
        <v>3441</v>
      </c>
      <c r="AB180" s="798" t="s">
        <v>3442</v>
      </c>
      <c r="AC180" s="798" t="s">
        <v>1326</v>
      </c>
      <c r="AD180" s="798"/>
      <c r="AF180" s="789"/>
    </row>
    <row r="181" spans="1:32">
      <c r="A181" s="789"/>
      <c r="B181" s="210">
        <f t="shared" si="2"/>
        <v>140</v>
      </c>
      <c r="C181" s="210" t="s">
        <v>3443</v>
      </c>
      <c r="D181" s="210" t="s">
        <v>3444</v>
      </c>
      <c r="E181" s="210" t="s">
        <v>3445</v>
      </c>
      <c r="F181" s="790">
        <v>1</v>
      </c>
      <c r="G181" s="210" t="s">
        <v>552</v>
      </c>
      <c r="H181" s="786">
        <v>45717</v>
      </c>
      <c r="I181" s="788">
        <v>39.801409902799996</v>
      </c>
      <c r="J181" s="937" t="s">
        <v>1556</v>
      </c>
      <c r="K181" s="937">
        <v>0</v>
      </c>
      <c r="L181" s="937">
        <v>500</v>
      </c>
      <c r="M181" s="937">
        <v>0</v>
      </c>
      <c r="N181" s="937">
        <v>136</v>
      </c>
      <c r="O181" s="210" t="s">
        <v>3446</v>
      </c>
      <c r="P181" s="210" t="s">
        <v>3447</v>
      </c>
      <c r="Q181" s="938">
        <v>45853</v>
      </c>
      <c r="R181" s="938">
        <v>52231</v>
      </c>
      <c r="S181" s="939">
        <v>10.603025229999998</v>
      </c>
      <c r="T181" s="786">
        <v>45444</v>
      </c>
      <c r="U181" s="787" t="s">
        <v>3448</v>
      </c>
      <c r="V181" s="159" t="s">
        <v>3449</v>
      </c>
      <c r="W181" s="789">
        <v>1.6519493599999999</v>
      </c>
      <c r="X181" s="789"/>
      <c r="Y181" s="789"/>
      <c r="Z181" s="789"/>
      <c r="AA181" s="789" t="s">
        <v>3450</v>
      </c>
      <c r="AB181" s="789" t="s">
        <v>3451</v>
      </c>
      <c r="AC181" s="789" t="s">
        <v>1211</v>
      </c>
      <c r="AD181" s="789"/>
      <c r="AF181" s="789"/>
    </row>
    <row r="182" spans="1:32">
      <c r="A182" s="789"/>
      <c r="B182" s="793">
        <f t="shared" si="2"/>
        <v>141</v>
      </c>
      <c r="C182" s="793" t="s">
        <v>3452</v>
      </c>
      <c r="D182" s="793" t="s">
        <v>3453</v>
      </c>
      <c r="E182" s="793" t="s">
        <v>3454</v>
      </c>
      <c r="F182" s="794">
        <v>1</v>
      </c>
      <c r="G182" s="793" t="s">
        <v>571</v>
      </c>
      <c r="H182" s="795">
        <v>45717</v>
      </c>
      <c r="I182" s="796">
        <v>7.6978767000000001</v>
      </c>
      <c r="J182" s="934" t="s">
        <v>1775</v>
      </c>
      <c r="K182" s="934">
        <v>0</v>
      </c>
      <c r="L182" s="934">
        <v>345</v>
      </c>
      <c r="M182" s="934">
        <v>0</v>
      </c>
      <c r="N182" s="934">
        <v>0</v>
      </c>
      <c r="O182" s="793" t="s">
        <v>572</v>
      </c>
      <c r="P182" s="793" t="s">
        <v>3455</v>
      </c>
      <c r="Q182" s="935">
        <v>45869</v>
      </c>
      <c r="R182" s="935">
        <v>52231</v>
      </c>
      <c r="S182" s="936">
        <v>0.99745032999999994</v>
      </c>
      <c r="T182" s="795">
        <v>45444</v>
      </c>
      <c r="U182" s="797" t="s">
        <v>3456</v>
      </c>
      <c r="V182" s="799" t="s">
        <v>3457</v>
      </c>
      <c r="W182" s="798">
        <v>1.3861510700000002</v>
      </c>
      <c r="X182" s="798"/>
      <c r="Y182" s="798"/>
      <c r="Z182" s="798"/>
      <c r="AA182" s="798" t="s">
        <v>3458</v>
      </c>
      <c r="AB182" s="798" t="s">
        <v>3459</v>
      </c>
      <c r="AC182" s="798" t="s">
        <v>1370</v>
      </c>
      <c r="AD182" s="798"/>
      <c r="AF182" s="789"/>
    </row>
    <row r="183" spans="1:32">
      <c r="A183" s="789"/>
      <c r="B183" s="210">
        <f t="shared" si="2"/>
        <v>142</v>
      </c>
      <c r="C183" s="210" t="s">
        <v>3460</v>
      </c>
      <c r="D183" s="210" t="s">
        <v>3461</v>
      </c>
      <c r="E183" s="210" t="s">
        <v>3462</v>
      </c>
      <c r="F183" s="790">
        <v>1</v>
      </c>
      <c r="G183" s="210" t="s">
        <v>573</v>
      </c>
      <c r="H183" s="786">
        <v>45717</v>
      </c>
      <c r="I183" s="788">
        <v>5.7685709700000007</v>
      </c>
      <c r="J183" s="937" t="s">
        <v>3463</v>
      </c>
      <c r="K183" s="937">
        <v>0</v>
      </c>
      <c r="L183" s="937">
        <v>345</v>
      </c>
      <c r="M183" s="937">
        <v>0</v>
      </c>
      <c r="N183" s="937">
        <v>0</v>
      </c>
      <c r="O183" s="210" t="s">
        <v>149</v>
      </c>
      <c r="P183" s="210" t="s">
        <v>3464</v>
      </c>
      <c r="Q183" s="938">
        <v>45798</v>
      </c>
      <c r="R183" s="938">
        <v>52231</v>
      </c>
      <c r="S183" s="939">
        <v>4.6579312000000002</v>
      </c>
      <c r="T183" s="786">
        <v>45444</v>
      </c>
      <c r="U183" s="787" t="s">
        <v>3465</v>
      </c>
      <c r="V183" s="159" t="s">
        <v>3466</v>
      </c>
      <c r="W183" s="789">
        <v>0.12888864</v>
      </c>
      <c r="X183" s="789"/>
      <c r="Y183" s="789"/>
      <c r="Z183" s="789"/>
      <c r="AA183" s="789" t="s">
        <v>3467</v>
      </c>
      <c r="AB183" s="789" t="s">
        <v>3468</v>
      </c>
      <c r="AC183" s="789" t="s">
        <v>1186</v>
      </c>
      <c r="AD183" s="789"/>
      <c r="AF183" s="789"/>
    </row>
    <row r="184" spans="1:32">
      <c r="A184" s="789"/>
      <c r="B184" s="793">
        <f t="shared" si="2"/>
        <v>143</v>
      </c>
      <c r="C184" s="793" t="s">
        <v>3469</v>
      </c>
      <c r="D184" s="793" t="s">
        <v>3470</v>
      </c>
      <c r="E184" s="793" t="s">
        <v>3471</v>
      </c>
      <c r="F184" s="794">
        <v>1</v>
      </c>
      <c r="G184" s="793" t="s">
        <v>1776</v>
      </c>
      <c r="H184" s="795">
        <v>45717</v>
      </c>
      <c r="I184" s="796">
        <v>11.743062078299998</v>
      </c>
      <c r="J184" s="934">
        <v>100</v>
      </c>
      <c r="K184" s="934">
        <v>0</v>
      </c>
      <c r="L184" s="934">
        <v>345</v>
      </c>
      <c r="M184" s="934">
        <v>0</v>
      </c>
      <c r="N184" s="934">
        <v>0</v>
      </c>
      <c r="O184" s="793" t="s">
        <v>3472</v>
      </c>
      <c r="P184" s="793" t="s">
        <v>3473</v>
      </c>
      <c r="Q184" s="935">
        <v>45653</v>
      </c>
      <c r="R184" s="935">
        <v>52231</v>
      </c>
      <c r="S184" s="936">
        <v>1.5205930400000001</v>
      </c>
      <c r="T184" s="795">
        <v>45444</v>
      </c>
      <c r="U184" s="797" t="s">
        <v>3474</v>
      </c>
      <c r="V184" s="799" t="s">
        <v>3475</v>
      </c>
      <c r="W184" s="798">
        <v>0.1035605949</v>
      </c>
      <c r="X184" s="798"/>
      <c r="Y184" s="798"/>
      <c r="Z184" s="798"/>
      <c r="AA184" s="798" t="s">
        <v>3476</v>
      </c>
      <c r="AB184" s="798" t="s">
        <v>3477</v>
      </c>
      <c r="AC184" s="798" t="s">
        <v>1327</v>
      </c>
      <c r="AD184" s="798"/>
      <c r="AF184" s="789"/>
    </row>
    <row r="185" spans="1:32">
      <c r="A185" s="789"/>
      <c r="B185" s="210">
        <f t="shared" si="2"/>
        <v>144</v>
      </c>
      <c r="C185" s="210" t="s">
        <v>3478</v>
      </c>
      <c r="D185" s="210" t="s">
        <v>3479</v>
      </c>
      <c r="E185" s="210" t="s">
        <v>3480</v>
      </c>
      <c r="F185" s="790">
        <v>1</v>
      </c>
      <c r="G185" s="210" t="s">
        <v>1777</v>
      </c>
      <c r="H185" s="786">
        <v>45717</v>
      </c>
      <c r="I185" s="788">
        <v>10.065481781399999</v>
      </c>
      <c r="J185" s="937">
        <v>100</v>
      </c>
      <c r="K185" s="937">
        <v>0</v>
      </c>
      <c r="L185" s="937">
        <v>345</v>
      </c>
      <c r="M185" s="937">
        <v>0</v>
      </c>
      <c r="N185" s="937">
        <v>0</v>
      </c>
      <c r="O185" s="210" t="s">
        <v>3481</v>
      </c>
      <c r="P185" s="210" t="s">
        <v>3482</v>
      </c>
      <c r="Q185" s="938">
        <v>45707</v>
      </c>
      <c r="R185" s="938">
        <v>52231</v>
      </c>
      <c r="S185" s="939">
        <v>1.3186462400000001</v>
      </c>
      <c r="T185" s="786">
        <v>45444</v>
      </c>
      <c r="U185" s="787" t="s">
        <v>3483</v>
      </c>
      <c r="V185" s="159" t="s">
        <v>3484</v>
      </c>
      <c r="W185" s="789">
        <v>8.8766224200000007E-2</v>
      </c>
      <c r="X185" s="789"/>
      <c r="Y185" s="789"/>
      <c r="Z185" s="789"/>
      <c r="AA185" s="789" t="s">
        <v>3485</v>
      </c>
      <c r="AB185" s="789" t="s">
        <v>3486</v>
      </c>
      <c r="AC185" s="789" t="s">
        <v>1329</v>
      </c>
      <c r="AD185" s="789"/>
      <c r="AF185" s="789"/>
    </row>
    <row r="186" spans="1:32">
      <c r="A186" s="789"/>
      <c r="B186" s="793">
        <f t="shared" si="2"/>
        <v>145</v>
      </c>
      <c r="C186" s="793" t="s">
        <v>3487</v>
      </c>
      <c r="D186" s="793" t="s">
        <v>3488</v>
      </c>
      <c r="E186" s="793" t="s">
        <v>3489</v>
      </c>
      <c r="F186" s="794">
        <v>1</v>
      </c>
      <c r="G186" s="793" t="s">
        <v>574</v>
      </c>
      <c r="H186" s="795">
        <v>45717</v>
      </c>
      <c r="I186" s="796">
        <v>34.110799370300001</v>
      </c>
      <c r="J186" s="934" t="s">
        <v>1778</v>
      </c>
      <c r="K186" s="934">
        <v>0</v>
      </c>
      <c r="L186" s="934">
        <v>345</v>
      </c>
      <c r="M186" s="934">
        <v>0</v>
      </c>
      <c r="N186" s="934">
        <v>0</v>
      </c>
      <c r="O186" s="793" t="s">
        <v>3490</v>
      </c>
      <c r="P186" s="793" t="s">
        <v>3491</v>
      </c>
      <c r="Q186" s="935">
        <v>45786</v>
      </c>
      <c r="R186" s="935">
        <v>52231</v>
      </c>
      <c r="S186" s="936">
        <v>4.5617791500000004</v>
      </c>
      <c r="T186" s="795">
        <v>45444</v>
      </c>
      <c r="U186" s="797" t="s">
        <v>3492</v>
      </c>
      <c r="V186" s="799" t="s">
        <v>3493</v>
      </c>
      <c r="W186" s="798">
        <v>0.30081887090000003</v>
      </c>
      <c r="X186" s="798"/>
      <c r="Y186" s="798"/>
      <c r="Z186" s="798"/>
      <c r="AA186" s="798" t="s">
        <v>3494</v>
      </c>
      <c r="AB186" s="798" t="s">
        <v>3495</v>
      </c>
      <c r="AC186" s="798" t="s">
        <v>1328</v>
      </c>
      <c r="AD186" s="798"/>
      <c r="AF186" s="789"/>
    </row>
    <row r="187" spans="1:32">
      <c r="A187" s="789"/>
      <c r="B187" s="210">
        <f t="shared" si="2"/>
        <v>146</v>
      </c>
      <c r="C187" s="210" t="s">
        <v>3496</v>
      </c>
      <c r="D187" s="210" t="s">
        <v>3497</v>
      </c>
      <c r="E187" s="210" t="s">
        <v>3498</v>
      </c>
      <c r="F187" s="790">
        <v>1</v>
      </c>
      <c r="G187" s="210" t="s">
        <v>575</v>
      </c>
      <c r="H187" s="786">
        <v>45717</v>
      </c>
      <c r="I187" s="788">
        <v>23.646574394999998</v>
      </c>
      <c r="J187" s="937" t="s">
        <v>3499</v>
      </c>
      <c r="K187" s="937">
        <v>0</v>
      </c>
      <c r="L187" s="937">
        <v>750</v>
      </c>
      <c r="M187" s="937">
        <v>0</v>
      </c>
      <c r="N187" s="937">
        <v>0</v>
      </c>
      <c r="O187" s="210" t="s">
        <v>3500</v>
      </c>
      <c r="P187" s="210" t="s">
        <v>3501</v>
      </c>
      <c r="Q187" s="938">
        <v>45834</v>
      </c>
      <c r="R187" s="938">
        <v>52231</v>
      </c>
      <c r="S187" s="939">
        <v>2.39285441</v>
      </c>
      <c r="T187" s="786">
        <v>45444</v>
      </c>
      <c r="U187" s="787" t="s">
        <v>3502</v>
      </c>
      <c r="V187" s="159" t="s">
        <v>3503</v>
      </c>
      <c r="W187" s="789">
        <v>0.27672100999999999</v>
      </c>
      <c r="X187" s="789"/>
      <c r="Y187" s="789"/>
      <c r="Z187" s="789"/>
      <c r="AA187" s="789" t="s">
        <v>3504</v>
      </c>
      <c r="AB187" s="789" t="s">
        <v>3505</v>
      </c>
      <c r="AC187" s="789" t="s">
        <v>1268</v>
      </c>
      <c r="AD187" s="789"/>
      <c r="AF187" s="789"/>
    </row>
    <row r="188" spans="1:32">
      <c r="A188" s="789"/>
      <c r="B188" s="793">
        <f t="shared" si="2"/>
        <v>147</v>
      </c>
      <c r="C188" s="793" t="s">
        <v>3506</v>
      </c>
      <c r="D188" s="793" t="s">
        <v>3507</v>
      </c>
      <c r="E188" s="793" t="s">
        <v>3508</v>
      </c>
      <c r="F188" s="794">
        <v>1</v>
      </c>
      <c r="G188" s="793" t="s">
        <v>576</v>
      </c>
      <c r="H188" s="795">
        <v>45717</v>
      </c>
      <c r="I188" s="796">
        <v>11.823287197499999</v>
      </c>
      <c r="J188" s="934" t="s">
        <v>1598</v>
      </c>
      <c r="K188" s="934">
        <v>0</v>
      </c>
      <c r="L188" s="934">
        <v>750</v>
      </c>
      <c r="M188" s="934">
        <v>0</v>
      </c>
      <c r="N188" s="934">
        <v>0</v>
      </c>
      <c r="O188" s="793" t="s">
        <v>3509</v>
      </c>
      <c r="P188" s="793" t="s">
        <v>3510</v>
      </c>
      <c r="Q188" s="935">
        <v>45762</v>
      </c>
      <c r="R188" s="935">
        <v>52231</v>
      </c>
      <c r="S188" s="936">
        <v>1.1964271899999999</v>
      </c>
      <c r="T188" s="795">
        <v>45444</v>
      </c>
      <c r="U188" s="797" t="s">
        <v>3511</v>
      </c>
      <c r="V188" s="799" t="s">
        <v>3512</v>
      </c>
      <c r="W188" s="798">
        <v>0.13836050499999999</v>
      </c>
      <c r="X188" s="798"/>
      <c r="Y188" s="798"/>
      <c r="Z188" s="798"/>
      <c r="AA188" s="798" t="s">
        <v>3513</v>
      </c>
      <c r="AB188" s="798" t="s">
        <v>3514</v>
      </c>
      <c r="AC188" s="798" t="s">
        <v>1267</v>
      </c>
      <c r="AD188" s="798"/>
      <c r="AF188" s="789"/>
    </row>
    <row r="189" spans="1:32">
      <c r="A189" s="789"/>
      <c r="B189" s="210">
        <f t="shared" si="2"/>
        <v>148</v>
      </c>
      <c r="C189" s="210" t="s">
        <v>3515</v>
      </c>
      <c r="D189" s="210" t="s">
        <v>3516</v>
      </c>
      <c r="E189" s="210" t="s">
        <v>3517</v>
      </c>
      <c r="F189" s="790">
        <v>1</v>
      </c>
      <c r="G189" s="210" t="s">
        <v>577</v>
      </c>
      <c r="H189" s="786">
        <v>45717</v>
      </c>
      <c r="I189" s="788">
        <v>16.82844897</v>
      </c>
      <c r="J189" s="937" t="s">
        <v>1601</v>
      </c>
      <c r="K189" s="937">
        <v>0</v>
      </c>
      <c r="L189" s="937">
        <v>345</v>
      </c>
      <c r="M189" s="937">
        <v>0</v>
      </c>
      <c r="N189" s="937">
        <v>0</v>
      </c>
      <c r="O189" s="210" t="s">
        <v>3518</v>
      </c>
      <c r="P189" s="210" t="s">
        <v>3519</v>
      </c>
      <c r="Q189" s="938">
        <v>45807</v>
      </c>
      <c r="R189" s="938">
        <v>52231</v>
      </c>
      <c r="S189" s="939">
        <v>1.0061906700000001</v>
      </c>
      <c r="T189" s="786">
        <v>45444</v>
      </c>
      <c r="U189" s="787" t="s">
        <v>3520</v>
      </c>
      <c r="V189" s="159" t="s">
        <v>3521</v>
      </c>
      <c r="W189" s="789">
        <v>1.20603321</v>
      </c>
      <c r="X189" s="789"/>
      <c r="Y189" s="789"/>
      <c r="Z189" s="789"/>
      <c r="AA189" s="789" t="s">
        <v>3522</v>
      </c>
      <c r="AB189" s="789" t="s">
        <v>3523</v>
      </c>
      <c r="AC189" s="789" t="s">
        <v>1213</v>
      </c>
      <c r="AD189" s="789"/>
      <c r="AF189" s="789"/>
    </row>
    <row r="190" spans="1:32">
      <c r="A190" s="789"/>
      <c r="B190" s="793">
        <f t="shared" si="2"/>
        <v>149</v>
      </c>
      <c r="C190" s="793" t="s">
        <v>3524</v>
      </c>
      <c r="D190" s="793" t="s">
        <v>3525</v>
      </c>
      <c r="E190" s="793" t="s">
        <v>3526</v>
      </c>
      <c r="F190" s="794">
        <v>1</v>
      </c>
      <c r="G190" s="793" t="s">
        <v>633</v>
      </c>
      <c r="H190" s="795">
        <v>45717</v>
      </c>
      <c r="I190" s="796">
        <v>41.077459211299988</v>
      </c>
      <c r="J190" s="934" t="s">
        <v>3527</v>
      </c>
      <c r="K190" s="934">
        <v>0</v>
      </c>
      <c r="L190" s="934">
        <v>500</v>
      </c>
      <c r="M190" s="934">
        <v>0</v>
      </c>
      <c r="N190" s="934">
        <v>0</v>
      </c>
      <c r="O190" s="793" t="s">
        <v>3528</v>
      </c>
      <c r="P190" s="793" t="s">
        <v>3529</v>
      </c>
      <c r="Q190" s="935">
        <v>46482</v>
      </c>
      <c r="R190" s="935">
        <v>52231</v>
      </c>
      <c r="S190" s="936">
        <v>6.0929206900000006</v>
      </c>
      <c r="T190" s="795">
        <v>45444</v>
      </c>
      <c r="U190" s="797" t="s">
        <v>3530</v>
      </c>
      <c r="V190" s="799" t="s">
        <v>3531</v>
      </c>
      <c r="W190" s="798">
        <v>0.3154316385</v>
      </c>
      <c r="X190" s="798"/>
      <c r="Y190" s="798"/>
      <c r="Z190" s="798"/>
      <c r="AA190" s="798" t="s">
        <v>3532</v>
      </c>
      <c r="AB190" s="798" t="s">
        <v>3533</v>
      </c>
      <c r="AC190" s="798" t="s">
        <v>1191</v>
      </c>
      <c r="AD190" s="798"/>
      <c r="AF190" s="789"/>
    </row>
    <row r="191" spans="1:32">
      <c r="A191" s="789"/>
      <c r="B191" s="210">
        <f t="shared" si="2"/>
        <v>150</v>
      </c>
      <c r="C191" s="210" t="s">
        <v>3534</v>
      </c>
      <c r="D191" s="210" t="s">
        <v>3535</v>
      </c>
      <c r="E191" s="210" t="s">
        <v>3536</v>
      </c>
      <c r="F191" s="790">
        <v>1</v>
      </c>
      <c r="G191" s="210" t="s">
        <v>634</v>
      </c>
      <c r="H191" s="786">
        <v>45717</v>
      </c>
      <c r="I191" s="788">
        <v>41.077459211299988</v>
      </c>
      <c r="J191" s="937" t="s">
        <v>3537</v>
      </c>
      <c r="K191" s="937">
        <v>0</v>
      </c>
      <c r="L191" s="937">
        <v>500</v>
      </c>
      <c r="M191" s="937">
        <v>0</v>
      </c>
      <c r="N191" s="937">
        <v>0</v>
      </c>
      <c r="O191" s="210" t="s">
        <v>3538</v>
      </c>
      <c r="P191" s="210" t="s">
        <v>3539</v>
      </c>
      <c r="Q191" s="938">
        <v>46482</v>
      </c>
      <c r="R191" s="938">
        <v>52231</v>
      </c>
      <c r="S191" s="939">
        <v>6.0929206900000006</v>
      </c>
      <c r="T191" s="786">
        <v>45444</v>
      </c>
      <c r="U191" s="787" t="s">
        <v>3540</v>
      </c>
      <c r="V191" s="159" t="s">
        <v>3541</v>
      </c>
      <c r="W191" s="789">
        <v>0.3154316385</v>
      </c>
      <c r="X191" s="789"/>
      <c r="Y191" s="789"/>
      <c r="Z191" s="789"/>
      <c r="AA191" s="789" t="s">
        <v>3542</v>
      </c>
      <c r="AB191" s="789" t="s">
        <v>3543</v>
      </c>
      <c r="AC191" s="789" t="s">
        <v>1190</v>
      </c>
      <c r="AD191" s="789"/>
      <c r="AF191" s="789"/>
    </row>
    <row r="192" spans="1:32">
      <c r="A192" s="789"/>
      <c r="B192" s="793">
        <f t="shared" si="2"/>
        <v>151</v>
      </c>
      <c r="C192" s="793" t="s">
        <v>3544</v>
      </c>
      <c r="D192" s="793" t="s">
        <v>3545</v>
      </c>
      <c r="E192" s="793" t="s">
        <v>3546</v>
      </c>
      <c r="F192" s="794">
        <v>1</v>
      </c>
      <c r="G192" s="793" t="s">
        <v>635</v>
      </c>
      <c r="H192" s="795">
        <v>45717</v>
      </c>
      <c r="I192" s="796">
        <v>6.6870282437000013</v>
      </c>
      <c r="J192" s="934" t="s">
        <v>3547</v>
      </c>
      <c r="K192" s="934">
        <v>0</v>
      </c>
      <c r="L192" s="934">
        <v>500</v>
      </c>
      <c r="M192" s="934">
        <v>0</v>
      </c>
      <c r="N192" s="934">
        <v>0</v>
      </c>
      <c r="O192" s="793" t="s">
        <v>3548</v>
      </c>
      <c r="P192" s="793" t="s">
        <v>3549</v>
      </c>
      <c r="Q192" s="935">
        <v>46482</v>
      </c>
      <c r="R192" s="935">
        <v>52231</v>
      </c>
      <c r="S192" s="936">
        <v>2.0309735500000001</v>
      </c>
      <c r="T192" s="795">
        <v>45444</v>
      </c>
      <c r="U192" s="797" t="s">
        <v>3550</v>
      </c>
      <c r="V192" s="799" t="s">
        <v>3551</v>
      </c>
      <c r="W192" s="798">
        <v>5.1349336500000016E-2</v>
      </c>
      <c r="X192" s="798"/>
      <c r="Y192" s="798"/>
      <c r="Z192" s="798"/>
      <c r="AA192" s="798" t="s">
        <v>3552</v>
      </c>
      <c r="AB192" s="798" t="s">
        <v>3553</v>
      </c>
      <c r="AC192" s="798" t="s">
        <v>1189</v>
      </c>
      <c r="AD192" s="798"/>
      <c r="AF192" s="789"/>
    </row>
    <row r="193" spans="1:32">
      <c r="A193" s="789"/>
      <c r="B193" s="210">
        <f t="shared" si="2"/>
        <v>152</v>
      </c>
      <c r="C193" s="210" t="s">
        <v>3554</v>
      </c>
      <c r="D193" s="210" t="s">
        <v>3555</v>
      </c>
      <c r="E193" s="210" t="s">
        <v>3556</v>
      </c>
      <c r="F193" s="790">
        <v>1</v>
      </c>
      <c r="G193" s="210" t="s">
        <v>578</v>
      </c>
      <c r="H193" s="786">
        <v>45717</v>
      </c>
      <c r="I193" s="788">
        <v>40.158597450000016</v>
      </c>
      <c r="J193" s="937" t="s">
        <v>1779</v>
      </c>
      <c r="K193" s="937">
        <v>0</v>
      </c>
      <c r="L193" s="937">
        <v>500</v>
      </c>
      <c r="M193" s="937">
        <v>0</v>
      </c>
      <c r="N193" s="937">
        <v>0</v>
      </c>
      <c r="O193" s="210" t="s">
        <v>3557</v>
      </c>
      <c r="P193" s="210" t="s">
        <v>3558</v>
      </c>
      <c r="Q193" s="938">
        <v>46482</v>
      </c>
      <c r="R193" s="938">
        <v>52231</v>
      </c>
      <c r="S193" s="939">
        <v>9.0025144299999997</v>
      </c>
      <c r="T193" s="786">
        <v>45444</v>
      </c>
      <c r="U193" s="787" t="s">
        <v>3559</v>
      </c>
      <c r="V193" s="159" t="s">
        <v>3560</v>
      </c>
      <c r="W193" s="789">
        <v>3.1499412599999999</v>
      </c>
      <c r="X193" s="789"/>
      <c r="Y193" s="789"/>
      <c r="Z193" s="789"/>
      <c r="AA193" s="789" t="s">
        <v>3561</v>
      </c>
      <c r="AB193" s="789" t="s">
        <v>3562</v>
      </c>
      <c r="AC193" s="789" t="s">
        <v>1205</v>
      </c>
      <c r="AD193" s="789"/>
      <c r="AF193" s="789"/>
    </row>
    <row r="194" spans="1:32">
      <c r="A194" s="789"/>
      <c r="B194" s="793">
        <f t="shared" si="2"/>
        <v>153</v>
      </c>
      <c r="C194" s="793" t="s">
        <v>3563</v>
      </c>
      <c r="D194" s="793" t="s">
        <v>3564</v>
      </c>
      <c r="E194" s="793" t="s">
        <v>3565</v>
      </c>
      <c r="F194" s="794">
        <v>1</v>
      </c>
      <c r="G194" s="793" t="s">
        <v>579</v>
      </c>
      <c r="H194" s="795">
        <v>45717</v>
      </c>
      <c r="I194" s="796">
        <v>15.565079700439547</v>
      </c>
      <c r="J194" s="934" t="s">
        <v>3566</v>
      </c>
      <c r="K194" s="934">
        <v>0</v>
      </c>
      <c r="L194" s="934">
        <v>500</v>
      </c>
      <c r="M194" s="934">
        <v>0</v>
      </c>
      <c r="N194" s="934">
        <v>0</v>
      </c>
      <c r="O194" s="793" t="s">
        <v>3567</v>
      </c>
      <c r="P194" s="793" t="s">
        <v>3568</v>
      </c>
      <c r="Q194" s="935">
        <v>45990</v>
      </c>
      <c r="R194" s="935">
        <v>52231</v>
      </c>
      <c r="S194" s="936">
        <v>2.3676797400000003</v>
      </c>
      <c r="T194" s="795">
        <v>45444</v>
      </c>
      <c r="U194" s="797" t="s">
        <v>3569</v>
      </c>
      <c r="V194" s="799" t="s">
        <v>3570</v>
      </c>
      <c r="W194" s="798">
        <v>0.25036560900196136</v>
      </c>
      <c r="X194" s="798"/>
      <c r="Y194" s="798"/>
      <c r="Z194" s="798"/>
      <c r="AA194" s="798" t="s">
        <v>3571</v>
      </c>
      <c r="AB194" s="798" t="s">
        <v>3572</v>
      </c>
      <c r="AC194" s="798" t="s">
        <v>1164</v>
      </c>
      <c r="AD194" s="798"/>
      <c r="AF194" s="789"/>
    </row>
    <row r="195" spans="1:32">
      <c r="A195" s="789"/>
      <c r="B195" s="210">
        <f t="shared" si="2"/>
        <v>154</v>
      </c>
      <c r="C195" s="210" t="s">
        <v>3573</v>
      </c>
      <c r="D195" s="210" t="s">
        <v>3574</v>
      </c>
      <c r="E195" s="210" t="s">
        <v>3575</v>
      </c>
      <c r="F195" s="790">
        <v>1</v>
      </c>
      <c r="G195" s="210" t="s">
        <v>580</v>
      </c>
      <c r="H195" s="786">
        <v>45717</v>
      </c>
      <c r="I195" s="788">
        <v>15.429343812027337</v>
      </c>
      <c r="J195" s="937" t="s">
        <v>3576</v>
      </c>
      <c r="K195" s="937">
        <v>0</v>
      </c>
      <c r="L195" s="937">
        <v>500</v>
      </c>
      <c r="M195" s="937">
        <v>0</v>
      </c>
      <c r="N195" s="937">
        <v>0</v>
      </c>
      <c r="O195" s="210" t="s">
        <v>3577</v>
      </c>
      <c r="P195" s="210" t="s">
        <v>3578</v>
      </c>
      <c r="Q195" s="938">
        <v>45945</v>
      </c>
      <c r="R195" s="938">
        <v>52231</v>
      </c>
      <c r="S195" s="939">
        <v>2.3676797400000003</v>
      </c>
      <c r="T195" s="786">
        <v>45444</v>
      </c>
      <c r="U195" s="787" t="s">
        <v>3579</v>
      </c>
      <c r="V195" s="159" t="s">
        <v>3580</v>
      </c>
      <c r="W195" s="789">
        <v>0.24818228588253102</v>
      </c>
      <c r="X195" s="789"/>
      <c r="Y195" s="789"/>
      <c r="Z195" s="789"/>
      <c r="AA195" s="789" t="s">
        <v>3581</v>
      </c>
      <c r="AB195" s="789" t="s">
        <v>3582</v>
      </c>
      <c r="AC195" s="789" t="s">
        <v>1167</v>
      </c>
      <c r="AD195" s="789"/>
      <c r="AF195" s="789"/>
    </row>
    <row r="196" spans="1:32">
      <c r="A196" s="789"/>
      <c r="B196" s="793">
        <f t="shared" si="2"/>
        <v>155</v>
      </c>
      <c r="C196" s="793" t="s">
        <v>3583</v>
      </c>
      <c r="D196" s="793" t="s">
        <v>3584</v>
      </c>
      <c r="E196" s="793" t="s">
        <v>3585</v>
      </c>
      <c r="F196" s="794">
        <v>1</v>
      </c>
      <c r="G196" s="793" t="s">
        <v>581</v>
      </c>
      <c r="H196" s="795">
        <v>45717</v>
      </c>
      <c r="I196" s="796">
        <v>15.429343812027337</v>
      </c>
      <c r="J196" s="934" t="s">
        <v>1595</v>
      </c>
      <c r="K196" s="934">
        <v>0</v>
      </c>
      <c r="L196" s="934">
        <v>500</v>
      </c>
      <c r="M196" s="934">
        <v>0</v>
      </c>
      <c r="N196" s="934">
        <v>0</v>
      </c>
      <c r="O196" s="793" t="s">
        <v>3586</v>
      </c>
      <c r="P196" s="793" t="s">
        <v>3587</v>
      </c>
      <c r="Q196" s="935">
        <v>45814</v>
      </c>
      <c r="R196" s="935">
        <v>52231</v>
      </c>
      <c r="S196" s="936">
        <v>2.3676797400000003</v>
      </c>
      <c r="T196" s="795">
        <v>45444</v>
      </c>
      <c r="U196" s="797" t="s">
        <v>3588</v>
      </c>
      <c r="V196" s="799" t="s">
        <v>3589</v>
      </c>
      <c r="W196" s="798">
        <v>0.24818228588253102</v>
      </c>
      <c r="X196" s="798"/>
      <c r="Y196" s="798"/>
      <c r="Z196" s="798"/>
      <c r="AA196" s="798" t="s">
        <v>3590</v>
      </c>
      <c r="AB196" s="798" t="s">
        <v>3591</v>
      </c>
      <c r="AC196" s="798" t="s">
        <v>1166</v>
      </c>
      <c r="AD196" s="798"/>
      <c r="AF196" s="789"/>
    </row>
    <row r="197" spans="1:32">
      <c r="A197" s="789"/>
      <c r="B197" s="210">
        <f t="shared" si="2"/>
        <v>156</v>
      </c>
      <c r="C197" s="210" t="s">
        <v>3592</v>
      </c>
      <c r="D197" s="210" t="s">
        <v>3593</v>
      </c>
      <c r="E197" s="210" t="s">
        <v>3594</v>
      </c>
      <c r="F197" s="790">
        <v>1</v>
      </c>
      <c r="G197" s="210" t="s">
        <v>582</v>
      </c>
      <c r="H197" s="786">
        <v>45717</v>
      </c>
      <c r="I197" s="788">
        <v>15.429343812027337</v>
      </c>
      <c r="J197" s="937" t="s">
        <v>1576</v>
      </c>
      <c r="K197" s="937">
        <v>0</v>
      </c>
      <c r="L197" s="937">
        <v>500</v>
      </c>
      <c r="M197" s="937">
        <v>0</v>
      </c>
      <c r="N197" s="937">
        <v>0</v>
      </c>
      <c r="O197" s="210" t="s">
        <v>3595</v>
      </c>
      <c r="P197" s="210" t="s">
        <v>3596</v>
      </c>
      <c r="Q197" s="938">
        <v>45888</v>
      </c>
      <c r="R197" s="938">
        <v>52231</v>
      </c>
      <c r="S197" s="939">
        <v>2.3676797400000003</v>
      </c>
      <c r="T197" s="786">
        <v>45444</v>
      </c>
      <c r="U197" s="787" t="s">
        <v>3597</v>
      </c>
      <c r="V197" s="159" t="s">
        <v>3598</v>
      </c>
      <c r="W197" s="789">
        <v>0.24818228588253102</v>
      </c>
      <c r="X197" s="789"/>
      <c r="Y197" s="789"/>
      <c r="Z197" s="789"/>
      <c r="AA197" s="789" t="s">
        <v>3599</v>
      </c>
      <c r="AB197" s="789" t="s">
        <v>3600</v>
      </c>
      <c r="AC197" s="789" t="s">
        <v>1165</v>
      </c>
      <c r="AD197" s="789"/>
      <c r="AF197" s="789"/>
    </row>
    <row r="198" spans="1:32">
      <c r="A198" s="789"/>
      <c r="B198" s="793">
        <f t="shared" si="2"/>
        <v>157</v>
      </c>
      <c r="C198" s="793" t="s">
        <v>3601</v>
      </c>
      <c r="D198" s="793" t="s">
        <v>3602</v>
      </c>
      <c r="E198" s="793" t="s">
        <v>3603</v>
      </c>
      <c r="F198" s="794">
        <v>1</v>
      </c>
      <c r="G198" s="793" t="s">
        <v>583</v>
      </c>
      <c r="H198" s="795">
        <v>45717</v>
      </c>
      <c r="I198" s="796">
        <v>130.77930247079223</v>
      </c>
      <c r="J198" s="934" t="s">
        <v>1602</v>
      </c>
      <c r="K198" s="934">
        <v>0</v>
      </c>
      <c r="L198" s="934">
        <v>765</v>
      </c>
      <c r="M198" s="934">
        <v>0</v>
      </c>
      <c r="N198" s="934">
        <v>0</v>
      </c>
      <c r="O198" s="793" t="s">
        <v>3604</v>
      </c>
      <c r="P198" s="793" t="s">
        <v>3605</v>
      </c>
      <c r="Q198" s="935">
        <v>46095</v>
      </c>
      <c r="R198" s="935">
        <v>52231</v>
      </c>
      <c r="S198" s="936">
        <v>23.895492899999997</v>
      </c>
      <c r="T198" s="795">
        <v>45444</v>
      </c>
      <c r="U198" s="797" t="s">
        <v>3606</v>
      </c>
      <c r="V198" s="799" t="s">
        <v>3607</v>
      </c>
      <c r="W198" s="798">
        <v>1.3707769264</v>
      </c>
      <c r="X198" s="798"/>
      <c r="Y198" s="798"/>
      <c r="Z198" s="798"/>
      <c r="AA198" s="798" t="s">
        <v>3608</v>
      </c>
      <c r="AB198" s="798" t="s">
        <v>3609</v>
      </c>
      <c r="AC198" s="798" t="s">
        <v>1274</v>
      </c>
      <c r="AD198" s="798"/>
      <c r="AF198" s="789"/>
    </row>
    <row r="199" spans="1:32">
      <c r="A199" s="789"/>
      <c r="B199" s="210">
        <f t="shared" si="2"/>
        <v>158</v>
      </c>
      <c r="C199" s="210" t="s">
        <v>3610</v>
      </c>
      <c r="D199" s="210" t="s">
        <v>3611</v>
      </c>
      <c r="E199" s="210" t="s">
        <v>3612</v>
      </c>
      <c r="F199" s="790">
        <v>1</v>
      </c>
      <c r="G199" s="210" t="s">
        <v>584</v>
      </c>
      <c r="H199" s="786">
        <v>45717</v>
      </c>
      <c r="I199" s="788">
        <v>130.77930247079223</v>
      </c>
      <c r="J199" s="937" t="s">
        <v>3613</v>
      </c>
      <c r="K199" s="937">
        <v>0</v>
      </c>
      <c r="L199" s="937">
        <v>765</v>
      </c>
      <c r="M199" s="937">
        <v>0</v>
      </c>
      <c r="N199" s="937">
        <v>0</v>
      </c>
      <c r="O199" s="210" t="s">
        <v>3614</v>
      </c>
      <c r="P199" s="210" t="s">
        <v>3615</v>
      </c>
      <c r="Q199" s="938">
        <v>45884</v>
      </c>
      <c r="R199" s="938">
        <v>52231</v>
      </c>
      <c r="S199" s="939">
        <v>23.895492899999997</v>
      </c>
      <c r="T199" s="786">
        <v>45444</v>
      </c>
      <c r="U199" s="787" t="s">
        <v>3616</v>
      </c>
      <c r="V199" s="159" t="s">
        <v>3617</v>
      </c>
      <c r="W199" s="789">
        <v>1.3707769264</v>
      </c>
      <c r="X199" s="789"/>
      <c r="Y199" s="789"/>
      <c r="Z199" s="789"/>
      <c r="AA199" s="789" t="s">
        <v>3618</v>
      </c>
      <c r="AB199" s="789" t="s">
        <v>3619</v>
      </c>
      <c r="AC199" s="789" t="s">
        <v>1275</v>
      </c>
      <c r="AD199" s="789"/>
      <c r="AF199" s="789"/>
    </row>
    <row r="200" spans="1:32">
      <c r="A200" s="789"/>
      <c r="B200" s="793">
        <f t="shared" si="2"/>
        <v>159</v>
      </c>
      <c r="C200" s="793" t="s">
        <v>3620</v>
      </c>
      <c r="D200" s="793" t="s">
        <v>3621</v>
      </c>
      <c r="E200" s="793" t="s">
        <v>3622</v>
      </c>
      <c r="F200" s="794">
        <v>1</v>
      </c>
      <c r="G200" s="793" t="s">
        <v>1780</v>
      </c>
      <c r="H200" s="795">
        <v>45717</v>
      </c>
      <c r="I200" s="796">
        <v>130.77930247079223</v>
      </c>
      <c r="J200" s="934">
        <v>100</v>
      </c>
      <c r="K200" s="934">
        <v>0</v>
      </c>
      <c r="L200" s="934">
        <v>765</v>
      </c>
      <c r="M200" s="934">
        <v>0</v>
      </c>
      <c r="N200" s="934">
        <v>0</v>
      </c>
      <c r="O200" s="793" t="s">
        <v>3623</v>
      </c>
      <c r="P200" s="793" t="s">
        <v>3624</v>
      </c>
      <c r="Q200" s="935">
        <v>45685</v>
      </c>
      <c r="R200" s="935">
        <v>52231</v>
      </c>
      <c r="S200" s="936">
        <v>23.895492899999997</v>
      </c>
      <c r="T200" s="795">
        <v>45444</v>
      </c>
      <c r="U200" s="797" t="s">
        <v>3625</v>
      </c>
      <c r="V200" s="799" t="s">
        <v>3626</v>
      </c>
      <c r="W200" s="798">
        <v>1.3707769264</v>
      </c>
      <c r="X200" s="798"/>
      <c r="Y200" s="798"/>
      <c r="Z200" s="798"/>
      <c r="AA200" s="798" t="s">
        <v>3627</v>
      </c>
      <c r="AB200" s="798" t="s">
        <v>3628</v>
      </c>
      <c r="AC200" s="798" t="s">
        <v>1276</v>
      </c>
      <c r="AD200" s="798"/>
      <c r="AF200" s="789"/>
    </row>
    <row r="201" spans="1:32">
      <c r="A201" s="789"/>
      <c r="B201" s="210">
        <f t="shared" si="2"/>
        <v>160</v>
      </c>
      <c r="C201" s="210" t="s">
        <v>3629</v>
      </c>
      <c r="D201" s="210" t="s">
        <v>3630</v>
      </c>
      <c r="E201" s="210" t="s">
        <v>3631</v>
      </c>
      <c r="F201" s="790">
        <v>1</v>
      </c>
      <c r="G201" s="210" t="s">
        <v>585</v>
      </c>
      <c r="H201" s="786">
        <v>45717</v>
      </c>
      <c r="I201" s="788">
        <v>222.49984938286852</v>
      </c>
      <c r="J201" s="937" t="s">
        <v>3632</v>
      </c>
      <c r="K201" s="937">
        <v>0</v>
      </c>
      <c r="L201" s="937">
        <v>765</v>
      </c>
      <c r="M201" s="937">
        <v>0</v>
      </c>
      <c r="N201" s="937">
        <v>0</v>
      </c>
      <c r="O201" s="210" t="s">
        <v>3633</v>
      </c>
      <c r="P201" s="210" t="s">
        <v>3634</v>
      </c>
      <c r="Q201" s="938">
        <v>46095</v>
      </c>
      <c r="R201" s="938">
        <v>52231</v>
      </c>
      <c r="S201" s="939">
        <v>24.975549019999999</v>
      </c>
      <c r="T201" s="786">
        <v>45444</v>
      </c>
      <c r="U201" s="787" t="s">
        <v>3635</v>
      </c>
      <c r="V201" s="159" t="s">
        <v>3636</v>
      </c>
      <c r="W201" s="789">
        <v>1.2661744615333332</v>
      </c>
      <c r="X201" s="789"/>
      <c r="Y201" s="789"/>
      <c r="Z201" s="789"/>
      <c r="AA201" s="789" t="s">
        <v>3637</v>
      </c>
      <c r="AB201" s="789" t="s">
        <v>3638</v>
      </c>
      <c r="AC201" s="789" t="s">
        <v>1263</v>
      </c>
      <c r="AD201" s="789"/>
      <c r="AF201" s="789"/>
    </row>
    <row r="202" spans="1:32">
      <c r="A202" s="789"/>
      <c r="B202" s="793">
        <f t="shared" si="2"/>
        <v>161</v>
      </c>
      <c r="C202" s="793" t="s">
        <v>3639</v>
      </c>
      <c r="D202" s="793" t="s">
        <v>3640</v>
      </c>
      <c r="E202" s="793" t="s">
        <v>3641</v>
      </c>
      <c r="F202" s="794">
        <v>1</v>
      </c>
      <c r="G202" s="793" t="s">
        <v>586</v>
      </c>
      <c r="H202" s="795">
        <v>45717</v>
      </c>
      <c r="I202" s="796">
        <v>222.49984938286852</v>
      </c>
      <c r="J202" s="934" t="s">
        <v>1587</v>
      </c>
      <c r="K202" s="934">
        <v>0</v>
      </c>
      <c r="L202" s="934">
        <v>765</v>
      </c>
      <c r="M202" s="934">
        <v>0</v>
      </c>
      <c r="N202" s="934">
        <v>0</v>
      </c>
      <c r="O202" s="793" t="s">
        <v>3642</v>
      </c>
      <c r="P202" s="793" t="s">
        <v>3643</v>
      </c>
      <c r="Q202" s="935">
        <v>45884</v>
      </c>
      <c r="R202" s="935">
        <v>52231</v>
      </c>
      <c r="S202" s="936">
        <v>24.975549019999999</v>
      </c>
      <c r="T202" s="795">
        <v>45444</v>
      </c>
      <c r="U202" s="797" t="s">
        <v>3644</v>
      </c>
      <c r="V202" s="799" t="s">
        <v>3645</v>
      </c>
      <c r="W202" s="798">
        <v>1.2661744615333332</v>
      </c>
      <c r="X202" s="798"/>
      <c r="Y202" s="798"/>
      <c r="Z202" s="798"/>
      <c r="AA202" s="798" t="s">
        <v>3646</v>
      </c>
      <c r="AB202" s="798" t="s">
        <v>3647</v>
      </c>
      <c r="AC202" s="798" t="s">
        <v>1262</v>
      </c>
      <c r="AD202" s="798"/>
      <c r="AF202" s="789"/>
    </row>
    <row r="203" spans="1:32">
      <c r="A203" s="789"/>
      <c r="B203" s="210">
        <f t="shared" si="2"/>
        <v>162</v>
      </c>
      <c r="C203" s="210" t="s">
        <v>3648</v>
      </c>
      <c r="D203" s="210" t="s">
        <v>3649</v>
      </c>
      <c r="E203" s="210" t="s">
        <v>3650</v>
      </c>
      <c r="F203" s="790">
        <v>1</v>
      </c>
      <c r="G203" s="210" t="s">
        <v>1781</v>
      </c>
      <c r="H203" s="786">
        <v>45717</v>
      </c>
      <c r="I203" s="788">
        <v>222.49984938286852</v>
      </c>
      <c r="J203" s="937">
        <v>100</v>
      </c>
      <c r="K203" s="937">
        <v>0</v>
      </c>
      <c r="L203" s="937">
        <v>765</v>
      </c>
      <c r="M203" s="937">
        <v>0</v>
      </c>
      <c r="N203" s="937">
        <v>0</v>
      </c>
      <c r="O203" s="210" t="s">
        <v>3651</v>
      </c>
      <c r="P203" s="210" t="s">
        <v>3652</v>
      </c>
      <c r="Q203" s="938">
        <v>45685</v>
      </c>
      <c r="R203" s="938">
        <v>52231</v>
      </c>
      <c r="S203" s="939">
        <v>24.975549019999999</v>
      </c>
      <c r="T203" s="786">
        <v>45444</v>
      </c>
      <c r="U203" s="787" t="s">
        <v>3653</v>
      </c>
      <c r="V203" s="159" t="s">
        <v>3654</v>
      </c>
      <c r="W203" s="789">
        <v>1.2661744615333332</v>
      </c>
      <c r="X203" s="789"/>
      <c r="Y203" s="789"/>
      <c r="Z203" s="789"/>
      <c r="AA203" s="789" t="s">
        <v>3655</v>
      </c>
      <c r="AB203" s="789" t="s">
        <v>3656</v>
      </c>
      <c r="AC203" s="789" t="s">
        <v>1261</v>
      </c>
      <c r="AD203" s="789"/>
      <c r="AF203" s="789"/>
    </row>
    <row r="204" spans="1:32">
      <c r="A204" s="789"/>
      <c r="B204" s="793">
        <f t="shared" si="2"/>
        <v>163</v>
      </c>
      <c r="C204" s="793" t="s">
        <v>3657</v>
      </c>
      <c r="D204" s="793" t="s">
        <v>3658</v>
      </c>
      <c r="E204" s="793" t="s">
        <v>3659</v>
      </c>
      <c r="F204" s="794">
        <v>1</v>
      </c>
      <c r="G204" s="793" t="s">
        <v>587</v>
      </c>
      <c r="H204" s="795">
        <v>45717</v>
      </c>
      <c r="I204" s="796">
        <v>11.167843800000002</v>
      </c>
      <c r="J204" s="934" t="s">
        <v>1594</v>
      </c>
      <c r="K204" s="934">
        <v>0</v>
      </c>
      <c r="L204" s="934">
        <v>765</v>
      </c>
      <c r="M204" s="934">
        <v>0</v>
      </c>
      <c r="N204" s="934">
        <v>0</v>
      </c>
      <c r="O204" s="793" t="s">
        <v>3660</v>
      </c>
      <c r="P204" s="793" t="s">
        <v>3661</v>
      </c>
      <c r="Q204" s="935">
        <v>45752</v>
      </c>
      <c r="R204" s="935">
        <v>52231</v>
      </c>
      <c r="S204" s="936">
        <v>2.3122724799999999</v>
      </c>
      <c r="T204" s="795">
        <v>45444</v>
      </c>
      <c r="U204" s="797" t="s">
        <v>3662</v>
      </c>
      <c r="V204" s="799" t="s">
        <v>3663</v>
      </c>
      <c r="W204" s="798">
        <v>2.4176039999999999E-2</v>
      </c>
      <c r="X204" s="798"/>
      <c r="Y204" s="798"/>
      <c r="Z204" s="798"/>
      <c r="AA204" s="798" t="s">
        <v>3664</v>
      </c>
      <c r="AB204" s="798" t="s">
        <v>3665</v>
      </c>
      <c r="AC204" s="798" t="s">
        <v>1260</v>
      </c>
      <c r="AD204" s="798"/>
      <c r="AF204" s="789"/>
    </row>
    <row r="205" spans="1:32">
      <c r="A205" s="789"/>
      <c r="B205" s="210">
        <f t="shared" si="2"/>
        <v>164</v>
      </c>
      <c r="C205" s="210" t="s">
        <v>3666</v>
      </c>
      <c r="D205" s="210" t="s">
        <v>3667</v>
      </c>
      <c r="E205" s="210" t="s">
        <v>3668</v>
      </c>
      <c r="F205" s="790">
        <v>1</v>
      </c>
      <c r="G205" s="210" t="s">
        <v>1782</v>
      </c>
      <c r="H205" s="786">
        <v>45717</v>
      </c>
      <c r="I205" s="788">
        <v>41.642533530000001</v>
      </c>
      <c r="J205" s="937">
        <v>100</v>
      </c>
      <c r="K205" s="937">
        <v>0</v>
      </c>
      <c r="L205" s="937">
        <v>345</v>
      </c>
      <c r="M205" s="937">
        <v>0</v>
      </c>
      <c r="N205" s="937">
        <v>0</v>
      </c>
      <c r="O205" s="210" t="s">
        <v>3669</v>
      </c>
      <c r="P205" s="210" t="s">
        <v>3670</v>
      </c>
      <c r="Q205" s="938">
        <v>45666</v>
      </c>
      <c r="R205" s="938">
        <v>52231</v>
      </c>
      <c r="S205" s="939">
        <v>4.4361710800000003</v>
      </c>
      <c r="T205" s="786">
        <v>45444</v>
      </c>
      <c r="U205" s="787" t="s">
        <v>3671</v>
      </c>
      <c r="V205" s="159" t="s">
        <v>3672</v>
      </c>
      <c r="W205" s="789">
        <v>0.61469745000000009</v>
      </c>
      <c r="X205" s="789"/>
      <c r="Y205" s="789"/>
      <c r="Z205" s="789"/>
      <c r="AA205" s="789" t="s">
        <v>3673</v>
      </c>
      <c r="AB205" s="789" t="s">
        <v>3674</v>
      </c>
      <c r="AC205" s="789" t="s">
        <v>1371</v>
      </c>
      <c r="AD205" s="789"/>
      <c r="AF205" s="789"/>
    </row>
    <row r="206" spans="1:32">
      <c r="A206" s="789"/>
      <c r="B206" s="793">
        <f t="shared" si="2"/>
        <v>165</v>
      </c>
      <c r="C206" s="793" t="s">
        <v>3675</v>
      </c>
      <c r="D206" s="793" t="s">
        <v>3676</v>
      </c>
      <c r="E206" s="793" t="s">
        <v>3677</v>
      </c>
      <c r="F206" s="794">
        <v>1</v>
      </c>
      <c r="G206" s="793" t="s">
        <v>665</v>
      </c>
      <c r="H206" s="795">
        <v>45717</v>
      </c>
      <c r="I206" s="796">
        <v>6.6870282437000013</v>
      </c>
      <c r="J206" s="934" t="s">
        <v>3678</v>
      </c>
      <c r="K206" s="934">
        <v>0</v>
      </c>
      <c r="L206" s="934">
        <v>500</v>
      </c>
      <c r="M206" s="934">
        <v>0</v>
      </c>
      <c r="N206" s="934">
        <v>0</v>
      </c>
      <c r="O206" s="793" t="s">
        <v>3679</v>
      </c>
      <c r="P206" s="793" t="s">
        <v>3680</v>
      </c>
      <c r="Q206" s="935">
        <v>46644</v>
      </c>
      <c r="R206" s="935">
        <v>52231</v>
      </c>
      <c r="S206" s="936">
        <v>0.88878779000000008</v>
      </c>
      <c r="T206" s="795">
        <v>45444</v>
      </c>
      <c r="U206" s="797" t="s">
        <v>3681</v>
      </c>
      <c r="V206" s="799" t="s">
        <v>3682</v>
      </c>
      <c r="W206" s="798">
        <v>5.1349336500000016E-2</v>
      </c>
      <c r="X206" s="798"/>
      <c r="Y206" s="798"/>
      <c r="Z206" s="798"/>
      <c r="AA206" s="798" t="s">
        <v>3683</v>
      </c>
      <c r="AB206" s="798" t="s">
        <v>3684</v>
      </c>
      <c r="AC206" s="798" t="s">
        <v>1192</v>
      </c>
      <c r="AD206" s="798"/>
      <c r="AF206" s="789"/>
    </row>
    <row r="207" spans="1:32">
      <c r="A207" s="789"/>
      <c r="B207" s="210">
        <f t="shared" si="2"/>
        <v>166</v>
      </c>
      <c r="C207" s="210" t="s">
        <v>3685</v>
      </c>
      <c r="D207" s="210" t="s">
        <v>3686</v>
      </c>
      <c r="E207" s="210" t="s">
        <v>3687</v>
      </c>
      <c r="F207" s="790">
        <v>1</v>
      </c>
      <c r="G207" s="210" t="s">
        <v>666</v>
      </c>
      <c r="H207" s="786">
        <v>45717</v>
      </c>
      <c r="I207" s="788">
        <v>5.366728282444293</v>
      </c>
      <c r="J207" s="937" t="s">
        <v>1600</v>
      </c>
      <c r="K207" s="937">
        <v>0</v>
      </c>
      <c r="L207" s="937">
        <v>500</v>
      </c>
      <c r="M207" s="937">
        <v>0</v>
      </c>
      <c r="N207" s="937">
        <v>0</v>
      </c>
      <c r="O207" s="210" t="s">
        <v>3688</v>
      </c>
      <c r="P207" s="210" t="s">
        <v>3689</v>
      </c>
      <c r="Q207" s="938">
        <v>45945</v>
      </c>
      <c r="R207" s="938">
        <v>52231</v>
      </c>
      <c r="S207" s="939">
        <v>0.81979831000000003</v>
      </c>
      <c r="T207" s="786">
        <v>45444</v>
      </c>
      <c r="U207" s="787" t="s">
        <v>3690</v>
      </c>
      <c r="V207" s="159" t="s">
        <v>3691</v>
      </c>
      <c r="W207" s="789">
        <v>8.632427335044561E-2</v>
      </c>
      <c r="X207" s="789"/>
      <c r="Y207" s="789"/>
      <c r="Z207" s="789"/>
      <c r="AA207" s="789" t="s">
        <v>3692</v>
      </c>
      <c r="AB207" s="789" t="s">
        <v>3693</v>
      </c>
      <c r="AC207" s="789" t="s">
        <v>1168</v>
      </c>
      <c r="AD207" s="789"/>
      <c r="AF207" s="789"/>
    </row>
    <row r="208" spans="1:32">
      <c r="A208" s="789"/>
      <c r="B208" s="793">
        <f t="shared" si="2"/>
        <v>167</v>
      </c>
      <c r="C208" s="793" t="s">
        <v>3694</v>
      </c>
      <c r="D208" s="793" t="s">
        <v>3695</v>
      </c>
      <c r="E208" s="793" t="s">
        <v>3696</v>
      </c>
      <c r="F208" s="794">
        <v>1</v>
      </c>
      <c r="G208" s="793" t="s">
        <v>685</v>
      </c>
      <c r="H208" s="795">
        <v>45717</v>
      </c>
      <c r="I208" s="796">
        <v>130.77930247079223</v>
      </c>
      <c r="J208" s="934" t="s">
        <v>3697</v>
      </c>
      <c r="K208" s="934">
        <v>0</v>
      </c>
      <c r="L208" s="934">
        <v>750</v>
      </c>
      <c r="M208" s="934">
        <v>0</v>
      </c>
      <c r="N208" s="934">
        <v>0</v>
      </c>
      <c r="O208" s="793" t="s">
        <v>3698</v>
      </c>
      <c r="P208" s="793" t="s">
        <v>3699</v>
      </c>
      <c r="Q208" s="935">
        <v>46095</v>
      </c>
      <c r="R208" s="935">
        <v>52231</v>
      </c>
      <c r="S208" s="936">
        <v>24.192880079999998</v>
      </c>
      <c r="T208" s="795">
        <v>45444</v>
      </c>
      <c r="U208" s="797" t="s">
        <v>3700</v>
      </c>
      <c r="V208" s="799" t="s">
        <v>3701</v>
      </c>
      <c r="W208" s="798">
        <v>1.3707769264</v>
      </c>
      <c r="X208" s="798"/>
      <c r="Y208" s="798"/>
      <c r="Z208" s="798"/>
      <c r="AA208" s="798" t="s">
        <v>3702</v>
      </c>
      <c r="AB208" s="798" t="s">
        <v>3703</v>
      </c>
      <c r="AC208" s="798" t="s">
        <v>1277</v>
      </c>
      <c r="AD208" s="798"/>
      <c r="AF208" s="789"/>
    </row>
    <row r="209" spans="1:32">
      <c r="A209" s="789"/>
      <c r="B209" s="210">
        <f t="shared" si="2"/>
        <v>168</v>
      </c>
      <c r="C209" s="210" t="s">
        <v>3704</v>
      </c>
      <c r="D209" s="210" t="s">
        <v>3705</v>
      </c>
      <c r="E209" s="210" t="s">
        <v>3706</v>
      </c>
      <c r="F209" s="790">
        <v>1</v>
      </c>
      <c r="G209" s="210" t="s">
        <v>686</v>
      </c>
      <c r="H209" s="786">
        <v>45717</v>
      </c>
      <c r="I209" s="788">
        <v>130.77930247079223</v>
      </c>
      <c r="J209" s="937" t="s">
        <v>3707</v>
      </c>
      <c r="K209" s="937">
        <v>0</v>
      </c>
      <c r="L209" s="937">
        <v>750</v>
      </c>
      <c r="M209" s="937">
        <v>0</v>
      </c>
      <c r="N209" s="937">
        <v>0</v>
      </c>
      <c r="O209" s="210" t="s">
        <v>3708</v>
      </c>
      <c r="P209" s="210" t="s">
        <v>3709</v>
      </c>
      <c r="Q209" s="938">
        <v>45884</v>
      </c>
      <c r="R209" s="938">
        <v>52231</v>
      </c>
      <c r="S209" s="939">
        <v>24.192880079999998</v>
      </c>
      <c r="T209" s="786">
        <v>45444</v>
      </c>
      <c r="U209" s="787" t="s">
        <v>3710</v>
      </c>
      <c r="V209" s="159" t="s">
        <v>3711</v>
      </c>
      <c r="W209" s="789">
        <v>1.3707769264</v>
      </c>
      <c r="X209" s="789"/>
      <c r="Y209" s="789"/>
      <c r="Z209" s="789"/>
      <c r="AA209" s="789" t="s">
        <v>3712</v>
      </c>
      <c r="AB209" s="789" t="s">
        <v>3713</v>
      </c>
      <c r="AC209" s="789" t="s">
        <v>1278</v>
      </c>
      <c r="AD209" s="789"/>
      <c r="AF209" s="789"/>
    </row>
    <row r="210" spans="1:32">
      <c r="A210" s="789"/>
      <c r="B210" s="793">
        <f t="shared" si="2"/>
        <v>169</v>
      </c>
      <c r="C210" s="793" t="s">
        <v>3714</v>
      </c>
      <c r="D210" s="793" t="s">
        <v>3715</v>
      </c>
      <c r="E210" s="793" t="s">
        <v>3716</v>
      </c>
      <c r="F210" s="794">
        <v>1</v>
      </c>
      <c r="G210" s="793" t="s">
        <v>1783</v>
      </c>
      <c r="H210" s="795">
        <v>45717</v>
      </c>
      <c r="I210" s="796">
        <v>130.77930247079223</v>
      </c>
      <c r="J210" s="934">
        <v>100</v>
      </c>
      <c r="K210" s="934">
        <v>0</v>
      </c>
      <c r="L210" s="934">
        <v>750</v>
      </c>
      <c r="M210" s="934">
        <v>0</v>
      </c>
      <c r="N210" s="934">
        <v>0</v>
      </c>
      <c r="O210" s="793" t="s">
        <v>3717</v>
      </c>
      <c r="P210" s="793" t="s">
        <v>3718</v>
      </c>
      <c r="Q210" s="935">
        <v>45684</v>
      </c>
      <c r="R210" s="935">
        <v>52231</v>
      </c>
      <c r="S210" s="936">
        <v>24.192880079999998</v>
      </c>
      <c r="T210" s="795">
        <v>45444</v>
      </c>
      <c r="U210" s="797" t="s">
        <v>3719</v>
      </c>
      <c r="V210" s="799" t="s">
        <v>3720</v>
      </c>
      <c r="W210" s="798">
        <v>1.3707769264</v>
      </c>
      <c r="X210" s="798"/>
      <c r="Y210" s="798"/>
      <c r="Z210" s="798"/>
      <c r="AA210" s="798" t="s">
        <v>3721</v>
      </c>
      <c r="AB210" s="798" t="s">
        <v>3722</v>
      </c>
      <c r="AC210" s="798" t="s">
        <v>1279</v>
      </c>
      <c r="AD210" s="798"/>
      <c r="AF210" s="789"/>
    </row>
    <row r="211" spans="1:32">
      <c r="A211" s="789"/>
      <c r="B211" s="210">
        <f t="shared" si="2"/>
        <v>170</v>
      </c>
      <c r="C211" s="210" t="s">
        <v>3723</v>
      </c>
      <c r="D211" s="210" t="s">
        <v>3724</v>
      </c>
      <c r="E211" s="210" t="s">
        <v>3725</v>
      </c>
      <c r="F211" s="790">
        <v>1</v>
      </c>
      <c r="G211" s="210" t="s">
        <v>791</v>
      </c>
      <c r="H211" s="786">
        <v>45717</v>
      </c>
      <c r="I211" s="788">
        <v>1812.3282382198702</v>
      </c>
      <c r="J211" s="937" t="s">
        <v>3726</v>
      </c>
      <c r="K211" s="937">
        <v>0</v>
      </c>
      <c r="L211" s="937">
        <v>600</v>
      </c>
      <c r="M211" s="937">
        <v>0</v>
      </c>
      <c r="N211" s="937">
        <v>0</v>
      </c>
      <c r="O211" s="210" t="s">
        <v>3727</v>
      </c>
      <c r="P211" s="210" t="s">
        <v>1397</v>
      </c>
      <c r="Q211" s="938">
        <v>46299</v>
      </c>
      <c r="R211" s="938">
        <v>52231</v>
      </c>
      <c r="S211" s="939">
        <v>0</v>
      </c>
      <c r="T211" s="786">
        <v>45444</v>
      </c>
      <c r="U211" s="787" t="s">
        <v>3728</v>
      </c>
      <c r="V211" s="159" t="s">
        <v>3729</v>
      </c>
      <c r="W211" s="789">
        <v>82.24884548</v>
      </c>
      <c r="X211" s="789"/>
      <c r="Y211" s="789"/>
      <c r="Z211" s="789"/>
      <c r="AA211" s="789" t="s">
        <v>3730</v>
      </c>
      <c r="AB211" s="789" t="s">
        <v>3731</v>
      </c>
      <c r="AC211" s="789" t="s">
        <v>1398</v>
      </c>
      <c r="AD211" s="789"/>
      <c r="AF211" s="789"/>
    </row>
    <row r="212" spans="1:32">
      <c r="A212" s="789"/>
      <c r="B212" s="793">
        <f t="shared" si="2"/>
        <v>171</v>
      </c>
      <c r="C212" s="793" t="s">
        <v>3732</v>
      </c>
      <c r="D212" s="793" t="s">
        <v>3733</v>
      </c>
      <c r="E212" s="793" t="s">
        <v>3734</v>
      </c>
      <c r="F212" s="794">
        <v>1</v>
      </c>
      <c r="G212" s="793" t="s">
        <v>792</v>
      </c>
      <c r="H212" s="795">
        <v>45717</v>
      </c>
      <c r="I212" s="796">
        <v>6.940110886162687</v>
      </c>
      <c r="J212" s="934" t="s">
        <v>3735</v>
      </c>
      <c r="K212" s="934">
        <v>0</v>
      </c>
      <c r="L212" s="934">
        <v>138</v>
      </c>
      <c r="M212" s="934">
        <v>53</v>
      </c>
      <c r="N212" s="934">
        <v>0</v>
      </c>
      <c r="O212" s="793" t="s">
        <v>3736</v>
      </c>
      <c r="P212" s="793" t="s">
        <v>3737</v>
      </c>
      <c r="Q212" s="935">
        <v>46029</v>
      </c>
      <c r="R212" s="935">
        <v>52231</v>
      </c>
      <c r="S212" s="936">
        <v>2.2269832600000004</v>
      </c>
      <c r="T212" s="795">
        <v>45444</v>
      </c>
      <c r="U212" s="797" t="s">
        <v>3738</v>
      </c>
      <c r="V212" s="799" t="s">
        <v>3739</v>
      </c>
      <c r="W212" s="798">
        <v>1.1314146983917835E-3</v>
      </c>
      <c r="X212" s="798"/>
      <c r="Y212" s="798"/>
      <c r="Z212" s="798"/>
      <c r="AA212" s="798" t="s">
        <v>3740</v>
      </c>
      <c r="AB212" s="798" t="s">
        <v>3741</v>
      </c>
      <c r="AC212" s="798" t="s">
        <v>1366</v>
      </c>
      <c r="AD212" s="798"/>
      <c r="AF212" s="789"/>
    </row>
    <row r="213" spans="1:32">
      <c r="A213" s="789"/>
      <c r="B213" s="210">
        <f t="shared" si="2"/>
        <v>172</v>
      </c>
      <c r="C213" s="210" t="s">
        <v>3742</v>
      </c>
      <c r="D213" s="210" t="s">
        <v>3743</v>
      </c>
      <c r="E213" s="210" t="s">
        <v>3744</v>
      </c>
      <c r="F213" s="790">
        <v>1</v>
      </c>
      <c r="G213" s="210" t="s">
        <v>961</v>
      </c>
      <c r="H213" s="786">
        <v>45717</v>
      </c>
      <c r="I213" s="788">
        <v>7.8323390161147675</v>
      </c>
      <c r="J213" s="937" t="s">
        <v>3745</v>
      </c>
      <c r="K213" s="937">
        <v>0</v>
      </c>
      <c r="L213" s="937">
        <v>138</v>
      </c>
      <c r="M213" s="937">
        <v>6</v>
      </c>
      <c r="N213" s="937">
        <v>0</v>
      </c>
      <c r="O213" s="210" t="s">
        <v>3746</v>
      </c>
      <c r="P213" s="210" t="s">
        <v>3747</v>
      </c>
      <c r="Q213" s="938">
        <v>46060</v>
      </c>
      <c r="R213" s="938">
        <v>52231</v>
      </c>
      <c r="S213" s="939">
        <v>2.18845651</v>
      </c>
      <c r="T213" s="786">
        <v>45444</v>
      </c>
      <c r="U213" s="787" t="s">
        <v>3748</v>
      </c>
      <c r="V213" s="159" t="s">
        <v>3749</v>
      </c>
      <c r="W213" s="789">
        <v>0</v>
      </c>
      <c r="X213" s="789"/>
      <c r="Y213" s="789"/>
      <c r="Z213" s="789"/>
      <c r="AA213" s="789" t="s">
        <v>3750</v>
      </c>
      <c r="AB213" s="789" t="s">
        <v>3751</v>
      </c>
      <c r="AC213" s="789" t="s">
        <v>1365</v>
      </c>
      <c r="AD213" s="789"/>
      <c r="AF213" s="789"/>
    </row>
    <row r="214" spans="1:32">
      <c r="A214" s="789"/>
      <c r="B214" s="793">
        <f t="shared" si="2"/>
        <v>173</v>
      </c>
      <c r="C214" s="793" t="s">
        <v>3752</v>
      </c>
      <c r="D214" s="793" t="s">
        <v>3753</v>
      </c>
      <c r="E214" s="793" t="s">
        <v>3754</v>
      </c>
      <c r="F214" s="794">
        <v>1</v>
      </c>
      <c r="G214" s="793" t="s">
        <v>972</v>
      </c>
      <c r="H214" s="795">
        <v>45717</v>
      </c>
      <c r="I214" s="796">
        <v>15.007982490000002</v>
      </c>
      <c r="J214" s="934" t="s">
        <v>3755</v>
      </c>
      <c r="K214" s="934">
        <v>0</v>
      </c>
      <c r="L214" s="934">
        <v>138</v>
      </c>
      <c r="M214" s="934">
        <v>7.5</v>
      </c>
      <c r="N214" s="934">
        <v>0</v>
      </c>
      <c r="O214" s="793" t="s">
        <v>3756</v>
      </c>
      <c r="P214" s="793" t="s">
        <v>3757</v>
      </c>
      <c r="Q214" s="935">
        <v>46149</v>
      </c>
      <c r="R214" s="935">
        <v>52231</v>
      </c>
      <c r="S214" s="936">
        <v>2.55369234</v>
      </c>
      <c r="T214" s="795">
        <v>45444</v>
      </c>
      <c r="U214" s="797" t="s">
        <v>3758</v>
      </c>
      <c r="V214" s="799" t="s">
        <v>3759</v>
      </c>
      <c r="W214" s="798">
        <v>8.0257000000000002E-3</v>
      </c>
      <c r="X214" s="798"/>
      <c r="Y214" s="798"/>
      <c r="Z214" s="798"/>
      <c r="AA214" s="798" t="s">
        <v>3760</v>
      </c>
      <c r="AB214" s="798" t="s">
        <v>3761</v>
      </c>
      <c r="AC214" s="798" t="s">
        <v>1162</v>
      </c>
      <c r="AD214" s="798"/>
      <c r="AF214" s="789"/>
    </row>
    <row r="215" spans="1:32">
      <c r="A215" s="789"/>
      <c r="B215" s="210">
        <f t="shared" si="2"/>
        <v>174</v>
      </c>
      <c r="C215" s="210" t="s">
        <v>3762</v>
      </c>
      <c r="D215" s="210" t="s">
        <v>3763</v>
      </c>
      <c r="E215" s="210" t="s">
        <v>3764</v>
      </c>
      <c r="F215" s="790">
        <v>1</v>
      </c>
      <c r="G215" s="210" t="s">
        <v>973</v>
      </c>
      <c r="H215" s="786">
        <v>45717</v>
      </c>
      <c r="I215" s="788">
        <v>22.836322824806636</v>
      </c>
      <c r="J215" s="937" t="s">
        <v>3765</v>
      </c>
      <c r="K215" s="937">
        <v>0</v>
      </c>
      <c r="L215" s="937">
        <v>500</v>
      </c>
      <c r="M215" s="937">
        <v>0</v>
      </c>
      <c r="N215" s="937">
        <v>200</v>
      </c>
      <c r="O215" s="210" t="s">
        <v>3766</v>
      </c>
      <c r="P215" s="210" t="s">
        <v>3767</v>
      </c>
      <c r="Q215" s="938">
        <v>46012</v>
      </c>
      <c r="R215" s="938">
        <v>52231</v>
      </c>
      <c r="S215" s="939">
        <v>4.3895061100000001</v>
      </c>
      <c r="T215" s="786">
        <v>45444</v>
      </c>
      <c r="U215" s="787" t="s">
        <v>3768</v>
      </c>
      <c r="V215" s="159" t="s">
        <v>3769</v>
      </c>
      <c r="W215" s="789">
        <v>1.8197963003280103E-2</v>
      </c>
      <c r="X215" s="789"/>
      <c r="Y215" s="789"/>
      <c r="Z215" s="789"/>
      <c r="AA215" s="789" t="s">
        <v>3770</v>
      </c>
      <c r="AB215" s="789" t="s">
        <v>3771</v>
      </c>
      <c r="AC215" s="789" t="s">
        <v>1333</v>
      </c>
      <c r="AD215" s="789"/>
      <c r="AF215" s="789"/>
    </row>
    <row r="216" spans="1:32">
      <c r="A216" s="789"/>
      <c r="B216" s="793">
        <f t="shared" si="2"/>
        <v>175</v>
      </c>
      <c r="C216" s="793" t="s">
        <v>3772</v>
      </c>
      <c r="D216" s="793" t="s">
        <v>3773</v>
      </c>
      <c r="E216" s="793" t="s">
        <v>3774</v>
      </c>
      <c r="F216" s="794">
        <v>1</v>
      </c>
      <c r="G216" s="793" t="s">
        <v>974</v>
      </c>
      <c r="H216" s="795">
        <v>45717</v>
      </c>
      <c r="I216" s="796">
        <v>4.1680289079007631</v>
      </c>
      <c r="J216" s="934" t="s">
        <v>3775</v>
      </c>
      <c r="K216" s="934">
        <v>0</v>
      </c>
      <c r="L216" s="934">
        <v>500</v>
      </c>
      <c r="M216" s="934">
        <v>0</v>
      </c>
      <c r="N216" s="934">
        <v>0</v>
      </c>
      <c r="O216" s="793" t="s">
        <v>3776</v>
      </c>
      <c r="P216" s="793" t="s">
        <v>3777</v>
      </c>
      <c r="Q216" s="935">
        <v>46012</v>
      </c>
      <c r="R216" s="935">
        <v>52231</v>
      </c>
      <c r="S216" s="936">
        <v>0.80116175000000001</v>
      </c>
      <c r="T216" s="795">
        <v>45444</v>
      </c>
      <c r="U216" s="797" t="s">
        <v>3778</v>
      </c>
      <c r="V216" s="799" t="s">
        <v>3779</v>
      </c>
      <c r="W216" s="798">
        <v>3.3214469967198981E-3</v>
      </c>
      <c r="X216" s="798"/>
      <c r="Y216" s="798"/>
      <c r="Z216" s="798"/>
      <c r="AA216" s="798" t="s">
        <v>3780</v>
      </c>
      <c r="AB216" s="798" t="s">
        <v>3781</v>
      </c>
      <c r="AC216" s="798" t="s">
        <v>1332</v>
      </c>
      <c r="AD216" s="798"/>
      <c r="AF216" s="789"/>
    </row>
    <row r="217" spans="1:32">
      <c r="A217" s="789"/>
      <c r="B217" s="210">
        <f t="shared" si="2"/>
        <v>176</v>
      </c>
      <c r="C217" s="210" t="s">
        <v>3782</v>
      </c>
      <c r="D217" s="210" t="s">
        <v>3783</v>
      </c>
      <c r="E217" s="210" t="s">
        <v>3784</v>
      </c>
      <c r="F217" s="790">
        <v>1</v>
      </c>
      <c r="G217" s="210" t="s">
        <v>1026</v>
      </c>
      <c r="H217" s="786">
        <v>45717</v>
      </c>
      <c r="I217" s="788">
        <v>54.079926173368875</v>
      </c>
      <c r="J217" s="937" t="s">
        <v>3785</v>
      </c>
      <c r="K217" s="937">
        <v>0</v>
      </c>
      <c r="L217" s="937">
        <v>765</v>
      </c>
      <c r="M217" s="937">
        <v>0</v>
      </c>
      <c r="N217" s="937">
        <v>330</v>
      </c>
      <c r="O217" s="210" t="s">
        <v>3786</v>
      </c>
      <c r="P217" s="210" t="s">
        <v>3787</v>
      </c>
      <c r="Q217" s="938">
        <v>46047</v>
      </c>
      <c r="R217" s="938">
        <v>52231</v>
      </c>
      <c r="S217" s="939">
        <v>6.4791416599999998</v>
      </c>
      <c r="T217" s="786">
        <v>45444</v>
      </c>
      <c r="U217" s="787" t="s">
        <v>3788</v>
      </c>
      <c r="V217" s="159" t="s">
        <v>3789</v>
      </c>
      <c r="W217" s="789">
        <v>4.2454440000000001E-3</v>
      </c>
      <c r="X217" s="789"/>
      <c r="Y217" s="789"/>
      <c r="Z217" s="789"/>
      <c r="AA217" s="789" t="s">
        <v>3790</v>
      </c>
      <c r="AB217" s="789" t="s">
        <v>3791</v>
      </c>
      <c r="AC217" s="789" t="s">
        <v>1269</v>
      </c>
      <c r="AD217" s="789"/>
      <c r="AF217" s="789"/>
    </row>
    <row r="218" spans="1:32">
      <c r="A218" s="789"/>
      <c r="B218" s="793">
        <f t="shared" si="2"/>
        <v>177</v>
      </c>
      <c r="C218" s="793" t="s">
        <v>3792</v>
      </c>
      <c r="D218" s="793" t="s">
        <v>3793</v>
      </c>
      <c r="E218" s="793" t="s">
        <v>3794</v>
      </c>
      <c r="F218" s="794">
        <v>1</v>
      </c>
      <c r="G218" s="793" t="s">
        <v>1027</v>
      </c>
      <c r="H218" s="795">
        <v>45717</v>
      </c>
      <c r="I218" s="796">
        <v>10.300938318736931</v>
      </c>
      <c r="J218" s="934" t="s">
        <v>3795</v>
      </c>
      <c r="K218" s="934">
        <v>0</v>
      </c>
      <c r="L218" s="934">
        <v>765</v>
      </c>
      <c r="M218" s="934">
        <v>0</v>
      </c>
      <c r="N218" s="934">
        <v>0</v>
      </c>
      <c r="O218" s="793" t="s">
        <v>3796</v>
      </c>
      <c r="P218" s="793" t="s">
        <v>3797</v>
      </c>
      <c r="Q218" s="935">
        <v>46047</v>
      </c>
      <c r="R218" s="935">
        <v>52231</v>
      </c>
      <c r="S218" s="936">
        <v>1.20656392</v>
      </c>
      <c r="T218" s="795">
        <v>45444</v>
      </c>
      <c r="U218" s="797" t="s">
        <v>3798</v>
      </c>
      <c r="V218" s="799" t="s">
        <v>3799</v>
      </c>
      <c r="W218" s="798">
        <v>8.0865600000000026E-4</v>
      </c>
      <c r="X218" s="798"/>
      <c r="Y218" s="798"/>
      <c r="Z218" s="798"/>
      <c r="AA218" s="798" t="s">
        <v>3800</v>
      </c>
      <c r="AB218" s="798" t="s">
        <v>3801</v>
      </c>
      <c r="AC218" s="798" t="s">
        <v>1270</v>
      </c>
      <c r="AD218" s="798"/>
      <c r="AF218" s="789"/>
    </row>
    <row r="219" spans="1:32">
      <c r="A219" s="789"/>
      <c r="B219" s="210">
        <f t="shared" si="2"/>
        <v>178</v>
      </c>
      <c r="C219" s="210" t="s">
        <v>3802</v>
      </c>
      <c r="D219" s="210" t="s">
        <v>3803</v>
      </c>
      <c r="E219" s="210" t="s">
        <v>3804</v>
      </c>
      <c r="F219" s="790">
        <v>1</v>
      </c>
      <c r="G219" s="210" t="s">
        <v>1028</v>
      </c>
      <c r="H219" s="786">
        <v>45717</v>
      </c>
      <c r="I219" s="788">
        <v>42.540722540999994</v>
      </c>
      <c r="J219" s="937" t="s">
        <v>3805</v>
      </c>
      <c r="K219" s="937">
        <v>0</v>
      </c>
      <c r="L219" s="937">
        <v>500</v>
      </c>
      <c r="M219" s="937">
        <v>0</v>
      </c>
      <c r="N219" s="937">
        <v>200</v>
      </c>
      <c r="O219" s="210" t="s">
        <v>3806</v>
      </c>
      <c r="P219" s="210" t="s">
        <v>3807</v>
      </c>
      <c r="Q219" s="938">
        <v>46047</v>
      </c>
      <c r="R219" s="938">
        <v>52231</v>
      </c>
      <c r="S219" s="939">
        <v>7.0708863399999995</v>
      </c>
      <c r="T219" s="786">
        <v>45444</v>
      </c>
      <c r="U219" s="787" t="s">
        <v>3808</v>
      </c>
      <c r="V219" s="159" t="s">
        <v>3809</v>
      </c>
      <c r="W219" s="789">
        <v>8.6292539999999994E-3</v>
      </c>
      <c r="X219" s="789"/>
      <c r="Y219" s="789"/>
      <c r="Z219" s="789"/>
      <c r="AA219" s="789" t="s">
        <v>3810</v>
      </c>
      <c r="AB219" s="789" t="s">
        <v>3811</v>
      </c>
      <c r="AC219" s="789" t="s">
        <v>1173</v>
      </c>
      <c r="AD219" s="789"/>
      <c r="AF219" s="789"/>
    </row>
    <row r="220" spans="1:32">
      <c r="A220" s="789"/>
      <c r="B220" s="793">
        <f t="shared" si="2"/>
        <v>179</v>
      </c>
      <c r="C220" s="793" t="s">
        <v>3812</v>
      </c>
      <c r="D220" s="793" t="s">
        <v>3813</v>
      </c>
      <c r="E220" s="793" t="s">
        <v>3814</v>
      </c>
      <c r="F220" s="794">
        <v>1</v>
      </c>
      <c r="G220" s="793" t="s">
        <v>1029</v>
      </c>
      <c r="H220" s="795">
        <v>45717</v>
      </c>
      <c r="I220" s="796">
        <v>4.7267469489999989</v>
      </c>
      <c r="J220" s="934" t="s">
        <v>3815</v>
      </c>
      <c r="K220" s="934">
        <v>0</v>
      </c>
      <c r="L220" s="934">
        <v>500</v>
      </c>
      <c r="M220" s="934">
        <v>0</v>
      </c>
      <c r="N220" s="934">
        <v>0</v>
      </c>
      <c r="O220" s="793" t="s">
        <v>3816</v>
      </c>
      <c r="P220" s="793" t="s">
        <v>3817</v>
      </c>
      <c r="Q220" s="935">
        <v>46047</v>
      </c>
      <c r="R220" s="935">
        <v>52231</v>
      </c>
      <c r="S220" s="936">
        <v>0.77905477000000001</v>
      </c>
      <c r="T220" s="795">
        <v>45444</v>
      </c>
      <c r="U220" s="797" t="s">
        <v>3818</v>
      </c>
      <c r="V220" s="799" t="s">
        <v>3819</v>
      </c>
      <c r="W220" s="798">
        <v>9.5880599999999976E-4</v>
      </c>
      <c r="X220" s="798"/>
      <c r="Y220" s="798"/>
      <c r="Z220" s="798"/>
      <c r="AA220" s="798" t="s">
        <v>3820</v>
      </c>
      <c r="AB220" s="798" t="s">
        <v>3821</v>
      </c>
      <c r="AC220" s="798" t="s">
        <v>1172</v>
      </c>
      <c r="AD220" s="798"/>
      <c r="AF220" s="789"/>
    </row>
    <row r="221" spans="1:32">
      <c r="A221" s="789"/>
      <c r="B221" s="210">
        <f t="shared" si="2"/>
        <v>180</v>
      </c>
      <c r="C221" s="210" t="s">
        <v>3822</v>
      </c>
      <c r="D221" s="210" t="s">
        <v>3823</v>
      </c>
      <c r="E221" s="210" t="s">
        <v>3824</v>
      </c>
      <c r="F221" s="790">
        <v>1</v>
      </c>
      <c r="G221" s="210" t="s">
        <v>1030</v>
      </c>
      <c r="H221" s="786">
        <v>45717</v>
      </c>
      <c r="I221" s="788">
        <v>33.466769100000008</v>
      </c>
      <c r="J221" s="937" t="s">
        <v>3825</v>
      </c>
      <c r="K221" s="937">
        <v>0</v>
      </c>
      <c r="L221" s="937">
        <v>345</v>
      </c>
      <c r="M221" s="937">
        <v>0</v>
      </c>
      <c r="N221" s="937">
        <v>132</v>
      </c>
      <c r="O221" s="210" t="s">
        <v>3826</v>
      </c>
      <c r="P221" s="210" t="s">
        <v>3827</v>
      </c>
      <c r="Q221" s="938">
        <v>46047</v>
      </c>
      <c r="R221" s="938">
        <v>52231</v>
      </c>
      <c r="S221" s="939">
        <v>5.4866047400000006</v>
      </c>
      <c r="T221" s="786">
        <v>45444</v>
      </c>
      <c r="U221" s="787" t="s">
        <v>3828</v>
      </c>
      <c r="V221" s="159" t="s">
        <v>3829</v>
      </c>
      <c r="W221" s="789">
        <v>1.1776405199999998E-2</v>
      </c>
      <c r="X221" s="789"/>
      <c r="Y221" s="789"/>
      <c r="Z221" s="789"/>
      <c r="AA221" s="789" t="s">
        <v>3830</v>
      </c>
      <c r="AB221" s="789" t="s">
        <v>3831</v>
      </c>
      <c r="AC221" s="789" t="s">
        <v>1247</v>
      </c>
      <c r="AD221" s="789"/>
      <c r="AF221" s="789"/>
    </row>
    <row r="222" spans="1:32">
      <c r="A222" s="789"/>
      <c r="B222" s="793">
        <f t="shared" si="2"/>
        <v>181</v>
      </c>
      <c r="C222" s="793" t="s">
        <v>3832</v>
      </c>
      <c r="D222" s="793" t="s">
        <v>3833</v>
      </c>
      <c r="E222" s="793" t="s">
        <v>3834</v>
      </c>
      <c r="F222" s="794">
        <v>1</v>
      </c>
      <c r="G222" s="793" t="s">
        <v>1031</v>
      </c>
      <c r="H222" s="795">
        <v>45717</v>
      </c>
      <c r="I222" s="796">
        <v>2.9356815000000012</v>
      </c>
      <c r="J222" s="934" t="s">
        <v>3835</v>
      </c>
      <c r="K222" s="934">
        <v>0</v>
      </c>
      <c r="L222" s="934">
        <v>345</v>
      </c>
      <c r="M222" s="934">
        <v>0</v>
      </c>
      <c r="N222" s="934">
        <v>0</v>
      </c>
      <c r="O222" s="793" t="s">
        <v>3836</v>
      </c>
      <c r="P222" s="793" t="s">
        <v>3837</v>
      </c>
      <c r="Q222" s="935">
        <v>46047</v>
      </c>
      <c r="R222" s="935">
        <v>52231</v>
      </c>
      <c r="S222" s="936">
        <v>0.54307013999999998</v>
      </c>
      <c r="T222" s="795">
        <v>45444</v>
      </c>
      <c r="U222" s="797" t="s">
        <v>3838</v>
      </c>
      <c r="V222" s="799" t="s">
        <v>3839</v>
      </c>
      <c r="W222" s="798">
        <v>1.0330179999999999E-3</v>
      </c>
      <c r="X222" s="798"/>
      <c r="Y222" s="798"/>
      <c r="Z222" s="798"/>
      <c r="AA222" s="798" t="s">
        <v>3840</v>
      </c>
      <c r="AB222" s="798" t="s">
        <v>3841</v>
      </c>
      <c r="AC222" s="798" t="s">
        <v>1245</v>
      </c>
      <c r="AD222" s="798"/>
      <c r="AF222" s="789"/>
    </row>
    <row r="223" spans="1:32">
      <c r="A223" s="789"/>
      <c r="B223" s="210">
        <f t="shared" si="2"/>
        <v>182</v>
      </c>
      <c r="C223" s="210" t="s">
        <v>3842</v>
      </c>
      <c r="D223" s="210" t="s">
        <v>3843</v>
      </c>
      <c r="E223" s="210" t="s">
        <v>3844</v>
      </c>
      <c r="F223" s="790">
        <v>1</v>
      </c>
      <c r="G223" s="210" t="s">
        <v>1032</v>
      </c>
      <c r="H223" s="786">
        <v>45717</v>
      </c>
      <c r="I223" s="788">
        <v>19.375497900000003</v>
      </c>
      <c r="J223" s="937" t="s">
        <v>3845</v>
      </c>
      <c r="K223" s="937">
        <v>0</v>
      </c>
      <c r="L223" s="937">
        <v>345</v>
      </c>
      <c r="M223" s="937">
        <v>0</v>
      </c>
      <c r="N223" s="937">
        <v>132</v>
      </c>
      <c r="O223" s="210" t="s">
        <v>3846</v>
      </c>
      <c r="P223" s="210" t="s">
        <v>3847</v>
      </c>
      <c r="Q223" s="938">
        <v>46047</v>
      </c>
      <c r="R223" s="938">
        <v>52231</v>
      </c>
      <c r="S223" s="939">
        <v>3.2385470599999997</v>
      </c>
      <c r="T223" s="786">
        <v>45444</v>
      </c>
      <c r="U223" s="787" t="s">
        <v>3848</v>
      </c>
      <c r="V223" s="159" t="s">
        <v>3849</v>
      </c>
      <c r="W223" s="789">
        <v>6.8179188000000003E-3</v>
      </c>
      <c r="X223" s="789"/>
      <c r="Y223" s="789"/>
      <c r="Z223" s="789"/>
      <c r="AA223" s="789" t="s">
        <v>3850</v>
      </c>
      <c r="AB223" s="789" t="s">
        <v>3851</v>
      </c>
      <c r="AC223" s="789" t="s">
        <v>1246</v>
      </c>
      <c r="AD223" s="789"/>
      <c r="AF223" s="789"/>
    </row>
    <row r="224" spans="1:32">
      <c r="A224" s="789"/>
      <c r="B224" s="793">
        <f t="shared" si="2"/>
        <v>183</v>
      </c>
      <c r="C224" s="793" t="s">
        <v>3852</v>
      </c>
      <c r="D224" s="793" t="s">
        <v>3853</v>
      </c>
      <c r="E224" s="793" t="s">
        <v>3854</v>
      </c>
      <c r="F224" s="794">
        <v>1</v>
      </c>
      <c r="G224" s="793" t="s">
        <v>1033</v>
      </c>
      <c r="H224" s="795">
        <v>45717</v>
      </c>
      <c r="I224" s="796">
        <v>2.9356815000000012</v>
      </c>
      <c r="J224" s="934" t="s">
        <v>3855</v>
      </c>
      <c r="K224" s="934">
        <v>0</v>
      </c>
      <c r="L224" s="934">
        <v>345</v>
      </c>
      <c r="M224" s="934">
        <v>0</v>
      </c>
      <c r="N224" s="934">
        <v>0</v>
      </c>
      <c r="O224" s="793" t="s">
        <v>3856</v>
      </c>
      <c r="P224" s="793" t="s">
        <v>3857</v>
      </c>
      <c r="Q224" s="935">
        <v>46047</v>
      </c>
      <c r="R224" s="935">
        <v>52231</v>
      </c>
      <c r="S224" s="936">
        <v>0.54307013999999998</v>
      </c>
      <c r="T224" s="795">
        <v>45444</v>
      </c>
      <c r="U224" s="797" t="s">
        <v>3858</v>
      </c>
      <c r="V224" s="799" t="s">
        <v>3859</v>
      </c>
      <c r="W224" s="798">
        <v>1.0330180000000001E-3</v>
      </c>
      <c r="X224" s="798"/>
      <c r="Y224" s="798"/>
      <c r="Z224" s="798"/>
      <c r="AA224" s="798" t="s">
        <v>3860</v>
      </c>
      <c r="AB224" s="798" t="s">
        <v>3861</v>
      </c>
      <c r="AC224" s="798" t="s">
        <v>1244</v>
      </c>
      <c r="AD224" s="798"/>
      <c r="AF224" s="789"/>
    </row>
    <row r="225" spans="1:32">
      <c r="A225" s="789"/>
      <c r="B225" s="210">
        <f t="shared" si="2"/>
        <v>184</v>
      </c>
      <c r="C225" s="210" t="s">
        <v>3862</v>
      </c>
      <c r="D225" s="210" t="s">
        <v>3863</v>
      </c>
      <c r="E225" s="210" t="s">
        <v>3864</v>
      </c>
      <c r="F225" s="790">
        <v>1</v>
      </c>
      <c r="G225" s="210" t="s">
        <v>1034</v>
      </c>
      <c r="H225" s="786">
        <v>45717</v>
      </c>
      <c r="I225" s="788">
        <v>68.446593590000006</v>
      </c>
      <c r="J225" s="937" t="s">
        <v>3865</v>
      </c>
      <c r="K225" s="937">
        <v>0</v>
      </c>
      <c r="L225" s="937">
        <v>345</v>
      </c>
      <c r="M225" s="937">
        <v>175</v>
      </c>
      <c r="N225" s="937">
        <v>0</v>
      </c>
      <c r="O225" s="210" t="s">
        <v>3866</v>
      </c>
      <c r="P225" s="210" t="s">
        <v>3867</v>
      </c>
      <c r="Q225" s="938">
        <v>46229</v>
      </c>
      <c r="R225" s="938">
        <v>52231</v>
      </c>
      <c r="S225" s="939">
        <v>11.248471650000001</v>
      </c>
      <c r="T225" s="786">
        <v>45444</v>
      </c>
      <c r="U225" s="787" t="s">
        <v>3868</v>
      </c>
      <c r="V225" s="159" t="s">
        <v>3869</v>
      </c>
      <c r="W225" s="789">
        <v>1.8935829999999997E-2</v>
      </c>
      <c r="X225" s="789"/>
      <c r="Y225" s="789"/>
      <c r="Z225" s="789"/>
      <c r="AA225" s="789" t="s">
        <v>3870</v>
      </c>
      <c r="AB225" s="789" t="s">
        <v>3871</v>
      </c>
      <c r="AC225" s="789" t="s">
        <v>1369</v>
      </c>
      <c r="AD225" s="789"/>
      <c r="AF225" s="789"/>
    </row>
    <row r="226" spans="1:32">
      <c r="A226" s="789"/>
      <c r="B226" s="793">
        <f t="shared" si="2"/>
        <v>185</v>
      </c>
      <c r="C226" s="793" t="s">
        <v>3872</v>
      </c>
      <c r="D226" s="793" t="s">
        <v>3873</v>
      </c>
      <c r="E226" s="793" t="s">
        <v>3874</v>
      </c>
      <c r="F226" s="794">
        <v>1</v>
      </c>
      <c r="G226" s="793" t="s">
        <v>1035</v>
      </c>
      <c r="H226" s="795">
        <v>45717</v>
      </c>
      <c r="I226" s="796">
        <v>34.792800826112568</v>
      </c>
      <c r="J226" s="934" t="s">
        <v>3875</v>
      </c>
      <c r="K226" s="934">
        <v>0</v>
      </c>
      <c r="L226" s="934">
        <v>345</v>
      </c>
      <c r="M226" s="934">
        <v>0</v>
      </c>
      <c r="N226" s="934">
        <v>132</v>
      </c>
      <c r="O226" s="793" t="s">
        <v>3876</v>
      </c>
      <c r="P226" s="793" t="s">
        <v>3877</v>
      </c>
      <c r="Q226" s="935">
        <v>46076</v>
      </c>
      <c r="R226" s="935">
        <v>52231</v>
      </c>
      <c r="S226" s="936">
        <v>5.4462665799999996</v>
      </c>
      <c r="T226" s="795">
        <v>45444</v>
      </c>
      <c r="U226" s="797" t="s">
        <v>3878</v>
      </c>
      <c r="V226" s="799" t="s">
        <v>3879</v>
      </c>
      <c r="W226" s="798">
        <v>3.7588635000000005E-3</v>
      </c>
      <c r="X226" s="798"/>
      <c r="Y226" s="798"/>
      <c r="Z226" s="798"/>
      <c r="AA226" s="798" t="s">
        <v>3880</v>
      </c>
      <c r="AB226" s="798" t="s">
        <v>3881</v>
      </c>
      <c r="AC226" s="798" t="s">
        <v>1243</v>
      </c>
      <c r="AD226" s="798"/>
      <c r="AF226" s="789"/>
    </row>
    <row r="227" spans="1:32">
      <c r="A227" s="789"/>
      <c r="B227" s="210">
        <f t="shared" si="2"/>
        <v>186</v>
      </c>
      <c r="C227" s="210" t="s">
        <v>3882</v>
      </c>
      <c r="D227" s="210" t="s">
        <v>3883</v>
      </c>
      <c r="E227" s="210" t="s">
        <v>3884</v>
      </c>
      <c r="F227" s="790">
        <v>1</v>
      </c>
      <c r="G227" s="210" t="s">
        <v>1036</v>
      </c>
      <c r="H227" s="786">
        <v>45717</v>
      </c>
      <c r="I227" s="788">
        <v>3.8658667584569519</v>
      </c>
      <c r="J227" s="937" t="s">
        <v>3885</v>
      </c>
      <c r="K227" s="937">
        <v>0</v>
      </c>
      <c r="L227" s="937">
        <v>345</v>
      </c>
      <c r="M227" s="937">
        <v>0</v>
      </c>
      <c r="N227" s="937">
        <v>0</v>
      </c>
      <c r="O227" s="210" t="s">
        <v>3886</v>
      </c>
      <c r="P227" s="210" t="s">
        <v>3887</v>
      </c>
      <c r="Q227" s="938">
        <v>46076</v>
      </c>
      <c r="R227" s="938">
        <v>52231</v>
      </c>
      <c r="S227" s="939">
        <v>0.5673639399999999</v>
      </c>
      <c r="T227" s="786">
        <v>45444</v>
      </c>
      <c r="U227" s="787" t="s">
        <v>3888</v>
      </c>
      <c r="V227" s="159" t="s">
        <v>3889</v>
      </c>
      <c r="W227" s="789">
        <v>4.1765150000000007E-4</v>
      </c>
      <c r="X227" s="789"/>
      <c r="Y227" s="789"/>
      <c r="Z227" s="789"/>
      <c r="AA227" s="789" t="s">
        <v>3890</v>
      </c>
      <c r="AB227" s="789" t="s">
        <v>3891</v>
      </c>
      <c r="AC227" s="789" t="s">
        <v>1241</v>
      </c>
      <c r="AD227" s="789"/>
      <c r="AF227" s="789"/>
    </row>
    <row r="228" spans="1:32">
      <c r="A228" s="789"/>
      <c r="B228" s="793">
        <f t="shared" si="2"/>
        <v>187</v>
      </c>
      <c r="C228" s="793" t="s">
        <v>3892</v>
      </c>
      <c r="D228" s="793" t="s">
        <v>3893</v>
      </c>
      <c r="E228" s="793" t="s">
        <v>3894</v>
      </c>
      <c r="F228" s="794">
        <v>1</v>
      </c>
      <c r="G228" s="793" t="s">
        <v>1037</v>
      </c>
      <c r="H228" s="795">
        <v>45717</v>
      </c>
      <c r="I228" s="796">
        <v>34.792800826112568</v>
      </c>
      <c r="J228" s="934" t="s">
        <v>3895</v>
      </c>
      <c r="K228" s="934">
        <v>0</v>
      </c>
      <c r="L228" s="934">
        <v>345</v>
      </c>
      <c r="M228" s="934">
        <v>0</v>
      </c>
      <c r="N228" s="934">
        <v>132</v>
      </c>
      <c r="O228" s="793" t="s">
        <v>3896</v>
      </c>
      <c r="P228" s="793" t="s">
        <v>3897</v>
      </c>
      <c r="Q228" s="935">
        <v>46076</v>
      </c>
      <c r="R228" s="935">
        <v>52231</v>
      </c>
      <c r="S228" s="936">
        <v>5.4281527800000005</v>
      </c>
      <c r="T228" s="795">
        <v>45444</v>
      </c>
      <c r="U228" s="797" t="s">
        <v>3898</v>
      </c>
      <c r="V228" s="799" t="s">
        <v>3899</v>
      </c>
      <c r="W228" s="798">
        <v>3.7588635000000005E-3</v>
      </c>
      <c r="X228" s="798"/>
      <c r="Y228" s="798"/>
      <c r="Z228" s="798"/>
      <c r="AA228" s="798" t="s">
        <v>3900</v>
      </c>
      <c r="AB228" s="798" t="s">
        <v>3901</v>
      </c>
      <c r="AC228" s="798" t="s">
        <v>1242</v>
      </c>
      <c r="AD228" s="798"/>
      <c r="AF228" s="789"/>
    </row>
    <row r="229" spans="1:32">
      <c r="A229" s="789"/>
      <c r="B229" s="210">
        <f t="shared" si="2"/>
        <v>188</v>
      </c>
      <c r="C229" s="210" t="s">
        <v>3902</v>
      </c>
      <c r="D229" s="210" t="s">
        <v>3903</v>
      </c>
      <c r="E229" s="210" t="s">
        <v>3904</v>
      </c>
      <c r="F229" s="790">
        <v>1</v>
      </c>
      <c r="G229" s="210" t="s">
        <v>1038</v>
      </c>
      <c r="H229" s="786">
        <v>45717</v>
      </c>
      <c r="I229" s="788">
        <v>3.8658667584569519</v>
      </c>
      <c r="J229" s="937" t="s">
        <v>3905</v>
      </c>
      <c r="K229" s="937">
        <v>0</v>
      </c>
      <c r="L229" s="937">
        <v>345</v>
      </c>
      <c r="M229" s="937">
        <v>0</v>
      </c>
      <c r="N229" s="937">
        <v>0</v>
      </c>
      <c r="O229" s="210" t="s">
        <v>3906</v>
      </c>
      <c r="P229" s="210" t="s">
        <v>3907</v>
      </c>
      <c r="Q229" s="938">
        <v>46076</v>
      </c>
      <c r="R229" s="938">
        <v>52231</v>
      </c>
      <c r="S229" s="939">
        <v>0.5673639399999999</v>
      </c>
      <c r="T229" s="786">
        <v>45444</v>
      </c>
      <c r="U229" s="787" t="s">
        <v>3908</v>
      </c>
      <c r="V229" s="159" t="s">
        <v>3909</v>
      </c>
      <c r="W229" s="789">
        <v>4.1765150000000007E-4</v>
      </c>
      <c r="X229" s="789"/>
      <c r="Y229" s="789"/>
      <c r="Z229" s="789"/>
      <c r="AA229" s="789" t="s">
        <v>3910</v>
      </c>
      <c r="AB229" s="789" t="s">
        <v>3911</v>
      </c>
      <c r="AC229" s="789" t="s">
        <v>1240</v>
      </c>
      <c r="AD229" s="789"/>
      <c r="AF229" s="789"/>
    </row>
    <row r="230" spans="1:32">
      <c r="A230" s="789"/>
      <c r="B230" s="793">
        <f t="shared" si="2"/>
        <v>189</v>
      </c>
      <c r="C230" s="793" t="s">
        <v>3912</v>
      </c>
      <c r="D230" s="793" t="s">
        <v>3913</v>
      </c>
      <c r="E230" s="793" t="s">
        <v>3914</v>
      </c>
      <c r="F230" s="794">
        <v>1</v>
      </c>
      <c r="G230" s="793" t="s">
        <v>1039</v>
      </c>
      <c r="H230" s="795">
        <v>45717</v>
      </c>
      <c r="I230" s="796">
        <v>8.3079475209344853</v>
      </c>
      <c r="J230" s="934" t="s">
        <v>3915</v>
      </c>
      <c r="K230" s="934">
        <v>0</v>
      </c>
      <c r="L230" s="934">
        <v>345</v>
      </c>
      <c r="M230" s="934">
        <v>0</v>
      </c>
      <c r="N230" s="934">
        <v>0</v>
      </c>
      <c r="O230" s="793" t="s">
        <v>3916</v>
      </c>
      <c r="P230" s="793" t="s">
        <v>3917</v>
      </c>
      <c r="Q230" s="935">
        <v>46642</v>
      </c>
      <c r="R230" s="935">
        <v>52231</v>
      </c>
      <c r="S230" s="936">
        <v>0.76673563</v>
      </c>
      <c r="T230" s="795">
        <v>45444</v>
      </c>
      <c r="U230" s="797" t="s">
        <v>3918</v>
      </c>
      <c r="V230" s="799" t="s">
        <v>3919</v>
      </c>
      <c r="W230" s="798">
        <v>2.5410071999999999E-2</v>
      </c>
      <c r="X230" s="798"/>
      <c r="Y230" s="798"/>
      <c r="Z230" s="798"/>
      <c r="AA230" s="798" t="s">
        <v>3920</v>
      </c>
      <c r="AB230" s="798" t="s">
        <v>3921</v>
      </c>
      <c r="AC230" s="798" t="s">
        <v>1362</v>
      </c>
      <c r="AD230" s="798"/>
      <c r="AF230" s="789"/>
    </row>
    <row r="231" spans="1:32">
      <c r="A231" s="789"/>
      <c r="B231" s="210">
        <f t="shared" si="2"/>
        <v>190</v>
      </c>
      <c r="C231" s="210" t="s">
        <v>3922</v>
      </c>
      <c r="D231" s="210" t="s">
        <v>3923</v>
      </c>
      <c r="E231" s="210" t="s">
        <v>3924</v>
      </c>
      <c r="F231" s="790">
        <v>1</v>
      </c>
      <c r="G231" s="210" t="s">
        <v>1040</v>
      </c>
      <c r="H231" s="786">
        <v>45717</v>
      </c>
      <c r="I231" s="788">
        <v>3.5081813099999999</v>
      </c>
      <c r="J231" s="937" t="s">
        <v>3925</v>
      </c>
      <c r="K231" s="937">
        <v>0</v>
      </c>
      <c r="L231" s="937">
        <v>345</v>
      </c>
      <c r="M231" s="937">
        <v>0</v>
      </c>
      <c r="N231" s="937">
        <v>0</v>
      </c>
      <c r="O231" s="210" t="s">
        <v>35</v>
      </c>
      <c r="P231" s="210" t="s">
        <v>3926</v>
      </c>
      <c r="Q231" s="938">
        <v>46303</v>
      </c>
      <c r="R231" s="938">
        <v>52231</v>
      </c>
      <c r="S231" s="939">
        <v>0.63097591000000008</v>
      </c>
      <c r="T231" s="786">
        <v>45444</v>
      </c>
      <c r="U231" s="787" t="s">
        <v>3927</v>
      </c>
      <c r="V231" s="159" t="s">
        <v>3928</v>
      </c>
      <c r="W231" s="789">
        <v>2.49885E-2</v>
      </c>
      <c r="X231" s="789"/>
      <c r="Y231" s="789"/>
      <c r="Z231" s="789"/>
      <c r="AA231" s="789" t="s">
        <v>3929</v>
      </c>
      <c r="AB231" s="789" t="s">
        <v>3930</v>
      </c>
      <c r="AC231" s="789" t="s">
        <v>1178</v>
      </c>
      <c r="AD231" s="789"/>
      <c r="AF231" s="789"/>
    </row>
    <row r="232" spans="1:32">
      <c r="A232" s="789"/>
      <c r="B232" s="793">
        <f t="shared" si="2"/>
        <v>191</v>
      </c>
      <c r="C232" s="793" t="s">
        <v>3931</v>
      </c>
      <c r="D232" s="793" t="s">
        <v>3932</v>
      </c>
      <c r="E232" s="793" t="s">
        <v>3933</v>
      </c>
      <c r="F232" s="794">
        <v>1</v>
      </c>
      <c r="G232" s="793" t="s">
        <v>1041</v>
      </c>
      <c r="H232" s="795">
        <v>45717</v>
      </c>
      <c r="I232" s="796">
        <v>2.96463258</v>
      </c>
      <c r="J232" s="934" t="s">
        <v>3934</v>
      </c>
      <c r="K232" s="934">
        <v>0</v>
      </c>
      <c r="L232" s="934">
        <v>138</v>
      </c>
      <c r="M232" s="934">
        <v>0</v>
      </c>
      <c r="N232" s="934">
        <v>0</v>
      </c>
      <c r="O232" s="793" t="s">
        <v>3935</v>
      </c>
      <c r="P232" s="793" t="s">
        <v>3936</v>
      </c>
      <c r="Q232" s="935">
        <v>46485</v>
      </c>
      <c r="R232" s="935">
        <v>52231</v>
      </c>
      <c r="S232" s="936">
        <v>0.54112716999999999</v>
      </c>
      <c r="T232" s="795">
        <v>45444</v>
      </c>
      <c r="U232" s="797" t="s">
        <v>3937</v>
      </c>
      <c r="V232" s="799" t="s">
        <v>3938</v>
      </c>
      <c r="W232" s="798">
        <v>0.51145176000000003</v>
      </c>
      <c r="X232" s="798"/>
      <c r="Y232" s="798"/>
      <c r="Z232" s="798"/>
      <c r="AA232" s="798" t="s">
        <v>3939</v>
      </c>
      <c r="AB232" s="798" t="s">
        <v>3940</v>
      </c>
      <c r="AC232" s="798" t="s">
        <v>1311</v>
      </c>
      <c r="AD232" s="798"/>
      <c r="AF232" s="789"/>
    </row>
    <row r="233" spans="1:32">
      <c r="A233" s="789"/>
      <c r="B233" s="210">
        <f t="shared" si="2"/>
        <v>192</v>
      </c>
      <c r="C233" s="210" t="s">
        <v>3941</v>
      </c>
      <c r="D233" s="210" t="s">
        <v>3942</v>
      </c>
      <c r="E233" s="210" t="s">
        <v>3943</v>
      </c>
      <c r="F233" s="790">
        <v>1</v>
      </c>
      <c r="G233" s="210" t="s">
        <v>1042</v>
      </c>
      <c r="H233" s="786">
        <v>45717</v>
      </c>
      <c r="I233" s="788">
        <v>3.6010934254225009</v>
      </c>
      <c r="J233" s="937" t="s">
        <v>3944</v>
      </c>
      <c r="K233" s="937">
        <v>0</v>
      </c>
      <c r="L233" s="937">
        <v>69</v>
      </c>
      <c r="M233" s="937">
        <v>0</v>
      </c>
      <c r="N233" s="937">
        <v>0</v>
      </c>
      <c r="O233" s="210" t="s">
        <v>3945</v>
      </c>
      <c r="P233" s="210" t="s">
        <v>3946</v>
      </c>
      <c r="Q233" s="938">
        <v>46485</v>
      </c>
      <c r="R233" s="938">
        <v>52231</v>
      </c>
      <c r="S233" s="939">
        <v>0.69532386000000002</v>
      </c>
      <c r="T233" s="786">
        <v>45444</v>
      </c>
      <c r="U233" s="787" t="s">
        <v>3947</v>
      </c>
      <c r="V233" s="159" t="s">
        <v>3948</v>
      </c>
      <c r="W233" s="789">
        <v>9.1585098681172419E-4</v>
      </c>
      <c r="X233" s="789"/>
      <c r="Y233" s="789"/>
      <c r="Z233" s="789"/>
      <c r="AA233" s="789" t="s">
        <v>3949</v>
      </c>
      <c r="AB233" s="789" t="s">
        <v>3950</v>
      </c>
      <c r="AC233" s="789" t="s">
        <v>1273</v>
      </c>
      <c r="AD233" s="789"/>
      <c r="AF233" s="789"/>
    </row>
    <row r="234" spans="1:32">
      <c r="A234" s="789"/>
      <c r="B234" s="793">
        <f t="shared" si="2"/>
        <v>193</v>
      </c>
      <c r="C234" s="793" t="s">
        <v>3951</v>
      </c>
      <c r="D234" s="793" t="s">
        <v>3952</v>
      </c>
      <c r="E234" s="793" t="s">
        <v>3953</v>
      </c>
      <c r="F234" s="794">
        <v>1</v>
      </c>
      <c r="G234" s="793" t="s">
        <v>1043</v>
      </c>
      <c r="H234" s="795">
        <v>45717</v>
      </c>
      <c r="I234" s="796">
        <v>2.0769868802336213</v>
      </c>
      <c r="J234" s="934" t="s">
        <v>3954</v>
      </c>
      <c r="K234" s="934">
        <v>0</v>
      </c>
      <c r="L234" s="934">
        <v>345</v>
      </c>
      <c r="M234" s="934">
        <v>0</v>
      </c>
      <c r="N234" s="934">
        <v>0</v>
      </c>
      <c r="O234" s="793" t="s">
        <v>3955</v>
      </c>
      <c r="P234" s="793" t="s">
        <v>3956</v>
      </c>
      <c r="Q234" s="935">
        <v>46642</v>
      </c>
      <c r="R234" s="935">
        <v>52231</v>
      </c>
      <c r="S234" s="936">
        <v>1.80254007</v>
      </c>
      <c r="T234" s="795">
        <v>45444</v>
      </c>
      <c r="U234" s="797" t="s">
        <v>3957</v>
      </c>
      <c r="V234" s="799" t="s">
        <v>3958</v>
      </c>
      <c r="W234" s="798">
        <v>6.3525179999999997E-3</v>
      </c>
      <c r="X234" s="798"/>
      <c r="Y234" s="798"/>
      <c r="Z234" s="798"/>
      <c r="AA234" s="798" t="s">
        <v>3959</v>
      </c>
      <c r="AB234" s="798" t="s">
        <v>3960</v>
      </c>
      <c r="AC234" s="798" t="s">
        <v>1361</v>
      </c>
      <c r="AD234" s="798"/>
      <c r="AF234" s="789"/>
    </row>
    <row r="235" spans="1:32">
      <c r="A235" s="789"/>
      <c r="B235" s="210">
        <f t="shared" si="2"/>
        <v>194</v>
      </c>
      <c r="C235" s="210" t="s">
        <v>3961</v>
      </c>
      <c r="D235" s="210" t="s">
        <v>3962</v>
      </c>
      <c r="E235" s="210" t="s">
        <v>3963</v>
      </c>
      <c r="F235" s="790">
        <v>1</v>
      </c>
      <c r="G235" s="210" t="s">
        <v>1044</v>
      </c>
      <c r="H235" s="786">
        <v>45717</v>
      </c>
      <c r="I235" s="788">
        <v>16.019433643848405</v>
      </c>
      <c r="J235" s="937" t="s">
        <v>3964</v>
      </c>
      <c r="K235" s="937">
        <v>0</v>
      </c>
      <c r="L235" s="937">
        <v>525</v>
      </c>
      <c r="M235" s="937">
        <v>0</v>
      </c>
      <c r="N235" s="937">
        <v>0</v>
      </c>
      <c r="O235" s="210" t="s">
        <v>3965</v>
      </c>
      <c r="P235" s="210" t="s">
        <v>3966</v>
      </c>
      <c r="Q235" s="938">
        <v>46485</v>
      </c>
      <c r="R235" s="938">
        <v>52231</v>
      </c>
      <c r="S235" s="939">
        <v>2.5423688599999998</v>
      </c>
      <c r="T235" s="786">
        <v>45444</v>
      </c>
      <c r="U235" s="787" t="s">
        <v>3967</v>
      </c>
      <c r="V235" s="159" t="s">
        <v>3968</v>
      </c>
      <c r="W235" s="789">
        <v>4.0741553682857208E-3</v>
      </c>
      <c r="X235" s="789"/>
      <c r="Y235" s="789"/>
      <c r="Z235" s="789"/>
      <c r="AA235" s="789" t="s">
        <v>3969</v>
      </c>
      <c r="AB235" s="789" t="s">
        <v>3970</v>
      </c>
      <c r="AC235" s="789" t="s">
        <v>1266</v>
      </c>
      <c r="AD235" s="789"/>
      <c r="AF235" s="789"/>
    </row>
    <row r="236" spans="1:32">
      <c r="A236" s="789"/>
      <c r="B236" s="793">
        <f t="shared" ref="B236:B289" si="3">+B235+1</f>
        <v>195</v>
      </c>
      <c r="C236" s="793" t="s">
        <v>3971</v>
      </c>
      <c r="D236" s="793" t="s">
        <v>3972</v>
      </c>
      <c r="E236" s="793" t="s">
        <v>3973</v>
      </c>
      <c r="F236" s="794">
        <v>1</v>
      </c>
      <c r="G236" s="793" t="s">
        <v>1045</v>
      </c>
      <c r="H236" s="795">
        <v>45717</v>
      </c>
      <c r="I236" s="796">
        <v>3.6010934254225009</v>
      </c>
      <c r="J236" s="934" t="s">
        <v>3974</v>
      </c>
      <c r="K236" s="934">
        <v>0</v>
      </c>
      <c r="L236" s="934">
        <v>69</v>
      </c>
      <c r="M236" s="934">
        <v>0</v>
      </c>
      <c r="N236" s="934">
        <v>0</v>
      </c>
      <c r="O236" s="793" t="s">
        <v>3975</v>
      </c>
      <c r="P236" s="793" t="s">
        <v>3976</v>
      </c>
      <c r="Q236" s="935">
        <v>46485</v>
      </c>
      <c r="R236" s="935">
        <v>52231</v>
      </c>
      <c r="S236" s="936">
        <v>0.69532386000000002</v>
      </c>
      <c r="T236" s="795">
        <v>45444</v>
      </c>
      <c r="U236" s="797" t="s">
        <v>3977</v>
      </c>
      <c r="V236" s="799" t="s">
        <v>3978</v>
      </c>
      <c r="W236" s="798">
        <v>9.1585098681172419E-4</v>
      </c>
      <c r="X236" s="798"/>
      <c r="Y236" s="798"/>
      <c r="Z236" s="798"/>
      <c r="AA236" s="798" t="s">
        <v>3979</v>
      </c>
      <c r="AB236" s="798" t="s">
        <v>3980</v>
      </c>
      <c r="AC236" s="798" t="s">
        <v>1272</v>
      </c>
      <c r="AD236" s="798"/>
      <c r="AF236" s="789"/>
    </row>
    <row r="237" spans="1:32">
      <c r="A237" s="789"/>
      <c r="B237" s="210">
        <f t="shared" si="3"/>
        <v>196</v>
      </c>
      <c r="C237" s="210" t="s">
        <v>3981</v>
      </c>
      <c r="D237" s="210" t="s">
        <v>3982</v>
      </c>
      <c r="E237" s="210" t="s">
        <v>3983</v>
      </c>
      <c r="F237" s="790">
        <v>1</v>
      </c>
      <c r="G237" s="210" t="s">
        <v>1046</v>
      </c>
      <c r="H237" s="786">
        <v>45717</v>
      </c>
      <c r="I237" s="788">
        <v>38.887987696640138</v>
      </c>
      <c r="J237" s="937" t="s">
        <v>3984</v>
      </c>
      <c r="K237" s="937">
        <v>0</v>
      </c>
      <c r="L237" s="937">
        <v>765</v>
      </c>
      <c r="M237" s="937">
        <v>0</v>
      </c>
      <c r="N237" s="937">
        <v>0</v>
      </c>
      <c r="O237" s="210" t="s">
        <v>3985</v>
      </c>
      <c r="P237" s="210" t="s">
        <v>3986</v>
      </c>
      <c r="Q237" s="938">
        <v>46642</v>
      </c>
      <c r="R237" s="938">
        <v>52231</v>
      </c>
      <c r="S237" s="939">
        <v>2.6443634600000001</v>
      </c>
      <c r="T237" s="786">
        <v>45444</v>
      </c>
      <c r="U237" s="787" t="s">
        <v>3987</v>
      </c>
      <c r="V237" s="159" t="s">
        <v>3988</v>
      </c>
      <c r="W237" s="789">
        <v>2.527863E-2</v>
      </c>
      <c r="X237" s="789"/>
      <c r="Y237" s="789"/>
      <c r="Z237" s="789"/>
      <c r="AA237" s="789" t="s">
        <v>3989</v>
      </c>
      <c r="AB237" s="789" t="s">
        <v>3990</v>
      </c>
      <c r="AC237" s="789" t="s">
        <v>1358</v>
      </c>
      <c r="AD237" s="789"/>
      <c r="AF237" s="789"/>
    </row>
    <row r="238" spans="1:32">
      <c r="A238" s="789"/>
      <c r="B238" s="793">
        <f t="shared" si="3"/>
        <v>197</v>
      </c>
      <c r="C238" s="793" t="s">
        <v>3991</v>
      </c>
      <c r="D238" s="793" t="s">
        <v>3992</v>
      </c>
      <c r="E238" s="793" t="s">
        <v>3993</v>
      </c>
      <c r="F238" s="794">
        <v>1</v>
      </c>
      <c r="G238" s="793" t="s">
        <v>1047</v>
      </c>
      <c r="H238" s="795">
        <v>45717</v>
      </c>
      <c r="I238" s="796">
        <v>3.6010934254225009</v>
      </c>
      <c r="J238" s="934" t="s">
        <v>3994</v>
      </c>
      <c r="K238" s="934">
        <v>0</v>
      </c>
      <c r="L238" s="934">
        <v>69</v>
      </c>
      <c r="M238" s="934">
        <v>0</v>
      </c>
      <c r="N238" s="934">
        <v>0</v>
      </c>
      <c r="O238" s="793" t="s">
        <v>3995</v>
      </c>
      <c r="P238" s="793" t="s">
        <v>3996</v>
      </c>
      <c r="Q238" s="935">
        <v>46485</v>
      </c>
      <c r="R238" s="935">
        <v>52231</v>
      </c>
      <c r="S238" s="936">
        <v>0.69532386000000002</v>
      </c>
      <c r="T238" s="795">
        <v>45444</v>
      </c>
      <c r="U238" s="797" t="s">
        <v>3997</v>
      </c>
      <c r="V238" s="799" t="s">
        <v>3998</v>
      </c>
      <c r="W238" s="798">
        <v>9.1585098681172419E-4</v>
      </c>
      <c r="X238" s="798"/>
      <c r="Y238" s="798"/>
      <c r="Z238" s="798"/>
      <c r="AA238" s="798" t="s">
        <v>3999</v>
      </c>
      <c r="AB238" s="798" t="s">
        <v>4000</v>
      </c>
      <c r="AC238" s="798" t="s">
        <v>1271</v>
      </c>
      <c r="AD238" s="798"/>
      <c r="AF238" s="789"/>
    </row>
    <row r="239" spans="1:32">
      <c r="A239" s="789"/>
      <c r="B239" s="210">
        <f t="shared" si="3"/>
        <v>198</v>
      </c>
      <c r="C239" s="210" t="s">
        <v>4001</v>
      </c>
      <c r="D239" s="210" t="s">
        <v>4002</v>
      </c>
      <c r="E239" s="210" t="s">
        <v>4003</v>
      </c>
      <c r="F239" s="790">
        <v>1</v>
      </c>
      <c r="G239" s="210" t="s">
        <v>1048</v>
      </c>
      <c r="H239" s="786">
        <v>45717</v>
      </c>
      <c r="I239" s="788">
        <v>4.3737988550000004</v>
      </c>
      <c r="J239" s="937" t="s">
        <v>4004</v>
      </c>
      <c r="K239" s="937">
        <v>0</v>
      </c>
      <c r="L239" s="937">
        <v>69</v>
      </c>
      <c r="M239" s="937">
        <v>0</v>
      </c>
      <c r="N239" s="937">
        <v>0</v>
      </c>
      <c r="O239" s="210" t="s">
        <v>4005</v>
      </c>
      <c r="P239" s="210" t="s">
        <v>4006</v>
      </c>
      <c r="Q239" s="938">
        <v>46642</v>
      </c>
      <c r="R239" s="938">
        <v>52231</v>
      </c>
      <c r="S239" s="939">
        <v>0.69099765000000002</v>
      </c>
      <c r="T239" s="786">
        <v>45444</v>
      </c>
      <c r="U239" s="787" t="s">
        <v>4007</v>
      </c>
      <c r="V239" s="159" t="s">
        <v>4008</v>
      </c>
      <c r="W239" s="789">
        <v>3.1227199999999998E-3</v>
      </c>
      <c r="X239" s="789"/>
      <c r="Y239" s="789"/>
      <c r="Z239" s="789"/>
      <c r="AA239" s="789" t="s">
        <v>4009</v>
      </c>
      <c r="AB239" s="789" t="s">
        <v>4010</v>
      </c>
      <c r="AC239" s="789" t="s">
        <v>1360</v>
      </c>
      <c r="AD239" s="789"/>
      <c r="AF239" s="789"/>
    </row>
    <row r="240" spans="1:32">
      <c r="A240" s="789"/>
      <c r="B240" s="793">
        <f t="shared" si="3"/>
        <v>199</v>
      </c>
      <c r="C240" s="793" t="s">
        <v>4011</v>
      </c>
      <c r="D240" s="793" t="s">
        <v>4012</v>
      </c>
      <c r="E240" s="793" t="s">
        <v>4013</v>
      </c>
      <c r="F240" s="794">
        <v>1</v>
      </c>
      <c r="G240" s="793" t="s">
        <v>1049</v>
      </c>
      <c r="H240" s="795">
        <v>45717</v>
      </c>
      <c r="I240" s="796">
        <v>4.3737988550000004</v>
      </c>
      <c r="J240" s="934" t="s">
        <v>4014</v>
      </c>
      <c r="K240" s="934">
        <v>0</v>
      </c>
      <c r="L240" s="934">
        <v>69</v>
      </c>
      <c r="M240" s="934">
        <v>0</v>
      </c>
      <c r="N240" s="934">
        <v>0</v>
      </c>
      <c r="O240" s="793" t="s">
        <v>4015</v>
      </c>
      <c r="P240" s="793" t="s">
        <v>4016</v>
      </c>
      <c r="Q240" s="935">
        <v>46851</v>
      </c>
      <c r="R240" s="935">
        <v>52231</v>
      </c>
      <c r="S240" s="936">
        <v>0.69099765000000002</v>
      </c>
      <c r="T240" s="795">
        <v>45444</v>
      </c>
      <c r="U240" s="797" t="s">
        <v>4017</v>
      </c>
      <c r="V240" s="799" t="s">
        <v>4018</v>
      </c>
      <c r="W240" s="798">
        <v>3.1227199999999998E-3</v>
      </c>
      <c r="X240" s="798"/>
      <c r="Y240" s="798"/>
      <c r="Z240" s="798"/>
      <c r="AA240" s="798" t="s">
        <v>4019</v>
      </c>
      <c r="AB240" s="798" t="s">
        <v>4020</v>
      </c>
      <c r="AC240" s="798" t="s">
        <v>1359</v>
      </c>
      <c r="AD240" s="798"/>
      <c r="AF240" s="789"/>
    </row>
    <row r="241" spans="1:32">
      <c r="A241" s="789"/>
      <c r="B241" s="210">
        <f t="shared" si="3"/>
        <v>200</v>
      </c>
      <c r="C241" s="210" t="s">
        <v>4021</v>
      </c>
      <c r="D241" s="210" t="s">
        <v>4022</v>
      </c>
      <c r="E241" s="210" t="s">
        <v>4023</v>
      </c>
      <c r="F241" s="790">
        <v>1</v>
      </c>
      <c r="G241" s="210" t="s">
        <v>1050</v>
      </c>
      <c r="H241" s="786">
        <v>45717</v>
      </c>
      <c r="I241" s="788">
        <v>104.709910472</v>
      </c>
      <c r="J241" s="937" t="s">
        <v>4024</v>
      </c>
      <c r="K241" s="937">
        <v>0</v>
      </c>
      <c r="L241" s="937">
        <v>345</v>
      </c>
      <c r="M241" s="937">
        <v>0</v>
      </c>
      <c r="N241" s="937">
        <v>0</v>
      </c>
      <c r="O241" s="210" t="s">
        <v>4025</v>
      </c>
      <c r="P241" s="210" t="s">
        <v>4026</v>
      </c>
      <c r="Q241" s="938">
        <v>46120</v>
      </c>
      <c r="R241" s="938">
        <v>52231</v>
      </c>
      <c r="S241" s="939">
        <v>1.6554163</v>
      </c>
      <c r="T241" s="786">
        <v>45444</v>
      </c>
      <c r="U241" s="787" t="s">
        <v>4027</v>
      </c>
      <c r="V241" s="159" t="s">
        <v>4028</v>
      </c>
      <c r="W241" s="789">
        <v>2.3643130000000002E-2</v>
      </c>
      <c r="X241" s="789"/>
      <c r="Y241" s="789"/>
      <c r="Z241" s="789"/>
      <c r="AA241" s="789" t="s">
        <v>4029</v>
      </c>
      <c r="AB241" s="789" t="s">
        <v>4030</v>
      </c>
      <c r="AC241" s="789" t="s">
        <v>1177</v>
      </c>
      <c r="AD241" s="789"/>
      <c r="AF241" s="789"/>
    </row>
    <row r="242" spans="1:32">
      <c r="A242" s="789"/>
      <c r="B242" s="793">
        <f t="shared" si="3"/>
        <v>201</v>
      </c>
      <c r="C242" s="793" t="s">
        <v>4031</v>
      </c>
      <c r="D242" s="793" t="s">
        <v>4032</v>
      </c>
      <c r="E242" s="793" t="s">
        <v>4033</v>
      </c>
      <c r="F242" s="794">
        <v>1</v>
      </c>
      <c r="G242" s="793" t="s">
        <v>1051</v>
      </c>
      <c r="H242" s="795">
        <v>45717</v>
      </c>
      <c r="I242" s="796">
        <v>21.489022567159086</v>
      </c>
      <c r="J242" s="934" t="s">
        <v>4034</v>
      </c>
      <c r="K242" s="934">
        <v>0</v>
      </c>
      <c r="L242" s="934">
        <v>765</v>
      </c>
      <c r="M242" s="934">
        <v>0</v>
      </c>
      <c r="N242" s="934">
        <v>0</v>
      </c>
      <c r="O242" s="793" t="s">
        <v>4035</v>
      </c>
      <c r="P242" s="793" t="s">
        <v>4036</v>
      </c>
      <c r="Q242" s="935">
        <v>46485</v>
      </c>
      <c r="R242" s="935">
        <v>52231</v>
      </c>
      <c r="S242" s="936">
        <v>3.4104214500000003</v>
      </c>
      <c r="T242" s="795">
        <v>45444</v>
      </c>
      <c r="U242" s="797" t="s">
        <v>4037</v>
      </c>
      <c r="V242" s="799" t="s">
        <v>4038</v>
      </c>
      <c r="W242" s="798">
        <v>5.4652129780395796E-3</v>
      </c>
      <c r="X242" s="798"/>
      <c r="Y242" s="798"/>
      <c r="Z242" s="798"/>
      <c r="AA242" s="798" t="s">
        <v>4039</v>
      </c>
      <c r="AB242" s="798" t="s">
        <v>4040</v>
      </c>
      <c r="AC242" s="798" t="s">
        <v>1264</v>
      </c>
      <c r="AD242" s="798"/>
      <c r="AF242" s="789"/>
    </row>
    <row r="243" spans="1:32">
      <c r="A243" s="789"/>
      <c r="B243" s="210">
        <f t="shared" si="3"/>
        <v>202</v>
      </c>
      <c r="C243" s="210" t="s">
        <v>4041</v>
      </c>
      <c r="D243" s="210" t="s">
        <v>4042</v>
      </c>
      <c r="E243" s="210" t="s">
        <v>4043</v>
      </c>
      <c r="F243" s="790">
        <v>1</v>
      </c>
      <c r="G243" s="210" t="s">
        <v>1052</v>
      </c>
      <c r="H243" s="786">
        <v>45717</v>
      </c>
      <c r="I243" s="788">
        <v>8.5474359172499987</v>
      </c>
      <c r="J243" s="937" t="s">
        <v>4044</v>
      </c>
      <c r="K243" s="937">
        <v>0</v>
      </c>
      <c r="L243" s="937">
        <v>230</v>
      </c>
      <c r="M243" s="937">
        <v>0</v>
      </c>
      <c r="N243" s="937">
        <v>0</v>
      </c>
      <c r="O243" s="210" t="s">
        <v>4045</v>
      </c>
      <c r="P243" s="210" t="s">
        <v>4046</v>
      </c>
      <c r="Q243" s="938">
        <v>46485</v>
      </c>
      <c r="R243" s="938">
        <v>52231</v>
      </c>
      <c r="S243" s="939">
        <v>1.1686135500000001</v>
      </c>
      <c r="T243" s="786">
        <v>45444</v>
      </c>
      <c r="U243" s="787" t="s">
        <v>4047</v>
      </c>
      <c r="V243" s="159" t="s">
        <v>4048</v>
      </c>
      <c r="W243" s="789">
        <v>0</v>
      </c>
      <c r="X243" s="789"/>
      <c r="Y243" s="789"/>
      <c r="Z243" s="789"/>
      <c r="AA243" s="789" t="s">
        <v>4049</v>
      </c>
      <c r="AB243" s="789" t="s">
        <v>4050</v>
      </c>
      <c r="AC243" s="789" t="s">
        <v>1334</v>
      </c>
      <c r="AD243" s="789"/>
      <c r="AF243" s="789"/>
    </row>
    <row r="244" spans="1:32">
      <c r="A244" s="789"/>
      <c r="B244" s="793">
        <f t="shared" si="3"/>
        <v>203</v>
      </c>
      <c r="C244" s="793" t="s">
        <v>4051</v>
      </c>
      <c r="D244" s="793" t="s">
        <v>4052</v>
      </c>
      <c r="E244" s="793" t="s">
        <v>4053</v>
      </c>
      <c r="F244" s="794">
        <v>1</v>
      </c>
      <c r="G244" s="793" t="s">
        <v>1053</v>
      </c>
      <c r="H244" s="795">
        <v>45717</v>
      </c>
      <c r="I244" s="796">
        <v>9.3882312460719</v>
      </c>
      <c r="J244" s="934" t="s">
        <v>4054</v>
      </c>
      <c r="K244" s="934">
        <v>0</v>
      </c>
      <c r="L244" s="934">
        <v>345</v>
      </c>
      <c r="M244" s="934">
        <v>0</v>
      </c>
      <c r="N244" s="934">
        <v>0</v>
      </c>
      <c r="O244" s="793" t="s">
        <v>4055</v>
      </c>
      <c r="P244" s="793" t="s">
        <v>4056</v>
      </c>
      <c r="Q244" s="935">
        <v>46120</v>
      </c>
      <c r="R244" s="935">
        <v>52231</v>
      </c>
      <c r="S244" s="936">
        <v>1.5968578600000001</v>
      </c>
      <c r="T244" s="795">
        <v>45444</v>
      </c>
      <c r="U244" s="797" t="s">
        <v>4057</v>
      </c>
      <c r="V244" s="799" t="s">
        <v>4058</v>
      </c>
      <c r="W244" s="798">
        <v>1.0112712845306293E-2</v>
      </c>
      <c r="X244" s="798"/>
      <c r="Y244" s="798"/>
      <c r="Z244" s="798"/>
      <c r="AA244" s="798" t="s">
        <v>4059</v>
      </c>
      <c r="AB244" s="798" t="s">
        <v>4060</v>
      </c>
      <c r="AC244" s="798" t="s">
        <v>1176</v>
      </c>
      <c r="AD244" s="798"/>
      <c r="AF244" s="789"/>
    </row>
    <row r="245" spans="1:32">
      <c r="A245" s="789"/>
      <c r="B245" s="210">
        <f t="shared" si="3"/>
        <v>204</v>
      </c>
      <c r="C245" s="210" t="s">
        <v>4061</v>
      </c>
      <c r="D245" s="210" t="s">
        <v>4062</v>
      </c>
      <c r="E245" s="210" t="s">
        <v>4063</v>
      </c>
      <c r="F245" s="790">
        <v>1</v>
      </c>
      <c r="G245" s="210" t="s">
        <v>1054</v>
      </c>
      <c r="H245" s="786">
        <v>45717</v>
      </c>
      <c r="I245" s="788">
        <v>22.488490229549591</v>
      </c>
      <c r="J245" s="937" t="s">
        <v>4064</v>
      </c>
      <c r="K245" s="937">
        <v>0</v>
      </c>
      <c r="L245" s="937">
        <v>765</v>
      </c>
      <c r="M245" s="937">
        <v>0</v>
      </c>
      <c r="N245" s="937">
        <v>0</v>
      </c>
      <c r="O245" s="210" t="s">
        <v>4065</v>
      </c>
      <c r="P245" s="210" t="s">
        <v>4066</v>
      </c>
      <c r="Q245" s="938">
        <v>46851</v>
      </c>
      <c r="R245" s="938">
        <v>52231</v>
      </c>
      <c r="S245" s="939">
        <v>2.03097248</v>
      </c>
      <c r="T245" s="786">
        <v>45444</v>
      </c>
      <c r="U245" s="787" t="s">
        <v>4067</v>
      </c>
      <c r="V245" s="159" t="s">
        <v>4068</v>
      </c>
      <c r="W245" s="789">
        <v>9.1684327762519436E-3</v>
      </c>
      <c r="X245" s="789"/>
      <c r="Y245" s="789"/>
      <c r="Z245" s="789"/>
      <c r="AA245" s="789" t="s">
        <v>4069</v>
      </c>
      <c r="AB245" s="789" t="s">
        <v>4070</v>
      </c>
      <c r="AC245" s="789" t="s">
        <v>1258</v>
      </c>
      <c r="AD245" s="789"/>
      <c r="AF245" s="789"/>
    </row>
    <row r="246" spans="1:32">
      <c r="A246" s="789"/>
      <c r="B246" s="793">
        <f t="shared" si="3"/>
        <v>205</v>
      </c>
      <c r="C246" s="793" t="s">
        <v>4071</v>
      </c>
      <c r="D246" s="793" t="s">
        <v>4072</v>
      </c>
      <c r="E246" s="793" t="s">
        <v>4073</v>
      </c>
      <c r="F246" s="794">
        <v>1</v>
      </c>
      <c r="G246" s="793" t="s">
        <v>1055</v>
      </c>
      <c r="H246" s="795">
        <v>45717</v>
      </c>
      <c r="I246" s="796">
        <v>11.665425710000001</v>
      </c>
      <c r="J246" s="934" t="s">
        <v>4074</v>
      </c>
      <c r="K246" s="934">
        <v>0</v>
      </c>
      <c r="L246" s="934">
        <v>345</v>
      </c>
      <c r="M246" s="934">
        <v>0</v>
      </c>
      <c r="N246" s="934">
        <v>0</v>
      </c>
      <c r="O246" s="793" t="s">
        <v>4075</v>
      </c>
      <c r="P246" s="793" t="s">
        <v>4076</v>
      </c>
      <c r="Q246" s="935">
        <v>46303</v>
      </c>
      <c r="R246" s="935">
        <v>52231</v>
      </c>
      <c r="S246" s="936">
        <v>4.5613235099999994</v>
      </c>
      <c r="T246" s="795">
        <v>45444</v>
      </c>
      <c r="U246" s="797" t="s">
        <v>4077</v>
      </c>
      <c r="V246" s="799" t="s">
        <v>4078</v>
      </c>
      <c r="W246" s="798">
        <v>7.9084350000000012E-2</v>
      </c>
      <c r="X246" s="798"/>
      <c r="Y246" s="798"/>
      <c r="Z246" s="798"/>
      <c r="AA246" s="798" t="s">
        <v>4079</v>
      </c>
      <c r="AB246" s="798" t="s">
        <v>4080</v>
      </c>
      <c r="AC246" s="798" t="s">
        <v>1154</v>
      </c>
      <c r="AD246" s="798"/>
      <c r="AF246" s="789"/>
    </row>
    <row r="247" spans="1:32">
      <c r="A247" s="789"/>
      <c r="B247" s="210">
        <f t="shared" si="3"/>
        <v>206</v>
      </c>
      <c r="C247" s="210" t="s">
        <v>4081</v>
      </c>
      <c r="D247" s="210" t="s">
        <v>4082</v>
      </c>
      <c r="E247" s="210" t="s">
        <v>4083</v>
      </c>
      <c r="F247" s="790">
        <v>1</v>
      </c>
      <c r="G247" s="210" t="s">
        <v>1056</v>
      </c>
      <c r="H247" s="786">
        <v>45717</v>
      </c>
      <c r="I247" s="788">
        <v>41.954155138989485</v>
      </c>
      <c r="J247" s="937" t="s">
        <v>4084</v>
      </c>
      <c r="K247" s="937">
        <v>0</v>
      </c>
      <c r="L247" s="937">
        <v>500</v>
      </c>
      <c r="M247" s="937">
        <v>0</v>
      </c>
      <c r="N247" s="937">
        <v>0</v>
      </c>
      <c r="O247" s="210" t="s">
        <v>4085</v>
      </c>
      <c r="P247" s="210" t="s">
        <v>4086</v>
      </c>
      <c r="Q247" s="938">
        <v>46485</v>
      </c>
      <c r="R247" s="938">
        <v>52231</v>
      </c>
      <c r="S247" s="939">
        <v>1.5912460100000001</v>
      </c>
      <c r="T247" s="786">
        <v>45444</v>
      </c>
      <c r="U247" s="787" t="s">
        <v>4087</v>
      </c>
      <c r="V247" s="159" t="s">
        <v>4088</v>
      </c>
      <c r="W247" s="789">
        <v>6.8848343998494502E-2</v>
      </c>
      <c r="X247" s="789"/>
      <c r="Y247" s="789"/>
      <c r="Z247" s="789"/>
      <c r="AA247" s="789" t="s">
        <v>4089</v>
      </c>
      <c r="AB247" s="789" t="s">
        <v>4090</v>
      </c>
      <c r="AC247" s="789" t="s">
        <v>1302</v>
      </c>
      <c r="AD247" s="789"/>
      <c r="AF247" s="789"/>
    </row>
    <row r="248" spans="1:32">
      <c r="A248" s="789"/>
      <c r="B248" s="793">
        <f t="shared" si="3"/>
        <v>207</v>
      </c>
      <c r="C248" s="793" t="s">
        <v>4091</v>
      </c>
      <c r="D248" s="793" t="s">
        <v>4092</v>
      </c>
      <c r="E248" s="793" t="s">
        <v>4093</v>
      </c>
      <c r="F248" s="794">
        <v>1</v>
      </c>
      <c r="G248" s="793" t="s">
        <v>1057</v>
      </c>
      <c r="H248" s="795">
        <v>45717</v>
      </c>
      <c r="I248" s="796">
        <v>25.64230775175</v>
      </c>
      <c r="J248" s="934" t="s">
        <v>4094</v>
      </c>
      <c r="K248" s="934">
        <v>0</v>
      </c>
      <c r="L248" s="934">
        <v>230</v>
      </c>
      <c r="M248" s="934">
        <v>0</v>
      </c>
      <c r="N248" s="934">
        <v>0</v>
      </c>
      <c r="O248" s="793" t="s">
        <v>4095</v>
      </c>
      <c r="P248" s="793" t="s">
        <v>4096</v>
      </c>
      <c r="Q248" s="935">
        <v>46485</v>
      </c>
      <c r="R248" s="935">
        <v>52231</v>
      </c>
      <c r="S248" s="936">
        <v>3.5058406400000002</v>
      </c>
      <c r="T248" s="795">
        <v>45444</v>
      </c>
      <c r="U248" s="797" t="s">
        <v>4097</v>
      </c>
      <c r="V248" s="799" t="s">
        <v>4098</v>
      </c>
      <c r="W248" s="798">
        <v>0</v>
      </c>
      <c r="X248" s="798"/>
      <c r="Y248" s="798"/>
      <c r="Z248" s="798"/>
      <c r="AA248" s="798" t="s">
        <v>4099</v>
      </c>
      <c r="AB248" s="798" t="s">
        <v>4100</v>
      </c>
      <c r="AC248" s="798" t="s">
        <v>1335</v>
      </c>
      <c r="AD248" s="798"/>
      <c r="AF248" s="789"/>
    </row>
    <row r="249" spans="1:32">
      <c r="A249" s="789"/>
      <c r="B249" s="210">
        <f t="shared" si="3"/>
        <v>208</v>
      </c>
      <c r="C249" s="210" t="s">
        <v>4101</v>
      </c>
      <c r="D249" s="210" t="s">
        <v>4102</v>
      </c>
      <c r="E249" s="210" t="s">
        <v>4103</v>
      </c>
      <c r="F249" s="790">
        <v>1</v>
      </c>
      <c r="G249" s="210" t="s">
        <v>1058</v>
      </c>
      <c r="H249" s="786">
        <v>45717</v>
      </c>
      <c r="I249" s="788">
        <v>48.060602479959016</v>
      </c>
      <c r="J249" s="937" t="s">
        <v>4104</v>
      </c>
      <c r="K249" s="937">
        <v>0</v>
      </c>
      <c r="L249" s="937">
        <v>230</v>
      </c>
      <c r="M249" s="937">
        <v>0</v>
      </c>
      <c r="N249" s="937">
        <v>0</v>
      </c>
      <c r="O249" s="210" t="s">
        <v>4105</v>
      </c>
      <c r="P249" s="210" t="s">
        <v>4106</v>
      </c>
      <c r="Q249" s="938">
        <v>46485</v>
      </c>
      <c r="R249" s="938">
        <v>52231</v>
      </c>
      <c r="S249" s="939">
        <v>2.4424871800000001</v>
      </c>
      <c r="T249" s="786">
        <v>45444</v>
      </c>
      <c r="U249" s="787" t="s">
        <v>4107</v>
      </c>
      <c r="V249" s="159" t="s">
        <v>4108</v>
      </c>
      <c r="W249" s="789">
        <v>0.13482965000000002</v>
      </c>
      <c r="X249" s="789"/>
      <c r="Y249" s="789"/>
      <c r="Z249" s="789"/>
      <c r="AA249" s="789" t="s">
        <v>4109</v>
      </c>
      <c r="AB249" s="789" t="s">
        <v>4110</v>
      </c>
      <c r="AC249" s="789" t="s">
        <v>1180</v>
      </c>
      <c r="AD249" s="789"/>
      <c r="AF249" s="789"/>
    </row>
    <row r="250" spans="1:32">
      <c r="A250" s="789"/>
      <c r="B250" s="793">
        <f t="shared" si="3"/>
        <v>209</v>
      </c>
      <c r="C250" s="793" t="s">
        <v>4111</v>
      </c>
      <c r="D250" s="793" t="s">
        <v>4112</v>
      </c>
      <c r="E250" s="793" t="s">
        <v>4113</v>
      </c>
      <c r="F250" s="794">
        <v>1</v>
      </c>
      <c r="G250" s="793" t="s">
        <v>1059</v>
      </c>
      <c r="H250" s="795">
        <v>45717</v>
      </c>
      <c r="I250" s="796">
        <v>11.511345002105314</v>
      </c>
      <c r="J250" s="934" t="s">
        <v>4114</v>
      </c>
      <c r="K250" s="934">
        <v>0</v>
      </c>
      <c r="L250" s="934">
        <v>345</v>
      </c>
      <c r="M250" s="934">
        <v>0</v>
      </c>
      <c r="N250" s="934">
        <v>0</v>
      </c>
      <c r="O250" s="793" t="s">
        <v>4115</v>
      </c>
      <c r="P250" s="793" t="s">
        <v>4116</v>
      </c>
      <c r="Q250" s="935">
        <v>46485</v>
      </c>
      <c r="R250" s="935">
        <v>52231</v>
      </c>
      <c r="S250" s="936">
        <v>1.3713441399999999</v>
      </c>
      <c r="T250" s="795">
        <v>45444</v>
      </c>
      <c r="U250" s="797" t="s">
        <v>4117</v>
      </c>
      <c r="V250" s="799" t="s">
        <v>4118</v>
      </c>
      <c r="W250" s="798">
        <v>1.3059200000000001E-3</v>
      </c>
      <c r="X250" s="798"/>
      <c r="Y250" s="798"/>
      <c r="Z250" s="798"/>
      <c r="AA250" s="798" t="s">
        <v>4119</v>
      </c>
      <c r="AB250" s="798" t="s">
        <v>4120</v>
      </c>
      <c r="AC250" s="798" t="s">
        <v>1185</v>
      </c>
      <c r="AD250" s="798"/>
      <c r="AF250" s="789"/>
    </row>
    <row r="251" spans="1:32">
      <c r="A251" s="789"/>
      <c r="B251" s="210">
        <f t="shared" si="3"/>
        <v>210</v>
      </c>
      <c r="C251" s="210" t="s">
        <v>4121</v>
      </c>
      <c r="D251" s="210" t="s">
        <v>4122</v>
      </c>
      <c r="E251" s="210" t="s">
        <v>4123</v>
      </c>
      <c r="F251" s="790">
        <v>1</v>
      </c>
      <c r="G251" s="210" t="s">
        <v>1085</v>
      </c>
      <c r="H251" s="786">
        <v>45717</v>
      </c>
      <c r="I251" s="788">
        <v>54.487474832982599</v>
      </c>
      <c r="J251" s="937" t="s">
        <v>4124</v>
      </c>
      <c r="K251" s="937">
        <v>0</v>
      </c>
      <c r="L251" s="937">
        <v>750</v>
      </c>
      <c r="M251" s="937">
        <v>0</v>
      </c>
      <c r="N251" s="937">
        <v>0</v>
      </c>
      <c r="O251" s="210" t="s">
        <v>4125</v>
      </c>
      <c r="P251" s="210" t="s">
        <v>4126</v>
      </c>
      <c r="Q251" s="938">
        <v>46502</v>
      </c>
      <c r="R251" s="938">
        <v>52231</v>
      </c>
      <c r="S251" s="939">
        <v>6.8208429000000006</v>
      </c>
      <c r="T251" s="786">
        <v>45444</v>
      </c>
      <c r="U251" s="787" t="s">
        <v>4127</v>
      </c>
      <c r="V251" s="159" t="s">
        <v>4128</v>
      </c>
      <c r="W251" s="789">
        <v>1.3857570937308095E-2</v>
      </c>
      <c r="X251" s="789"/>
      <c r="Y251" s="789"/>
      <c r="Z251" s="789"/>
      <c r="AA251" s="789" t="s">
        <v>4129</v>
      </c>
      <c r="AB251" s="789" t="s">
        <v>4130</v>
      </c>
      <c r="AC251" s="789" t="s">
        <v>1265</v>
      </c>
      <c r="AD251" s="789"/>
      <c r="AF251" s="789"/>
    </row>
    <row r="252" spans="1:32">
      <c r="A252" s="789"/>
      <c r="B252" s="793">
        <f t="shared" si="3"/>
        <v>211</v>
      </c>
      <c r="C252" s="793" t="s">
        <v>4131</v>
      </c>
      <c r="D252" s="793" t="s">
        <v>4132</v>
      </c>
      <c r="E252" s="793" t="s">
        <v>4133</v>
      </c>
      <c r="F252" s="794">
        <v>1</v>
      </c>
      <c r="G252" s="793" t="s">
        <v>1086</v>
      </c>
      <c r="H252" s="795">
        <v>45717</v>
      </c>
      <c r="I252" s="796">
        <v>10.488538785894129</v>
      </c>
      <c r="J252" s="934" t="s">
        <v>4134</v>
      </c>
      <c r="K252" s="934">
        <v>0</v>
      </c>
      <c r="L252" s="934">
        <v>500</v>
      </c>
      <c r="M252" s="934">
        <v>0</v>
      </c>
      <c r="N252" s="934">
        <v>0</v>
      </c>
      <c r="O252" s="793" t="s">
        <v>4135</v>
      </c>
      <c r="P252" s="793" t="s">
        <v>4136</v>
      </c>
      <c r="Q252" s="935">
        <v>46502</v>
      </c>
      <c r="R252" s="935">
        <v>52231</v>
      </c>
      <c r="S252" s="936">
        <v>6.6512627999999996</v>
      </c>
      <c r="T252" s="795">
        <v>45444</v>
      </c>
      <c r="U252" s="797" t="s">
        <v>4137</v>
      </c>
      <c r="V252" s="799" t="s">
        <v>4138</v>
      </c>
      <c r="W252" s="798">
        <v>1.7212086001505495E-2</v>
      </c>
      <c r="X252" s="798"/>
      <c r="Y252" s="798"/>
      <c r="Z252" s="798"/>
      <c r="AA252" s="798" t="s">
        <v>4139</v>
      </c>
      <c r="AB252" s="798" t="s">
        <v>4140</v>
      </c>
      <c r="AC252" s="798" t="s">
        <v>1303</v>
      </c>
      <c r="AD252" s="798"/>
      <c r="AF252" s="789"/>
    </row>
    <row r="253" spans="1:32">
      <c r="A253" s="789"/>
      <c r="B253" s="210">
        <f t="shared" si="3"/>
        <v>212</v>
      </c>
      <c r="C253" s="210" t="s">
        <v>4141</v>
      </c>
      <c r="D253" s="210" t="s">
        <v>4142</v>
      </c>
      <c r="E253" s="210" t="s">
        <v>4143</v>
      </c>
      <c r="F253" s="790">
        <v>1</v>
      </c>
      <c r="G253" s="210" t="s">
        <v>1087</v>
      </c>
      <c r="H253" s="786">
        <v>45717</v>
      </c>
      <c r="I253" s="788">
        <v>83.115449373883337</v>
      </c>
      <c r="J253" s="937" t="s">
        <v>4144</v>
      </c>
      <c r="K253" s="937">
        <v>0</v>
      </c>
      <c r="L253" s="937">
        <v>500</v>
      </c>
      <c r="M253" s="937">
        <v>0</v>
      </c>
      <c r="N253" s="937">
        <v>0</v>
      </c>
      <c r="O253" s="210" t="s">
        <v>4145</v>
      </c>
      <c r="P253" s="210" t="s">
        <v>4146</v>
      </c>
      <c r="Q253" s="938">
        <v>46868</v>
      </c>
      <c r="R253" s="938">
        <v>52231</v>
      </c>
      <c r="S253" s="939">
        <v>12.971430060000001</v>
      </c>
      <c r="T253" s="786">
        <v>45444</v>
      </c>
      <c r="U253" s="787" t="s">
        <v>4147</v>
      </c>
      <c r="V253" s="159" t="s">
        <v>4148</v>
      </c>
      <c r="W253" s="789">
        <v>1.9708528000000006E-3</v>
      </c>
      <c r="X253" s="789"/>
      <c r="Y253" s="789"/>
      <c r="Z253" s="789"/>
      <c r="AA253" s="789" t="s">
        <v>4149</v>
      </c>
      <c r="AB253" s="789" t="s">
        <v>4150</v>
      </c>
      <c r="AC253" s="789" t="s">
        <v>1357</v>
      </c>
      <c r="AD253" s="789"/>
      <c r="AF253" s="789"/>
    </row>
    <row r="254" spans="1:32">
      <c r="A254" s="789"/>
      <c r="B254" s="793">
        <f t="shared" si="3"/>
        <v>213</v>
      </c>
      <c r="C254" s="793" t="s">
        <v>4151</v>
      </c>
      <c r="D254" s="793" t="s">
        <v>4152</v>
      </c>
      <c r="E254" s="793" t="s">
        <v>4153</v>
      </c>
      <c r="F254" s="794">
        <v>1</v>
      </c>
      <c r="G254" s="793" t="s">
        <v>1088</v>
      </c>
      <c r="H254" s="795">
        <v>45717</v>
      </c>
      <c r="I254" s="796">
        <v>65.304995936622589</v>
      </c>
      <c r="J254" s="934" t="s">
        <v>4154</v>
      </c>
      <c r="K254" s="934">
        <v>0</v>
      </c>
      <c r="L254" s="934">
        <v>750</v>
      </c>
      <c r="M254" s="934">
        <v>0</v>
      </c>
      <c r="N254" s="934">
        <v>0</v>
      </c>
      <c r="O254" s="793" t="s">
        <v>4155</v>
      </c>
      <c r="P254" s="793" t="s">
        <v>4156</v>
      </c>
      <c r="Q254" s="935">
        <v>46868</v>
      </c>
      <c r="R254" s="935">
        <v>52231</v>
      </c>
      <c r="S254" s="936">
        <v>10.16701434</v>
      </c>
      <c r="T254" s="795">
        <v>45444</v>
      </c>
      <c r="U254" s="797" t="s">
        <v>4157</v>
      </c>
      <c r="V254" s="799" t="s">
        <v>4158</v>
      </c>
      <c r="W254" s="798">
        <v>1.5485271999999997E-3</v>
      </c>
      <c r="X254" s="798"/>
      <c r="Y254" s="798"/>
      <c r="Z254" s="798"/>
      <c r="AA254" s="798" t="s">
        <v>4159</v>
      </c>
      <c r="AB254" s="798" t="s">
        <v>4160</v>
      </c>
      <c r="AC254" s="798" t="s">
        <v>1356</v>
      </c>
      <c r="AD254" s="798"/>
      <c r="AF254" s="789"/>
    </row>
    <row r="255" spans="1:32">
      <c r="A255" s="789"/>
      <c r="B255" s="210">
        <f t="shared" si="3"/>
        <v>214</v>
      </c>
      <c r="C255" s="210" t="s">
        <v>4161</v>
      </c>
      <c r="D255" s="210" t="s">
        <v>4162</v>
      </c>
      <c r="E255" s="210" t="s">
        <v>4163</v>
      </c>
      <c r="F255" s="790">
        <v>1</v>
      </c>
      <c r="G255" s="210" t="s">
        <v>1089</v>
      </c>
      <c r="H255" s="786">
        <v>45717</v>
      </c>
      <c r="I255" s="788">
        <v>27.409245247300014</v>
      </c>
      <c r="J255" s="937" t="s">
        <v>4164</v>
      </c>
      <c r="K255" s="937">
        <v>0</v>
      </c>
      <c r="L255" s="937">
        <v>345</v>
      </c>
      <c r="M255" s="937">
        <v>150</v>
      </c>
      <c r="N255" s="937">
        <v>0</v>
      </c>
      <c r="O255" s="210" t="s">
        <v>4165</v>
      </c>
      <c r="P255" s="210" t="s">
        <v>4166</v>
      </c>
      <c r="Q255" s="938">
        <v>46339</v>
      </c>
      <c r="R255" s="938">
        <v>52231</v>
      </c>
      <c r="S255" s="939">
        <v>4.6830430199999995</v>
      </c>
      <c r="T255" s="786">
        <v>45444</v>
      </c>
      <c r="U255" s="787" t="s">
        <v>4167</v>
      </c>
      <c r="V255" s="159" t="s">
        <v>4168</v>
      </c>
      <c r="W255" s="789">
        <v>7.6424399999999997E-4</v>
      </c>
      <c r="X255" s="789"/>
      <c r="Y255" s="789"/>
      <c r="Z255" s="789"/>
      <c r="AA255" s="789" t="s">
        <v>4169</v>
      </c>
      <c r="AB255" s="789" t="s">
        <v>4170</v>
      </c>
      <c r="AC255" s="789" t="s">
        <v>1210</v>
      </c>
      <c r="AD255" s="789"/>
      <c r="AF255" s="789"/>
    </row>
    <row r="256" spans="1:32">
      <c r="A256" s="789"/>
      <c r="B256" s="793">
        <f t="shared" si="3"/>
        <v>215</v>
      </c>
      <c r="C256" s="793" t="s">
        <v>4171</v>
      </c>
      <c r="D256" s="793" t="s">
        <v>4172</v>
      </c>
      <c r="E256" s="793" t="s">
        <v>4173</v>
      </c>
      <c r="F256" s="794">
        <v>1</v>
      </c>
      <c r="G256" s="793" t="s">
        <v>1090</v>
      </c>
      <c r="H256" s="795">
        <v>45717</v>
      </c>
      <c r="I256" s="796">
        <v>9.5336505208000037</v>
      </c>
      <c r="J256" s="934" t="s">
        <v>4174</v>
      </c>
      <c r="K256" s="934">
        <v>0</v>
      </c>
      <c r="L256" s="934">
        <v>345</v>
      </c>
      <c r="M256" s="934">
        <v>0</v>
      </c>
      <c r="N256" s="934">
        <v>0</v>
      </c>
      <c r="O256" s="793" t="s">
        <v>4175</v>
      </c>
      <c r="P256" s="793" t="s">
        <v>4176</v>
      </c>
      <c r="Q256" s="935">
        <v>46339</v>
      </c>
      <c r="R256" s="935">
        <v>52231</v>
      </c>
      <c r="S256" s="936">
        <v>1.5610143400000001</v>
      </c>
      <c r="T256" s="795">
        <v>45444</v>
      </c>
      <c r="U256" s="797" t="s">
        <v>4177</v>
      </c>
      <c r="V256" s="799" t="s">
        <v>4178</v>
      </c>
      <c r="W256" s="798">
        <v>2.6582400000000001E-4</v>
      </c>
      <c r="X256" s="798"/>
      <c r="Y256" s="798"/>
      <c r="Z256" s="798"/>
      <c r="AA256" s="798" t="s">
        <v>4179</v>
      </c>
      <c r="AB256" s="798" t="s">
        <v>4180</v>
      </c>
      <c r="AC256" s="798" t="s">
        <v>1206</v>
      </c>
      <c r="AD256" s="798"/>
      <c r="AF256" s="789"/>
    </row>
    <row r="257" spans="1:32">
      <c r="A257" s="789"/>
      <c r="B257" s="210">
        <f t="shared" si="3"/>
        <v>216</v>
      </c>
      <c r="C257" s="210" t="s">
        <v>4181</v>
      </c>
      <c r="D257" s="210" t="s">
        <v>4182</v>
      </c>
      <c r="E257" s="210" t="s">
        <v>4183</v>
      </c>
      <c r="F257" s="790">
        <v>1</v>
      </c>
      <c r="G257" s="210" t="s">
        <v>1091</v>
      </c>
      <c r="H257" s="786">
        <v>45717</v>
      </c>
      <c r="I257" s="788">
        <v>27.409245247300014</v>
      </c>
      <c r="J257" s="937" t="s">
        <v>4184</v>
      </c>
      <c r="K257" s="937">
        <v>0</v>
      </c>
      <c r="L257" s="937">
        <v>345</v>
      </c>
      <c r="M257" s="937">
        <v>150</v>
      </c>
      <c r="N257" s="937">
        <v>0</v>
      </c>
      <c r="O257" s="210" t="s">
        <v>4185</v>
      </c>
      <c r="P257" s="210" t="s">
        <v>4186</v>
      </c>
      <c r="Q257" s="938">
        <v>46339</v>
      </c>
      <c r="R257" s="938">
        <v>52231</v>
      </c>
      <c r="S257" s="939">
        <v>4.6830430199999995</v>
      </c>
      <c r="T257" s="786">
        <v>45444</v>
      </c>
      <c r="U257" s="787" t="s">
        <v>4187</v>
      </c>
      <c r="V257" s="159" t="s">
        <v>4188</v>
      </c>
      <c r="W257" s="789">
        <v>7.6424399999999997E-4</v>
      </c>
      <c r="X257" s="789"/>
      <c r="Y257" s="789"/>
      <c r="Z257" s="789"/>
      <c r="AA257" s="789" t="s">
        <v>4189</v>
      </c>
      <c r="AB257" s="789" t="s">
        <v>4190</v>
      </c>
      <c r="AC257" s="789" t="s">
        <v>1209</v>
      </c>
      <c r="AD257" s="789"/>
      <c r="AF257" s="789"/>
    </row>
    <row r="258" spans="1:32">
      <c r="A258" s="789"/>
      <c r="B258" s="793">
        <f t="shared" si="3"/>
        <v>217</v>
      </c>
      <c r="C258" s="793" t="s">
        <v>4191</v>
      </c>
      <c r="D258" s="793" t="s">
        <v>4192</v>
      </c>
      <c r="E258" s="793" t="s">
        <v>4193</v>
      </c>
      <c r="F258" s="794">
        <v>1</v>
      </c>
      <c r="G258" s="793" t="s">
        <v>1092</v>
      </c>
      <c r="H258" s="795">
        <v>45717</v>
      </c>
      <c r="I258" s="796">
        <v>27.409245247300014</v>
      </c>
      <c r="J258" s="934" t="s">
        <v>4194</v>
      </c>
      <c r="K258" s="934">
        <v>0</v>
      </c>
      <c r="L258" s="934">
        <v>345</v>
      </c>
      <c r="M258" s="934">
        <v>150</v>
      </c>
      <c r="N258" s="934">
        <v>0</v>
      </c>
      <c r="O258" s="793" t="s">
        <v>4195</v>
      </c>
      <c r="P258" s="793" t="s">
        <v>4196</v>
      </c>
      <c r="Q258" s="935">
        <v>46339</v>
      </c>
      <c r="R258" s="935">
        <v>52231</v>
      </c>
      <c r="S258" s="936">
        <v>4.6830430199999995</v>
      </c>
      <c r="T258" s="795">
        <v>45444</v>
      </c>
      <c r="U258" s="797" t="s">
        <v>4197</v>
      </c>
      <c r="V258" s="799" t="s">
        <v>4198</v>
      </c>
      <c r="W258" s="798">
        <v>7.6424399999999997E-4</v>
      </c>
      <c r="X258" s="798"/>
      <c r="Y258" s="798"/>
      <c r="Z258" s="798"/>
      <c r="AA258" s="798" t="s">
        <v>4199</v>
      </c>
      <c r="AB258" s="798" t="s">
        <v>4200</v>
      </c>
      <c r="AC258" s="798" t="s">
        <v>1208</v>
      </c>
      <c r="AD258" s="798"/>
      <c r="AF258" s="789"/>
    </row>
    <row r="259" spans="1:32">
      <c r="A259" s="789"/>
      <c r="B259" s="210">
        <f t="shared" si="3"/>
        <v>218</v>
      </c>
      <c r="C259" s="210" t="s">
        <v>4201</v>
      </c>
      <c r="D259" s="210" t="s">
        <v>4202</v>
      </c>
      <c r="E259" s="210" t="s">
        <v>4203</v>
      </c>
      <c r="F259" s="790">
        <v>1</v>
      </c>
      <c r="G259" s="210" t="s">
        <v>1093</v>
      </c>
      <c r="H259" s="786">
        <v>45717</v>
      </c>
      <c r="I259" s="788">
        <v>27.409245247300014</v>
      </c>
      <c r="J259" s="937" t="s">
        <v>4204</v>
      </c>
      <c r="K259" s="937">
        <v>0</v>
      </c>
      <c r="L259" s="937">
        <v>345</v>
      </c>
      <c r="M259" s="937">
        <v>150</v>
      </c>
      <c r="N259" s="937">
        <v>0</v>
      </c>
      <c r="O259" s="210" t="s">
        <v>4205</v>
      </c>
      <c r="P259" s="210" t="s">
        <v>4206</v>
      </c>
      <c r="Q259" s="938">
        <v>46339</v>
      </c>
      <c r="R259" s="938">
        <v>52231</v>
      </c>
      <c r="S259" s="939">
        <v>4.6830430199999995</v>
      </c>
      <c r="T259" s="786">
        <v>45444</v>
      </c>
      <c r="U259" s="787" t="s">
        <v>4207</v>
      </c>
      <c r="V259" s="159" t="s">
        <v>4208</v>
      </c>
      <c r="W259" s="789">
        <v>7.6424399999999997E-4</v>
      </c>
      <c r="X259" s="789"/>
      <c r="Y259" s="789"/>
      <c r="Z259" s="789"/>
      <c r="AA259" s="789" t="s">
        <v>4209</v>
      </c>
      <c r="AB259" s="789" t="s">
        <v>4210</v>
      </c>
      <c r="AC259" s="789" t="s">
        <v>1207</v>
      </c>
      <c r="AD259" s="789"/>
      <c r="AF259" s="789"/>
    </row>
    <row r="260" spans="1:32">
      <c r="A260" s="789"/>
      <c r="B260" s="793">
        <f t="shared" si="3"/>
        <v>219</v>
      </c>
      <c r="C260" s="793" t="s">
        <v>4211</v>
      </c>
      <c r="D260" s="793" t="s">
        <v>4212</v>
      </c>
      <c r="E260" s="793" t="s">
        <v>4213</v>
      </c>
      <c r="F260" s="794">
        <v>1</v>
      </c>
      <c r="G260" s="793" t="s">
        <v>1399</v>
      </c>
      <c r="H260" s="795">
        <v>45717</v>
      </c>
      <c r="I260" s="796">
        <v>90.44920822275111</v>
      </c>
      <c r="J260" s="934" t="s">
        <v>4214</v>
      </c>
      <c r="K260" s="934">
        <v>0</v>
      </c>
      <c r="L260" s="934">
        <v>500</v>
      </c>
      <c r="M260" s="934">
        <v>0</v>
      </c>
      <c r="N260" s="934">
        <v>0</v>
      </c>
      <c r="O260" s="793" t="s">
        <v>4215</v>
      </c>
      <c r="P260" s="793" t="s">
        <v>4216</v>
      </c>
      <c r="Q260" s="935">
        <v>46660</v>
      </c>
      <c r="R260" s="935">
        <v>52231</v>
      </c>
      <c r="S260" s="936">
        <v>13.91819592</v>
      </c>
      <c r="T260" s="795">
        <v>45444</v>
      </c>
      <c r="U260" s="797" t="s">
        <v>4217</v>
      </c>
      <c r="V260" s="799" t="s">
        <v>4218</v>
      </c>
      <c r="W260" s="798">
        <v>2.3003567755931438E-2</v>
      </c>
      <c r="X260" s="798"/>
      <c r="Y260" s="798"/>
      <c r="Z260" s="798"/>
      <c r="AA260" s="798" t="s">
        <v>4219</v>
      </c>
      <c r="AB260" s="798" t="s">
        <v>4220</v>
      </c>
      <c r="AC260" s="798" t="s">
        <v>1400</v>
      </c>
      <c r="AD260" s="798" t="s">
        <v>1784</v>
      </c>
      <c r="AF260" s="789"/>
    </row>
    <row r="261" spans="1:32">
      <c r="A261" s="789"/>
      <c r="B261" s="210">
        <f t="shared" si="3"/>
        <v>220</v>
      </c>
      <c r="C261" s="210" t="s">
        <v>4221</v>
      </c>
      <c r="D261" s="210" t="s">
        <v>1401</v>
      </c>
      <c r="E261" s="210" t="s">
        <v>4222</v>
      </c>
      <c r="F261" s="790">
        <v>1</v>
      </c>
      <c r="G261" s="210" t="s">
        <v>1402</v>
      </c>
      <c r="H261" s="786">
        <v>45439</v>
      </c>
      <c r="I261" s="788">
        <v>183.25437063999999</v>
      </c>
      <c r="J261" s="937" t="s">
        <v>4223</v>
      </c>
      <c r="K261" s="937">
        <v>15</v>
      </c>
      <c r="L261" s="937">
        <v>230</v>
      </c>
      <c r="M261" s="937">
        <v>300</v>
      </c>
      <c r="N261" s="937">
        <v>0</v>
      </c>
      <c r="O261" s="210" t="s">
        <v>4224</v>
      </c>
      <c r="P261" s="210" t="s">
        <v>4225</v>
      </c>
      <c r="Q261" s="938">
        <v>46203</v>
      </c>
      <c r="R261" s="938">
        <v>56428</v>
      </c>
      <c r="S261" s="939">
        <v>12.061856925258256</v>
      </c>
      <c r="T261" s="786">
        <v>45444</v>
      </c>
      <c r="U261" s="787" t="s">
        <v>4226</v>
      </c>
      <c r="V261" s="159" t="s">
        <v>4227</v>
      </c>
      <c r="W261" s="789" t="s">
        <v>4228</v>
      </c>
      <c r="X261" s="789"/>
      <c r="Y261" s="789"/>
      <c r="Z261" s="789"/>
      <c r="AA261" s="789" t="s">
        <v>1403</v>
      </c>
      <c r="AB261" s="789" t="s">
        <v>4229</v>
      </c>
      <c r="AC261" s="789" t="s">
        <v>1404</v>
      </c>
      <c r="AD261" s="789" t="s">
        <v>1710</v>
      </c>
      <c r="AF261" s="789"/>
    </row>
    <row r="262" spans="1:32">
      <c r="A262" s="789"/>
      <c r="B262" s="793">
        <f t="shared" si="3"/>
        <v>221</v>
      </c>
      <c r="C262" s="793" t="s">
        <v>1405</v>
      </c>
      <c r="D262" s="793" t="s">
        <v>1406</v>
      </c>
      <c r="E262" s="793" t="s">
        <v>4230</v>
      </c>
      <c r="F262" s="794">
        <v>1</v>
      </c>
      <c r="G262" s="793" t="s">
        <v>1407</v>
      </c>
      <c r="H262" s="795">
        <v>45439</v>
      </c>
      <c r="I262" s="798">
        <v>981.5</v>
      </c>
      <c r="J262" s="934">
        <v>13</v>
      </c>
      <c r="K262" s="934">
        <v>336.8</v>
      </c>
      <c r="L262" s="934">
        <v>500</v>
      </c>
      <c r="M262" s="934">
        <v>900</v>
      </c>
      <c r="N262" s="934">
        <v>0</v>
      </c>
      <c r="O262" s="793" t="s">
        <v>4231</v>
      </c>
      <c r="P262" s="793" t="s">
        <v>4232</v>
      </c>
      <c r="Q262" s="935">
        <v>47299</v>
      </c>
      <c r="R262" s="935">
        <v>56428</v>
      </c>
      <c r="S262" s="936">
        <v>118.66443578602123</v>
      </c>
      <c r="T262" s="795">
        <v>45444</v>
      </c>
      <c r="U262" s="797" t="s">
        <v>4233</v>
      </c>
      <c r="V262" s="799" t="s">
        <v>4234</v>
      </c>
      <c r="W262" s="798" t="s">
        <v>4235</v>
      </c>
      <c r="X262" s="798"/>
      <c r="Y262" s="798"/>
      <c r="Z262" s="798"/>
      <c r="AA262" s="798" t="s">
        <v>1408</v>
      </c>
      <c r="AB262" s="798" t="s">
        <v>4236</v>
      </c>
      <c r="AC262" s="798" t="s">
        <v>1409</v>
      </c>
      <c r="AD262" s="798" t="s">
        <v>4237</v>
      </c>
      <c r="AF262" s="789"/>
    </row>
    <row r="263" spans="1:32">
      <c r="A263" s="789"/>
      <c r="B263" s="210">
        <f t="shared" si="3"/>
        <v>222</v>
      </c>
      <c r="C263" s="210" t="s">
        <v>4238</v>
      </c>
      <c r="D263" s="210" t="s">
        <v>1410</v>
      </c>
      <c r="E263" s="210" t="s">
        <v>4239</v>
      </c>
      <c r="F263" s="790">
        <v>1</v>
      </c>
      <c r="G263" s="210" t="s">
        <v>1411</v>
      </c>
      <c r="H263" s="786">
        <v>45439</v>
      </c>
      <c r="I263" s="788">
        <v>2643</v>
      </c>
      <c r="J263" s="937">
        <v>12</v>
      </c>
      <c r="K263" s="937">
        <v>1081.55</v>
      </c>
      <c r="L263" s="937">
        <v>500</v>
      </c>
      <c r="M263" s="937">
        <v>3900</v>
      </c>
      <c r="N263" s="937">
        <v>1290</v>
      </c>
      <c r="O263" s="210" t="s">
        <v>1412</v>
      </c>
      <c r="P263" s="210" t="s">
        <v>4240</v>
      </c>
      <c r="Q263" s="938">
        <v>47482</v>
      </c>
      <c r="R263" s="938">
        <v>56428</v>
      </c>
      <c r="S263" s="939">
        <v>313.01126393028568</v>
      </c>
      <c r="T263" s="786">
        <v>45444</v>
      </c>
      <c r="U263" s="787" t="s">
        <v>4241</v>
      </c>
      <c r="V263" s="159" t="s">
        <v>4242</v>
      </c>
      <c r="W263" s="789" t="s">
        <v>4243</v>
      </c>
      <c r="X263" s="789"/>
      <c r="Y263" s="789"/>
      <c r="Z263" s="789"/>
      <c r="AA263" s="789" t="s">
        <v>1413</v>
      </c>
      <c r="AB263" s="789" t="s">
        <v>4244</v>
      </c>
      <c r="AC263" s="789" t="s">
        <v>1414</v>
      </c>
      <c r="AD263" s="789" t="s">
        <v>4245</v>
      </c>
      <c r="AF263" s="789"/>
    </row>
    <row r="264" spans="1:32">
      <c r="A264" s="789"/>
      <c r="B264" s="793">
        <f t="shared" si="3"/>
        <v>223</v>
      </c>
      <c r="C264" s="793" t="s">
        <v>4246</v>
      </c>
      <c r="D264" s="793" t="s">
        <v>1415</v>
      </c>
      <c r="E264" s="793" t="s">
        <v>4247</v>
      </c>
      <c r="F264" s="794">
        <v>1</v>
      </c>
      <c r="G264" s="793" t="s">
        <v>1416</v>
      </c>
      <c r="H264" s="795">
        <v>45439</v>
      </c>
      <c r="I264" s="798">
        <v>1755</v>
      </c>
      <c r="J264" s="934">
        <v>18</v>
      </c>
      <c r="K264" s="934">
        <v>534</v>
      </c>
      <c r="L264" s="934">
        <v>500</v>
      </c>
      <c r="M264" s="934">
        <v>0</v>
      </c>
      <c r="N264" s="934">
        <v>960</v>
      </c>
      <c r="O264" s="793" t="s">
        <v>1417</v>
      </c>
      <c r="P264" s="793" t="s">
        <v>4248</v>
      </c>
      <c r="Q264" s="935">
        <v>47299</v>
      </c>
      <c r="R264" s="935">
        <v>56428</v>
      </c>
      <c r="S264" s="936">
        <v>168.30574203085911</v>
      </c>
      <c r="T264" s="795">
        <v>45444</v>
      </c>
      <c r="U264" s="797" t="s">
        <v>4249</v>
      </c>
      <c r="V264" s="799" t="s">
        <v>4250</v>
      </c>
      <c r="W264" s="798" t="s">
        <v>4251</v>
      </c>
      <c r="X264" s="798"/>
      <c r="Y264" s="798"/>
      <c r="Z264" s="798"/>
      <c r="AA264" s="798" t="s">
        <v>1418</v>
      </c>
      <c r="AB264" s="798" t="s">
        <v>4252</v>
      </c>
      <c r="AC264" s="798" t="s">
        <v>1419</v>
      </c>
      <c r="AD264" s="798" t="s">
        <v>4253</v>
      </c>
      <c r="AF264" s="789"/>
    </row>
    <row r="265" spans="1:32">
      <c r="A265" s="789"/>
      <c r="B265" s="210">
        <f t="shared" si="3"/>
        <v>224</v>
      </c>
      <c r="C265" s="210" t="s">
        <v>4254</v>
      </c>
      <c r="D265" s="210" t="s">
        <v>4255</v>
      </c>
      <c r="E265" s="210" t="s">
        <v>4256</v>
      </c>
      <c r="F265" s="790">
        <v>1</v>
      </c>
      <c r="G265" s="210" t="s">
        <v>1604</v>
      </c>
      <c r="H265" s="786">
        <v>45717</v>
      </c>
      <c r="I265" s="788">
        <v>54.942946250849737</v>
      </c>
      <c r="J265" s="937" t="s">
        <v>4257</v>
      </c>
      <c r="K265" s="937">
        <v>0</v>
      </c>
      <c r="L265" s="937">
        <v>500</v>
      </c>
      <c r="M265" s="937">
        <v>700</v>
      </c>
      <c r="N265" s="937">
        <v>0</v>
      </c>
      <c r="O265" s="210" t="s">
        <v>4258</v>
      </c>
      <c r="P265" s="210" t="s">
        <v>4259</v>
      </c>
      <c r="Q265" s="938">
        <v>46549</v>
      </c>
      <c r="R265" s="938">
        <v>52231</v>
      </c>
      <c r="S265" s="939">
        <v>12.678681510000001</v>
      </c>
      <c r="T265" s="786">
        <v>45444</v>
      </c>
      <c r="U265" s="787" t="s">
        <v>4260</v>
      </c>
      <c r="V265" s="159" t="s">
        <v>4261</v>
      </c>
      <c r="W265" s="789">
        <v>2.8447079001060432E-3</v>
      </c>
      <c r="X265" s="789"/>
      <c r="Y265" s="789"/>
      <c r="Z265" s="789"/>
      <c r="AA265" s="789" t="s">
        <v>4262</v>
      </c>
      <c r="AB265" s="789" t="s">
        <v>4263</v>
      </c>
      <c r="AC265" s="789" t="s">
        <v>1605</v>
      </c>
      <c r="AD265" s="789" t="s">
        <v>1785</v>
      </c>
      <c r="AF265" s="789"/>
    </row>
    <row r="266" spans="1:32">
      <c r="A266" s="789"/>
      <c r="B266" s="793">
        <f t="shared" si="3"/>
        <v>225</v>
      </c>
      <c r="C266" s="793" t="s">
        <v>4264</v>
      </c>
      <c r="D266" s="793" t="s">
        <v>4265</v>
      </c>
      <c r="E266" s="793" t="s">
        <v>4266</v>
      </c>
      <c r="F266" s="794">
        <v>1</v>
      </c>
      <c r="G266" s="793" t="s">
        <v>1606</v>
      </c>
      <c r="H266" s="795">
        <v>45717</v>
      </c>
      <c r="I266" s="796">
        <v>54.942946250849737</v>
      </c>
      <c r="J266" s="934" t="s">
        <v>4267</v>
      </c>
      <c r="K266" s="934">
        <v>0</v>
      </c>
      <c r="L266" s="934">
        <v>500</v>
      </c>
      <c r="M266" s="934">
        <v>300</v>
      </c>
      <c r="N266" s="934">
        <v>0</v>
      </c>
      <c r="O266" s="793" t="s">
        <v>4268</v>
      </c>
      <c r="P266" s="793" t="s">
        <v>4269</v>
      </c>
      <c r="Q266" s="935">
        <v>46549</v>
      </c>
      <c r="R266" s="935">
        <v>52231</v>
      </c>
      <c r="S266" s="936">
        <v>12.678681510000001</v>
      </c>
      <c r="T266" s="795">
        <v>45444</v>
      </c>
      <c r="U266" s="797" t="s">
        <v>4270</v>
      </c>
      <c r="V266" s="799" t="s">
        <v>4271</v>
      </c>
      <c r="W266" s="798">
        <v>0</v>
      </c>
      <c r="X266" s="798"/>
      <c r="Y266" s="798"/>
      <c r="Z266" s="798"/>
      <c r="AA266" s="798" t="s">
        <v>4272</v>
      </c>
      <c r="AB266" s="798" t="s">
        <v>4273</v>
      </c>
      <c r="AC266" s="798" t="s">
        <v>1607</v>
      </c>
      <c r="AD266" s="798" t="s">
        <v>4274</v>
      </c>
      <c r="AF266" s="789"/>
    </row>
    <row r="267" spans="1:32">
      <c r="A267" s="789"/>
      <c r="B267" s="210">
        <f t="shared" si="3"/>
        <v>226</v>
      </c>
      <c r="C267" s="210" t="s">
        <v>4275</v>
      </c>
      <c r="D267" s="210" t="s">
        <v>4276</v>
      </c>
      <c r="E267" s="210" t="s">
        <v>4277</v>
      </c>
      <c r="F267" s="790">
        <v>1</v>
      </c>
      <c r="G267" s="210" t="s">
        <v>1608</v>
      </c>
      <c r="H267" s="786">
        <v>45717</v>
      </c>
      <c r="I267" s="788">
        <v>13.568809218300482</v>
      </c>
      <c r="J267" s="937" t="s">
        <v>4278</v>
      </c>
      <c r="K267" s="937">
        <v>0</v>
      </c>
      <c r="L267" s="937">
        <v>500</v>
      </c>
      <c r="M267" s="937">
        <v>0</v>
      </c>
      <c r="N267" s="937">
        <v>0</v>
      </c>
      <c r="O267" s="210" t="s">
        <v>4279</v>
      </c>
      <c r="P267" s="210" t="s">
        <v>4280</v>
      </c>
      <c r="Q267" s="938">
        <v>46549</v>
      </c>
      <c r="R267" s="938">
        <v>52231</v>
      </c>
      <c r="S267" s="939">
        <v>3.1311500800000003</v>
      </c>
      <c r="T267" s="786">
        <v>45444</v>
      </c>
      <c r="U267" s="787" t="s">
        <v>4281</v>
      </c>
      <c r="V267" s="159" t="s">
        <v>4282</v>
      </c>
      <c r="W267" s="789">
        <v>3.3233249006933956E-4</v>
      </c>
      <c r="X267" s="789"/>
      <c r="Y267" s="789"/>
      <c r="Z267" s="789"/>
      <c r="AA267" s="789" t="s">
        <v>4283</v>
      </c>
      <c r="AB267" s="789" t="s">
        <v>4284</v>
      </c>
      <c r="AC267" s="789" t="s">
        <v>1609</v>
      </c>
      <c r="AD267" s="789" t="s">
        <v>4285</v>
      </c>
      <c r="AF267" s="789"/>
    </row>
    <row r="268" spans="1:32">
      <c r="A268" s="789"/>
      <c r="B268" s="793">
        <f t="shared" si="3"/>
        <v>227</v>
      </c>
      <c r="C268" s="793" t="s">
        <v>4286</v>
      </c>
      <c r="D268" s="793" t="s">
        <v>4287</v>
      </c>
      <c r="E268" s="793" t="s">
        <v>4288</v>
      </c>
      <c r="F268" s="794">
        <v>1</v>
      </c>
      <c r="G268" s="793" t="s">
        <v>1610</v>
      </c>
      <c r="H268" s="795">
        <v>45717</v>
      </c>
      <c r="I268" s="796">
        <v>5.3273445499999994</v>
      </c>
      <c r="J268" s="934" t="s">
        <v>4289</v>
      </c>
      <c r="K268" s="934">
        <v>0</v>
      </c>
      <c r="L268" s="934">
        <v>500</v>
      </c>
      <c r="M268" s="934">
        <v>0</v>
      </c>
      <c r="N268" s="934">
        <v>50</v>
      </c>
      <c r="O268" s="793" t="s">
        <v>4290</v>
      </c>
      <c r="P268" s="793" t="s">
        <v>4291</v>
      </c>
      <c r="Q268" s="935">
        <v>46302</v>
      </c>
      <c r="R268" s="935">
        <v>52231</v>
      </c>
      <c r="S268" s="936">
        <v>0.73065838000000005</v>
      </c>
      <c r="T268" s="795">
        <v>45444</v>
      </c>
      <c r="U268" s="797" t="s">
        <v>4292</v>
      </c>
      <c r="V268" s="799" t="s">
        <v>4293</v>
      </c>
      <c r="W268" s="798">
        <v>0</v>
      </c>
      <c r="X268" s="798"/>
      <c r="Y268" s="798"/>
      <c r="Z268" s="798"/>
      <c r="AA268" s="798" t="s">
        <v>4294</v>
      </c>
      <c r="AB268" s="798" t="s">
        <v>4295</v>
      </c>
      <c r="AC268" s="798" t="s">
        <v>1611</v>
      </c>
      <c r="AD268" s="798" t="s">
        <v>1786</v>
      </c>
      <c r="AF268" s="789"/>
    </row>
    <row r="269" spans="1:32">
      <c r="A269" s="789"/>
      <c r="B269" s="210">
        <f t="shared" si="3"/>
        <v>228</v>
      </c>
      <c r="C269" s="210" t="s">
        <v>4296</v>
      </c>
      <c r="D269" s="210" t="s">
        <v>4297</v>
      </c>
      <c r="E269" s="210" t="s">
        <v>4298</v>
      </c>
      <c r="F269" s="790">
        <v>1</v>
      </c>
      <c r="G269" s="210" t="s">
        <v>1612</v>
      </c>
      <c r="H269" s="786">
        <v>45717</v>
      </c>
      <c r="I269" s="788">
        <v>27.906047049333331</v>
      </c>
      <c r="J269" s="937" t="s">
        <v>4299</v>
      </c>
      <c r="K269" s="937">
        <v>0</v>
      </c>
      <c r="L269" s="937">
        <v>230</v>
      </c>
      <c r="M269" s="937">
        <v>100</v>
      </c>
      <c r="N269" s="937">
        <v>0</v>
      </c>
      <c r="O269" s="210" t="s">
        <v>4300</v>
      </c>
      <c r="P269" s="210" t="s">
        <v>4301</v>
      </c>
      <c r="Q269" s="938">
        <v>46486</v>
      </c>
      <c r="R269" s="938">
        <v>52231</v>
      </c>
      <c r="S269" s="939">
        <v>4.1737149799999997</v>
      </c>
      <c r="T269" s="786">
        <v>45444</v>
      </c>
      <c r="U269" s="787" t="s">
        <v>4302</v>
      </c>
      <c r="V269" s="159" t="s">
        <v>4303</v>
      </c>
      <c r="W269" s="789">
        <v>0</v>
      </c>
      <c r="X269" s="789"/>
      <c r="Y269" s="789"/>
      <c r="Z269" s="789"/>
      <c r="AA269" s="789" t="s">
        <v>4304</v>
      </c>
      <c r="AB269" s="789" t="s">
        <v>4305</v>
      </c>
      <c r="AC269" s="789" t="s">
        <v>1613</v>
      </c>
      <c r="AD269" s="789" t="s">
        <v>4306</v>
      </c>
      <c r="AF269" s="789"/>
    </row>
    <row r="270" spans="1:32">
      <c r="A270" s="789"/>
      <c r="B270" s="793">
        <f t="shared" si="3"/>
        <v>229</v>
      </c>
      <c r="C270" s="793" t="s">
        <v>4307</v>
      </c>
      <c r="D270" s="793" t="s">
        <v>4308</v>
      </c>
      <c r="E270" s="793" t="s">
        <v>4309</v>
      </c>
      <c r="F270" s="794">
        <v>1</v>
      </c>
      <c r="G270" s="793" t="s">
        <v>1614</v>
      </c>
      <c r="H270" s="795">
        <v>45717</v>
      </c>
      <c r="I270" s="796">
        <v>58.474662209999998</v>
      </c>
      <c r="J270" s="934" t="s">
        <v>4310</v>
      </c>
      <c r="K270" s="934">
        <v>0</v>
      </c>
      <c r="L270" s="934">
        <v>230</v>
      </c>
      <c r="M270" s="934">
        <v>40</v>
      </c>
      <c r="N270" s="934">
        <v>0</v>
      </c>
      <c r="O270" s="793" t="s">
        <v>4311</v>
      </c>
      <c r="P270" s="793" t="s">
        <v>4312</v>
      </c>
      <c r="Q270" s="935">
        <v>46486</v>
      </c>
      <c r="R270" s="935">
        <v>52231</v>
      </c>
      <c r="S270" s="936">
        <v>4.0872093999999999</v>
      </c>
      <c r="T270" s="795">
        <v>45444</v>
      </c>
      <c r="U270" s="797" t="s">
        <v>4313</v>
      </c>
      <c r="V270" s="799" t="s">
        <v>4314</v>
      </c>
      <c r="W270" s="798">
        <v>0</v>
      </c>
      <c r="X270" s="798"/>
      <c r="Y270" s="798"/>
      <c r="Z270" s="798"/>
      <c r="AA270" s="798" t="s">
        <v>4315</v>
      </c>
      <c r="AB270" s="798" t="s">
        <v>4316</v>
      </c>
      <c r="AC270" s="798" t="s">
        <v>1615</v>
      </c>
      <c r="AD270" s="798" t="s">
        <v>4317</v>
      </c>
      <c r="AF270" s="789"/>
    </row>
    <row r="271" spans="1:32">
      <c r="A271" s="789"/>
      <c r="B271" s="210">
        <f t="shared" si="3"/>
        <v>230</v>
      </c>
      <c r="C271" s="210" t="s">
        <v>4318</v>
      </c>
      <c r="D271" s="210" t="s">
        <v>4319</v>
      </c>
      <c r="E271" s="210" t="s">
        <v>4320</v>
      </c>
      <c r="F271" s="790">
        <v>1</v>
      </c>
      <c r="G271" s="210" t="s">
        <v>1616</v>
      </c>
      <c r="H271" s="786">
        <v>45717</v>
      </c>
      <c r="I271" s="788">
        <v>41.792057160000006</v>
      </c>
      <c r="J271" s="937" t="s">
        <v>4321</v>
      </c>
      <c r="K271" s="937">
        <v>0</v>
      </c>
      <c r="L271" s="937">
        <v>230</v>
      </c>
      <c r="M271" s="937">
        <v>100</v>
      </c>
      <c r="N271" s="937">
        <v>0</v>
      </c>
      <c r="O271" s="210" t="s">
        <v>4322</v>
      </c>
      <c r="P271" s="210" t="s">
        <v>4323</v>
      </c>
      <c r="Q271" s="938">
        <v>46486</v>
      </c>
      <c r="R271" s="938">
        <v>52231</v>
      </c>
      <c r="S271" s="939">
        <v>4.8419775999999999</v>
      </c>
      <c r="T271" s="786">
        <v>45444</v>
      </c>
      <c r="U271" s="787" t="s">
        <v>4324</v>
      </c>
      <c r="V271" s="159" t="s">
        <v>4325</v>
      </c>
      <c r="W271" s="789">
        <v>0</v>
      </c>
      <c r="X271" s="789"/>
      <c r="Y271" s="789"/>
      <c r="Z271" s="789"/>
      <c r="AA271" s="789" t="s">
        <v>4326</v>
      </c>
      <c r="AB271" s="789" t="s">
        <v>4327</v>
      </c>
      <c r="AC271" s="789" t="s">
        <v>1617</v>
      </c>
      <c r="AD271" s="789" t="s">
        <v>4328</v>
      </c>
      <c r="AF271" s="789"/>
    </row>
    <row r="272" spans="1:32">
      <c r="A272" s="789"/>
      <c r="B272" s="793">
        <f t="shared" si="3"/>
        <v>231</v>
      </c>
      <c r="C272" s="793" t="s">
        <v>4329</v>
      </c>
      <c r="D272" s="793" t="s">
        <v>4330</v>
      </c>
      <c r="E272" s="793" t="s">
        <v>4331</v>
      </c>
      <c r="F272" s="794">
        <v>1</v>
      </c>
      <c r="G272" s="793" t="s">
        <v>1618</v>
      </c>
      <c r="H272" s="795">
        <v>45717</v>
      </c>
      <c r="I272" s="796">
        <v>26.990885550000002</v>
      </c>
      <c r="J272" s="934" t="s">
        <v>4332</v>
      </c>
      <c r="K272" s="934">
        <v>0</v>
      </c>
      <c r="L272" s="934">
        <v>230</v>
      </c>
      <c r="M272" s="934">
        <v>60</v>
      </c>
      <c r="N272" s="934">
        <v>0</v>
      </c>
      <c r="O272" s="793" t="s">
        <v>4333</v>
      </c>
      <c r="P272" s="793" t="s">
        <v>4334</v>
      </c>
      <c r="Q272" s="935">
        <v>46486</v>
      </c>
      <c r="R272" s="935">
        <v>52231</v>
      </c>
      <c r="S272" s="936">
        <v>3.9478309399999998</v>
      </c>
      <c r="T272" s="795">
        <v>45444</v>
      </c>
      <c r="U272" s="797" t="s">
        <v>4335</v>
      </c>
      <c r="V272" s="799" t="s">
        <v>4336</v>
      </c>
      <c r="W272" s="798">
        <v>0</v>
      </c>
      <c r="X272" s="798"/>
      <c r="Y272" s="798"/>
      <c r="Z272" s="798"/>
      <c r="AA272" s="798" t="s">
        <v>4337</v>
      </c>
      <c r="AB272" s="798" t="s">
        <v>4338</v>
      </c>
      <c r="AC272" s="798" t="s">
        <v>1619</v>
      </c>
      <c r="AD272" s="798" t="s">
        <v>4339</v>
      </c>
      <c r="AF272" s="789"/>
    </row>
    <row r="273" spans="1:32">
      <c r="A273" s="789"/>
      <c r="B273" s="210">
        <f t="shared" si="3"/>
        <v>232</v>
      </c>
      <c r="C273" s="210" t="s">
        <v>4340</v>
      </c>
      <c r="D273" s="210" t="s">
        <v>4341</v>
      </c>
      <c r="E273" s="210" t="s">
        <v>4342</v>
      </c>
      <c r="F273" s="790">
        <v>1</v>
      </c>
      <c r="G273" s="210" t="s">
        <v>1620</v>
      </c>
      <c r="H273" s="786">
        <v>45717</v>
      </c>
      <c r="I273" s="788">
        <v>27.033205839999997</v>
      </c>
      <c r="J273" s="937" t="s">
        <v>4343</v>
      </c>
      <c r="K273" s="937">
        <v>0</v>
      </c>
      <c r="L273" s="937">
        <v>230</v>
      </c>
      <c r="M273" s="937">
        <v>40</v>
      </c>
      <c r="N273" s="937">
        <v>0</v>
      </c>
      <c r="O273" s="210" t="s">
        <v>4344</v>
      </c>
      <c r="P273" s="210" t="s">
        <v>4345</v>
      </c>
      <c r="Q273" s="938">
        <v>46486</v>
      </c>
      <c r="R273" s="938">
        <v>52231</v>
      </c>
      <c r="S273" s="939">
        <v>4.0872093999999999</v>
      </c>
      <c r="T273" s="786">
        <v>45444</v>
      </c>
      <c r="U273" s="787" t="s">
        <v>4346</v>
      </c>
      <c r="V273" s="159" t="s">
        <v>4347</v>
      </c>
      <c r="W273" s="789">
        <v>0</v>
      </c>
      <c r="X273" s="789"/>
      <c r="Y273" s="789"/>
      <c r="Z273" s="789"/>
      <c r="AA273" s="789" t="s">
        <v>4348</v>
      </c>
      <c r="AB273" s="789" t="s">
        <v>4349</v>
      </c>
      <c r="AC273" s="789" t="s">
        <v>1621</v>
      </c>
      <c r="AD273" s="789" t="s">
        <v>4350</v>
      </c>
      <c r="AF273" s="789"/>
    </row>
    <row r="274" spans="1:32">
      <c r="A274" s="789"/>
      <c r="B274" s="793">
        <f t="shared" si="3"/>
        <v>233</v>
      </c>
      <c r="C274" s="793" t="s">
        <v>4351</v>
      </c>
      <c r="D274" s="793" t="s">
        <v>4352</v>
      </c>
      <c r="E274" s="793" t="s">
        <v>4353</v>
      </c>
      <c r="F274" s="794">
        <v>1</v>
      </c>
      <c r="G274" s="793" t="s">
        <v>1622</v>
      </c>
      <c r="H274" s="795">
        <v>45717</v>
      </c>
      <c r="I274" s="796">
        <v>30.699424820000004</v>
      </c>
      <c r="J274" s="934" t="s">
        <v>4354</v>
      </c>
      <c r="K274" s="934">
        <v>0</v>
      </c>
      <c r="L274" s="934">
        <v>230</v>
      </c>
      <c r="M274" s="934">
        <v>100</v>
      </c>
      <c r="N274" s="934">
        <v>0</v>
      </c>
      <c r="O274" s="793" t="s">
        <v>4355</v>
      </c>
      <c r="P274" s="793" t="s">
        <v>4356</v>
      </c>
      <c r="Q274" s="935">
        <v>46500</v>
      </c>
      <c r="R274" s="935">
        <v>52231</v>
      </c>
      <c r="S274" s="936">
        <v>5.0861051399999999</v>
      </c>
      <c r="T274" s="795">
        <v>45444</v>
      </c>
      <c r="U274" s="797" t="s">
        <v>4357</v>
      </c>
      <c r="V274" s="799" t="s">
        <v>4358</v>
      </c>
      <c r="W274" s="798">
        <v>0</v>
      </c>
      <c r="X274" s="798"/>
      <c r="Y274" s="798"/>
      <c r="Z274" s="798"/>
      <c r="AA274" s="798" t="s">
        <v>4359</v>
      </c>
      <c r="AB274" s="798" t="s">
        <v>4360</v>
      </c>
      <c r="AC274" s="798" t="s">
        <v>1623</v>
      </c>
      <c r="AD274" s="798" t="s">
        <v>1787</v>
      </c>
      <c r="AF274" s="789"/>
    </row>
    <row r="275" spans="1:32">
      <c r="A275" s="789"/>
      <c r="B275" s="210">
        <f t="shared" si="3"/>
        <v>234</v>
      </c>
      <c r="C275" s="210" t="s">
        <v>4361</v>
      </c>
      <c r="D275" s="210" t="s">
        <v>4362</v>
      </c>
      <c r="E275" s="210" t="s">
        <v>4363</v>
      </c>
      <c r="F275" s="790">
        <v>1</v>
      </c>
      <c r="G275" s="210" t="s">
        <v>1624</v>
      </c>
      <c r="H275" s="786">
        <v>45717</v>
      </c>
      <c r="I275" s="788">
        <v>39.627334500000011</v>
      </c>
      <c r="J275" s="937" t="s">
        <v>4364</v>
      </c>
      <c r="K275" s="937">
        <v>0</v>
      </c>
      <c r="L275" s="937">
        <v>230</v>
      </c>
      <c r="M275" s="937">
        <v>100</v>
      </c>
      <c r="N275" s="937">
        <v>0</v>
      </c>
      <c r="O275" s="210" t="s">
        <v>4365</v>
      </c>
      <c r="P275" s="210" t="s">
        <v>4366</v>
      </c>
      <c r="Q275" s="938">
        <v>46500</v>
      </c>
      <c r="R275" s="938">
        <v>52231</v>
      </c>
      <c r="S275" s="939">
        <v>5.2844150700000005</v>
      </c>
      <c r="T275" s="786">
        <v>45444</v>
      </c>
      <c r="U275" s="787" t="s">
        <v>4367</v>
      </c>
      <c r="V275" s="159" t="s">
        <v>4368</v>
      </c>
      <c r="W275" s="789">
        <v>1.316604E-2</v>
      </c>
      <c r="X275" s="789"/>
      <c r="Y275" s="789"/>
      <c r="Z275" s="789"/>
      <c r="AA275" s="789" t="s">
        <v>4369</v>
      </c>
      <c r="AB275" s="789" t="s">
        <v>4370</v>
      </c>
      <c r="AC275" s="789" t="s">
        <v>1625</v>
      </c>
      <c r="AD275" s="789" t="s">
        <v>4371</v>
      </c>
      <c r="AF275" s="789"/>
    </row>
    <row r="276" spans="1:32">
      <c r="A276" s="789"/>
      <c r="B276" s="793">
        <f t="shared" si="3"/>
        <v>235</v>
      </c>
      <c r="C276" s="793" t="s">
        <v>4372</v>
      </c>
      <c r="D276" s="793" t="s">
        <v>4373</v>
      </c>
      <c r="E276" s="793" t="s">
        <v>4374</v>
      </c>
      <c r="F276" s="794">
        <v>1</v>
      </c>
      <c r="G276" s="793" t="s">
        <v>1626</v>
      </c>
      <c r="H276" s="795">
        <v>45717</v>
      </c>
      <c r="I276" s="796">
        <v>36.967195398666668</v>
      </c>
      <c r="J276" s="934" t="s">
        <v>4375</v>
      </c>
      <c r="K276" s="934">
        <v>0</v>
      </c>
      <c r="L276" s="934">
        <v>230</v>
      </c>
      <c r="M276" s="934">
        <v>150</v>
      </c>
      <c r="N276" s="934">
        <v>0</v>
      </c>
      <c r="O276" s="793" t="s">
        <v>4376</v>
      </c>
      <c r="P276" s="793" t="s">
        <v>4377</v>
      </c>
      <c r="Q276" s="935">
        <v>46535</v>
      </c>
      <c r="R276" s="935">
        <v>52231</v>
      </c>
      <c r="S276" s="936">
        <v>4.77288421</v>
      </c>
      <c r="T276" s="795">
        <v>45444</v>
      </c>
      <c r="U276" s="797" t="s">
        <v>4378</v>
      </c>
      <c r="V276" s="799" t="s">
        <v>4379</v>
      </c>
      <c r="W276" s="798">
        <v>0</v>
      </c>
      <c r="X276" s="798"/>
      <c r="Y276" s="798"/>
      <c r="Z276" s="798"/>
      <c r="AA276" s="798" t="s">
        <v>4380</v>
      </c>
      <c r="AB276" s="798" t="s">
        <v>4381</v>
      </c>
      <c r="AC276" s="798" t="s">
        <v>1627</v>
      </c>
      <c r="AD276" s="798" t="s">
        <v>1788</v>
      </c>
      <c r="AF276" s="789"/>
    </row>
    <row r="277" spans="1:32">
      <c r="A277" s="789"/>
      <c r="B277" s="210">
        <f t="shared" si="3"/>
        <v>236</v>
      </c>
      <c r="C277" s="210" t="s">
        <v>4382</v>
      </c>
      <c r="D277" s="210" t="s">
        <v>4383</v>
      </c>
      <c r="E277" s="210" t="s">
        <v>4384</v>
      </c>
      <c r="F277" s="790">
        <v>1</v>
      </c>
      <c r="G277" s="210" t="s">
        <v>1628</v>
      </c>
      <c r="H277" s="786">
        <v>45717</v>
      </c>
      <c r="I277" s="788">
        <v>29.092731029999999</v>
      </c>
      <c r="J277" s="937" t="s">
        <v>4385</v>
      </c>
      <c r="K277" s="937">
        <v>0</v>
      </c>
      <c r="L277" s="937">
        <v>230</v>
      </c>
      <c r="M277" s="937">
        <v>100</v>
      </c>
      <c r="N277" s="937">
        <v>0</v>
      </c>
      <c r="O277" s="210" t="s">
        <v>4386</v>
      </c>
      <c r="P277" s="210" t="s">
        <v>4387</v>
      </c>
      <c r="Q277" s="938">
        <v>46486</v>
      </c>
      <c r="R277" s="938">
        <v>51415</v>
      </c>
      <c r="S277" s="939">
        <v>3.2966877499999998</v>
      </c>
      <c r="T277" s="786">
        <v>45444</v>
      </c>
      <c r="U277" s="787" t="s">
        <v>4388</v>
      </c>
      <c r="V277" s="159" t="s">
        <v>4389</v>
      </c>
      <c r="W277" s="789">
        <v>4.163795E-2</v>
      </c>
      <c r="X277" s="789"/>
      <c r="Y277" s="789"/>
      <c r="Z277" s="789"/>
      <c r="AA277" s="789" t="s">
        <v>4390</v>
      </c>
      <c r="AB277" s="789" t="s">
        <v>4391</v>
      </c>
      <c r="AC277" s="789" t="s">
        <v>1629</v>
      </c>
      <c r="AD277" s="789" t="s">
        <v>1789</v>
      </c>
      <c r="AF277" s="789"/>
    </row>
    <row r="278" spans="1:32">
      <c r="A278" s="789"/>
      <c r="B278" s="793">
        <f t="shared" si="3"/>
        <v>237</v>
      </c>
      <c r="C278" s="793" t="s">
        <v>4392</v>
      </c>
      <c r="D278" s="793" t="s">
        <v>4393</v>
      </c>
      <c r="E278" s="793" t="s">
        <v>4394</v>
      </c>
      <c r="F278" s="794">
        <v>1</v>
      </c>
      <c r="G278" s="793" t="s">
        <v>1630</v>
      </c>
      <c r="H278" s="795">
        <v>45717</v>
      </c>
      <c r="I278" s="796">
        <v>39.051989080000006</v>
      </c>
      <c r="J278" s="934" t="s">
        <v>4395</v>
      </c>
      <c r="K278" s="934">
        <v>0</v>
      </c>
      <c r="L278" s="934">
        <v>230</v>
      </c>
      <c r="M278" s="934">
        <v>100</v>
      </c>
      <c r="N278" s="934">
        <v>0</v>
      </c>
      <c r="O278" s="793" t="s">
        <v>4396</v>
      </c>
      <c r="P278" s="793" t="s">
        <v>4397</v>
      </c>
      <c r="Q278" s="935">
        <v>46486</v>
      </c>
      <c r="R278" s="935">
        <v>50694</v>
      </c>
      <c r="S278" s="936">
        <v>4.6329576500000007</v>
      </c>
      <c r="T278" s="795">
        <v>45444</v>
      </c>
      <c r="U278" s="797" t="s">
        <v>4398</v>
      </c>
      <c r="V278" s="799" t="s">
        <v>4399</v>
      </c>
      <c r="W278" s="798">
        <v>6.9380800000000001E-3</v>
      </c>
      <c r="X278" s="798"/>
      <c r="Y278" s="798"/>
      <c r="Z278" s="798"/>
      <c r="AA278" s="798" t="s">
        <v>4400</v>
      </c>
      <c r="AB278" s="798" t="s">
        <v>4401</v>
      </c>
      <c r="AC278" s="798" t="s">
        <v>1631</v>
      </c>
      <c r="AD278" s="798" t="s">
        <v>4402</v>
      </c>
      <c r="AF278" s="789"/>
    </row>
    <row r="279" spans="1:32">
      <c r="A279" s="789"/>
      <c r="B279" s="210">
        <f t="shared" si="3"/>
        <v>238</v>
      </c>
      <c r="C279" s="210" t="s">
        <v>4403</v>
      </c>
      <c r="D279" s="210" t="s">
        <v>4404</v>
      </c>
      <c r="E279" s="210" t="s">
        <v>4405</v>
      </c>
      <c r="F279" s="790">
        <v>1</v>
      </c>
      <c r="G279" s="210" t="s">
        <v>1632</v>
      </c>
      <c r="H279" s="786">
        <v>45717</v>
      </c>
      <c r="I279" s="788">
        <v>28.191508219999999</v>
      </c>
      <c r="J279" s="937" t="s">
        <v>4406</v>
      </c>
      <c r="K279" s="937">
        <v>0</v>
      </c>
      <c r="L279" s="937">
        <v>230</v>
      </c>
      <c r="M279" s="937">
        <v>100</v>
      </c>
      <c r="N279" s="937">
        <v>0</v>
      </c>
      <c r="O279" s="210" t="s">
        <v>4407</v>
      </c>
      <c r="P279" s="210" t="s">
        <v>4408</v>
      </c>
      <c r="Q279" s="938">
        <v>46535</v>
      </c>
      <c r="R279" s="938">
        <v>50205</v>
      </c>
      <c r="S279" s="939">
        <v>3.7692332799999999</v>
      </c>
      <c r="T279" s="786">
        <v>45444</v>
      </c>
      <c r="U279" s="787" t="s">
        <v>4409</v>
      </c>
      <c r="V279" s="159" t="s">
        <v>4410</v>
      </c>
      <c r="W279" s="789">
        <v>0</v>
      </c>
      <c r="X279" s="789"/>
      <c r="Y279" s="789"/>
      <c r="Z279" s="789"/>
      <c r="AA279" s="789" t="s">
        <v>4411</v>
      </c>
      <c r="AB279" s="789" t="s">
        <v>4412</v>
      </c>
      <c r="AC279" s="789" t="s">
        <v>1633</v>
      </c>
      <c r="AD279" s="789" t="s">
        <v>1790</v>
      </c>
      <c r="AF279" s="789"/>
    </row>
    <row r="280" spans="1:32">
      <c r="A280" s="789"/>
      <c r="B280" s="793">
        <f t="shared" si="3"/>
        <v>239</v>
      </c>
      <c r="C280" s="793" t="s">
        <v>4413</v>
      </c>
      <c r="D280" s="793" t="s">
        <v>4414</v>
      </c>
      <c r="E280" s="793" t="s">
        <v>4415</v>
      </c>
      <c r="F280" s="794">
        <v>1</v>
      </c>
      <c r="G280" s="793" t="s">
        <v>1634</v>
      </c>
      <c r="H280" s="795">
        <v>45717</v>
      </c>
      <c r="I280" s="796">
        <v>15.297411949999999</v>
      </c>
      <c r="J280" s="934" t="s">
        <v>4416</v>
      </c>
      <c r="K280" s="934">
        <v>2.17</v>
      </c>
      <c r="L280" s="934">
        <v>230</v>
      </c>
      <c r="M280" s="934">
        <v>0</v>
      </c>
      <c r="N280" s="934">
        <v>0</v>
      </c>
      <c r="O280" s="793" t="s">
        <v>4417</v>
      </c>
      <c r="P280" s="793" t="s">
        <v>4418</v>
      </c>
      <c r="Q280" s="935">
        <v>47486</v>
      </c>
      <c r="R280" s="935">
        <v>52231</v>
      </c>
      <c r="S280" s="936">
        <v>2.5807259</v>
      </c>
      <c r="T280" s="795">
        <v>45444</v>
      </c>
      <c r="U280" s="797" t="s">
        <v>4419</v>
      </c>
      <c r="V280" s="799" t="s">
        <v>4420</v>
      </c>
      <c r="W280" s="798">
        <v>0</v>
      </c>
      <c r="X280" s="798"/>
      <c r="Y280" s="798"/>
      <c r="Z280" s="798"/>
      <c r="AA280" s="798" t="s">
        <v>4421</v>
      </c>
      <c r="AB280" s="798" t="s">
        <v>4422</v>
      </c>
      <c r="AC280" s="798" t="s">
        <v>1635</v>
      </c>
      <c r="AD280" s="798" t="s">
        <v>1791</v>
      </c>
      <c r="AF280" s="789"/>
    </row>
    <row r="281" spans="1:32">
      <c r="A281" s="789"/>
      <c r="B281" s="210">
        <f t="shared" si="3"/>
        <v>240</v>
      </c>
      <c r="C281" s="210" t="s">
        <v>4423</v>
      </c>
      <c r="D281" s="210" t="s">
        <v>4424</v>
      </c>
      <c r="E281" s="210" t="s">
        <v>4425</v>
      </c>
      <c r="F281" s="790">
        <v>1</v>
      </c>
      <c r="G281" s="210" t="s">
        <v>1636</v>
      </c>
      <c r="H281" s="786">
        <v>45717</v>
      </c>
      <c r="I281" s="788">
        <v>12.075990620000001</v>
      </c>
      <c r="J281" s="937" t="s">
        <v>4426</v>
      </c>
      <c r="K281" s="937">
        <v>2</v>
      </c>
      <c r="L281" s="937">
        <v>230</v>
      </c>
      <c r="M281" s="937">
        <v>0</v>
      </c>
      <c r="N281" s="937">
        <v>0</v>
      </c>
      <c r="O281" s="210" t="s">
        <v>4427</v>
      </c>
      <c r="P281" s="210" t="s">
        <v>4428</v>
      </c>
      <c r="Q281" s="938">
        <v>47486</v>
      </c>
      <c r="R281" s="938">
        <v>52231</v>
      </c>
      <c r="S281" s="939">
        <v>1.98177479</v>
      </c>
      <c r="T281" s="786">
        <v>45444</v>
      </c>
      <c r="U281" s="787" t="s">
        <v>4429</v>
      </c>
      <c r="V281" s="159" t="s">
        <v>4430</v>
      </c>
      <c r="W281" s="789">
        <v>0</v>
      </c>
      <c r="X281" s="789"/>
      <c r="Y281" s="789"/>
      <c r="Z281" s="789"/>
      <c r="AA281" s="789" t="s">
        <v>4431</v>
      </c>
      <c r="AB281" s="789" t="s">
        <v>4432</v>
      </c>
      <c r="AC281" s="789" t="s">
        <v>1637</v>
      </c>
      <c r="AD281" s="789" t="s">
        <v>4433</v>
      </c>
      <c r="AF281" s="789"/>
    </row>
    <row r="282" spans="1:32">
      <c r="A282" s="789"/>
      <c r="B282" s="793">
        <f t="shared" si="3"/>
        <v>241</v>
      </c>
      <c r="C282" s="793" t="s">
        <v>4434</v>
      </c>
      <c r="D282" s="793" t="s">
        <v>4435</v>
      </c>
      <c r="E282" s="793" t="s">
        <v>4436</v>
      </c>
      <c r="F282" s="794">
        <v>1</v>
      </c>
      <c r="G282" s="793" t="s">
        <v>1844</v>
      </c>
      <c r="H282" s="795">
        <v>45689</v>
      </c>
      <c r="I282" s="796">
        <v>46.013939710000002</v>
      </c>
      <c r="J282" s="934" t="s">
        <v>4437</v>
      </c>
      <c r="K282" s="934">
        <v>0</v>
      </c>
      <c r="L282" s="934">
        <v>230</v>
      </c>
      <c r="M282" s="934">
        <v>0</v>
      </c>
      <c r="N282" s="934">
        <v>0</v>
      </c>
      <c r="O282" s="793" t="s">
        <v>4438</v>
      </c>
      <c r="P282" s="793" t="s">
        <v>4439</v>
      </c>
      <c r="Q282" s="935">
        <v>46602</v>
      </c>
      <c r="R282" s="935">
        <v>52231</v>
      </c>
      <c r="S282" s="936">
        <v>7.53767824</v>
      </c>
      <c r="T282" s="795">
        <v>45444</v>
      </c>
      <c r="U282" s="797" t="s">
        <v>4440</v>
      </c>
      <c r="V282" s="799" t="s">
        <v>4441</v>
      </c>
      <c r="W282" s="798">
        <v>0</v>
      </c>
      <c r="X282" s="798"/>
      <c r="Y282" s="798"/>
      <c r="Z282" s="798"/>
      <c r="AA282" s="798" t="s">
        <v>4442</v>
      </c>
      <c r="AB282" s="798" t="s">
        <v>4443</v>
      </c>
      <c r="AC282" s="798" t="s">
        <v>1750</v>
      </c>
      <c r="AD282" s="798" t="s">
        <v>1792</v>
      </c>
      <c r="AF282" s="789"/>
    </row>
    <row r="283" spans="1:32">
      <c r="A283" s="789"/>
      <c r="B283" s="210">
        <f t="shared" si="3"/>
        <v>242</v>
      </c>
      <c r="C283" s="210" t="s">
        <v>4444</v>
      </c>
      <c r="D283" s="210" t="s">
        <v>4445</v>
      </c>
      <c r="E283" s="210" t="s">
        <v>4446</v>
      </c>
      <c r="F283" s="790">
        <v>1</v>
      </c>
      <c r="G283" s="210" t="s">
        <v>1845</v>
      </c>
      <c r="H283" s="786">
        <v>45689</v>
      </c>
      <c r="I283" s="788">
        <v>46.013939709999995</v>
      </c>
      <c r="J283" s="937" t="s">
        <v>4447</v>
      </c>
      <c r="K283" s="937">
        <v>0</v>
      </c>
      <c r="L283" s="937">
        <v>230</v>
      </c>
      <c r="M283" s="937">
        <v>0</v>
      </c>
      <c r="N283" s="937">
        <v>0</v>
      </c>
      <c r="O283" s="210" t="s">
        <v>4448</v>
      </c>
      <c r="P283" s="210" t="s">
        <v>4449</v>
      </c>
      <c r="Q283" s="938">
        <v>46602</v>
      </c>
      <c r="R283" s="938">
        <v>52231</v>
      </c>
      <c r="S283" s="939">
        <v>7.53767824</v>
      </c>
      <c r="T283" s="786">
        <v>45444</v>
      </c>
      <c r="U283" s="787" t="s">
        <v>4450</v>
      </c>
      <c r="V283" s="159" t="s">
        <v>4451</v>
      </c>
      <c r="W283" s="789">
        <v>0</v>
      </c>
      <c r="X283" s="789"/>
      <c r="Y283" s="789"/>
      <c r="Z283" s="789"/>
      <c r="AA283" s="789" t="s">
        <v>4452</v>
      </c>
      <c r="AB283" s="789" t="s">
        <v>4453</v>
      </c>
      <c r="AC283" s="789" t="s">
        <v>1751</v>
      </c>
      <c r="AD283" s="789" t="s">
        <v>4454</v>
      </c>
      <c r="AF283" s="789"/>
    </row>
    <row r="284" spans="1:32">
      <c r="A284" s="789"/>
      <c r="B284" s="793">
        <f t="shared" si="3"/>
        <v>243</v>
      </c>
      <c r="C284" s="793" t="s">
        <v>4455</v>
      </c>
      <c r="D284" s="793" t="s">
        <v>4456</v>
      </c>
      <c r="E284" s="793" t="s">
        <v>4457</v>
      </c>
      <c r="F284" s="794">
        <v>1</v>
      </c>
      <c r="G284" s="793" t="s">
        <v>1846</v>
      </c>
      <c r="H284" s="795">
        <v>45689</v>
      </c>
      <c r="I284" s="796">
        <v>32.307659790000002</v>
      </c>
      <c r="J284" s="934" t="s">
        <v>4458</v>
      </c>
      <c r="K284" s="934">
        <v>0</v>
      </c>
      <c r="L284" s="934">
        <v>230</v>
      </c>
      <c r="M284" s="934">
        <v>0</v>
      </c>
      <c r="N284" s="934">
        <v>0</v>
      </c>
      <c r="O284" s="793" t="s">
        <v>4459</v>
      </c>
      <c r="P284" s="793" t="s">
        <v>4460</v>
      </c>
      <c r="Q284" s="935">
        <v>46599</v>
      </c>
      <c r="R284" s="935">
        <v>52231</v>
      </c>
      <c r="S284" s="936">
        <v>5.29241238</v>
      </c>
      <c r="T284" s="795">
        <v>45444</v>
      </c>
      <c r="U284" s="797" t="s">
        <v>4461</v>
      </c>
      <c r="V284" s="799" t="s">
        <v>4462</v>
      </c>
      <c r="W284" s="798">
        <v>0</v>
      </c>
      <c r="X284" s="798"/>
      <c r="Y284" s="798"/>
      <c r="Z284" s="798"/>
      <c r="AA284" s="798" t="s">
        <v>4463</v>
      </c>
      <c r="AB284" s="798" t="s">
        <v>4464</v>
      </c>
      <c r="AC284" s="798" t="s">
        <v>1752</v>
      </c>
      <c r="AD284" s="798" t="s">
        <v>1793</v>
      </c>
      <c r="AF284" s="789"/>
    </row>
    <row r="285" spans="1:32">
      <c r="A285" s="789"/>
      <c r="B285" s="210">
        <f t="shared" si="3"/>
        <v>244</v>
      </c>
      <c r="C285" s="210" t="s">
        <v>4465</v>
      </c>
      <c r="D285" s="210" t="s">
        <v>4466</v>
      </c>
      <c r="E285" s="210" t="s">
        <v>4467</v>
      </c>
      <c r="F285" s="790">
        <v>1</v>
      </c>
      <c r="G285" s="210" t="s">
        <v>1847</v>
      </c>
      <c r="H285" s="786">
        <v>45689</v>
      </c>
      <c r="I285" s="788">
        <v>32.307659789999995</v>
      </c>
      <c r="J285" s="937" t="s">
        <v>4468</v>
      </c>
      <c r="K285" s="937">
        <v>0</v>
      </c>
      <c r="L285" s="937">
        <v>230</v>
      </c>
      <c r="M285" s="937">
        <v>0</v>
      </c>
      <c r="N285" s="937">
        <v>0</v>
      </c>
      <c r="O285" s="210" t="s">
        <v>4469</v>
      </c>
      <c r="P285" s="210" t="s">
        <v>4470</v>
      </c>
      <c r="Q285" s="938">
        <v>46599</v>
      </c>
      <c r="R285" s="938">
        <v>52231</v>
      </c>
      <c r="S285" s="939">
        <v>5.29241238</v>
      </c>
      <c r="T285" s="786">
        <v>45444</v>
      </c>
      <c r="U285" s="787" t="s">
        <v>4471</v>
      </c>
      <c r="V285" s="159" t="s">
        <v>4472</v>
      </c>
      <c r="W285" s="789">
        <v>0</v>
      </c>
      <c r="X285" s="789"/>
      <c r="Y285" s="789"/>
      <c r="Z285" s="789"/>
      <c r="AA285" s="789" t="s">
        <v>4473</v>
      </c>
      <c r="AB285" s="789" t="s">
        <v>4474</v>
      </c>
      <c r="AC285" s="789" t="s">
        <v>1753</v>
      </c>
      <c r="AD285" s="789" t="s">
        <v>4475</v>
      </c>
      <c r="AF285" s="789"/>
    </row>
    <row r="286" spans="1:32">
      <c r="A286" s="789"/>
      <c r="B286" s="793">
        <f t="shared" si="3"/>
        <v>245</v>
      </c>
      <c r="C286" s="793" t="s">
        <v>4476</v>
      </c>
      <c r="D286" s="793" t="s">
        <v>4477</v>
      </c>
      <c r="E286" s="793" t="s">
        <v>4478</v>
      </c>
      <c r="F286" s="794">
        <v>1</v>
      </c>
      <c r="G286" s="793" t="s">
        <v>1848</v>
      </c>
      <c r="H286" s="795">
        <v>45689</v>
      </c>
      <c r="I286" s="796">
        <v>33.049788280000001</v>
      </c>
      <c r="J286" s="934" t="s">
        <v>4479</v>
      </c>
      <c r="K286" s="934">
        <v>0</v>
      </c>
      <c r="L286" s="934">
        <v>230</v>
      </c>
      <c r="M286" s="934">
        <v>150</v>
      </c>
      <c r="N286" s="934">
        <v>0</v>
      </c>
      <c r="O286" s="793" t="s">
        <v>4480</v>
      </c>
      <c r="P286" s="793" t="s">
        <v>4481</v>
      </c>
      <c r="Q286" s="935">
        <v>46599</v>
      </c>
      <c r="R286" s="935">
        <v>52231</v>
      </c>
      <c r="S286" s="936">
        <v>5.5074701600000004</v>
      </c>
      <c r="T286" s="795">
        <v>45444</v>
      </c>
      <c r="U286" s="797" t="s">
        <v>4482</v>
      </c>
      <c r="V286" s="799" t="s">
        <v>4483</v>
      </c>
      <c r="W286" s="798">
        <v>0</v>
      </c>
      <c r="X286" s="798"/>
      <c r="Y286" s="798"/>
      <c r="Z286" s="798"/>
      <c r="AA286" s="798" t="s">
        <v>4484</v>
      </c>
      <c r="AB286" s="798" t="s">
        <v>4485</v>
      </c>
      <c r="AC286" s="798" t="s">
        <v>1754</v>
      </c>
      <c r="AD286" s="798" t="s">
        <v>1794</v>
      </c>
      <c r="AF286" s="789"/>
    </row>
    <row r="287" spans="1:32">
      <c r="A287" s="789"/>
      <c r="B287" s="210">
        <f t="shared" si="3"/>
        <v>246</v>
      </c>
      <c r="C287" s="210" t="s">
        <v>4486</v>
      </c>
      <c r="D287" s="210" t="s">
        <v>4487</v>
      </c>
      <c r="E287" s="210" t="s">
        <v>4488</v>
      </c>
      <c r="F287" s="790">
        <v>1</v>
      </c>
      <c r="G287" s="210" t="s">
        <v>1849</v>
      </c>
      <c r="H287" s="786">
        <v>45689</v>
      </c>
      <c r="I287" s="788">
        <v>33.049788280000001</v>
      </c>
      <c r="J287" s="937" t="s">
        <v>4489</v>
      </c>
      <c r="K287" s="937">
        <v>0</v>
      </c>
      <c r="L287" s="937">
        <v>230</v>
      </c>
      <c r="M287" s="937">
        <v>150</v>
      </c>
      <c r="N287" s="937">
        <v>0</v>
      </c>
      <c r="O287" s="210" t="s">
        <v>4490</v>
      </c>
      <c r="P287" s="210" t="s">
        <v>4491</v>
      </c>
      <c r="Q287" s="938">
        <v>46599</v>
      </c>
      <c r="R287" s="938">
        <v>52231</v>
      </c>
      <c r="S287" s="939">
        <v>5.5074701600000004</v>
      </c>
      <c r="T287" s="786">
        <v>45444</v>
      </c>
      <c r="U287" s="787" t="s">
        <v>4492</v>
      </c>
      <c r="V287" s="159" t="s">
        <v>4493</v>
      </c>
      <c r="W287" s="789">
        <v>0</v>
      </c>
      <c r="X287" s="789"/>
      <c r="Y287" s="789"/>
      <c r="Z287" s="789"/>
      <c r="AA287" s="789" t="s">
        <v>4494</v>
      </c>
      <c r="AB287" s="789" t="s">
        <v>4495</v>
      </c>
      <c r="AC287" s="789" t="s">
        <v>1755</v>
      </c>
      <c r="AD287" s="789" t="s">
        <v>4496</v>
      </c>
      <c r="AF287" s="789"/>
    </row>
    <row r="288" spans="1:32">
      <c r="A288" s="789"/>
      <c r="B288" s="793">
        <f t="shared" si="3"/>
        <v>247</v>
      </c>
      <c r="C288" s="793" t="s">
        <v>4497</v>
      </c>
      <c r="D288" s="793" t="s">
        <v>4498</v>
      </c>
      <c r="E288" s="793" t="s">
        <v>4499</v>
      </c>
      <c r="F288" s="794">
        <v>1</v>
      </c>
      <c r="G288" s="793" t="s">
        <v>1850</v>
      </c>
      <c r="H288" s="795">
        <v>45689</v>
      </c>
      <c r="I288" s="796">
        <v>26.440453170000001</v>
      </c>
      <c r="J288" s="934" t="s">
        <v>4500</v>
      </c>
      <c r="K288" s="934">
        <v>0</v>
      </c>
      <c r="L288" s="934">
        <v>230</v>
      </c>
      <c r="M288" s="934">
        <v>75</v>
      </c>
      <c r="N288" s="934">
        <v>0</v>
      </c>
      <c r="O288" s="793" t="s">
        <v>4501</v>
      </c>
      <c r="P288" s="793" t="s">
        <v>4502</v>
      </c>
      <c r="Q288" s="935">
        <v>46588</v>
      </c>
      <c r="R288" s="935">
        <v>52231</v>
      </c>
      <c r="S288" s="936">
        <v>4.3496810099999994</v>
      </c>
      <c r="T288" s="795">
        <v>45444</v>
      </c>
      <c r="U288" s="797" t="s">
        <v>4503</v>
      </c>
      <c r="V288" s="799" t="s">
        <v>4504</v>
      </c>
      <c r="W288" s="798">
        <v>0</v>
      </c>
      <c r="X288" s="798"/>
      <c r="Y288" s="798"/>
      <c r="Z288" s="798"/>
      <c r="AA288" s="798" t="s">
        <v>4505</v>
      </c>
      <c r="AB288" s="798" t="s">
        <v>4506</v>
      </c>
      <c r="AC288" s="798" t="s">
        <v>1756</v>
      </c>
      <c r="AD288" s="798" t="s">
        <v>1795</v>
      </c>
      <c r="AF288" s="789"/>
    </row>
    <row r="289" spans="1:32">
      <c r="A289" s="789"/>
      <c r="B289" s="210">
        <f t="shared" si="3"/>
        <v>248</v>
      </c>
      <c r="C289" s="210" t="s">
        <v>4507</v>
      </c>
      <c r="D289" s="210" t="s">
        <v>4508</v>
      </c>
      <c r="E289" s="210" t="s">
        <v>4509</v>
      </c>
      <c r="F289" s="790">
        <v>1</v>
      </c>
      <c r="G289" s="210" t="s">
        <v>1851</v>
      </c>
      <c r="H289" s="786">
        <v>45689</v>
      </c>
      <c r="I289" s="788">
        <v>24.888536420000001</v>
      </c>
      <c r="J289" s="937" t="s">
        <v>4510</v>
      </c>
      <c r="K289" s="937">
        <v>0</v>
      </c>
      <c r="L289" s="937">
        <v>230</v>
      </c>
      <c r="M289" s="937">
        <v>45</v>
      </c>
      <c r="N289" s="937">
        <v>0</v>
      </c>
      <c r="O289" s="210" t="s">
        <v>4511</v>
      </c>
      <c r="P289" s="210" t="s">
        <v>4512</v>
      </c>
      <c r="Q289" s="938">
        <v>46588</v>
      </c>
      <c r="R289" s="938">
        <v>52231</v>
      </c>
      <c r="S289" s="939">
        <v>4.6191927599999998</v>
      </c>
      <c r="T289" s="786">
        <v>45444</v>
      </c>
      <c r="U289" s="787" t="s">
        <v>4513</v>
      </c>
      <c r="V289" s="159" t="s">
        <v>4514</v>
      </c>
      <c r="W289" s="789">
        <v>0</v>
      </c>
      <c r="X289" s="789"/>
      <c r="Y289" s="789"/>
      <c r="Z289" s="789"/>
      <c r="AA289" s="789" t="s">
        <v>4515</v>
      </c>
      <c r="AB289" s="789" t="s">
        <v>4516</v>
      </c>
      <c r="AC289" s="789" t="s">
        <v>1757</v>
      </c>
      <c r="AD289" s="789" t="s">
        <v>4517</v>
      </c>
      <c r="AF289" s="789"/>
    </row>
    <row r="290" spans="1:32">
      <c r="I290" s="1063"/>
      <c r="AF290" s="789"/>
    </row>
    <row r="291" spans="1:32">
      <c r="I291" s="1063"/>
    </row>
    <row r="292" spans="1:32">
      <c r="I292" s="1063"/>
    </row>
    <row r="294" spans="1:32">
      <c r="I294" s="1302"/>
    </row>
  </sheetData>
  <mergeCells count="6">
    <mergeCell ref="C10:C11"/>
    <mergeCell ref="B10:B11"/>
    <mergeCell ref="D10:F10"/>
    <mergeCell ref="B24:B25"/>
    <mergeCell ref="C24:C25"/>
    <mergeCell ref="D24:F24"/>
  </mergeCells>
  <pageMargins left="0.511811024" right="0.511811024" top="0.78740157499999996" bottom="0.78740157499999996" header="0.31496062000000002" footer="0.31496062000000002"/>
  <pageSetup paperSize="9" scale="16" orientation="portrait" r:id="rId1"/>
  <headerFooter>
    <oddFooter>&amp;L&amp;C_x000D_&amp;1#&amp;10&amp;K008000 Classification: Public&amp;R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tabColor rgb="FF7030A0"/>
    <pageSetUpPr fitToPage="1"/>
  </sheetPr>
  <dimension ref="A1:I28"/>
  <sheetViews>
    <sheetView showGridLines="0" view="pageBreakPreview" zoomScale="90" zoomScaleNormal="115" zoomScaleSheetLayoutView="90" zoomScalePageLayoutView="70" workbookViewId="0">
      <selection activeCell="L20" sqref="L20"/>
    </sheetView>
  </sheetViews>
  <sheetFormatPr defaultRowHeight="14.5"/>
  <cols>
    <col min="1" max="1" width="2" customWidth="1"/>
    <col min="2" max="2" width="28.453125" customWidth="1"/>
    <col min="3" max="5" width="18.453125" customWidth="1"/>
  </cols>
  <sheetData>
    <row r="1" spans="1:9" ht="20.149999999999999" customHeight="1">
      <c r="A1" s="151"/>
    </row>
    <row r="3" spans="1:9">
      <c r="B3" s="7" t="s">
        <v>144</v>
      </c>
      <c r="C3" s="20"/>
      <c r="D3" s="20"/>
      <c r="E3" s="20"/>
    </row>
    <row r="4" spans="1:9">
      <c r="B4" s="7"/>
      <c r="C4" s="20"/>
      <c r="D4" s="20"/>
      <c r="E4" s="20"/>
    </row>
    <row r="5" spans="1:9" ht="15" thickBot="1">
      <c r="B5" s="19" t="s">
        <v>127</v>
      </c>
      <c r="C5" s="21"/>
      <c r="D5" s="21"/>
      <c r="E5" s="21"/>
    </row>
    <row r="6" spans="1:9" ht="15" thickBot="1">
      <c r="B6" s="22" t="s">
        <v>4518</v>
      </c>
      <c r="C6" s="23" t="s">
        <v>94</v>
      </c>
      <c r="D6" s="23" t="s">
        <v>95</v>
      </c>
      <c r="E6" s="23" t="s">
        <v>4519</v>
      </c>
    </row>
    <row r="7" spans="1:9" s="42" customFormat="1">
      <c r="B7" s="44" t="s">
        <v>4520</v>
      </c>
      <c r="C7" s="1216">
        <v>193</v>
      </c>
      <c r="D7" s="1216">
        <v>666</v>
      </c>
      <c r="E7" s="1216">
        <f>C7+D7</f>
        <v>859</v>
      </c>
    </row>
    <row r="8" spans="1:9" s="42" customFormat="1">
      <c r="B8" s="44" t="s">
        <v>4521</v>
      </c>
      <c r="C8" s="1216">
        <v>619</v>
      </c>
      <c r="D8" s="1216">
        <v>1668</v>
      </c>
      <c r="E8" s="1216">
        <f>C8+D8</f>
        <v>2287</v>
      </c>
    </row>
    <row r="9" spans="1:9" s="42" customFormat="1">
      <c r="B9" s="44" t="s">
        <v>4522</v>
      </c>
      <c r="C9" s="1216">
        <v>1193</v>
      </c>
      <c r="D9" s="1216">
        <v>1554</v>
      </c>
      <c r="E9" s="1216">
        <f>C9+D9</f>
        <v>2747</v>
      </c>
    </row>
    <row r="10" spans="1:9" s="42" customFormat="1" ht="15" thickBot="1">
      <c r="B10" s="44" t="s">
        <v>4523</v>
      </c>
      <c r="C10" s="1216">
        <v>271</v>
      </c>
      <c r="D10" s="1216">
        <v>1161</v>
      </c>
      <c r="E10" s="1216">
        <f>C10+D10</f>
        <v>1432</v>
      </c>
    </row>
    <row r="11" spans="1:9" s="42" customFormat="1" ht="15" thickBot="1">
      <c r="B11" s="45" t="s">
        <v>473</v>
      </c>
      <c r="C11" s="1217">
        <f>SUM(C7:C10)</f>
        <v>2276</v>
      </c>
      <c r="D11" s="1217">
        <f>SUM(D7:D10)</f>
        <v>5049</v>
      </c>
      <c r="E11" s="1217">
        <f>SUM(E7:E10)</f>
        <v>7325</v>
      </c>
    </row>
    <row r="12" spans="1:9" s="42" customFormat="1">
      <c r="B12"/>
      <c r="C12" s="344"/>
      <c r="D12"/>
      <c r="E12"/>
    </row>
    <row r="13" spans="1:9">
      <c r="B13" s="174" t="s">
        <v>542</v>
      </c>
      <c r="H13" s="42"/>
      <c r="I13" s="42"/>
    </row>
    <row r="14" spans="1:9">
      <c r="B14" s="187" t="s">
        <v>543</v>
      </c>
      <c r="C14" s="187"/>
      <c r="D14" s="187"/>
      <c r="E14" s="187"/>
      <c r="G14" s="344"/>
      <c r="H14" s="42"/>
      <c r="I14" s="42"/>
    </row>
    <row r="15" spans="1:9">
      <c r="B15" s="187" t="s">
        <v>544</v>
      </c>
      <c r="C15" s="187"/>
      <c r="D15" s="187"/>
      <c r="E15" s="187"/>
      <c r="F15" s="187"/>
      <c r="G15" s="187"/>
    </row>
    <row r="16" spans="1:9">
      <c r="B16" s="187" t="s">
        <v>545</v>
      </c>
      <c r="C16" s="187"/>
      <c r="D16" s="187"/>
      <c r="E16" s="187"/>
      <c r="F16" s="187"/>
      <c r="G16" s="187"/>
    </row>
    <row r="17" spans="2:7">
      <c r="B17" s="187" t="s">
        <v>546</v>
      </c>
      <c r="C17" s="187"/>
      <c r="D17" s="187"/>
      <c r="E17" s="187"/>
      <c r="F17" s="187"/>
      <c r="G17" s="187"/>
    </row>
    <row r="18" spans="2:7">
      <c r="F18" s="187"/>
      <c r="G18" s="187"/>
    </row>
    <row r="19" spans="2:7">
      <c r="F19" s="159"/>
      <c r="G19" s="357"/>
    </row>
    <row r="20" spans="2:7">
      <c r="F20" s="358"/>
      <c r="G20" s="357"/>
    </row>
    <row r="21" spans="2:7">
      <c r="F21" s="159"/>
      <c r="G21" s="357"/>
    </row>
    <row r="22" spans="2:7">
      <c r="F22" s="159"/>
      <c r="G22" s="357"/>
    </row>
    <row r="23" spans="2:7">
      <c r="F23" s="159"/>
      <c r="G23" s="357"/>
    </row>
    <row r="24" spans="2:7">
      <c r="F24" s="159"/>
      <c r="G24" s="357"/>
    </row>
    <row r="25" spans="2:7">
      <c r="F25" s="159"/>
      <c r="G25" s="357"/>
    </row>
    <row r="26" spans="2:7">
      <c r="F26" s="159"/>
      <c r="G26" s="357"/>
    </row>
    <row r="27" spans="2:7">
      <c r="F27" s="359"/>
      <c r="G27" s="357"/>
    </row>
    <row r="28" spans="2:7">
      <c r="F28" s="357"/>
      <c r="G28" s="357"/>
    </row>
  </sheetData>
  <conditionalFormatting sqref="B7:E11">
    <cfRule type="expression" dxfId="9" priority="11">
      <formula>EVEN(ROW())=ROW()</formula>
    </cfRule>
    <cfRule type="expression" dxfId="8" priority="12">
      <formula>ODD(ROW())=ROW()</formula>
    </cfRule>
  </conditionalFormatting>
  <printOptions horizontalCentered="1"/>
  <pageMargins left="7.874015748031496E-2" right="7.874015748031496E-2" top="1.7716535433070868" bottom="0.78740157480314965" header="0.51181102362204722" footer="0.51181102362204722"/>
  <pageSetup paperSize="9" scale="90"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43E0-53D6-4C09-A54D-95BC42EAAFC2}">
  <sheetPr codeName="Sheet13">
    <tabColor theme="9" tint="-0.249977111117893"/>
  </sheetPr>
  <dimension ref="A3:AK168"/>
  <sheetViews>
    <sheetView showGridLines="0" view="pageBreakPreview" zoomScale="85" zoomScaleNormal="100" zoomScaleSheetLayoutView="85" workbookViewId="0">
      <selection activeCell="U161" sqref="A151:U162"/>
    </sheetView>
  </sheetViews>
  <sheetFormatPr defaultRowHeight="14.5" outlineLevelCol="1"/>
  <cols>
    <col min="1" max="1" width="2" customWidth="1"/>
    <col min="2" max="2" width="38" customWidth="1"/>
    <col min="3" max="5" width="18" customWidth="1" outlineLevel="1"/>
    <col min="6" max="6" width="18" customWidth="1"/>
    <col min="7" max="9" width="18" hidden="1" customWidth="1" outlineLevel="1"/>
    <col min="10" max="10" width="18" customWidth="1" collapsed="1"/>
    <col min="11" max="13" width="18" hidden="1" customWidth="1" outlineLevel="1"/>
    <col min="14" max="14" width="18" customWidth="1" collapsed="1"/>
    <col min="15" max="17" width="18" hidden="1" customWidth="1" outlineLevel="1"/>
    <col min="18" max="18" width="18" customWidth="1" collapsed="1"/>
    <col min="19" max="19" width="18" customWidth="1"/>
    <col min="20" max="20" width="6.54296875" customWidth="1"/>
    <col min="21" max="21" width="13.81640625" bestFit="1" customWidth="1"/>
    <col min="22" max="22" width="12.26953125" bestFit="1" customWidth="1"/>
  </cols>
  <sheetData>
    <row r="3" spans="1:37" ht="18.5">
      <c r="A3" s="274"/>
      <c r="B3" s="7" t="s">
        <v>1728</v>
      </c>
      <c r="C3" s="275"/>
      <c r="D3" s="275"/>
      <c r="E3" s="275"/>
      <c r="F3" s="276"/>
      <c r="G3" s="276"/>
      <c r="H3" s="276"/>
      <c r="I3" s="276"/>
      <c r="J3" s="276"/>
      <c r="K3" s="276"/>
      <c r="L3" s="276"/>
      <c r="M3" s="276"/>
      <c r="N3" s="277"/>
      <c r="O3" s="277"/>
      <c r="P3" s="277"/>
      <c r="Q3" s="277"/>
      <c r="R3" s="277"/>
      <c r="S3" s="274"/>
    </row>
    <row r="4" spans="1:37" ht="15.5">
      <c r="A4" s="274"/>
      <c r="B4" s="9" t="s">
        <v>995</v>
      </c>
      <c r="C4" s="278"/>
      <c r="D4" s="278"/>
      <c r="E4" s="278"/>
      <c r="F4" s="276"/>
      <c r="G4" s="276"/>
      <c r="H4" s="276"/>
      <c r="I4" s="276"/>
      <c r="J4" s="276"/>
      <c r="K4" s="276"/>
      <c r="L4" s="276"/>
      <c r="M4" s="276"/>
      <c r="N4" s="277"/>
      <c r="O4" s="277"/>
      <c r="P4" s="277"/>
      <c r="Q4" s="277"/>
      <c r="R4" s="277"/>
      <c r="S4" s="274"/>
    </row>
    <row r="5" spans="1:37" ht="15.5">
      <c r="A5" s="162"/>
      <c r="B5" s="279"/>
      <c r="C5" s="279"/>
      <c r="D5" s="279"/>
      <c r="E5" s="279"/>
      <c r="F5" s="160"/>
      <c r="G5" s="160"/>
      <c r="H5" s="160"/>
      <c r="I5" s="160"/>
      <c r="J5" s="160"/>
      <c r="K5" s="160"/>
      <c r="L5" s="160"/>
      <c r="M5" s="160"/>
      <c r="N5" s="161"/>
      <c r="O5" s="161"/>
      <c r="P5" s="161"/>
      <c r="Q5" s="161"/>
      <c r="R5" s="161"/>
      <c r="S5" s="162"/>
    </row>
    <row r="6" spans="1:37" ht="16" thickBot="1">
      <c r="A6" s="162"/>
      <c r="B6" s="8" t="s">
        <v>394</v>
      </c>
      <c r="C6" s="1095"/>
      <c r="D6" s="1095"/>
      <c r="E6" s="1095"/>
      <c r="F6" s="1095"/>
      <c r="G6" s="1095"/>
      <c r="H6" s="1095"/>
      <c r="I6" s="1095"/>
      <c r="J6" s="1095"/>
      <c r="K6" s="1095"/>
      <c r="L6" s="1095"/>
      <c r="M6" s="1095"/>
      <c r="N6" s="1095"/>
      <c r="O6" s="1095"/>
      <c r="P6" s="1095"/>
      <c r="Q6" s="1095"/>
      <c r="R6" s="1095"/>
      <c r="S6" s="1095"/>
    </row>
    <row r="7" spans="1:37" ht="15.75" customHeight="1" thickBot="1">
      <c r="A7" s="280"/>
      <c r="B7" s="22" t="s">
        <v>395</v>
      </c>
      <c r="C7" s="287">
        <v>45658</v>
      </c>
      <c r="D7" s="287">
        <v>45689</v>
      </c>
      <c r="E7" s="287">
        <v>45717</v>
      </c>
      <c r="F7" s="287" t="s">
        <v>4524</v>
      </c>
      <c r="G7" s="287">
        <v>45748</v>
      </c>
      <c r="H7" s="287">
        <v>45778</v>
      </c>
      <c r="I7" s="287">
        <v>45809</v>
      </c>
      <c r="J7" s="287" t="s">
        <v>4525</v>
      </c>
      <c r="K7" s="287">
        <v>45839</v>
      </c>
      <c r="L7" s="287">
        <v>45870</v>
      </c>
      <c r="M7" s="287">
        <v>45901</v>
      </c>
      <c r="N7" s="287" t="s">
        <v>4526</v>
      </c>
      <c r="O7" s="287">
        <v>45931</v>
      </c>
      <c r="P7" s="287">
        <v>45962</v>
      </c>
      <c r="Q7" s="287">
        <v>45992</v>
      </c>
      <c r="R7" s="287" t="s">
        <v>4527</v>
      </c>
      <c r="S7" s="23" t="s">
        <v>396</v>
      </c>
    </row>
    <row r="8" spans="1:37" s="308" customFormat="1" ht="15.75" customHeight="1">
      <c r="A8" s="307"/>
      <c r="B8" s="508" t="s">
        <v>397</v>
      </c>
      <c r="C8" s="1172">
        <f t="shared" ref="C8:E11" si="0">C15+C22+C29</f>
        <v>4000586.24</v>
      </c>
      <c r="D8" s="1172">
        <f t="shared" si="0"/>
        <v>10385664.979999999</v>
      </c>
      <c r="E8" s="1172">
        <f t="shared" si="0"/>
        <v>8330482.4099999992</v>
      </c>
      <c r="F8" s="1172">
        <f>SUM(C8:E8)</f>
        <v>22716733.629999999</v>
      </c>
      <c r="G8" s="1172">
        <f t="shared" ref="G8:I11" si="1">G15+G22+G29</f>
        <v>0</v>
      </c>
      <c r="H8" s="1172">
        <f t="shared" si="1"/>
        <v>0</v>
      </c>
      <c r="I8" s="1172">
        <f t="shared" si="1"/>
        <v>0</v>
      </c>
      <c r="J8" s="1172">
        <f>SUM(G8:I8)</f>
        <v>0</v>
      </c>
      <c r="K8" s="1172">
        <f t="shared" ref="K8:M11" si="2">K15+K22+K29</f>
        <v>0</v>
      </c>
      <c r="L8" s="1172">
        <f t="shared" si="2"/>
        <v>0</v>
      </c>
      <c r="M8" s="1172">
        <f t="shared" si="2"/>
        <v>0</v>
      </c>
      <c r="N8" s="1172">
        <f>SUM(K8:M8)</f>
        <v>0</v>
      </c>
      <c r="O8" s="1172">
        <f t="shared" ref="O8:Q11" si="3">O15+O22+O29</f>
        <v>0</v>
      </c>
      <c r="P8" s="1172">
        <f t="shared" si="3"/>
        <v>0</v>
      </c>
      <c r="Q8" s="1172">
        <f t="shared" si="3"/>
        <v>0</v>
      </c>
      <c r="R8" s="1172">
        <f>SUM(O8:Q8)</f>
        <v>0</v>
      </c>
      <c r="S8" s="1172">
        <f>+F8+J8+N8+R8</f>
        <v>22716733.629999999</v>
      </c>
      <c r="U8" s="1089"/>
    </row>
    <row r="9" spans="1:37" s="308" customFormat="1" ht="15.75" customHeight="1">
      <c r="A9" s="309"/>
      <c r="B9" s="306" t="s">
        <v>4528</v>
      </c>
      <c r="C9" s="1173">
        <f t="shared" si="0"/>
        <v>12891685.43</v>
      </c>
      <c r="D9" s="1173">
        <f t="shared" si="0"/>
        <v>11923789.419999998</v>
      </c>
      <c r="E9" s="1173">
        <f t="shared" si="0"/>
        <v>4943202.58</v>
      </c>
      <c r="F9" s="1174">
        <f>SUM(C9:E9)</f>
        <v>29758677.43</v>
      </c>
      <c r="G9" s="1173">
        <f t="shared" si="1"/>
        <v>0</v>
      </c>
      <c r="H9" s="1173">
        <f t="shared" si="1"/>
        <v>0</v>
      </c>
      <c r="I9" s="1173">
        <f t="shared" si="1"/>
        <v>0</v>
      </c>
      <c r="J9" s="1174">
        <f>SUM(G9:I9)</f>
        <v>0</v>
      </c>
      <c r="K9" s="1173">
        <f t="shared" si="2"/>
        <v>0</v>
      </c>
      <c r="L9" s="1173">
        <f t="shared" si="2"/>
        <v>0</v>
      </c>
      <c r="M9" s="1173">
        <f t="shared" si="2"/>
        <v>0</v>
      </c>
      <c r="N9" s="1174">
        <f>SUM(K9:M9)</f>
        <v>0</v>
      </c>
      <c r="O9" s="1173">
        <f t="shared" si="3"/>
        <v>0</v>
      </c>
      <c r="P9" s="1173">
        <f t="shared" si="3"/>
        <v>0</v>
      </c>
      <c r="Q9" s="1173">
        <f t="shared" si="3"/>
        <v>0</v>
      </c>
      <c r="R9" s="1174">
        <f>SUM(O9:Q9)</f>
        <v>0</v>
      </c>
      <c r="S9" s="1174">
        <f>+F9+J9+N9+R9</f>
        <v>29758677.43</v>
      </c>
      <c r="U9" s="1090"/>
    </row>
    <row r="10" spans="1:37" s="308" customFormat="1" ht="15.75" customHeight="1">
      <c r="A10" s="307"/>
      <c r="B10" s="508" t="s">
        <v>4529</v>
      </c>
      <c r="C10" s="1172">
        <f t="shared" si="0"/>
        <v>18170855.030000001</v>
      </c>
      <c r="D10" s="1172">
        <f t="shared" si="0"/>
        <v>31687035.199999992</v>
      </c>
      <c r="E10" s="1172">
        <f t="shared" si="0"/>
        <v>30759254.219999999</v>
      </c>
      <c r="F10" s="1172">
        <f>SUM(C10:E10)</f>
        <v>80617144.449999988</v>
      </c>
      <c r="G10" s="1172">
        <f t="shared" si="1"/>
        <v>0</v>
      </c>
      <c r="H10" s="1172">
        <f t="shared" si="1"/>
        <v>0</v>
      </c>
      <c r="I10" s="1172">
        <f t="shared" si="1"/>
        <v>0</v>
      </c>
      <c r="J10" s="1172">
        <f>SUM(G10:I10)</f>
        <v>0</v>
      </c>
      <c r="K10" s="1172">
        <f t="shared" si="2"/>
        <v>0</v>
      </c>
      <c r="L10" s="1172">
        <f t="shared" si="2"/>
        <v>0</v>
      </c>
      <c r="M10" s="1172">
        <f t="shared" si="2"/>
        <v>0</v>
      </c>
      <c r="N10" s="1172">
        <f>SUM(K10:M10)</f>
        <v>0</v>
      </c>
      <c r="O10" s="1172">
        <f t="shared" si="3"/>
        <v>0</v>
      </c>
      <c r="P10" s="1172">
        <f t="shared" si="3"/>
        <v>0</v>
      </c>
      <c r="Q10" s="1172">
        <f t="shared" si="3"/>
        <v>0</v>
      </c>
      <c r="R10" s="1172">
        <f>SUM(O10:Q10)</f>
        <v>0</v>
      </c>
      <c r="S10" s="1172">
        <f>+F10+J10+N10+R10</f>
        <v>80617144.449999988</v>
      </c>
    </row>
    <row r="11" spans="1:37" s="308" customFormat="1" ht="18" customHeight="1" thickBot="1">
      <c r="A11" s="309"/>
      <c r="B11" s="470" t="s">
        <v>4530</v>
      </c>
      <c r="C11" s="1175">
        <f t="shared" si="0"/>
        <v>21403517.25</v>
      </c>
      <c r="D11" s="1175">
        <f t="shared" si="0"/>
        <v>6993996.6200000001</v>
      </c>
      <c r="E11" s="1175">
        <f t="shared" si="0"/>
        <v>5029338.6000000006</v>
      </c>
      <c r="F11" s="1175">
        <f>SUM(C11:E11)</f>
        <v>33426852.470000003</v>
      </c>
      <c r="G11" s="1175">
        <f t="shared" si="1"/>
        <v>0</v>
      </c>
      <c r="H11" s="1175">
        <f t="shared" si="1"/>
        <v>0</v>
      </c>
      <c r="I11" s="1175">
        <f t="shared" si="1"/>
        <v>0</v>
      </c>
      <c r="J11" s="1175">
        <f>SUM(G11:I11)</f>
        <v>0</v>
      </c>
      <c r="K11" s="1175">
        <f t="shared" si="2"/>
        <v>0</v>
      </c>
      <c r="L11" s="1175">
        <f t="shared" si="2"/>
        <v>0</v>
      </c>
      <c r="M11" s="1175">
        <f t="shared" si="2"/>
        <v>0</v>
      </c>
      <c r="N11" s="1175">
        <f>SUM(K11:M11)</f>
        <v>0</v>
      </c>
      <c r="O11" s="1175">
        <f t="shared" si="3"/>
        <v>0</v>
      </c>
      <c r="P11" s="1175">
        <f t="shared" si="3"/>
        <v>0</v>
      </c>
      <c r="Q11" s="1175">
        <f t="shared" si="3"/>
        <v>0</v>
      </c>
      <c r="R11" s="1175">
        <f>SUM(O11:Q11)</f>
        <v>0</v>
      </c>
      <c r="S11" s="1175">
        <f>+F11+J11+N11+R11</f>
        <v>33426852.470000003</v>
      </c>
      <c r="U11" s="1096"/>
      <c r="V11" s="1096"/>
      <c r="W11" s="1096"/>
      <c r="X11" s="1096"/>
      <c r="Y11" s="1096"/>
      <c r="Z11" s="1096"/>
      <c r="AA11" s="1096"/>
      <c r="AB11" s="1096"/>
      <c r="AC11" s="1096"/>
      <c r="AD11" s="1096"/>
      <c r="AE11" s="1096"/>
      <c r="AF11" s="1096"/>
      <c r="AG11" s="1096"/>
      <c r="AH11" s="1096"/>
      <c r="AI11" s="1096"/>
      <c r="AJ11" s="1096"/>
      <c r="AK11" s="1096"/>
    </row>
    <row r="12" spans="1:37" s="308" customFormat="1" ht="15.75" customHeight="1" thickBot="1">
      <c r="A12" s="307"/>
      <c r="B12" s="1176" t="s">
        <v>4531</v>
      </c>
      <c r="C12" s="1177">
        <f>SUM(C8:C11)</f>
        <v>56466643.950000003</v>
      </c>
      <c r="D12" s="1177">
        <f t="shared" ref="D12:S12" si="4">SUM(D8:D11)</f>
        <v>60990486.219999991</v>
      </c>
      <c r="E12" s="1177">
        <f t="shared" si="4"/>
        <v>49062277.809999995</v>
      </c>
      <c r="F12" s="1177">
        <f t="shared" si="4"/>
        <v>166519407.97999999</v>
      </c>
      <c r="G12" s="1177">
        <f t="shared" si="4"/>
        <v>0</v>
      </c>
      <c r="H12" s="1177">
        <f t="shared" si="4"/>
        <v>0</v>
      </c>
      <c r="I12" s="1177">
        <f t="shared" si="4"/>
        <v>0</v>
      </c>
      <c r="J12" s="1177">
        <f t="shared" si="4"/>
        <v>0</v>
      </c>
      <c r="K12" s="1177">
        <f t="shared" si="4"/>
        <v>0</v>
      </c>
      <c r="L12" s="1177">
        <f t="shared" si="4"/>
        <v>0</v>
      </c>
      <c r="M12" s="1177">
        <f t="shared" si="4"/>
        <v>0</v>
      </c>
      <c r="N12" s="1177">
        <f t="shared" si="4"/>
        <v>0</v>
      </c>
      <c r="O12" s="1177">
        <f t="shared" si="4"/>
        <v>0</v>
      </c>
      <c r="P12" s="1177">
        <f t="shared" si="4"/>
        <v>0</v>
      </c>
      <c r="Q12" s="1177">
        <f t="shared" si="4"/>
        <v>0</v>
      </c>
      <c r="R12" s="1177">
        <f t="shared" si="4"/>
        <v>0</v>
      </c>
      <c r="S12" s="1177">
        <f t="shared" si="4"/>
        <v>166519407.97999999</v>
      </c>
    </row>
    <row r="13" spans="1:37" s="308" customFormat="1" ht="15.75" customHeight="1" thickBot="1">
      <c r="A13" s="307"/>
      <c r="B13" s="306"/>
      <c r="C13" s="1174"/>
      <c r="D13" s="1174"/>
      <c r="E13" s="1174"/>
      <c r="F13" s="1174"/>
      <c r="G13" s="1174"/>
      <c r="H13" s="1174"/>
      <c r="I13" s="1174"/>
      <c r="J13" s="1174"/>
      <c r="K13" s="1174"/>
      <c r="L13" s="1174"/>
      <c r="M13" s="1174"/>
      <c r="N13" s="1174"/>
      <c r="O13" s="1174"/>
      <c r="P13" s="1174"/>
      <c r="Q13" s="1174"/>
      <c r="R13" s="1174"/>
      <c r="S13" s="1174"/>
    </row>
    <row r="14" spans="1:37" ht="15.75" customHeight="1" thickBot="1">
      <c r="A14" s="281"/>
      <c r="B14" s="22" t="s">
        <v>398</v>
      </c>
      <c r="C14" s="287">
        <v>45658</v>
      </c>
      <c r="D14" s="287">
        <v>45689</v>
      </c>
      <c r="E14" s="287">
        <v>45717</v>
      </c>
      <c r="F14" s="287" t="s">
        <v>4532</v>
      </c>
      <c r="G14" s="287">
        <v>45748</v>
      </c>
      <c r="H14" s="287">
        <v>45778</v>
      </c>
      <c r="I14" s="287">
        <v>45809</v>
      </c>
      <c r="J14" s="287" t="s">
        <v>4533</v>
      </c>
      <c r="K14" s="287">
        <v>45839</v>
      </c>
      <c r="L14" s="287">
        <v>45870</v>
      </c>
      <c r="M14" s="287">
        <v>45901</v>
      </c>
      <c r="N14" s="287" t="s">
        <v>4534</v>
      </c>
      <c r="O14" s="287">
        <v>45931</v>
      </c>
      <c r="P14" s="287">
        <v>45962</v>
      </c>
      <c r="Q14" s="287">
        <v>45992</v>
      </c>
      <c r="R14" s="287" t="s">
        <v>4535</v>
      </c>
      <c r="S14" s="23" t="s">
        <v>4536</v>
      </c>
    </row>
    <row r="15" spans="1:37" s="308" customFormat="1" ht="15.75" customHeight="1">
      <c r="A15" s="307"/>
      <c r="B15" s="508" t="s">
        <v>4537</v>
      </c>
      <c r="C15" s="1172">
        <v>0</v>
      </c>
      <c r="D15" s="1172">
        <v>2805.92</v>
      </c>
      <c r="E15" s="1172">
        <v>79419.289999999994</v>
      </c>
      <c r="F15" s="1172">
        <f>SUM(C15:E15)</f>
        <v>82225.209999999992</v>
      </c>
      <c r="G15" s="1172"/>
      <c r="H15" s="1172"/>
      <c r="I15" s="1172"/>
      <c r="J15" s="1172">
        <f>SUM(G15:I15)</f>
        <v>0</v>
      </c>
      <c r="K15" s="1172"/>
      <c r="L15" s="1172"/>
      <c r="M15" s="1172"/>
      <c r="N15" s="1172">
        <f>SUM(K15:M15)</f>
        <v>0</v>
      </c>
      <c r="O15" s="1172"/>
      <c r="P15" s="1172"/>
      <c r="Q15" s="1172"/>
      <c r="R15" s="1172">
        <f>SUM(O15:Q15)</f>
        <v>0</v>
      </c>
      <c r="S15" s="1172">
        <f>+F15+J15+N15+R15</f>
        <v>82225.209999999992</v>
      </c>
      <c r="U15" s="1089"/>
    </row>
    <row r="16" spans="1:37" s="308" customFormat="1" ht="15.75" customHeight="1">
      <c r="A16" s="309"/>
      <c r="B16" s="306" t="s">
        <v>4538</v>
      </c>
      <c r="C16" s="1173">
        <v>76419.77</v>
      </c>
      <c r="D16" s="1173">
        <v>25464.09</v>
      </c>
      <c r="E16" s="1173">
        <v>1700</v>
      </c>
      <c r="F16" s="1174">
        <f>SUM(C16:E16)</f>
        <v>103583.86</v>
      </c>
      <c r="G16" s="1173"/>
      <c r="H16" s="1173"/>
      <c r="I16" s="1173"/>
      <c r="J16" s="1174">
        <f>SUM(G16:I16)</f>
        <v>0</v>
      </c>
      <c r="K16" s="1173"/>
      <c r="L16" s="1173"/>
      <c r="M16" s="1173"/>
      <c r="N16" s="1174">
        <f>SUM(K16:M16)</f>
        <v>0</v>
      </c>
      <c r="O16" s="1173"/>
      <c r="P16" s="1173"/>
      <c r="Q16" s="1173"/>
      <c r="R16" s="1174">
        <f>SUM(O16:Q16)</f>
        <v>0</v>
      </c>
      <c r="S16" s="1174">
        <f>+F16+J16+N16+R16</f>
        <v>103583.86</v>
      </c>
      <c r="U16" s="1090"/>
    </row>
    <row r="17" spans="1:37" s="308" customFormat="1" ht="15.75" customHeight="1">
      <c r="A17" s="307"/>
      <c r="B17" s="508" t="s">
        <v>4539</v>
      </c>
      <c r="C17" s="1172">
        <v>536037.06999999995</v>
      </c>
      <c r="D17" s="1172">
        <v>2142541.6800000002</v>
      </c>
      <c r="E17" s="1172">
        <v>651329.87</v>
      </c>
      <c r="F17" s="1172">
        <f>SUM(C17:E17)</f>
        <v>3329908.62</v>
      </c>
      <c r="G17" s="1172"/>
      <c r="H17" s="1172"/>
      <c r="I17" s="1172"/>
      <c r="J17" s="1172">
        <f>SUM(G17:I17)</f>
        <v>0</v>
      </c>
      <c r="K17" s="1172"/>
      <c r="L17" s="1172"/>
      <c r="M17" s="1172"/>
      <c r="N17" s="1172">
        <f>SUM(K17:M17)</f>
        <v>0</v>
      </c>
      <c r="O17" s="1172"/>
      <c r="P17" s="1172"/>
      <c r="Q17" s="1172"/>
      <c r="R17" s="1172">
        <f>SUM(O17:Q17)</f>
        <v>0</v>
      </c>
      <c r="S17" s="1172">
        <f>+F17+J17+N17+R17</f>
        <v>3329908.62</v>
      </c>
    </row>
    <row r="18" spans="1:37" s="308" customFormat="1" ht="18" customHeight="1" thickBot="1">
      <c r="A18" s="309"/>
      <c r="B18" s="470" t="s">
        <v>4540</v>
      </c>
      <c r="C18" s="1175">
        <v>21402821.91</v>
      </c>
      <c r="D18" s="1175">
        <v>6785690.7400000002</v>
      </c>
      <c r="E18" s="1175">
        <v>4993842.3100000005</v>
      </c>
      <c r="F18" s="1175">
        <f>SUM(C18:E18)</f>
        <v>33182354.960000001</v>
      </c>
      <c r="G18" s="1175"/>
      <c r="H18" s="1175"/>
      <c r="I18" s="1175"/>
      <c r="J18" s="1175">
        <f>SUM(G18:I18)</f>
        <v>0</v>
      </c>
      <c r="K18" s="1175"/>
      <c r="L18" s="1175"/>
      <c r="M18" s="1175"/>
      <c r="N18" s="1175">
        <f>SUM(K18:M18)</f>
        <v>0</v>
      </c>
      <c r="O18" s="1175"/>
      <c r="P18" s="1175"/>
      <c r="Q18" s="1175"/>
      <c r="R18" s="1175">
        <f>SUM(O18:Q18)</f>
        <v>0</v>
      </c>
      <c r="S18" s="1175">
        <f>+F18+J18+N18+R18</f>
        <v>33182354.960000001</v>
      </c>
      <c r="U18" s="1096"/>
      <c r="V18" s="1096"/>
      <c r="W18" s="1096"/>
      <c r="X18" s="1096"/>
      <c r="Y18" s="1096"/>
      <c r="Z18" s="1096"/>
      <c r="AA18" s="1096"/>
      <c r="AB18" s="1096"/>
      <c r="AC18" s="1096"/>
      <c r="AD18" s="1096"/>
      <c r="AE18" s="1096"/>
      <c r="AF18" s="1096"/>
      <c r="AG18" s="1096"/>
      <c r="AH18" s="1096"/>
      <c r="AI18" s="1096"/>
      <c r="AJ18" s="1096"/>
      <c r="AK18" s="1096"/>
    </row>
    <row r="19" spans="1:37" s="308" customFormat="1" ht="15.75" customHeight="1" thickBot="1">
      <c r="A19" s="307"/>
      <c r="B19" s="1176" t="s">
        <v>4541</v>
      </c>
      <c r="C19" s="1177">
        <f>SUM(C15:C18)</f>
        <v>22015278.75</v>
      </c>
      <c r="D19" s="1177">
        <f t="shared" ref="D19:S19" si="5">SUM(D15:D18)</f>
        <v>8956502.4299999997</v>
      </c>
      <c r="E19" s="1177">
        <f t="shared" si="5"/>
        <v>5726291.4700000007</v>
      </c>
      <c r="F19" s="1177">
        <f t="shared" si="5"/>
        <v>36698072.649999999</v>
      </c>
      <c r="G19" s="1177">
        <f t="shared" si="5"/>
        <v>0</v>
      </c>
      <c r="H19" s="1177">
        <f t="shared" si="5"/>
        <v>0</v>
      </c>
      <c r="I19" s="1177">
        <f t="shared" si="5"/>
        <v>0</v>
      </c>
      <c r="J19" s="1177">
        <f t="shared" si="5"/>
        <v>0</v>
      </c>
      <c r="K19" s="1177">
        <f t="shared" si="5"/>
        <v>0</v>
      </c>
      <c r="L19" s="1177">
        <f t="shared" si="5"/>
        <v>0</v>
      </c>
      <c r="M19" s="1177">
        <f t="shared" si="5"/>
        <v>0</v>
      </c>
      <c r="N19" s="1177">
        <f t="shared" si="5"/>
        <v>0</v>
      </c>
      <c r="O19" s="1177">
        <f t="shared" si="5"/>
        <v>0</v>
      </c>
      <c r="P19" s="1177">
        <f t="shared" si="5"/>
        <v>0</v>
      </c>
      <c r="Q19" s="1177">
        <f t="shared" si="5"/>
        <v>0</v>
      </c>
      <c r="R19" s="1177">
        <f t="shared" si="5"/>
        <v>0</v>
      </c>
      <c r="S19" s="1177">
        <f t="shared" si="5"/>
        <v>36698072.649999999</v>
      </c>
    </row>
    <row r="20" spans="1:37" ht="15.75" customHeight="1" thickBot="1">
      <c r="A20" s="165"/>
      <c r="B20" s="282"/>
      <c r="C20" s="1174"/>
      <c r="D20" s="1174"/>
      <c r="E20" s="1174"/>
      <c r="F20" s="1174"/>
      <c r="G20" s="1174"/>
      <c r="H20" s="1174"/>
      <c r="I20" s="1174"/>
      <c r="J20" s="1174"/>
      <c r="K20" s="1174"/>
      <c r="L20" s="1174"/>
      <c r="M20" s="1174"/>
      <c r="N20" s="1174"/>
      <c r="O20" s="1174"/>
      <c r="P20" s="1174"/>
      <c r="Q20" s="1174"/>
      <c r="R20" s="1174"/>
      <c r="S20" s="1174"/>
    </row>
    <row r="21" spans="1:37" ht="15.75" customHeight="1" thickBot="1">
      <c r="A21" s="280"/>
      <c r="B21" s="22" t="s">
        <v>996</v>
      </c>
      <c r="C21" s="287">
        <v>45658</v>
      </c>
      <c r="D21" s="287">
        <v>45689</v>
      </c>
      <c r="E21" s="287">
        <v>45717</v>
      </c>
      <c r="F21" s="287" t="s">
        <v>4542</v>
      </c>
      <c r="G21" s="287">
        <v>45748</v>
      </c>
      <c r="H21" s="287">
        <v>45778</v>
      </c>
      <c r="I21" s="287">
        <v>45809</v>
      </c>
      <c r="J21" s="287" t="s">
        <v>4543</v>
      </c>
      <c r="K21" s="287">
        <v>45839</v>
      </c>
      <c r="L21" s="287">
        <v>45870</v>
      </c>
      <c r="M21" s="287">
        <v>45901</v>
      </c>
      <c r="N21" s="287" t="s">
        <v>4544</v>
      </c>
      <c r="O21" s="287">
        <v>45931</v>
      </c>
      <c r="P21" s="287">
        <v>45962</v>
      </c>
      <c r="Q21" s="287">
        <v>45992</v>
      </c>
      <c r="R21" s="287" t="s">
        <v>4545</v>
      </c>
      <c r="S21" s="23" t="s">
        <v>4546</v>
      </c>
    </row>
    <row r="22" spans="1:37" s="308" customFormat="1" ht="15.75" customHeight="1">
      <c r="A22" s="307"/>
      <c r="B22" s="508" t="s">
        <v>4547</v>
      </c>
      <c r="C22" s="1172">
        <v>4000586.24</v>
      </c>
      <c r="D22" s="1172">
        <v>10382859.059999999</v>
      </c>
      <c r="E22" s="1172">
        <v>8251063.1199999992</v>
      </c>
      <c r="F22" s="1172">
        <f>SUM(C22:E22)</f>
        <v>22634508.419999998</v>
      </c>
      <c r="G22" s="1172"/>
      <c r="H22" s="1172"/>
      <c r="I22" s="1172"/>
      <c r="J22" s="1172">
        <f>SUM(G22:I22)</f>
        <v>0</v>
      </c>
      <c r="K22" s="1172"/>
      <c r="L22" s="1172"/>
      <c r="M22" s="1172"/>
      <c r="N22" s="1172">
        <f>SUM(K22:M22)</f>
        <v>0</v>
      </c>
      <c r="O22" s="1172"/>
      <c r="P22" s="1172"/>
      <c r="Q22" s="1172"/>
      <c r="R22" s="1172">
        <f>SUM(O22:Q22)</f>
        <v>0</v>
      </c>
      <c r="S22" s="1172">
        <f>+F22+J22+N22+R22</f>
        <v>22634508.419999998</v>
      </c>
      <c r="U22" s="1089"/>
    </row>
    <row r="23" spans="1:37" s="308" customFormat="1" ht="15.75" customHeight="1">
      <c r="A23" s="309"/>
      <c r="B23" s="306" t="s">
        <v>4548</v>
      </c>
      <c r="C23" s="1173">
        <v>12815265.66</v>
      </c>
      <c r="D23" s="1173">
        <v>11898325.329999998</v>
      </c>
      <c r="E23" s="1173">
        <v>4941502.58</v>
      </c>
      <c r="F23" s="1174">
        <f>SUM(C23:E23)</f>
        <v>29655093.57</v>
      </c>
      <c r="G23" s="1173"/>
      <c r="H23" s="1173"/>
      <c r="I23" s="1173"/>
      <c r="J23" s="1174">
        <f>SUM(G23:I23)</f>
        <v>0</v>
      </c>
      <c r="K23" s="1173"/>
      <c r="L23" s="1173"/>
      <c r="M23" s="1173"/>
      <c r="N23" s="1174">
        <f>SUM(K23:M23)</f>
        <v>0</v>
      </c>
      <c r="O23" s="1173"/>
      <c r="P23" s="1173"/>
      <c r="Q23" s="1173"/>
      <c r="R23" s="1174">
        <f>SUM(O23:Q23)</f>
        <v>0</v>
      </c>
      <c r="S23" s="1174">
        <f>+F23+J23+N23+R23</f>
        <v>29655093.57</v>
      </c>
      <c r="U23" s="1090"/>
    </row>
    <row r="24" spans="1:37" s="308" customFormat="1" ht="15.75" customHeight="1">
      <c r="A24" s="307"/>
      <c r="B24" s="508" t="s">
        <v>4549</v>
      </c>
      <c r="C24" s="1172">
        <v>17634817.960000001</v>
      </c>
      <c r="D24" s="1172">
        <v>29544493.519999992</v>
      </c>
      <c r="E24" s="1172">
        <v>30107924.349999998</v>
      </c>
      <c r="F24" s="1172">
        <f>SUM(C24:E24)</f>
        <v>77287235.829999983</v>
      </c>
      <c r="G24" s="1172"/>
      <c r="H24" s="1172"/>
      <c r="I24" s="1172"/>
      <c r="J24" s="1172">
        <f>SUM(G24:I24)</f>
        <v>0</v>
      </c>
      <c r="K24" s="1172"/>
      <c r="L24" s="1172"/>
      <c r="M24" s="1172"/>
      <c r="N24" s="1172">
        <f>SUM(K24:M24)</f>
        <v>0</v>
      </c>
      <c r="O24" s="1172"/>
      <c r="P24" s="1172"/>
      <c r="Q24" s="1172"/>
      <c r="R24" s="1172">
        <f>SUM(O24:Q24)</f>
        <v>0</v>
      </c>
      <c r="S24" s="1172">
        <f>+F24+J24+N24+R24</f>
        <v>77287235.829999983</v>
      </c>
    </row>
    <row r="25" spans="1:37" s="308" customFormat="1" ht="18" customHeight="1" thickBot="1">
      <c r="A25" s="309"/>
      <c r="B25" s="470" t="s">
        <v>4550</v>
      </c>
      <c r="C25" s="1175">
        <v>695.33999999999924</v>
      </c>
      <c r="D25" s="1175">
        <v>208305.87999999998</v>
      </c>
      <c r="E25" s="1175">
        <v>35496.289999999994</v>
      </c>
      <c r="F25" s="1175">
        <f>SUM(C25:E25)</f>
        <v>244497.50999999995</v>
      </c>
      <c r="G25" s="1175"/>
      <c r="H25" s="1175"/>
      <c r="I25" s="1175"/>
      <c r="J25" s="1175">
        <f>SUM(G25:I25)</f>
        <v>0</v>
      </c>
      <c r="K25" s="1175"/>
      <c r="L25" s="1175"/>
      <c r="M25" s="1175"/>
      <c r="N25" s="1175">
        <f>SUM(K25:M25)</f>
        <v>0</v>
      </c>
      <c r="O25" s="1175"/>
      <c r="P25" s="1175"/>
      <c r="Q25" s="1175"/>
      <c r="R25" s="1175">
        <f>SUM(O25:Q25)</f>
        <v>0</v>
      </c>
      <c r="S25" s="1175">
        <f>+F25+J25+N25+R25</f>
        <v>244497.50999999995</v>
      </c>
      <c r="U25" s="1096"/>
      <c r="V25" s="1096"/>
      <c r="W25" s="1096"/>
      <c r="X25" s="1096"/>
      <c r="Y25" s="1096"/>
      <c r="Z25" s="1096"/>
      <c r="AA25" s="1096"/>
      <c r="AB25" s="1096"/>
      <c r="AC25" s="1096"/>
      <c r="AD25" s="1096"/>
      <c r="AE25" s="1096"/>
      <c r="AF25" s="1096"/>
      <c r="AG25" s="1096"/>
      <c r="AH25" s="1096"/>
      <c r="AI25" s="1096"/>
      <c r="AJ25" s="1096"/>
      <c r="AK25" s="1096"/>
    </row>
    <row r="26" spans="1:37" s="308" customFormat="1" ht="15.75" customHeight="1" thickBot="1">
      <c r="A26" s="307"/>
      <c r="B26" s="1176" t="s">
        <v>4551</v>
      </c>
      <c r="C26" s="1177">
        <f>SUM(C22:C25)</f>
        <v>34451365.200000003</v>
      </c>
      <c r="D26" s="1177">
        <f t="shared" ref="D26:M26" si="6">SUM(D22:D25)</f>
        <v>52033983.789999992</v>
      </c>
      <c r="E26" s="1177">
        <f t="shared" si="6"/>
        <v>43335986.339999996</v>
      </c>
      <c r="F26" s="1177">
        <f t="shared" si="6"/>
        <v>129821335.32999998</v>
      </c>
      <c r="G26" s="1177">
        <f t="shared" si="6"/>
        <v>0</v>
      </c>
      <c r="H26" s="1177">
        <f t="shared" si="6"/>
        <v>0</v>
      </c>
      <c r="I26" s="1177">
        <f t="shared" si="6"/>
        <v>0</v>
      </c>
      <c r="J26" s="1177">
        <f t="shared" si="6"/>
        <v>0</v>
      </c>
      <c r="K26" s="1177">
        <f t="shared" si="6"/>
        <v>0</v>
      </c>
      <c r="L26" s="1177">
        <f t="shared" si="6"/>
        <v>0</v>
      </c>
      <c r="M26" s="1177">
        <f t="shared" si="6"/>
        <v>0</v>
      </c>
      <c r="N26" s="1177">
        <f t="shared" ref="N26:S26" si="7">SUM(N22:N25)</f>
        <v>0</v>
      </c>
      <c r="O26" s="1177">
        <f t="shared" si="7"/>
        <v>0</v>
      </c>
      <c r="P26" s="1177">
        <f t="shared" si="7"/>
        <v>0</v>
      </c>
      <c r="Q26" s="1177">
        <f t="shared" si="7"/>
        <v>0</v>
      </c>
      <c r="R26" s="1177">
        <f t="shared" si="7"/>
        <v>0</v>
      </c>
      <c r="S26" s="1177">
        <f t="shared" si="7"/>
        <v>129821335.32999998</v>
      </c>
    </row>
    <row r="27" spans="1:37" ht="15.75" customHeight="1" thickBot="1">
      <c r="A27" s="283"/>
      <c r="B27" s="282"/>
      <c r="C27" s="1174"/>
      <c r="D27" s="1174"/>
      <c r="E27" s="1174"/>
      <c r="F27" s="1174"/>
      <c r="G27" s="1174"/>
      <c r="H27" s="1174"/>
      <c r="I27" s="1174"/>
      <c r="J27" s="1174"/>
      <c r="K27" s="1174"/>
      <c r="L27" s="1174"/>
      <c r="M27" s="1174"/>
      <c r="N27" s="1174"/>
      <c r="O27" s="1174"/>
      <c r="P27" s="1174"/>
      <c r="Q27" s="1174"/>
      <c r="R27" s="1174"/>
      <c r="S27" s="1174"/>
    </row>
    <row r="28" spans="1:37" ht="15.75" customHeight="1" thickBot="1">
      <c r="A28" s="280"/>
      <c r="B28" s="22" t="s">
        <v>1686</v>
      </c>
      <c r="C28" s="287">
        <v>45658</v>
      </c>
      <c r="D28" s="287">
        <v>45689</v>
      </c>
      <c r="E28" s="287">
        <v>45717</v>
      </c>
      <c r="F28" s="287" t="s">
        <v>4552</v>
      </c>
      <c r="G28" s="287">
        <v>45748</v>
      </c>
      <c r="H28" s="287">
        <v>45778</v>
      </c>
      <c r="I28" s="287">
        <v>45809</v>
      </c>
      <c r="J28" s="287" t="s">
        <v>4553</v>
      </c>
      <c r="K28" s="287">
        <v>45839</v>
      </c>
      <c r="L28" s="287">
        <v>45870</v>
      </c>
      <c r="M28" s="287">
        <v>45901</v>
      </c>
      <c r="N28" s="287" t="s">
        <v>4554</v>
      </c>
      <c r="O28" s="287">
        <v>45931</v>
      </c>
      <c r="P28" s="287">
        <v>45962</v>
      </c>
      <c r="Q28" s="287">
        <v>45992</v>
      </c>
      <c r="R28" s="287" t="s">
        <v>4555</v>
      </c>
      <c r="S28" s="23" t="s">
        <v>4556</v>
      </c>
    </row>
    <row r="29" spans="1:37" s="308" customFormat="1" ht="15.75" customHeight="1">
      <c r="A29" s="307"/>
      <c r="B29" s="508" t="s">
        <v>4557</v>
      </c>
      <c r="C29" s="1172">
        <f t="shared" ref="C29:E32" si="8">C36+C43</f>
        <v>0</v>
      </c>
      <c r="D29" s="1172">
        <f t="shared" si="8"/>
        <v>0</v>
      </c>
      <c r="E29" s="1172">
        <f t="shared" si="8"/>
        <v>0</v>
      </c>
      <c r="F29" s="1172">
        <f>SUM(C29:E29)</f>
        <v>0</v>
      </c>
      <c r="G29" s="1172">
        <f t="shared" ref="G29:I32" si="9">G36+G43</f>
        <v>0</v>
      </c>
      <c r="H29" s="1172">
        <f t="shared" si="9"/>
        <v>0</v>
      </c>
      <c r="I29" s="1172">
        <f t="shared" si="9"/>
        <v>0</v>
      </c>
      <c r="J29" s="1172">
        <f>SUM(G29:I29)</f>
        <v>0</v>
      </c>
      <c r="K29" s="1172">
        <f t="shared" ref="K29:M32" si="10">K36+K43</f>
        <v>0</v>
      </c>
      <c r="L29" s="1172">
        <f t="shared" si="10"/>
        <v>0</v>
      </c>
      <c r="M29" s="1172">
        <f t="shared" si="10"/>
        <v>0</v>
      </c>
      <c r="N29" s="1172">
        <f>SUM(K29:M29)</f>
        <v>0</v>
      </c>
      <c r="O29" s="1172">
        <f t="shared" ref="O29:Q32" si="11">O36+O43</f>
        <v>0</v>
      </c>
      <c r="P29" s="1172">
        <f t="shared" si="11"/>
        <v>0</v>
      </c>
      <c r="Q29" s="1172">
        <f t="shared" si="11"/>
        <v>0</v>
      </c>
      <c r="R29" s="1172">
        <f>SUM(O29:Q29)</f>
        <v>0</v>
      </c>
      <c r="S29" s="1172">
        <f>+F29+J29+N29+R29</f>
        <v>0</v>
      </c>
      <c r="U29" s="1089"/>
    </row>
    <row r="30" spans="1:37" s="308" customFormat="1" ht="15.75" customHeight="1">
      <c r="A30" s="309"/>
      <c r="B30" s="306" t="s">
        <v>4558</v>
      </c>
      <c r="C30" s="1173">
        <f t="shared" si="8"/>
        <v>0</v>
      </c>
      <c r="D30" s="1173">
        <f t="shared" si="8"/>
        <v>0</v>
      </c>
      <c r="E30" s="1173">
        <f t="shared" si="8"/>
        <v>0</v>
      </c>
      <c r="F30" s="1174">
        <f>SUM(C30:E30)</f>
        <v>0</v>
      </c>
      <c r="G30" s="1173">
        <f t="shared" si="9"/>
        <v>0</v>
      </c>
      <c r="H30" s="1173">
        <f t="shared" si="9"/>
        <v>0</v>
      </c>
      <c r="I30" s="1173">
        <f t="shared" si="9"/>
        <v>0</v>
      </c>
      <c r="J30" s="1174">
        <f>SUM(G30:I30)</f>
        <v>0</v>
      </c>
      <c r="K30" s="1173">
        <f t="shared" si="10"/>
        <v>0</v>
      </c>
      <c r="L30" s="1173">
        <f t="shared" si="10"/>
        <v>0</v>
      </c>
      <c r="M30" s="1173">
        <f t="shared" si="10"/>
        <v>0</v>
      </c>
      <c r="N30" s="1174">
        <f>SUM(K30:M30)</f>
        <v>0</v>
      </c>
      <c r="O30" s="1173">
        <f t="shared" si="11"/>
        <v>0</v>
      </c>
      <c r="P30" s="1173">
        <f t="shared" si="11"/>
        <v>0</v>
      </c>
      <c r="Q30" s="1173">
        <f t="shared" si="11"/>
        <v>0</v>
      </c>
      <c r="R30" s="1174">
        <f>SUM(O30:Q30)</f>
        <v>0</v>
      </c>
      <c r="S30" s="1174">
        <f>+F30+J30+N30+R30</f>
        <v>0</v>
      </c>
      <c r="U30" s="1090"/>
    </row>
    <row r="31" spans="1:37" s="308" customFormat="1" ht="15.75" customHeight="1">
      <c r="A31" s="307"/>
      <c r="B31" s="508" t="s">
        <v>4559</v>
      </c>
      <c r="C31" s="1172">
        <f t="shared" si="8"/>
        <v>0</v>
      </c>
      <c r="D31" s="1172">
        <f t="shared" si="8"/>
        <v>0</v>
      </c>
      <c r="E31" s="1172">
        <f t="shared" si="8"/>
        <v>0</v>
      </c>
      <c r="F31" s="1172">
        <f>SUM(C31:E31)</f>
        <v>0</v>
      </c>
      <c r="G31" s="1172">
        <f t="shared" si="9"/>
        <v>0</v>
      </c>
      <c r="H31" s="1172">
        <f t="shared" si="9"/>
        <v>0</v>
      </c>
      <c r="I31" s="1172">
        <f t="shared" si="9"/>
        <v>0</v>
      </c>
      <c r="J31" s="1172">
        <f>SUM(G31:I31)</f>
        <v>0</v>
      </c>
      <c r="K31" s="1172">
        <f t="shared" si="10"/>
        <v>0</v>
      </c>
      <c r="L31" s="1172">
        <f t="shared" si="10"/>
        <v>0</v>
      </c>
      <c r="M31" s="1172">
        <f t="shared" si="10"/>
        <v>0</v>
      </c>
      <c r="N31" s="1172">
        <f>SUM(K31:M31)</f>
        <v>0</v>
      </c>
      <c r="O31" s="1172">
        <f t="shared" si="11"/>
        <v>0</v>
      </c>
      <c r="P31" s="1172">
        <f t="shared" si="11"/>
        <v>0</v>
      </c>
      <c r="Q31" s="1172">
        <f t="shared" si="11"/>
        <v>0</v>
      </c>
      <c r="R31" s="1172">
        <f>SUM(O31:Q31)</f>
        <v>0</v>
      </c>
      <c r="S31" s="1172">
        <f>+F31+J31+N31+R31</f>
        <v>0</v>
      </c>
    </row>
    <row r="32" spans="1:37" s="308" customFormat="1" ht="18" customHeight="1" thickBot="1">
      <c r="A32" s="309"/>
      <c r="B32" s="470" t="s">
        <v>4560</v>
      </c>
      <c r="C32" s="1175">
        <f t="shared" si="8"/>
        <v>0</v>
      </c>
      <c r="D32" s="1175">
        <f t="shared" si="8"/>
        <v>0</v>
      </c>
      <c r="E32" s="1175">
        <f t="shared" si="8"/>
        <v>0</v>
      </c>
      <c r="F32" s="1175">
        <f>SUM(C32:E32)</f>
        <v>0</v>
      </c>
      <c r="G32" s="1175">
        <f t="shared" si="9"/>
        <v>0</v>
      </c>
      <c r="H32" s="1175">
        <f t="shared" si="9"/>
        <v>0</v>
      </c>
      <c r="I32" s="1175">
        <f t="shared" si="9"/>
        <v>0</v>
      </c>
      <c r="J32" s="1175">
        <f>SUM(G32:I32)</f>
        <v>0</v>
      </c>
      <c r="K32" s="1175">
        <f t="shared" si="10"/>
        <v>0</v>
      </c>
      <c r="L32" s="1175">
        <f t="shared" si="10"/>
        <v>0</v>
      </c>
      <c r="M32" s="1175">
        <f t="shared" si="10"/>
        <v>0</v>
      </c>
      <c r="N32" s="1175">
        <f>SUM(K32:M32)</f>
        <v>0</v>
      </c>
      <c r="O32" s="1175">
        <f t="shared" si="11"/>
        <v>0</v>
      </c>
      <c r="P32" s="1175">
        <f t="shared" si="11"/>
        <v>0</v>
      </c>
      <c r="Q32" s="1175">
        <f t="shared" si="11"/>
        <v>0</v>
      </c>
      <c r="R32" s="1175">
        <f>SUM(O32:Q32)</f>
        <v>0</v>
      </c>
      <c r="S32" s="1175">
        <f>+F32+J32+N32+R32</f>
        <v>0</v>
      </c>
      <c r="U32" s="1096"/>
      <c r="V32" s="1096"/>
      <c r="W32" s="1096"/>
      <c r="X32" s="1096"/>
      <c r="Y32" s="1096"/>
      <c r="Z32" s="1096"/>
      <c r="AA32" s="1096"/>
      <c r="AB32" s="1096"/>
      <c r="AC32" s="1096"/>
      <c r="AD32" s="1096"/>
      <c r="AE32" s="1096"/>
      <c r="AF32" s="1096"/>
      <c r="AG32" s="1096"/>
      <c r="AH32" s="1096"/>
      <c r="AI32" s="1096"/>
      <c r="AJ32" s="1096"/>
      <c r="AK32" s="1096"/>
    </row>
    <row r="33" spans="1:37" s="308" customFormat="1" ht="15.75" customHeight="1" thickBot="1">
      <c r="A33" s="307"/>
      <c r="B33" s="1176" t="s">
        <v>4561</v>
      </c>
      <c r="C33" s="1177">
        <f>SUM(C29:C32)</f>
        <v>0</v>
      </c>
      <c r="D33" s="1177">
        <f t="shared" ref="D33:S33" si="12">SUM(D29:D32)</f>
        <v>0</v>
      </c>
      <c r="E33" s="1177">
        <f t="shared" si="12"/>
        <v>0</v>
      </c>
      <c r="F33" s="1177">
        <f t="shared" si="12"/>
        <v>0</v>
      </c>
      <c r="G33" s="1177">
        <f t="shared" si="12"/>
        <v>0</v>
      </c>
      <c r="H33" s="1177">
        <f t="shared" si="12"/>
        <v>0</v>
      </c>
      <c r="I33" s="1177">
        <f t="shared" si="12"/>
        <v>0</v>
      </c>
      <c r="J33" s="1177">
        <f t="shared" si="12"/>
        <v>0</v>
      </c>
      <c r="K33" s="1177">
        <f t="shared" si="12"/>
        <v>0</v>
      </c>
      <c r="L33" s="1177">
        <f t="shared" si="12"/>
        <v>0</v>
      </c>
      <c r="M33" s="1177">
        <f t="shared" si="12"/>
        <v>0</v>
      </c>
      <c r="N33" s="1177">
        <f t="shared" si="12"/>
        <v>0</v>
      </c>
      <c r="O33" s="1177">
        <f t="shared" si="12"/>
        <v>0</v>
      </c>
      <c r="P33" s="1177">
        <f t="shared" si="12"/>
        <v>0</v>
      </c>
      <c r="Q33" s="1177">
        <f t="shared" si="12"/>
        <v>0</v>
      </c>
      <c r="R33" s="1177">
        <f t="shared" si="12"/>
        <v>0</v>
      </c>
      <c r="S33" s="1177">
        <f t="shared" si="12"/>
        <v>0</v>
      </c>
    </row>
    <row r="34" spans="1:37" ht="15.75" customHeight="1" thickBot="1">
      <c r="A34" s="165"/>
      <c r="B34" s="282"/>
      <c r="C34" s="282"/>
      <c r="D34" s="282"/>
      <c r="E34" s="282"/>
      <c r="F34" s="164"/>
      <c r="G34" s="164"/>
      <c r="H34" s="164"/>
      <c r="I34" s="164"/>
      <c r="J34" s="164"/>
      <c r="K34" s="164"/>
      <c r="L34" s="164"/>
      <c r="M34" s="164"/>
      <c r="N34" s="164"/>
      <c r="O34" s="164"/>
      <c r="P34" s="164"/>
      <c r="Q34" s="164"/>
      <c r="R34" s="164"/>
      <c r="S34" s="164"/>
    </row>
    <row r="35" spans="1:37" ht="15.75" customHeight="1" thickBot="1">
      <c r="A35" s="280"/>
      <c r="B35" s="22" t="s">
        <v>1687</v>
      </c>
      <c r="C35" s="287">
        <v>45658</v>
      </c>
      <c r="D35" s="287">
        <v>45689</v>
      </c>
      <c r="E35" s="287">
        <v>45717</v>
      </c>
      <c r="F35" s="287" t="s">
        <v>4562</v>
      </c>
      <c r="G35" s="287">
        <v>45748</v>
      </c>
      <c r="H35" s="287">
        <v>45778</v>
      </c>
      <c r="I35" s="287">
        <v>45809</v>
      </c>
      <c r="J35" s="287" t="s">
        <v>4563</v>
      </c>
      <c r="K35" s="287">
        <v>45839</v>
      </c>
      <c r="L35" s="287">
        <v>45870</v>
      </c>
      <c r="M35" s="287">
        <v>45901</v>
      </c>
      <c r="N35" s="287" t="s">
        <v>4564</v>
      </c>
      <c r="O35" s="287">
        <v>45931</v>
      </c>
      <c r="P35" s="287">
        <v>45962</v>
      </c>
      <c r="Q35" s="287">
        <v>45992</v>
      </c>
      <c r="R35" s="287" t="s">
        <v>4565</v>
      </c>
      <c r="S35" s="23" t="s">
        <v>4566</v>
      </c>
    </row>
    <row r="36" spans="1:37" s="308" customFormat="1" ht="15.75" customHeight="1">
      <c r="A36" s="307"/>
      <c r="B36" s="508" t="s">
        <v>4567</v>
      </c>
      <c r="C36" s="1172">
        <v>0</v>
      </c>
      <c r="D36" s="1172">
        <v>0</v>
      </c>
      <c r="E36" s="1172">
        <v>0</v>
      </c>
      <c r="F36" s="1172">
        <f>SUM(C36:E36)</f>
        <v>0</v>
      </c>
      <c r="G36" s="1172"/>
      <c r="H36" s="1172"/>
      <c r="I36" s="1172"/>
      <c r="J36" s="1172">
        <f>SUM(G36:I36)</f>
        <v>0</v>
      </c>
      <c r="K36" s="1172"/>
      <c r="L36" s="1172"/>
      <c r="M36" s="1172"/>
      <c r="N36" s="1172">
        <f>SUM(K36:M36)</f>
        <v>0</v>
      </c>
      <c r="O36" s="1172"/>
      <c r="P36" s="1172"/>
      <c r="Q36" s="1172"/>
      <c r="R36" s="1172">
        <f>SUM(O36:Q36)</f>
        <v>0</v>
      </c>
      <c r="S36" s="1172">
        <f>+F36+J36+N36+R36</f>
        <v>0</v>
      </c>
      <c r="U36" s="1089"/>
    </row>
    <row r="37" spans="1:37" s="308" customFormat="1" ht="15.75" customHeight="1">
      <c r="A37" s="309"/>
      <c r="B37" s="306" t="s">
        <v>4568</v>
      </c>
      <c r="C37" s="1173">
        <v>0</v>
      </c>
      <c r="D37" s="1173">
        <v>0</v>
      </c>
      <c r="E37" s="1173">
        <v>0</v>
      </c>
      <c r="F37" s="1174">
        <f>SUM(C37:E37)</f>
        <v>0</v>
      </c>
      <c r="G37" s="1173"/>
      <c r="H37" s="1173"/>
      <c r="I37" s="1173"/>
      <c r="J37" s="1174">
        <f>SUM(G37:I37)</f>
        <v>0</v>
      </c>
      <c r="K37" s="1173"/>
      <c r="L37" s="1173"/>
      <c r="M37" s="1173"/>
      <c r="N37" s="1174">
        <f>SUM(K37:M37)</f>
        <v>0</v>
      </c>
      <c r="O37" s="1173"/>
      <c r="P37" s="1173"/>
      <c r="Q37" s="1173"/>
      <c r="R37" s="1174">
        <f>SUM(O37:Q37)</f>
        <v>0</v>
      </c>
      <c r="S37" s="1174">
        <f>+F37+J37+N37+R37</f>
        <v>0</v>
      </c>
      <c r="U37" s="1090"/>
    </row>
    <row r="38" spans="1:37" s="308" customFormat="1" ht="15.75" customHeight="1">
      <c r="A38" s="307"/>
      <c r="B38" s="508" t="s">
        <v>4569</v>
      </c>
      <c r="C38" s="1172">
        <v>0</v>
      </c>
      <c r="D38" s="1172">
        <v>0</v>
      </c>
      <c r="E38" s="1172">
        <v>0</v>
      </c>
      <c r="F38" s="1172">
        <f>SUM(C38:E38)</f>
        <v>0</v>
      </c>
      <c r="G38" s="1172"/>
      <c r="H38" s="1172"/>
      <c r="I38" s="1172"/>
      <c r="J38" s="1172">
        <f>SUM(G38:I38)</f>
        <v>0</v>
      </c>
      <c r="K38" s="1172"/>
      <c r="L38" s="1172"/>
      <c r="M38" s="1172"/>
      <c r="N38" s="1172">
        <f>SUM(K38:M38)</f>
        <v>0</v>
      </c>
      <c r="O38" s="1172"/>
      <c r="P38" s="1172"/>
      <c r="Q38" s="1172"/>
      <c r="R38" s="1172">
        <f>SUM(O38:Q38)</f>
        <v>0</v>
      </c>
      <c r="S38" s="1172">
        <f>+F38+J38+N38+R38</f>
        <v>0</v>
      </c>
    </row>
    <row r="39" spans="1:37" s="308" customFormat="1" ht="18" customHeight="1" thickBot="1">
      <c r="A39" s="309"/>
      <c r="B39" s="470" t="s">
        <v>4570</v>
      </c>
      <c r="C39" s="1175">
        <v>0</v>
      </c>
      <c r="D39" s="1175">
        <v>0</v>
      </c>
      <c r="E39" s="1175">
        <v>0</v>
      </c>
      <c r="F39" s="1175">
        <f>SUM(C39:E39)</f>
        <v>0</v>
      </c>
      <c r="G39" s="1175"/>
      <c r="H39" s="1175"/>
      <c r="I39" s="1175"/>
      <c r="J39" s="1175">
        <f>SUM(G39:I39)</f>
        <v>0</v>
      </c>
      <c r="K39" s="1175"/>
      <c r="L39" s="1175"/>
      <c r="M39" s="1175"/>
      <c r="N39" s="1175">
        <f>SUM(K39:M39)</f>
        <v>0</v>
      </c>
      <c r="O39" s="1175"/>
      <c r="P39" s="1175"/>
      <c r="Q39" s="1175"/>
      <c r="R39" s="1175">
        <f>SUM(O39:Q39)</f>
        <v>0</v>
      </c>
      <c r="S39" s="1175">
        <f>+F39+J39+N39+R39</f>
        <v>0</v>
      </c>
      <c r="U39" s="1096"/>
      <c r="V39" s="1096"/>
      <c r="W39" s="1096"/>
      <c r="X39" s="1096"/>
      <c r="Y39" s="1096"/>
      <c r="Z39" s="1096"/>
      <c r="AA39" s="1096"/>
      <c r="AB39" s="1096"/>
      <c r="AC39" s="1096"/>
      <c r="AD39" s="1096"/>
      <c r="AE39" s="1096"/>
      <c r="AF39" s="1096"/>
      <c r="AG39" s="1096"/>
      <c r="AH39" s="1096"/>
      <c r="AI39" s="1096"/>
      <c r="AJ39" s="1096"/>
      <c r="AK39" s="1096"/>
    </row>
    <row r="40" spans="1:37" s="308" customFormat="1" ht="15.75" customHeight="1" thickBot="1">
      <c r="A40" s="307"/>
      <c r="B40" s="1176" t="s">
        <v>4571</v>
      </c>
      <c r="C40" s="1177">
        <f>SUM(C36:C39)</f>
        <v>0</v>
      </c>
      <c r="D40" s="1177">
        <f t="shared" ref="D40:S40" si="13">SUM(D36:D39)</f>
        <v>0</v>
      </c>
      <c r="E40" s="1177">
        <f t="shared" si="13"/>
        <v>0</v>
      </c>
      <c r="F40" s="1177">
        <f t="shared" si="13"/>
        <v>0</v>
      </c>
      <c r="G40" s="1177">
        <f t="shared" si="13"/>
        <v>0</v>
      </c>
      <c r="H40" s="1177">
        <f t="shared" si="13"/>
        <v>0</v>
      </c>
      <c r="I40" s="1177">
        <f t="shared" si="13"/>
        <v>0</v>
      </c>
      <c r="J40" s="1177">
        <f t="shared" si="13"/>
        <v>0</v>
      </c>
      <c r="K40" s="1177">
        <f t="shared" si="13"/>
        <v>0</v>
      </c>
      <c r="L40" s="1177">
        <f t="shared" si="13"/>
        <v>0</v>
      </c>
      <c r="M40" s="1177">
        <f t="shared" si="13"/>
        <v>0</v>
      </c>
      <c r="N40" s="1177">
        <f t="shared" si="13"/>
        <v>0</v>
      </c>
      <c r="O40" s="1177">
        <f t="shared" si="13"/>
        <v>0</v>
      </c>
      <c r="P40" s="1177">
        <f t="shared" si="13"/>
        <v>0</v>
      </c>
      <c r="Q40" s="1177">
        <f t="shared" si="13"/>
        <v>0</v>
      </c>
      <c r="R40" s="1177">
        <f t="shared" si="13"/>
        <v>0</v>
      </c>
      <c r="S40" s="1177">
        <f t="shared" si="13"/>
        <v>0</v>
      </c>
    </row>
    <row r="41" spans="1:37" ht="15.75" customHeight="1" thickBot="1">
      <c r="A41" s="165"/>
      <c r="B41" s="282"/>
      <c r="C41" s="282"/>
      <c r="D41" s="282"/>
      <c r="E41" s="282"/>
      <c r="F41" s="164"/>
      <c r="G41" s="164"/>
      <c r="H41" s="164"/>
      <c r="I41" s="164"/>
      <c r="J41" s="164"/>
      <c r="K41" s="164"/>
      <c r="L41" s="164"/>
      <c r="M41" s="164"/>
      <c r="N41" s="164"/>
      <c r="O41" s="164"/>
      <c r="P41" s="164"/>
      <c r="Q41" s="164"/>
      <c r="R41" s="164"/>
      <c r="S41" s="164"/>
    </row>
    <row r="42" spans="1:37" ht="15.75" customHeight="1" thickBot="1">
      <c r="A42" s="280"/>
      <c r="B42" s="22" t="s">
        <v>1688</v>
      </c>
      <c r="C42" s="287">
        <v>45658</v>
      </c>
      <c r="D42" s="287">
        <v>45689</v>
      </c>
      <c r="E42" s="287">
        <v>45717</v>
      </c>
      <c r="F42" s="287" t="s">
        <v>4572</v>
      </c>
      <c r="G42" s="287">
        <v>45748</v>
      </c>
      <c r="H42" s="287">
        <v>45778</v>
      </c>
      <c r="I42" s="287">
        <v>45809</v>
      </c>
      <c r="J42" s="287" t="s">
        <v>4573</v>
      </c>
      <c r="K42" s="287">
        <v>45839</v>
      </c>
      <c r="L42" s="287">
        <v>45870</v>
      </c>
      <c r="M42" s="287">
        <v>45901</v>
      </c>
      <c r="N42" s="287" t="s">
        <v>4574</v>
      </c>
      <c r="O42" s="287">
        <v>45931</v>
      </c>
      <c r="P42" s="287">
        <v>45962</v>
      </c>
      <c r="Q42" s="287">
        <v>45992</v>
      </c>
      <c r="R42" s="287" t="s">
        <v>4575</v>
      </c>
      <c r="S42" s="23" t="s">
        <v>4576</v>
      </c>
    </row>
    <row r="43" spans="1:37" s="308" customFormat="1" ht="15.75" customHeight="1">
      <c r="A43" s="307"/>
      <c r="B43" s="508" t="s">
        <v>4577</v>
      </c>
      <c r="C43" s="1172">
        <v>0</v>
      </c>
      <c r="D43" s="1172">
        <v>0</v>
      </c>
      <c r="E43" s="1172">
        <v>0</v>
      </c>
      <c r="F43" s="1172">
        <f>SUM(C43:E43)</f>
        <v>0</v>
      </c>
      <c r="G43" s="1172"/>
      <c r="H43" s="1172"/>
      <c r="I43" s="1172"/>
      <c r="J43" s="1172">
        <f>SUM(G43:I43)</f>
        <v>0</v>
      </c>
      <c r="K43" s="1172"/>
      <c r="L43" s="1172"/>
      <c r="M43" s="1172"/>
      <c r="N43" s="1172">
        <f>SUM(K43:M43)</f>
        <v>0</v>
      </c>
      <c r="O43" s="1172"/>
      <c r="P43" s="1172"/>
      <c r="Q43" s="1172"/>
      <c r="R43" s="1172">
        <f>SUM(O43:Q43)</f>
        <v>0</v>
      </c>
      <c r="S43" s="1172">
        <f>+F43+J43+N43+R43</f>
        <v>0</v>
      </c>
      <c r="U43" s="1089"/>
    </row>
    <row r="44" spans="1:37" s="308" customFormat="1" ht="15.75" customHeight="1">
      <c r="A44" s="309"/>
      <c r="B44" s="306" t="s">
        <v>4578</v>
      </c>
      <c r="C44" s="1173">
        <v>0</v>
      </c>
      <c r="D44" s="1173">
        <v>0</v>
      </c>
      <c r="E44" s="1173">
        <v>0</v>
      </c>
      <c r="F44" s="1174">
        <f>SUM(C44:E44)</f>
        <v>0</v>
      </c>
      <c r="G44" s="1173"/>
      <c r="H44" s="1173"/>
      <c r="I44" s="1173"/>
      <c r="J44" s="1174">
        <f>SUM(G44:I44)</f>
        <v>0</v>
      </c>
      <c r="K44" s="1173"/>
      <c r="L44" s="1173"/>
      <c r="M44" s="1173"/>
      <c r="N44" s="1174">
        <f>SUM(K44:M44)</f>
        <v>0</v>
      </c>
      <c r="O44" s="1173"/>
      <c r="P44" s="1173"/>
      <c r="Q44" s="1173"/>
      <c r="R44" s="1174">
        <f>SUM(O44:Q44)</f>
        <v>0</v>
      </c>
      <c r="S44" s="1174">
        <f>+F44+J44+N44+R44</f>
        <v>0</v>
      </c>
      <c r="U44" s="1090"/>
    </row>
    <row r="45" spans="1:37" s="308" customFormat="1" ht="15.75" customHeight="1">
      <c r="A45" s="307"/>
      <c r="B45" s="508" t="s">
        <v>4579</v>
      </c>
      <c r="C45" s="1172">
        <v>0</v>
      </c>
      <c r="D45" s="1172">
        <v>0</v>
      </c>
      <c r="E45" s="1172">
        <v>0</v>
      </c>
      <c r="F45" s="1172">
        <f>SUM(C45:E45)</f>
        <v>0</v>
      </c>
      <c r="G45" s="1172"/>
      <c r="H45" s="1172"/>
      <c r="I45" s="1172"/>
      <c r="J45" s="1172">
        <f>SUM(G45:I45)</f>
        <v>0</v>
      </c>
      <c r="K45" s="1172"/>
      <c r="L45" s="1172"/>
      <c r="M45" s="1172"/>
      <c r="N45" s="1172">
        <f>SUM(K45:M45)</f>
        <v>0</v>
      </c>
      <c r="O45" s="1172"/>
      <c r="P45" s="1172"/>
      <c r="Q45" s="1172"/>
      <c r="R45" s="1172">
        <f>SUM(O45:Q45)</f>
        <v>0</v>
      </c>
      <c r="S45" s="1172">
        <f>+F45+J45+N45+R45</f>
        <v>0</v>
      </c>
    </row>
    <row r="46" spans="1:37" s="308" customFormat="1" ht="18" customHeight="1" thickBot="1">
      <c r="A46" s="309"/>
      <c r="B46" s="470" t="s">
        <v>4580</v>
      </c>
      <c r="C46" s="1175">
        <v>0</v>
      </c>
      <c r="D46" s="1175">
        <v>0</v>
      </c>
      <c r="E46" s="1175">
        <v>0</v>
      </c>
      <c r="F46" s="1175">
        <f>SUM(C46:E46)</f>
        <v>0</v>
      </c>
      <c r="G46" s="1175"/>
      <c r="H46" s="1175"/>
      <c r="I46" s="1175"/>
      <c r="J46" s="1175">
        <f>SUM(G46:I46)</f>
        <v>0</v>
      </c>
      <c r="K46" s="1175"/>
      <c r="L46" s="1175"/>
      <c r="M46" s="1175"/>
      <c r="N46" s="1175">
        <f>SUM(K46:M46)</f>
        <v>0</v>
      </c>
      <c r="O46" s="1175"/>
      <c r="P46" s="1175"/>
      <c r="Q46" s="1175"/>
      <c r="R46" s="1175">
        <f>SUM(O46:Q46)</f>
        <v>0</v>
      </c>
      <c r="S46" s="1175">
        <f>+F46+J46+N46+R46</f>
        <v>0</v>
      </c>
      <c r="U46" s="1096"/>
      <c r="V46" s="1096"/>
      <c r="W46" s="1096"/>
      <c r="X46" s="1096"/>
      <c r="Y46" s="1096"/>
      <c r="Z46" s="1096"/>
      <c r="AA46" s="1096"/>
      <c r="AB46" s="1096"/>
      <c r="AC46" s="1096"/>
      <c r="AD46" s="1096"/>
      <c r="AE46" s="1096"/>
      <c r="AF46" s="1096"/>
      <c r="AG46" s="1096"/>
      <c r="AH46" s="1096"/>
      <c r="AI46" s="1096"/>
      <c r="AJ46" s="1096"/>
      <c r="AK46" s="1096"/>
    </row>
    <row r="47" spans="1:37" s="308" customFormat="1" ht="15.75" customHeight="1" thickBot="1">
      <c r="A47" s="307"/>
      <c r="B47" s="1176" t="s">
        <v>4581</v>
      </c>
      <c r="C47" s="1177">
        <f>SUM(C43:C46)</f>
        <v>0</v>
      </c>
      <c r="D47" s="1177">
        <f t="shared" ref="D47:S47" si="14">SUM(D43:D46)</f>
        <v>0</v>
      </c>
      <c r="E47" s="1177">
        <f t="shared" si="14"/>
        <v>0</v>
      </c>
      <c r="F47" s="1177">
        <f t="shared" si="14"/>
        <v>0</v>
      </c>
      <c r="G47" s="1177">
        <f t="shared" si="14"/>
        <v>0</v>
      </c>
      <c r="H47" s="1177">
        <f t="shared" si="14"/>
        <v>0</v>
      </c>
      <c r="I47" s="1177">
        <f t="shared" si="14"/>
        <v>0</v>
      </c>
      <c r="J47" s="1177">
        <f t="shared" si="14"/>
        <v>0</v>
      </c>
      <c r="K47" s="1177">
        <f t="shared" si="14"/>
        <v>0</v>
      </c>
      <c r="L47" s="1177">
        <f t="shared" si="14"/>
        <v>0</v>
      </c>
      <c r="M47" s="1177">
        <f t="shared" si="14"/>
        <v>0</v>
      </c>
      <c r="N47" s="1177">
        <f t="shared" si="14"/>
        <v>0</v>
      </c>
      <c r="O47" s="1177">
        <f t="shared" si="14"/>
        <v>0</v>
      </c>
      <c r="P47" s="1177">
        <f t="shared" si="14"/>
        <v>0</v>
      </c>
      <c r="Q47" s="1177">
        <f t="shared" si="14"/>
        <v>0</v>
      </c>
      <c r="R47" s="1177">
        <f t="shared" si="14"/>
        <v>0</v>
      </c>
      <c r="S47" s="1177">
        <f t="shared" si="14"/>
        <v>0</v>
      </c>
    </row>
    <row r="48" spans="1:37" s="308" customFormat="1" ht="15.75" customHeight="1" thickBot="1">
      <c r="A48" s="307"/>
      <c r="B48" s="306"/>
      <c r="C48" s="163"/>
      <c r="D48" s="163"/>
      <c r="E48" s="163"/>
      <c r="F48" s="163"/>
      <c r="G48" s="163"/>
      <c r="H48" s="163"/>
      <c r="I48" s="163"/>
      <c r="J48" s="163"/>
      <c r="K48" s="163"/>
      <c r="L48" s="163"/>
      <c r="M48" s="163"/>
      <c r="N48" s="163"/>
      <c r="O48" s="163"/>
      <c r="P48" s="163"/>
      <c r="Q48" s="163"/>
      <c r="R48" s="163"/>
      <c r="S48" s="163"/>
    </row>
    <row r="49" spans="1:37" ht="15.75" customHeight="1" thickBot="1">
      <c r="A49" s="280"/>
      <c r="B49" s="22" t="s">
        <v>399</v>
      </c>
      <c r="C49" s="287">
        <v>45658</v>
      </c>
      <c r="D49" s="287">
        <v>45689</v>
      </c>
      <c r="E49" s="287">
        <v>45717</v>
      </c>
      <c r="F49" s="287" t="s">
        <v>4582</v>
      </c>
      <c r="G49" s="287">
        <v>45748</v>
      </c>
      <c r="H49" s="287">
        <v>45778</v>
      </c>
      <c r="I49" s="287">
        <v>45809</v>
      </c>
      <c r="J49" s="287" t="s">
        <v>4583</v>
      </c>
      <c r="K49" s="287">
        <v>45839</v>
      </c>
      <c r="L49" s="287">
        <v>45870</v>
      </c>
      <c r="M49" s="287">
        <v>45901</v>
      </c>
      <c r="N49" s="287" t="s">
        <v>4584</v>
      </c>
      <c r="O49" s="287">
        <v>45931</v>
      </c>
      <c r="P49" s="287">
        <v>45962</v>
      </c>
      <c r="Q49" s="287">
        <v>45992</v>
      </c>
      <c r="R49" s="287" t="s">
        <v>4585</v>
      </c>
      <c r="S49" s="23" t="s">
        <v>4586</v>
      </c>
    </row>
    <row r="50" spans="1:37" s="308" customFormat="1" ht="15.75" customHeight="1">
      <c r="A50" s="307"/>
      <c r="B50" s="508" t="s">
        <v>4587</v>
      </c>
      <c r="C50" s="1172">
        <f t="shared" ref="C50:E53" si="15">C57+C64+C71+C78+C85</f>
        <v>31632765.100000001</v>
      </c>
      <c r="D50" s="1172">
        <f t="shared" si="15"/>
        <v>34788285.939999998</v>
      </c>
      <c r="E50" s="1172">
        <f t="shared" si="15"/>
        <v>150334776.30000001</v>
      </c>
      <c r="F50" s="1172">
        <f>SUM(C50:E50)</f>
        <v>216755827.34</v>
      </c>
      <c r="G50" s="1172">
        <f t="shared" ref="G50:I53" si="16">G57+G64+G71+G78+G85</f>
        <v>0</v>
      </c>
      <c r="H50" s="1172">
        <f t="shared" si="16"/>
        <v>0</v>
      </c>
      <c r="I50" s="1172">
        <f t="shared" si="16"/>
        <v>0</v>
      </c>
      <c r="J50" s="1172">
        <f>SUM(G50:I50)</f>
        <v>0</v>
      </c>
      <c r="K50" s="1172">
        <f t="shared" ref="K50:M53" si="17">K57+K64+K71+K78+K85</f>
        <v>0</v>
      </c>
      <c r="L50" s="1172">
        <f t="shared" si="17"/>
        <v>0</v>
      </c>
      <c r="M50" s="1172">
        <f t="shared" si="17"/>
        <v>0</v>
      </c>
      <c r="N50" s="1172">
        <f>SUM(K50:M50)</f>
        <v>0</v>
      </c>
      <c r="O50" s="1172">
        <f t="shared" ref="O50:Q53" si="18">O57+O64+O71+O78+O85</f>
        <v>0</v>
      </c>
      <c r="P50" s="1172">
        <f t="shared" si="18"/>
        <v>0</v>
      </c>
      <c r="Q50" s="1172">
        <f t="shared" si="18"/>
        <v>0</v>
      </c>
      <c r="R50" s="1172">
        <f>SUM(O50:Q50)</f>
        <v>0</v>
      </c>
      <c r="S50" s="1172">
        <f>+F50+J50+N50+R50</f>
        <v>216755827.34</v>
      </c>
      <c r="U50" s="1089"/>
    </row>
    <row r="51" spans="1:37" s="308" customFormat="1" ht="15.75" customHeight="1">
      <c r="A51" s="309"/>
      <c r="B51" s="306" t="s">
        <v>4588</v>
      </c>
      <c r="C51" s="1173">
        <f t="shared" si="15"/>
        <v>36247114.18</v>
      </c>
      <c r="D51" s="1173">
        <f t="shared" si="15"/>
        <v>51970504.299999997</v>
      </c>
      <c r="E51" s="1173">
        <f t="shared" si="15"/>
        <v>67539783.620000005</v>
      </c>
      <c r="F51" s="1174">
        <f>SUM(C51:E51)</f>
        <v>155757402.09999999</v>
      </c>
      <c r="G51" s="1173">
        <f t="shared" si="16"/>
        <v>0</v>
      </c>
      <c r="H51" s="1173">
        <f t="shared" si="16"/>
        <v>0</v>
      </c>
      <c r="I51" s="1173">
        <f t="shared" si="16"/>
        <v>0</v>
      </c>
      <c r="J51" s="1174">
        <f>SUM(G51:I51)</f>
        <v>0</v>
      </c>
      <c r="K51" s="1173">
        <f t="shared" si="17"/>
        <v>0</v>
      </c>
      <c r="L51" s="1173">
        <f t="shared" si="17"/>
        <v>0</v>
      </c>
      <c r="M51" s="1173">
        <f t="shared" si="17"/>
        <v>0</v>
      </c>
      <c r="N51" s="1174">
        <f>SUM(K51:M51)</f>
        <v>0</v>
      </c>
      <c r="O51" s="1173">
        <f t="shared" si="18"/>
        <v>0</v>
      </c>
      <c r="P51" s="1173">
        <f t="shared" si="18"/>
        <v>0</v>
      </c>
      <c r="Q51" s="1173">
        <f t="shared" si="18"/>
        <v>0</v>
      </c>
      <c r="R51" s="1174">
        <f>SUM(O51:Q51)</f>
        <v>0</v>
      </c>
      <c r="S51" s="1174">
        <f>+F51+J51+N51+R51</f>
        <v>155757402.09999999</v>
      </c>
      <c r="U51" s="1090"/>
    </row>
    <row r="52" spans="1:37" s="308" customFormat="1" ht="15.75" customHeight="1">
      <c r="A52" s="307"/>
      <c r="B52" s="508" t="s">
        <v>4589</v>
      </c>
      <c r="C52" s="1172">
        <f t="shared" si="15"/>
        <v>60746542.020000003</v>
      </c>
      <c r="D52" s="1172">
        <f t="shared" si="15"/>
        <v>86232718.900000006</v>
      </c>
      <c r="E52" s="1172">
        <f t="shared" si="15"/>
        <v>81566375.290000007</v>
      </c>
      <c r="F52" s="1172">
        <f>SUM(C52:E52)</f>
        <v>228545636.21000004</v>
      </c>
      <c r="G52" s="1172">
        <f t="shared" si="16"/>
        <v>0</v>
      </c>
      <c r="H52" s="1172">
        <f t="shared" si="16"/>
        <v>0</v>
      </c>
      <c r="I52" s="1172">
        <f t="shared" si="16"/>
        <v>0</v>
      </c>
      <c r="J52" s="1172">
        <f>SUM(G52:I52)</f>
        <v>0</v>
      </c>
      <c r="K52" s="1172">
        <f t="shared" si="17"/>
        <v>0</v>
      </c>
      <c r="L52" s="1172">
        <f t="shared" si="17"/>
        <v>0</v>
      </c>
      <c r="M52" s="1172">
        <f t="shared" si="17"/>
        <v>0</v>
      </c>
      <c r="N52" s="1172">
        <f>SUM(K52:M52)</f>
        <v>0</v>
      </c>
      <c r="O52" s="1172">
        <f t="shared" si="18"/>
        <v>0</v>
      </c>
      <c r="P52" s="1172">
        <f t="shared" si="18"/>
        <v>0</v>
      </c>
      <c r="Q52" s="1172">
        <f t="shared" si="18"/>
        <v>0</v>
      </c>
      <c r="R52" s="1172">
        <f>SUM(O52:Q52)</f>
        <v>0</v>
      </c>
      <c r="S52" s="1172">
        <f>+F52+J52+N52+R52</f>
        <v>228545636.21000004</v>
      </c>
    </row>
    <row r="53" spans="1:37" s="308" customFormat="1" ht="18" customHeight="1" thickBot="1">
      <c r="A53" s="309"/>
      <c r="B53" s="470" t="s">
        <v>4590</v>
      </c>
      <c r="C53" s="1175">
        <f t="shared" si="15"/>
        <v>14705502.41</v>
      </c>
      <c r="D53" s="1175">
        <f t="shared" si="15"/>
        <v>25003046.840000004</v>
      </c>
      <c r="E53" s="1175">
        <f t="shared" si="15"/>
        <v>14721515.1</v>
      </c>
      <c r="F53" s="1175">
        <f>SUM(C53:E53)</f>
        <v>54430064.350000001</v>
      </c>
      <c r="G53" s="1175">
        <f t="shared" si="16"/>
        <v>0</v>
      </c>
      <c r="H53" s="1175">
        <f t="shared" si="16"/>
        <v>0</v>
      </c>
      <c r="I53" s="1175">
        <f t="shared" si="16"/>
        <v>0</v>
      </c>
      <c r="J53" s="1175">
        <f>SUM(G53:I53)</f>
        <v>0</v>
      </c>
      <c r="K53" s="1175">
        <f t="shared" si="17"/>
        <v>0</v>
      </c>
      <c r="L53" s="1175">
        <f t="shared" si="17"/>
        <v>0</v>
      </c>
      <c r="M53" s="1175">
        <f t="shared" si="17"/>
        <v>0</v>
      </c>
      <c r="N53" s="1175">
        <f>SUM(K53:M53)</f>
        <v>0</v>
      </c>
      <c r="O53" s="1175">
        <f t="shared" si="18"/>
        <v>0</v>
      </c>
      <c r="P53" s="1175">
        <f t="shared" si="18"/>
        <v>0</v>
      </c>
      <c r="Q53" s="1175">
        <f t="shared" si="18"/>
        <v>0</v>
      </c>
      <c r="R53" s="1175">
        <f>SUM(O53:Q53)</f>
        <v>0</v>
      </c>
      <c r="S53" s="1175">
        <f>+F53+J53+N53+R53</f>
        <v>54430064.350000001</v>
      </c>
      <c r="U53" s="1096"/>
      <c r="V53" s="1096"/>
      <c r="W53" s="1096"/>
      <c r="X53" s="1096"/>
      <c r="Y53" s="1096"/>
      <c r="Z53" s="1096"/>
      <c r="AA53" s="1096"/>
      <c r="AB53" s="1096"/>
      <c r="AC53" s="1096"/>
      <c r="AD53" s="1096"/>
      <c r="AE53" s="1096"/>
      <c r="AF53" s="1096"/>
      <c r="AG53" s="1096"/>
      <c r="AH53" s="1096"/>
      <c r="AI53" s="1096"/>
      <c r="AJ53" s="1096"/>
      <c r="AK53" s="1096"/>
    </row>
    <row r="54" spans="1:37" s="308" customFormat="1" ht="15.75" customHeight="1" thickBot="1">
      <c r="A54" s="307"/>
      <c r="B54" s="1176" t="s">
        <v>4591</v>
      </c>
      <c r="C54" s="1177">
        <f>SUM(C50:C53)</f>
        <v>143331923.71000001</v>
      </c>
      <c r="D54" s="1177">
        <f t="shared" ref="D54:S54" si="19">SUM(D50:D53)</f>
        <v>197994555.97999999</v>
      </c>
      <c r="E54" s="1177">
        <f t="shared" si="19"/>
        <v>314162450.31000006</v>
      </c>
      <c r="F54" s="1177">
        <f t="shared" si="19"/>
        <v>655488930.00000012</v>
      </c>
      <c r="G54" s="1177">
        <f t="shared" si="19"/>
        <v>0</v>
      </c>
      <c r="H54" s="1177">
        <f t="shared" si="19"/>
        <v>0</v>
      </c>
      <c r="I54" s="1177">
        <f t="shared" si="19"/>
        <v>0</v>
      </c>
      <c r="J54" s="1177">
        <f t="shared" si="19"/>
        <v>0</v>
      </c>
      <c r="K54" s="1177">
        <f t="shared" si="19"/>
        <v>0</v>
      </c>
      <c r="L54" s="1177">
        <f t="shared" si="19"/>
        <v>0</v>
      </c>
      <c r="M54" s="1177">
        <f t="shared" si="19"/>
        <v>0</v>
      </c>
      <c r="N54" s="1177">
        <f t="shared" si="19"/>
        <v>0</v>
      </c>
      <c r="O54" s="1177">
        <f t="shared" si="19"/>
        <v>0</v>
      </c>
      <c r="P54" s="1177">
        <f t="shared" si="19"/>
        <v>0</v>
      </c>
      <c r="Q54" s="1177">
        <f t="shared" si="19"/>
        <v>0</v>
      </c>
      <c r="R54" s="1177">
        <f t="shared" si="19"/>
        <v>0</v>
      </c>
      <c r="S54" s="1177">
        <f t="shared" si="19"/>
        <v>655488930.00000012</v>
      </c>
    </row>
    <row r="55" spans="1:37" s="308" customFormat="1" ht="15.75" customHeight="1" thickBot="1">
      <c r="A55" s="307"/>
      <c r="B55" s="306"/>
      <c r="C55" s="163"/>
      <c r="D55" s="163"/>
      <c r="E55" s="163"/>
      <c r="F55" s="163"/>
      <c r="G55" s="163"/>
      <c r="H55" s="163"/>
      <c r="I55" s="163"/>
      <c r="J55" s="163"/>
      <c r="K55" s="163"/>
      <c r="L55" s="163"/>
      <c r="M55" s="163"/>
      <c r="N55" s="163"/>
      <c r="O55" s="163"/>
      <c r="P55" s="163"/>
      <c r="Q55" s="163"/>
      <c r="R55" s="163"/>
      <c r="S55" s="163"/>
    </row>
    <row r="56" spans="1:37" ht="15.75" customHeight="1" thickBot="1">
      <c r="A56" s="280"/>
      <c r="B56" s="22" t="s">
        <v>400</v>
      </c>
      <c r="C56" s="287">
        <v>45658</v>
      </c>
      <c r="D56" s="287">
        <v>45689</v>
      </c>
      <c r="E56" s="287">
        <v>45717</v>
      </c>
      <c r="F56" s="287" t="s">
        <v>4592</v>
      </c>
      <c r="G56" s="287">
        <v>45748</v>
      </c>
      <c r="H56" s="287">
        <v>45778</v>
      </c>
      <c r="I56" s="287">
        <v>45809</v>
      </c>
      <c r="J56" s="287" t="s">
        <v>4593</v>
      </c>
      <c r="K56" s="287">
        <v>45839</v>
      </c>
      <c r="L56" s="287">
        <v>45870</v>
      </c>
      <c r="M56" s="287">
        <v>45901</v>
      </c>
      <c r="N56" s="287" t="s">
        <v>4594</v>
      </c>
      <c r="O56" s="287">
        <v>45931</v>
      </c>
      <c r="P56" s="287">
        <v>45962</v>
      </c>
      <c r="Q56" s="287">
        <v>45992</v>
      </c>
      <c r="R56" s="287" t="s">
        <v>4595</v>
      </c>
      <c r="S56" s="23" t="s">
        <v>4596</v>
      </c>
    </row>
    <row r="57" spans="1:37" s="308" customFormat="1" ht="15.75" customHeight="1">
      <c r="A57" s="307"/>
      <c r="B57" s="508" t="s">
        <v>4597</v>
      </c>
      <c r="C57" s="1172">
        <v>1621449</v>
      </c>
      <c r="D57" s="1172">
        <v>2297771</v>
      </c>
      <c r="E57" s="1172">
        <v>3071425</v>
      </c>
      <c r="F57" s="1172">
        <f>SUM(C57:E57)</f>
        <v>6990645</v>
      </c>
      <c r="G57" s="1172"/>
      <c r="H57" s="1172"/>
      <c r="I57" s="1172"/>
      <c r="J57" s="1172">
        <f>SUM(G57:I57)</f>
        <v>0</v>
      </c>
      <c r="K57" s="1172"/>
      <c r="L57" s="1172"/>
      <c r="M57" s="1172"/>
      <c r="N57" s="1172">
        <f>SUM(K57:M57)</f>
        <v>0</v>
      </c>
      <c r="O57" s="1172"/>
      <c r="P57" s="1172"/>
      <c r="Q57" s="1172"/>
      <c r="R57" s="1172">
        <f>SUM(O57:Q57)</f>
        <v>0</v>
      </c>
      <c r="S57" s="1172">
        <f>+F57+J57+N57+R57</f>
        <v>6990645</v>
      </c>
      <c r="U57" s="1089"/>
    </row>
    <row r="58" spans="1:37" s="308" customFormat="1" ht="15.75" customHeight="1">
      <c r="A58" s="309"/>
      <c r="B58" s="306" t="s">
        <v>4598</v>
      </c>
      <c r="C58" s="1173">
        <v>5700575.5</v>
      </c>
      <c r="D58" s="1173">
        <v>11991203.27</v>
      </c>
      <c r="E58" s="1173">
        <v>29161072.509999998</v>
      </c>
      <c r="F58" s="1174">
        <f>SUM(C58:E58)</f>
        <v>46852851.280000001</v>
      </c>
      <c r="G58" s="1173"/>
      <c r="H58" s="1173"/>
      <c r="I58" s="1173"/>
      <c r="J58" s="1174">
        <f>SUM(G58:I58)</f>
        <v>0</v>
      </c>
      <c r="K58" s="1173"/>
      <c r="L58" s="1173"/>
      <c r="M58" s="1173"/>
      <c r="N58" s="1174">
        <f>SUM(K58:M58)</f>
        <v>0</v>
      </c>
      <c r="O58" s="1173"/>
      <c r="P58" s="1173"/>
      <c r="Q58" s="1173"/>
      <c r="R58" s="1174">
        <f>SUM(O58:Q58)</f>
        <v>0</v>
      </c>
      <c r="S58" s="1174">
        <f>+F58+J58+N58+R58</f>
        <v>46852851.280000001</v>
      </c>
      <c r="U58" s="1090"/>
    </row>
    <row r="59" spans="1:37" s="308" customFormat="1" ht="15.75" customHeight="1">
      <c r="A59" s="307"/>
      <c r="B59" s="508" t="s">
        <v>4599</v>
      </c>
      <c r="C59" s="1172">
        <v>16528.96</v>
      </c>
      <c r="D59" s="1172">
        <v>219405.32</v>
      </c>
      <c r="E59" s="1172">
        <v>24436.3</v>
      </c>
      <c r="F59" s="1172">
        <f>SUM(C59:E59)</f>
        <v>260370.58</v>
      </c>
      <c r="G59" s="1172"/>
      <c r="H59" s="1172"/>
      <c r="I59" s="1172"/>
      <c r="J59" s="1172">
        <f>SUM(G59:I59)</f>
        <v>0</v>
      </c>
      <c r="K59" s="1172"/>
      <c r="L59" s="1172"/>
      <c r="M59" s="1172"/>
      <c r="N59" s="1172">
        <f>SUM(K59:M59)</f>
        <v>0</v>
      </c>
      <c r="O59" s="1172"/>
      <c r="P59" s="1172"/>
      <c r="Q59" s="1172"/>
      <c r="R59" s="1172">
        <f>SUM(O59:Q59)</f>
        <v>0</v>
      </c>
      <c r="S59" s="1172">
        <f>+F59+J59+N59+R59</f>
        <v>260370.58</v>
      </c>
    </row>
    <row r="60" spans="1:37" s="308" customFormat="1" ht="18" customHeight="1" thickBot="1">
      <c r="A60" s="309"/>
      <c r="B60" s="470" t="s">
        <v>4600</v>
      </c>
      <c r="C60" s="1175">
        <v>0</v>
      </c>
      <c r="D60" s="1175">
        <v>0</v>
      </c>
      <c r="E60" s="1175">
        <v>0</v>
      </c>
      <c r="F60" s="1175">
        <f>SUM(C60:E60)</f>
        <v>0</v>
      </c>
      <c r="G60" s="1175"/>
      <c r="H60" s="1175"/>
      <c r="I60" s="1175"/>
      <c r="J60" s="1175">
        <f>SUM(G60:I60)</f>
        <v>0</v>
      </c>
      <c r="K60" s="1175"/>
      <c r="L60" s="1175"/>
      <c r="M60" s="1175"/>
      <c r="N60" s="1175">
        <f>SUM(K60:M60)</f>
        <v>0</v>
      </c>
      <c r="O60" s="1175"/>
      <c r="P60" s="1175"/>
      <c r="Q60" s="1175"/>
      <c r="R60" s="1175">
        <f>SUM(O60:Q60)</f>
        <v>0</v>
      </c>
      <c r="S60" s="1175">
        <f>+F60+J60+N60+R60</f>
        <v>0</v>
      </c>
      <c r="U60" s="1096"/>
      <c r="V60" s="1096"/>
      <c r="W60" s="1096"/>
      <c r="X60" s="1096"/>
      <c r="Y60" s="1096"/>
      <c r="Z60" s="1096"/>
      <c r="AA60" s="1096"/>
      <c r="AB60" s="1096"/>
      <c r="AC60" s="1096"/>
      <c r="AD60" s="1096"/>
      <c r="AE60" s="1096"/>
      <c r="AF60" s="1096"/>
      <c r="AG60" s="1096"/>
      <c r="AH60" s="1096"/>
      <c r="AI60" s="1096"/>
      <c r="AJ60" s="1096"/>
      <c r="AK60" s="1096"/>
    </row>
    <row r="61" spans="1:37" s="308" customFormat="1" ht="15.75" customHeight="1" thickBot="1">
      <c r="A61" s="307"/>
      <c r="B61" s="1176" t="s">
        <v>4601</v>
      </c>
      <c r="C61" s="1177">
        <f>SUM(C57:C60)</f>
        <v>7338553.46</v>
      </c>
      <c r="D61" s="1177">
        <f t="shared" ref="D61:S61" si="20">SUM(D57:D60)</f>
        <v>14508379.59</v>
      </c>
      <c r="E61" s="1177">
        <f t="shared" si="20"/>
        <v>32256933.809999999</v>
      </c>
      <c r="F61" s="1177">
        <f t="shared" si="20"/>
        <v>54103866.859999999</v>
      </c>
      <c r="G61" s="1177">
        <f t="shared" si="20"/>
        <v>0</v>
      </c>
      <c r="H61" s="1177">
        <f t="shared" si="20"/>
        <v>0</v>
      </c>
      <c r="I61" s="1177">
        <f t="shared" si="20"/>
        <v>0</v>
      </c>
      <c r="J61" s="1177">
        <f t="shared" si="20"/>
        <v>0</v>
      </c>
      <c r="K61" s="1177">
        <f t="shared" si="20"/>
        <v>0</v>
      </c>
      <c r="L61" s="1177">
        <f t="shared" si="20"/>
        <v>0</v>
      </c>
      <c r="M61" s="1177">
        <f t="shared" si="20"/>
        <v>0</v>
      </c>
      <c r="N61" s="1177">
        <f t="shared" si="20"/>
        <v>0</v>
      </c>
      <c r="O61" s="1177">
        <f t="shared" si="20"/>
        <v>0</v>
      </c>
      <c r="P61" s="1177">
        <f t="shared" si="20"/>
        <v>0</v>
      </c>
      <c r="Q61" s="1177">
        <f t="shared" si="20"/>
        <v>0</v>
      </c>
      <c r="R61" s="1177">
        <f t="shared" si="20"/>
        <v>0</v>
      </c>
      <c r="S61" s="1177">
        <f t="shared" si="20"/>
        <v>54103866.859999999</v>
      </c>
    </row>
    <row r="62" spans="1:37" s="308" customFormat="1" ht="15.75" customHeight="1" thickBot="1">
      <c r="A62" s="307"/>
      <c r="B62" s="306"/>
      <c r="C62" s="163"/>
      <c r="D62" s="163"/>
      <c r="E62" s="163"/>
      <c r="F62" s="163"/>
      <c r="G62" s="163"/>
      <c r="H62" s="163"/>
      <c r="I62" s="163"/>
      <c r="J62" s="163"/>
      <c r="K62" s="163"/>
      <c r="L62" s="163"/>
      <c r="M62" s="163"/>
      <c r="N62" s="163"/>
      <c r="O62" s="163"/>
      <c r="P62" s="163"/>
      <c r="Q62" s="163"/>
      <c r="R62" s="163"/>
      <c r="S62" s="163"/>
    </row>
    <row r="63" spans="1:37" ht="15.75" customHeight="1" thickBot="1">
      <c r="A63" s="165"/>
      <c r="B63" s="22" t="s">
        <v>401</v>
      </c>
      <c r="C63" s="287">
        <v>45658</v>
      </c>
      <c r="D63" s="287">
        <v>45689</v>
      </c>
      <c r="E63" s="287">
        <v>45717</v>
      </c>
      <c r="F63" s="287" t="s">
        <v>4602</v>
      </c>
      <c r="G63" s="287">
        <v>45748</v>
      </c>
      <c r="H63" s="287">
        <v>45778</v>
      </c>
      <c r="I63" s="287">
        <v>45809</v>
      </c>
      <c r="J63" s="287" t="s">
        <v>4603</v>
      </c>
      <c r="K63" s="287">
        <v>45839</v>
      </c>
      <c r="L63" s="287">
        <v>45870</v>
      </c>
      <c r="M63" s="287">
        <v>45901</v>
      </c>
      <c r="N63" s="287" t="s">
        <v>4604</v>
      </c>
      <c r="O63" s="287">
        <v>45931</v>
      </c>
      <c r="P63" s="287">
        <v>45962</v>
      </c>
      <c r="Q63" s="287">
        <v>45992</v>
      </c>
      <c r="R63" s="287" t="s">
        <v>4605</v>
      </c>
      <c r="S63" s="23" t="s">
        <v>4606</v>
      </c>
    </row>
    <row r="64" spans="1:37" s="308" customFormat="1" ht="15.75" customHeight="1">
      <c r="A64" s="307"/>
      <c r="B64" s="508" t="s">
        <v>4607</v>
      </c>
      <c r="C64" s="1172">
        <v>29732218.57</v>
      </c>
      <c r="D64" s="1172">
        <v>32428232.750000004</v>
      </c>
      <c r="E64" s="1172">
        <v>147246649.71000001</v>
      </c>
      <c r="F64" s="1172">
        <f>SUM(C64:E64)</f>
        <v>209407101.03000003</v>
      </c>
      <c r="G64" s="1172"/>
      <c r="H64" s="1172"/>
      <c r="I64" s="1172"/>
      <c r="J64" s="1172">
        <f>SUM(G64:I64)</f>
        <v>0</v>
      </c>
      <c r="K64" s="1172"/>
      <c r="L64" s="1172"/>
      <c r="M64" s="1172"/>
      <c r="N64" s="1172">
        <f>SUM(K64:M64)</f>
        <v>0</v>
      </c>
      <c r="O64" s="1172"/>
      <c r="P64" s="1172"/>
      <c r="Q64" s="1172"/>
      <c r="R64" s="1172">
        <f>SUM(O64:Q64)</f>
        <v>0</v>
      </c>
      <c r="S64" s="1172">
        <f>+F64+J64+N64+R64</f>
        <v>209407101.03000003</v>
      </c>
      <c r="U64" s="1089"/>
    </row>
    <row r="65" spans="1:37" s="308" customFormat="1" ht="15.75" customHeight="1">
      <c r="A65" s="309"/>
      <c r="B65" s="306" t="s">
        <v>4608</v>
      </c>
      <c r="C65" s="1173">
        <v>28707850.109999999</v>
      </c>
      <c r="D65" s="1173">
        <v>39840921.420000002</v>
      </c>
      <c r="E65" s="1173">
        <v>38226567.710000001</v>
      </c>
      <c r="F65" s="1174">
        <f>SUM(C65:E65)</f>
        <v>106775339.24000001</v>
      </c>
      <c r="G65" s="1173"/>
      <c r="H65" s="1173"/>
      <c r="I65" s="1173"/>
      <c r="J65" s="1174">
        <f>SUM(G65:I65)</f>
        <v>0</v>
      </c>
      <c r="K65" s="1173"/>
      <c r="L65" s="1173"/>
      <c r="M65" s="1173"/>
      <c r="N65" s="1174">
        <f>SUM(K65:M65)</f>
        <v>0</v>
      </c>
      <c r="O65" s="1173"/>
      <c r="P65" s="1173"/>
      <c r="Q65" s="1173"/>
      <c r="R65" s="1174">
        <f>SUM(O65:Q65)</f>
        <v>0</v>
      </c>
      <c r="S65" s="1174">
        <f>+F65+J65+N65+R65</f>
        <v>106775339.24000001</v>
      </c>
      <c r="U65" s="1090"/>
    </row>
    <row r="66" spans="1:37" s="308" customFormat="1" ht="15.75" customHeight="1">
      <c r="A66" s="307"/>
      <c r="B66" s="508" t="s">
        <v>4609</v>
      </c>
      <c r="C66" s="1172">
        <v>60730013.060000002</v>
      </c>
      <c r="D66" s="1172">
        <v>86013313.580000013</v>
      </c>
      <c r="E66" s="1172">
        <v>81541938.99000001</v>
      </c>
      <c r="F66" s="1172">
        <f>SUM(C66:E66)</f>
        <v>228285265.63000003</v>
      </c>
      <c r="G66" s="1172"/>
      <c r="H66" s="1172"/>
      <c r="I66" s="1172"/>
      <c r="J66" s="1172">
        <f>SUM(G66:I66)</f>
        <v>0</v>
      </c>
      <c r="K66" s="1172"/>
      <c r="L66" s="1172"/>
      <c r="M66" s="1172"/>
      <c r="N66" s="1172">
        <f>SUM(K66:M66)</f>
        <v>0</v>
      </c>
      <c r="O66" s="1172"/>
      <c r="P66" s="1172"/>
      <c r="Q66" s="1172"/>
      <c r="R66" s="1172">
        <f>SUM(O66:Q66)</f>
        <v>0</v>
      </c>
      <c r="S66" s="1172">
        <f>+F66+J66+N66+R66</f>
        <v>228285265.63000003</v>
      </c>
    </row>
    <row r="67" spans="1:37" s="308" customFormat="1" ht="18" customHeight="1" thickBot="1">
      <c r="A67" s="309"/>
      <c r="B67" s="470" t="s">
        <v>4610</v>
      </c>
      <c r="C67" s="1175">
        <v>13630590.609999999</v>
      </c>
      <c r="D67" s="1175">
        <v>23955313.650000002</v>
      </c>
      <c r="E67" s="1175">
        <v>14210806.869999999</v>
      </c>
      <c r="F67" s="1175">
        <f>SUM(C67:E67)</f>
        <v>51796711.130000003</v>
      </c>
      <c r="G67" s="1175"/>
      <c r="H67" s="1175"/>
      <c r="I67" s="1175"/>
      <c r="J67" s="1175">
        <f>SUM(G67:I67)</f>
        <v>0</v>
      </c>
      <c r="K67" s="1175"/>
      <c r="L67" s="1175"/>
      <c r="M67" s="1175"/>
      <c r="N67" s="1175">
        <f>SUM(K67:M67)</f>
        <v>0</v>
      </c>
      <c r="O67" s="1175"/>
      <c r="P67" s="1175"/>
      <c r="Q67" s="1175"/>
      <c r="R67" s="1175">
        <f>SUM(O67:Q67)</f>
        <v>0</v>
      </c>
      <c r="S67" s="1175">
        <f>+F67+J67+N67+R67</f>
        <v>51796711.130000003</v>
      </c>
      <c r="U67" s="1096"/>
      <c r="V67" s="1096"/>
      <c r="W67" s="1096"/>
      <c r="X67" s="1096"/>
      <c r="Y67" s="1096"/>
      <c r="Z67" s="1096"/>
      <c r="AA67" s="1096"/>
      <c r="AB67" s="1096"/>
      <c r="AC67" s="1096"/>
      <c r="AD67" s="1096"/>
      <c r="AE67" s="1096"/>
      <c r="AF67" s="1096"/>
      <c r="AG67" s="1096"/>
      <c r="AH67" s="1096"/>
      <c r="AI67" s="1096"/>
      <c r="AJ67" s="1096"/>
      <c r="AK67" s="1096"/>
    </row>
    <row r="68" spans="1:37" s="308" customFormat="1" ht="15.75" customHeight="1" thickBot="1">
      <c r="A68" s="307"/>
      <c r="B68" s="1176" t="s">
        <v>4611</v>
      </c>
      <c r="C68" s="1177">
        <f t="shared" ref="C68:S68" si="21">SUM(C64:C67)</f>
        <v>132800672.35000001</v>
      </c>
      <c r="D68" s="1177">
        <f t="shared" si="21"/>
        <v>182237781.40000001</v>
      </c>
      <c r="E68" s="1177">
        <f t="shared" si="21"/>
        <v>281225963.28000003</v>
      </c>
      <c r="F68" s="1177">
        <f t="shared" si="21"/>
        <v>596264417.03000009</v>
      </c>
      <c r="G68" s="1177">
        <f t="shared" si="21"/>
        <v>0</v>
      </c>
      <c r="H68" s="1177">
        <f t="shared" si="21"/>
        <v>0</v>
      </c>
      <c r="I68" s="1177">
        <f t="shared" si="21"/>
        <v>0</v>
      </c>
      <c r="J68" s="1177">
        <f t="shared" si="21"/>
        <v>0</v>
      </c>
      <c r="K68" s="1177">
        <f t="shared" si="21"/>
        <v>0</v>
      </c>
      <c r="L68" s="1177">
        <f t="shared" si="21"/>
        <v>0</v>
      </c>
      <c r="M68" s="1177">
        <f t="shared" si="21"/>
        <v>0</v>
      </c>
      <c r="N68" s="1177">
        <f t="shared" si="21"/>
        <v>0</v>
      </c>
      <c r="O68" s="1177">
        <f t="shared" si="21"/>
        <v>0</v>
      </c>
      <c r="P68" s="1177">
        <f t="shared" si="21"/>
        <v>0</v>
      </c>
      <c r="Q68" s="1177">
        <f t="shared" si="21"/>
        <v>0</v>
      </c>
      <c r="R68" s="1177">
        <f t="shared" si="21"/>
        <v>0</v>
      </c>
      <c r="S68" s="1177">
        <f t="shared" si="21"/>
        <v>596264417.03000009</v>
      </c>
    </row>
    <row r="69" spans="1:37" s="308" customFormat="1" ht="15.75" customHeight="1" thickBot="1">
      <c r="A69" s="307"/>
      <c r="B69" s="306"/>
      <c r="C69" s="163"/>
      <c r="D69" s="163"/>
      <c r="E69" s="163"/>
      <c r="F69" s="163"/>
      <c r="G69" s="163"/>
      <c r="H69" s="163"/>
      <c r="I69" s="163"/>
      <c r="J69" s="163"/>
      <c r="K69" s="163"/>
      <c r="L69" s="163"/>
      <c r="M69" s="163"/>
      <c r="N69" s="163"/>
      <c r="O69" s="163"/>
      <c r="P69" s="163"/>
      <c r="Q69" s="163"/>
      <c r="R69" s="163"/>
      <c r="S69" s="163"/>
    </row>
    <row r="70" spans="1:37" ht="15.75" customHeight="1" thickBot="1">
      <c r="A70" s="280"/>
      <c r="B70" s="22" t="s">
        <v>402</v>
      </c>
      <c r="C70" s="287">
        <v>45658</v>
      </c>
      <c r="D70" s="287">
        <v>45689</v>
      </c>
      <c r="E70" s="287">
        <v>45717</v>
      </c>
      <c r="F70" s="287" t="s">
        <v>4612</v>
      </c>
      <c r="G70" s="287">
        <v>45748</v>
      </c>
      <c r="H70" s="287">
        <v>45778</v>
      </c>
      <c r="I70" s="287">
        <v>45809</v>
      </c>
      <c r="J70" s="287" t="s">
        <v>4613</v>
      </c>
      <c r="K70" s="287">
        <v>45839</v>
      </c>
      <c r="L70" s="287">
        <v>45870</v>
      </c>
      <c r="M70" s="287">
        <v>45901</v>
      </c>
      <c r="N70" s="287" t="s">
        <v>4614</v>
      </c>
      <c r="O70" s="287">
        <v>45931</v>
      </c>
      <c r="P70" s="287">
        <v>45962</v>
      </c>
      <c r="Q70" s="287">
        <v>45992</v>
      </c>
      <c r="R70" s="287" t="s">
        <v>4615</v>
      </c>
      <c r="S70" s="23" t="s">
        <v>4616</v>
      </c>
    </row>
    <row r="71" spans="1:37" s="308" customFormat="1" ht="15.75" customHeight="1">
      <c r="A71" s="307"/>
      <c r="B71" s="508" t="s">
        <v>4617</v>
      </c>
      <c r="C71" s="1172">
        <v>0</v>
      </c>
      <c r="D71" s="1172">
        <v>0</v>
      </c>
      <c r="E71" s="1172">
        <v>0</v>
      </c>
      <c r="F71" s="1172">
        <f>SUM(C71:E71)</f>
        <v>0</v>
      </c>
      <c r="G71" s="1172"/>
      <c r="H71" s="1172"/>
      <c r="I71" s="1172"/>
      <c r="J71" s="1172">
        <f>SUM(G71:I71)</f>
        <v>0</v>
      </c>
      <c r="K71" s="1172"/>
      <c r="L71" s="1172"/>
      <c r="M71" s="1172"/>
      <c r="N71" s="1172">
        <f>SUM(K71:M71)</f>
        <v>0</v>
      </c>
      <c r="O71" s="1172"/>
      <c r="P71" s="1172"/>
      <c r="Q71" s="1172"/>
      <c r="R71" s="1172">
        <f>SUM(O71:Q71)</f>
        <v>0</v>
      </c>
      <c r="S71" s="1172">
        <f>+F71+J71+N71+R71</f>
        <v>0</v>
      </c>
      <c r="U71" s="1089"/>
    </row>
    <row r="72" spans="1:37" s="308" customFormat="1" ht="15.75" customHeight="1">
      <c r="A72" s="309"/>
      <c r="B72" s="306" t="s">
        <v>4618</v>
      </c>
      <c r="C72" s="1173">
        <v>0</v>
      </c>
      <c r="D72" s="1173">
        <v>0</v>
      </c>
      <c r="E72" s="1173">
        <v>0</v>
      </c>
      <c r="F72" s="1174">
        <f>SUM(C72:E72)</f>
        <v>0</v>
      </c>
      <c r="G72" s="1173"/>
      <c r="H72" s="1173"/>
      <c r="I72" s="1173"/>
      <c r="J72" s="1174">
        <f>SUM(G72:I72)</f>
        <v>0</v>
      </c>
      <c r="K72" s="1173"/>
      <c r="L72" s="1173"/>
      <c r="M72" s="1173"/>
      <c r="N72" s="1174">
        <f>SUM(K72:M72)</f>
        <v>0</v>
      </c>
      <c r="O72" s="1173"/>
      <c r="P72" s="1173"/>
      <c r="Q72" s="1173"/>
      <c r="R72" s="1174">
        <f>SUM(O72:Q72)</f>
        <v>0</v>
      </c>
      <c r="S72" s="1174">
        <f>+F72+J72+N72+R72</f>
        <v>0</v>
      </c>
      <c r="U72" s="1090"/>
    </row>
    <row r="73" spans="1:37" s="308" customFormat="1" ht="15.75" customHeight="1">
      <c r="A73" s="307"/>
      <c r="B73" s="508" t="s">
        <v>4619</v>
      </c>
      <c r="C73" s="1172">
        <v>0</v>
      </c>
      <c r="D73" s="1172">
        <v>0</v>
      </c>
      <c r="E73" s="1172">
        <v>0</v>
      </c>
      <c r="F73" s="1172">
        <f>SUM(C73:E73)</f>
        <v>0</v>
      </c>
      <c r="G73" s="1172"/>
      <c r="H73" s="1172"/>
      <c r="I73" s="1172"/>
      <c r="J73" s="1172">
        <f>SUM(G73:I73)</f>
        <v>0</v>
      </c>
      <c r="K73" s="1172"/>
      <c r="L73" s="1172"/>
      <c r="M73" s="1172"/>
      <c r="N73" s="1172">
        <f>SUM(K73:M73)</f>
        <v>0</v>
      </c>
      <c r="O73" s="1172"/>
      <c r="P73" s="1172"/>
      <c r="Q73" s="1172"/>
      <c r="R73" s="1172">
        <f>SUM(O73:Q73)</f>
        <v>0</v>
      </c>
      <c r="S73" s="1172">
        <f>+F73+J73+N73+R73</f>
        <v>0</v>
      </c>
    </row>
    <row r="74" spans="1:37" s="308" customFormat="1" ht="18" customHeight="1" thickBot="1">
      <c r="A74" s="309"/>
      <c r="B74" s="470" t="s">
        <v>4620</v>
      </c>
      <c r="C74" s="1175">
        <v>0</v>
      </c>
      <c r="D74" s="1175">
        <v>0</v>
      </c>
      <c r="E74" s="1175">
        <v>0</v>
      </c>
      <c r="F74" s="1175">
        <f>SUM(C74:E74)</f>
        <v>0</v>
      </c>
      <c r="G74" s="1175"/>
      <c r="H74" s="1175"/>
      <c r="I74" s="1175"/>
      <c r="J74" s="1175">
        <f>SUM(G74:I74)</f>
        <v>0</v>
      </c>
      <c r="K74" s="1175"/>
      <c r="L74" s="1175"/>
      <c r="M74" s="1175"/>
      <c r="N74" s="1175">
        <f>SUM(K74:M74)</f>
        <v>0</v>
      </c>
      <c r="O74" s="1175"/>
      <c r="P74" s="1175"/>
      <c r="Q74" s="1175"/>
      <c r="R74" s="1175">
        <f>SUM(O74:Q74)</f>
        <v>0</v>
      </c>
      <c r="S74" s="1175">
        <f>+F74+J74+N74+R74</f>
        <v>0</v>
      </c>
      <c r="U74" s="1096"/>
      <c r="V74" s="1096"/>
      <c r="W74" s="1096"/>
      <c r="X74" s="1096"/>
      <c r="Y74" s="1096"/>
      <c r="Z74" s="1096"/>
      <c r="AA74" s="1096"/>
      <c r="AB74" s="1096"/>
      <c r="AC74" s="1096"/>
      <c r="AD74" s="1096"/>
      <c r="AE74" s="1096"/>
      <c r="AF74" s="1096"/>
      <c r="AG74" s="1096"/>
      <c r="AH74" s="1096"/>
      <c r="AI74" s="1096"/>
      <c r="AJ74" s="1096"/>
      <c r="AK74" s="1096"/>
    </row>
    <row r="75" spans="1:37" s="308" customFormat="1" ht="15.75" customHeight="1" thickBot="1">
      <c r="A75" s="307"/>
      <c r="B75" s="1176" t="s">
        <v>4621</v>
      </c>
      <c r="C75" s="1177">
        <f>SUM(C71:C74)</f>
        <v>0</v>
      </c>
      <c r="D75" s="1177">
        <f t="shared" ref="D75:S75" si="22">SUM(D71:D74)</f>
        <v>0</v>
      </c>
      <c r="E75" s="1177">
        <f t="shared" si="22"/>
        <v>0</v>
      </c>
      <c r="F75" s="1177">
        <f t="shared" si="22"/>
        <v>0</v>
      </c>
      <c r="G75" s="1177">
        <f t="shared" si="22"/>
        <v>0</v>
      </c>
      <c r="H75" s="1177">
        <f t="shared" si="22"/>
        <v>0</v>
      </c>
      <c r="I75" s="1177">
        <f t="shared" si="22"/>
        <v>0</v>
      </c>
      <c r="J75" s="1177">
        <f t="shared" si="22"/>
        <v>0</v>
      </c>
      <c r="K75" s="1177">
        <f t="shared" si="22"/>
        <v>0</v>
      </c>
      <c r="L75" s="1177">
        <f t="shared" si="22"/>
        <v>0</v>
      </c>
      <c r="M75" s="1177">
        <f t="shared" si="22"/>
        <v>0</v>
      </c>
      <c r="N75" s="1177">
        <f t="shared" si="22"/>
        <v>0</v>
      </c>
      <c r="O75" s="1177">
        <f t="shared" si="22"/>
        <v>0</v>
      </c>
      <c r="P75" s="1177">
        <f t="shared" si="22"/>
        <v>0</v>
      </c>
      <c r="Q75" s="1177">
        <f t="shared" si="22"/>
        <v>0</v>
      </c>
      <c r="R75" s="1177">
        <f t="shared" si="22"/>
        <v>0</v>
      </c>
      <c r="S75" s="1177">
        <f t="shared" si="22"/>
        <v>0</v>
      </c>
    </row>
    <row r="76" spans="1:37" s="308" customFormat="1" ht="15.75" customHeight="1" thickBot="1">
      <c r="A76" s="307"/>
      <c r="B76" s="306"/>
      <c r="C76" s="163"/>
      <c r="D76" s="163"/>
      <c r="E76" s="163"/>
      <c r="F76" s="163"/>
      <c r="G76" s="163"/>
      <c r="H76" s="163"/>
      <c r="I76" s="163"/>
      <c r="J76" s="163"/>
      <c r="K76" s="163"/>
      <c r="L76" s="163"/>
      <c r="M76" s="163"/>
      <c r="N76" s="163"/>
      <c r="O76" s="163"/>
      <c r="P76" s="163"/>
      <c r="Q76" s="163"/>
      <c r="R76" s="163"/>
      <c r="S76" s="163"/>
    </row>
    <row r="77" spans="1:37" ht="15.75" customHeight="1" thickBot="1">
      <c r="A77" s="280"/>
      <c r="B77" s="22" t="s">
        <v>997</v>
      </c>
      <c r="C77" s="287">
        <v>45658</v>
      </c>
      <c r="D77" s="287">
        <v>45689</v>
      </c>
      <c r="E77" s="287">
        <v>45717</v>
      </c>
      <c r="F77" s="287" t="s">
        <v>4622</v>
      </c>
      <c r="G77" s="287">
        <v>45748</v>
      </c>
      <c r="H77" s="287">
        <v>45778</v>
      </c>
      <c r="I77" s="287">
        <v>45809</v>
      </c>
      <c r="J77" s="287" t="s">
        <v>4623</v>
      </c>
      <c r="K77" s="287">
        <v>45839</v>
      </c>
      <c r="L77" s="287">
        <v>45870</v>
      </c>
      <c r="M77" s="287">
        <v>45901</v>
      </c>
      <c r="N77" s="287" t="s">
        <v>4624</v>
      </c>
      <c r="O77" s="287">
        <v>45931</v>
      </c>
      <c r="P77" s="287">
        <v>45962</v>
      </c>
      <c r="Q77" s="287">
        <v>45992</v>
      </c>
      <c r="R77" s="287" t="s">
        <v>4625</v>
      </c>
      <c r="S77" s="23" t="s">
        <v>4626</v>
      </c>
    </row>
    <row r="78" spans="1:37" s="308" customFormat="1" ht="15.75" customHeight="1">
      <c r="A78" s="307"/>
      <c r="B78" s="508" t="s">
        <v>4627</v>
      </c>
      <c r="C78" s="1172">
        <v>279097.53000000003</v>
      </c>
      <c r="D78" s="1172">
        <v>62282.19</v>
      </c>
      <c r="E78" s="1172">
        <v>16701.59</v>
      </c>
      <c r="F78" s="1172">
        <f>SUM(C78:E78)</f>
        <v>358081.31000000006</v>
      </c>
      <c r="G78" s="1172"/>
      <c r="H78" s="1172"/>
      <c r="I78" s="1172"/>
      <c r="J78" s="1172">
        <f>SUM(G78:I78)</f>
        <v>0</v>
      </c>
      <c r="K78" s="1172"/>
      <c r="L78" s="1172"/>
      <c r="M78" s="1172"/>
      <c r="N78" s="1172">
        <f>SUM(K78:M78)</f>
        <v>0</v>
      </c>
      <c r="O78" s="1172"/>
      <c r="P78" s="1172"/>
      <c r="Q78" s="1172"/>
      <c r="R78" s="1172">
        <f>SUM(O78:Q78)</f>
        <v>0</v>
      </c>
      <c r="S78" s="1172">
        <f>+F78+J78+N78+R78</f>
        <v>358081.31000000006</v>
      </c>
      <c r="U78" s="1089"/>
    </row>
    <row r="79" spans="1:37" s="308" customFormat="1" ht="15.75" customHeight="1">
      <c r="A79" s="309"/>
      <c r="B79" s="306" t="s">
        <v>4628</v>
      </c>
      <c r="C79" s="1173">
        <v>1838688.5699999998</v>
      </c>
      <c r="D79" s="1173">
        <v>138379.60999999999</v>
      </c>
      <c r="E79" s="1173">
        <v>152143.4</v>
      </c>
      <c r="F79" s="1174">
        <f>SUM(C79:E79)</f>
        <v>2129211.5799999996</v>
      </c>
      <c r="G79" s="1173"/>
      <c r="H79" s="1173"/>
      <c r="I79" s="1173"/>
      <c r="J79" s="1174">
        <f>SUM(G79:I79)</f>
        <v>0</v>
      </c>
      <c r="K79" s="1173"/>
      <c r="L79" s="1173"/>
      <c r="M79" s="1173"/>
      <c r="N79" s="1174">
        <f>SUM(K79:M79)</f>
        <v>0</v>
      </c>
      <c r="O79" s="1173"/>
      <c r="P79" s="1173"/>
      <c r="Q79" s="1173"/>
      <c r="R79" s="1174">
        <f>SUM(O79:Q79)</f>
        <v>0</v>
      </c>
      <c r="S79" s="1174">
        <f>+F79+J79+N79+R79</f>
        <v>2129211.5799999996</v>
      </c>
      <c r="U79" s="1090"/>
    </row>
    <row r="80" spans="1:37" s="308" customFormat="1" ht="15.75" customHeight="1">
      <c r="A80" s="307"/>
      <c r="B80" s="508" t="s">
        <v>4629</v>
      </c>
      <c r="C80" s="1172">
        <v>0</v>
      </c>
      <c r="D80" s="1172">
        <v>0</v>
      </c>
      <c r="E80" s="1172">
        <v>0</v>
      </c>
      <c r="F80" s="1172">
        <f>SUM(C80:E80)</f>
        <v>0</v>
      </c>
      <c r="G80" s="1172"/>
      <c r="H80" s="1172"/>
      <c r="I80" s="1172"/>
      <c r="J80" s="1172">
        <f>SUM(G80:I80)</f>
        <v>0</v>
      </c>
      <c r="K80" s="1172"/>
      <c r="L80" s="1172"/>
      <c r="M80" s="1172"/>
      <c r="N80" s="1172">
        <f>SUM(K80:M80)</f>
        <v>0</v>
      </c>
      <c r="O80" s="1172"/>
      <c r="P80" s="1172"/>
      <c r="Q80" s="1172"/>
      <c r="R80" s="1172">
        <f>SUM(O80:Q80)</f>
        <v>0</v>
      </c>
      <c r="S80" s="1172">
        <f>+F80+J80+N80+R80</f>
        <v>0</v>
      </c>
    </row>
    <row r="81" spans="1:37" s="308" customFormat="1" ht="18" customHeight="1" thickBot="1">
      <c r="A81" s="309"/>
      <c r="B81" s="470" t="s">
        <v>4630</v>
      </c>
      <c r="C81" s="1175">
        <v>1074911.8</v>
      </c>
      <c r="D81" s="1175">
        <v>1047733.1900000002</v>
      </c>
      <c r="E81" s="1175">
        <v>510708.23</v>
      </c>
      <c r="F81" s="1175">
        <f>SUM(C81:E81)</f>
        <v>2633353.2200000002</v>
      </c>
      <c r="G81" s="1175"/>
      <c r="H81" s="1175"/>
      <c r="I81" s="1175"/>
      <c r="J81" s="1175">
        <f>SUM(G81:I81)</f>
        <v>0</v>
      </c>
      <c r="K81" s="1175"/>
      <c r="L81" s="1175"/>
      <c r="M81" s="1175"/>
      <c r="N81" s="1175">
        <f>SUM(K81:M81)</f>
        <v>0</v>
      </c>
      <c r="O81" s="1175"/>
      <c r="P81" s="1175"/>
      <c r="Q81" s="1175"/>
      <c r="R81" s="1175">
        <f>SUM(O81:Q81)</f>
        <v>0</v>
      </c>
      <c r="S81" s="1175">
        <f>+F81+J81+N81+R81</f>
        <v>2633353.2200000002</v>
      </c>
      <c r="U81" s="1096"/>
      <c r="V81" s="1096"/>
      <c r="W81" s="1096"/>
      <c r="X81" s="1096"/>
      <c r="Y81" s="1096"/>
      <c r="Z81" s="1096"/>
      <c r="AA81" s="1096"/>
      <c r="AB81" s="1096"/>
      <c r="AC81" s="1096"/>
      <c r="AD81" s="1096"/>
      <c r="AE81" s="1096"/>
      <c r="AF81" s="1096"/>
      <c r="AG81" s="1096"/>
      <c r="AH81" s="1096"/>
      <c r="AI81" s="1096"/>
      <c r="AJ81" s="1096"/>
      <c r="AK81" s="1096"/>
    </row>
    <row r="82" spans="1:37" s="308" customFormat="1" ht="15.75" customHeight="1" thickBot="1">
      <c r="A82" s="307"/>
      <c r="B82" s="1176" t="s">
        <v>4631</v>
      </c>
      <c r="C82" s="1177">
        <f t="shared" ref="C82:S82" si="23">SUM(C78:C81)</f>
        <v>3192697.8999999994</v>
      </c>
      <c r="D82" s="1177">
        <f t="shared" si="23"/>
        <v>1248394.9900000002</v>
      </c>
      <c r="E82" s="1177">
        <f t="shared" si="23"/>
        <v>679553.22</v>
      </c>
      <c r="F82" s="1177">
        <f t="shared" si="23"/>
        <v>5120646.1099999994</v>
      </c>
      <c r="G82" s="1177">
        <f t="shared" si="23"/>
        <v>0</v>
      </c>
      <c r="H82" s="1177">
        <f t="shared" si="23"/>
        <v>0</v>
      </c>
      <c r="I82" s="1177">
        <f t="shared" si="23"/>
        <v>0</v>
      </c>
      <c r="J82" s="1177">
        <f t="shared" si="23"/>
        <v>0</v>
      </c>
      <c r="K82" s="1177">
        <f t="shared" si="23"/>
        <v>0</v>
      </c>
      <c r="L82" s="1177">
        <f t="shared" si="23"/>
        <v>0</v>
      </c>
      <c r="M82" s="1177">
        <f t="shared" si="23"/>
        <v>0</v>
      </c>
      <c r="N82" s="1177">
        <f t="shared" si="23"/>
        <v>0</v>
      </c>
      <c r="O82" s="1177">
        <f t="shared" si="23"/>
        <v>0</v>
      </c>
      <c r="P82" s="1177">
        <f t="shared" si="23"/>
        <v>0</v>
      </c>
      <c r="Q82" s="1177">
        <f t="shared" si="23"/>
        <v>0</v>
      </c>
      <c r="R82" s="1177">
        <f t="shared" si="23"/>
        <v>0</v>
      </c>
      <c r="S82" s="1177">
        <f t="shared" si="23"/>
        <v>5120646.1099999994</v>
      </c>
    </row>
    <row r="83" spans="1:37" s="308" customFormat="1" ht="15.75" customHeight="1" thickBot="1">
      <c r="A83" s="307"/>
      <c r="B83" s="306"/>
      <c r="C83" s="163"/>
      <c r="D83" s="163"/>
      <c r="E83" s="163"/>
      <c r="F83" s="163"/>
      <c r="G83" s="163"/>
      <c r="H83" s="163"/>
      <c r="I83" s="163"/>
      <c r="J83" s="163"/>
      <c r="K83" s="163"/>
      <c r="L83" s="163"/>
      <c r="M83" s="163"/>
      <c r="N83" s="163"/>
      <c r="O83" s="163"/>
      <c r="P83" s="163"/>
      <c r="Q83" s="163"/>
      <c r="R83" s="163"/>
      <c r="S83" s="163"/>
    </row>
    <row r="84" spans="1:37" ht="15" thickBot="1">
      <c r="A84" s="280"/>
      <c r="B84" s="22" t="s">
        <v>1689</v>
      </c>
      <c r="C84" s="287">
        <v>45658</v>
      </c>
      <c r="D84" s="287">
        <v>45689</v>
      </c>
      <c r="E84" s="287">
        <v>45717</v>
      </c>
      <c r="F84" s="287" t="s">
        <v>4632</v>
      </c>
      <c r="G84" s="287">
        <v>45748</v>
      </c>
      <c r="H84" s="287">
        <v>45778</v>
      </c>
      <c r="I84" s="287">
        <v>45809</v>
      </c>
      <c r="J84" s="287" t="s">
        <v>4633</v>
      </c>
      <c r="K84" s="287">
        <v>45839</v>
      </c>
      <c r="L84" s="287">
        <v>45870</v>
      </c>
      <c r="M84" s="287">
        <v>45901</v>
      </c>
      <c r="N84" s="287" t="s">
        <v>4634</v>
      </c>
      <c r="O84" s="287">
        <v>45931</v>
      </c>
      <c r="P84" s="287">
        <v>45962</v>
      </c>
      <c r="Q84" s="287">
        <v>45992</v>
      </c>
      <c r="R84" s="287" t="s">
        <v>4635</v>
      </c>
      <c r="S84" s="23" t="s">
        <v>4636</v>
      </c>
    </row>
    <row r="85" spans="1:37" s="308" customFormat="1" ht="15.75" customHeight="1">
      <c r="A85" s="307"/>
      <c r="B85" s="508" t="s">
        <v>4637</v>
      </c>
      <c r="C85" s="1172">
        <f t="shared" ref="C85:E88" si="24">C92+C99</f>
        <v>0</v>
      </c>
      <c r="D85" s="1172">
        <f t="shared" si="24"/>
        <v>0</v>
      </c>
      <c r="E85" s="1172">
        <f t="shared" si="24"/>
        <v>0</v>
      </c>
      <c r="F85" s="1172">
        <f>SUM(C85:E85)</f>
        <v>0</v>
      </c>
      <c r="G85" s="1172"/>
      <c r="H85" s="1172"/>
      <c r="I85" s="1172"/>
      <c r="J85" s="1172">
        <f>SUM(G85:I85)</f>
        <v>0</v>
      </c>
      <c r="K85" s="1172"/>
      <c r="L85" s="1172"/>
      <c r="M85" s="1172"/>
      <c r="N85" s="1172">
        <f>SUM(K85:M85)</f>
        <v>0</v>
      </c>
      <c r="O85" s="1172"/>
      <c r="P85" s="1172"/>
      <c r="Q85" s="1172"/>
      <c r="R85" s="1172">
        <f>SUM(O85:Q85)</f>
        <v>0</v>
      </c>
      <c r="S85" s="1172">
        <f>+F85+J85+N85+R85</f>
        <v>0</v>
      </c>
      <c r="U85" s="1089"/>
    </row>
    <row r="86" spans="1:37" s="308" customFormat="1" ht="15.75" customHeight="1">
      <c r="A86" s="309"/>
      <c r="B86" s="306" t="s">
        <v>4638</v>
      </c>
      <c r="C86" s="1173">
        <f t="shared" si="24"/>
        <v>0</v>
      </c>
      <c r="D86" s="1173">
        <f t="shared" si="24"/>
        <v>0</v>
      </c>
      <c r="E86" s="1173">
        <f t="shared" si="24"/>
        <v>0</v>
      </c>
      <c r="F86" s="1174">
        <f>SUM(C86:E86)</f>
        <v>0</v>
      </c>
      <c r="G86" s="1173"/>
      <c r="H86" s="1173"/>
      <c r="I86" s="1173"/>
      <c r="J86" s="1174">
        <f>SUM(G86:I86)</f>
        <v>0</v>
      </c>
      <c r="K86" s="1173"/>
      <c r="L86" s="1173"/>
      <c r="M86" s="1173"/>
      <c r="N86" s="1174">
        <f>SUM(K86:M86)</f>
        <v>0</v>
      </c>
      <c r="O86" s="1173"/>
      <c r="P86" s="1173"/>
      <c r="Q86" s="1173"/>
      <c r="R86" s="1174">
        <f>SUM(O86:Q86)</f>
        <v>0</v>
      </c>
      <c r="S86" s="1174">
        <f>+F86+J86+N86+R86</f>
        <v>0</v>
      </c>
      <c r="U86" s="1090"/>
    </row>
    <row r="87" spans="1:37" s="308" customFormat="1" ht="15.75" customHeight="1">
      <c r="A87" s="307"/>
      <c r="B87" s="508" t="s">
        <v>4639</v>
      </c>
      <c r="C87" s="1172">
        <f t="shared" si="24"/>
        <v>0</v>
      </c>
      <c r="D87" s="1172">
        <f t="shared" si="24"/>
        <v>0</v>
      </c>
      <c r="E87" s="1172">
        <f t="shared" si="24"/>
        <v>0</v>
      </c>
      <c r="F87" s="1172">
        <f>SUM(C87:E87)</f>
        <v>0</v>
      </c>
      <c r="G87" s="1172"/>
      <c r="H87" s="1172"/>
      <c r="I87" s="1172"/>
      <c r="J87" s="1172">
        <f>SUM(G87:I87)</f>
        <v>0</v>
      </c>
      <c r="K87" s="1172"/>
      <c r="L87" s="1172"/>
      <c r="M87" s="1172"/>
      <c r="N87" s="1172">
        <f>SUM(K87:M87)</f>
        <v>0</v>
      </c>
      <c r="O87" s="1172"/>
      <c r="P87" s="1172"/>
      <c r="Q87" s="1172"/>
      <c r="R87" s="1172">
        <f>SUM(O87:Q87)</f>
        <v>0</v>
      </c>
      <c r="S87" s="1172">
        <f>+F87+J87+N87+R87</f>
        <v>0</v>
      </c>
    </row>
    <row r="88" spans="1:37" s="308" customFormat="1" ht="18" customHeight="1" thickBot="1">
      <c r="A88" s="309"/>
      <c r="B88" s="470" t="s">
        <v>4640</v>
      </c>
      <c r="C88" s="1175">
        <f t="shared" si="24"/>
        <v>0</v>
      </c>
      <c r="D88" s="1175">
        <f t="shared" si="24"/>
        <v>0</v>
      </c>
      <c r="E88" s="1175">
        <f t="shared" si="24"/>
        <v>0</v>
      </c>
      <c r="F88" s="1175">
        <f>SUM(C88:E88)</f>
        <v>0</v>
      </c>
      <c r="G88" s="1175"/>
      <c r="H88" s="1175"/>
      <c r="I88" s="1175"/>
      <c r="J88" s="1175">
        <f>SUM(G88:I88)</f>
        <v>0</v>
      </c>
      <c r="K88" s="1175"/>
      <c r="L88" s="1175"/>
      <c r="M88" s="1175"/>
      <c r="N88" s="1175">
        <f>SUM(K88:M88)</f>
        <v>0</v>
      </c>
      <c r="O88" s="1175"/>
      <c r="P88" s="1175"/>
      <c r="Q88" s="1175"/>
      <c r="R88" s="1175">
        <f>SUM(O88:Q88)</f>
        <v>0</v>
      </c>
      <c r="S88" s="1175">
        <f>+F88+J88+N88+R88</f>
        <v>0</v>
      </c>
      <c r="U88" s="1096"/>
      <c r="V88" s="1096"/>
      <c r="W88" s="1096"/>
      <c r="X88" s="1096"/>
      <c r="Y88" s="1096"/>
      <c r="Z88" s="1096"/>
      <c r="AA88" s="1096"/>
      <c r="AB88" s="1096"/>
      <c r="AC88" s="1096"/>
      <c r="AD88" s="1096"/>
      <c r="AE88" s="1096"/>
      <c r="AF88" s="1096"/>
      <c r="AG88" s="1096"/>
      <c r="AH88" s="1096"/>
      <c r="AI88" s="1096"/>
      <c r="AJ88" s="1096"/>
      <c r="AK88" s="1096"/>
    </row>
    <row r="89" spans="1:37" s="308" customFormat="1" ht="15.75" customHeight="1" thickBot="1">
      <c r="A89" s="307"/>
      <c r="B89" s="1176" t="s">
        <v>4641</v>
      </c>
      <c r="C89" s="1177">
        <f>SUM(C85:C88)</f>
        <v>0</v>
      </c>
      <c r="D89" s="1177">
        <f t="shared" ref="D89:S89" si="25">SUM(D85:D88)</f>
        <v>0</v>
      </c>
      <c r="E89" s="1177">
        <f t="shared" si="25"/>
        <v>0</v>
      </c>
      <c r="F89" s="1177">
        <f t="shared" si="25"/>
        <v>0</v>
      </c>
      <c r="G89" s="1177">
        <f t="shared" si="25"/>
        <v>0</v>
      </c>
      <c r="H89" s="1177">
        <f t="shared" si="25"/>
        <v>0</v>
      </c>
      <c r="I89" s="1177">
        <f t="shared" si="25"/>
        <v>0</v>
      </c>
      <c r="J89" s="1177">
        <f t="shared" si="25"/>
        <v>0</v>
      </c>
      <c r="K89" s="1177">
        <f t="shared" si="25"/>
        <v>0</v>
      </c>
      <c r="L89" s="1177">
        <f t="shared" si="25"/>
        <v>0</v>
      </c>
      <c r="M89" s="1177">
        <f t="shared" si="25"/>
        <v>0</v>
      </c>
      <c r="N89" s="1177">
        <f t="shared" si="25"/>
        <v>0</v>
      </c>
      <c r="O89" s="1177">
        <f t="shared" si="25"/>
        <v>0</v>
      </c>
      <c r="P89" s="1177">
        <f t="shared" si="25"/>
        <v>0</v>
      </c>
      <c r="Q89" s="1177">
        <f t="shared" si="25"/>
        <v>0</v>
      </c>
      <c r="R89" s="1177">
        <f t="shared" si="25"/>
        <v>0</v>
      </c>
      <c r="S89" s="1177">
        <f t="shared" si="25"/>
        <v>0</v>
      </c>
    </row>
    <row r="90" spans="1:37" s="308" customFormat="1" ht="15.75" customHeight="1" thickBot="1">
      <c r="A90" s="307"/>
      <c r="B90" s="306"/>
      <c r="C90" s="163"/>
      <c r="D90" s="163"/>
      <c r="E90" s="163"/>
      <c r="F90" s="163"/>
      <c r="G90" s="163"/>
      <c r="H90" s="163"/>
      <c r="I90" s="163"/>
      <c r="J90" s="163"/>
      <c r="K90" s="163"/>
      <c r="L90" s="163"/>
      <c r="M90" s="163"/>
      <c r="N90" s="163"/>
      <c r="O90" s="163"/>
      <c r="P90" s="163"/>
      <c r="Q90" s="163"/>
      <c r="R90" s="163"/>
      <c r="S90" s="163"/>
    </row>
    <row r="91" spans="1:37" ht="15" thickBot="1">
      <c r="A91" s="280"/>
      <c r="B91" s="22" t="s">
        <v>1690</v>
      </c>
      <c r="C91" s="287">
        <v>45658</v>
      </c>
      <c r="D91" s="287">
        <v>45689</v>
      </c>
      <c r="E91" s="287">
        <v>45717</v>
      </c>
      <c r="F91" s="287" t="s">
        <v>4642</v>
      </c>
      <c r="G91" s="287">
        <v>45748</v>
      </c>
      <c r="H91" s="287">
        <v>45778</v>
      </c>
      <c r="I91" s="287">
        <v>45809</v>
      </c>
      <c r="J91" s="287" t="s">
        <v>4643</v>
      </c>
      <c r="K91" s="287">
        <v>45839</v>
      </c>
      <c r="L91" s="287">
        <v>45870</v>
      </c>
      <c r="M91" s="287">
        <v>45901</v>
      </c>
      <c r="N91" s="287" t="s">
        <v>4644</v>
      </c>
      <c r="O91" s="287">
        <v>45931</v>
      </c>
      <c r="P91" s="287">
        <v>45962</v>
      </c>
      <c r="Q91" s="287">
        <v>45992</v>
      </c>
      <c r="R91" s="287" t="s">
        <v>4645</v>
      </c>
      <c r="S91" s="23" t="s">
        <v>4646</v>
      </c>
    </row>
    <row r="92" spans="1:37" s="308" customFormat="1" ht="15.75" customHeight="1">
      <c r="A92" s="307"/>
      <c r="B92" s="508" t="s">
        <v>4647</v>
      </c>
      <c r="C92" s="1172">
        <v>0</v>
      </c>
      <c r="D92" s="1172">
        <v>0</v>
      </c>
      <c r="E92" s="1172">
        <v>0</v>
      </c>
      <c r="F92" s="1172">
        <f>SUM(C92:E92)</f>
        <v>0</v>
      </c>
      <c r="G92" s="1172"/>
      <c r="H92" s="1172"/>
      <c r="I92" s="1172"/>
      <c r="J92" s="1172">
        <f>SUM(G92:I92)</f>
        <v>0</v>
      </c>
      <c r="K92" s="1172"/>
      <c r="L92" s="1172"/>
      <c r="M92" s="1172"/>
      <c r="N92" s="1172">
        <f>SUM(K92:M92)</f>
        <v>0</v>
      </c>
      <c r="O92" s="1172"/>
      <c r="P92" s="1172"/>
      <c r="Q92" s="1172"/>
      <c r="R92" s="1172">
        <f>SUM(O92:Q92)</f>
        <v>0</v>
      </c>
      <c r="S92" s="1172">
        <f>+F92+J92+N92+R92</f>
        <v>0</v>
      </c>
      <c r="U92" s="1089"/>
    </row>
    <row r="93" spans="1:37" s="308" customFormat="1" ht="15.75" customHeight="1">
      <c r="A93" s="309"/>
      <c r="B93" s="306" t="s">
        <v>4648</v>
      </c>
      <c r="C93" s="1173">
        <v>0</v>
      </c>
      <c r="D93" s="1173">
        <v>0</v>
      </c>
      <c r="E93" s="1173">
        <v>0</v>
      </c>
      <c r="F93" s="1174">
        <f>SUM(C93:E93)</f>
        <v>0</v>
      </c>
      <c r="G93" s="1173"/>
      <c r="H93" s="1173"/>
      <c r="I93" s="1173"/>
      <c r="J93" s="1174">
        <f>SUM(G93:I93)</f>
        <v>0</v>
      </c>
      <c r="K93" s="1173"/>
      <c r="L93" s="1173"/>
      <c r="M93" s="1173"/>
      <c r="N93" s="1174">
        <f>SUM(K93:M93)</f>
        <v>0</v>
      </c>
      <c r="O93" s="1173"/>
      <c r="P93" s="1173"/>
      <c r="Q93" s="1173"/>
      <c r="R93" s="1174">
        <f>SUM(O93:Q93)</f>
        <v>0</v>
      </c>
      <c r="S93" s="1174">
        <f>+F93+J93+N93+R93</f>
        <v>0</v>
      </c>
      <c r="U93" s="1090"/>
    </row>
    <row r="94" spans="1:37" s="308" customFormat="1" ht="15.75" customHeight="1">
      <c r="A94" s="307"/>
      <c r="B94" s="508" t="s">
        <v>4649</v>
      </c>
      <c r="C94" s="1172">
        <v>0</v>
      </c>
      <c r="D94" s="1172">
        <v>0</v>
      </c>
      <c r="E94" s="1172">
        <v>0</v>
      </c>
      <c r="F94" s="1172">
        <f>SUM(C94:E94)</f>
        <v>0</v>
      </c>
      <c r="G94" s="1172"/>
      <c r="H94" s="1172"/>
      <c r="I94" s="1172"/>
      <c r="J94" s="1172">
        <f>SUM(G94:I94)</f>
        <v>0</v>
      </c>
      <c r="K94" s="1172"/>
      <c r="L94" s="1172"/>
      <c r="M94" s="1172"/>
      <c r="N94" s="1172">
        <f>SUM(K94:M94)</f>
        <v>0</v>
      </c>
      <c r="O94" s="1172"/>
      <c r="P94" s="1172"/>
      <c r="Q94" s="1172"/>
      <c r="R94" s="1172">
        <f>SUM(O94:Q94)</f>
        <v>0</v>
      </c>
      <c r="S94" s="1172">
        <f>+F94+J94+N94+R94</f>
        <v>0</v>
      </c>
    </row>
    <row r="95" spans="1:37" s="308" customFormat="1" ht="18" customHeight="1" thickBot="1">
      <c r="A95" s="309"/>
      <c r="B95" s="470" t="s">
        <v>4650</v>
      </c>
      <c r="C95" s="1175">
        <v>0</v>
      </c>
      <c r="D95" s="1175">
        <v>0</v>
      </c>
      <c r="E95" s="1175">
        <v>0</v>
      </c>
      <c r="F95" s="1175">
        <f>SUM(C95:E95)</f>
        <v>0</v>
      </c>
      <c r="G95" s="1175"/>
      <c r="H95" s="1175"/>
      <c r="I95" s="1175"/>
      <c r="J95" s="1175">
        <f>SUM(G95:I95)</f>
        <v>0</v>
      </c>
      <c r="K95" s="1175"/>
      <c r="L95" s="1175"/>
      <c r="M95" s="1175"/>
      <c r="N95" s="1175">
        <f>SUM(K95:M95)</f>
        <v>0</v>
      </c>
      <c r="O95" s="1175"/>
      <c r="P95" s="1175"/>
      <c r="Q95" s="1175"/>
      <c r="R95" s="1175">
        <f>SUM(O95:Q95)</f>
        <v>0</v>
      </c>
      <c r="S95" s="1175">
        <f>+F95+J95+N95+R95</f>
        <v>0</v>
      </c>
      <c r="U95" s="1096"/>
      <c r="V95" s="1096"/>
      <c r="W95" s="1096"/>
      <c r="X95" s="1096"/>
      <c r="Y95" s="1096"/>
      <c r="Z95" s="1096"/>
      <c r="AA95" s="1096"/>
      <c r="AB95" s="1096"/>
      <c r="AC95" s="1096"/>
      <c r="AD95" s="1096"/>
      <c r="AE95" s="1096"/>
      <c r="AF95" s="1096"/>
      <c r="AG95" s="1096"/>
      <c r="AH95" s="1096"/>
      <c r="AI95" s="1096"/>
      <c r="AJ95" s="1096"/>
      <c r="AK95" s="1096"/>
    </row>
    <row r="96" spans="1:37" s="308" customFormat="1" ht="15.75" customHeight="1" thickBot="1">
      <c r="A96" s="307"/>
      <c r="B96" s="1176" t="s">
        <v>4651</v>
      </c>
      <c r="C96" s="1177">
        <f t="shared" ref="C96:S96" si="26">SUM(C92:C95)</f>
        <v>0</v>
      </c>
      <c r="D96" s="1177">
        <f t="shared" si="26"/>
        <v>0</v>
      </c>
      <c r="E96" s="1177">
        <f t="shared" si="26"/>
        <v>0</v>
      </c>
      <c r="F96" s="1177">
        <f t="shared" si="26"/>
        <v>0</v>
      </c>
      <c r="G96" s="1177">
        <f t="shared" si="26"/>
        <v>0</v>
      </c>
      <c r="H96" s="1177">
        <f t="shared" si="26"/>
        <v>0</v>
      </c>
      <c r="I96" s="1177">
        <f t="shared" si="26"/>
        <v>0</v>
      </c>
      <c r="J96" s="1177">
        <f t="shared" si="26"/>
        <v>0</v>
      </c>
      <c r="K96" s="1177">
        <f t="shared" si="26"/>
        <v>0</v>
      </c>
      <c r="L96" s="1177">
        <f t="shared" si="26"/>
        <v>0</v>
      </c>
      <c r="M96" s="1177">
        <f t="shared" si="26"/>
        <v>0</v>
      </c>
      <c r="N96" s="1177">
        <f t="shared" si="26"/>
        <v>0</v>
      </c>
      <c r="O96" s="1177">
        <f t="shared" si="26"/>
        <v>0</v>
      </c>
      <c r="P96" s="1177">
        <f t="shared" si="26"/>
        <v>0</v>
      </c>
      <c r="Q96" s="1177">
        <f t="shared" si="26"/>
        <v>0</v>
      </c>
      <c r="R96" s="1177">
        <f t="shared" si="26"/>
        <v>0</v>
      </c>
      <c r="S96" s="1177">
        <f t="shared" si="26"/>
        <v>0</v>
      </c>
    </row>
    <row r="97" spans="1:37" s="308" customFormat="1" ht="15.75" customHeight="1" thickBot="1">
      <c r="A97" s="307"/>
      <c r="B97" s="306"/>
      <c r="C97" s="163"/>
      <c r="D97" s="163"/>
      <c r="E97" s="163"/>
      <c r="F97" s="163"/>
      <c r="G97" s="163"/>
      <c r="H97" s="163"/>
      <c r="I97" s="163"/>
      <c r="J97" s="163"/>
      <c r="K97" s="163"/>
      <c r="L97" s="163"/>
      <c r="M97" s="163"/>
      <c r="N97" s="163"/>
      <c r="O97" s="163"/>
      <c r="P97" s="163"/>
      <c r="Q97" s="163"/>
      <c r="R97" s="163"/>
      <c r="S97" s="163"/>
    </row>
    <row r="98" spans="1:37" ht="15.75" customHeight="1" thickBot="1">
      <c r="A98" s="280"/>
      <c r="B98" s="22" t="s">
        <v>1691</v>
      </c>
      <c r="C98" s="287">
        <v>45658</v>
      </c>
      <c r="D98" s="287">
        <v>45689</v>
      </c>
      <c r="E98" s="287">
        <v>45717</v>
      </c>
      <c r="F98" s="287" t="s">
        <v>4652</v>
      </c>
      <c r="G98" s="287">
        <v>45748</v>
      </c>
      <c r="H98" s="287">
        <v>45778</v>
      </c>
      <c r="I98" s="287">
        <v>45809</v>
      </c>
      <c r="J98" s="287" t="s">
        <v>4653</v>
      </c>
      <c r="K98" s="287">
        <v>45839</v>
      </c>
      <c r="L98" s="287">
        <v>45870</v>
      </c>
      <c r="M98" s="287">
        <v>45901</v>
      </c>
      <c r="N98" s="287" t="s">
        <v>4654</v>
      </c>
      <c r="O98" s="287">
        <v>45931</v>
      </c>
      <c r="P98" s="287">
        <v>45962</v>
      </c>
      <c r="Q98" s="287">
        <v>45992</v>
      </c>
      <c r="R98" s="287" t="s">
        <v>4655</v>
      </c>
      <c r="S98" s="23" t="s">
        <v>4656</v>
      </c>
    </row>
    <row r="99" spans="1:37" s="308" customFormat="1" ht="15.75" customHeight="1">
      <c r="A99" s="307"/>
      <c r="B99" s="508" t="s">
        <v>4657</v>
      </c>
      <c r="C99" s="1172">
        <v>0</v>
      </c>
      <c r="D99" s="1172">
        <v>0</v>
      </c>
      <c r="E99" s="1172">
        <v>0</v>
      </c>
      <c r="F99" s="1172">
        <f>SUM(C99:E99)</f>
        <v>0</v>
      </c>
      <c r="G99" s="1172"/>
      <c r="H99" s="1172"/>
      <c r="I99" s="1172"/>
      <c r="J99" s="1172">
        <f>SUM(G99:I99)</f>
        <v>0</v>
      </c>
      <c r="K99" s="1172"/>
      <c r="L99" s="1172"/>
      <c r="M99" s="1172"/>
      <c r="N99" s="1172">
        <f>SUM(K99:M99)</f>
        <v>0</v>
      </c>
      <c r="O99" s="1172"/>
      <c r="P99" s="1172"/>
      <c r="Q99" s="1172"/>
      <c r="R99" s="1172">
        <f>SUM(O99:Q99)</f>
        <v>0</v>
      </c>
      <c r="S99" s="1172">
        <f>+F99+J99+N99+R99</f>
        <v>0</v>
      </c>
      <c r="U99" s="1089"/>
    </row>
    <row r="100" spans="1:37" s="308" customFormat="1" ht="15.75" customHeight="1">
      <c r="A100" s="309"/>
      <c r="B100" s="306" t="s">
        <v>4658</v>
      </c>
      <c r="C100" s="1173">
        <v>0</v>
      </c>
      <c r="D100" s="1173">
        <v>0</v>
      </c>
      <c r="E100" s="1173">
        <v>0</v>
      </c>
      <c r="F100" s="1174">
        <f>SUM(C100:E100)</f>
        <v>0</v>
      </c>
      <c r="G100" s="1173"/>
      <c r="H100" s="1173"/>
      <c r="I100" s="1173"/>
      <c r="J100" s="1174">
        <f>SUM(G100:I100)</f>
        <v>0</v>
      </c>
      <c r="K100" s="1173"/>
      <c r="L100" s="1173"/>
      <c r="M100" s="1173"/>
      <c r="N100" s="1174">
        <f>SUM(K100:M100)</f>
        <v>0</v>
      </c>
      <c r="O100" s="1173"/>
      <c r="P100" s="1173"/>
      <c r="Q100" s="1173"/>
      <c r="R100" s="1174">
        <f>SUM(O100:Q100)</f>
        <v>0</v>
      </c>
      <c r="S100" s="1174">
        <f>+F100+J100+N100+R100</f>
        <v>0</v>
      </c>
      <c r="U100" s="1090"/>
    </row>
    <row r="101" spans="1:37" s="308" customFormat="1" ht="15.75" customHeight="1">
      <c r="A101" s="307"/>
      <c r="B101" s="508" t="s">
        <v>4659</v>
      </c>
      <c r="C101" s="1172">
        <v>0</v>
      </c>
      <c r="D101" s="1172">
        <v>0</v>
      </c>
      <c r="E101" s="1172">
        <v>0</v>
      </c>
      <c r="F101" s="1172">
        <f>SUM(C101:E101)</f>
        <v>0</v>
      </c>
      <c r="G101" s="1172"/>
      <c r="H101" s="1172"/>
      <c r="I101" s="1172"/>
      <c r="J101" s="1172">
        <f>SUM(G101:I101)</f>
        <v>0</v>
      </c>
      <c r="K101" s="1172"/>
      <c r="L101" s="1172"/>
      <c r="M101" s="1172"/>
      <c r="N101" s="1172">
        <f>SUM(K101:M101)</f>
        <v>0</v>
      </c>
      <c r="O101" s="1172"/>
      <c r="P101" s="1172"/>
      <c r="Q101" s="1172"/>
      <c r="R101" s="1172">
        <f>SUM(O101:Q101)</f>
        <v>0</v>
      </c>
      <c r="S101" s="1172">
        <f>+F101+J101+N101+R101</f>
        <v>0</v>
      </c>
    </row>
    <row r="102" spans="1:37" s="308" customFormat="1" ht="18" customHeight="1" thickBot="1">
      <c r="A102" s="309"/>
      <c r="B102" s="470" t="s">
        <v>4660</v>
      </c>
      <c r="C102" s="1175">
        <v>0</v>
      </c>
      <c r="D102" s="1175">
        <v>0</v>
      </c>
      <c r="E102" s="1175">
        <v>0</v>
      </c>
      <c r="F102" s="1175">
        <f>SUM(C102:E102)</f>
        <v>0</v>
      </c>
      <c r="G102" s="1175"/>
      <c r="H102" s="1175"/>
      <c r="I102" s="1175"/>
      <c r="J102" s="1175">
        <f>SUM(G102:I102)</f>
        <v>0</v>
      </c>
      <c r="K102" s="1175"/>
      <c r="L102" s="1175"/>
      <c r="M102" s="1175"/>
      <c r="N102" s="1175">
        <f>SUM(K102:M102)</f>
        <v>0</v>
      </c>
      <c r="O102" s="1175"/>
      <c r="P102" s="1175"/>
      <c r="Q102" s="1175"/>
      <c r="R102" s="1175">
        <f>SUM(O102:Q102)</f>
        <v>0</v>
      </c>
      <c r="S102" s="1175">
        <f>+F102+J102+N102+R102</f>
        <v>0</v>
      </c>
      <c r="U102" s="1096"/>
      <c r="V102" s="1096"/>
      <c r="W102" s="1096"/>
      <c r="X102" s="1096"/>
      <c r="Y102" s="1096"/>
      <c r="Z102" s="1096"/>
      <c r="AA102" s="1096"/>
      <c r="AB102" s="1096"/>
      <c r="AC102" s="1096"/>
      <c r="AD102" s="1096"/>
      <c r="AE102" s="1096"/>
      <c r="AF102" s="1096"/>
      <c r="AG102" s="1096"/>
      <c r="AH102" s="1096"/>
      <c r="AI102" s="1096"/>
      <c r="AJ102" s="1096"/>
      <c r="AK102" s="1096"/>
    </row>
    <row r="103" spans="1:37" s="308" customFormat="1" ht="15.75" customHeight="1" thickBot="1">
      <c r="A103" s="307"/>
      <c r="B103" s="1176" t="s">
        <v>4661</v>
      </c>
      <c r="C103" s="1177">
        <f>SUM(C99:C102)</f>
        <v>0</v>
      </c>
      <c r="D103" s="1177">
        <f t="shared" ref="D103:S103" si="27">SUM(D99:D102)</f>
        <v>0</v>
      </c>
      <c r="E103" s="1177">
        <f t="shared" si="27"/>
        <v>0</v>
      </c>
      <c r="F103" s="1177">
        <f t="shared" si="27"/>
        <v>0</v>
      </c>
      <c r="G103" s="1177">
        <f t="shared" si="27"/>
        <v>0</v>
      </c>
      <c r="H103" s="1177">
        <f t="shared" si="27"/>
        <v>0</v>
      </c>
      <c r="I103" s="1177">
        <f t="shared" si="27"/>
        <v>0</v>
      </c>
      <c r="J103" s="1177">
        <f t="shared" si="27"/>
        <v>0</v>
      </c>
      <c r="K103" s="1177">
        <f t="shared" si="27"/>
        <v>0</v>
      </c>
      <c r="L103" s="1177">
        <f t="shared" si="27"/>
        <v>0</v>
      </c>
      <c r="M103" s="1177">
        <f t="shared" si="27"/>
        <v>0</v>
      </c>
      <c r="N103" s="1177">
        <f t="shared" si="27"/>
        <v>0</v>
      </c>
      <c r="O103" s="1177">
        <f t="shared" si="27"/>
        <v>0</v>
      </c>
      <c r="P103" s="1177">
        <f t="shared" si="27"/>
        <v>0</v>
      </c>
      <c r="Q103" s="1177">
        <f t="shared" si="27"/>
        <v>0</v>
      </c>
      <c r="R103" s="1177">
        <f t="shared" si="27"/>
        <v>0</v>
      </c>
      <c r="S103" s="1177">
        <f t="shared" si="27"/>
        <v>0</v>
      </c>
    </row>
    <row r="104" spans="1:37" s="308" customFormat="1" ht="15.75" customHeight="1" thickBot="1">
      <c r="A104" s="307"/>
      <c r="B104" s="306"/>
      <c r="C104" s="163"/>
      <c r="D104" s="163"/>
      <c r="E104" s="163"/>
      <c r="F104" s="163"/>
      <c r="G104" s="163"/>
      <c r="H104" s="163"/>
      <c r="I104" s="163"/>
      <c r="J104" s="163"/>
      <c r="K104" s="163"/>
      <c r="L104" s="163"/>
      <c r="M104" s="163"/>
      <c r="N104" s="163"/>
      <c r="O104" s="163"/>
      <c r="P104" s="163"/>
      <c r="Q104" s="163"/>
      <c r="R104" s="163"/>
      <c r="S104" s="163"/>
    </row>
    <row r="105" spans="1:37" ht="15.75" customHeight="1" thickBot="1">
      <c r="A105" s="280"/>
      <c r="B105" s="22" t="s">
        <v>998</v>
      </c>
      <c r="C105" s="287">
        <v>45658</v>
      </c>
      <c r="D105" s="287">
        <v>45689</v>
      </c>
      <c r="E105" s="287">
        <v>45717</v>
      </c>
      <c r="F105" s="287" t="s">
        <v>4662</v>
      </c>
      <c r="G105" s="287">
        <v>45748</v>
      </c>
      <c r="H105" s="287">
        <v>45778</v>
      </c>
      <c r="I105" s="287">
        <v>45809</v>
      </c>
      <c r="J105" s="287" t="s">
        <v>4663</v>
      </c>
      <c r="K105" s="287">
        <v>45839</v>
      </c>
      <c r="L105" s="287">
        <v>45870</v>
      </c>
      <c r="M105" s="287">
        <v>45901</v>
      </c>
      <c r="N105" s="287" t="s">
        <v>4664</v>
      </c>
      <c r="O105" s="287">
        <v>45931</v>
      </c>
      <c r="P105" s="287">
        <v>45962</v>
      </c>
      <c r="Q105" s="287">
        <v>45992</v>
      </c>
      <c r="R105" s="287" t="s">
        <v>4665</v>
      </c>
      <c r="S105" s="23" t="s">
        <v>4666</v>
      </c>
    </row>
    <row r="106" spans="1:37" s="308" customFormat="1" ht="15.75" customHeight="1">
      <c r="A106" s="307"/>
      <c r="B106" s="508" t="s">
        <v>4667</v>
      </c>
      <c r="C106" s="1172">
        <f>C113+C120+C127</f>
        <v>3654149.08</v>
      </c>
      <c r="D106" s="1172">
        <f>D113+D120+D127</f>
        <v>13075863.15</v>
      </c>
      <c r="E106" s="1172">
        <f>E113+E120+E127</f>
        <v>6105353.6600000001</v>
      </c>
      <c r="F106" s="1172">
        <f>SUM(C106:E106)</f>
        <v>22835365.890000001</v>
      </c>
      <c r="G106" s="1172"/>
      <c r="H106" s="1172"/>
      <c r="I106" s="1172"/>
      <c r="J106" s="1172">
        <f>SUM(G106:I106)</f>
        <v>0</v>
      </c>
      <c r="K106" s="1172"/>
      <c r="L106" s="1172"/>
      <c r="M106" s="1172"/>
      <c r="N106" s="1172">
        <f>SUM(K106:M106)</f>
        <v>0</v>
      </c>
      <c r="O106" s="1172"/>
      <c r="P106" s="1172"/>
      <c r="Q106" s="1172"/>
      <c r="R106" s="1172">
        <f>SUM(O106:Q106)</f>
        <v>0</v>
      </c>
      <c r="S106" s="1172">
        <f>+F106+J106+N106+R106</f>
        <v>22835365.890000001</v>
      </c>
      <c r="U106" s="1089"/>
    </row>
    <row r="107" spans="1:37" s="308" customFormat="1" ht="15.75" customHeight="1">
      <c r="A107" s="309"/>
      <c r="B107" s="306" t="s">
        <v>4668</v>
      </c>
      <c r="C107" s="1173">
        <f t="shared" ref="C107:E109" si="28">C114+C121+C128</f>
        <v>1741243.7000000002</v>
      </c>
      <c r="D107" s="1173">
        <f t="shared" si="28"/>
        <v>6266573.5299999993</v>
      </c>
      <c r="E107" s="1173">
        <f t="shared" si="28"/>
        <v>7289431.9699999997</v>
      </c>
      <c r="F107" s="1174">
        <f>SUM(C107:E107)</f>
        <v>15297249.199999999</v>
      </c>
      <c r="G107" s="1173"/>
      <c r="H107" s="1173"/>
      <c r="I107" s="1173"/>
      <c r="J107" s="1174">
        <f>SUM(G107:I107)</f>
        <v>0</v>
      </c>
      <c r="K107" s="1173"/>
      <c r="L107" s="1173"/>
      <c r="M107" s="1173"/>
      <c r="N107" s="1174">
        <f>SUM(K107:M107)</f>
        <v>0</v>
      </c>
      <c r="O107" s="1173"/>
      <c r="P107" s="1173"/>
      <c r="Q107" s="1173"/>
      <c r="R107" s="1174">
        <f>SUM(O107:Q107)</f>
        <v>0</v>
      </c>
      <c r="S107" s="1174">
        <f>+F107+J107+N107+R107</f>
        <v>15297249.199999999</v>
      </c>
      <c r="U107" s="1090"/>
    </row>
    <row r="108" spans="1:37" s="308" customFormat="1" ht="15.75" customHeight="1">
      <c r="A108" s="307"/>
      <c r="B108" s="508" t="s">
        <v>4669</v>
      </c>
      <c r="C108" s="1172">
        <f t="shared" si="28"/>
        <v>1609293.35</v>
      </c>
      <c r="D108" s="1172">
        <f t="shared" si="28"/>
        <v>2525161.66</v>
      </c>
      <c r="E108" s="1172">
        <f t="shared" si="28"/>
        <v>2130239.31</v>
      </c>
      <c r="F108" s="1172">
        <f>SUM(C108:E108)</f>
        <v>6264694.3200000003</v>
      </c>
      <c r="G108" s="1172"/>
      <c r="H108" s="1172"/>
      <c r="I108" s="1172"/>
      <c r="J108" s="1172">
        <f>SUM(G108:I108)</f>
        <v>0</v>
      </c>
      <c r="K108" s="1172"/>
      <c r="L108" s="1172"/>
      <c r="M108" s="1172"/>
      <c r="N108" s="1172">
        <f>SUM(K108:M108)</f>
        <v>0</v>
      </c>
      <c r="O108" s="1172"/>
      <c r="P108" s="1172"/>
      <c r="Q108" s="1172"/>
      <c r="R108" s="1172">
        <f>SUM(O108:Q108)</f>
        <v>0</v>
      </c>
      <c r="S108" s="1172">
        <f>+F108+J108+N108+R108</f>
        <v>6264694.3200000003</v>
      </c>
    </row>
    <row r="109" spans="1:37" s="308" customFormat="1" ht="18" customHeight="1" thickBot="1">
      <c r="A109" s="309"/>
      <c r="B109" s="470" t="s">
        <v>4670</v>
      </c>
      <c r="C109" s="1175">
        <f t="shared" si="28"/>
        <v>637065.65</v>
      </c>
      <c r="D109" s="1175">
        <f t="shared" si="28"/>
        <v>619851.28</v>
      </c>
      <c r="E109" s="1175">
        <f t="shared" si="28"/>
        <v>1261118.42</v>
      </c>
      <c r="F109" s="1175">
        <f>SUM(C109:E109)</f>
        <v>2518035.35</v>
      </c>
      <c r="G109" s="1175"/>
      <c r="H109" s="1175"/>
      <c r="I109" s="1175"/>
      <c r="J109" s="1175">
        <f>SUM(G109:I109)</f>
        <v>0</v>
      </c>
      <c r="K109" s="1175"/>
      <c r="L109" s="1175"/>
      <c r="M109" s="1175"/>
      <c r="N109" s="1175">
        <f>SUM(K109:M109)</f>
        <v>0</v>
      </c>
      <c r="O109" s="1175"/>
      <c r="P109" s="1175"/>
      <c r="Q109" s="1175"/>
      <c r="R109" s="1175">
        <f>SUM(O109:Q109)</f>
        <v>0</v>
      </c>
      <c r="S109" s="1175">
        <f>+F109+J109+N109+R109</f>
        <v>2518035.35</v>
      </c>
      <c r="U109" s="1096"/>
      <c r="V109" s="1096"/>
      <c r="W109" s="1096"/>
      <c r="X109" s="1096"/>
      <c r="Y109" s="1096"/>
      <c r="Z109" s="1096"/>
      <c r="AA109" s="1096"/>
      <c r="AB109" s="1096"/>
      <c r="AC109" s="1096"/>
      <c r="AD109" s="1096"/>
      <c r="AE109" s="1096"/>
      <c r="AF109" s="1096"/>
      <c r="AG109" s="1096"/>
      <c r="AH109" s="1096"/>
      <c r="AI109" s="1096"/>
      <c r="AJ109" s="1096"/>
      <c r="AK109" s="1096"/>
    </row>
    <row r="110" spans="1:37" s="308" customFormat="1" ht="15.75" customHeight="1" thickBot="1">
      <c r="A110" s="307"/>
      <c r="B110" s="1176" t="s">
        <v>4671</v>
      </c>
      <c r="C110" s="1177">
        <f t="shared" ref="C110:S110" si="29">SUM(C106:C109)</f>
        <v>7641751.7800000012</v>
      </c>
      <c r="D110" s="1177">
        <f t="shared" si="29"/>
        <v>22487449.620000001</v>
      </c>
      <c r="E110" s="1177">
        <f t="shared" si="29"/>
        <v>16786143.359999999</v>
      </c>
      <c r="F110" s="1177">
        <f t="shared" si="29"/>
        <v>46915344.760000005</v>
      </c>
      <c r="G110" s="1177">
        <f t="shared" si="29"/>
        <v>0</v>
      </c>
      <c r="H110" s="1177">
        <f t="shared" si="29"/>
        <v>0</v>
      </c>
      <c r="I110" s="1177">
        <f t="shared" si="29"/>
        <v>0</v>
      </c>
      <c r="J110" s="1177">
        <f t="shared" si="29"/>
        <v>0</v>
      </c>
      <c r="K110" s="1177">
        <f t="shared" si="29"/>
        <v>0</v>
      </c>
      <c r="L110" s="1177">
        <f t="shared" si="29"/>
        <v>0</v>
      </c>
      <c r="M110" s="1177">
        <f t="shared" si="29"/>
        <v>0</v>
      </c>
      <c r="N110" s="1177">
        <f t="shared" si="29"/>
        <v>0</v>
      </c>
      <c r="O110" s="1177">
        <f t="shared" si="29"/>
        <v>0</v>
      </c>
      <c r="P110" s="1177">
        <f t="shared" si="29"/>
        <v>0</v>
      </c>
      <c r="Q110" s="1177">
        <f t="shared" si="29"/>
        <v>0</v>
      </c>
      <c r="R110" s="1177">
        <f t="shared" si="29"/>
        <v>0</v>
      </c>
      <c r="S110" s="1177">
        <f t="shared" si="29"/>
        <v>46915344.760000005</v>
      </c>
    </row>
    <row r="111" spans="1:37" s="308" customFormat="1" ht="15.75" customHeight="1" thickBot="1">
      <c r="A111" s="307"/>
      <c r="B111" s="306"/>
      <c r="C111" s="163"/>
      <c r="D111" s="163"/>
      <c r="E111" s="163"/>
      <c r="F111" s="163"/>
      <c r="G111" s="163"/>
      <c r="H111" s="163"/>
      <c r="I111" s="163"/>
      <c r="J111" s="163"/>
      <c r="K111" s="163"/>
      <c r="L111" s="163"/>
      <c r="M111" s="163"/>
      <c r="N111" s="163"/>
      <c r="O111" s="163"/>
      <c r="P111" s="163"/>
      <c r="Q111" s="163"/>
      <c r="R111" s="163"/>
      <c r="S111" s="163"/>
    </row>
    <row r="112" spans="1:37" ht="15.75" customHeight="1" thickBot="1">
      <c r="A112" s="280"/>
      <c r="B112" s="22" t="s">
        <v>1743</v>
      </c>
      <c r="C112" s="287">
        <v>45658</v>
      </c>
      <c r="D112" s="287">
        <v>45689</v>
      </c>
      <c r="E112" s="287">
        <v>45717</v>
      </c>
      <c r="F112" s="287" t="s">
        <v>4672</v>
      </c>
      <c r="G112" s="287">
        <v>45748</v>
      </c>
      <c r="H112" s="287">
        <v>45778</v>
      </c>
      <c r="I112" s="287">
        <v>45809</v>
      </c>
      <c r="J112" s="287" t="s">
        <v>4673</v>
      </c>
      <c r="K112" s="287">
        <v>45839</v>
      </c>
      <c r="L112" s="287">
        <v>45870</v>
      </c>
      <c r="M112" s="287">
        <v>45901</v>
      </c>
      <c r="N112" s="287" t="s">
        <v>4674</v>
      </c>
      <c r="O112" s="287">
        <v>45931</v>
      </c>
      <c r="P112" s="287">
        <v>45962</v>
      </c>
      <c r="Q112" s="287">
        <v>45992</v>
      </c>
      <c r="R112" s="287" t="s">
        <v>4675</v>
      </c>
      <c r="S112" s="23" t="s">
        <v>4676</v>
      </c>
    </row>
    <row r="113" spans="1:37" s="308" customFormat="1" ht="15.75" customHeight="1">
      <c r="A113" s="307"/>
      <c r="B113" s="508" t="s">
        <v>4677</v>
      </c>
      <c r="C113" s="1172">
        <v>3163646.99</v>
      </c>
      <c r="D113" s="1172">
        <v>10642477.640000001</v>
      </c>
      <c r="E113" s="1172">
        <v>4958616.43</v>
      </c>
      <c r="F113" s="1172">
        <f>SUM(C113:E113)</f>
        <v>18764741.060000002</v>
      </c>
      <c r="G113" s="1172"/>
      <c r="H113" s="1172"/>
      <c r="I113" s="1172"/>
      <c r="J113" s="1172">
        <f>SUM(G113:I113)</f>
        <v>0</v>
      </c>
      <c r="K113" s="1172"/>
      <c r="L113" s="1172"/>
      <c r="M113" s="1172"/>
      <c r="N113" s="1172">
        <f>SUM(K113:M113)</f>
        <v>0</v>
      </c>
      <c r="O113" s="1172"/>
      <c r="P113" s="1172"/>
      <c r="Q113" s="1172"/>
      <c r="R113" s="1172">
        <f>SUM(O113:Q113)</f>
        <v>0</v>
      </c>
      <c r="S113" s="1172">
        <f>+F113+J113+N113+R113</f>
        <v>18764741.060000002</v>
      </c>
      <c r="U113" s="1089"/>
    </row>
    <row r="114" spans="1:37" s="308" customFormat="1" ht="15.75" customHeight="1">
      <c r="A114" s="309"/>
      <c r="B114" s="306" t="s">
        <v>4678</v>
      </c>
      <c r="C114" s="1173">
        <v>1206957.83</v>
      </c>
      <c r="D114" s="1173">
        <v>5567175.3899999987</v>
      </c>
      <c r="E114" s="1173">
        <v>5405733.5899999999</v>
      </c>
      <c r="F114" s="1174">
        <f>SUM(C114:E114)</f>
        <v>12179866.809999999</v>
      </c>
      <c r="G114" s="1173"/>
      <c r="H114" s="1173"/>
      <c r="I114" s="1173"/>
      <c r="J114" s="1174">
        <f>SUM(G114:I114)</f>
        <v>0</v>
      </c>
      <c r="K114" s="1173"/>
      <c r="L114" s="1173"/>
      <c r="M114" s="1173"/>
      <c r="N114" s="1174">
        <f>SUM(K114:M114)</f>
        <v>0</v>
      </c>
      <c r="O114" s="1173"/>
      <c r="P114" s="1173"/>
      <c r="Q114" s="1173"/>
      <c r="R114" s="1174">
        <f>SUM(O114:Q114)</f>
        <v>0</v>
      </c>
      <c r="S114" s="1174">
        <f>+F114+J114+N114+R114</f>
        <v>12179866.809999999</v>
      </c>
      <c r="U114" s="1090"/>
    </row>
    <row r="115" spans="1:37" s="308" customFormat="1" ht="15.75" customHeight="1">
      <c r="A115" s="307"/>
      <c r="B115" s="508" t="s">
        <v>4679</v>
      </c>
      <c r="C115" s="1172">
        <v>1154861.8400000001</v>
      </c>
      <c r="D115" s="1172">
        <v>1616544.35</v>
      </c>
      <c r="E115" s="1172">
        <v>1132922.72</v>
      </c>
      <c r="F115" s="1172">
        <f>SUM(C115:E115)</f>
        <v>3904328.91</v>
      </c>
      <c r="G115" s="1172"/>
      <c r="H115" s="1172"/>
      <c r="I115" s="1172"/>
      <c r="J115" s="1172">
        <f>SUM(G115:I115)</f>
        <v>0</v>
      </c>
      <c r="K115" s="1172"/>
      <c r="L115" s="1172"/>
      <c r="M115" s="1172"/>
      <c r="N115" s="1172">
        <f>SUM(K115:M115)</f>
        <v>0</v>
      </c>
      <c r="O115" s="1172"/>
      <c r="P115" s="1172"/>
      <c r="Q115" s="1172"/>
      <c r="R115" s="1172">
        <f>SUM(O115:Q115)</f>
        <v>0</v>
      </c>
      <c r="S115" s="1172">
        <f>+F115+J115+N115+R115</f>
        <v>3904328.91</v>
      </c>
    </row>
    <row r="116" spans="1:37" s="308" customFormat="1" ht="18" customHeight="1" thickBot="1">
      <c r="A116" s="309"/>
      <c r="B116" s="470" t="s">
        <v>4680</v>
      </c>
      <c r="C116" s="1175">
        <v>240991.14</v>
      </c>
      <c r="D116" s="1175">
        <v>390618.7</v>
      </c>
      <c r="E116" s="1175">
        <v>542823.32000000007</v>
      </c>
      <c r="F116" s="1175">
        <f>SUM(C116:E116)</f>
        <v>1174433.1600000001</v>
      </c>
      <c r="G116" s="1175"/>
      <c r="H116" s="1175"/>
      <c r="I116" s="1175"/>
      <c r="J116" s="1175">
        <f>SUM(G116:I116)</f>
        <v>0</v>
      </c>
      <c r="K116" s="1175"/>
      <c r="L116" s="1175"/>
      <c r="M116" s="1175"/>
      <c r="N116" s="1175">
        <f>SUM(K116:M116)</f>
        <v>0</v>
      </c>
      <c r="O116" s="1175"/>
      <c r="P116" s="1175"/>
      <c r="Q116" s="1175"/>
      <c r="R116" s="1175">
        <f>SUM(O116:Q116)</f>
        <v>0</v>
      </c>
      <c r="S116" s="1175">
        <f>+F116+J116+N116+R116</f>
        <v>1174433.1600000001</v>
      </c>
      <c r="U116" s="1096"/>
      <c r="V116" s="1096"/>
      <c r="W116" s="1096"/>
      <c r="X116" s="1096"/>
      <c r="Y116" s="1096"/>
      <c r="Z116" s="1096"/>
      <c r="AA116" s="1096"/>
      <c r="AB116" s="1096"/>
      <c r="AC116" s="1096"/>
      <c r="AD116" s="1096"/>
      <c r="AE116" s="1096"/>
      <c r="AF116" s="1096"/>
      <c r="AG116" s="1096"/>
      <c r="AH116" s="1096"/>
      <c r="AI116" s="1096"/>
      <c r="AJ116" s="1096"/>
      <c r="AK116" s="1096"/>
    </row>
    <row r="117" spans="1:37" s="308" customFormat="1" ht="15.75" customHeight="1" thickBot="1">
      <c r="A117" s="307"/>
      <c r="B117" s="1176" t="s">
        <v>4681</v>
      </c>
      <c r="C117" s="1177">
        <f t="shared" ref="C117:S117" si="30">SUM(C113:C116)</f>
        <v>5766457.7999999998</v>
      </c>
      <c r="D117" s="1177">
        <f t="shared" si="30"/>
        <v>18216816.079999998</v>
      </c>
      <c r="E117" s="1177">
        <f t="shared" si="30"/>
        <v>12040096.060000001</v>
      </c>
      <c r="F117" s="1177">
        <f t="shared" si="30"/>
        <v>36023369.939999998</v>
      </c>
      <c r="G117" s="1177">
        <f t="shared" si="30"/>
        <v>0</v>
      </c>
      <c r="H117" s="1177">
        <f t="shared" si="30"/>
        <v>0</v>
      </c>
      <c r="I117" s="1177">
        <f t="shared" si="30"/>
        <v>0</v>
      </c>
      <c r="J117" s="1177">
        <f t="shared" si="30"/>
        <v>0</v>
      </c>
      <c r="K117" s="1177">
        <f t="shared" si="30"/>
        <v>0</v>
      </c>
      <c r="L117" s="1177">
        <f t="shared" si="30"/>
        <v>0</v>
      </c>
      <c r="M117" s="1177">
        <f t="shared" si="30"/>
        <v>0</v>
      </c>
      <c r="N117" s="1177">
        <f t="shared" si="30"/>
        <v>0</v>
      </c>
      <c r="O117" s="1177">
        <f t="shared" si="30"/>
        <v>0</v>
      </c>
      <c r="P117" s="1177">
        <f t="shared" si="30"/>
        <v>0</v>
      </c>
      <c r="Q117" s="1177">
        <f t="shared" si="30"/>
        <v>0</v>
      </c>
      <c r="R117" s="1177">
        <f t="shared" si="30"/>
        <v>0</v>
      </c>
      <c r="S117" s="1177">
        <f t="shared" si="30"/>
        <v>36023369.939999998</v>
      </c>
    </row>
    <row r="118" spans="1:37" s="308" customFormat="1" ht="15.75" customHeight="1" thickBot="1">
      <c r="A118" s="307"/>
      <c r="B118" s="1176"/>
      <c r="C118" s="1177"/>
      <c r="D118" s="1177"/>
      <c r="E118" s="1177"/>
      <c r="F118" s="1177"/>
      <c r="G118" s="1177"/>
      <c r="H118" s="1177"/>
      <c r="I118" s="1177"/>
      <c r="J118" s="1177"/>
      <c r="K118" s="1177"/>
      <c r="L118" s="1177"/>
      <c r="M118" s="1177"/>
      <c r="N118" s="1177"/>
      <c r="O118" s="1177"/>
      <c r="P118" s="1177"/>
      <c r="Q118" s="1177"/>
      <c r="R118" s="1177"/>
      <c r="S118" s="1177"/>
    </row>
    <row r="119" spans="1:37" ht="15.75" customHeight="1" thickBot="1">
      <c r="A119" s="280"/>
      <c r="B119" s="22" t="s">
        <v>1744</v>
      </c>
      <c r="C119" s="287">
        <v>45658</v>
      </c>
      <c r="D119" s="287">
        <v>45689</v>
      </c>
      <c r="E119" s="287">
        <v>45717</v>
      </c>
      <c r="F119" s="287" t="s">
        <v>4682</v>
      </c>
      <c r="G119" s="287">
        <v>45748</v>
      </c>
      <c r="H119" s="287">
        <v>45778</v>
      </c>
      <c r="I119" s="287">
        <v>45809</v>
      </c>
      <c r="J119" s="287" t="s">
        <v>4683</v>
      </c>
      <c r="K119" s="287">
        <v>45839</v>
      </c>
      <c r="L119" s="287">
        <v>45870</v>
      </c>
      <c r="M119" s="287">
        <v>45901</v>
      </c>
      <c r="N119" s="287" t="s">
        <v>4684</v>
      </c>
      <c r="O119" s="287">
        <v>45931</v>
      </c>
      <c r="P119" s="287">
        <v>45962</v>
      </c>
      <c r="Q119" s="287">
        <v>45992</v>
      </c>
      <c r="R119" s="287" t="s">
        <v>4685</v>
      </c>
      <c r="S119" s="23" t="s">
        <v>4686</v>
      </c>
    </row>
    <row r="120" spans="1:37" s="308" customFormat="1" ht="15.75" customHeight="1">
      <c r="A120" s="307"/>
      <c r="B120" s="508" t="s">
        <v>4687</v>
      </c>
      <c r="C120" s="1172">
        <v>490502.09</v>
      </c>
      <c r="D120" s="1172">
        <v>2433385.5100000002</v>
      </c>
      <c r="E120" s="1172">
        <v>1146737.23</v>
      </c>
      <c r="F120" s="1172">
        <f>SUM(C120:E120)</f>
        <v>4070624.83</v>
      </c>
      <c r="G120" s="1172"/>
      <c r="H120" s="1172"/>
      <c r="I120" s="1172"/>
      <c r="J120" s="1172">
        <f>SUM(G120:I120)</f>
        <v>0</v>
      </c>
      <c r="K120" s="1172"/>
      <c r="L120" s="1172"/>
      <c r="M120" s="1172"/>
      <c r="N120" s="1172">
        <f>SUM(K120:M120)</f>
        <v>0</v>
      </c>
      <c r="O120" s="1172"/>
      <c r="P120" s="1172"/>
      <c r="Q120" s="1172"/>
      <c r="R120" s="1172">
        <f>SUM(O120:Q120)</f>
        <v>0</v>
      </c>
      <c r="S120" s="1172">
        <f>+F120+J120+N120+R120</f>
        <v>4070624.83</v>
      </c>
      <c r="U120" s="1089"/>
    </row>
    <row r="121" spans="1:37" s="308" customFormat="1" ht="15.75" customHeight="1">
      <c r="A121" s="309"/>
      <c r="B121" s="306" t="s">
        <v>4688</v>
      </c>
      <c r="C121" s="1173">
        <v>534285.87000000011</v>
      </c>
      <c r="D121" s="1173">
        <v>699398.14000000013</v>
      </c>
      <c r="E121" s="1173">
        <v>1883698.3800000001</v>
      </c>
      <c r="F121" s="1174">
        <f>SUM(C121:E121)</f>
        <v>3117382.3900000006</v>
      </c>
      <c r="G121" s="1173"/>
      <c r="H121" s="1173"/>
      <c r="I121" s="1173"/>
      <c r="J121" s="1174">
        <f>SUM(G121:I121)</f>
        <v>0</v>
      </c>
      <c r="K121" s="1173"/>
      <c r="L121" s="1173"/>
      <c r="M121" s="1173"/>
      <c r="N121" s="1174">
        <f>SUM(K121:M121)</f>
        <v>0</v>
      </c>
      <c r="O121" s="1173"/>
      <c r="P121" s="1173"/>
      <c r="Q121" s="1173"/>
      <c r="R121" s="1174">
        <f>SUM(O121:Q121)</f>
        <v>0</v>
      </c>
      <c r="S121" s="1174">
        <f>+F121+J121+N121+R121</f>
        <v>3117382.3900000006</v>
      </c>
      <c r="U121" s="1090"/>
    </row>
    <row r="122" spans="1:37" s="308" customFormat="1" ht="15.75" customHeight="1">
      <c r="A122" s="307"/>
      <c r="B122" s="508" t="s">
        <v>4689</v>
      </c>
      <c r="C122" s="1172">
        <v>454431.51</v>
      </c>
      <c r="D122" s="1172">
        <v>908617.31</v>
      </c>
      <c r="E122" s="1172">
        <v>997316.59</v>
      </c>
      <c r="F122" s="1172">
        <f>SUM(C122:E122)</f>
        <v>2360365.41</v>
      </c>
      <c r="G122" s="1172"/>
      <c r="H122" s="1172"/>
      <c r="I122" s="1172"/>
      <c r="J122" s="1172">
        <f>SUM(G122:I122)</f>
        <v>0</v>
      </c>
      <c r="K122" s="1172"/>
      <c r="L122" s="1172"/>
      <c r="M122" s="1172"/>
      <c r="N122" s="1172">
        <f>SUM(K122:M122)</f>
        <v>0</v>
      </c>
      <c r="O122" s="1172"/>
      <c r="P122" s="1172"/>
      <c r="Q122" s="1172"/>
      <c r="R122" s="1172">
        <f>SUM(O122:Q122)</f>
        <v>0</v>
      </c>
      <c r="S122" s="1172">
        <f>+F122+J122+N122+R122</f>
        <v>2360365.41</v>
      </c>
    </row>
    <row r="123" spans="1:37" s="308" customFormat="1" ht="18" customHeight="1" thickBot="1">
      <c r="A123" s="309"/>
      <c r="B123" s="470" t="s">
        <v>4690</v>
      </c>
      <c r="C123" s="1175">
        <v>396074.51</v>
      </c>
      <c r="D123" s="1175">
        <v>229232.58</v>
      </c>
      <c r="E123" s="1175">
        <v>718295.1</v>
      </c>
      <c r="F123" s="1175">
        <f>SUM(C123:E123)</f>
        <v>1343602.19</v>
      </c>
      <c r="G123" s="1175"/>
      <c r="H123" s="1175"/>
      <c r="I123" s="1175"/>
      <c r="J123" s="1175">
        <f>SUM(G123:I123)</f>
        <v>0</v>
      </c>
      <c r="K123" s="1175"/>
      <c r="L123" s="1175"/>
      <c r="M123" s="1175"/>
      <c r="N123" s="1175">
        <f>SUM(K123:M123)</f>
        <v>0</v>
      </c>
      <c r="O123" s="1175"/>
      <c r="P123" s="1175"/>
      <c r="Q123" s="1175"/>
      <c r="R123" s="1175">
        <f>SUM(O123:Q123)</f>
        <v>0</v>
      </c>
      <c r="S123" s="1175">
        <f>+F123+J123+N123+R123</f>
        <v>1343602.19</v>
      </c>
      <c r="U123" s="1096"/>
      <c r="V123" s="1096"/>
      <c r="W123" s="1096"/>
      <c r="X123" s="1096"/>
      <c r="Y123" s="1096"/>
      <c r="Z123" s="1096"/>
      <c r="AA123" s="1096"/>
      <c r="AB123" s="1096"/>
      <c r="AC123" s="1096"/>
      <c r="AD123" s="1096"/>
      <c r="AE123" s="1096"/>
      <c r="AF123" s="1096"/>
      <c r="AG123" s="1096"/>
      <c r="AH123" s="1096"/>
      <c r="AI123" s="1096"/>
      <c r="AJ123" s="1096"/>
      <c r="AK123" s="1096"/>
    </row>
    <row r="124" spans="1:37" s="308" customFormat="1" ht="15.75" customHeight="1" thickBot="1">
      <c r="A124" s="307"/>
      <c r="B124" s="1176" t="s">
        <v>4691</v>
      </c>
      <c r="C124" s="1177">
        <f t="shared" ref="C124:S124" si="31">SUM(C120:C123)</f>
        <v>1875293.9800000002</v>
      </c>
      <c r="D124" s="1177">
        <f t="shared" si="31"/>
        <v>4270633.54</v>
      </c>
      <c r="E124" s="1177">
        <f t="shared" si="31"/>
        <v>4746047.3</v>
      </c>
      <c r="F124" s="1177">
        <f t="shared" si="31"/>
        <v>10891974.82</v>
      </c>
      <c r="G124" s="1177">
        <f t="shared" si="31"/>
        <v>0</v>
      </c>
      <c r="H124" s="1177">
        <f t="shared" si="31"/>
        <v>0</v>
      </c>
      <c r="I124" s="1177">
        <f t="shared" si="31"/>
        <v>0</v>
      </c>
      <c r="J124" s="1177">
        <f t="shared" si="31"/>
        <v>0</v>
      </c>
      <c r="K124" s="1177">
        <f t="shared" si="31"/>
        <v>0</v>
      </c>
      <c r="L124" s="1177">
        <f t="shared" si="31"/>
        <v>0</v>
      </c>
      <c r="M124" s="1177">
        <f t="shared" si="31"/>
        <v>0</v>
      </c>
      <c r="N124" s="1177">
        <f t="shared" si="31"/>
        <v>0</v>
      </c>
      <c r="O124" s="1177">
        <f t="shared" si="31"/>
        <v>0</v>
      </c>
      <c r="P124" s="1177">
        <f t="shared" si="31"/>
        <v>0</v>
      </c>
      <c r="Q124" s="1177">
        <f t="shared" si="31"/>
        <v>0</v>
      </c>
      <c r="R124" s="1177">
        <f t="shared" si="31"/>
        <v>0</v>
      </c>
      <c r="S124" s="1177">
        <f t="shared" si="31"/>
        <v>10891974.82</v>
      </c>
    </row>
    <row r="125" spans="1:37" s="308" customFormat="1" ht="15.75" customHeight="1" thickBot="1">
      <c r="A125" s="307"/>
      <c r="B125" s="1176"/>
      <c r="C125" s="1177"/>
      <c r="D125" s="1177"/>
      <c r="E125" s="1177"/>
      <c r="F125" s="1177"/>
      <c r="G125" s="1177"/>
      <c r="H125" s="1177"/>
      <c r="I125" s="1177"/>
      <c r="J125" s="1177"/>
      <c r="K125" s="1177"/>
      <c r="L125" s="1177"/>
      <c r="M125" s="1177"/>
      <c r="N125" s="1177"/>
      <c r="O125" s="1177"/>
      <c r="P125" s="1177"/>
      <c r="Q125" s="1177"/>
      <c r="R125" s="1177"/>
      <c r="S125" s="1177"/>
    </row>
    <row r="126" spans="1:37" ht="15.75" customHeight="1" thickBot="1">
      <c r="A126" s="280"/>
      <c r="B126" s="22" t="s">
        <v>1745</v>
      </c>
      <c r="C126" s="287">
        <v>45658</v>
      </c>
      <c r="D126" s="287">
        <v>45689</v>
      </c>
      <c r="E126" s="287">
        <v>45717</v>
      </c>
      <c r="F126" s="287" t="s">
        <v>4692</v>
      </c>
      <c r="G126" s="287">
        <v>45748</v>
      </c>
      <c r="H126" s="287">
        <v>45778</v>
      </c>
      <c r="I126" s="287">
        <v>45809</v>
      </c>
      <c r="J126" s="287" t="s">
        <v>4693</v>
      </c>
      <c r="K126" s="287">
        <v>45839</v>
      </c>
      <c r="L126" s="287">
        <v>45870</v>
      </c>
      <c r="M126" s="287">
        <v>45901</v>
      </c>
      <c r="N126" s="287" t="s">
        <v>4694</v>
      </c>
      <c r="O126" s="287">
        <v>45931</v>
      </c>
      <c r="P126" s="287">
        <v>45962</v>
      </c>
      <c r="Q126" s="287">
        <v>45992</v>
      </c>
      <c r="R126" s="287" t="s">
        <v>4695</v>
      </c>
      <c r="S126" s="23" t="s">
        <v>4696</v>
      </c>
    </row>
    <row r="127" spans="1:37" s="308" customFormat="1" ht="15.75" customHeight="1">
      <c r="A127" s="307"/>
      <c r="B127" s="508" t="s">
        <v>4697</v>
      </c>
      <c r="C127" s="1172">
        <v>0</v>
      </c>
      <c r="D127" s="1172">
        <v>0</v>
      </c>
      <c r="E127" s="1172">
        <v>0</v>
      </c>
      <c r="F127" s="1172">
        <f>SUM(C127:E127)</f>
        <v>0</v>
      </c>
      <c r="G127" s="1172"/>
      <c r="H127" s="1172"/>
      <c r="I127" s="1172"/>
      <c r="J127" s="1172">
        <f>SUM(G127:I127)</f>
        <v>0</v>
      </c>
      <c r="K127" s="1172"/>
      <c r="L127" s="1172"/>
      <c r="M127" s="1172"/>
      <c r="N127" s="1172">
        <f>SUM(K127:M127)</f>
        <v>0</v>
      </c>
      <c r="O127" s="1172"/>
      <c r="P127" s="1172"/>
      <c r="Q127" s="1172"/>
      <c r="R127" s="1172">
        <f>SUM(O127:Q127)</f>
        <v>0</v>
      </c>
      <c r="S127" s="1172">
        <f>+F127+J127+N127+R127</f>
        <v>0</v>
      </c>
      <c r="U127" s="1089"/>
    </row>
    <row r="128" spans="1:37" s="308" customFormat="1" ht="15.75" customHeight="1">
      <c r="A128" s="309"/>
      <c r="B128" s="306" t="s">
        <v>4698</v>
      </c>
      <c r="C128" s="1173">
        <v>0</v>
      </c>
      <c r="D128" s="1173">
        <v>0</v>
      </c>
      <c r="E128" s="1173">
        <v>0</v>
      </c>
      <c r="F128" s="1174">
        <f>SUM(C128:E128)</f>
        <v>0</v>
      </c>
      <c r="G128" s="1173"/>
      <c r="H128" s="1173"/>
      <c r="I128" s="1173"/>
      <c r="J128" s="1174">
        <f>SUM(G128:I128)</f>
        <v>0</v>
      </c>
      <c r="K128" s="1173"/>
      <c r="L128" s="1173"/>
      <c r="M128" s="1173"/>
      <c r="N128" s="1174">
        <f>SUM(K128:M128)</f>
        <v>0</v>
      </c>
      <c r="O128" s="1173"/>
      <c r="P128" s="1173"/>
      <c r="Q128" s="1173"/>
      <c r="R128" s="1174">
        <f>SUM(O128:Q128)</f>
        <v>0</v>
      </c>
      <c r="S128" s="1174">
        <f>+F128+J128+N128+R128</f>
        <v>0</v>
      </c>
      <c r="U128" s="1090"/>
    </row>
    <row r="129" spans="1:37" s="308" customFormat="1" ht="15.75" customHeight="1">
      <c r="A129" s="307"/>
      <c r="B129" s="508" t="s">
        <v>4699</v>
      </c>
      <c r="C129" s="1172">
        <v>0</v>
      </c>
      <c r="D129" s="1172">
        <v>0</v>
      </c>
      <c r="E129" s="1172">
        <v>0</v>
      </c>
      <c r="F129" s="1172">
        <f>SUM(C129:E129)</f>
        <v>0</v>
      </c>
      <c r="G129" s="1172"/>
      <c r="H129" s="1172"/>
      <c r="I129" s="1172"/>
      <c r="J129" s="1172">
        <f>SUM(G129:I129)</f>
        <v>0</v>
      </c>
      <c r="K129" s="1172"/>
      <c r="L129" s="1172"/>
      <c r="M129" s="1172"/>
      <c r="N129" s="1172">
        <f>SUM(K129:M129)</f>
        <v>0</v>
      </c>
      <c r="O129" s="1172"/>
      <c r="P129" s="1172"/>
      <c r="Q129" s="1172"/>
      <c r="R129" s="1172">
        <f>SUM(O129:Q129)</f>
        <v>0</v>
      </c>
      <c r="S129" s="1172">
        <f>+F129+J129+N129+R129</f>
        <v>0</v>
      </c>
    </row>
    <row r="130" spans="1:37" s="308" customFormat="1" ht="18" customHeight="1" thickBot="1">
      <c r="A130" s="309"/>
      <c r="B130" s="470" t="s">
        <v>4700</v>
      </c>
      <c r="C130" s="1175">
        <v>0</v>
      </c>
      <c r="D130" s="1175">
        <v>0</v>
      </c>
      <c r="E130" s="1175">
        <v>0</v>
      </c>
      <c r="F130" s="1175">
        <f>SUM(C130:E130)</f>
        <v>0</v>
      </c>
      <c r="G130" s="1175"/>
      <c r="H130" s="1175"/>
      <c r="I130" s="1175"/>
      <c r="J130" s="1175">
        <f>SUM(G130:I130)</f>
        <v>0</v>
      </c>
      <c r="K130" s="1175"/>
      <c r="L130" s="1175"/>
      <c r="M130" s="1175"/>
      <c r="N130" s="1175">
        <f>SUM(K130:M130)</f>
        <v>0</v>
      </c>
      <c r="O130" s="1175"/>
      <c r="P130" s="1175"/>
      <c r="Q130" s="1175"/>
      <c r="R130" s="1175">
        <f>SUM(O130:Q130)</f>
        <v>0</v>
      </c>
      <c r="S130" s="1175">
        <f>+F130+J130+N130+R130</f>
        <v>0</v>
      </c>
      <c r="U130" s="1096"/>
      <c r="V130" s="1096"/>
      <c r="W130" s="1096"/>
      <c r="X130" s="1096"/>
      <c r="Y130" s="1096"/>
      <c r="Z130" s="1096"/>
      <c r="AA130" s="1096"/>
      <c r="AB130" s="1096"/>
      <c r="AC130" s="1096"/>
      <c r="AD130" s="1096"/>
      <c r="AE130" s="1096"/>
      <c r="AF130" s="1096"/>
      <c r="AG130" s="1096"/>
      <c r="AH130" s="1096"/>
      <c r="AI130" s="1096"/>
      <c r="AJ130" s="1096"/>
      <c r="AK130" s="1096"/>
    </row>
    <row r="131" spans="1:37" s="308" customFormat="1" ht="15.75" customHeight="1" thickBot="1">
      <c r="A131" s="307"/>
      <c r="B131" s="1176" t="s">
        <v>4701</v>
      </c>
      <c r="C131" s="1177">
        <f t="shared" ref="C131:S131" si="32">SUM(C127:C130)</f>
        <v>0</v>
      </c>
      <c r="D131" s="1177">
        <f t="shared" si="32"/>
        <v>0</v>
      </c>
      <c r="E131" s="1177">
        <f t="shared" si="32"/>
        <v>0</v>
      </c>
      <c r="F131" s="1177">
        <f t="shared" si="32"/>
        <v>0</v>
      </c>
      <c r="G131" s="1177">
        <f t="shared" si="32"/>
        <v>0</v>
      </c>
      <c r="H131" s="1177">
        <f t="shared" si="32"/>
        <v>0</v>
      </c>
      <c r="I131" s="1177">
        <f t="shared" si="32"/>
        <v>0</v>
      </c>
      <c r="J131" s="1177">
        <f t="shared" si="32"/>
        <v>0</v>
      </c>
      <c r="K131" s="1177">
        <f t="shared" si="32"/>
        <v>0</v>
      </c>
      <c r="L131" s="1177">
        <f t="shared" si="32"/>
        <v>0</v>
      </c>
      <c r="M131" s="1177">
        <f t="shared" si="32"/>
        <v>0</v>
      </c>
      <c r="N131" s="1177">
        <f t="shared" si="32"/>
        <v>0</v>
      </c>
      <c r="O131" s="1177">
        <f t="shared" si="32"/>
        <v>0</v>
      </c>
      <c r="P131" s="1177">
        <f t="shared" si="32"/>
        <v>0</v>
      </c>
      <c r="Q131" s="1177">
        <f t="shared" si="32"/>
        <v>0</v>
      </c>
      <c r="R131" s="1177">
        <f t="shared" si="32"/>
        <v>0</v>
      </c>
      <c r="S131" s="1177">
        <f t="shared" si="32"/>
        <v>0</v>
      </c>
    </row>
    <row r="132" spans="1:37" s="308" customFormat="1" ht="15.75" customHeight="1" thickBot="1">
      <c r="A132" s="307"/>
    </row>
    <row r="133" spans="1:37" ht="15.75" customHeight="1" thickBot="1">
      <c r="A133" s="280"/>
      <c r="B133" s="22" t="s">
        <v>999</v>
      </c>
      <c r="C133" s="287">
        <v>45658</v>
      </c>
      <c r="D133" s="287">
        <v>45689</v>
      </c>
      <c r="E133" s="287">
        <v>45717</v>
      </c>
      <c r="F133" s="287" t="s">
        <v>4702</v>
      </c>
      <c r="G133" s="287">
        <v>45748</v>
      </c>
      <c r="H133" s="287">
        <v>45778</v>
      </c>
      <c r="I133" s="287">
        <v>45809</v>
      </c>
      <c r="J133" s="287" t="s">
        <v>4703</v>
      </c>
      <c r="K133" s="287">
        <v>45839</v>
      </c>
      <c r="L133" s="287">
        <v>45870</v>
      </c>
      <c r="M133" s="287">
        <v>45901</v>
      </c>
      <c r="N133" s="287" t="s">
        <v>4704</v>
      </c>
      <c r="O133" s="287">
        <v>45931</v>
      </c>
      <c r="P133" s="287">
        <v>45962</v>
      </c>
      <c r="Q133" s="287">
        <v>45992</v>
      </c>
      <c r="R133" s="287" t="s">
        <v>4705</v>
      </c>
      <c r="S133" s="23" t="s">
        <v>4706</v>
      </c>
    </row>
    <row r="134" spans="1:37" s="308" customFormat="1" ht="15.75" customHeight="1">
      <c r="A134" s="307"/>
      <c r="B134" s="508" t="s">
        <v>4707</v>
      </c>
      <c r="C134" s="1172">
        <f>C141+C148+C155</f>
        <v>6681223.3500000006</v>
      </c>
      <c r="D134" s="1172">
        <f>D141+D148+D155</f>
        <v>14058687.07</v>
      </c>
      <c r="E134" s="1172">
        <f>E141+E148+E155</f>
        <v>11390743.899999999</v>
      </c>
      <c r="F134" s="1172">
        <f>SUM(C134:E134)</f>
        <v>32130654.32</v>
      </c>
      <c r="G134" s="1172"/>
      <c r="H134" s="1172"/>
      <c r="I134" s="1172"/>
      <c r="J134" s="1172">
        <f>SUM(G134:I134)</f>
        <v>0</v>
      </c>
      <c r="K134" s="1172"/>
      <c r="L134" s="1172"/>
      <c r="M134" s="1172"/>
      <c r="N134" s="1172">
        <f>SUM(K134:M134)</f>
        <v>0</v>
      </c>
      <c r="O134" s="1172"/>
      <c r="P134" s="1172"/>
      <c r="Q134" s="1172"/>
      <c r="R134" s="1172">
        <f>SUM(O134:Q134)</f>
        <v>0</v>
      </c>
      <c r="S134" s="1172">
        <f>+F134+J134+N134+R134</f>
        <v>32130654.32</v>
      </c>
      <c r="U134" s="1089"/>
    </row>
    <row r="135" spans="1:37" s="308" customFormat="1" ht="15.75" customHeight="1">
      <c r="A135" s="309"/>
      <c r="B135" s="306" t="s">
        <v>4708</v>
      </c>
      <c r="C135" s="1173">
        <f t="shared" ref="C135:E137" si="33">C142+C149+C156</f>
        <v>117988.32</v>
      </c>
      <c r="D135" s="1173">
        <f t="shared" si="33"/>
        <v>1430407.21</v>
      </c>
      <c r="E135" s="1173">
        <f t="shared" si="33"/>
        <v>1016883.1499999999</v>
      </c>
      <c r="F135" s="1174">
        <f>SUM(C135:E135)</f>
        <v>2565278.6799999997</v>
      </c>
      <c r="G135" s="1173"/>
      <c r="H135" s="1173"/>
      <c r="I135" s="1173"/>
      <c r="J135" s="1174">
        <f>SUM(G135:I135)</f>
        <v>0</v>
      </c>
      <c r="K135" s="1173"/>
      <c r="L135" s="1173"/>
      <c r="M135" s="1173"/>
      <c r="N135" s="1174">
        <f>SUM(K135:M135)</f>
        <v>0</v>
      </c>
      <c r="O135" s="1173"/>
      <c r="P135" s="1173"/>
      <c r="Q135" s="1173"/>
      <c r="R135" s="1174">
        <f>SUM(O135:Q135)</f>
        <v>0</v>
      </c>
      <c r="S135" s="1174">
        <f>+F135+J135+N135+R135</f>
        <v>2565278.6799999997</v>
      </c>
      <c r="U135" s="1090"/>
    </row>
    <row r="136" spans="1:37" s="308" customFormat="1" ht="15.75" customHeight="1">
      <c r="A136" s="307"/>
      <c r="B136" s="508" t="s">
        <v>4709</v>
      </c>
      <c r="C136" s="1172">
        <f t="shared" si="33"/>
        <v>1093024.52</v>
      </c>
      <c r="D136" s="1172">
        <f>D143+D150+D157</f>
        <v>3190103.36</v>
      </c>
      <c r="E136" s="1172">
        <f t="shared" si="33"/>
        <v>2643509.23</v>
      </c>
      <c r="F136" s="1172">
        <f>SUM(C136:E136)</f>
        <v>6926637.1099999994</v>
      </c>
      <c r="G136" s="1172"/>
      <c r="H136" s="1172"/>
      <c r="I136" s="1172"/>
      <c r="J136" s="1172">
        <f>SUM(G136:I136)</f>
        <v>0</v>
      </c>
      <c r="K136" s="1172"/>
      <c r="L136" s="1172"/>
      <c r="M136" s="1172"/>
      <c r="N136" s="1172">
        <f>SUM(K136:M136)</f>
        <v>0</v>
      </c>
      <c r="O136" s="1172"/>
      <c r="P136" s="1172"/>
      <c r="Q136" s="1172"/>
      <c r="R136" s="1172">
        <f>SUM(O136:Q136)</f>
        <v>0</v>
      </c>
      <c r="S136" s="1172">
        <f>+F136+J136+N136+R136</f>
        <v>6926637.1099999994</v>
      </c>
    </row>
    <row r="137" spans="1:37" s="308" customFormat="1" ht="18" customHeight="1" thickBot="1">
      <c r="A137" s="309"/>
      <c r="B137" s="470" t="s">
        <v>4710</v>
      </c>
      <c r="C137" s="1175">
        <f t="shared" si="33"/>
        <v>27960.449999999997</v>
      </c>
      <c r="D137" s="1175">
        <f>D144+D151+D158</f>
        <v>1013203.66</v>
      </c>
      <c r="E137" s="1175">
        <f t="shared" si="33"/>
        <v>735013.94</v>
      </c>
      <c r="F137" s="1175">
        <f>SUM(C137:E137)</f>
        <v>1776178.0499999998</v>
      </c>
      <c r="G137" s="1175"/>
      <c r="H137" s="1175"/>
      <c r="I137" s="1175"/>
      <c r="J137" s="1175">
        <f>SUM(G137:I137)</f>
        <v>0</v>
      </c>
      <c r="K137" s="1175"/>
      <c r="L137" s="1175"/>
      <c r="M137" s="1175"/>
      <c r="N137" s="1175">
        <f>SUM(K137:M137)</f>
        <v>0</v>
      </c>
      <c r="O137" s="1175"/>
      <c r="P137" s="1175"/>
      <c r="Q137" s="1175"/>
      <c r="R137" s="1175">
        <f>SUM(O137:Q137)</f>
        <v>0</v>
      </c>
      <c r="S137" s="1175">
        <f>+F137+J137+N137+R137</f>
        <v>1776178.0499999998</v>
      </c>
      <c r="U137" s="1096"/>
      <c r="V137" s="1096"/>
      <c r="W137" s="1096"/>
      <c r="X137" s="1096"/>
      <c r="Y137" s="1096"/>
      <c r="Z137" s="1096"/>
      <c r="AA137" s="1096"/>
      <c r="AB137" s="1096"/>
      <c r="AC137" s="1096"/>
      <c r="AD137" s="1096"/>
      <c r="AE137" s="1096"/>
      <c r="AF137" s="1096"/>
      <c r="AG137" s="1096"/>
      <c r="AH137" s="1096"/>
      <c r="AI137" s="1096"/>
      <c r="AJ137" s="1096"/>
      <c r="AK137" s="1096"/>
    </row>
    <row r="138" spans="1:37" s="308" customFormat="1" ht="15.75" customHeight="1" thickBot="1">
      <c r="A138" s="307"/>
      <c r="B138" s="1176" t="s">
        <v>4711</v>
      </c>
      <c r="C138" s="1177">
        <f t="shared" ref="C138:S138" si="34">SUM(C134:C137)</f>
        <v>7920196.6400000015</v>
      </c>
      <c r="D138" s="1177">
        <f t="shared" si="34"/>
        <v>19692401.300000001</v>
      </c>
      <c r="E138" s="1177">
        <f t="shared" si="34"/>
        <v>15786150.219999999</v>
      </c>
      <c r="F138" s="1177">
        <f t="shared" si="34"/>
        <v>43398748.159999996</v>
      </c>
      <c r="G138" s="1177">
        <f t="shared" si="34"/>
        <v>0</v>
      </c>
      <c r="H138" s="1177">
        <f t="shared" si="34"/>
        <v>0</v>
      </c>
      <c r="I138" s="1177">
        <f t="shared" si="34"/>
        <v>0</v>
      </c>
      <c r="J138" s="1177">
        <f t="shared" si="34"/>
        <v>0</v>
      </c>
      <c r="K138" s="1177">
        <f t="shared" si="34"/>
        <v>0</v>
      </c>
      <c r="L138" s="1177">
        <f t="shared" si="34"/>
        <v>0</v>
      </c>
      <c r="M138" s="1177">
        <f t="shared" si="34"/>
        <v>0</v>
      </c>
      <c r="N138" s="1177">
        <f t="shared" si="34"/>
        <v>0</v>
      </c>
      <c r="O138" s="1177">
        <f t="shared" si="34"/>
        <v>0</v>
      </c>
      <c r="P138" s="1177">
        <f t="shared" si="34"/>
        <v>0</v>
      </c>
      <c r="Q138" s="1177">
        <f t="shared" si="34"/>
        <v>0</v>
      </c>
      <c r="R138" s="1177">
        <f t="shared" si="34"/>
        <v>0</v>
      </c>
      <c r="S138" s="1177">
        <f t="shared" si="34"/>
        <v>43398748.159999996</v>
      </c>
    </row>
    <row r="139" spans="1:37" s="308" customFormat="1" ht="15.75" customHeight="1" thickBot="1">
      <c r="A139" s="307"/>
      <c r="B139" s="1218"/>
      <c r="C139" s="1219"/>
      <c r="D139" s="1219"/>
      <c r="E139" s="1219"/>
      <c r="F139" s="1219"/>
      <c r="G139" s="1219"/>
      <c r="H139" s="1219"/>
      <c r="I139" s="1219"/>
      <c r="J139" s="1219"/>
      <c r="K139" s="1219"/>
      <c r="L139" s="1219"/>
      <c r="M139" s="1219"/>
      <c r="N139" s="1219"/>
      <c r="O139" s="1219"/>
      <c r="P139" s="1219"/>
      <c r="Q139" s="1219"/>
      <c r="R139" s="1219"/>
      <c r="S139" s="1219"/>
    </row>
    <row r="140" spans="1:37" ht="15.75" customHeight="1" thickBot="1">
      <c r="A140" s="280"/>
      <c r="B140" s="22" t="s">
        <v>1740</v>
      </c>
      <c r="C140" s="287">
        <v>45658</v>
      </c>
      <c r="D140" s="287">
        <v>45689</v>
      </c>
      <c r="E140" s="287">
        <v>45717</v>
      </c>
      <c r="F140" s="287" t="s">
        <v>4712</v>
      </c>
      <c r="G140" s="287">
        <v>45748</v>
      </c>
      <c r="H140" s="287">
        <v>45778</v>
      </c>
      <c r="I140" s="287">
        <v>45809</v>
      </c>
      <c r="J140" s="287" t="s">
        <v>4713</v>
      </c>
      <c r="K140" s="287">
        <v>45839</v>
      </c>
      <c r="L140" s="287">
        <v>45870</v>
      </c>
      <c r="M140" s="287">
        <v>45901</v>
      </c>
      <c r="N140" s="287" t="s">
        <v>4714</v>
      </c>
      <c r="O140" s="287">
        <v>45931</v>
      </c>
      <c r="P140" s="287">
        <v>45962</v>
      </c>
      <c r="Q140" s="287">
        <v>45992</v>
      </c>
      <c r="R140" s="287" t="s">
        <v>4715</v>
      </c>
      <c r="S140" s="23" t="s">
        <v>4716</v>
      </c>
    </row>
    <row r="141" spans="1:37" s="308" customFormat="1" ht="15.75" customHeight="1">
      <c r="A141" s="307"/>
      <c r="B141" s="508" t="s">
        <v>4717</v>
      </c>
      <c r="C141" s="1172">
        <v>2997843.6700000004</v>
      </c>
      <c r="D141" s="1172">
        <v>5584438.5700000012</v>
      </c>
      <c r="E141" s="1172">
        <v>3397929.57</v>
      </c>
      <c r="F141" s="1172">
        <f>SUM(C141:E141)</f>
        <v>11980211.810000002</v>
      </c>
      <c r="G141" s="1172"/>
      <c r="H141" s="1172"/>
      <c r="I141" s="1172"/>
      <c r="J141" s="1172">
        <f>SUM(G141:I141)</f>
        <v>0</v>
      </c>
      <c r="K141" s="1172"/>
      <c r="L141" s="1172"/>
      <c r="M141" s="1172"/>
      <c r="N141" s="1172">
        <f>SUM(K141:M141)</f>
        <v>0</v>
      </c>
      <c r="O141" s="1172"/>
      <c r="P141" s="1172"/>
      <c r="Q141" s="1172"/>
      <c r="R141" s="1172">
        <f>SUM(O141:Q141)</f>
        <v>0</v>
      </c>
      <c r="S141" s="1172">
        <f>+F141+J141+N141+R141</f>
        <v>11980211.810000002</v>
      </c>
      <c r="U141" s="1089"/>
    </row>
    <row r="142" spans="1:37" s="308" customFormat="1" ht="15.75" customHeight="1">
      <c r="A142" s="309"/>
      <c r="B142" s="306" t="s">
        <v>4718</v>
      </c>
      <c r="C142" s="1173">
        <v>0</v>
      </c>
      <c r="D142" s="1173">
        <v>0</v>
      </c>
      <c r="E142" s="1173">
        <v>256451.9</v>
      </c>
      <c r="F142" s="1174">
        <f>SUM(C142:E142)</f>
        <v>256451.9</v>
      </c>
      <c r="G142" s="1173"/>
      <c r="H142" s="1173"/>
      <c r="I142" s="1173"/>
      <c r="J142" s="1174">
        <f>SUM(G142:I142)</f>
        <v>0</v>
      </c>
      <c r="K142" s="1173"/>
      <c r="L142" s="1173"/>
      <c r="M142" s="1173"/>
      <c r="N142" s="1174">
        <f>SUM(K142:M142)</f>
        <v>0</v>
      </c>
      <c r="O142" s="1173"/>
      <c r="P142" s="1173"/>
      <c r="Q142" s="1173"/>
      <c r="R142" s="1174">
        <f>SUM(O142:Q142)</f>
        <v>0</v>
      </c>
      <c r="S142" s="1174">
        <f>+F142+J142+N142+R142</f>
        <v>256451.9</v>
      </c>
      <c r="U142" s="1090"/>
    </row>
    <row r="143" spans="1:37" s="308" customFormat="1" ht="15.75" customHeight="1">
      <c r="A143" s="307"/>
      <c r="B143" s="508" t="s">
        <v>4719</v>
      </c>
      <c r="C143" s="1172">
        <v>0</v>
      </c>
      <c r="D143" s="1172">
        <v>1016019.69</v>
      </c>
      <c r="E143" s="1172">
        <v>1130854.6299999999</v>
      </c>
      <c r="F143" s="1172">
        <f>SUM(C143:E143)</f>
        <v>2146874.3199999998</v>
      </c>
      <c r="G143" s="1172"/>
      <c r="H143" s="1172"/>
      <c r="I143" s="1172"/>
      <c r="J143" s="1172">
        <f>SUM(G143:I143)</f>
        <v>0</v>
      </c>
      <c r="K143" s="1172"/>
      <c r="L143" s="1172"/>
      <c r="M143" s="1172"/>
      <c r="N143" s="1172">
        <f>SUM(K143:M143)</f>
        <v>0</v>
      </c>
      <c r="O143" s="1172"/>
      <c r="P143" s="1172"/>
      <c r="Q143" s="1172"/>
      <c r="R143" s="1172">
        <f>SUM(O143:Q143)</f>
        <v>0</v>
      </c>
      <c r="S143" s="1172">
        <f>+F143+J143+N143+R143</f>
        <v>2146874.3199999998</v>
      </c>
    </row>
    <row r="144" spans="1:37" s="308" customFormat="1" ht="18" customHeight="1" thickBot="1">
      <c r="A144" s="309"/>
      <c r="B144" s="470" t="s">
        <v>4720</v>
      </c>
      <c r="C144" s="1175">
        <v>0</v>
      </c>
      <c r="D144" s="1175">
        <v>901545.64</v>
      </c>
      <c r="E144" s="1175">
        <v>249879.27</v>
      </c>
      <c r="F144" s="1175">
        <f>SUM(C144:E144)</f>
        <v>1151424.9099999999</v>
      </c>
      <c r="G144" s="1175"/>
      <c r="H144" s="1175"/>
      <c r="I144" s="1175"/>
      <c r="J144" s="1175">
        <f>SUM(G144:I144)</f>
        <v>0</v>
      </c>
      <c r="K144" s="1175"/>
      <c r="L144" s="1175"/>
      <c r="M144" s="1175"/>
      <c r="N144" s="1175">
        <f>SUM(K144:M144)</f>
        <v>0</v>
      </c>
      <c r="O144" s="1175"/>
      <c r="P144" s="1175"/>
      <c r="Q144" s="1175"/>
      <c r="R144" s="1175">
        <f>SUM(O144:Q144)</f>
        <v>0</v>
      </c>
      <c r="S144" s="1175">
        <f>+F144+J144+N144+R144</f>
        <v>1151424.9099999999</v>
      </c>
      <c r="U144" s="1096"/>
      <c r="V144" s="1096"/>
      <c r="W144" s="1096"/>
      <c r="X144" s="1096"/>
      <c r="Y144" s="1096"/>
      <c r="Z144" s="1096"/>
      <c r="AA144" s="1096"/>
      <c r="AB144" s="1096"/>
      <c r="AC144" s="1096"/>
      <c r="AD144" s="1096"/>
      <c r="AE144" s="1096"/>
      <c r="AF144" s="1096"/>
      <c r="AG144" s="1096"/>
      <c r="AH144" s="1096"/>
      <c r="AI144" s="1096"/>
      <c r="AJ144" s="1096"/>
      <c r="AK144" s="1096"/>
    </row>
    <row r="145" spans="1:37" s="308" customFormat="1" ht="15.75" customHeight="1" thickBot="1">
      <c r="A145" s="307"/>
      <c r="B145" s="1176" t="s">
        <v>4721</v>
      </c>
      <c r="C145" s="1177">
        <f t="shared" ref="C145:S145" si="35">SUM(C141:C144)</f>
        <v>2997843.6700000004</v>
      </c>
      <c r="D145" s="1177">
        <f t="shared" si="35"/>
        <v>7502003.9000000013</v>
      </c>
      <c r="E145" s="1177">
        <f t="shared" si="35"/>
        <v>5035115.3699999992</v>
      </c>
      <c r="F145" s="1177">
        <f t="shared" si="35"/>
        <v>15534962.940000003</v>
      </c>
      <c r="G145" s="1177">
        <f t="shared" si="35"/>
        <v>0</v>
      </c>
      <c r="H145" s="1177">
        <f t="shared" si="35"/>
        <v>0</v>
      </c>
      <c r="I145" s="1177">
        <f t="shared" si="35"/>
        <v>0</v>
      </c>
      <c r="J145" s="1177">
        <f t="shared" si="35"/>
        <v>0</v>
      </c>
      <c r="K145" s="1177">
        <f t="shared" si="35"/>
        <v>0</v>
      </c>
      <c r="L145" s="1177">
        <f t="shared" si="35"/>
        <v>0</v>
      </c>
      <c r="M145" s="1177">
        <f t="shared" si="35"/>
        <v>0</v>
      </c>
      <c r="N145" s="1177">
        <f t="shared" si="35"/>
        <v>0</v>
      </c>
      <c r="O145" s="1177">
        <f t="shared" si="35"/>
        <v>0</v>
      </c>
      <c r="P145" s="1177">
        <f t="shared" si="35"/>
        <v>0</v>
      </c>
      <c r="Q145" s="1177">
        <f t="shared" si="35"/>
        <v>0</v>
      </c>
      <c r="R145" s="1177">
        <f t="shared" si="35"/>
        <v>0</v>
      </c>
      <c r="S145" s="1177">
        <f t="shared" si="35"/>
        <v>15534962.940000003</v>
      </c>
    </row>
    <row r="146" spans="1:37" s="308" customFormat="1" ht="15.75" customHeight="1" thickBot="1">
      <c r="A146" s="307"/>
      <c r="B146" s="1218"/>
      <c r="C146" s="1219"/>
      <c r="D146" s="1219"/>
      <c r="E146" s="1219"/>
      <c r="F146" s="1219"/>
      <c r="G146" s="1219"/>
      <c r="H146" s="1219"/>
      <c r="I146" s="1219"/>
      <c r="J146" s="1219"/>
      <c r="K146" s="1219"/>
      <c r="L146" s="1219"/>
      <c r="M146" s="1219"/>
      <c r="N146" s="1219"/>
      <c r="O146" s="1219"/>
      <c r="P146" s="1219"/>
      <c r="Q146" s="1219"/>
      <c r="R146" s="1219"/>
      <c r="S146" s="1219"/>
    </row>
    <row r="147" spans="1:37" ht="15.75" customHeight="1" thickBot="1">
      <c r="A147" s="280"/>
      <c r="B147" s="22" t="s">
        <v>1741</v>
      </c>
      <c r="C147" s="287">
        <v>45658</v>
      </c>
      <c r="D147" s="287">
        <v>45689</v>
      </c>
      <c r="E147" s="287">
        <v>45717</v>
      </c>
      <c r="F147" s="287" t="s">
        <v>4722</v>
      </c>
      <c r="G147" s="287">
        <v>45748</v>
      </c>
      <c r="H147" s="287">
        <v>45778</v>
      </c>
      <c r="I147" s="287">
        <v>45809</v>
      </c>
      <c r="J147" s="287" t="s">
        <v>4723</v>
      </c>
      <c r="K147" s="287">
        <v>45839</v>
      </c>
      <c r="L147" s="287">
        <v>45870</v>
      </c>
      <c r="M147" s="287">
        <v>45901</v>
      </c>
      <c r="N147" s="287" t="s">
        <v>4724</v>
      </c>
      <c r="O147" s="287">
        <v>45931</v>
      </c>
      <c r="P147" s="287">
        <v>45962</v>
      </c>
      <c r="Q147" s="287">
        <v>45992</v>
      </c>
      <c r="R147" s="287" t="s">
        <v>4725</v>
      </c>
      <c r="S147" s="23" t="s">
        <v>4726</v>
      </c>
    </row>
    <row r="148" spans="1:37" s="308" customFormat="1" ht="15.75" customHeight="1">
      <c r="A148" s="307"/>
      <c r="B148" s="508" t="s">
        <v>4727</v>
      </c>
      <c r="C148" s="1172">
        <v>1005626.9299999999</v>
      </c>
      <c r="D148" s="1172">
        <v>1531577.98</v>
      </c>
      <c r="E148" s="1172">
        <v>2551300.8099999996</v>
      </c>
      <c r="F148" s="1172">
        <f>SUM(C148:E148)</f>
        <v>5088505.72</v>
      </c>
      <c r="G148" s="1172"/>
      <c r="H148" s="1172"/>
      <c r="I148" s="1172"/>
      <c r="J148" s="1172">
        <f>SUM(G148:I148)</f>
        <v>0</v>
      </c>
      <c r="K148" s="1172"/>
      <c r="L148" s="1172"/>
      <c r="M148" s="1172"/>
      <c r="N148" s="1172">
        <f>SUM(K148:M148)</f>
        <v>0</v>
      </c>
      <c r="O148" s="1172"/>
      <c r="P148" s="1172"/>
      <c r="Q148" s="1172"/>
      <c r="R148" s="1172">
        <f>SUM(O148:Q148)</f>
        <v>0</v>
      </c>
      <c r="S148" s="1172">
        <f>+F148+J148+N148+R148</f>
        <v>5088505.72</v>
      </c>
      <c r="U148" s="1089"/>
    </row>
    <row r="149" spans="1:37" s="308" customFormat="1" ht="15.75" customHeight="1">
      <c r="A149" s="309"/>
      <c r="B149" s="306" t="s">
        <v>4728</v>
      </c>
      <c r="C149" s="1173">
        <v>53593.53</v>
      </c>
      <c r="D149" s="1173">
        <v>1225373.21</v>
      </c>
      <c r="E149" s="1173">
        <v>729495.92999999993</v>
      </c>
      <c r="F149" s="1174">
        <f>SUM(C149:E149)</f>
        <v>2008462.67</v>
      </c>
      <c r="G149" s="1173"/>
      <c r="H149" s="1173"/>
      <c r="I149" s="1173"/>
      <c r="J149" s="1174">
        <f>SUM(G149:I149)</f>
        <v>0</v>
      </c>
      <c r="K149" s="1173"/>
      <c r="L149" s="1173"/>
      <c r="M149" s="1173"/>
      <c r="N149" s="1174">
        <f>SUM(K149:M149)</f>
        <v>0</v>
      </c>
      <c r="O149" s="1173"/>
      <c r="P149" s="1173"/>
      <c r="Q149" s="1173"/>
      <c r="R149" s="1174">
        <f>SUM(O149:Q149)</f>
        <v>0</v>
      </c>
      <c r="S149" s="1174">
        <f>+F149+J149+N149+R149</f>
        <v>2008462.67</v>
      </c>
      <c r="U149" s="1090"/>
    </row>
    <row r="150" spans="1:37" s="308" customFormat="1" ht="15.75" customHeight="1">
      <c r="A150" s="307"/>
      <c r="B150" s="508" t="s">
        <v>4729</v>
      </c>
      <c r="C150" s="1172">
        <v>309760.19</v>
      </c>
      <c r="D150" s="1172">
        <v>1073481.5899999999</v>
      </c>
      <c r="E150" s="1172">
        <v>259409.97</v>
      </c>
      <c r="F150" s="1172">
        <f>SUM(C150:E150)</f>
        <v>1642651.7499999998</v>
      </c>
      <c r="G150" s="1172"/>
      <c r="H150" s="1172"/>
      <c r="I150" s="1172"/>
      <c r="J150" s="1172">
        <f>SUM(G150:I150)</f>
        <v>0</v>
      </c>
      <c r="K150" s="1172"/>
      <c r="L150" s="1172"/>
      <c r="M150" s="1172"/>
      <c r="N150" s="1172">
        <f>SUM(K150:M150)</f>
        <v>0</v>
      </c>
      <c r="O150" s="1172"/>
      <c r="P150" s="1172"/>
      <c r="Q150" s="1172"/>
      <c r="R150" s="1172">
        <f>SUM(O150:Q150)</f>
        <v>0</v>
      </c>
      <c r="S150" s="1172">
        <f>+F150+J150+N150+R150</f>
        <v>1642651.7499999998</v>
      </c>
    </row>
    <row r="151" spans="1:37" s="308" customFormat="1" ht="18" customHeight="1" thickBot="1">
      <c r="A151" s="309"/>
      <c r="B151" s="470" t="s">
        <v>4730</v>
      </c>
      <c r="C151" s="1175">
        <v>27960.449999999997</v>
      </c>
      <c r="D151" s="1175">
        <v>111658.02</v>
      </c>
      <c r="E151" s="1175">
        <v>485134.67</v>
      </c>
      <c r="F151" s="1175">
        <f>SUM(C151:E151)</f>
        <v>624753.14</v>
      </c>
      <c r="G151" s="1175"/>
      <c r="H151" s="1175"/>
      <c r="I151" s="1175"/>
      <c r="J151" s="1175">
        <f>SUM(G151:I151)</f>
        <v>0</v>
      </c>
      <c r="K151" s="1175"/>
      <c r="L151" s="1175"/>
      <c r="M151" s="1175"/>
      <c r="N151" s="1175">
        <f>SUM(K151:M151)</f>
        <v>0</v>
      </c>
      <c r="O151" s="1175"/>
      <c r="P151" s="1175"/>
      <c r="Q151" s="1175"/>
      <c r="R151" s="1175">
        <f>SUM(O151:Q151)</f>
        <v>0</v>
      </c>
      <c r="S151" s="1175">
        <f>+F151+J151+N151+R151</f>
        <v>624753.14</v>
      </c>
      <c r="U151" s="1096"/>
      <c r="V151" s="1096"/>
      <c r="W151" s="1096"/>
      <c r="X151" s="1096"/>
      <c r="Y151" s="1096"/>
      <c r="Z151" s="1096"/>
      <c r="AA151" s="1096"/>
      <c r="AB151" s="1096"/>
      <c r="AC151" s="1096"/>
      <c r="AD151" s="1096"/>
      <c r="AE151" s="1096"/>
      <c r="AF151" s="1096"/>
      <c r="AG151" s="1096"/>
      <c r="AH151" s="1096"/>
      <c r="AI151" s="1096"/>
      <c r="AJ151" s="1096"/>
      <c r="AK151" s="1096"/>
    </row>
    <row r="152" spans="1:37" s="308" customFormat="1" ht="15.75" customHeight="1" thickBot="1">
      <c r="A152" s="307"/>
      <c r="B152" s="1176" t="s">
        <v>4731</v>
      </c>
      <c r="C152" s="1177">
        <f t="shared" ref="C152:S152" si="36">SUM(C148:C151)</f>
        <v>1396941.0999999999</v>
      </c>
      <c r="D152" s="1177">
        <f t="shared" si="36"/>
        <v>3942090.8</v>
      </c>
      <c r="E152" s="1177">
        <f t="shared" si="36"/>
        <v>4025341.3799999994</v>
      </c>
      <c r="F152" s="1177">
        <f t="shared" si="36"/>
        <v>9364373.2799999993</v>
      </c>
      <c r="G152" s="1177">
        <f t="shared" si="36"/>
        <v>0</v>
      </c>
      <c r="H152" s="1177">
        <f t="shared" si="36"/>
        <v>0</v>
      </c>
      <c r="I152" s="1177">
        <f t="shared" si="36"/>
        <v>0</v>
      </c>
      <c r="J152" s="1177">
        <f t="shared" si="36"/>
        <v>0</v>
      </c>
      <c r="K152" s="1177">
        <f t="shared" si="36"/>
        <v>0</v>
      </c>
      <c r="L152" s="1177">
        <f t="shared" si="36"/>
        <v>0</v>
      </c>
      <c r="M152" s="1177">
        <f t="shared" si="36"/>
        <v>0</v>
      </c>
      <c r="N152" s="1177">
        <f t="shared" si="36"/>
        <v>0</v>
      </c>
      <c r="O152" s="1177">
        <f t="shared" si="36"/>
        <v>0</v>
      </c>
      <c r="P152" s="1177">
        <f t="shared" si="36"/>
        <v>0</v>
      </c>
      <c r="Q152" s="1177">
        <f t="shared" si="36"/>
        <v>0</v>
      </c>
      <c r="R152" s="1177">
        <f t="shared" si="36"/>
        <v>0</v>
      </c>
      <c r="S152" s="1177">
        <f t="shared" si="36"/>
        <v>9364373.2799999993</v>
      </c>
    </row>
    <row r="153" spans="1:37" s="308" customFormat="1" ht="15.75" customHeight="1" thickBot="1">
      <c r="A153" s="307"/>
      <c r="B153" s="1218"/>
      <c r="C153" s="1219"/>
      <c r="D153" s="1219"/>
      <c r="E153" s="1219"/>
      <c r="F153" s="1219"/>
      <c r="G153" s="1219"/>
      <c r="H153" s="1219"/>
      <c r="I153" s="1219"/>
      <c r="J153" s="1219"/>
      <c r="K153" s="1219"/>
      <c r="L153" s="1219"/>
      <c r="M153" s="1219"/>
      <c r="N153" s="1219"/>
      <c r="O153" s="1219"/>
      <c r="P153" s="1219"/>
      <c r="Q153" s="1219"/>
      <c r="R153" s="1219"/>
      <c r="S153" s="1219"/>
    </row>
    <row r="154" spans="1:37" ht="15.75" customHeight="1" thickBot="1">
      <c r="A154" s="280"/>
      <c r="B154" s="22" t="s">
        <v>1742</v>
      </c>
      <c r="C154" s="287">
        <v>45658</v>
      </c>
      <c r="D154" s="287">
        <v>45689</v>
      </c>
      <c r="E154" s="287">
        <v>45717</v>
      </c>
      <c r="F154" s="287" t="s">
        <v>4732</v>
      </c>
      <c r="G154" s="287">
        <v>45748</v>
      </c>
      <c r="H154" s="287">
        <v>45778</v>
      </c>
      <c r="I154" s="287">
        <v>45809</v>
      </c>
      <c r="J154" s="287" t="s">
        <v>4733</v>
      </c>
      <c r="K154" s="287">
        <v>45839</v>
      </c>
      <c r="L154" s="287">
        <v>45870</v>
      </c>
      <c r="M154" s="287">
        <v>45901</v>
      </c>
      <c r="N154" s="287" t="s">
        <v>4734</v>
      </c>
      <c r="O154" s="287">
        <v>45931</v>
      </c>
      <c r="P154" s="287">
        <v>45962</v>
      </c>
      <c r="Q154" s="287">
        <v>45992</v>
      </c>
      <c r="R154" s="287" t="s">
        <v>4735</v>
      </c>
      <c r="S154" s="23" t="s">
        <v>4736</v>
      </c>
    </row>
    <row r="155" spans="1:37" s="308" customFormat="1" ht="15.75" customHeight="1">
      <c r="A155" s="307"/>
      <c r="B155" s="508" t="s">
        <v>4737</v>
      </c>
      <c r="C155" s="1172">
        <v>2677752.75</v>
      </c>
      <c r="D155" s="1172">
        <v>6942670.5200000005</v>
      </c>
      <c r="E155" s="1172">
        <v>5441513.5200000005</v>
      </c>
      <c r="F155" s="1172">
        <f>SUM(C155:E155)</f>
        <v>15061936.789999999</v>
      </c>
      <c r="G155" s="1172"/>
      <c r="H155" s="1172"/>
      <c r="I155" s="1172"/>
      <c r="J155" s="1172">
        <f>SUM(G155:I155)</f>
        <v>0</v>
      </c>
      <c r="K155" s="1172"/>
      <c r="L155" s="1172"/>
      <c r="M155" s="1172"/>
      <c r="N155" s="1172">
        <f>SUM(K155:M155)</f>
        <v>0</v>
      </c>
      <c r="O155" s="1172"/>
      <c r="P155" s="1172"/>
      <c r="Q155" s="1172"/>
      <c r="R155" s="1172">
        <f>SUM(O155:Q155)</f>
        <v>0</v>
      </c>
      <c r="S155" s="1172">
        <f>+F155+J155+N155+R155</f>
        <v>15061936.789999999</v>
      </c>
      <c r="U155" s="1089"/>
    </row>
    <row r="156" spans="1:37" s="308" customFormat="1" ht="15.75" customHeight="1">
      <c r="A156" s="309"/>
      <c r="B156" s="306" t="s">
        <v>4738</v>
      </c>
      <c r="C156" s="1173">
        <v>64394.79</v>
      </c>
      <c r="D156" s="1173">
        <v>205034</v>
      </c>
      <c r="E156" s="1173">
        <v>30935.32</v>
      </c>
      <c r="F156" s="1174">
        <f>SUM(C156:E156)</f>
        <v>300364.11</v>
      </c>
      <c r="G156" s="1173"/>
      <c r="H156" s="1173"/>
      <c r="I156" s="1173"/>
      <c r="J156" s="1174">
        <f>SUM(G156:I156)</f>
        <v>0</v>
      </c>
      <c r="K156" s="1173"/>
      <c r="L156" s="1173"/>
      <c r="M156" s="1173"/>
      <c r="N156" s="1174">
        <f>SUM(K156:M156)</f>
        <v>0</v>
      </c>
      <c r="O156" s="1173"/>
      <c r="P156" s="1173"/>
      <c r="Q156" s="1173"/>
      <c r="R156" s="1174">
        <f>SUM(O156:Q156)</f>
        <v>0</v>
      </c>
      <c r="S156" s="1174">
        <f>+F156+J156+N156+R156</f>
        <v>300364.11</v>
      </c>
      <c r="U156" s="1090"/>
    </row>
    <row r="157" spans="1:37" s="308" customFormat="1" ht="15.75" customHeight="1">
      <c r="A157" s="307"/>
      <c r="B157" s="508" t="s">
        <v>4739</v>
      </c>
      <c r="C157" s="1172">
        <v>783264.33</v>
      </c>
      <c r="D157" s="1172">
        <v>1100602.08</v>
      </c>
      <c r="E157" s="1172">
        <v>1253244.6300000001</v>
      </c>
      <c r="F157" s="1172">
        <f>SUM(C157:E157)</f>
        <v>3137111.04</v>
      </c>
      <c r="G157" s="1172"/>
      <c r="H157" s="1172"/>
      <c r="I157" s="1172"/>
      <c r="J157" s="1172">
        <f>SUM(G157:I157)</f>
        <v>0</v>
      </c>
      <c r="K157" s="1172"/>
      <c r="L157" s="1172"/>
      <c r="M157" s="1172"/>
      <c r="N157" s="1172">
        <f>SUM(K157:M157)</f>
        <v>0</v>
      </c>
      <c r="O157" s="1172"/>
      <c r="P157" s="1172"/>
      <c r="Q157" s="1172"/>
      <c r="R157" s="1172">
        <f>SUM(O157:Q157)</f>
        <v>0</v>
      </c>
      <c r="S157" s="1172">
        <f>+F157+J157+N157+R157</f>
        <v>3137111.04</v>
      </c>
    </row>
    <row r="158" spans="1:37" s="308" customFormat="1" ht="18" customHeight="1" thickBot="1">
      <c r="A158" s="309"/>
      <c r="B158" s="470" t="s">
        <v>4740</v>
      </c>
      <c r="C158" s="1175">
        <v>0</v>
      </c>
      <c r="D158" s="1175">
        <v>0</v>
      </c>
      <c r="E158" s="1175">
        <v>0</v>
      </c>
      <c r="F158" s="1175">
        <f>SUM(C158:E158)</f>
        <v>0</v>
      </c>
      <c r="G158" s="1175"/>
      <c r="H158" s="1175"/>
      <c r="I158" s="1175"/>
      <c r="J158" s="1175">
        <f>SUM(G158:I158)</f>
        <v>0</v>
      </c>
      <c r="K158" s="1175"/>
      <c r="L158" s="1175"/>
      <c r="M158" s="1175"/>
      <c r="N158" s="1175">
        <f>SUM(K158:M158)</f>
        <v>0</v>
      </c>
      <c r="O158" s="1175"/>
      <c r="P158" s="1175"/>
      <c r="Q158" s="1175"/>
      <c r="R158" s="1175">
        <f>SUM(O158:Q158)</f>
        <v>0</v>
      </c>
      <c r="S158" s="1175">
        <f>+F158+J158+N158+R158</f>
        <v>0</v>
      </c>
      <c r="U158" s="1096"/>
      <c r="V158" s="1096"/>
      <c r="W158" s="1096"/>
      <c r="X158" s="1096"/>
      <c r="Y158" s="1096"/>
      <c r="Z158" s="1096"/>
      <c r="AA158" s="1096"/>
      <c r="AB158" s="1096"/>
      <c r="AC158" s="1096"/>
      <c r="AD158" s="1096"/>
      <c r="AE158" s="1096"/>
      <c r="AF158" s="1096"/>
      <c r="AG158" s="1096"/>
      <c r="AH158" s="1096"/>
      <c r="AI158" s="1096"/>
      <c r="AJ158" s="1096"/>
      <c r="AK158" s="1096"/>
    </row>
    <row r="159" spans="1:37" s="308" customFormat="1" ht="15.75" customHeight="1" thickBot="1">
      <c r="A159" s="307"/>
      <c r="B159" s="1176" t="s">
        <v>4741</v>
      </c>
      <c r="C159" s="1177">
        <f t="shared" ref="C159:S159" si="37">SUM(C155:C158)</f>
        <v>3525411.87</v>
      </c>
      <c r="D159" s="1177">
        <f t="shared" si="37"/>
        <v>8248306.6000000006</v>
      </c>
      <c r="E159" s="1177">
        <f t="shared" si="37"/>
        <v>6725693.4700000007</v>
      </c>
      <c r="F159" s="1177">
        <f t="shared" si="37"/>
        <v>18499411.939999998</v>
      </c>
      <c r="G159" s="1177">
        <f t="shared" si="37"/>
        <v>0</v>
      </c>
      <c r="H159" s="1177">
        <f t="shared" si="37"/>
        <v>0</v>
      </c>
      <c r="I159" s="1177">
        <f t="shared" si="37"/>
        <v>0</v>
      </c>
      <c r="J159" s="1177">
        <f t="shared" si="37"/>
        <v>0</v>
      </c>
      <c r="K159" s="1177">
        <f t="shared" si="37"/>
        <v>0</v>
      </c>
      <c r="L159" s="1177">
        <f t="shared" si="37"/>
        <v>0</v>
      </c>
      <c r="M159" s="1177">
        <f t="shared" si="37"/>
        <v>0</v>
      </c>
      <c r="N159" s="1177">
        <f t="shared" si="37"/>
        <v>0</v>
      </c>
      <c r="O159" s="1177">
        <f t="shared" si="37"/>
        <v>0</v>
      </c>
      <c r="P159" s="1177">
        <f t="shared" si="37"/>
        <v>0</v>
      </c>
      <c r="Q159" s="1177">
        <f t="shared" si="37"/>
        <v>0</v>
      </c>
      <c r="R159" s="1177">
        <f t="shared" si="37"/>
        <v>0</v>
      </c>
      <c r="S159" s="1177">
        <f t="shared" si="37"/>
        <v>18499411.939999998</v>
      </c>
    </row>
    <row r="160" spans="1:37" s="308" customFormat="1" ht="15.75" customHeight="1" thickBot="1">
      <c r="A160" s="307"/>
      <c r="B160" s="306"/>
      <c r="C160" s="163"/>
      <c r="D160" s="163"/>
      <c r="E160" s="163"/>
      <c r="F160" s="163"/>
      <c r="G160" s="163"/>
      <c r="H160" s="163"/>
      <c r="I160" s="163"/>
      <c r="J160" s="163"/>
      <c r="K160" s="163"/>
      <c r="L160" s="163"/>
      <c r="M160" s="163"/>
      <c r="N160" s="163"/>
      <c r="O160" s="163"/>
      <c r="P160" s="163"/>
      <c r="Q160" s="163"/>
      <c r="R160" s="163"/>
      <c r="S160" s="163"/>
    </row>
    <row r="161" spans="1:37" s="210" customFormat="1" ht="15.75" customHeight="1" thickBot="1">
      <c r="A161" s="1091"/>
      <c r="B161" s="1481" t="s">
        <v>4742</v>
      </c>
      <c r="C161" s="1220" t="s">
        <v>1729</v>
      </c>
      <c r="D161" s="1221"/>
      <c r="E161" s="1221"/>
      <c r="F161" s="1221"/>
      <c r="G161" s="1221"/>
      <c r="H161" s="1221"/>
      <c r="I161" s="1221"/>
      <c r="J161" s="1221"/>
      <c r="K161" s="1221"/>
      <c r="L161" s="1221"/>
      <c r="M161" s="1221"/>
      <c r="N161" s="1221"/>
      <c r="O161" s="1221"/>
      <c r="P161" s="1221"/>
      <c r="Q161" s="1221"/>
      <c r="R161" s="1221"/>
      <c r="S161" s="1221"/>
    </row>
    <row r="162" spans="1:37" s="210" customFormat="1" ht="15.75" customHeight="1" thickBot="1">
      <c r="A162" s="1091"/>
      <c r="B162" s="1481"/>
      <c r="C162" s="1222">
        <v>45658</v>
      </c>
      <c r="D162" s="1222">
        <v>45689</v>
      </c>
      <c r="E162" s="1222">
        <v>45717</v>
      </c>
      <c r="F162" s="1222" t="s">
        <v>4743</v>
      </c>
      <c r="G162" s="1222">
        <v>45748</v>
      </c>
      <c r="H162" s="1222">
        <v>45778</v>
      </c>
      <c r="I162" s="1222">
        <v>45809</v>
      </c>
      <c r="J162" s="1222" t="s">
        <v>4744</v>
      </c>
      <c r="K162" s="1222">
        <v>45839</v>
      </c>
      <c r="L162" s="1222">
        <v>45870</v>
      </c>
      <c r="M162" s="1222">
        <v>45901</v>
      </c>
      <c r="N162" s="1222" t="s">
        <v>4745</v>
      </c>
      <c r="O162" s="1222">
        <v>45931</v>
      </c>
      <c r="P162" s="1222">
        <v>45962</v>
      </c>
      <c r="Q162" s="1222">
        <v>45992</v>
      </c>
      <c r="R162" s="1222" t="s">
        <v>4746</v>
      </c>
      <c r="S162" s="1223" t="s">
        <v>4747</v>
      </c>
    </row>
    <row r="163" spans="1:37" s="308" customFormat="1" ht="15.75" customHeight="1">
      <c r="A163" s="307"/>
      <c r="B163" s="508" t="s">
        <v>4748</v>
      </c>
      <c r="C163" s="1172">
        <f t="shared" ref="C163:E166" si="38">C8+C50+C106+C134</f>
        <v>45968723.770000003</v>
      </c>
      <c r="D163" s="1172">
        <f t="shared" si="38"/>
        <v>72308501.139999986</v>
      </c>
      <c r="E163" s="1172">
        <f t="shared" si="38"/>
        <v>176161356.27000001</v>
      </c>
      <c r="F163" s="1172">
        <f>SUM(C163:E163)</f>
        <v>294438581.18000001</v>
      </c>
      <c r="G163" s="1172">
        <f t="shared" ref="G163:I166" si="39">G8+G50+G106+G134</f>
        <v>0</v>
      </c>
      <c r="H163" s="1172">
        <f t="shared" si="39"/>
        <v>0</v>
      </c>
      <c r="I163" s="1172">
        <f t="shared" si="39"/>
        <v>0</v>
      </c>
      <c r="J163" s="1172">
        <f>SUM(G163:I163)</f>
        <v>0</v>
      </c>
      <c r="K163" s="1172">
        <f t="shared" ref="K163:M166" si="40">K8+K50+K106+K134</f>
        <v>0</v>
      </c>
      <c r="L163" s="1172">
        <f t="shared" si="40"/>
        <v>0</v>
      </c>
      <c r="M163" s="1172">
        <f t="shared" si="40"/>
        <v>0</v>
      </c>
      <c r="N163" s="1172">
        <f>SUM(K163:M163)</f>
        <v>0</v>
      </c>
      <c r="O163" s="1172">
        <f t="shared" ref="O163:Q166" si="41">O8+O50+O106+O134</f>
        <v>0</v>
      </c>
      <c r="P163" s="1172">
        <f t="shared" si="41"/>
        <v>0</v>
      </c>
      <c r="Q163" s="1172">
        <f t="shared" si="41"/>
        <v>0</v>
      </c>
      <c r="R163" s="1172">
        <f>SUM(O163:Q163)</f>
        <v>0</v>
      </c>
      <c r="S163" s="1172">
        <f>+F163+J163+N163+R163</f>
        <v>294438581.18000001</v>
      </c>
      <c r="U163" s="1089"/>
    </row>
    <row r="164" spans="1:37" s="308" customFormat="1" ht="15.75" customHeight="1">
      <c r="A164" s="309"/>
      <c r="B164" s="306" t="s">
        <v>4749</v>
      </c>
      <c r="C164" s="1173">
        <f t="shared" si="38"/>
        <v>50998031.630000003</v>
      </c>
      <c r="D164" s="1173">
        <f t="shared" si="38"/>
        <v>71591274.459999993</v>
      </c>
      <c r="E164" s="1173">
        <f t="shared" si="38"/>
        <v>80789301.320000008</v>
      </c>
      <c r="F164" s="1174">
        <f>SUM(C164:E164)</f>
        <v>203378607.41000003</v>
      </c>
      <c r="G164" s="1173">
        <f t="shared" si="39"/>
        <v>0</v>
      </c>
      <c r="H164" s="1173">
        <f t="shared" si="39"/>
        <v>0</v>
      </c>
      <c r="I164" s="1173">
        <f t="shared" si="39"/>
        <v>0</v>
      </c>
      <c r="J164" s="1174">
        <f>SUM(G164:I164)</f>
        <v>0</v>
      </c>
      <c r="K164" s="1173">
        <f t="shared" si="40"/>
        <v>0</v>
      </c>
      <c r="L164" s="1173">
        <f t="shared" si="40"/>
        <v>0</v>
      </c>
      <c r="M164" s="1173">
        <f t="shared" si="40"/>
        <v>0</v>
      </c>
      <c r="N164" s="1174">
        <f>SUM(K164:M164)</f>
        <v>0</v>
      </c>
      <c r="O164" s="1173">
        <f t="shared" si="41"/>
        <v>0</v>
      </c>
      <c r="P164" s="1173">
        <f t="shared" si="41"/>
        <v>0</v>
      </c>
      <c r="Q164" s="1173">
        <f t="shared" si="41"/>
        <v>0</v>
      </c>
      <c r="R164" s="1174">
        <f>SUM(O164:Q164)</f>
        <v>0</v>
      </c>
      <c r="S164" s="1174">
        <f>+F164+J164+N164+R164</f>
        <v>203378607.41000003</v>
      </c>
      <c r="U164" s="1090"/>
    </row>
    <row r="165" spans="1:37" s="308" customFormat="1" ht="15.75" customHeight="1">
      <c r="A165" s="307"/>
      <c r="B165" s="508" t="s">
        <v>4750</v>
      </c>
      <c r="C165" s="1172">
        <f t="shared" si="38"/>
        <v>81619714.920000002</v>
      </c>
      <c r="D165" s="1172">
        <f t="shared" si="38"/>
        <v>123635019.11999999</v>
      </c>
      <c r="E165" s="1172">
        <f t="shared" si="38"/>
        <v>117099378.05000001</v>
      </c>
      <c r="F165" s="1172">
        <f>SUM(C165:E165)</f>
        <v>322354112.09000003</v>
      </c>
      <c r="G165" s="1172">
        <f t="shared" si="39"/>
        <v>0</v>
      </c>
      <c r="H165" s="1172">
        <f t="shared" si="39"/>
        <v>0</v>
      </c>
      <c r="I165" s="1172">
        <f t="shared" si="39"/>
        <v>0</v>
      </c>
      <c r="J165" s="1172">
        <f>SUM(G165:I165)</f>
        <v>0</v>
      </c>
      <c r="K165" s="1172">
        <f t="shared" si="40"/>
        <v>0</v>
      </c>
      <c r="L165" s="1172">
        <f t="shared" si="40"/>
        <v>0</v>
      </c>
      <c r="M165" s="1172">
        <f t="shared" si="40"/>
        <v>0</v>
      </c>
      <c r="N165" s="1172">
        <f>SUM(K165:M165)</f>
        <v>0</v>
      </c>
      <c r="O165" s="1172">
        <f t="shared" si="41"/>
        <v>0</v>
      </c>
      <c r="P165" s="1172">
        <f t="shared" si="41"/>
        <v>0</v>
      </c>
      <c r="Q165" s="1172">
        <f t="shared" si="41"/>
        <v>0</v>
      </c>
      <c r="R165" s="1172">
        <f>SUM(O165:Q165)</f>
        <v>0</v>
      </c>
      <c r="S165" s="1172">
        <f>+F165+J165+N165+R165</f>
        <v>322354112.09000003</v>
      </c>
    </row>
    <row r="166" spans="1:37" s="308" customFormat="1" ht="18" customHeight="1" thickBot="1">
      <c r="A166" s="309"/>
      <c r="B166" s="470" t="s">
        <v>4751</v>
      </c>
      <c r="C166" s="1175">
        <f t="shared" si="38"/>
        <v>36774045.759999998</v>
      </c>
      <c r="D166" s="1175">
        <f t="shared" si="38"/>
        <v>33630098.400000006</v>
      </c>
      <c r="E166" s="1175">
        <f t="shared" si="38"/>
        <v>21746986.059999999</v>
      </c>
      <c r="F166" s="1175">
        <f>SUM(C166:E166)</f>
        <v>92151130.219999999</v>
      </c>
      <c r="G166" s="1175">
        <f t="shared" si="39"/>
        <v>0</v>
      </c>
      <c r="H166" s="1175">
        <f t="shared" si="39"/>
        <v>0</v>
      </c>
      <c r="I166" s="1175">
        <f t="shared" si="39"/>
        <v>0</v>
      </c>
      <c r="J166" s="1175">
        <f>SUM(G166:I166)</f>
        <v>0</v>
      </c>
      <c r="K166" s="1175">
        <f t="shared" si="40"/>
        <v>0</v>
      </c>
      <c r="L166" s="1175">
        <f t="shared" si="40"/>
        <v>0</v>
      </c>
      <c r="M166" s="1175">
        <f t="shared" si="40"/>
        <v>0</v>
      </c>
      <c r="N166" s="1175">
        <f>SUM(K166:M166)</f>
        <v>0</v>
      </c>
      <c r="O166" s="1175">
        <f t="shared" si="41"/>
        <v>0</v>
      </c>
      <c r="P166" s="1175">
        <f t="shared" si="41"/>
        <v>0</v>
      </c>
      <c r="Q166" s="1175">
        <f t="shared" si="41"/>
        <v>0</v>
      </c>
      <c r="R166" s="1175">
        <f>SUM(O166:Q166)</f>
        <v>0</v>
      </c>
      <c r="S166" s="1175">
        <f>+F166+J166+N166+R166</f>
        <v>92151130.219999999</v>
      </c>
      <c r="U166" s="1096"/>
      <c r="V166" s="1096"/>
      <c r="W166" s="1096"/>
      <c r="X166" s="1096"/>
      <c r="Y166" s="1096"/>
      <c r="Z166" s="1096"/>
      <c r="AA166" s="1096"/>
      <c r="AB166" s="1096"/>
      <c r="AC166" s="1096"/>
      <c r="AD166" s="1096"/>
      <c r="AE166" s="1096"/>
      <c r="AF166" s="1096"/>
      <c r="AG166" s="1096"/>
      <c r="AH166" s="1096"/>
      <c r="AI166" s="1096"/>
      <c r="AJ166" s="1096"/>
      <c r="AK166" s="1096"/>
    </row>
    <row r="167" spans="1:37" s="308" customFormat="1" ht="15.75" customHeight="1" thickBot="1">
      <c r="A167" s="307"/>
      <c r="B167" s="1176" t="s">
        <v>4752</v>
      </c>
      <c r="C167" s="1177">
        <f>SUM(C163:C166)</f>
        <v>215360516.07999998</v>
      </c>
      <c r="D167" s="1177">
        <f t="shared" ref="D167:P167" si="42">SUM(D163:D166)</f>
        <v>301164893.12</v>
      </c>
      <c r="E167" s="1177">
        <f t="shared" si="42"/>
        <v>395797021.70000005</v>
      </c>
      <c r="F167" s="1177">
        <f t="shared" si="42"/>
        <v>912322430.9000001</v>
      </c>
      <c r="G167" s="1177">
        <f t="shared" si="42"/>
        <v>0</v>
      </c>
      <c r="H167" s="1177">
        <f t="shared" si="42"/>
        <v>0</v>
      </c>
      <c r="I167" s="1177">
        <f t="shared" si="42"/>
        <v>0</v>
      </c>
      <c r="J167" s="1177">
        <f t="shared" si="42"/>
        <v>0</v>
      </c>
      <c r="K167" s="1177">
        <f t="shared" si="42"/>
        <v>0</v>
      </c>
      <c r="L167" s="1177">
        <f t="shared" si="42"/>
        <v>0</v>
      </c>
      <c r="M167" s="1177">
        <f t="shared" si="42"/>
        <v>0</v>
      </c>
      <c r="N167" s="1177">
        <f t="shared" si="42"/>
        <v>0</v>
      </c>
      <c r="O167" s="1177">
        <f t="shared" si="42"/>
        <v>0</v>
      </c>
      <c r="P167" s="1177">
        <f t="shared" si="42"/>
        <v>0</v>
      </c>
      <c r="Q167" s="1177">
        <f>SUM(Q163:Q166)</f>
        <v>0</v>
      </c>
      <c r="R167" s="1177">
        <f>SUM(R163:R166)</f>
        <v>0</v>
      </c>
      <c r="S167" s="1177">
        <f>SUM(S163:S166)</f>
        <v>912322430.9000001</v>
      </c>
      <c r="V167" s="1096"/>
    </row>
    <row r="168" spans="1:37" s="286" customFormat="1">
      <c r="A168" s="284"/>
      <c r="B168" s="285"/>
      <c r="C168" s="1178"/>
      <c r="D168" s="1178"/>
      <c r="E168" s="1178"/>
      <c r="F168" s="1178"/>
      <c r="G168" s="1178"/>
      <c r="H168" s="1178"/>
      <c r="I168" s="1178"/>
      <c r="J168" s="1178"/>
      <c r="K168" s="1178"/>
      <c r="L168" s="1178"/>
      <c r="M168" s="1178"/>
      <c r="O168" s="1178"/>
      <c r="P168" s="1178"/>
      <c r="Q168" s="1178"/>
      <c r="R168" s="1178"/>
      <c r="S168" s="1178"/>
      <c r="V168" s="1096"/>
    </row>
  </sheetData>
  <mergeCells count="1">
    <mergeCell ref="B161:B162"/>
  </mergeCells>
  <pageMargins left="0.511811024" right="0.511811024" top="0.78740157499999996" bottom="0.78740157499999996" header="0.31496062000000002" footer="0.31496062000000002"/>
  <pageSetup paperSize="9" scale="42"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0">
    <tabColor theme="9" tint="-0.249977111117893"/>
    <pageSetUpPr fitToPage="1"/>
  </sheetPr>
  <dimension ref="B1:P10"/>
  <sheetViews>
    <sheetView showGridLines="0" view="pageBreakPreview" topLeftCell="A5" zoomScaleNormal="115" zoomScaleSheetLayoutView="100" zoomScalePageLayoutView="40" workbookViewId="0">
      <selection activeCell="A47" sqref="A47"/>
    </sheetView>
  </sheetViews>
  <sheetFormatPr defaultColWidth="19.453125" defaultRowHeight="12"/>
  <cols>
    <col min="1" max="1" width="2" style="125" customWidth="1"/>
    <col min="2" max="2" width="28.54296875" style="125" customWidth="1"/>
    <col min="3" max="3" width="27.453125" style="125" customWidth="1"/>
    <col min="4" max="4" width="16" style="125" bestFit="1" customWidth="1"/>
    <col min="5" max="6" width="12.453125" style="145" customWidth="1"/>
    <col min="7" max="9" width="9.453125" style="146" customWidth="1"/>
    <col min="10" max="10" width="9.453125" style="125" customWidth="1"/>
    <col min="11" max="11" width="9.453125" style="146" customWidth="1"/>
    <col min="12" max="12" width="12.453125" style="125" customWidth="1"/>
    <col min="13" max="13" width="13.453125" style="125" customWidth="1"/>
    <col min="14" max="14" width="7.54296875" style="125" bestFit="1" customWidth="1"/>
    <col min="15" max="253" width="19.453125" style="125"/>
    <col min="254" max="254" width="20.453125" style="125" customWidth="1"/>
    <col min="255" max="255" width="20.54296875" style="125" customWidth="1"/>
    <col min="256" max="256" width="14.453125" style="125" customWidth="1"/>
    <col min="257" max="257" width="11.54296875" style="125" customWidth="1"/>
    <col min="258" max="258" width="13.453125" style="125" customWidth="1"/>
    <col min="259" max="259" width="10.54296875" style="125" customWidth="1"/>
    <col min="260" max="260" width="12" style="125" customWidth="1"/>
    <col min="261" max="261" width="12.54296875" style="125" customWidth="1"/>
    <col min="262" max="262" width="13.453125" style="125" customWidth="1"/>
    <col min="263" max="263" width="12.54296875" style="125" customWidth="1"/>
    <col min="264" max="509" width="19.453125" style="125"/>
    <col min="510" max="510" width="20.453125" style="125" customWidth="1"/>
    <col min="511" max="511" width="20.54296875" style="125" customWidth="1"/>
    <col min="512" max="512" width="14.453125" style="125" customWidth="1"/>
    <col min="513" max="513" width="11.54296875" style="125" customWidth="1"/>
    <col min="514" max="514" width="13.453125" style="125" customWidth="1"/>
    <col min="515" max="515" width="10.54296875" style="125" customWidth="1"/>
    <col min="516" max="516" width="12" style="125" customWidth="1"/>
    <col min="517" max="517" width="12.54296875" style="125" customWidth="1"/>
    <col min="518" max="518" width="13.453125" style="125" customWidth="1"/>
    <col min="519" max="519" width="12.54296875" style="125" customWidth="1"/>
    <col min="520" max="765" width="19.453125" style="125"/>
    <col min="766" max="766" width="20.453125" style="125" customWidth="1"/>
    <col min="767" max="767" width="20.54296875" style="125" customWidth="1"/>
    <col min="768" max="768" width="14.453125" style="125" customWidth="1"/>
    <col min="769" max="769" width="11.54296875" style="125" customWidth="1"/>
    <col min="770" max="770" width="13.453125" style="125" customWidth="1"/>
    <col min="771" max="771" width="10.54296875" style="125" customWidth="1"/>
    <col min="772" max="772" width="12" style="125" customWidth="1"/>
    <col min="773" max="773" width="12.54296875" style="125" customWidth="1"/>
    <col min="774" max="774" width="13.453125" style="125" customWidth="1"/>
    <col min="775" max="775" width="12.54296875" style="125" customWidth="1"/>
    <col min="776" max="1021" width="19.453125" style="125"/>
    <col min="1022" max="1022" width="20.453125" style="125" customWidth="1"/>
    <col min="1023" max="1023" width="20.54296875" style="125" customWidth="1"/>
    <col min="1024" max="1024" width="14.453125" style="125" customWidth="1"/>
    <col min="1025" max="1025" width="11.54296875" style="125" customWidth="1"/>
    <col min="1026" max="1026" width="13.453125" style="125" customWidth="1"/>
    <col min="1027" max="1027" width="10.54296875" style="125" customWidth="1"/>
    <col min="1028" max="1028" width="12" style="125" customWidth="1"/>
    <col min="1029" max="1029" width="12.54296875" style="125" customWidth="1"/>
    <col min="1030" max="1030" width="13.453125" style="125" customWidth="1"/>
    <col min="1031" max="1031" width="12.54296875" style="125" customWidth="1"/>
    <col min="1032" max="1277" width="19.453125" style="125"/>
    <col min="1278" max="1278" width="20.453125" style="125" customWidth="1"/>
    <col min="1279" max="1279" width="20.54296875" style="125" customWidth="1"/>
    <col min="1280" max="1280" width="14.453125" style="125" customWidth="1"/>
    <col min="1281" max="1281" width="11.54296875" style="125" customWidth="1"/>
    <col min="1282" max="1282" width="13.453125" style="125" customWidth="1"/>
    <col min="1283" max="1283" width="10.54296875" style="125" customWidth="1"/>
    <col min="1284" max="1284" width="12" style="125" customWidth="1"/>
    <col min="1285" max="1285" width="12.54296875" style="125" customWidth="1"/>
    <col min="1286" max="1286" width="13.453125" style="125" customWidth="1"/>
    <col min="1287" max="1287" width="12.54296875" style="125" customWidth="1"/>
    <col min="1288" max="1533" width="19.453125" style="125"/>
    <col min="1534" max="1534" width="20.453125" style="125" customWidth="1"/>
    <col min="1535" max="1535" width="20.54296875" style="125" customWidth="1"/>
    <col min="1536" max="1536" width="14.453125" style="125" customWidth="1"/>
    <col min="1537" max="1537" width="11.54296875" style="125" customWidth="1"/>
    <col min="1538" max="1538" width="13.453125" style="125" customWidth="1"/>
    <col min="1539" max="1539" width="10.54296875" style="125" customWidth="1"/>
    <col min="1540" max="1540" width="12" style="125" customWidth="1"/>
    <col min="1541" max="1541" width="12.54296875" style="125" customWidth="1"/>
    <col min="1542" max="1542" width="13.453125" style="125" customWidth="1"/>
    <col min="1543" max="1543" width="12.54296875" style="125" customWidth="1"/>
    <col min="1544" max="1789" width="19.453125" style="125"/>
    <col min="1790" max="1790" width="20.453125" style="125" customWidth="1"/>
    <col min="1791" max="1791" width="20.54296875" style="125" customWidth="1"/>
    <col min="1792" max="1792" width="14.453125" style="125" customWidth="1"/>
    <col min="1793" max="1793" width="11.54296875" style="125" customWidth="1"/>
    <col min="1794" max="1794" width="13.453125" style="125" customWidth="1"/>
    <col min="1795" max="1795" width="10.54296875" style="125" customWidth="1"/>
    <col min="1796" max="1796" width="12" style="125" customWidth="1"/>
    <col min="1797" max="1797" width="12.54296875" style="125" customWidth="1"/>
    <col min="1798" max="1798" width="13.453125" style="125" customWidth="1"/>
    <col min="1799" max="1799" width="12.54296875" style="125" customWidth="1"/>
    <col min="1800" max="2045" width="19.453125" style="125"/>
    <col min="2046" max="2046" width="20.453125" style="125" customWidth="1"/>
    <col min="2047" max="2047" width="20.54296875" style="125" customWidth="1"/>
    <col min="2048" max="2048" width="14.453125" style="125" customWidth="1"/>
    <col min="2049" max="2049" width="11.54296875" style="125" customWidth="1"/>
    <col min="2050" max="2050" width="13.453125" style="125" customWidth="1"/>
    <col min="2051" max="2051" width="10.54296875" style="125" customWidth="1"/>
    <col min="2052" max="2052" width="12" style="125" customWidth="1"/>
    <col min="2053" max="2053" width="12.54296875" style="125" customWidth="1"/>
    <col min="2054" max="2054" width="13.453125" style="125" customWidth="1"/>
    <col min="2055" max="2055" width="12.54296875" style="125" customWidth="1"/>
    <col min="2056" max="2301" width="19.453125" style="125"/>
    <col min="2302" max="2302" width="20.453125" style="125" customWidth="1"/>
    <col min="2303" max="2303" width="20.54296875" style="125" customWidth="1"/>
    <col min="2304" max="2304" width="14.453125" style="125" customWidth="1"/>
    <col min="2305" max="2305" width="11.54296875" style="125" customWidth="1"/>
    <col min="2306" max="2306" width="13.453125" style="125" customWidth="1"/>
    <col min="2307" max="2307" width="10.54296875" style="125" customWidth="1"/>
    <col min="2308" max="2308" width="12" style="125" customWidth="1"/>
    <col min="2309" max="2309" width="12.54296875" style="125" customWidth="1"/>
    <col min="2310" max="2310" width="13.453125" style="125" customWidth="1"/>
    <col min="2311" max="2311" width="12.54296875" style="125" customWidth="1"/>
    <col min="2312" max="2557" width="19.453125" style="125"/>
    <col min="2558" max="2558" width="20.453125" style="125" customWidth="1"/>
    <col min="2559" max="2559" width="20.54296875" style="125" customWidth="1"/>
    <col min="2560" max="2560" width="14.453125" style="125" customWidth="1"/>
    <col min="2561" max="2561" width="11.54296875" style="125" customWidth="1"/>
    <col min="2562" max="2562" width="13.453125" style="125" customWidth="1"/>
    <col min="2563" max="2563" width="10.54296875" style="125" customWidth="1"/>
    <col min="2564" max="2564" width="12" style="125" customWidth="1"/>
    <col min="2565" max="2565" width="12.54296875" style="125" customWidth="1"/>
    <col min="2566" max="2566" width="13.453125" style="125" customWidth="1"/>
    <col min="2567" max="2567" width="12.54296875" style="125" customWidth="1"/>
    <col min="2568" max="2813" width="19.453125" style="125"/>
    <col min="2814" max="2814" width="20.453125" style="125" customWidth="1"/>
    <col min="2815" max="2815" width="20.54296875" style="125" customWidth="1"/>
    <col min="2816" max="2816" width="14.453125" style="125" customWidth="1"/>
    <col min="2817" max="2817" width="11.54296875" style="125" customWidth="1"/>
    <col min="2818" max="2818" width="13.453125" style="125" customWidth="1"/>
    <col min="2819" max="2819" width="10.54296875" style="125" customWidth="1"/>
    <col min="2820" max="2820" width="12" style="125" customWidth="1"/>
    <col min="2821" max="2821" width="12.54296875" style="125" customWidth="1"/>
    <col min="2822" max="2822" width="13.453125" style="125" customWidth="1"/>
    <col min="2823" max="2823" width="12.54296875" style="125" customWidth="1"/>
    <col min="2824" max="3069" width="19.453125" style="125"/>
    <col min="3070" max="3070" width="20.453125" style="125" customWidth="1"/>
    <col min="3071" max="3071" width="20.54296875" style="125" customWidth="1"/>
    <col min="3072" max="3072" width="14.453125" style="125" customWidth="1"/>
    <col min="3073" max="3073" width="11.54296875" style="125" customWidth="1"/>
    <col min="3074" max="3074" width="13.453125" style="125" customWidth="1"/>
    <col min="3075" max="3075" width="10.54296875" style="125" customWidth="1"/>
    <col min="3076" max="3076" width="12" style="125" customWidth="1"/>
    <col min="3077" max="3077" width="12.54296875" style="125" customWidth="1"/>
    <col min="3078" max="3078" width="13.453125" style="125" customWidth="1"/>
    <col min="3079" max="3079" width="12.54296875" style="125" customWidth="1"/>
    <col min="3080" max="3325" width="19.453125" style="125"/>
    <col min="3326" max="3326" width="20.453125" style="125" customWidth="1"/>
    <col min="3327" max="3327" width="20.54296875" style="125" customWidth="1"/>
    <col min="3328" max="3328" width="14.453125" style="125" customWidth="1"/>
    <col min="3329" max="3329" width="11.54296875" style="125" customWidth="1"/>
    <col min="3330" max="3330" width="13.453125" style="125" customWidth="1"/>
    <col min="3331" max="3331" width="10.54296875" style="125" customWidth="1"/>
    <col min="3332" max="3332" width="12" style="125" customWidth="1"/>
    <col min="3333" max="3333" width="12.54296875" style="125" customWidth="1"/>
    <col min="3334" max="3334" width="13.453125" style="125" customWidth="1"/>
    <col min="3335" max="3335" width="12.54296875" style="125" customWidth="1"/>
    <col min="3336" max="3581" width="19.453125" style="125"/>
    <col min="3582" max="3582" width="20.453125" style="125" customWidth="1"/>
    <col min="3583" max="3583" width="20.54296875" style="125" customWidth="1"/>
    <col min="3584" max="3584" width="14.453125" style="125" customWidth="1"/>
    <col min="3585" max="3585" width="11.54296875" style="125" customWidth="1"/>
    <col min="3586" max="3586" width="13.453125" style="125" customWidth="1"/>
    <col min="3587" max="3587" width="10.54296875" style="125" customWidth="1"/>
    <col min="3588" max="3588" width="12" style="125" customWidth="1"/>
    <col min="3589" max="3589" width="12.54296875" style="125" customWidth="1"/>
    <col min="3590" max="3590" width="13.453125" style="125" customWidth="1"/>
    <col min="3591" max="3591" width="12.54296875" style="125" customWidth="1"/>
    <col min="3592" max="3837" width="19.453125" style="125"/>
    <col min="3838" max="3838" width="20.453125" style="125" customWidth="1"/>
    <col min="3839" max="3839" width="20.54296875" style="125" customWidth="1"/>
    <col min="3840" max="3840" width="14.453125" style="125" customWidth="1"/>
    <col min="3841" max="3841" width="11.54296875" style="125" customWidth="1"/>
    <col min="3842" max="3842" width="13.453125" style="125" customWidth="1"/>
    <col min="3843" max="3843" width="10.54296875" style="125" customWidth="1"/>
    <col min="3844" max="3844" width="12" style="125" customWidth="1"/>
    <col min="3845" max="3845" width="12.54296875" style="125" customWidth="1"/>
    <col min="3846" max="3846" width="13.453125" style="125" customWidth="1"/>
    <col min="3847" max="3847" width="12.54296875" style="125" customWidth="1"/>
    <col min="3848" max="4093" width="19.453125" style="125"/>
    <col min="4094" max="4094" width="20.453125" style="125" customWidth="1"/>
    <col min="4095" max="4095" width="20.54296875" style="125" customWidth="1"/>
    <col min="4096" max="4096" width="14.453125" style="125" customWidth="1"/>
    <col min="4097" max="4097" width="11.54296875" style="125" customWidth="1"/>
    <col min="4098" max="4098" width="13.453125" style="125" customWidth="1"/>
    <col min="4099" max="4099" width="10.54296875" style="125" customWidth="1"/>
    <col min="4100" max="4100" width="12" style="125" customWidth="1"/>
    <col min="4101" max="4101" width="12.54296875" style="125" customWidth="1"/>
    <col min="4102" max="4102" width="13.453125" style="125" customWidth="1"/>
    <col min="4103" max="4103" width="12.54296875" style="125" customWidth="1"/>
    <col min="4104" max="4349" width="19.453125" style="125"/>
    <col min="4350" max="4350" width="20.453125" style="125" customWidth="1"/>
    <col min="4351" max="4351" width="20.54296875" style="125" customWidth="1"/>
    <col min="4352" max="4352" width="14.453125" style="125" customWidth="1"/>
    <col min="4353" max="4353" width="11.54296875" style="125" customWidth="1"/>
    <col min="4354" max="4354" width="13.453125" style="125" customWidth="1"/>
    <col min="4355" max="4355" width="10.54296875" style="125" customWidth="1"/>
    <col min="4356" max="4356" width="12" style="125" customWidth="1"/>
    <col min="4357" max="4357" width="12.54296875" style="125" customWidth="1"/>
    <col min="4358" max="4358" width="13.453125" style="125" customWidth="1"/>
    <col min="4359" max="4359" width="12.54296875" style="125" customWidth="1"/>
    <col min="4360" max="4605" width="19.453125" style="125"/>
    <col min="4606" max="4606" width="20.453125" style="125" customWidth="1"/>
    <col min="4607" max="4607" width="20.54296875" style="125" customWidth="1"/>
    <col min="4608" max="4608" width="14.453125" style="125" customWidth="1"/>
    <col min="4609" max="4609" width="11.54296875" style="125" customWidth="1"/>
    <col min="4610" max="4610" width="13.453125" style="125" customWidth="1"/>
    <col min="4611" max="4611" width="10.54296875" style="125" customWidth="1"/>
    <col min="4612" max="4612" width="12" style="125" customWidth="1"/>
    <col min="4613" max="4613" width="12.54296875" style="125" customWidth="1"/>
    <col min="4614" max="4614" width="13.453125" style="125" customWidth="1"/>
    <col min="4615" max="4615" width="12.54296875" style="125" customWidth="1"/>
    <col min="4616" max="4861" width="19.453125" style="125"/>
    <col min="4862" max="4862" width="20.453125" style="125" customWidth="1"/>
    <col min="4863" max="4863" width="20.54296875" style="125" customWidth="1"/>
    <col min="4864" max="4864" width="14.453125" style="125" customWidth="1"/>
    <col min="4865" max="4865" width="11.54296875" style="125" customWidth="1"/>
    <col min="4866" max="4866" width="13.453125" style="125" customWidth="1"/>
    <col min="4867" max="4867" width="10.54296875" style="125" customWidth="1"/>
    <col min="4868" max="4868" width="12" style="125" customWidth="1"/>
    <col min="4869" max="4869" width="12.54296875" style="125" customWidth="1"/>
    <col min="4870" max="4870" width="13.453125" style="125" customWidth="1"/>
    <col min="4871" max="4871" width="12.54296875" style="125" customWidth="1"/>
    <col min="4872" max="5117" width="19.453125" style="125"/>
    <col min="5118" max="5118" width="20.453125" style="125" customWidth="1"/>
    <col min="5119" max="5119" width="20.54296875" style="125" customWidth="1"/>
    <col min="5120" max="5120" width="14.453125" style="125" customWidth="1"/>
    <col min="5121" max="5121" width="11.54296875" style="125" customWidth="1"/>
    <col min="5122" max="5122" width="13.453125" style="125" customWidth="1"/>
    <col min="5123" max="5123" width="10.54296875" style="125" customWidth="1"/>
    <col min="5124" max="5124" width="12" style="125" customWidth="1"/>
    <col min="5125" max="5125" width="12.54296875" style="125" customWidth="1"/>
    <col min="5126" max="5126" width="13.453125" style="125" customWidth="1"/>
    <col min="5127" max="5127" width="12.54296875" style="125" customWidth="1"/>
    <col min="5128" max="5373" width="19.453125" style="125"/>
    <col min="5374" max="5374" width="20.453125" style="125" customWidth="1"/>
    <col min="5375" max="5375" width="20.54296875" style="125" customWidth="1"/>
    <col min="5376" max="5376" width="14.453125" style="125" customWidth="1"/>
    <col min="5377" max="5377" width="11.54296875" style="125" customWidth="1"/>
    <col min="5378" max="5378" width="13.453125" style="125" customWidth="1"/>
    <col min="5379" max="5379" width="10.54296875" style="125" customWidth="1"/>
    <col min="5380" max="5380" width="12" style="125" customWidth="1"/>
    <col min="5381" max="5381" width="12.54296875" style="125" customWidth="1"/>
    <col min="5382" max="5382" width="13.453125" style="125" customWidth="1"/>
    <col min="5383" max="5383" width="12.54296875" style="125" customWidth="1"/>
    <col min="5384" max="5629" width="19.453125" style="125"/>
    <col min="5630" max="5630" width="20.453125" style="125" customWidth="1"/>
    <col min="5631" max="5631" width="20.54296875" style="125" customWidth="1"/>
    <col min="5632" max="5632" width="14.453125" style="125" customWidth="1"/>
    <col min="5633" max="5633" width="11.54296875" style="125" customWidth="1"/>
    <col min="5634" max="5634" width="13.453125" style="125" customWidth="1"/>
    <col min="5635" max="5635" width="10.54296875" style="125" customWidth="1"/>
    <col min="5636" max="5636" width="12" style="125" customWidth="1"/>
    <col min="5637" max="5637" width="12.54296875" style="125" customWidth="1"/>
    <col min="5638" max="5638" width="13.453125" style="125" customWidth="1"/>
    <col min="5639" max="5639" width="12.54296875" style="125" customWidth="1"/>
    <col min="5640" max="5885" width="19.453125" style="125"/>
    <col min="5886" max="5886" width="20.453125" style="125" customWidth="1"/>
    <col min="5887" max="5887" width="20.54296875" style="125" customWidth="1"/>
    <col min="5888" max="5888" width="14.453125" style="125" customWidth="1"/>
    <col min="5889" max="5889" width="11.54296875" style="125" customWidth="1"/>
    <col min="5890" max="5890" width="13.453125" style="125" customWidth="1"/>
    <col min="5891" max="5891" width="10.54296875" style="125" customWidth="1"/>
    <col min="5892" max="5892" width="12" style="125" customWidth="1"/>
    <col min="5893" max="5893" width="12.54296875" style="125" customWidth="1"/>
    <col min="5894" max="5894" width="13.453125" style="125" customWidth="1"/>
    <col min="5895" max="5895" width="12.54296875" style="125" customWidth="1"/>
    <col min="5896" max="6141" width="19.453125" style="125"/>
    <col min="6142" max="6142" width="20.453125" style="125" customWidth="1"/>
    <col min="6143" max="6143" width="20.54296875" style="125" customWidth="1"/>
    <col min="6144" max="6144" width="14.453125" style="125" customWidth="1"/>
    <col min="6145" max="6145" width="11.54296875" style="125" customWidth="1"/>
    <col min="6146" max="6146" width="13.453125" style="125" customWidth="1"/>
    <col min="6147" max="6147" width="10.54296875" style="125" customWidth="1"/>
    <col min="6148" max="6148" width="12" style="125" customWidth="1"/>
    <col min="6149" max="6149" width="12.54296875" style="125" customWidth="1"/>
    <col min="6150" max="6150" width="13.453125" style="125" customWidth="1"/>
    <col min="6151" max="6151" width="12.54296875" style="125" customWidth="1"/>
    <col min="6152" max="6397" width="19.453125" style="125"/>
    <col min="6398" max="6398" width="20.453125" style="125" customWidth="1"/>
    <col min="6399" max="6399" width="20.54296875" style="125" customWidth="1"/>
    <col min="6400" max="6400" width="14.453125" style="125" customWidth="1"/>
    <col min="6401" max="6401" width="11.54296875" style="125" customWidth="1"/>
    <col min="6402" max="6402" width="13.453125" style="125" customWidth="1"/>
    <col min="6403" max="6403" width="10.54296875" style="125" customWidth="1"/>
    <col min="6404" max="6404" width="12" style="125" customWidth="1"/>
    <col min="6405" max="6405" width="12.54296875" style="125" customWidth="1"/>
    <col min="6406" max="6406" width="13.453125" style="125" customWidth="1"/>
    <col min="6407" max="6407" width="12.54296875" style="125" customWidth="1"/>
    <col min="6408" max="6653" width="19.453125" style="125"/>
    <col min="6654" max="6654" width="20.453125" style="125" customWidth="1"/>
    <col min="6655" max="6655" width="20.54296875" style="125" customWidth="1"/>
    <col min="6656" max="6656" width="14.453125" style="125" customWidth="1"/>
    <col min="6657" max="6657" width="11.54296875" style="125" customWidth="1"/>
    <col min="6658" max="6658" width="13.453125" style="125" customWidth="1"/>
    <col min="6659" max="6659" width="10.54296875" style="125" customWidth="1"/>
    <col min="6660" max="6660" width="12" style="125" customWidth="1"/>
    <col min="6661" max="6661" width="12.54296875" style="125" customWidth="1"/>
    <col min="6662" max="6662" width="13.453125" style="125" customWidth="1"/>
    <col min="6663" max="6663" width="12.54296875" style="125" customWidth="1"/>
    <col min="6664" max="6909" width="19.453125" style="125"/>
    <col min="6910" max="6910" width="20.453125" style="125" customWidth="1"/>
    <col min="6911" max="6911" width="20.54296875" style="125" customWidth="1"/>
    <col min="6912" max="6912" width="14.453125" style="125" customWidth="1"/>
    <col min="6913" max="6913" width="11.54296875" style="125" customWidth="1"/>
    <col min="6914" max="6914" width="13.453125" style="125" customWidth="1"/>
    <col min="6915" max="6915" width="10.54296875" style="125" customWidth="1"/>
    <col min="6916" max="6916" width="12" style="125" customWidth="1"/>
    <col min="6917" max="6917" width="12.54296875" style="125" customWidth="1"/>
    <col min="6918" max="6918" width="13.453125" style="125" customWidth="1"/>
    <col min="6919" max="6919" width="12.54296875" style="125" customWidth="1"/>
    <col min="6920" max="7165" width="19.453125" style="125"/>
    <col min="7166" max="7166" width="20.453125" style="125" customWidth="1"/>
    <col min="7167" max="7167" width="20.54296875" style="125" customWidth="1"/>
    <col min="7168" max="7168" width="14.453125" style="125" customWidth="1"/>
    <col min="7169" max="7169" width="11.54296875" style="125" customWidth="1"/>
    <col min="7170" max="7170" width="13.453125" style="125" customWidth="1"/>
    <col min="7171" max="7171" width="10.54296875" style="125" customWidth="1"/>
    <col min="7172" max="7172" width="12" style="125" customWidth="1"/>
    <col min="7173" max="7173" width="12.54296875" style="125" customWidth="1"/>
    <col min="7174" max="7174" width="13.453125" style="125" customWidth="1"/>
    <col min="7175" max="7175" width="12.54296875" style="125" customWidth="1"/>
    <col min="7176" max="7421" width="19.453125" style="125"/>
    <col min="7422" max="7422" width="20.453125" style="125" customWidth="1"/>
    <col min="7423" max="7423" width="20.54296875" style="125" customWidth="1"/>
    <col min="7424" max="7424" width="14.453125" style="125" customWidth="1"/>
    <col min="7425" max="7425" width="11.54296875" style="125" customWidth="1"/>
    <col min="7426" max="7426" width="13.453125" style="125" customWidth="1"/>
    <col min="7427" max="7427" width="10.54296875" style="125" customWidth="1"/>
    <col min="7428" max="7428" width="12" style="125" customWidth="1"/>
    <col min="7429" max="7429" width="12.54296875" style="125" customWidth="1"/>
    <col min="7430" max="7430" width="13.453125" style="125" customWidth="1"/>
    <col min="7431" max="7431" width="12.54296875" style="125" customWidth="1"/>
    <col min="7432" max="7677" width="19.453125" style="125"/>
    <col min="7678" max="7678" width="20.453125" style="125" customWidth="1"/>
    <col min="7679" max="7679" width="20.54296875" style="125" customWidth="1"/>
    <col min="7680" max="7680" width="14.453125" style="125" customWidth="1"/>
    <col min="7681" max="7681" width="11.54296875" style="125" customWidth="1"/>
    <col min="7682" max="7682" width="13.453125" style="125" customWidth="1"/>
    <col min="7683" max="7683" width="10.54296875" style="125" customWidth="1"/>
    <col min="7684" max="7684" width="12" style="125" customWidth="1"/>
    <col min="7685" max="7685" width="12.54296875" style="125" customWidth="1"/>
    <col min="7686" max="7686" width="13.453125" style="125" customWidth="1"/>
    <col min="7687" max="7687" width="12.54296875" style="125" customWidth="1"/>
    <col min="7688" max="7933" width="19.453125" style="125"/>
    <col min="7934" max="7934" width="20.453125" style="125" customWidth="1"/>
    <col min="7935" max="7935" width="20.54296875" style="125" customWidth="1"/>
    <col min="7936" max="7936" width="14.453125" style="125" customWidth="1"/>
    <col min="7937" max="7937" width="11.54296875" style="125" customWidth="1"/>
    <col min="7938" max="7938" width="13.453125" style="125" customWidth="1"/>
    <col min="7939" max="7939" width="10.54296875" style="125" customWidth="1"/>
    <col min="7940" max="7940" width="12" style="125" customWidth="1"/>
    <col min="7941" max="7941" width="12.54296875" style="125" customWidth="1"/>
    <col min="7942" max="7942" width="13.453125" style="125" customWidth="1"/>
    <col min="7943" max="7943" width="12.54296875" style="125" customWidth="1"/>
    <col min="7944" max="8189" width="19.453125" style="125"/>
    <col min="8190" max="8190" width="20.453125" style="125" customWidth="1"/>
    <col min="8191" max="8191" width="20.54296875" style="125" customWidth="1"/>
    <col min="8192" max="8192" width="14.453125" style="125" customWidth="1"/>
    <col min="8193" max="8193" width="11.54296875" style="125" customWidth="1"/>
    <col min="8194" max="8194" width="13.453125" style="125" customWidth="1"/>
    <col min="8195" max="8195" width="10.54296875" style="125" customWidth="1"/>
    <col min="8196" max="8196" width="12" style="125" customWidth="1"/>
    <col min="8197" max="8197" width="12.54296875" style="125" customWidth="1"/>
    <col min="8198" max="8198" width="13.453125" style="125" customWidth="1"/>
    <col min="8199" max="8199" width="12.54296875" style="125" customWidth="1"/>
    <col min="8200" max="8445" width="19.453125" style="125"/>
    <col min="8446" max="8446" width="20.453125" style="125" customWidth="1"/>
    <col min="8447" max="8447" width="20.54296875" style="125" customWidth="1"/>
    <col min="8448" max="8448" width="14.453125" style="125" customWidth="1"/>
    <col min="8449" max="8449" width="11.54296875" style="125" customWidth="1"/>
    <col min="8450" max="8450" width="13.453125" style="125" customWidth="1"/>
    <col min="8451" max="8451" width="10.54296875" style="125" customWidth="1"/>
    <col min="8452" max="8452" width="12" style="125" customWidth="1"/>
    <col min="8453" max="8453" width="12.54296875" style="125" customWidth="1"/>
    <col min="8454" max="8454" width="13.453125" style="125" customWidth="1"/>
    <col min="8455" max="8455" width="12.54296875" style="125" customWidth="1"/>
    <col min="8456" max="8701" width="19.453125" style="125"/>
    <col min="8702" max="8702" width="20.453125" style="125" customWidth="1"/>
    <col min="8703" max="8703" width="20.54296875" style="125" customWidth="1"/>
    <col min="8704" max="8704" width="14.453125" style="125" customWidth="1"/>
    <col min="8705" max="8705" width="11.54296875" style="125" customWidth="1"/>
    <col min="8706" max="8706" width="13.453125" style="125" customWidth="1"/>
    <col min="8707" max="8707" width="10.54296875" style="125" customWidth="1"/>
    <col min="8708" max="8708" width="12" style="125" customWidth="1"/>
    <col min="8709" max="8709" width="12.54296875" style="125" customWidth="1"/>
    <col min="8710" max="8710" width="13.453125" style="125" customWidth="1"/>
    <col min="8711" max="8711" width="12.54296875" style="125" customWidth="1"/>
    <col min="8712" max="8957" width="19.453125" style="125"/>
    <col min="8958" max="8958" width="20.453125" style="125" customWidth="1"/>
    <col min="8959" max="8959" width="20.54296875" style="125" customWidth="1"/>
    <col min="8960" max="8960" width="14.453125" style="125" customWidth="1"/>
    <col min="8961" max="8961" width="11.54296875" style="125" customWidth="1"/>
    <col min="8962" max="8962" width="13.453125" style="125" customWidth="1"/>
    <col min="8963" max="8963" width="10.54296875" style="125" customWidth="1"/>
    <col min="8964" max="8964" width="12" style="125" customWidth="1"/>
    <col min="8965" max="8965" width="12.54296875" style="125" customWidth="1"/>
    <col min="8966" max="8966" width="13.453125" style="125" customWidth="1"/>
    <col min="8967" max="8967" width="12.54296875" style="125" customWidth="1"/>
    <col min="8968" max="9213" width="19.453125" style="125"/>
    <col min="9214" max="9214" width="20.453125" style="125" customWidth="1"/>
    <col min="9215" max="9215" width="20.54296875" style="125" customWidth="1"/>
    <col min="9216" max="9216" width="14.453125" style="125" customWidth="1"/>
    <col min="9217" max="9217" width="11.54296875" style="125" customWidth="1"/>
    <col min="9218" max="9218" width="13.453125" style="125" customWidth="1"/>
    <col min="9219" max="9219" width="10.54296875" style="125" customWidth="1"/>
    <col min="9220" max="9220" width="12" style="125" customWidth="1"/>
    <col min="9221" max="9221" width="12.54296875" style="125" customWidth="1"/>
    <col min="9222" max="9222" width="13.453125" style="125" customWidth="1"/>
    <col min="9223" max="9223" width="12.54296875" style="125" customWidth="1"/>
    <col min="9224" max="9469" width="19.453125" style="125"/>
    <col min="9470" max="9470" width="20.453125" style="125" customWidth="1"/>
    <col min="9471" max="9471" width="20.54296875" style="125" customWidth="1"/>
    <col min="9472" max="9472" width="14.453125" style="125" customWidth="1"/>
    <col min="9473" max="9473" width="11.54296875" style="125" customWidth="1"/>
    <col min="9474" max="9474" width="13.453125" style="125" customWidth="1"/>
    <col min="9475" max="9475" width="10.54296875" style="125" customWidth="1"/>
    <col min="9476" max="9476" width="12" style="125" customWidth="1"/>
    <col min="9477" max="9477" width="12.54296875" style="125" customWidth="1"/>
    <col min="9478" max="9478" width="13.453125" style="125" customWidth="1"/>
    <col min="9479" max="9479" width="12.54296875" style="125" customWidth="1"/>
    <col min="9480" max="9725" width="19.453125" style="125"/>
    <col min="9726" max="9726" width="20.453125" style="125" customWidth="1"/>
    <col min="9727" max="9727" width="20.54296875" style="125" customWidth="1"/>
    <col min="9728" max="9728" width="14.453125" style="125" customWidth="1"/>
    <col min="9729" max="9729" width="11.54296875" style="125" customWidth="1"/>
    <col min="9730" max="9730" width="13.453125" style="125" customWidth="1"/>
    <col min="9731" max="9731" width="10.54296875" style="125" customWidth="1"/>
    <col min="9732" max="9732" width="12" style="125" customWidth="1"/>
    <col min="9733" max="9733" width="12.54296875" style="125" customWidth="1"/>
    <col min="9734" max="9734" width="13.453125" style="125" customWidth="1"/>
    <col min="9735" max="9735" width="12.54296875" style="125" customWidth="1"/>
    <col min="9736" max="9981" width="19.453125" style="125"/>
    <col min="9982" max="9982" width="20.453125" style="125" customWidth="1"/>
    <col min="9983" max="9983" width="20.54296875" style="125" customWidth="1"/>
    <col min="9984" max="9984" width="14.453125" style="125" customWidth="1"/>
    <col min="9985" max="9985" width="11.54296875" style="125" customWidth="1"/>
    <col min="9986" max="9986" width="13.453125" style="125" customWidth="1"/>
    <col min="9987" max="9987" width="10.54296875" style="125" customWidth="1"/>
    <col min="9988" max="9988" width="12" style="125" customWidth="1"/>
    <col min="9989" max="9989" width="12.54296875" style="125" customWidth="1"/>
    <col min="9990" max="9990" width="13.453125" style="125" customWidth="1"/>
    <col min="9991" max="9991" width="12.54296875" style="125" customWidth="1"/>
    <col min="9992" max="10237" width="19.453125" style="125"/>
    <col min="10238" max="10238" width="20.453125" style="125" customWidth="1"/>
    <col min="10239" max="10239" width="20.54296875" style="125" customWidth="1"/>
    <col min="10240" max="10240" width="14.453125" style="125" customWidth="1"/>
    <col min="10241" max="10241" width="11.54296875" style="125" customWidth="1"/>
    <col min="10242" max="10242" width="13.453125" style="125" customWidth="1"/>
    <col min="10243" max="10243" width="10.54296875" style="125" customWidth="1"/>
    <col min="10244" max="10244" width="12" style="125" customWidth="1"/>
    <col min="10245" max="10245" width="12.54296875" style="125" customWidth="1"/>
    <col min="10246" max="10246" width="13.453125" style="125" customWidth="1"/>
    <col min="10247" max="10247" width="12.54296875" style="125" customWidth="1"/>
    <col min="10248" max="10493" width="19.453125" style="125"/>
    <col min="10494" max="10494" width="20.453125" style="125" customWidth="1"/>
    <col min="10495" max="10495" width="20.54296875" style="125" customWidth="1"/>
    <col min="10496" max="10496" width="14.453125" style="125" customWidth="1"/>
    <col min="10497" max="10497" width="11.54296875" style="125" customWidth="1"/>
    <col min="10498" max="10498" width="13.453125" style="125" customWidth="1"/>
    <col min="10499" max="10499" width="10.54296875" style="125" customWidth="1"/>
    <col min="10500" max="10500" width="12" style="125" customWidth="1"/>
    <col min="10501" max="10501" width="12.54296875" style="125" customWidth="1"/>
    <col min="10502" max="10502" width="13.453125" style="125" customWidth="1"/>
    <col min="10503" max="10503" width="12.54296875" style="125" customWidth="1"/>
    <col min="10504" max="10749" width="19.453125" style="125"/>
    <col min="10750" max="10750" width="20.453125" style="125" customWidth="1"/>
    <col min="10751" max="10751" width="20.54296875" style="125" customWidth="1"/>
    <col min="10752" max="10752" width="14.453125" style="125" customWidth="1"/>
    <col min="10753" max="10753" width="11.54296875" style="125" customWidth="1"/>
    <col min="10754" max="10754" width="13.453125" style="125" customWidth="1"/>
    <col min="10755" max="10755" width="10.54296875" style="125" customWidth="1"/>
    <col min="10756" max="10756" width="12" style="125" customWidth="1"/>
    <col min="10757" max="10757" width="12.54296875" style="125" customWidth="1"/>
    <col min="10758" max="10758" width="13.453125" style="125" customWidth="1"/>
    <col min="10759" max="10759" width="12.54296875" style="125" customWidth="1"/>
    <col min="10760" max="11005" width="19.453125" style="125"/>
    <col min="11006" max="11006" width="20.453125" style="125" customWidth="1"/>
    <col min="11007" max="11007" width="20.54296875" style="125" customWidth="1"/>
    <col min="11008" max="11008" width="14.453125" style="125" customWidth="1"/>
    <col min="11009" max="11009" width="11.54296875" style="125" customWidth="1"/>
    <col min="11010" max="11010" width="13.453125" style="125" customWidth="1"/>
    <col min="11011" max="11011" width="10.54296875" style="125" customWidth="1"/>
    <col min="11012" max="11012" width="12" style="125" customWidth="1"/>
    <col min="11013" max="11013" width="12.54296875" style="125" customWidth="1"/>
    <col min="11014" max="11014" width="13.453125" style="125" customWidth="1"/>
    <col min="11015" max="11015" width="12.54296875" style="125" customWidth="1"/>
    <col min="11016" max="11261" width="19.453125" style="125"/>
    <col min="11262" max="11262" width="20.453125" style="125" customWidth="1"/>
    <col min="11263" max="11263" width="20.54296875" style="125" customWidth="1"/>
    <col min="11264" max="11264" width="14.453125" style="125" customWidth="1"/>
    <col min="11265" max="11265" width="11.54296875" style="125" customWidth="1"/>
    <col min="11266" max="11266" width="13.453125" style="125" customWidth="1"/>
    <col min="11267" max="11267" width="10.54296875" style="125" customWidth="1"/>
    <col min="11268" max="11268" width="12" style="125" customWidth="1"/>
    <col min="11269" max="11269" width="12.54296875" style="125" customWidth="1"/>
    <col min="11270" max="11270" width="13.453125" style="125" customWidth="1"/>
    <col min="11271" max="11271" width="12.54296875" style="125" customWidth="1"/>
    <col min="11272" max="11517" width="19.453125" style="125"/>
    <col min="11518" max="11518" width="20.453125" style="125" customWidth="1"/>
    <col min="11519" max="11519" width="20.54296875" style="125" customWidth="1"/>
    <col min="11520" max="11520" width="14.453125" style="125" customWidth="1"/>
    <col min="11521" max="11521" width="11.54296875" style="125" customWidth="1"/>
    <col min="11522" max="11522" width="13.453125" style="125" customWidth="1"/>
    <col min="11523" max="11523" width="10.54296875" style="125" customWidth="1"/>
    <col min="11524" max="11524" width="12" style="125" customWidth="1"/>
    <col min="11525" max="11525" width="12.54296875" style="125" customWidth="1"/>
    <col min="11526" max="11526" width="13.453125" style="125" customWidth="1"/>
    <col min="11527" max="11527" width="12.54296875" style="125" customWidth="1"/>
    <col min="11528" max="11773" width="19.453125" style="125"/>
    <col min="11774" max="11774" width="20.453125" style="125" customWidth="1"/>
    <col min="11775" max="11775" width="20.54296875" style="125" customWidth="1"/>
    <col min="11776" max="11776" width="14.453125" style="125" customWidth="1"/>
    <col min="11777" max="11777" width="11.54296875" style="125" customWidth="1"/>
    <col min="11778" max="11778" width="13.453125" style="125" customWidth="1"/>
    <col min="11779" max="11779" width="10.54296875" style="125" customWidth="1"/>
    <col min="11780" max="11780" width="12" style="125" customWidth="1"/>
    <col min="11781" max="11781" width="12.54296875" style="125" customWidth="1"/>
    <col min="11782" max="11782" width="13.453125" style="125" customWidth="1"/>
    <col min="11783" max="11783" width="12.54296875" style="125" customWidth="1"/>
    <col min="11784" max="12029" width="19.453125" style="125"/>
    <col min="12030" max="12030" width="20.453125" style="125" customWidth="1"/>
    <col min="12031" max="12031" width="20.54296875" style="125" customWidth="1"/>
    <col min="12032" max="12032" width="14.453125" style="125" customWidth="1"/>
    <col min="12033" max="12033" width="11.54296875" style="125" customWidth="1"/>
    <col min="12034" max="12034" width="13.453125" style="125" customWidth="1"/>
    <col min="12035" max="12035" width="10.54296875" style="125" customWidth="1"/>
    <col min="12036" max="12036" width="12" style="125" customWidth="1"/>
    <col min="12037" max="12037" width="12.54296875" style="125" customWidth="1"/>
    <col min="12038" max="12038" width="13.453125" style="125" customWidth="1"/>
    <col min="12039" max="12039" width="12.54296875" style="125" customWidth="1"/>
    <col min="12040" max="12285" width="19.453125" style="125"/>
    <col min="12286" max="12286" width="20.453125" style="125" customWidth="1"/>
    <col min="12287" max="12287" width="20.54296875" style="125" customWidth="1"/>
    <col min="12288" max="12288" width="14.453125" style="125" customWidth="1"/>
    <col min="12289" max="12289" width="11.54296875" style="125" customWidth="1"/>
    <col min="12290" max="12290" width="13.453125" style="125" customWidth="1"/>
    <col min="12291" max="12291" width="10.54296875" style="125" customWidth="1"/>
    <col min="12292" max="12292" width="12" style="125" customWidth="1"/>
    <col min="12293" max="12293" width="12.54296875" style="125" customWidth="1"/>
    <col min="12294" max="12294" width="13.453125" style="125" customWidth="1"/>
    <col min="12295" max="12295" width="12.54296875" style="125" customWidth="1"/>
    <col min="12296" max="12541" width="19.453125" style="125"/>
    <col min="12542" max="12542" width="20.453125" style="125" customWidth="1"/>
    <col min="12543" max="12543" width="20.54296875" style="125" customWidth="1"/>
    <col min="12544" max="12544" width="14.453125" style="125" customWidth="1"/>
    <col min="12545" max="12545" width="11.54296875" style="125" customWidth="1"/>
    <col min="12546" max="12546" width="13.453125" style="125" customWidth="1"/>
    <col min="12547" max="12547" width="10.54296875" style="125" customWidth="1"/>
    <col min="12548" max="12548" width="12" style="125" customWidth="1"/>
    <col min="12549" max="12549" width="12.54296875" style="125" customWidth="1"/>
    <col min="12550" max="12550" width="13.453125" style="125" customWidth="1"/>
    <col min="12551" max="12551" width="12.54296875" style="125" customWidth="1"/>
    <col min="12552" max="12797" width="19.453125" style="125"/>
    <col min="12798" max="12798" width="20.453125" style="125" customWidth="1"/>
    <col min="12799" max="12799" width="20.54296875" style="125" customWidth="1"/>
    <col min="12800" max="12800" width="14.453125" style="125" customWidth="1"/>
    <col min="12801" max="12801" width="11.54296875" style="125" customWidth="1"/>
    <col min="12802" max="12802" width="13.453125" style="125" customWidth="1"/>
    <col min="12803" max="12803" width="10.54296875" style="125" customWidth="1"/>
    <col min="12804" max="12804" width="12" style="125" customWidth="1"/>
    <col min="12805" max="12805" width="12.54296875" style="125" customWidth="1"/>
    <col min="12806" max="12806" width="13.453125" style="125" customWidth="1"/>
    <col min="12807" max="12807" width="12.54296875" style="125" customWidth="1"/>
    <col min="12808" max="13053" width="19.453125" style="125"/>
    <col min="13054" max="13054" width="20.453125" style="125" customWidth="1"/>
    <col min="13055" max="13055" width="20.54296875" style="125" customWidth="1"/>
    <col min="13056" max="13056" width="14.453125" style="125" customWidth="1"/>
    <col min="13057" max="13057" width="11.54296875" style="125" customWidth="1"/>
    <col min="13058" max="13058" width="13.453125" style="125" customWidth="1"/>
    <col min="13059" max="13059" width="10.54296875" style="125" customWidth="1"/>
    <col min="13060" max="13060" width="12" style="125" customWidth="1"/>
    <col min="13061" max="13061" width="12.54296875" style="125" customWidth="1"/>
    <col min="13062" max="13062" width="13.453125" style="125" customWidth="1"/>
    <col min="13063" max="13063" width="12.54296875" style="125" customWidth="1"/>
    <col min="13064" max="13309" width="19.453125" style="125"/>
    <col min="13310" max="13310" width="20.453125" style="125" customWidth="1"/>
    <col min="13311" max="13311" width="20.54296875" style="125" customWidth="1"/>
    <col min="13312" max="13312" width="14.453125" style="125" customWidth="1"/>
    <col min="13313" max="13313" width="11.54296875" style="125" customWidth="1"/>
    <col min="13314" max="13314" width="13.453125" style="125" customWidth="1"/>
    <col min="13315" max="13315" width="10.54296875" style="125" customWidth="1"/>
    <col min="13316" max="13316" width="12" style="125" customWidth="1"/>
    <col min="13317" max="13317" width="12.54296875" style="125" customWidth="1"/>
    <col min="13318" max="13318" width="13.453125" style="125" customWidth="1"/>
    <col min="13319" max="13319" width="12.54296875" style="125" customWidth="1"/>
    <col min="13320" max="13565" width="19.453125" style="125"/>
    <col min="13566" max="13566" width="20.453125" style="125" customWidth="1"/>
    <col min="13567" max="13567" width="20.54296875" style="125" customWidth="1"/>
    <col min="13568" max="13568" width="14.453125" style="125" customWidth="1"/>
    <col min="13569" max="13569" width="11.54296875" style="125" customWidth="1"/>
    <col min="13570" max="13570" width="13.453125" style="125" customWidth="1"/>
    <col min="13571" max="13571" width="10.54296875" style="125" customWidth="1"/>
    <col min="13572" max="13572" width="12" style="125" customWidth="1"/>
    <col min="13573" max="13573" width="12.54296875" style="125" customWidth="1"/>
    <col min="13574" max="13574" width="13.453125" style="125" customWidth="1"/>
    <col min="13575" max="13575" width="12.54296875" style="125" customWidth="1"/>
    <col min="13576" max="13821" width="19.453125" style="125"/>
    <col min="13822" max="13822" width="20.453125" style="125" customWidth="1"/>
    <col min="13823" max="13823" width="20.54296875" style="125" customWidth="1"/>
    <col min="13824" max="13824" width="14.453125" style="125" customWidth="1"/>
    <col min="13825" max="13825" width="11.54296875" style="125" customWidth="1"/>
    <col min="13826" max="13826" width="13.453125" style="125" customWidth="1"/>
    <col min="13827" max="13827" width="10.54296875" style="125" customWidth="1"/>
    <col min="13828" max="13828" width="12" style="125" customWidth="1"/>
    <col min="13829" max="13829" width="12.54296875" style="125" customWidth="1"/>
    <col min="13830" max="13830" width="13.453125" style="125" customWidth="1"/>
    <col min="13831" max="13831" width="12.54296875" style="125" customWidth="1"/>
    <col min="13832" max="14077" width="19.453125" style="125"/>
    <col min="14078" max="14078" width="20.453125" style="125" customWidth="1"/>
    <col min="14079" max="14079" width="20.54296875" style="125" customWidth="1"/>
    <col min="14080" max="14080" width="14.453125" style="125" customWidth="1"/>
    <col min="14081" max="14081" width="11.54296875" style="125" customWidth="1"/>
    <col min="14082" max="14082" width="13.453125" style="125" customWidth="1"/>
    <col min="14083" max="14083" width="10.54296875" style="125" customWidth="1"/>
    <col min="14084" max="14084" width="12" style="125" customWidth="1"/>
    <col min="14085" max="14085" width="12.54296875" style="125" customWidth="1"/>
    <col min="14086" max="14086" width="13.453125" style="125" customWidth="1"/>
    <col min="14087" max="14087" width="12.54296875" style="125" customWidth="1"/>
    <col min="14088" max="14333" width="19.453125" style="125"/>
    <col min="14334" max="14334" width="20.453125" style="125" customWidth="1"/>
    <col min="14335" max="14335" width="20.54296875" style="125" customWidth="1"/>
    <col min="14336" max="14336" width="14.453125" style="125" customWidth="1"/>
    <col min="14337" max="14337" width="11.54296875" style="125" customWidth="1"/>
    <col min="14338" max="14338" width="13.453125" style="125" customWidth="1"/>
    <col min="14339" max="14339" width="10.54296875" style="125" customWidth="1"/>
    <col min="14340" max="14340" width="12" style="125" customWidth="1"/>
    <col min="14341" max="14341" width="12.54296875" style="125" customWidth="1"/>
    <col min="14342" max="14342" width="13.453125" style="125" customWidth="1"/>
    <col min="14343" max="14343" width="12.54296875" style="125" customWidth="1"/>
    <col min="14344" max="14589" width="19.453125" style="125"/>
    <col min="14590" max="14590" width="20.453125" style="125" customWidth="1"/>
    <col min="14591" max="14591" width="20.54296875" style="125" customWidth="1"/>
    <col min="14592" max="14592" width="14.453125" style="125" customWidth="1"/>
    <col min="14593" max="14593" width="11.54296875" style="125" customWidth="1"/>
    <col min="14594" max="14594" width="13.453125" style="125" customWidth="1"/>
    <col min="14595" max="14595" width="10.54296875" style="125" customWidth="1"/>
    <col min="14596" max="14596" width="12" style="125" customWidth="1"/>
    <col min="14597" max="14597" width="12.54296875" style="125" customWidth="1"/>
    <col min="14598" max="14598" width="13.453125" style="125" customWidth="1"/>
    <col min="14599" max="14599" width="12.54296875" style="125" customWidth="1"/>
    <col min="14600" max="14845" width="19.453125" style="125"/>
    <col min="14846" max="14846" width="20.453125" style="125" customWidth="1"/>
    <col min="14847" max="14847" width="20.54296875" style="125" customWidth="1"/>
    <col min="14848" max="14848" width="14.453125" style="125" customWidth="1"/>
    <col min="14849" max="14849" width="11.54296875" style="125" customWidth="1"/>
    <col min="14850" max="14850" width="13.453125" style="125" customWidth="1"/>
    <col min="14851" max="14851" width="10.54296875" style="125" customWidth="1"/>
    <col min="14852" max="14852" width="12" style="125" customWidth="1"/>
    <col min="14853" max="14853" width="12.54296875" style="125" customWidth="1"/>
    <col min="14854" max="14854" width="13.453125" style="125" customWidth="1"/>
    <col min="14855" max="14855" width="12.54296875" style="125" customWidth="1"/>
    <col min="14856" max="15101" width="19.453125" style="125"/>
    <col min="15102" max="15102" width="20.453125" style="125" customWidth="1"/>
    <col min="15103" max="15103" width="20.54296875" style="125" customWidth="1"/>
    <col min="15104" max="15104" width="14.453125" style="125" customWidth="1"/>
    <col min="15105" max="15105" width="11.54296875" style="125" customWidth="1"/>
    <col min="15106" max="15106" width="13.453125" style="125" customWidth="1"/>
    <col min="15107" max="15107" width="10.54296875" style="125" customWidth="1"/>
    <col min="15108" max="15108" width="12" style="125" customWidth="1"/>
    <col min="15109" max="15109" width="12.54296875" style="125" customWidth="1"/>
    <col min="15110" max="15110" width="13.453125" style="125" customWidth="1"/>
    <col min="15111" max="15111" width="12.54296875" style="125" customWidth="1"/>
    <col min="15112" max="15357" width="19.453125" style="125"/>
    <col min="15358" max="15358" width="20.453125" style="125" customWidth="1"/>
    <col min="15359" max="15359" width="20.54296875" style="125" customWidth="1"/>
    <col min="15360" max="15360" width="14.453125" style="125" customWidth="1"/>
    <col min="15361" max="15361" width="11.54296875" style="125" customWidth="1"/>
    <col min="15362" max="15362" width="13.453125" style="125" customWidth="1"/>
    <col min="15363" max="15363" width="10.54296875" style="125" customWidth="1"/>
    <col min="15364" max="15364" width="12" style="125" customWidth="1"/>
    <col min="15365" max="15365" width="12.54296875" style="125" customWidth="1"/>
    <col min="15366" max="15366" width="13.453125" style="125" customWidth="1"/>
    <col min="15367" max="15367" width="12.54296875" style="125" customWidth="1"/>
    <col min="15368" max="15613" width="19.453125" style="125"/>
    <col min="15614" max="15614" width="20.453125" style="125" customWidth="1"/>
    <col min="15615" max="15615" width="20.54296875" style="125" customWidth="1"/>
    <col min="15616" max="15616" width="14.453125" style="125" customWidth="1"/>
    <col min="15617" max="15617" width="11.54296875" style="125" customWidth="1"/>
    <col min="15618" max="15618" width="13.453125" style="125" customWidth="1"/>
    <col min="15619" max="15619" width="10.54296875" style="125" customWidth="1"/>
    <col min="15620" max="15620" width="12" style="125" customWidth="1"/>
    <col min="15621" max="15621" width="12.54296875" style="125" customWidth="1"/>
    <col min="15622" max="15622" width="13.453125" style="125" customWidth="1"/>
    <col min="15623" max="15623" width="12.54296875" style="125" customWidth="1"/>
    <col min="15624" max="15869" width="19.453125" style="125"/>
    <col min="15870" max="15870" width="20.453125" style="125" customWidth="1"/>
    <col min="15871" max="15871" width="20.54296875" style="125" customWidth="1"/>
    <col min="15872" max="15872" width="14.453125" style="125" customWidth="1"/>
    <col min="15873" max="15873" width="11.54296875" style="125" customWidth="1"/>
    <col min="15874" max="15874" width="13.453125" style="125" customWidth="1"/>
    <col min="15875" max="15875" width="10.54296875" style="125" customWidth="1"/>
    <col min="15876" max="15876" width="12" style="125" customWidth="1"/>
    <col min="15877" max="15877" width="12.54296875" style="125" customWidth="1"/>
    <col min="15878" max="15878" width="13.453125" style="125" customWidth="1"/>
    <col min="15879" max="15879" width="12.54296875" style="125" customWidth="1"/>
    <col min="15880" max="16125" width="19.453125" style="125"/>
    <col min="16126" max="16126" width="20.453125" style="125" customWidth="1"/>
    <col min="16127" max="16127" width="20.54296875" style="125" customWidth="1"/>
    <col min="16128" max="16128" width="14.453125" style="125" customWidth="1"/>
    <col min="16129" max="16129" width="11.54296875" style="125" customWidth="1"/>
    <col min="16130" max="16130" width="13.453125" style="125" customWidth="1"/>
    <col min="16131" max="16131" width="10.54296875" style="125" customWidth="1"/>
    <col min="16132" max="16132" width="12" style="125" customWidth="1"/>
    <col min="16133" max="16133" width="12.54296875" style="125" customWidth="1"/>
    <col min="16134" max="16134" width="13.453125" style="125" customWidth="1"/>
    <col min="16135" max="16135" width="12.54296875" style="125" customWidth="1"/>
    <col min="16136" max="16384" width="19.453125" style="125"/>
  </cols>
  <sheetData>
    <row r="1" spans="2:16" ht="12" customHeight="1">
      <c r="G1" s="257"/>
      <c r="H1" s="258"/>
      <c r="I1" s="147"/>
      <c r="J1" s="148"/>
      <c r="K1" s="121"/>
    </row>
    <row r="2" spans="2:16" ht="22.4" customHeight="1">
      <c r="B2" s="149"/>
      <c r="E2" s="150"/>
      <c r="F2" s="150"/>
    </row>
    <row r="4" spans="2:16" ht="12.5">
      <c r="B4" s="8" t="s">
        <v>132</v>
      </c>
      <c r="C4" s="151"/>
      <c r="D4" s="151"/>
      <c r="F4" s="149"/>
      <c r="G4" s="152"/>
      <c r="H4" s="152"/>
      <c r="I4" s="152"/>
      <c r="J4" s="151"/>
    </row>
    <row r="5" spans="2:16" ht="12" customHeight="1">
      <c r="B5" s="9"/>
      <c r="C5" s="148"/>
      <c r="D5" s="148"/>
      <c r="E5" s="153"/>
      <c r="F5" s="153"/>
      <c r="G5" s="154"/>
      <c r="H5" s="154"/>
      <c r="I5" s="154"/>
      <c r="J5" s="148"/>
    </row>
    <row r="6" spans="2:16" ht="12.5" thickBot="1">
      <c r="B6" s="8" t="s">
        <v>133</v>
      </c>
      <c r="C6" s="148"/>
      <c r="D6" s="148"/>
      <c r="E6" s="153"/>
      <c r="F6" s="153"/>
      <c r="G6" s="154"/>
      <c r="H6" s="154"/>
    </row>
    <row r="7" spans="2:16" ht="39" customHeight="1" thickBot="1">
      <c r="B7" s="144" t="s">
        <v>77</v>
      </c>
      <c r="C7" s="144" t="s">
        <v>80</v>
      </c>
      <c r="D7" s="144" t="s">
        <v>268</v>
      </c>
      <c r="E7" s="144" t="s">
        <v>616</v>
      </c>
      <c r="F7" s="144" t="s">
        <v>263</v>
      </c>
      <c r="G7" s="144" t="s">
        <v>4753</v>
      </c>
      <c r="H7" s="144" t="s">
        <v>60</v>
      </c>
      <c r="I7" s="144" t="s">
        <v>871</v>
      </c>
      <c r="J7" s="144" t="s">
        <v>4754</v>
      </c>
      <c r="K7" s="144" t="s">
        <v>83</v>
      </c>
      <c r="L7" s="144" t="s">
        <v>1420</v>
      </c>
      <c r="M7" s="144" t="s">
        <v>870</v>
      </c>
      <c r="N7" s="144" t="s">
        <v>4755</v>
      </c>
      <c r="O7" s="144" t="s">
        <v>4756</v>
      </c>
      <c r="P7" s="144" t="s">
        <v>1106</v>
      </c>
    </row>
    <row r="8" spans="2:16" ht="14.15" customHeight="1">
      <c r="B8" s="1484" t="s">
        <v>526</v>
      </c>
      <c r="C8" s="486" t="s">
        <v>264</v>
      </c>
      <c r="D8" s="1486" t="s">
        <v>918</v>
      </c>
      <c r="E8" s="1488">
        <v>2257.6680000000001</v>
      </c>
      <c r="F8" s="1482">
        <v>44805</v>
      </c>
      <c r="G8" s="487">
        <v>787.99</v>
      </c>
      <c r="H8" s="551">
        <v>500</v>
      </c>
      <c r="I8" s="551" t="s">
        <v>4757</v>
      </c>
      <c r="J8" s="1482">
        <v>51867</v>
      </c>
      <c r="K8" s="1488">
        <v>261.435</v>
      </c>
      <c r="L8" s="1482">
        <v>45474</v>
      </c>
      <c r="M8" s="1482" t="s">
        <v>4758</v>
      </c>
      <c r="N8" s="1482" t="s">
        <v>1063</v>
      </c>
      <c r="O8" s="1482" t="s">
        <v>4759</v>
      </c>
      <c r="P8" s="1482" t="s">
        <v>4760</v>
      </c>
    </row>
    <row r="9" spans="2:16" ht="14.15" customHeight="1" thickBot="1">
      <c r="B9" s="1485"/>
      <c r="C9" s="488" t="s">
        <v>265</v>
      </c>
      <c r="D9" s="1487"/>
      <c r="E9" s="1489"/>
      <c r="F9" s="1483"/>
      <c r="G9" s="489">
        <v>667.41</v>
      </c>
      <c r="H9" s="552">
        <v>500</v>
      </c>
      <c r="I9" s="552" t="s">
        <v>4761</v>
      </c>
      <c r="J9" s="1483"/>
      <c r="K9" s="1489"/>
      <c r="L9" s="1483"/>
      <c r="M9" s="1483"/>
      <c r="N9" s="1483"/>
      <c r="O9" s="1483"/>
      <c r="P9" s="1483"/>
    </row>
    <row r="10" spans="2:16">
      <c r="B10" s="9"/>
      <c r="C10" s="148"/>
      <c r="D10" s="148"/>
      <c r="E10" s="153"/>
      <c r="F10" s="485"/>
      <c r="G10" s="154"/>
      <c r="H10" s="154"/>
      <c r="L10" s="490"/>
    </row>
  </sheetData>
  <mergeCells count="11">
    <mergeCell ref="P8:P9"/>
    <mergeCell ref="O8:O9"/>
    <mergeCell ref="N8:N9"/>
    <mergeCell ref="K8:K9"/>
    <mergeCell ref="L8:L9"/>
    <mergeCell ref="M8:M9"/>
    <mergeCell ref="J8:J9"/>
    <mergeCell ref="B8:B9"/>
    <mergeCell ref="D8:D9"/>
    <mergeCell ref="E8:E9"/>
    <mergeCell ref="F8:F9"/>
  </mergeCells>
  <printOptions horizontalCentered="1"/>
  <pageMargins left="7.874015748031496E-2" right="7.874015748031496E-2" top="1.7716535433070868" bottom="0.78740157480314965" header="0.51181102362204722" footer="0.51181102362204722"/>
  <pageSetup paperSize="9" scale="46"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21">
    <tabColor theme="9" tint="-0.249977111117893"/>
    <pageSetUpPr fitToPage="1"/>
  </sheetPr>
  <dimension ref="B1:AK19"/>
  <sheetViews>
    <sheetView showGridLines="0" view="pageBreakPreview" zoomScale="90" zoomScaleNormal="100" zoomScaleSheetLayoutView="90" zoomScalePageLayoutView="70" workbookViewId="0">
      <selection activeCell="C5" sqref="C5:P8"/>
    </sheetView>
  </sheetViews>
  <sheetFormatPr defaultColWidth="19.453125" defaultRowHeight="12"/>
  <cols>
    <col min="1" max="1" width="2" style="125" customWidth="1"/>
    <col min="2" max="2" width="31.453125" style="127" customWidth="1"/>
    <col min="3" max="3" width="10.453125" style="127" customWidth="1"/>
    <col min="4" max="4" width="16" style="125" bestFit="1" customWidth="1"/>
    <col min="5" max="6" width="12.453125" style="125" customWidth="1"/>
    <col min="7" max="10" width="10.54296875" style="125" customWidth="1"/>
    <col min="11" max="11" width="10.54296875" style="156" customWidth="1"/>
    <col min="12" max="12" width="11.453125" style="131" customWidth="1"/>
    <col min="13" max="13" width="11.453125" style="125" bestFit="1" customWidth="1"/>
    <col min="14" max="19" width="19.453125" style="125"/>
    <col min="20" max="20" width="14" style="125" customWidth="1"/>
    <col min="21" max="21" width="12.453125" style="125" customWidth="1"/>
    <col min="22" max="22" width="12" style="125" customWidth="1"/>
    <col min="23" max="23" width="9.54296875" style="125" customWidth="1"/>
    <col min="24" max="24" width="11" style="125" customWidth="1"/>
    <col min="25" max="25" width="13.453125" style="125" customWidth="1"/>
    <col min="26" max="26" width="11.54296875" style="125" customWidth="1"/>
    <col min="27" max="263" width="19.453125" style="125"/>
    <col min="264" max="264" width="16.453125" style="125" customWidth="1"/>
    <col min="265" max="265" width="23.54296875" style="125" customWidth="1"/>
    <col min="266" max="266" width="14" style="125" customWidth="1"/>
    <col min="267" max="267" width="12.453125" style="125" customWidth="1"/>
    <col min="268" max="268" width="15.453125" style="125" customWidth="1"/>
    <col min="269" max="269" width="12.453125" style="125" customWidth="1"/>
    <col min="270" max="270" width="14.453125" style="125" customWidth="1"/>
    <col min="271" max="271" width="16" style="125" customWidth="1"/>
    <col min="272" max="272" width="11.54296875" style="125" customWidth="1"/>
    <col min="273" max="519" width="19.453125" style="125"/>
    <col min="520" max="520" width="16.453125" style="125" customWidth="1"/>
    <col min="521" max="521" width="23.54296875" style="125" customWidth="1"/>
    <col min="522" max="522" width="14" style="125" customWidth="1"/>
    <col min="523" max="523" width="12.453125" style="125" customWidth="1"/>
    <col min="524" max="524" width="15.453125" style="125" customWidth="1"/>
    <col min="525" max="525" width="12.453125" style="125" customWidth="1"/>
    <col min="526" max="526" width="14.453125" style="125" customWidth="1"/>
    <col min="527" max="527" width="16" style="125" customWidth="1"/>
    <col min="528" max="528" width="11.54296875" style="125" customWidth="1"/>
    <col min="529" max="775" width="19.453125" style="125"/>
    <col min="776" max="776" width="16.453125" style="125" customWidth="1"/>
    <col min="777" max="777" width="23.54296875" style="125" customWidth="1"/>
    <col min="778" max="778" width="14" style="125" customWidth="1"/>
    <col min="779" max="779" width="12.453125" style="125" customWidth="1"/>
    <col min="780" max="780" width="15.453125" style="125" customWidth="1"/>
    <col min="781" max="781" width="12.453125" style="125" customWidth="1"/>
    <col min="782" max="782" width="14.453125" style="125" customWidth="1"/>
    <col min="783" max="783" width="16" style="125" customWidth="1"/>
    <col min="784" max="784" width="11.54296875" style="125" customWidth="1"/>
    <col min="785" max="1031" width="19.453125" style="125"/>
    <col min="1032" max="1032" width="16.453125" style="125" customWidth="1"/>
    <col min="1033" max="1033" width="23.54296875" style="125" customWidth="1"/>
    <col min="1034" max="1034" width="14" style="125" customWidth="1"/>
    <col min="1035" max="1035" width="12.453125" style="125" customWidth="1"/>
    <col min="1036" max="1036" width="15.453125" style="125" customWidth="1"/>
    <col min="1037" max="1037" width="12.453125" style="125" customWidth="1"/>
    <col min="1038" max="1038" width="14.453125" style="125" customWidth="1"/>
    <col min="1039" max="1039" width="16" style="125" customWidth="1"/>
    <col min="1040" max="1040" width="11.54296875" style="125" customWidth="1"/>
    <col min="1041" max="1287" width="19.453125" style="125"/>
    <col min="1288" max="1288" width="16.453125" style="125" customWidth="1"/>
    <col min="1289" max="1289" width="23.54296875" style="125" customWidth="1"/>
    <col min="1290" max="1290" width="14" style="125" customWidth="1"/>
    <col min="1291" max="1291" width="12.453125" style="125" customWidth="1"/>
    <col min="1292" max="1292" width="15.453125" style="125" customWidth="1"/>
    <col min="1293" max="1293" width="12.453125" style="125" customWidth="1"/>
    <col min="1294" max="1294" width="14.453125" style="125" customWidth="1"/>
    <col min="1295" max="1295" width="16" style="125" customWidth="1"/>
    <col min="1296" max="1296" width="11.54296875" style="125" customWidth="1"/>
    <col min="1297" max="1543" width="19.453125" style="125"/>
    <col min="1544" max="1544" width="16.453125" style="125" customWidth="1"/>
    <col min="1545" max="1545" width="23.54296875" style="125" customWidth="1"/>
    <col min="1546" max="1546" width="14" style="125" customWidth="1"/>
    <col min="1547" max="1547" width="12.453125" style="125" customWidth="1"/>
    <col min="1548" max="1548" width="15.453125" style="125" customWidth="1"/>
    <col min="1549" max="1549" width="12.453125" style="125" customWidth="1"/>
    <col min="1550" max="1550" width="14.453125" style="125" customWidth="1"/>
    <col min="1551" max="1551" width="16" style="125" customWidth="1"/>
    <col min="1552" max="1552" width="11.54296875" style="125" customWidth="1"/>
    <col min="1553" max="1799" width="19.453125" style="125"/>
    <col min="1800" max="1800" width="16.453125" style="125" customWidth="1"/>
    <col min="1801" max="1801" width="23.54296875" style="125" customWidth="1"/>
    <col min="1802" max="1802" width="14" style="125" customWidth="1"/>
    <col min="1803" max="1803" width="12.453125" style="125" customWidth="1"/>
    <col min="1804" max="1804" width="15.453125" style="125" customWidth="1"/>
    <col min="1805" max="1805" width="12.453125" style="125" customWidth="1"/>
    <col min="1806" max="1806" width="14.453125" style="125" customWidth="1"/>
    <col min="1807" max="1807" width="16" style="125" customWidth="1"/>
    <col min="1808" max="1808" width="11.54296875" style="125" customWidth="1"/>
    <col min="1809" max="2055" width="19.453125" style="125"/>
    <col min="2056" max="2056" width="16.453125" style="125" customWidth="1"/>
    <col min="2057" max="2057" width="23.54296875" style="125" customWidth="1"/>
    <col min="2058" max="2058" width="14" style="125" customWidth="1"/>
    <col min="2059" max="2059" width="12.453125" style="125" customWidth="1"/>
    <col min="2060" max="2060" width="15.453125" style="125" customWidth="1"/>
    <col min="2061" max="2061" width="12.453125" style="125" customWidth="1"/>
    <col min="2062" max="2062" width="14.453125" style="125" customWidth="1"/>
    <col min="2063" max="2063" width="16" style="125" customWidth="1"/>
    <col min="2064" max="2064" width="11.54296875" style="125" customWidth="1"/>
    <col min="2065" max="2311" width="19.453125" style="125"/>
    <col min="2312" max="2312" width="16.453125" style="125" customWidth="1"/>
    <col min="2313" max="2313" width="23.54296875" style="125" customWidth="1"/>
    <col min="2314" max="2314" width="14" style="125" customWidth="1"/>
    <col min="2315" max="2315" width="12.453125" style="125" customWidth="1"/>
    <col min="2316" max="2316" width="15.453125" style="125" customWidth="1"/>
    <col min="2317" max="2317" width="12.453125" style="125" customWidth="1"/>
    <col min="2318" max="2318" width="14.453125" style="125" customWidth="1"/>
    <col min="2319" max="2319" width="16" style="125" customWidth="1"/>
    <col min="2320" max="2320" width="11.54296875" style="125" customWidth="1"/>
    <col min="2321" max="2567" width="19.453125" style="125"/>
    <col min="2568" max="2568" width="16.453125" style="125" customWidth="1"/>
    <col min="2569" max="2569" width="23.54296875" style="125" customWidth="1"/>
    <col min="2570" max="2570" width="14" style="125" customWidth="1"/>
    <col min="2571" max="2571" width="12.453125" style="125" customWidth="1"/>
    <col min="2572" max="2572" width="15.453125" style="125" customWidth="1"/>
    <col min="2573" max="2573" width="12.453125" style="125" customWidth="1"/>
    <col min="2574" max="2574" width="14.453125" style="125" customWidth="1"/>
    <col min="2575" max="2575" width="16" style="125" customWidth="1"/>
    <col min="2576" max="2576" width="11.54296875" style="125" customWidth="1"/>
    <col min="2577" max="2823" width="19.453125" style="125"/>
    <col min="2824" max="2824" width="16.453125" style="125" customWidth="1"/>
    <col min="2825" max="2825" width="23.54296875" style="125" customWidth="1"/>
    <col min="2826" max="2826" width="14" style="125" customWidth="1"/>
    <col min="2827" max="2827" width="12.453125" style="125" customWidth="1"/>
    <col min="2828" max="2828" width="15.453125" style="125" customWidth="1"/>
    <col min="2829" max="2829" width="12.453125" style="125" customWidth="1"/>
    <col min="2830" max="2830" width="14.453125" style="125" customWidth="1"/>
    <col min="2831" max="2831" width="16" style="125" customWidth="1"/>
    <col min="2832" max="2832" width="11.54296875" style="125" customWidth="1"/>
    <col min="2833" max="3079" width="19.453125" style="125"/>
    <col min="3080" max="3080" width="16.453125" style="125" customWidth="1"/>
    <col min="3081" max="3081" width="23.54296875" style="125" customWidth="1"/>
    <col min="3082" max="3082" width="14" style="125" customWidth="1"/>
    <col min="3083" max="3083" width="12.453125" style="125" customWidth="1"/>
    <col min="3084" max="3084" width="15.453125" style="125" customWidth="1"/>
    <col min="3085" max="3085" width="12.453125" style="125" customWidth="1"/>
    <col min="3086" max="3086" width="14.453125" style="125" customWidth="1"/>
    <col min="3087" max="3087" width="16" style="125" customWidth="1"/>
    <col min="3088" max="3088" width="11.54296875" style="125" customWidth="1"/>
    <col min="3089" max="3335" width="19.453125" style="125"/>
    <col min="3336" max="3336" width="16.453125" style="125" customWidth="1"/>
    <col min="3337" max="3337" width="23.54296875" style="125" customWidth="1"/>
    <col min="3338" max="3338" width="14" style="125" customWidth="1"/>
    <col min="3339" max="3339" width="12.453125" style="125" customWidth="1"/>
    <col min="3340" max="3340" width="15.453125" style="125" customWidth="1"/>
    <col min="3341" max="3341" width="12.453125" style="125" customWidth="1"/>
    <col min="3342" max="3342" width="14.453125" style="125" customWidth="1"/>
    <col min="3343" max="3343" width="16" style="125" customWidth="1"/>
    <col min="3344" max="3344" width="11.54296875" style="125" customWidth="1"/>
    <col min="3345" max="3591" width="19.453125" style="125"/>
    <col min="3592" max="3592" width="16.453125" style="125" customWidth="1"/>
    <col min="3593" max="3593" width="23.54296875" style="125" customWidth="1"/>
    <col min="3594" max="3594" width="14" style="125" customWidth="1"/>
    <col min="3595" max="3595" width="12.453125" style="125" customWidth="1"/>
    <col min="3596" max="3596" width="15.453125" style="125" customWidth="1"/>
    <col min="3597" max="3597" width="12.453125" style="125" customWidth="1"/>
    <col min="3598" max="3598" width="14.453125" style="125" customWidth="1"/>
    <col min="3599" max="3599" width="16" style="125" customWidth="1"/>
    <col min="3600" max="3600" width="11.54296875" style="125" customWidth="1"/>
    <col min="3601" max="3847" width="19.453125" style="125"/>
    <col min="3848" max="3848" width="16.453125" style="125" customWidth="1"/>
    <col min="3849" max="3849" width="23.54296875" style="125" customWidth="1"/>
    <col min="3850" max="3850" width="14" style="125" customWidth="1"/>
    <col min="3851" max="3851" width="12.453125" style="125" customWidth="1"/>
    <col min="3852" max="3852" width="15.453125" style="125" customWidth="1"/>
    <col min="3853" max="3853" width="12.453125" style="125" customWidth="1"/>
    <col min="3854" max="3854" width="14.453125" style="125" customWidth="1"/>
    <col min="3855" max="3855" width="16" style="125" customWidth="1"/>
    <col min="3856" max="3856" width="11.54296875" style="125" customWidth="1"/>
    <col min="3857" max="4103" width="19.453125" style="125"/>
    <col min="4104" max="4104" width="16.453125" style="125" customWidth="1"/>
    <col min="4105" max="4105" width="23.54296875" style="125" customWidth="1"/>
    <col min="4106" max="4106" width="14" style="125" customWidth="1"/>
    <col min="4107" max="4107" width="12.453125" style="125" customWidth="1"/>
    <col min="4108" max="4108" width="15.453125" style="125" customWidth="1"/>
    <col min="4109" max="4109" width="12.453125" style="125" customWidth="1"/>
    <col min="4110" max="4110" width="14.453125" style="125" customWidth="1"/>
    <col min="4111" max="4111" width="16" style="125" customWidth="1"/>
    <col min="4112" max="4112" width="11.54296875" style="125" customWidth="1"/>
    <col min="4113" max="4359" width="19.453125" style="125"/>
    <col min="4360" max="4360" width="16.453125" style="125" customWidth="1"/>
    <col min="4361" max="4361" width="23.54296875" style="125" customWidth="1"/>
    <col min="4362" max="4362" width="14" style="125" customWidth="1"/>
    <col min="4363" max="4363" width="12.453125" style="125" customWidth="1"/>
    <col min="4364" max="4364" width="15.453125" style="125" customWidth="1"/>
    <col min="4365" max="4365" width="12.453125" style="125" customWidth="1"/>
    <col min="4366" max="4366" width="14.453125" style="125" customWidth="1"/>
    <col min="4367" max="4367" width="16" style="125" customWidth="1"/>
    <col min="4368" max="4368" width="11.54296875" style="125" customWidth="1"/>
    <col min="4369" max="4615" width="19.453125" style="125"/>
    <col min="4616" max="4616" width="16.453125" style="125" customWidth="1"/>
    <col min="4617" max="4617" width="23.54296875" style="125" customWidth="1"/>
    <col min="4618" max="4618" width="14" style="125" customWidth="1"/>
    <col min="4619" max="4619" width="12.453125" style="125" customWidth="1"/>
    <col min="4620" max="4620" width="15.453125" style="125" customWidth="1"/>
    <col min="4621" max="4621" width="12.453125" style="125" customWidth="1"/>
    <col min="4622" max="4622" width="14.453125" style="125" customWidth="1"/>
    <col min="4623" max="4623" width="16" style="125" customWidth="1"/>
    <col min="4624" max="4624" width="11.54296875" style="125" customWidth="1"/>
    <col min="4625" max="4871" width="19.453125" style="125"/>
    <col min="4872" max="4872" width="16.453125" style="125" customWidth="1"/>
    <col min="4873" max="4873" width="23.54296875" style="125" customWidth="1"/>
    <col min="4874" max="4874" width="14" style="125" customWidth="1"/>
    <col min="4875" max="4875" width="12.453125" style="125" customWidth="1"/>
    <col min="4876" max="4876" width="15.453125" style="125" customWidth="1"/>
    <col min="4877" max="4877" width="12.453125" style="125" customWidth="1"/>
    <col min="4878" max="4878" width="14.453125" style="125" customWidth="1"/>
    <col min="4879" max="4879" width="16" style="125" customWidth="1"/>
    <col min="4880" max="4880" width="11.54296875" style="125" customWidth="1"/>
    <col min="4881" max="5127" width="19.453125" style="125"/>
    <col min="5128" max="5128" width="16.453125" style="125" customWidth="1"/>
    <col min="5129" max="5129" width="23.54296875" style="125" customWidth="1"/>
    <col min="5130" max="5130" width="14" style="125" customWidth="1"/>
    <col min="5131" max="5131" width="12.453125" style="125" customWidth="1"/>
    <col min="5132" max="5132" width="15.453125" style="125" customWidth="1"/>
    <col min="5133" max="5133" width="12.453125" style="125" customWidth="1"/>
    <col min="5134" max="5134" width="14.453125" style="125" customWidth="1"/>
    <col min="5135" max="5135" width="16" style="125" customWidth="1"/>
    <col min="5136" max="5136" width="11.54296875" style="125" customWidth="1"/>
    <col min="5137" max="5383" width="19.453125" style="125"/>
    <col min="5384" max="5384" width="16.453125" style="125" customWidth="1"/>
    <col min="5385" max="5385" width="23.54296875" style="125" customWidth="1"/>
    <col min="5386" max="5386" width="14" style="125" customWidth="1"/>
    <col min="5387" max="5387" width="12.453125" style="125" customWidth="1"/>
    <col min="5388" max="5388" width="15.453125" style="125" customWidth="1"/>
    <col min="5389" max="5389" width="12.453125" style="125" customWidth="1"/>
    <col min="5390" max="5390" width="14.453125" style="125" customWidth="1"/>
    <col min="5391" max="5391" width="16" style="125" customWidth="1"/>
    <col min="5392" max="5392" width="11.54296875" style="125" customWidth="1"/>
    <col min="5393" max="5639" width="19.453125" style="125"/>
    <col min="5640" max="5640" width="16.453125" style="125" customWidth="1"/>
    <col min="5641" max="5641" width="23.54296875" style="125" customWidth="1"/>
    <col min="5642" max="5642" width="14" style="125" customWidth="1"/>
    <col min="5643" max="5643" width="12.453125" style="125" customWidth="1"/>
    <col min="5644" max="5644" width="15.453125" style="125" customWidth="1"/>
    <col min="5645" max="5645" width="12.453125" style="125" customWidth="1"/>
    <col min="5646" max="5646" width="14.453125" style="125" customWidth="1"/>
    <col min="5647" max="5647" width="16" style="125" customWidth="1"/>
    <col min="5648" max="5648" width="11.54296875" style="125" customWidth="1"/>
    <col min="5649" max="5895" width="19.453125" style="125"/>
    <col min="5896" max="5896" width="16.453125" style="125" customWidth="1"/>
    <col min="5897" max="5897" width="23.54296875" style="125" customWidth="1"/>
    <col min="5898" max="5898" width="14" style="125" customWidth="1"/>
    <col min="5899" max="5899" width="12.453125" style="125" customWidth="1"/>
    <col min="5900" max="5900" width="15.453125" style="125" customWidth="1"/>
    <col min="5901" max="5901" width="12.453125" style="125" customWidth="1"/>
    <col min="5902" max="5902" width="14.453125" style="125" customWidth="1"/>
    <col min="5903" max="5903" width="16" style="125" customWidth="1"/>
    <col min="5904" max="5904" width="11.54296875" style="125" customWidth="1"/>
    <col min="5905" max="6151" width="19.453125" style="125"/>
    <col min="6152" max="6152" width="16.453125" style="125" customWidth="1"/>
    <col min="6153" max="6153" width="23.54296875" style="125" customWidth="1"/>
    <col min="6154" max="6154" width="14" style="125" customWidth="1"/>
    <col min="6155" max="6155" width="12.453125" style="125" customWidth="1"/>
    <col min="6156" max="6156" width="15.453125" style="125" customWidth="1"/>
    <col min="6157" max="6157" width="12.453125" style="125" customWidth="1"/>
    <col min="6158" max="6158" width="14.453125" style="125" customWidth="1"/>
    <col min="6159" max="6159" width="16" style="125" customWidth="1"/>
    <col min="6160" max="6160" width="11.54296875" style="125" customWidth="1"/>
    <col min="6161" max="6407" width="19.453125" style="125"/>
    <col min="6408" max="6408" width="16.453125" style="125" customWidth="1"/>
    <col min="6409" max="6409" width="23.54296875" style="125" customWidth="1"/>
    <col min="6410" max="6410" width="14" style="125" customWidth="1"/>
    <col min="6411" max="6411" width="12.453125" style="125" customWidth="1"/>
    <col min="6412" max="6412" width="15.453125" style="125" customWidth="1"/>
    <col min="6413" max="6413" width="12.453125" style="125" customWidth="1"/>
    <col min="6414" max="6414" width="14.453125" style="125" customWidth="1"/>
    <col min="6415" max="6415" width="16" style="125" customWidth="1"/>
    <col min="6416" max="6416" width="11.54296875" style="125" customWidth="1"/>
    <col min="6417" max="6663" width="19.453125" style="125"/>
    <col min="6664" max="6664" width="16.453125" style="125" customWidth="1"/>
    <col min="6665" max="6665" width="23.54296875" style="125" customWidth="1"/>
    <col min="6666" max="6666" width="14" style="125" customWidth="1"/>
    <col min="6667" max="6667" width="12.453125" style="125" customWidth="1"/>
    <col min="6668" max="6668" width="15.453125" style="125" customWidth="1"/>
    <col min="6669" max="6669" width="12.453125" style="125" customWidth="1"/>
    <col min="6670" max="6670" width="14.453125" style="125" customWidth="1"/>
    <col min="6671" max="6671" width="16" style="125" customWidth="1"/>
    <col min="6672" max="6672" width="11.54296875" style="125" customWidth="1"/>
    <col min="6673" max="6919" width="19.453125" style="125"/>
    <col min="6920" max="6920" width="16.453125" style="125" customWidth="1"/>
    <col min="6921" max="6921" width="23.54296875" style="125" customWidth="1"/>
    <col min="6922" max="6922" width="14" style="125" customWidth="1"/>
    <col min="6923" max="6923" width="12.453125" style="125" customWidth="1"/>
    <col min="6924" max="6924" width="15.453125" style="125" customWidth="1"/>
    <col min="6925" max="6925" width="12.453125" style="125" customWidth="1"/>
    <col min="6926" max="6926" width="14.453125" style="125" customWidth="1"/>
    <col min="6927" max="6927" width="16" style="125" customWidth="1"/>
    <col min="6928" max="6928" width="11.54296875" style="125" customWidth="1"/>
    <col min="6929" max="7175" width="19.453125" style="125"/>
    <col min="7176" max="7176" width="16.453125" style="125" customWidth="1"/>
    <col min="7177" max="7177" width="23.54296875" style="125" customWidth="1"/>
    <col min="7178" max="7178" width="14" style="125" customWidth="1"/>
    <col min="7179" max="7179" width="12.453125" style="125" customWidth="1"/>
    <col min="7180" max="7180" width="15.453125" style="125" customWidth="1"/>
    <col min="7181" max="7181" width="12.453125" style="125" customWidth="1"/>
    <col min="7182" max="7182" width="14.453125" style="125" customWidth="1"/>
    <col min="7183" max="7183" width="16" style="125" customWidth="1"/>
    <col min="7184" max="7184" width="11.54296875" style="125" customWidth="1"/>
    <col min="7185" max="7431" width="19.453125" style="125"/>
    <col min="7432" max="7432" width="16.453125" style="125" customWidth="1"/>
    <col min="7433" max="7433" width="23.54296875" style="125" customWidth="1"/>
    <col min="7434" max="7434" width="14" style="125" customWidth="1"/>
    <col min="7435" max="7435" width="12.453125" style="125" customWidth="1"/>
    <col min="7436" max="7436" width="15.453125" style="125" customWidth="1"/>
    <col min="7437" max="7437" width="12.453125" style="125" customWidth="1"/>
    <col min="7438" max="7438" width="14.453125" style="125" customWidth="1"/>
    <col min="7439" max="7439" width="16" style="125" customWidth="1"/>
    <col min="7440" max="7440" width="11.54296875" style="125" customWidth="1"/>
    <col min="7441" max="7687" width="19.453125" style="125"/>
    <col min="7688" max="7688" width="16.453125" style="125" customWidth="1"/>
    <col min="7689" max="7689" width="23.54296875" style="125" customWidth="1"/>
    <col min="7690" max="7690" width="14" style="125" customWidth="1"/>
    <col min="7691" max="7691" width="12.453125" style="125" customWidth="1"/>
    <col min="7692" max="7692" width="15.453125" style="125" customWidth="1"/>
    <col min="7693" max="7693" width="12.453125" style="125" customWidth="1"/>
    <col min="7694" max="7694" width="14.453125" style="125" customWidth="1"/>
    <col min="7695" max="7695" width="16" style="125" customWidth="1"/>
    <col min="7696" max="7696" width="11.54296875" style="125" customWidth="1"/>
    <col min="7697" max="7943" width="19.453125" style="125"/>
    <col min="7944" max="7944" width="16.453125" style="125" customWidth="1"/>
    <col min="7945" max="7945" width="23.54296875" style="125" customWidth="1"/>
    <col min="7946" max="7946" width="14" style="125" customWidth="1"/>
    <col min="7947" max="7947" width="12.453125" style="125" customWidth="1"/>
    <col min="7948" max="7948" width="15.453125" style="125" customWidth="1"/>
    <col min="7949" max="7949" width="12.453125" style="125" customWidth="1"/>
    <col min="7950" max="7950" width="14.453125" style="125" customWidth="1"/>
    <col min="7951" max="7951" width="16" style="125" customWidth="1"/>
    <col min="7952" max="7952" width="11.54296875" style="125" customWidth="1"/>
    <col min="7953" max="8199" width="19.453125" style="125"/>
    <col min="8200" max="8200" width="16.453125" style="125" customWidth="1"/>
    <col min="8201" max="8201" width="23.54296875" style="125" customWidth="1"/>
    <col min="8202" max="8202" width="14" style="125" customWidth="1"/>
    <col min="8203" max="8203" width="12.453125" style="125" customWidth="1"/>
    <col min="8204" max="8204" width="15.453125" style="125" customWidth="1"/>
    <col min="8205" max="8205" width="12.453125" style="125" customWidth="1"/>
    <col min="8206" max="8206" width="14.453125" style="125" customWidth="1"/>
    <col min="8207" max="8207" width="16" style="125" customWidth="1"/>
    <col min="8208" max="8208" width="11.54296875" style="125" customWidth="1"/>
    <col min="8209" max="8455" width="19.453125" style="125"/>
    <col min="8456" max="8456" width="16.453125" style="125" customWidth="1"/>
    <col min="8457" max="8457" width="23.54296875" style="125" customWidth="1"/>
    <col min="8458" max="8458" width="14" style="125" customWidth="1"/>
    <col min="8459" max="8459" width="12.453125" style="125" customWidth="1"/>
    <col min="8460" max="8460" width="15.453125" style="125" customWidth="1"/>
    <col min="8461" max="8461" width="12.453125" style="125" customWidth="1"/>
    <col min="8462" max="8462" width="14.453125" style="125" customWidth="1"/>
    <col min="8463" max="8463" width="16" style="125" customWidth="1"/>
    <col min="8464" max="8464" width="11.54296875" style="125" customWidth="1"/>
    <col min="8465" max="8711" width="19.453125" style="125"/>
    <col min="8712" max="8712" width="16.453125" style="125" customWidth="1"/>
    <col min="8713" max="8713" width="23.54296875" style="125" customWidth="1"/>
    <col min="8714" max="8714" width="14" style="125" customWidth="1"/>
    <col min="8715" max="8715" width="12.453125" style="125" customWidth="1"/>
    <col min="8716" max="8716" width="15.453125" style="125" customWidth="1"/>
    <col min="8717" max="8717" width="12.453125" style="125" customWidth="1"/>
    <col min="8718" max="8718" width="14.453125" style="125" customWidth="1"/>
    <col min="8719" max="8719" width="16" style="125" customWidth="1"/>
    <col min="8720" max="8720" width="11.54296875" style="125" customWidth="1"/>
    <col min="8721" max="8967" width="19.453125" style="125"/>
    <col min="8968" max="8968" width="16.453125" style="125" customWidth="1"/>
    <col min="8969" max="8969" width="23.54296875" style="125" customWidth="1"/>
    <col min="8970" max="8970" width="14" style="125" customWidth="1"/>
    <col min="8971" max="8971" width="12.453125" style="125" customWidth="1"/>
    <col min="8972" max="8972" width="15.453125" style="125" customWidth="1"/>
    <col min="8973" max="8973" width="12.453125" style="125" customWidth="1"/>
    <col min="8974" max="8974" width="14.453125" style="125" customWidth="1"/>
    <col min="8975" max="8975" width="16" style="125" customWidth="1"/>
    <col min="8976" max="8976" width="11.54296875" style="125" customWidth="1"/>
    <col min="8977" max="9223" width="19.453125" style="125"/>
    <col min="9224" max="9224" width="16.453125" style="125" customWidth="1"/>
    <col min="9225" max="9225" width="23.54296875" style="125" customWidth="1"/>
    <col min="9226" max="9226" width="14" style="125" customWidth="1"/>
    <col min="9227" max="9227" width="12.453125" style="125" customWidth="1"/>
    <col min="9228" max="9228" width="15.453125" style="125" customWidth="1"/>
    <col min="9229" max="9229" width="12.453125" style="125" customWidth="1"/>
    <col min="9230" max="9230" width="14.453125" style="125" customWidth="1"/>
    <col min="9231" max="9231" width="16" style="125" customWidth="1"/>
    <col min="9232" max="9232" width="11.54296875" style="125" customWidth="1"/>
    <col min="9233" max="9479" width="19.453125" style="125"/>
    <col min="9480" max="9480" width="16.453125" style="125" customWidth="1"/>
    <col min="9481" max="9481" width="23.54296875" style="125" customWidth="1"/>
    <col min="9482" max="9482" width="14" style="125" customWidth="1"/>
    <col min="9483" max="9483" width="12.453125" style="125" customWidth="1"/>
    <col min="9484" max="9484" width="15.453125" style="125" customWidth="1"/>
    <col min="9485" max="9485" width="12.453125" style="125" customWidth="1"/>
    <col min="9486" max="9486" width="14.453125" style="125" customWidth="1"/>
    <col min="9487" max="9487" width="16" style="125" customWidth="1"/>
    <col min="9488" max="9488" width="11.54296875" style="125" customWidth="1"/>
    <col min="9489" max="9735" width="19.453125" style="125"/>
    <col min="9736" max="9736" width="16.453125" style="125" customWidth="1"/>
    <col min="9737" max="9737" width="23.54296875" style="125" customWidth="1"/>
    <col min="9738" max="9738" width="14" style="125" customWidth="1"/>
    <col min="9739" max="9739" width="12.453125" style="125" customWidth="1"/>
    <col min="9740" max="9740" width="15.453125" style="125" customWidth="1"/>
    <col min="9741" max="9741" width="12.453125" style="125" customWidth="1"/>
    <col min="9742" max="9742" width="14.453125" style="125" customWidth="1"/>
    <col min="9743" max="9743" width="16" style="125" customWidth="1"/>
    <col min="9744" max="9744" width="11.54296875" style="125" customWidth="1"/>
    <col min="9745" max="9991" width="19.453125" style="125"/>
    <col min="9992" max="9992" width="16.453125" style="125" customWidth="1"/>
    <col min="9993" max="9993" width="23.54296875" style="125" customWidth="1"/>
    <col min="9994" max="9994" width="14" style="125" customWidth="1"/>
    <col min="9995" max="9995" width="12.453125" style="125" customWidth="1"/>
    <col min="9996" max="9996" width="15.453125" style="125" customWidth="1"/>
    <col min="9997" max="9997" width="12.453125" style="125" customWidth="1"/>
    <col min="9998" max="9998" width="14.453125" style="125" customWidth="1"/>
    <col min="9999" max="9999" width="16" style="125" customWidth="1"/>
    <col min="10000" max="10000" width="11.54296875" style="125" customWidth="1"/>
    <col min="10001" max="10247" width="19.453125" style="125"/>
    <col min="10248" max="10248" width="16.453125" style="125" customWidth="1"/>
    <col min="10249" max="10249" width="23.54296875" style="125" customWidth="1"/>
    <col min="10250" max="10250" width="14" style="125" customWidth="1"/>
    <col min="10251" max="10251" width="12.453125" style="125" customWidth="1"/>
    <col min="10252" max="10252" width="15.453125" style="125" customWidth="1"/>
    <col min="10253" max="10253" width="12.453125" style="125" customWidth="1"/>
    <col min="10254" max="10254" width="14.453125" style="125" customWidth="1"/>
    <col min="10255" max="10255" width="16" style="125" customWidth="1"/>
    <col min="10256" max="10256" width="11.54296875" style="125" customWidth="1"/>
    <col min="10257" max="10503" width="19.453125" style="125"/>
    <col min="10504" max="10504" width="16.453125" style="125" customWidth="1"/>
    <col min="10505" max="10505" width="23.54296875" style="125" customWidth="1"/>
    <col min="10506" max="10506" width="14" style="125" customWidth="1"/>
    <col min="10507" max="10507" width="12.453125" style="125" customWidth="1"/>
    <col min="10508" max="10508" width="15.453125" style="125" customWidth="1"/>
    <col min="10509" max="10509" width="12.453125" style="125" customWidth="1"/>
    <col min="10510" max="10510" width="14.453125" style="125" customWidth="1"/>
    <col min="10511" max="10511" width="16" style="125" customWidth="1"/>
    <col min="10512" max="10512" width="11.54296875" style="125" customWidth="1"/>
    <col min="10513" max="10759" width="19.453125" style="125"/>
    <col min="10760" max="10760" width="16.453125" style="125" customWidth="1"/>
    <col min="10761" max="10761" width="23.54296875" style="125" customWidth="1"/>
    <col min="10762" max="10762" width="14" style="125" customWidth="1"/>
    <col min="10763" max="10763" width="12.453125" style="125" customWidth="1"/>
    <col min="10764" max="10764" width="15.453125" style="125" customWidth="1"/>
    <col min="10765" max="10765" width="12.453125" style="125" customWidth="1"/>
    <col min="10766" max="10766" width="14.453125" style="125" customWidth="1"/>
    <col min="10767" max="10767" width="16" style="125" customWidth="1"/>
    <col min="10768" max="10768" width="11.54296875" style="125" customWidth="1"/>
    <col min="10769" max="11015" width="19.453125" style="125"/>
    <col min="11016" max="11016" width="16.453125" style="125" customWidth="1"/>
    <col min="11017" max="11017" width="23.54296875" style="125" customWidth="1"/>
    <col min="11018" max="11018" width="14" style="125" customWidth="1"/>
    <col min="11019" max="11019" width="12.453125" style="125" customWidth="1"/>
    <col min="11020" max="11020" width="15.453125" style="125" customWidth="1"/>
    <col min="11021" max="11021" width="12.453125" style="125" customWidth="1"/>
    <col min="11022" max="11022" width="14.453125" style="125" customWidth="1"/>
    <col min="11023" max="11023" width="16" style="125" customWidth="1"/>
    <col min="11024" max="11024" width="11.54296875" style="125" customWidth="1"/>
    <col min="11025" max="11271" width="19.453125" style="125"/>
    <col min="11272" max="11272" width="16.453125" style="125" customWidth="1"/>
    <col min="11273" max="11273" width="23.54296875" style="125" customWidth="1"/>
    <col min="11274" max="11274" width="14" style="125" customWidth="1"/>
    <col min="11275" max="11275" width="12.453125" style="125" customWidth="1"/>
    <col min="11276" max="11276" width="15.453125" style="125" customWidth="1"/>
    <col min="11277" max="11277" width="12.453125" style="125" customWidth="1"/>
    <col min="11278" max="11278" width="14.453125" style="125" customWidth="1"/>
    <col min="11279" max="11279" width="16" style="125" customWidth="1"/>
    <col min="11280" max="11280" width="11.54296875" style="125" customWidth="1"/>
    <col min="11281" max="11527" width="19.453125" style="125"/>
    <col min="11528" max="11528" width="16.453125" style="125" customWidth="1"/>
    <col min="11529" max="11529" width="23.54296875" style="125" customWidth="1"/>
    <col min="11530" max="11530" width="14" style="125" customWidth="1"/>
    <col min="11531" max="11531" width="12.453125" style="125" customWidth="1"/>
    <col min="11532" max="11532" width="15.453125" style="125" customWidth="1"/>
    <col min="11533" max="11533" width="12.453125" style="125" customWidth="1"/>
    <col min="11534" max="11534" width="14.453125" style="125" customWidth="1"/>
    <col min="11535" max="11535" width="16" style="125" customWidth="1"/>
    <col min="11536" max="11536" width="11.54296875" style="125" customWidth="1"/>
    <col min="11537" max="11783" width="19.453125" style="125"/>
    <col min="11784" max="11784" width="16.453125" style="125" customWidth="1"/>
    <col min="11785" max="11785" width="23.54296875" style="125" customWidth="1"/>
    <col min="11786" max="11786" width="14" style="125" customWidth="1"/>
    <col min="11787" max="11787" width="12.453125" style="125" customWidth="1"/>
    <col min="11788" max="11788" width="15.453125" style="125" customWidth="1"/>
    <col min="11789" max="11789" width="12.453125" style="125" customWidth="1"/>
    <col min="11790" max="11790" width="14.453125" style="125" customWidth="1"/>
    <col min="11791" max="11791" width="16" style="125" customWidth="1"/>
    <col min="11792" max="11792" width="11.54296875" style="125" customWidth="1"/>
    <col min="11793" max="12039" width="19.453125" style="125"/>
    <col min="12040" max="12040" width="16.453125" style="125" customWidth="1"/>
    <col min="12041" max="12041" width="23.54296875" style="125" customWidth="1"/>
    <col min="12042" max="12042" width="14" style="125" customWidth="1"/>
    <col min="12043" max="12043" width="12.453125" style="125" customWidth="1"/>
    <col min="12044" max="12044" width="15.453125" style="125" customWidth="1"/>
    <col min="12045" max="12045" width="12.453125" style="125" customWidth="1"/>
    <col min="12046" max="12046" width="14.453125" style="125" customWidth="1"/>
    <col min="12047" max="12047" width="16" style="125" customWidth="1"/>
    <col min="12048" max="12048" width="11.54296875" style="125" customWidth="1"/>
    <col min="12049" max="12295" width="19.453125" style="125"/>
    <col min="12296" max="12296" width="16.453125" style="125" customWidth="1"/>
    <col min="12297" max="12297" width="23.54296875" style="125" customWidth="1"/>
    <col min="12298" max="12298" width="14" style="125" customWidth="1"/>
    <col min="12299" max="12299" width="12.453125" style="125" customWidth="1"/>
    <col min="12300" max="12300" width="15.453125" style="125" customWidth="1"/>
    <col min="12301" max="12301" width="12.453125" style="125" customWidth="1"/>
    <col min="12302" max="12302" width="14.453125" style="125" customWidth="1"/>
    <col min="12303" max="12303" width="16" style="125" customWidth="1"/>
    <col min="12304" max="12304" width="11.54296875" style="125" customWidth="1"/>
    <col min="12305" max="12551" width="19.453125" style="125"/>
    <col min="12552" max="12552" width="16.453125" style="125" customWidth="1"/>
    <col min="12553" max="12553" width="23.54296875" style="125" customWidth="1"/>
    <col min="12554" max="12554" width="14" style="125" customWidth="1"/>
    <col min="12555" max="12555" width="12.453125" style="125" customWidth="1"/>
    <col min="12556" max="12556" width="15.453125" style="125" customWidth="1"/>
    <col min="12557" max="12557" width="12.453125" style="125" customWidth="1"/>
    <col min="12558" max="12558" width="14.453125" style="125" customWidth="1"/>
    <col min="12559" max="12559" width="16" style="125" customWidth="1"/>
    <col min="12560" max="12560" width="11.54296875" style="125" customWidth="1"/>
    <col min="12561" max="12807" width="19.453125" style="125"/>
    <col min="12808" max="12808" width="16.453125" style="125" customWidth="1"/>
    <col min="12809" max="12809" width="23.54296875" style="125" customWidth="1"/>
    <col min="12810" max="12810" width="14" style="125" customWidth="1"/>
    <col min="12811" max="12811" width="12.453125" style="125" customWidth="1"/>
    <col min="12812" max="12812" width="15.453125" style="125" customWidth="1"/>
    <col min="12813" max="12813" width="12.453125" style="125" customWidth="1"/>
    <col min="12814" max="12814" width="14.453125" style="125" customWidth="1"/>
    <col min="12815" max="12815" width="16" style="125" customWidth="1"/>
    <col min="12816" max="12816" width="11.54296875" style="125" customWidth="1"/>
    <col min="12817" max="13063" width="19.453125" style="125"/>
    <col min="13064" max="13064" width="16.453125" style="125" customWidth="1"/>
    <col min="13065" max="13065" width="23.54296875" style="125" customWidth="1"/>
    <col min="13066" max="13066" width="14" style="125" customWidth="1"/>
    <col min="13067" max="13067" width="12.453125" style="125" customWidth="1"/>
    <col min="13068" max="13068" width="15.453125" style="125" customWidth="1"/>
    <col min="13069" max="13069" width="12.453125" style="125" customWidth="1"/>
    <col min="13070" max="13070" width="14.453125" style="125" customWidth="1"/>
    <col min="13071" max="13071" width="16" style="125" customWidth="1"/>
    <col min="13072" max="13072" width="11.54296875" style="125" customWidth="1"/>
    <col min="13073" max="13319" width="19.453125" style="125"/>
    <col min="13320" max="13320" width="16.453125" style="125" customWidth="1"/>
    <col min="13321" max="13321" width="23.54296875" style="125" customWidth="1"/>
    <col min="13322" max="13322" width="14" style="125" customWidth="1"/>
    <col min="13323" max="13323" width="12.453125" style="125" customWidth="1"/>
    <col min="13324" max="13324" width="15.453125" style="125" customWidth="1"/>
    <col min="13325" max="13325" width="12.453125" style="125" customWidth="1"/>
    <col min="13326" max="13326" width="14.453125" style="125" customWidth="1"/>
    <col min="13327" max="13327" width="16" style="125" customWidth="1"/>
    <col min="13328" max="13328" width="11.54296875" style="125" customWidth="1"/>
    <col min="13329" max="13575" width="19.453125" style="125"/>
    <col min="13576" max="13576" width="16.453125" style="125" customWidth="1"/>
    <col min="13577" max="13577" width="23.54296875" style="125" customWidth="1"/>
    <col min="13578" max="13578" width="14" style="125" customWidth="1"/>
    <col min="13579" max="13579" width="12.453125" style="125" customWidth="1"/>
    <col min="13580" max="13580" width="15.453125" style="125" customWidth="1"/>
    <col min="13581" max="13581" width="12.453125" style="125" customWidth="1"/>
    <col min="13582" max="13582" width="14.453125" style="125" customWidth="1"/>
    <col min="13583" max="13583" width="16" style="125" customWidth="1"/>
    <col min="13584" max="13584" width="11.54296875" style="125" customWidth="1"/>
    <col min="13585" max="13831" width="19.453125" style="125"/>
    <col min="13832" max="13832" width="16.453125" style="125" customWidth="1"/>
    <col min="13833" max="13833" width="23.54296875" style="125" customWidth="1"/>
    <col min="13834" max="13834" width="14" style="125" customWidth="1"/>
    <col min="13835" max="13835" width="12.453125" style="125" customWidth="1"/>
    <col min="13836" max="13836" width="15.453125" style="125" customWidth="1"/>
    <col min="13837" max="13837" width="12.453125" style="125" customWidth="1"/>
    <col min="13838" max="13838" width="14.453125" style="125" customWidth="1"/>
    <col min="13839" max="13839" width="16" style="125" customWidth="1"/>
    <col min="13840" max="13840" width="11.54296875" style="125" customWidth="1"/>
    <col min="13841" max="14087" width="19.453125" style="125"/>
    <col min="14088" max="14088" width="16.453125" style="125" customWidth="1"/>
    <col min="14089" max="14089" width="23.54296875" style="125" customWidth="1"/>
    <col min="14090" max="14090" width="14" style="125" customWidth="1"/>
    <col min="14091" max="14091" width="12.453125" style="125" customWidth="1"/>
    <col min="14092" max="14092" width="15.453125" style="125" customWidth="1"/>
    <col min="14093" max="14093" width="12.453125" style="125" customWidth="1"/>
    <col min="14094" max="14094" width="14.453125" style="125" customWidth="1"/>
    <col min="14095" max="14095" width="16" style="125" customWidth="1"/>
    <col min="14096" max="14096" width="11.54296875" style="125" customWidth="1"/>
    <col min="14097" max="14343" width="19.453125" style="125"/>
    <col min="14344" max="14344" width="16.453125" style="125" customWidth="1"/>
    <col min="14345" max="14345" width="23.54296875" style="125" customWidth="1"/>
    <col min="14346" max="14346" width="14" style="125" customWidth="1"/>
    <col min="14347" max="14347" width="12.453125" style="125" customWidth="1"/>
    <col min="14348" max="14348" width="15.453125" style="125" customWidth="1"/>
    <col min="14349" max="14349" width="12.453125" style="125" customWidth="1"/>
    <col min="14350" max="14350" width="14.453125" style="125" customWidth="1"/>
    <col min="14351" max="14351" width="16" style="125" customWidth="1"/>
    <col min="14352" max="14352" width="11.54296875" style="125" customWidth="1"/>
    <col min="14353" max="14599" width="19.453125" style="125"/>
    <col min="14600" max="14600" width="16.453125" style="125" customWidth="1"/>
    <col min="14601" max="14601" width="23.54296875" style="125" customWidth="1"/>
    <col min="14602" max="14602" width="14" style="125" customWidth="1"/>
    <col min="14603" max="14603" width="12.453125" style="125" customWidth="1"/>
    <col min="14604" max="14604" width="15.453125" style="125" customWidth="1"/>
    <col min="14605" max="14605" width="12.453125" style="125" customWidth="1"/>
    <col min="14606" max="14606" width="14.453125" style="125" customWidth="1"/>
    <col min="14607" max="14607" width="16" style="125" customWidth="1"/>
    <col min="14608" max="14608" width="11.54296875" style="125" customWidth="1"/>
    <col min="14609" max="14855" width="19.453125" style="125"/>
    <col min="14856" max="14856" width="16.453125" style="125" customWidth="1"/>
    <col min="14857" max="14857" width="23.54296875" style="125" customWidth="1"/>
    <col min="14858" max="14858" width="14" style="125" customWidth="1"/>
    <col min="14859" max="14859" width="12.453125" style="125" customWidth="1"/>
    <col min="14860" max="14860" width="15.453125" style="125" customWidth="1"/>
    <col min="14861" max="14861" width="12.453125" style="125" customWidth="1"/>
    <col min="14862" max="14862" width="14.453125" style="125" customWidth="1"/>
    <col min="14863" max="14863" width="16" style="125" customWidth="1"/>
    <col min="14864" max="14864" width="11.54296875" style="125" customWidth="1"/>
    <col min="14865" max="15111" width="19.453125" style="125"/>
    <col min="15112" max="15112" width="16.453125" style="125" customWidth="1"/>
    <col min="15113" max="15113" width="23.54296875" style="125" customWidth="1"/>
    <col min="15114" max="15114" width="14" style="125" customWidth="1"/>
    <col min="15115" max="15115" width="12.453125" style="125" customWidth="1"/>
    <col min="15116" max="15116" width="15.453125" style="125" customWidth="1"/>
    <col min="15117" max="15117" width="12.453125" style="125" customWidth="1"/>
    <col min="15118" max="15118" width="14.453125" style="125" customWidth="1"/>
    <col min="15119" max="15119" width="16" style="125" customWidth="1"/>
    <col min="15120" max="15120" width="11.54296875" style="125" customWidth="1"/>
    <col min="15121" max="15367" width="19.453125" style="125"/>
    <col min="15368" max="15368" width="16.453125" style="125" customWidth="1"/>
    <col min="15369" max="15369" width="23.54296875" style="125" customWidth="1"/>
    <col min="15370" max="15370" width="14" style="125" customWidth="1"/>
    <col min="15371" max="15371" width="12.453125" style="125" customWidth="1"/>
    <col min="15372" max="15372" width="15.453125" style="125" customWidth="1"/>
    <col min="15373" max="15373" width="12.453125" style="125" customWidth="1"/>
    <col min="15374" max="15374" width="14.453125" style="125" customWidth="1"/>
    <col min="15375" max="15375" width="16" style="125" customWidth="1"/>
    <col min="15376" max="15376" width="11.54296875" style="125" customWidth="1"/>
    <col min="15377" max="15623" width="19.453125" style="125"/>
    <col min="15624" max="15624" width="16.453125" style="125" customWidth="1"/>
    <col min="15625" max="15625" width="23.54296875" style="125" customWidth="1"/>
    <col min="15626" max="15626" width="14" style="125" customWidth="1"/>
    <col min="15627" max="15627" width="12.453125" style="125" customWidth="1"/>
    <col min="15628" max="15628" width="15.453125" style="125" customWidth="1"/>
    <col min="15629" max="15629" width="12.453125" style="125" customWidth="1"/>
    <col min="15630" max="15630" width="14.453125" style="125" customWidth="1"/>
    <col min="15631" max="15631" width="16" style="125" customWidth="1"/>
    <col min="15632" max="15632" width="11.54296875" style="125" customWidth="1"/>
    <col min="15633" max="15879" width="19.453125" style="125"/>
    <col min="15880" max="15880" width="16.453125" style="125" customWidth="1"/>
    <col min="15881" max="15881" width="23.54296875" style="125" customWidth="1"/>
    <col min="15882" max="15882" width="14" style="125" customWidth="1"/>
    <col min="15883" max="15883" width="12.453125" style="125" customWidth="1"/>
    <col min="15884" max="15884" width="15.453125" style="125" customWidth="1"/>
    <col min="15885" max="15885" width="12.453125" style="125" customWidth="1"/>
    <col min="15886" max="15886" width="14.453125" style="125" customWidth="1"/>
    <col min="15887" max="15887" width="16" style="125" customWidth="1"/>
    <col min="15888" max="15888" width="11.54296875" style="125" customWidth="1"/>
    <col min="15889" max="16135" width="19.453125" style="125"/>
    <col min="16136" max="16136" width="16.453125" style="125" customWidth="1"/>
    <col min="16137" max="16137" width="23.54296875" style="125" customWidth="1"/>
    <col min="16138" max="16138" width="14" style="125" customWidth="1"/>
    <col min="16139" max="16139" width="12.453125" style="125" customWidth="1"/>
    <col min="16140" max="16140" width="15.453125" style="125" customWidth="1"/>
    <col min="16141" max="16141" width="12.453125" style="125" customWidth="1"/>
    <col min="16142" max="16142" width="14.453125" style="125" customWidth="1"/>
    <col min="16143" max="16143" width="16" style="125" customWidth="1"/>
    <col min="16144" max="16144" width="11.54296875" style="125" customWidth="1"/>
    <col min="16145" max="16384" width="19.453125" style="125"/>
  </cols>
  <sheetData>
    <row r="1" spans="2:37">
      <c r="G1" s="257"/>
      <c r="H1" s="126"/>
      <c r="I1" s="1491"/>
      <c r="J1" s="1491"/>
      <c r="K1" s="1491"/>
      <c r="L1" s="1491"/>
    </row>
    <row r="2" spans="2:37" ht="20.149999999999999" customHeight="1">
      <c r="F2" s="149"/>
      <c r="U2" s="149"/>
    </row>
    <row r="3" spans="2:37" ht="13" thickBot="1">
      <c r="B3" s="123" t="s">
        <v>134</v>
      </c>
      <c r="C3" s="157"/>
      <c r="D3" s="128"/>
      <c r="E3" s="128"/>
      <c r="F3" s="128"/>
      <c r="G3" s="128"/>
      <c r="H3" s="128"/>
      <c r="J3" s="128"/>
      <c r="T3" s="128"/>
      <c r="U3" s="128"/>
      <c r="V3" s="128"/>
      <c r="W3" s="128"/>
      <c r="X3" s="128"/>
      <c r="Y3" s="128"/>
      <c r="Z3" s="158"/>
    </row>
    <row r="4" spans="2:37" ht="49.5" customHeight="1" thickBot="1">
      <c r="B4" s="124" t="s">
        <v>4762</v>
      </c>
      <c r="C4" s="122" t="s">
        <v>4763</v>
      </c>
      <c r="D4" s="122" t="s">
        <v>4764</v>
      </c>
      <c r="E4" s="122" t="s">
        <v>453</v>
      </c>
      <c r="F4" s="122" t="s">
        <v>4765</v>
      </c>
      <c r="G4" s="122" t="s">
        <v>62</v>
      </c>
      <c r="H4" s="122" t="s">
        <v>63</v>
      </c>
      <c r="I4" s="122" t="s">
        <v>16</v>
      </c>
      <c r="J4" s="122" t="s">
        <v>4766</v>
      </c>
      <c r="K4" s="122" t="s">
        <v>4767</v>
      </c>
      <c r="L4" s="268" t="s">
        <v>709</v>
      </c>
      <c r="M4" s="122" t="s">
        <v>4768</v>
      </c>
      <c r="N4" s="122" t="s">
        <v>4769</v>
      </c>
      <c r="O4" s="122" t="s">
        <v>4770</v>
      </c>
      <c r="P4" s="122" t="s">
        <v>4771</v>
      </c>
      <c r="T4" s="128"/>
      <c r="U4" s="128"/>
      <c r="V4" s="128"/>
      <c r="W4" s="128"/>
      <c r="X4" s="128"/>
      <c r="Y4" s="128"/>
      <c r="Z4" s="158"/>
    </row>
    <row r="5" spans="2:37" s="131" customFormat="1" ht="14.5" customHeight="1">
      <c r="B5" s="1484" t="s">
        <v>527</v>
      </c>
      <c r="C5" s="836" t="s">
        <v>266</v>
      </c>
      <c r="D5" s="1492" t="s">
        <v>1382</v>
      </c>
      <c r="E5" s="1493">
        <v>491.087199569495</v>
      </c>
      <c r="F5" s="1495">
        <v>44805</v>
      </c>
      <c r="G5" s="837" t="s">
        <v>4772</v>
      </c>
      <c r="H5" s="838" t="s">
        <v>44</v>
      </c>
      <c r="I5" s="605">
        <v>45931</v>
      </c>
      <c r="J5" s="1497">
        <v>51867</v>
      </c>
      <c r="K5" s="1498">
        <v>116.9</v>
      </c>
      <c r="L5" s="1497">
        <v>45170</v>
      </c>
      <c r="M5" s="1502" t="s">
        <v>4773</v>
      </c>
      <c r="N5" s="1502" t="s">
        <v>4774</v>
      </c>
      <c r="O5" s="1501" t="s">
        <v>4775</v>
      </c>
      <c r="P5" s="1501" t="s">
        <v>4776</v>
      </c>
      <c r="T5" s="835"/>
      <c r="U5" s="835"/>
      <c r="V5" s="835"/>
      <c r="W5" s="835"/>
      <c r="X5" s="835"/>
      <c r="Y5" s="835"/>
      <c r="Z5" s="9"/>
    </row>
    <row r="6" spans="2:37" s="131" customFormat="1" ht="14.5" customHeight="1">
      <c r="B6" s="1484"/>
      <c r="C6" s="836" t="s">
        <v>267</v>
      </c>
      <c r="D6" s="1492"/>
      <c r="E6" s="1494"/>
      <c r="F6" s="1496"/>
      <c r="G6" s="837" t="s">
        <v>4777</v>
      </c>
      <c r="H6" s="1504" t="s">
        <v>145</v>
      </c>
      <c r="I6" s="605">
        <v>45931</v>
      </c>
      <c r="J6" s="1497"/>
      <c r="K6" s="1499"/>
      <c r="L6" s="1497">
        <v>43983</v>
      </c>
      <c r="M6" s="1502"/>
      <c r="N6" s="1502"/>
      <c r="O6" s="1502"/>
      <c r="P6" s="1502"/>
      <c r="T6" s="835"/>
      <c r="U6" s="835"/>
      <c r="V6" s="835"/>
      <c r="W6" s="835"/>
      <c r="X6" s="835"/>
      <c r="Y6" s="835"/>
      <c r="Z6" s="9"/>
    </row>
    <row r="7" spans="2:37" s="131" customFormat="1" ht="14.5" customHeight="1" thickBot="1">
      <c r="B7" s="1484"/>
      <c r="C7" s="836" t="s">
        <v>424</v>
      </c>
      <c r="D7" s="1492"/>
      <c r="E7" s="1494"/>
      <c r="F7" s="1496"/>
      <c r="G7" s="837">
        <v>800</v>
      </c>
      <c r="H7" s="1504"/>
      <c r="I7" s="578">
        <v>42125</v>
      </c>
      <c r="J7" s="1497"/>
      <c r="K7" s="1500"/>
      <c r="L7" s="1497">
        <v>43983</v>
      </c>
      <c r="M7" s="1502"/>
      <c r="N7" s="1502"/>
      <c r="O7" s="1503"/>
      <c r="P7" s="1503"/>
      <c r="T7" s="835"/>
      <c r="U7" s="835"/>
      <c r="V7" s="835"/>
      <c r="W7" s="835"/>
      <c r="X7" s="835"/>
      <c r="Y7" s="835"/>
      <c r="Z7" s="9"/>
    </row>
    <row r="8" spans="2:37" ht="13" thickBot="1">
      <c r="B8" s="557" t="s">
        <v>975</v>
      </c>
      <c r="C8" s="558" t="s">
        <v>430</v>
      </c>
      <c r="D8" s="561" t="s">
        <v>976</v>
      </c>
      <c r="E8" s="559">
        <v>65.692910850000004</v>
      </c>
      <c r="F8" s="560">
        <v>45139</v>
      </c>
      <c r="G8" s="562">
        <v>225</v>
      </c>
      <c r="H8" s="561" t="s">
        <v>4778</v>
      </c>
      <c r="I8" s="573" t="s">
        <v>989</v>
      </c>
      <c r="J8" s="560">
        <v>51987</v>
      </c>
      <c r="K8" s="839">
        <v>8.7087293399999997</v>
      </c>
      <c r="L8" s="560">
        <v>45078</v>
      </c>
      <c r="M8" s="573" t="s">
        <v>4779</v>
      </c>
      <c r="N8" s="573" t="s">
        <v>1374</v>
      </c>
      <c r="O8" s="573" t="s">
        <v>4780</v>
      </c>
      <c r="P8" s="573" t="s">
        <v>4781</v>
      </c>
      <c r="T8" s="128"/>
      <c r="U8" s="128"/>
      <c r="V8" s="128"/>
      <c r="W8" s="128"/>
      <c r="X8" s="128"/>
      <c r="Y8" s="128"/>
      <c r="Z8" s="158"/>
    </row>
    <row r="9" spans="2:37" ht="12.5">
      <c r="T9" s="128"/>
      <c r="U9" s="128"/>
      <c r="V9" s="128"/>
      <c r="W9" s="128"/>
      <c r="X9" s="128"/>
      <c r="Y9" s="128"/>
      <c r="Z9" s="158"/>
    </row>
    <row r="10" spans="2:37" ht="12.65" customHeight="1">
      <c r="B10" s="191" t="s">
        <v>455</v>
      </c>
      <c r="C10" s="168"/>
      <c r="D10" s="168"/>
      <c r="E10" s="498"/>
      <c r="F10" s="498"/>
      <c r="G10" s="190"/>
      <c r="H10" s="190"/>
      <c r="I10" s="190"/>
      <c r="J10" s="168"/>
      <c r="K10" s="190"/>
    </row>
    <row r="11" spans="2:37" ht="12.65" customHeight="1">
      <c r="B11" s="1490" t="s">
        <v>553</v>
      </c>
      <c r="C11" s="1490"/>
      <c r="D11" s="1490"/>
      <c r="E11" s="1490"/>
      <c r="F11" s="1490"/>
      <c r="G11" s="1490"/>
      <c r="H11" s="1490"/>
      <c r="I11" s="1490"/>
      <c r="J11" s="1490"/>
      <c r="K11" s="1490"/>
      <c r="L11" s="186"/>
      <c r="M11" s="180"/>
      <c r="N11" s="181"/>
      <c r="O11" s="181"/>
      <c r="P11" s="181"/>
      <c r="Q11" s="182"/>
      <c r="R11" s="156"/>
      <c r="S11" s="182"/>
      <c r="T11" s="180"/>
      <c r="U11" s="183"/>
      <c r="V11" s="180"/>
      <c r="W11" s="183"/>
      <c r="X11" s="180"/>
      <c r="Y11" s="183"/>
      <c r="Z11" s="180"/>
      <c r="AA11" s="183"/>
      <c r="AD11" s="180"/>
      <c r="AE11" s="183"/>
      <c r="AF11" s="180"/>
      <c r="AG11" s="183"/>
      <c r="AH11" s="180"/>
      <c r="AI11" s="183"/>
      <c r="AJ11" s="180"/>
      <c r="AK11" s="183"/>
    </row>
    <row r="12" spans="2:37" ht="12.65" customHeight="1">
      <c r="B12" s="1490" t="s">
        <v>977</v>
      </c>
      <c r="C12" s="1490"/>
      <c r="D12" s="1490"/>
      <c r="E12" s="1490"/>
      <c r="F12" s="1490"/>
      <c r="G12" s="1490"/>
      <c r="H12" s="1490"/>
      <c r="I12" s="1490"/>
      <c r="J12" s="1490"/>
      <c r="K12" s="1490"/>
      <c r="M12" s="155"/>
      <c r="N12" s="181"/>
      <c r="O12" s="181"/>
      <c r="P12" s="181"/>
      <c r="Q12" s="184"/>
      <c r="R12" s="156"/>
      <c r="S12" s="182"/>
      <c r="T12" s="180"/>
      <c r="U12" s="183"/>
      <c r="V12" s="180"/>
      <c r="W12" s="183"/>
      <c r="X12" s="180"/>
      <c r="Y12" s="183"/>
      <c r="Z12" s="180"/>
      <c r="AA12" s="183"/>
      <c r="AD12" s="180"/>
      <c r="AE12" s="183"/>
      <c r="AF12" s="180"/>
      <c r="AG12" s="183"/>
      <c r="AH12" s="180"/>
      <c r="AI12" s="183"/>
      <c r="AJ12" s="180"/>
      <c r="AK12" s="183"/>
    </row>
    <row r="13" spans="2:37" ht="12.65" customHeight="1">
      <c r="B13" s="125"/>
      <c r="C13" s="125"/>
      <c r="K13" s="125"/>
      <c r="L13" s="170"/>
      <c r="M13" s="170"/>
      <c r="N13" s="181"/>
      <c r="O13" s="181"/>
      <c r="P13" s="181"/>
      <c r="Q13" s="184"/>
      <c r="R13" s="156"/>
      <c r="S13" s="182"/>
      <c r="T13" s="180"/>
      <c r="U13" s="183"/>
      <c r="V13" s="180"/>
      <c r="W13" s="183"/>
      <c r="X13" s="180"/>
      <c r="Y13" s="183"/>
      <c r="Z13" s="180"/>
      <c r="AA13" s="183"/>
      <c r="AD13" s="185"/>
      <c r="AE13" s="183"/>
      <c r="AF13" s="180"/>
      <c r="AG13" s="183"/>
      <c r="AH13" s="180"/>
      <c r="AI13" s="183"/>
      <c r="AJ13" s="180"/>
      <c r="AK13" s="183"/>
    </row>
    <row r="14" spans="2:37">
      <c r="B14" s="125"/>
      <c r="C14" s="125"/>
      <c r="K14" s="125"/>
      <c r="L14" s="186"/>
      <c r="M14" s="180"/>
      <c r="N14" s="181"/>
      <c r="O14" s="181"/>
      <c r="P14" s="181"/>
      <c r="Q14" s="184"/>
      <c r="R14" s="156"/>
      <c r="S14" s="182"/>
      <c r="T14" s="180"/>
      <c r="U14" s="183"/>
      <c r="V14" s="180"/>
      <c r="W14" s="183"/>
      <c r="X14" s="180"/>
      <c r="Y14" s="183"/>
      <c r="Z14" s="180"/>
      <c r="AA14" s="183"/>
      <c r="AD14" s="180"/>
      <c r="AE14" s="183"/>
      <c r="AF14" s="180"/>
      <c r="AG14" s="183"/>
      <c r="AH14" s="180"/>
      <c r="AI14" s="183"/>
      <c r="AJ14" s="180"/>
      <c r="AK14" s="183"/>
    </row>
    <row r="15" spans="2:37">
      <c r="H15" s="156"/>
      <c r="I15" s="156"/>
      <c r="J15" s="180"/>
      <c r="K15" s="180"/>
      <c r="L15" s="186"/>
    </row>
    <row r="16" spans="2:37">
      <c r="H16" s="156"/>
      <c r="I16" s="156"/>
      <c r="J16" s="180"/>
      <c r="K16" s="180"/>
      <c r="L16" s="186"/>
    </row>
    <row r="17" spans="8:12">
      <c r="H17" s="156"/>
      <c r="I17" s="156"/>
      <c r="J17" s="180"/>
      <c r="K17" s="180"/>
      <c r="L17" s="186"/>
    </row>
    <row r="18" spans="8:12">
      <c r="H18" s="156"/>
      <c r="I18" s="156"/>
      <c r="J18" s="180"/>
      <c r="K18" s="180"/>
      <c r="L18" s="186"/>
    </row>
    <row r="19" spans="8:12">
      <c r="H19" s="156"/>
      <c r="I19" s="156"/>
      <c r="J19" s="180"/>
      <c r="K19" s="180"/>
      <c r="L19" s="186"/>
    </row>
  </sheetData>
  <mergeCells count="16">
    <mergeCell ref="O5:O7"/>
    <mergeCell ref="N5:N7"/>
    <mergeCell ref="P5:P7"/>
    <mergeCell ref="M5:M7"/>
    <mergeCell ref="H6:H7"/>
    <mergeCell ref="B11:K11"/>
    <mergeCell ref="B12:K12"/>
    <mergeCell ref="K1:L1"/>
    <mergeCell ref="I1:J1"/>
    <mergeCell ref="B5:B7"/>
    <mergeCell ref="D5:D7"/>
    <mergeCell ref="E5:E7"/>
    <mergeCell ref="F5:F7"/>
    <mergeCell ref="J5:J7"/>
    <mergeCell ref="K5:K7"/>
    <mergeCell ref="L5:L7"/>
  </mergeCells>
  <printOptions horizontalCentered="1"/>
  <pageMargins left="7.874015748031496E-2" right="7.874015748031496E-2" top="1.7716535433070868" bottom="0.78740157480314965" header="0.51181102362204722" footer="0.51181102362204722"/>
  <pageSetup paperSize="9" scale="46"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6">
    <tabColor theme="9" tint="-0.249977111117893"/>
    <pageSetUpPr fitToPage="1"/>
  </sheetPr>
  <dimension ref="B1:AD24"/>
  <sheetViews>
    <sheetView showGridLines="0" view="pageBreakPreview" zoomScale="90" zoomScaleNormal="115" zoomScaleSheetLayoutView="90" zoomScalePageLayoutView="55" workbookViewId="0">
      <selection activeCell="I16" sqref="A13:I16"/>
    </sheetView>
  </sheetViews>
  <sheetFormatPr defaultColWidth="19.453125" defaultRowHeight="12"/>
  <cols>
    <col min="1" max="1" width="2" style="126" customWidth="1"/>
    <col min="2" max="2" width="18.54296875" style="126" customWidth="1"/>
    <col min="3" max="3" width="16.453125" style="126" customWidth="1"/>
    <col min="4" max="13" width="14.54296875" style="126" customWidth="1"/>
    <col min="14" max="14" width="13.453125" style="126" customWidth="1"/>
    <col min="15" max="16" width="12.54296875" style="126" customWidth="1"/>
    <col min="17" max="17" width="11.54296875" style="126" customWidth="1"/>
    <col min="18" max="18" width="12.453125" style="126" customWidth="1"/>
    <col min="19" max="19" width="14.453125" style="126" customWidth="1"/>
    <col min="20" max="20" width="13.54296875" style="126" customWidth="1"/>
    <col min="21" max="30" width="12" style="126" customWidth="1"/>
    <col min="31" max="16384" width="19.453125" style="126"/>
  </cols>
  <sheetData>
    <row r="1" spans="2:30" ht="33.65" customHeight="1"/>
    <row r="2" spans="2:30" ht="7.5" customHeight="1"/>
    <row r="3" spans="2:30" ht="13">
      <c r="B3" s="8" t="s">
        <v>128</v>
      </c>
      <c r="C3" s="14"/>
      <c r="D3" s="14"/>
      <c r="E3" s="14"/>
      <c r="F3" s="14"/>
      <c r="G3" s="14"/>
      <c r="H3" s="14"/>
      <c r="I3" s="14"/>
      <c r="J3" s="14"/>
      <c r="K3" s="14"/>
      <c r="L3" s="14"/>
      <c r="M3" s="14"/>
      <c r="N3" s="14"/>
      <c r="O3" s="14"/>
    </row>
    <row r="4" spans="2:30" ht="13">
      <c r="B4" s="9"/>
      <c r="C4" s="24"/>
      <c r="D4" s="24"/>
      <c r="E4" s="24"/>
      <c r="F4" s="24"/>
      <c r="G4" s="24"/>
      <c r="H4" s="24"/>
      <c r="I4" s="24"/>
      <c r="J4" s="24"/>
      <c r="K4" s="24"/>
      <c r="L4" s="24"/>
      <c r="M4" s="24"/>
      <c r="N4" s="24"/>
      <c r="O4" s="14"/>
    </row>
    <row r="5" spans="2:30" ht="13">
      <c r="B5" s="8" t="s">
        <v>129</v>
      </c>
      <c r="C5" s="24"/>
      <c r="D5" s="24"/>
      <c r="E5" s="24"/>
      <c r="F5" s="24"/>
      <c r="G5" s="24"/>
      <c r="H5" s="24"/>
      <c r="I5" s="24"/>
      <c r="J5" s="24"/>
      <c r="K5" s="24"/>
      <c r="L5" s="24"/>
      <c r="M5" s="24"/>
      <c r="N5" s="24"/>
      <c r="O5" s="14"/>
    </row>
    <row r="6" spans="2:30" ht="13">
      <c r="B6" s="10"/>
      <c r="C6" s="24"/>
      <c r="D6" s="24"/>
      <c r="E6" s="24"/>
      <c r="F6" s="24"/>
      <c r="G6" s="24"/>
      <c r="H6" s="24"/>
      <c r="I6" s="24"/>
      <c r="J6" s="24"/>
      <c r="K6" s="24"/>
      <c r="L6" s="24"/>
      <c r="M6" s="24"/>
      <c r="N6" s="24"/>
      <c r="O6" s="14"/>
    </row>
    <row r="7" spans="2:30" ht="13.5" thickBot="1">
      <c r="B7" s="8" t="s">
        <v>130</v>
      </c>
      <c r="C7" s="24"/>
      <c r="D7" s="24"/>
      <c r="E7" s="24"/>
      <c r="F7" s="24"/>
      <c r="G7" s="24"/>
      <c r="H7" s="24"/>
      <c r="I7" s="24"/>
      <c r="J7" s="24"/>
      <c r="K7" s="24"/>
      <c r="L7" s="24"/>
      <c r="M7" s="24"/>
      <c r="N7" s="24"/>
      <c r="O7" s="24"/>
      <c r="P7" s="24"/>
      <c r="Q7" s="24"/>
      <c r="R7" s="14"/>
    </row>
    <row r="8" spans="2:30" ht="15.75" customHeight="1" thickBot="1">
      <c r="B8" s="1419" t="s">
        <v>4782</v>
      </c>
      <c r="C8" s="1419" t="s">
        <v>71</v>
      </c>
      <c r="D8" s="1419" t="s">
        <v>245</v>
      </c>
      <c r="E8" s="1419" t="s">
        <v>72</v>
      </c>
      <c r="F8" s="1506" t="s">
        <v>4783</v>
      </c>
      <c r="G8" s="1506"/>
      <c r="H8" s="1506"/>
      <c r="I8" s="1506"/>
      <c r="J8" s="1506"/>
      <c r="K8" s="1506"/>
      <c r="L8" s="1506"/>
      <c r="M8" s="1419" t="s">
        <v>74</v>
      </c>
      <c r="N8" s="1419" t="s">
        <v>75</v>
      </c>
      <c r="O8" s="1419" t="s">
        <v>246</v>
      </c>
      <c r="P8" s="1419" t="s">
        <v>4784</v>
      </c>
      <c r="Q8" s="1419" t="s">
        <v>76</v>
      </c>
      <c r="R8" s="1419" t="s">
        <v>4785</v>
      </c>
      <c r="S8" s="1419" t="s">
        <v>867</v>
      </c>
      <c r="T8" s="1419" t="s">
        <v>414</v>
      </c>
      <c r="U8" s="1419" t="s">
        <v>4786</v>
      </c>
      <c r="V8" s="1419" t="s">
        <v>260</v>
      </c>
      <c r="W8" s="1415" t="s">
        <v>258</v>
      </c>
      <c r="X8" s="1415"/>
      <c r="Y8" s="1415"/>
      <c r="Z8" s="1415"/>
      <c r="AA8" s="1415"/>
      <c r="AB8" s="1415"/>
      <c r="AC8" s="1415"/>
      <c r="AD8" s="1415"/>
    </row>
    <row r="9" spans="2:30" ht="15" customHeight="1">
      <c r="B9" s="1505"/>
      <c r="C9" s="1505"/>
      <c r="D9" s="1505"/>
      <c r="E9" s="1505"/>
      <c r="F9" s="1419" t="s">
        <v>869</v>
      </c>
      <c r="G9" s="1419" t="s">
        <v>392</v>
      </c>
      <c r="H9" s="1419" t="s">
        <v>868</v>
      </c>
      <c r="I9" s="1419" t="s">
        <v>1730</v>
      </c>
      <c r="J9" s="1419" t="s">
        <v>1731</v>
      </c>
      <c r="K9" s="1419" t="s">
        <v>1732</v>
      </c>
      <c r="L9" s="1419" t="s">
        <v>1733</v>
      </c>
      <c r="M9" s="1505"/>
      <c r="N9" s="1505"/>
      <c r="O9" s="1505"/>
      <c r="P9" s="1505"/>
      <c r="Q9" s="1505"/>
      <c r="R9" s="1505"/>
      <c r="S9" s="1505"/>
      <c r="T9" s="1505"/>
      <c r="U9" s="1505"/>
      <c r="V9" s="1505"/>
      <c r="W9" s="1505" t="s">
        <v>4787</v>
      </c>
      <c r="X9" s="1505"/>
      <c r="Y9" s="1505" t="s">
        <v>4788</v>
      </c>
      <c r="Z9" s="1505"/>
      <c r="AA9" s="1505" t="s">
        <v>4789</v>
      </c>
      <c r="AB9" s="1505"/>
      <c r="AC9" s="1505" t="s">
        <v>4790</v>
      </c>
      <c r="AD9" s="1505"/>
    </row>
    <row r="10" spans="2:30" ht="15" customHeight="1" thickBot="1">
      <c r="B10" s="1420"/>
      <c r="C10" s="1420"/>
      <c r="D10" s="1420"/>
      <c r="E10" s="1420"/>
      <c r="F10" s="1420"/>
      <c r="G10" s="1420"/>
      <c r="H10" s="1420"/>
      <c r="I10" s="1420"/>
      <c r="J10" s="1420"/>
      <c r="K10" s="1420"/>
      <c r="L10" s="1420"/>
      <c r="M10" s="1420"/>
      <c r="N10" s="1420"/>
      <c r="O10" s="1420"/>
      <c r="P10" s="1420"/>
      <c r="Q10" s="1420"/>
      <c r="R10" s="1420"/>
      <c r="S10" s="1420"/>
      <c r="T10" s="1420"/>
      <c r="U10" s="1420"/>
      <c r="V10" s="1420"/>
      <c r="W10" s="253" t="s">
        <v>70</v>
      </c>
      <c r="X10" s="253" t="s">
        <v>4791</v>
      </c>
      <c r="Y10" s="253" t="s">
        <v>4792</v>
      </c>
      <c r="Z10" s="253" t="s">
        <v>4793</v>
      </c>
      <c r="AA10" s="253" t="s">
        <v>4794</v>
      </c>
      <c r="AB10" s="253" t="s">
        <v>4795</v>
      </c>
      <c r="AC10" s="253" t="s">
        <v>4796</v>
      </c>
      <c r="AD10" s="253" t="s">
        <v>4797</v>
      </c>
    </row>
    <row r="11" spans="2:30" ht="18.75" customHeight="1" thickBot="1">
      <c r="B11" s="1127" t="s">
        <v>911</v>
      </c>
      <c r="C11" s="526" t="s">
        <v>476</v>
      </c>
      <c r="D11" s="526" t="s">
        <v>474</v>
      </c>
      <c r="E11" s="527" t="s">
        <v>4798</v>
      </c>
      <c r="F11" s="528">
        <v>13.33</v>
      </c>
      <c r="G11" s="529">
        <v>44652</v>
      </c>
      <c r="H11" s="530">
        <v>12.06</v>
      </c>
      <c r="I11" s="528">
        <v>0</v>
      </c>
      <c r="J11" s="528"/>
      <c r="K11" s="528"/>
      <c r="L11" s="528"/>
      <c r="M11" s="531">
        <v>1.05</v>
      </c>
      <c r="N11" s="532">
        <v>0.97</v>
      </c>
      <c r="O11" s="533" t="s">
        <v>623</v>
      </c>
      <c r="P11" s="534">
        <v>45261</v>
      </c>
      <c r="Q11" s="535">
        <v>44075</v>
      </c>
      <c r="R11" s="533" t="s">
        <v>4799</v>
      </c>
      <c r="S11" s="536">
        <v>0.97799999999999998</v>
      </c>
      <c r="T11" s="533" t="s">
        <v>477</v>
      </c>
      <c r="U11" s="894" t="s">
        <v>4800</v>
      </c>
      <c r="V11" s="1209" t="s">
        <v>4801</v>
      </c>
      <c r="W11" s="1128">
        <v>0</v>
      </c>
      <c r="X11" s="1128">
        <v>0</v>
      </c>
      <c r="Y11" s="1128"/>
      <c r="Z11" s="1128"/>
      <c r="AA11" s="1128"/>
      <c r="AB11" s="1128"/>
      <c r="AC11" s="1128"/>
      <c r="AD11" s="1128"/>
    </row>
    <row r="12" spans="2:30" ht="19.399999999999999" customHeight="1" thickBot="1">
      <c r="B12" s="541" t="s">
        <v>1872</v>
      </c>
      <c r="C12" s="541" t="s">
        <v>598</v>
      </c>
      <c r="D12" s="541" t="s">
        <v>249</v>
      </c>
      <c r="E12" s="542" t="s">
        <v>4802</v>
      </c>
      <c r="F12" s="627" t="s">
        <v>1878</v>
      </c>
      <c r="G12" s="543">
        <v>45474</v>
      </c>
      <c r="H12" s="544">
        <v>2292.61327721</v>
      </c>
      <c r="I12" s="544">
        <v>33.182000000000002</v>
      </c>
      <c r="J12" s="544"/>
      <c r="K12" s="1092"/>
      <c r="L12" s="1092"/>
      <c r="M12" s="545">
        <v>302.39999999999998</v>
      </c>
      <c r="N12" s="546" t="s">
        <v>912</v>
      </c>
      <c r="O12" s="547">
        <v>44805</v>
      </c>
      <c r="P12" s="548">
        <v>45474</v>
      </c>
      <c r="Q12" s="548">
        <v>44774</v>
      </c>
      <c r="R12" s="547">
        <v>57589</v>
      </c>
      <c r="S12" s="549">
        <v>0.97430000000000005</v>
      </c>
      <c r="T12" s="550" t="s">
        <v>4803</v>
      </c>
      <c r="U12" s="802" t="s">
        <v>4804</v>
      </c>
      <c r="V12" s="313" t="s">
        <v>4805</v>
      </c>
      <c r="W12" s="1129">
        <v>20.04</v>
      </c>
      <c r="X12" s="1314" t="s">
        <v>1883</v>
      </c>
      <c r="Y12" s="1129"/>
      <c r="Z12" s="1129"/>
      <c r="AA12" s="1129"/>
      <c r="AB12" s="1129"/>
      <c r="AC12" s="1129"/>
      <c r="AD12" s="1129"/>
    </row>
    <row r="13" spans="2:30" s="251" customFormat="1" ht="19.399999999999999" customHeight="1" thickBot="1">
      <c r="B13" s="526" t="s">
        <v>4806</v>
      </c>
      <c r="C13" s="537" t="s">
        <v>682</v>
      </c>
      <c r="D13" s="537" t="s">
        <v>4807</v>
      </c>
      <c r="E13" s="538" t="s">
        <v>4808</v>
      </c>
      <c r="F13" s="539" t="s">
        <v>1882</v>
      </c>
      <c r="G13" s="540">
        <v>44470</v>
      </c>
      <c r="H13" s="528">
        <v>100.9</v>
      </c>
      <c r="I13" s="628">
        <v>3.22</v>
      </c>
      <c r="J13" s="628"/>
      <c r="K13" s="628"/>
      <c r="L13" s="628"/>
      <c r="M13" s="629">
        <v>27</v>
      </c>
      <c r="N13" s="630">
        <v>10.78</v>
      </c>
      <c r="O13" s="631" t="s">
        <v>1873</v>
      </c>
      <c r="P13" s="632" t="s">
        <v>1875</v>
      </c>
      <c r="Q13" s="632">
        <v>45108</v>
      </c>
      <c r="R13" s="633">
        <v>57748</v>
      </c>
      <c r="S13" s="634" t="s">
        <v>1874</v>
      </c>
      <c r="T13" s="533" t="s">
        <v>4809</v>
      </c>
      <c r="U13" s="1209" t="s">
        <v>4810</v>
      </c>
      <c r="V13" s="1209" t="s">
        <v>4811</v>
      </c>
      <c r="W13" s="1128">
        <v>0</v>
      </c>
      <c r="X13" s="1128">
        <v>0</v>
      </c>
      <c r="Y13" s="1128"/>
      <c r="Z13" s="1128"/>
      <c r="AA13" s="1128"/>
      <c r="AB13" s="1128"/>
      <c r="AC13" s="1128"/>
      <c r="AD13" s="1128"/>
    </row>
    <row r="14" spans="2:30" ht="13.5" customHeight="1"/>
    <row r="15" spans="2:30" ht="13.5" customHeight="1">
      <c r="B15" s="126" t="s">
        <v>909</v>
      </c>
    </row>
    <row r="16" spans="2:30" ht="13.5" customHeight="1">
      <c r="B16" s="126" t="s">
        <v>910</v>
      </c>
    </row>
    <row r="17" spans="2:2" ht="13.5" customHeight="1">
      <c r="B17" s="126" t="s">
        <v>1869</v>
      </c>
    </row>
    <row r="18" spans="2:2" ht="13.5" customHeight="1">
      <c r="B18" s="126" t="s">
        <v>1870</v>
      </c>
    </row>
    <row r="19" spans="2:2" ht="13.5" customHeight="1">
      <c r="B19" s="126" t="s">
        <v>1871</v>
      </c>
    </row>
    <row r="20" spans="2:2" ht="13.5" customHeight="1">
      <c r="B20" s="126" t="s">
        <v>1876</v>
      </c>
    </row>
    <row r="21" spans="2:2" ht="13.5" customHeight="1">
      <c r="B21" s="126" t="s">
        <v>1877</v>
      </c>
    </row>
    <row r="22" spans="2:2" ht="13.5" customHeight="1">
      <c r="B22" s="126" t="s">
        <v>1879</v>
      </c>
    </row>
    <row r="23" spans="2:2" ht="13.5" customHeight="1">
      <c r="B23" s="126" t="s">
        <v>1880</v>
      </c>
    </row>
    <row r="24" spans="2:2" ht="13.5" customHeight="1">
      <c r="B24" s="126" t="s">
        <v>1881</v>
      </c>
    </row>
  </sheetData>
  <mergeCells count="27">
    <mergeCell ref="W8:AD8"/>
    <mergeCell ref="U8:U10"/>
    <mergeCell ref="V8:V10"/>
    <mergeCell ref="T8:T10"/>
    <mergeCell ref="W9:X9"/>
    <mergeCell ref="Y9:Z9"/>
    <mergeCell ref="AA9:AB9"/>
    <mergeCell ref="AC9:AD9"/>
    <mergeCell ref="O8:O10"/>
    <mergeCell ref="P8:P10"/>
    <mergeCell ref="Q8:Q10"/>
    <mergeCell ref="R8:R10"/>
    <mergeCell ref="S8:S10"/>
    <mergeCell ref="J9:J10"/>
    <mergeCell ref="K9:K10"/>
    <mergeCell ref="N8:N10"/>
    <mergeCell ref="M8:M10"/>
    <mergeCell ref="G9:G10"/>
    <mergeCell ref="H9:H10"/>
    <mergeCell ref="I9:I10"/>
    <mergeCell ref="L9:L10"/>
    <mergeCell ref="F8:L8"/>
    <mergeCell ref="B8:B10"/>
    <mergeCell ref="C8:C10"/>
    <mergeCell ref="D8:D10"/>
    <mergeCell ref="E8:E10"/>
    <mergeCell ref="F9:F10"/>
  </mergeCells>
  <printOptions horizontalCentered="1"/>
  <pageMargins left="7.874015748031496E-2" right="7.874015748031496E-2" top="1.7716535433070868" bottom="0.78740157480314965" header="0.51181102362204722" footer="0.51181102362204722"/>
  <pageSetup paperSize="9" scale="23"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668DF-D8A2-4DEC-B7EE-6B38D935F38B}">
  <sheetPr codeName="Sheet1">
    <tabColor rgb="FF00B050"/>
    <pageSetUpPr fitToPage="1"/>
  </sheetPr>
  <dimension ref="B1:U129"/>
  <sheetViews>
    <sheetView showGridLines="0" tabSelected="1" view="pageBreakPreview" zoomScale="115" zoomScaleNormal="115" zoomScaleSheetLayoutView="115" zoomScalePageLayoutView="70" workbookViewId="0"/>
  </sheetViews>
  <sheetFormatPr defaultColWidth="9.1796875" defaultRowHeight="12.5"/>
  <cols>
    <col min="1" max="1" width="2" style="117" customWidth="1"/>
    <col min="2" max="2" width="15.453125" style="117" customWidth="1"/>
    <col min="3" max="3" width="11.453125" style="117" customWidth="1"/>
    <col min="4" max="4" width="12.453125" style="117" customWidth="1"/>
    <col min="5" max="5" width="13.54296875" style="117" customWidth="1"/>
    <col min="6" max="7" width="12.54296875" style="117" customWidth="1"/>
    <col min="8" max="8" width="10.54296875" style="117" customWidth="1"/>
    <col min="9" max="9" width="11.453125" style="117" customWidth="1"/>
    <col min="10" max="10" width="9.453125" style="117" bestFit="1" customWidth="1"/>
    <col min="11" max="15" width="12.453125" style="117" customWidth="1"/>
    <col min="16" max="16" width="11.453125" style="117" customWidth="1"/>
    <col min="17" max="17" width="11" style="117" customWidth="1"/>
    <col min="18" max="16384" width="9.1796875" style="117"/>
  </cols>
  <sheetData>
    <row r="1" spans="2:21" ht="22.5" customHeight="1">
      <c r="K1" s="889"/>
    </row>
    <row r="3" spans="2:21">
      <c r="B3" s="5" t="s">
        <v>118</v>
      </c>
      <c r="C3" s="116"/>
      <c r="D3" s="116"/>
      <c r="E3" s="116"/>
      <c r="F3" s="116"/>
      <c r="G3" s="116"/>
      <c r="H3" s="116"/>
      <c r="I3" s="116"/>
      <c r="J3" s="116"/>
      <c r="K3" s="116"/>
      <c r="L3" s="116"/>
      <c r="M3" s="116"/>
      <c r="N3" s="116"/>
      <c r="O3" s="116"/>
    </row>
    <row r="4" spans="2:21" ht="12.65" customHeight="1">
      <c r="B4" s="5"/>
      <c r="C4" s="116"/>
      <c r="D4" s="116"/>
      <c r="E4" s="116"/>
      <c r="F4" s="116"/>
      <c r="G4" s="863"/>
      <c r="H4" s="1111"/>
      <c r="I4" s="889"/>
    </row>
    <row r="5" spans="2:21" ht="13.5" customHeight="1" thickBot="1">
      <c r="B5" s="6" t="s">
        <v>381</v>
      </c>
      <c r="C5" s="116"/>
      <c r="D5" s="116"/>
      <c r="E5" s="116"/>
      <c r="F5" s="116"/>
      <c r="G5" s="864"/>
      <c r="H5" s="864"/>
      <c r="I5" s="864"/>
    </row>
    <row r="6" spans="2:21" ht="17.25" customHeight="1">
      <c r="B6" s="1382" t="s">
        <v>4812</v>
      </c>
      <c r="C6" s="1381" t="s">
        <v>6</v>
      </c>
      <c r="D6" s="1381"/>
      <c r="E6" s="1381" t="s">
        <v>7</v>
      </c>
      <c r="F6" s="1381"/>
      <c r="G6" s="1381" t="s">
        <v>8</v>
      </c>
      <c r="H6" s="1381"/>
      <c r="I6" s="1381" t="s">
        <v>9</v>
      </c>
      <c r="J6" s="1381"/>
      <c r="K6" s="1381" t="s">
        <v>10</v>
      </c>
      <c r="L6" s="1381"/>
      <c r="M6" s="1381" t="s">
        <v>1713</v>
      </c>
      <c r="N6" s="1381"/>
      <c r="O6" s="1381" t="s">
        <v>369</v>
      </c>
      <c r="P6" s="1381"/>
    </row>
    <row r="7" spans="2:21" ht="18.5" thickBot="1">
      <c r="B7" s="1383"/>
      <c r="C7" s="505" t="s">
        <v>18</v>
      </c>
      <c r="D7" s="505" t="s">
        <v>19</v>
      </c>
      <c r="E7" s="505" t="s">
        <v>4813</v>
      </c>
      <c r="F7" s="505" t="s">
        <v>4814</v>
      </c>
      <c r="G7" s="506" t="s">
        <v>4815</v>
      </c>
      <c r="H7" s="506" t="s">
        <v>4816</v>
      </c>
      <c r="I7" s="506" t="s">
        <v>4817</v>
      </c>
      <c r="J7" s="506" t="s">
        <v>4818</v>
      </c>
      <c r="K7" s="506" t="s">
        <v>4819</v>
      </c>
      <c r="L7" s="506" t="s">
        <v>4820</v>
      </c>
      <c r="M7" s="506" t="s">
        <v>4821</v>
      </c>
      <c r="N7" s="506" t="s">
        <v>4822</v>
      </c>
      <c r="O7" s="506" t="s">
        <v>4823</v>
      </c>
      <c r="P7" s="506" t="s">
        <v>4824</v>
      </c>
    </row>
    <row r="8" spans="2:21" ht="12.75" customHeight="1" thickBot="1">
      <c r="B8" s="53" t="s">
        <v>4825</v>
      </c>
      <c r="C8" s="865">
        <v>2784.206422939998</v>
      </c>
      <c r="D8" s="865">
        <v>1594.7541639400006</v>
      </c>
      <c r="E8" s="865">
        <v>2082</v>
      </c>
      <c r="F8" s="865">
        <v>948.9</v>
      </c>
      <c r="G8" s="865">
        <v>4644.6000000000004</v>
      </c>
      <c r="H8" s="865">
        <v>2350.9</v>
      </c>
      <c r="I8" s="693">
        <v>5256.9896306000001</v>
      </c>
      <c r="J8" s="693">
        <v>3228.3070320000002</v>
      </c>
      <c r="K8" s="693">
        <v>402.9425</v>
      </c>
      <c r="L8" s="693">
        <v>103.1433</v>
      </c>
      <c r="M8" s="692">
        <v>0</v>
      </c>
      <c r="N8" s="692">
        <v>0</v>
      </c>
      <c r="O8" s="694">
        <f>C8+E8+G8+I8+K8</f>
        <v>15170.738553539997</v>
      </c>
      <c r="P8" s="782">
        <f>D8+F8+H8+J8+L8</f>
        <v>8226.0044959400002</v>
      </c>
    </row>
    <row r="9" spans="2:21" ht="13" thickBot="1">
      <c r="B9" s="845" t="s">
        <v>4826</v>
      </c>
      <c r="C9" s="865">
        <v>9814.5299999999988</v>
      </c>
      <c r="D9" s="865">
        <v>4897.0999999999995</v>
      </c>
      <c r="E9" s="865">
        <v>0</v>
      </c>
      <c r="F9" s="865">
        <v>0</v>
      </c>
      <c r="G9" s="865">
        <v>78</v>
      </c>
      <c r="H9" s="865">
        <v>62.2</v>
      </c>
      <c r="I9" s="692">
        <v>4947.8898600000002</v>
      </c>
      <c r="J9" s="692">
        <v>2145.9213200000004</v>
      </c>
      <c r="K9" s="692">
        <v>0</v>
      </c>
      <c r="L9" s="692">
        <v>0</v>
      </c>
      <c r="M9" s="693">
        <v>0</v>
      </c>
      <c r="N9" s="693">
        <v>0</v>
      </c>
      <c r="O9" s="781">
        <f t="shared" ref="O9:P11" si="0">C9+E9+G9+I9+K9</f>
        <v>14840.419859999998</v>
      </c>
      <c r="P9" s="782">
        <f t="shared" si="0"/>
        <v>7105.2213199999997</v>
      </c>
    </row>
    <row r="10" spans="2:21" ht="13" thickBot="1">
      <c r="B10" s="845" t="s">
        <v>4827</v>
      </c>
      <c r="C10" s="865">
        <v>5808.1359999999995</v>
      </c>
      <c r="D10" s="865">
        <v>2672.1389999999997</v>
      </c>
      <c r="E10" s="865">
        <v>1050.3</v>
      </c>
      <c r="F10" s="865">
        <v>457.5</v>
      </c>
      <c r="G10" s="865">
        <v>3601.9840000000004</v>
      </c>
      <c r="H10" s="865">
        <v>1665.701</v>
      </c>
      <c r="I10" s="692">
        <v>2578.9956000000006</v>
      </c>
      <c r="J10" s="692">
        <v>1190.4750000000001</v>
      </c>
      <c r="K10" s="692">
        <v>0</v>
      </c>
      <c r="L10" s="692">
        <v>0</v>
      </c>
      <c r="M10" s="693">
        <v>0</v>
      </c>
      <c r="N10" s="693">
        <v>0</v>
      </c>
      <c r="O10" s="781">
        <f t="shared" si="0"/>
        <v>13039.4156</v>
      </c>
      <c r="P10" s="782">
        <f t="shared" si="0"/>
        <v>5985.8150000000005</v>
      </c>
    </row>
    <row r="11" spans="2:21" ht="13" thickBot="1">
      <c r="B11" s="53" t="s">
        <v>4828</v>
      </c>
      <c r="C11" s="865">
        <v>740.61860000000001</v>
      </c>
      <c r="D11" s="865">
        <v>242.005</v>
      </c>
      <c r="E11" s="865">
        <v>0</v>
      </c>
      <c r="F11" s="865">
        <v>0</v>
      </c>
      <c r="G11" s="865">
        <v>0</v>
      </c>
      <c r="H11" s="865">
        <v>0</v>
      </c>
      <c r="I11" s="692">
        <v>1225.05456</v>
      </c>
      <c r="J11" s="692">
        <v>667.91024000000004</v>
      </c>
      <c r="K11" s="692">
        <v>0</v>
      </c>
      <c r="L11" s="692">
        <v>0</v>
      </c>
      <c r="M11" s="693">
        <v>113.4</v>
      </c>
      <c r="N11" s="693">
        <v>0</v>
      </c>
      <c r="O11" s="781">
        <f t="shared" si="0"/>
        <v>1965.6731600000001</v>
      </c>
      <c r="P11" s="782">
        <f t="shared" si="0"/>
        <v>909.91524000000004</v>
      </c>
    </row>
    <row r="12" spans="2:21" ht="13" thickBot="1">
      <c r="B12" s="372" t="s">
        <v>4829</v>
      </c>
      <c r="C12" s="866">
        <f>SUM(C8:C11)</f>
        <v>19147.491022939997</v>
      </c>
      <c r="D12" s="866">
        <f t="shared" ref="D12:L12" si="1">SUM(D8:D11)</f>
        <v>9405.9981639399994</v>
      </c>
      <c r="E12" s="866">
        <f t="shared" si="1"/>
        <v>3132.3</v>
      </c>
      <c r="F12" s="866">
        <f t="shared" si="1"/>
        <v>1406.4</v>
      </c>
      <c r="G12" s="866">
        <f t="shared" si="1"/>
        <v>8324.5840000000007</v>
      </c>
      <c r="H12" s="866">
        <f t="shared" si="1"/>
        <v>4078.8009999999999</v>
      </c>
      <c r="I12" s="373">
        <f t="shared" si="1"/>
        <v>14008.929650600001</v>
      </c>
      <c r="J12" s="373">
        <f t="shared" si="1"/>
        <v>7232.6135920000006</v>
      </c>
      <c r="K12" s="373">
        <f t="shared" si="1"/>
        <v>402.9425</v>
      </c>
      <c r="L12" s="373">
        <f t="shared" si="1"/>
        <v>103.1433</v>
      </c>
      <c r="M12" s="783">
        <f>SUM(M8:M11)</f>
        <v>113.4</v>
      </c>
      <c r="N12" s="783">
        <f>SUM(N8:N11)</f>
        <v>0</v>
      </c>
      <c r="O12" s="783">
        <f>SUM(O8:O11)</f>
        <v>45016.247173539996</v>
      </c>
      <c r="P12" s="783">
        <f>SUM(P8:P11)</f>
        <v>22226.956055940002</v>
      </c>
    </row>
    <row r="13" spans="2:21" ht="13" thickBot="1">
      <c r="C13" s="862"/>
      <c r="G13" s="1110"/>
      <c r="H13" s="1110"/>
    </row>
    <row r="14" spans="2:21" ht="17.25" customHeight="1">
      <c r="B14" s="1382" t="s">
        <v>4830</v>
      </c>
      <c r="C14" s="1379" t="s">
        <v>1482</v>
      </c>
      <c r="D14" s="1384"/>
      <c r="E14" s="1384"/>
      <c r="F14" s="1384"/>
      <c r="G14" s="1384"/>
      <c r="H14" s="1379" t="s">
        <v>1507</v>
      </c>
      <c r="I14" s="1384"/>
      <c r="J14" s="1384"/>
      <c r="K14" s="1384"/>
      <c r="L14" s="1384"/>
      <c r="M14" s="1379" t="s">
        <v>1506</v>
      </c>
      <c r="N14" s="1384"/>
      <c r="O14" s="1384"/>
      <c r="P14" s="1384"/>
      <c r="Q14" s="1384"/>
      <c r="R14" s="1379" t="s">
        <v>4831</v>
      </c>
      <c r="S14" s="1380"/>
      <c r="T14" s="1381" t="s">
        <v>4832</v>
      </c>
      <c r="U14" s="1381"/>
    </row>
    <row r="15" spans="2:21" ht="27.5" thickBot="1">
      <c r="B15" s="1383"/>
      <c r="C15" s="505" t="s">
        <v>4833</v>
      </c>
      <c r="D15" s="505" t="s">
        <v>1483</v>
      </c>
      <c r="E15" s="505" t="s">
        <v>1485</v>
      </c>
      <c r="F15" s="505" t="s">
        <v>1484</v>
      </c>
      <c r="G15" s="505" t="s">
        <v>801</v>
      </c>
      <c r="H15" s="505" t="s">
        <v>4834</v>
      </c>
      <c r="I15" s="505" t="s">
        <v>4835</v>
      </c>
      <c r="J15" s="505" t="s">
        <v>4836</v>
      </c>
      <c r="K15" s="505" t="s">
        <v>4837</v>
      </c>
      <c r="L15" s="505" t="s">
        <v>4838</v>
      </c>
      <c r="M15" s="505" t="s">
        <v>4839</v>
      </c>
      <c r="N15" s="505" t="s">
        <v>4840</v>
      </c>
      <c r="O15" s="505" t="s">
        <v>4841</v>
      </c>
      <c r="P15" s="505" t="s">
        <v>4842</v>
      </c>
      <c r="Q15" s="505" t="s">
        <v>4843</v>
      </c>
      <c r="R15" s="506" t="s">
        <v>4844</v>
      </c>
      <c r="S15" s="506" t="s">
        <v>4845</v>
      </c>
      <c r="T15" s="506" t="s">
        <v>4846</v>
      </c>
      <c r="U15" s="506" t="s">
        <v>4847</v>
      </c>
    </row>
    <row r="16" spans="2:21" ht="13" thickBot="1">
      <c r="B16" s="53" t="s">
        <v>4848</v>
      </c>
      <c r="C16" s="865">
        <f>SUMIFS($P$24:$P$129,$B$24:$B$129,$B16,$Q$24:$Q$129,"Full Responsibility")</f>
        <v>9510.7999999999993</v>
      </c>
      <c r="D16" s="865">
        <f>SUMIFS($N$24:$N$129,$B$24:$B$129,$B16,$Q$24:$Q$129,"Full Responsibility")</f>
        <v>759.12</v>
      </c>
      <c r="E16" s="865">
        <f>SUMIFS($M$24:$M$129,$B$24:$B$129,$B16,$Q$24:$Q$129,"Full Responsibility")</f>
        <v>3200.1499999999996</v>
      </c>
      <c r="F16" s="865">
        <f>SUMIFS($L$24:$L$129,$B$24:$B$129,$B16,$Q$24:$Q$129,"Full Responsibility")</f>
        <v>935.28</v>
      </c>
      <c r="G16" s="865">
        <f>SUM(D16:F16)</f>
        <v>4894.5499999999993</v>
      </c>
      <c r="H16" s="865">
        <f>SUMIFS($P$24:$P$129,$B$24:$B$129,$B16,$Q$24:$Q$129,"Consolidated SPE")</f>
        <v>4355.3976709400004</v>
      </c>
      <c r="I16" s="865">
        <f>SUMIFS($N$24:$N$129,$B$24:$B$129,$B16,$Q$24:$Q$129,"Consolidated SPE")</f>
        <v>0</v>
      </c>
      <c r="J16" s="865">
        <f>SUMIFS($M$24:$M$129,$B$24:$B$129,$B16,$Q$24:$Q$129,"Consolidated SPE")</f>
        <v>2720.4472919400005</v>
      </c>
      <c r="K16" s="865">
        <f>SUMIFS($L$24:$L$129,$B$24:$B$129,$B16,$Q$24:$Q$129,"Consolidated SPE")</f>
        <v>0</v>
      </c>
      <c r="L16" s="865">
        <f>SUM(I16:K16)</f>
        <v>2720.4472919400005</v>
      </c>
      <c r="M16" s="865">
        <f>SUMIFS($P$24:$P$129,$B$24:$B$129,$B16,$Q$24:$Q$129,"SPE by equity method")</f>
        <v>1304.5408826</v>
      </c>
      <c r="N16" s="865">
        <f>SUMIFS($N$24:$N$129,$B$24:$B$129,$B16,$Q$24:$Q$129,"SPE by equity method")</f>
        <v>0</v>
      </c>
      <c r="O16" s="865">
        <f>SUMIFS($M$24:$M$129,$B$24:$B$129,$B16,$Q$24:$Q$129,"SPE by equity method")</f>
        <v>611.007204</v>
      </c>
      <c r="P16" s="865">
        <f>SUMIFS($L$24:$L$129,$B$24:$B$129,$B16,$Q$24:$Q$129,"SPE by equity method")</f>
        <v>0</v>
      </c>
      <c r="Q16" s="865">
        <f>SUM(N16:P16)</f>
        <v>611.007204</v>
      </c>
      <c r="R16" s="692">
        <f>SUMIFS($P$24:$P$129,$B$24:$B$129,$B16,$Q$24:$Q$129,"Net aggregation 2025")</f>
        <v>0</v>
      </c>
      <c r="S16" s="692">
        <f>SUMIFS($K$24:$K$129,$B$24:$B$129,$B16,$Q$24:$Q$129,"Net aggregation 2025")</f>
        <v>0</v>
      </c>
      <c r="T16" s="694">
        <f>+M16+H16+C16</f>
        <v>15170.738553539999</v>
      </c>
      <c r="U16" s="782">
        <f>+Q16+L16+G16</f>
        <v>8226.0044959400002</v>
      </c>
    </row>
    <row r="17" spans="2:21" ht="13" thickBot="1">
      <c r="B17" s="845" t="s">
        <v>4849</v>
      </c>
      <c r="C17" s="865">
        <f>SUMIFS($P$24:$P$129,$B$24:$B$129,$B17,$Q$24:$Q$129,"Full Responsibility")</f>
        <v>9892.52</v>
      </c>
      <c r="D17" s="865">
        <f>SUMIFS($N$24:$N$129,$B$24:$B$129,$B17,$Q$24:$Q$129,"Full Responsibility")</f>
        <v>0</v>
      </c>
      <c r="E17" s="865">
        <f>SUMIFS($M$24:$M$129,$B$24:$B$129,$B17,$Q$24:$Q$129,"Full Responsibility")</f>
        <v>4934.4199999999992</v>
      </c>
      <c r="F17" s="865">
        <f>SUMIFS($L$24:$L$129,$B$24:$B$129,$B17,$Q$24:$Q$129,"Full Responsibility")</f>
        <v>24.880000000000003</v>
      </c>
      <c r="G17" s="865">
        <f>SUM(D17:F17)</f>
        <v>4959.2999999999993</v>
      </c>
      <c r="H17" s="865">
        <f>SUMIFS($P$24:$P$129,$B$24:$B$129,$B17,$Q$24:$Q$129,"Consolidated SPE")</f>
        <v>920.09088000000008</v>
      </c>
      <c r="I17" s="865">
        <f>SUMIFS($N$24:$N$129,$B$24:$B$129,$B17,$Q$24:$Q$129,"Consolidated SPE")</f>
        <v>0</v>
      </c>
      <c r="J17" s="865">
        <f>SUMIFS($M$24:$M$129,$B$24:$B$129,$B17,$Q$24:$Q$129,"Consolidated SPE")</f>
        <v>487.49952000000008</v>
      </c>
      <c r="K17" s="865">
        <f>SUMIFS($L$24:$L$129,$B$24:$B$129,$B17,$Q$24:$Q$129,"Consolidated SPE")</f>
        <v>0</v>
      </c>
      <c r="L17" s="865">
        <f>SUM(I17:K17)</f>
        <v>487.49952000000008</v>
      </c>
      <c r="M17" s="865">
        <f>SUMIFS($P$24:$P$129,$B$24:$B$129,$B17,$Q$24:$Q$129,"SPE by equity method")</f>
        <v>4027.79898</v>
      </c>
      <c r="N17" s="865">
        <f>SUMIFS($N$24:$N$129,$B$24:$B$129,$B17,$Q$24:$Q$129,"SPE by equity method")</f>
        <v>0</v>
      </c>
      <c r="O17" s="865">
        <f>SUMIFS($M$24:$M$129,$B$24:$B$129,$B17,$Q$24:$Q$129,"SPE by equity method")</f>
        <v>1658.4218000000001</v>
      </c>
      <c r="P17" s="865">
        <f>SUMIFS($L$24:$L$129,$B$24:$B$129,$B17,$Q$24:$Q$129,"SPE by equity method")</f>
        <v>0</v>
      </c>
      <c r="Q17" s="865">
        <f>SUM(N17:P17)</f>
        <v>1658.4218000000001</v>
      </c>
      <c r="R17" s="693">
        <f>SUMIFS($P$24:$P$129,$B$24:$B$129,$B17,$Q$24:$Q$129,"Net aggregation 2025")</f>
        <v>0</v>
      </c>
      <c r="S17" s="693">
        <f>SUMIFS($K$24:$K$129,$B$24:$B$129,$B17,$Q$24:$Q$129,"Net aggregation 2025")</f>
        <v>0</v>
      </c>
      <c r="T17" s="781">
        <f>+M17+H17+C17</f>
        <v>14840.40986</v>
      </c>
      <c r="U17" s="782">
        <f>+Q17+L17+G17</f>
        <v>7105.2213199999997</v>
      </c>
    </row>
    <row r="18" spans="2:21" ht="13" thickBot="1">
      <c r="B18" s="845" t="s">
        <v>4850</v>
      </c>
      <c r="C18" s="865">
        <f>SUMIFS($P$24:$P$129,$B$24:$B$129,$B18,$Q$24:$Q$129,"Full Responsibility")</f>
        <v>10460.430000000002</v>
      </c>
      <c r="D18" s="865">
        <f>SUMIFS($N$24:$N$129,$B$24:$B$129,$B18,$Q$24:$Q$129,"Full Responsibility")</f>
        <v>505.85931400000004</v>
      </c>
      <c r="E18" s="865">
        <f>SUMIFS($M$24:$M$129,$B$24:$B$129,$B18,$Q$24:$Q$129,"Full Responsibility")</f>
        <v>2717.8889999999997</v>
      </c>
      <c r="F18" s="865">
        <f>SUMIFS($L$24:$L$129,$B$24:$B$129,$B18,$Q$24:$Q$129,"Full Responsibility")</f>
        <v>1571.5916859999998</v>
      </c>
      <c r="G18" s="865">
        <f>SUM(D18:F18)</f>
        <v>4795.3399999999992</v>
      </c>
      <c r="H18" s="865">
        <f>SUMIFS($P$24:$P$129,$B$24:$B$129,$B18,$Q$24:$Q$129,"Consolidated SPE")</f>
        <v>0</v>
      </c>
      <c r="I18" s="865">
        <f>SUMIFS($N$24:$N$129,$B$24:$B$129,$B18,$Q$24:$Q$129,"Consolidated SPE")</f>
        <v>0</v>
      </c>
      <c r="J18" s="865">
        <f>SUMIFS($M$24:$M$129,$B$24:$B$129,$B18,$Q$24:$Q$129,"Consolidated SPE")</f>
        <v>0</v>
      </c>
      <c r="K18" s="865">
        <f>SUMIFS($L$24:$L$129,$B$24:$B$129,$B18,$Q$24:$Q$129,"Consolidated SPE")</f>
        <v>0</v>
      </c>
      <c r="L18" s="865">
        <f>SUM(I18:K18)</f>
        <v>0</v>
      </c>
      <c r="M18" s="865">
        <f>SUMIFS($P$24:$P$129,$B$24:$B$129,$B18,$Q$24:$Q$129,"SPE by equity method")</f>
        <v>2578.9956000000006</v>
      </c>
      <c r="N18" s="865">
        <f>SUMIFS($N$24:$N$129,$B$24:$B$129,$B18,$Q$24:$Q$129,"SPE by equity method")</f>
        <v>0</v>
      </c>
      <c r="O18" s="865">
        <f>SUMIFS($M$24:$M$129,$B$24:$B$129,$B18,$Q$24:$Q$129,"SPE by equity method")</f>
        <v>1190.4750000000001</v>
      </c>
      <c r="P18" s="865">
        <f>SUMIFS($L$24:$L$129,$B$24:$B$129,$B18,$Q$24:$Q$129,"SPE by equity method")</f>
        <v>0</v>
      </c>
      <c r="Q18" s="865">
        <f>SUM(N18:P18)</f>
        <v>1190.4750000000001</v>
      </c>
      <c r="R18" s="693">
        <f>SUMIFS($P$24:$P$129,$B$24:$B$129,$B18,$Q$24:$Q$129,"Net aggregation 2025")</f>
        <v>0</v>
      </c>
      <c r="S18" s="693">
        <f>SUMIFS($K$24:$K$129,$B$24:$B$129,$B18,$Q$24:$Q$129,"Net aggregation 2025")</f>
        <v>0</v>
      </c>
      <c r="T18" s="781">
        <f>+M18+H18+C18</f>
        <v>13039.425600000002</v>
      </c>
      <c r="U18" s="782">
        <f>+Q18+L18+G18</f>
        <v>5985.8149999999996</v>
      </c>
    </row>
    <row r="19" spans="2:21" ht="13" thickBot="1">
      <c r="B19" s="53" t="s">
        <v>4851</v>
      </c>
      <c r="C19" s="865">
        <f>SUMIFS($P$24:$P$129,$B$24:$B$129,$B19,$Q$24:$Q$129,"Full Responsibility")</f>
        <v>740.61999999999989</v>
      </c>
      <c r="D19" s="865">
        <f>SUMIFS($N$24:$N$129,$B$24:$B$129,$B19,$Q$24:$Q$129,"Full Responsibility")</f>
        <v>0</v>
      </c>
      <c r="E19" s="865">
        <f>SUMIFS($M$24:$M$129,$B$24:$B$129,$B19,$Q$24:$Q$129,"Full Responsibility")</f>
        <v>242.00500000000002</v>
      </c>
      <c r="F19" s="865">
        <f>SUMIFS($L$24:$L$129,$B$24:$B$129,$B19,$Q$24:$Q$129,"Full Responsibility")</f>
        <v>0</v>
      </c>
      <c r="G19" s="865">
        <f>SUM(D19:F19)</f>
        <v>242.00500000000002</v>
      </c>
      <c r="H19" s="865">
        <f>SUMIFS($P$24:$P$129,$B$24:$B$129,$B19,$Q$24:$Q$129,"Consolidated SPE")</f>
        <v>475.05455999999998</v>
      </c>
      <c r="I19" s="865">
        <f>SUMIFS($N$24:$N$129,$B$24:$B$129,$B19,$Q$24:$Q$129,"Consolidated SPE")</f>
        <v>0</v>
      </c>
      <c r="J19" s="865">
        <f>SUMIFS($M$24:$M$129,$B$24:$B$129,$B19,$Q$24:$Q$129,"Consolidated SPE")</f>
        <v>247.65024000000003</v>
      </c>
      <c r="K19" s="865">
        <f>SUMIFS($L$24:$L$129,$B$24:$B$129,$B19,$Q$24:$Q$129,"Consolidated SPE")</f>
        <v>0</v>
      </c>
      <c r="L19" s="865">
        <f>SUM(I19:K19)</f>
        <v>247.65024000000003</v>
      </c>
      <c r="M19" s="865">
        <f>SUMIFS($P$24:$P$129,$B$24:$B$129,$B19,$Q$24:$Q$129,"SPE by equity method")</f>
        <v>750</v>
      </c>
      <c r="N19" s="865">
        <f>SUMIFS($N$24:$N$129,$B$24:$B$129,$B19,$Q$24:$Q$129,"SPE by equity method")</f>
        <v>0</v>
      </c>
      <c r="O19" s="865">
        <f>SUMIFS($M$24:$M$129,$B$24:$B$129,$B19,$Q$24:$Q$129,"SPE by equity method")</f>
        <v>420.3</v>
      </c>
      <c r="P19" s="865">
        <f>SUMIFS($L$24:$L$129,$B$24:$B$129,$B19,$Q$24:$Q$129,"SPE by equity method")</f>
        <v>0</v>
      </c>
      <c r="Q19" s="865">
        <f>SUM(N19:P19)</f>
        <v>420.3</v>
      </c>
      <c r="R19" s="693">
        <f>SUMIFS($P$24:$P$129,$B$24:$B$129,$B19,$Q$24:$Q$129,"Net aggregation 2025")</f>
        <v>168</v>
      </c>
      <c r="S19" s="693">
        <f>SUMIFS($K$24:$K$129,$B$24:$B$129,$B19,$Q$24:$Q$129,"Net aggregation 2025")</f>
        <v>0</v>
      </c>
      <c r="T19" s="781">
        <f>+M19+H19+C19</f>
        <v>1965.6745599999999</v>
      </c>
      <c r="U19" s="782">
        <f>+Q19+L19+G19</f>
        <v>909.95524</v>
      </c>
    </row>
    <row r="20" spans="2:21" ht="13" thickBot="1">
      <c r="B20" s="1210" t="s">
        <v>4852</v>
      </c>
      <c r="C20" s="1211">
        <f>SUM(C16:C19)</f>
        <v>30604.37</v>
      </c>
      <c r="D20" s="1211">
        <f t="shared" ref="D20:U20" si="2">SUM(D16:D19)</f>
        <v>1264.9793140000002</v>
      </c>
      <c r="E20" s="1211">
        <f t="shared" si="2"/>
        <v>11094.463999999998</v>
      </c>
      <c r="F20" s="1211">
        <f t="shared" si="2"/>
        <v>2531.7516859999996</v>
      </c>
      <c r="G20" s="1211">
        <f t="shared" si="2"/>
        <v>14891.194999999998</v>
      </c>
      <c r="H20" s="1211">
        <f t="shared" si="2"/>
        <v>5750.5431109399997</v>
      </c>
      <c r="I20" s="1211">
        <f t="shared" si="2"/>
        <v>0</v>
      </c>
      <c r="J20" s="1211">
        <f t="shared" si="2"/>
        <v>3455.5970519400007</v>
      </c>
      <c r="K20" s="1211">
        <f t="shared" si="2"/>
        <v>0</v>
      </c>
      <c r="L20" s="1211">
        <f t="shared" si="2"/>
        <v>3455.5970519400007</v>
      </c>
      <c r="M20" s="1211">
        <f t="shared" si="2"/>
        <v>8661.3354626</v>
      </c>
      <c r="N20" s="1211">
        <f t="shared" si="2"/>
        <v>0</v>
      </c>
      <c r="O20" s="1211">
        <f t="shared" si="2"/>
        <v>3880.2040040000002</v>
      </c>
      <c r="P20" s="1211">
        <f t="shared" si="2"/>
        <v>0</v>
      </c>
      <c r="Q20" s="1211">
        <f t="shared" si="2"/>
        <v>3880.2040040000002</v>
      </c>
      <c r="R20" s="1212">
        <f t="shared" si="2"/>
        <v>168</v>
      </c>
      <c r="S20" s="1212">
        <f t="shared" si="2"/>
        <v>0</v>
      </c>
      <c r="T20" s="1212">
        <f t="shared" si="2"/>
        <v>45016.248573539997</v>
      </c>
      <c r="U20" s="1212">
        <f t="shared" si="2"/>
        <v>22226.996055939999</v>
      </c>
    </row>
    <row r="21" spans="2:21" ht="13" thickBot="1">
      <c r="C21" s="862"/>
      <c r="G21" s="1110"/>
    </row>
    <row r="22" spans="2:21" ht="15" customHeight="1" thickBot="1">
      <c r="B22" s="1375" t="s">
        <v>4853</v>
      </c>
      <c r="C22" s="1375" t="s">
        <v>4854</v>
      </c>
      <c r="D22" s="1377" t="s">
        <v>1473</v>
      </c>
      <c r="E22" s="1377"/>
      <c r="F22" s="1377"/>
      <c r="G22" s="1377"/>
      <c r="H22" s="1378"/>
      <c r="I22" s="1375" t="s">
        <v>1476</v>
      </c>
      <c r="J22" s="1375" t="s">
        <v>1115</v>
      </c>
      <c r="K22" s="1377" t="s">
        <v>1481</v>
      </c>
      <c r="L22" s="1377"/>
      <c r="M22" s="1377"/>
      <c r="N22" s="1377"/>
      <c r="O22" s="1378"/>
      <c r="P22" s="1375" t="s">
        <v>1487</v>
      </c>
      <c r="Q22" s="1375" t="s">
        <v>174</v>
      </c>
    </row>
    <row r="23" spans="2:21" ht="33.65" customHeight="1" thickBot="1">
      <c r="B23" s="1376"/>
      <c r="C23" s="1376"/>
      <c r="D23" s="1098" t="s">
        <v>1477</v>
      </c>
      <c r="E23" s="1098" t="s">
        <v>1478</v>
      </c>
      <c r="F23" s="1098" t="s">
        <v>1479</v>
      </c>
      <c r="G23" s="1098" t="s">
        <v>1480</v>
      </c>
      <c r="H23" s="1099" t="s">
        <v>1475</v>
      </c>
      <c r="I23" s="1376"/>
      <c r="J23" s="1376"/>
      <c r="K23" s="1098" t="s">
        <v>4855</v>
      </c>
      <c r="L23" s="1098" t="s">
        <v>4856</v>
      </c>
      <c r="M23" s="1098" t="s">
        <v>4857</v>
      </c>
      <c r="N23" s="1098" t="s">
        <v>4858</v>
      </c>
      <c r="O23" s="1099" t="s">
        <v>4859</v>
      </c>
      <c r="P23" s="1376"/>
      <c r="Q23" s="1376"/>
      <c r="S23" s="844"/>
      <c r="T23" s="844"/>
    </row>
    <row r="24" spans="2:21" ht="28.4" customHeight="1">
      <c r="B24" s="1100" t="s">
        <v>4860</v>
      </c>
      <c r="C24" s="1100" t="s">
        <v>45</v>
      </c>
      <c r="D24" s="1109">
        <f>'G Assets and Generated Energy O'!J7</f>
        <v>4.8</v>
      </c>
      <c r="E24" s="1109">
        <f>D24-F24-G24</f>
        <v>1.7709199999999998</v>
      </c>
      <c r="F24" s="1109">
        <f>'G Assets and Generated Energy O'!K7</f>
        <v>2.923</v>
      </c>
      <c r="G24" s="1109">
        <f>'G Assets and Generated Energy O'!K25</f>
        <v>0.10607999999999999</v>
      </c>
      <c r="H24" s="1102">
        <f t="shared" ref="H24:H46" si="3">IF(E24=0,"na",(F24-G24)/(D24-G24))</f>
        <v>0.6001210076013227</v>
      </c>
      <c r="I24" s="1109">
        <f>'G Assets and Generated Energy O'!I7</f>
        <v>30</v>
      </c>
      <c r="J24" s="1103">
        <v>1</v>
      </c>
      <c r="K24" s="1109">
        <f t="shared" ref="K24:N39" si="4">$J24*D24</f>
        <v>4.8</v>
      </c>
      <c r="L24" s="1109">
        <f t="shared" si="4"/>
        <v>1.7709199999999998</v>
      </c>
      <c r="M24" s="1109">
        <f t="shared" si="4"/>
        <v>2.923</v>
      </c>
      <c r="N24" s="1109">
        <f t="shared" si="4"/>
        <v>0.10607999999999999</v>
      </c>
      <c r="O24" s="1102">
        <f t="shared" ref="O24:O46" si="5">IF(L24=0,"na",(M24-N24)/(K24-N24))</f>
        <v>0.6001210076013227</v>
      </c>
      <c r="P24" s="1109">
        <f t="shared" ref="P24:P46" si="6">J24*I24</f>
        <v>30</v>
      </c>
      <c r="Q24" s="201" t="s">
        <v>4861</v>
      </c>
      <c r="S24" s="844"/>
      <c r="T24" s="844"/>
    </row>
    <row r="25" spans="2:21" ht="28.4" customHeight="1">
      <c r="B25" s="868" t="s">
        <v>4862</v>
      </c>
      <c r="C25" s="868" t="s">
        <v>46</v>
      </c>
      <c r="D25" s="1112">
        <f>'G Assets and Generated Energy O'!J8</f>
        <v>1.74</v>
      </c>
      <c r="E25" s="1112">
        <f>D25-F25-G25</f>
        <v>0.64254600000000006</v>
      </c>
      <c r="F25" s="1112">
        <f>'G Assets and Generated Energy O'!K8</f>
        <v>1.0589999999999999</v>
      </c>
      <c r="G25" s="1112">
        <f>'G Assets and Generated Energy O'!K26</f>
        <v>3.8453999999999995E-2</v>
      </c>
      <c r="H25" s="1106">
        <f t="shared" si="3"/>
        <v>0.59977573336248324</v>
      </c>
      <c r="I25" s="1112">
        <f>'G Assets and Generated Energy O'!I8</f>
        <v>20.010000000000002</v>
      </c>
      <c r="J25" s="1107">
        <v>1</v>
      </c>
      <c r="K25" s="1112">
        <f t="shared" si="4"/>
        <v>1.74</v>
      </c>
      <c r="L25" s="1112">
        <f t="shared" si="4"/>
        <v>0.64254600000000006</v>
      </c>
      <c r="M25" s="1112">
        <f t="shared" si="4"/>
        <v>1.0589999999999999</v>
      </c>
      <c r="N25" s="1112">
        <f t="shared" si="4"/>
        <v>3.8453999999999995E-2</v>
      </c>
      <c r="O25" s="1106">
        <f t="shared" si="5"/>
        <v>0.59977573336248324</v>
      </c>
      <c r="P25" s="1112">
        <f t="shared" si="6"/>
        <v>20.010000000000002</v>
      </c>
      <c r="Q25" s="388" t="s">
        <v>4863</v>
      </c>
      <c r="S25" s="844"/>
      <c r="T25" s="844"/>
    </row>
    <row r="26" spans="2:21" ht="28.4" customHeight="1">
      <c r="B26" s="1100" t="s">
        <v>4864</v>
      </c>
      <c r="C26" s="1100" t="s">
        <v>1488</v>
      </c>
      <c r="D26" s="1109">
        <f>'G Assets and Generated Energy O'!J9</f>
        <v>1658.8</v>
      </c>
      <c r="E26" s="1109">
        <f>D26-F26-G26</f>
        <v>612.20251999999994</v>
      </c>
      <c r="F26" s="1109">
        <f>'G Assets and Generated Energy O'!K9</f>
        <v>1009.938</v>
      </c>
      <c r="G26" s="1109">
        <f>'G Assets and Generated Energy O'!K27</f>
        <v>36.659479999999995</v>
      </c>
      <c r="H26" s="1102">
        <f t="shared" si="3"/>
        <v>0.5999964294092105</v>
      </c>
      <c r="I26" s="1109">
        <f>'G Assets and Generated Energy O'!I9</f>
        <v>4279.6000000000004</v>
      </c>
      <c r="J26" s="1103">
        <v>1</v>
      </c>
      <c r="K26" s="1109">
        <f t="shared" si="4"/>
        <v>1658.8</v>
      </c>
      <c r="L26" s="1109">
        <f t="shared" si="4"/>
        <v>612.20251999999994</v>
      </c>
      <c r="M26" s="1109">
        <f t="shared" si="4"/>
        <v>1009.938</v>
      </c>
      <c r="N26" s="1109">
        <f t="shared" si="4"/>
        <v>36.659479999999995</v>
      </c>
      <c r="O26" s="1102">
        <f t="shared" si="5"/>
        <v>0.5999964294092105</v>
      </c>
      <c r="P26" s="1109">
        <f t="shared" si="6"/>
        <v>4279.6000000000004</v>
      </c>
      <c r="Q26" s="201" t="s">
        <v>4865</v>
      </c>
      <c r="S26" s="844"/>
      <c r="T26" s="844"/>
    </row>
    <row r="27" spans="2:21" ht="28.4" customHeight="1">
      <c r="B27" s="868" t="s">
        <v>4866</v>
      </c>
      <c r="C27" s="868" t="s">
        <v>1489</v>
      </c>
      <c r="D27" s="1112">
        <f>'G Assets and Generated Energy O'!J24</f>
        <v>457.5</v>
      </c>
      <c r="E27" s="1112">
        <v>0</v>
      </c>
      <c r="F27" s="1112">
        <f>+D27-E27-G27</f>
        <v>45.75</v>
      </c>
      <c r="G27" s="1112">
        <f>'G Assets and Generated Energy O'!K24</f>
        <v>411.75</v>
      </c>
      <c r="H27" s="1106" t="str">
        <f t="shared" si="3"/>
        <v>na</v>
      </c>
      <c r="I27" s="1112">
        <f>'G Assets and Generated Energy O'!I24</f>
        <v>1050.3</v>
      </c>
      <c r="J27" s="1107">
        <v>1</v>
      </c>
      <c r="K27" s="1112">
        <f t="shared" si="4"/>
        <v>457.5</v>
      </c>
      <c r="L27" s="1112">
        <f t="shared" si="4"/>
        <v>0</v>
      </c>
      <c r="M27" s="1112">
        <f t="shared" si="4"/>
        <v>45.75</v>
      </c>
      <c r="N27" s="1112">
        <f t="shared" si="4"/>
        <v>411.75</v>
      </c>
      <c r="O27" s="1106" t="str">
        <f t="shared" si="5"/>
        <v>na</v>
      </c>
      <c r="P27" s="1112">
        <f t="shared" si="6"/>
        <v>1050.3</v>
      </c>
      <c r="Q27" s="388" t="s">
        <v>4867</v>
      </c>
      <c r="S27" s="844"/>
      <c r="T27" s="844"/>
    </row>
    <row r="28" spans="2:21" ht="28.4" customHeight="1">
      <c r="B28" s="1100" t="s">
        <v>4868</v>
      </c>
      <c r="C28" s="1100" t="s">
        <v>1490</v>
      </c>
      <c r="D28" s="1109">
        <f>'G Assets and Generated Energy O'!J10</f>
        <v>727</v>
      </c>
      <c r="E28" s="1109">
        <f>D28-F28-G28</f>
        <v>268.30930000000001</v>
      </c>
      <c r="F28" s="1109">
        <f>'G Assets and Generated Energy O'!K10</f>
        <v>442.62400000000002</v>
      </c>
      <c r="G28" s="1109">
        <f>'G Assets and Generated Energy O'!K28</f>
        <v>16.066699999999997</v>
      </c>
      <c r="H28" s="1102">
        <f t="shared" si="3"/>
        <v>0.59999623030740024</v>
      </c>
      <c r="I28" s="1109">
        <f>'G Assets and Generated Energy O'!I28</f>
        <v>1479.6</v>
      </c>
      <c r="J28" s="1103">
        <v>1</v>
      </c>
      <c r="K28" s="1109">
        <f t="shared" si="4"/>
        <v>727</v>
      </c>
      <c r="L28" s="1109">
        <f t="shared" si="4"/>
        <v>268.30930000000001</v>
      </c>
      <c r="M28" s="1109">
        <f t="shared" si="4"/>
        <v>442.62400000000002</v>
      </c>
      <c r="N28" s="1109">
        <f t="shared" si="4"/>
        <v>16.066699999999997</v>
      </c>
      <c r="O28" s="1102">
        <f t="shared" si="5"/>
        <v>0.59999623030740024</v>
      </c>
      <c r="P28" s="1109">
        <f t="shared" si="6"/>
        <v>1479.6</v>
      </c>
      <c r="Q28" s="201" t="s">
        <v>4869</v>
      </c>
      <c r="S28" s="844"/>
      <c r="T28" s="844"/>
    </row>
    <row r="29" spans="2:21" ht="28.4" customHeight="1">
      <c r="B29" s="868" t="s">
        <v>4870</v>
      </c>
      <c r="C29" s="868" t="s">
        <v>1491</v>
      </c>
      <c r="D29" s="1112">
        <f>'G Assets and Generated Energy O'!J11</f>
        <v>136.19999999999999</v>
      </c>
      <c r="E29" s="1112">
        <f>D29-F29-G29</f>
        <v>50.265979999999985</v>
      </c>
      <c r="F29" s="1112">
        <f>'G Assets and Generated Energy O'!K11</f>
        <v>82.924000000000007</v>
      </c>
      <c r="G29" s="1112">
        <f>'G Assets and Generated Energy O'!K29</f>
        <v>3.0100199999999999</v>
      </c>
      <c r="H29" s="1106">
        <f t="shared" si="3"/>
        <v>0.59999993993542167</v>
      </c>
      <c r="I29" s="1112">
        <f>'G Assets and Generated Energy O'!I11</f>
        <v>237.3</v>
      </c>
      <c r="J29" s="1107">
        <v>1</v>
      </c>
      <c r="K29" s="1112">
        <f t="shared" si="4"/>
        <v>136.19999999999999</v>
      </c>
      <c r="L29" s="1112">
        <f t="shared" si="4"/>
        <v>50.265979999999985</v>
      </c>
      <c r="M29" s="1112">
        <f t="shared" si="4"/>
        <v>82.924000000000007</v>
      </c>
      <c r="N29" s="1112">
        <f t="shared" si="4"/>
        <v>3.0100199999999999</v>
      </c>
      <c r="O29" s="1106">
        <f t="shared" si="5"/>
        <v>0.59999993993542167</v>
      </c>
      <c r="P29" s="1112">
        <f t="shared" si="6"/>
        <v>237.3</v>
      </c>
      <c r="Q29" s="388" t="s">
        <v>4871</v>
      </c>
      <c r="S29" s="844"/>
      <c r="T29" s="844"/>
    </row>
    <row r="30" spans="2:21" ht="28.4" customHeight="1">
      <c r="B30" s="1100" t="s">
        <v>4872</v>
      </c>
      <c r="C30" s="1100" t="s">
        <v>50</v>
      </c>
      <c r="D30" s="1109">
        <f>'G Assets and Generated Energy O'!J12</f>
        <v>1729.8</v>
      </c>
      <c r="E30" s="1109">
        <f>D30-F30-G30</f>
        <v>638.40041999999994</v>
      </c>
      <c r="F30" s="1109">
        <f>'G Assets and Generated Energy O'!K12</f>
        <v>1053.171</v>
      </c>
      <c r="G30" s="1109">
        <f>'G Assets and Generated Energy O'!K30</f>
        <v>38.228579999999994</v>
      </c>
      <c r="H30" s="1102">
        <f t="shared" si="3"/>
        <v>0.5999997446161629</v>
      </c>
      <c r="I30" s="1109">
        <f>'G Assets and Generated Energy O'!I30</f>
        <v>3162</v>
      </c>
      <c r="J30" s="1103">
        <v>1</v>
      </c>
      <c r="K30" s="1109">
        <f t="shared" si="4"/>
        <v>1729.8</v>
      </c>
      <c r="L30" s="1109">
        <f t="shared" si="4"/>
        <v>638.40041999999994</v>
      </c>
      <c r="M30" s="1109">
        <f t="shared" si="4"/>
        <v>1053.171</v>
      </c>
      <c r="N30" s="1109">
        <f t="shared" si="4"/>
        <v>38.228579999999994</v>
      </c>
      <c r="O30" s="1102">
        <f t="shared" si="5"/>
        <v>0.5999997446161629</v>
      </c>
      <c r="P30" s="1109">
        <f t="shared" si="6"/>
        <v>3162</v>
      </c>
      <c r="Q30" s="201" t="s">
        <v>4873</v>
      </c>
      <c r="S30" s="844"/>
      <c r="T30" s="844"/>
    </row>
    <row r="31" spans="2:21" ht="28.4" customHeight="1">
      <c r="B31" s="868" t="s">
        <v>4874</v>
      </c>
      <c r="C31" s="868" t="s">
        <v>831</v>
      </c>
      <c r="D31" s="1112">
        <f>'G Assets and Generated Energy'!I19</f>
        <v>1</v>
      </c>
      <c r="E31" s="1112">
        <v>0</v>
      </c>
      <c r="F31" s="1112">
        <f>+D31-E31-G31</f>
        <v>1</v>
      </c>
      <c r="G31" s="1112">
        <v>0</v>
      </c>
      <c r="H31" s="1106" t="str">
        <f t="shared" si="3"/>
        <v>na</v>
      </c>
      <c r="I31" s="1112">
        <f>'G Assets and Generated Energy'!H19</f>
        <v>3.52</v>
      </c>
      <c r="J31" s="1107">
        <v>1</v>
      </c>
      <c r="K31" s="1112">
        <f t="shared" si="4"/>
        <v>1</v>
      </c>
      <c r="L31" s="1112">
        <f t="shared" si="4"/>
        <v>0</v>
      </c>
      <c r="M31" s="1112">
        <f t="shared" si="4"/>
        <v>1</v>
      </c>
      <c r="N31" s="1112">
        <f t="shared" si="4"/>
        <v>0</v>
      </c>
      <c r="O31" s="1106" t="str">
        <f t="shared" si="5"/>
        <v>na</v>
      </c>
      <c r="P31" s="1112">
        <f t="shared" si="6"/>
        <v>3.52</v>
      </c>
      <c r="Q31" s="388" t="s">
        <v>4875</v>
      </c>
      <c r="S31" s="844"/>
      <c r="T31" s="844"/>
    </row>
    <row r="32" spans="2:21" ht="28.4" customHeight="1">
      <c r="B32" s="1100" t="s">
        <v>4876</v>
      </c>
      <c r="C32" s="1100" t="s">
        <v>1492</v>
      </c>
      <c r="D32" s="1109">
        <f>'G Assets and Generated Energy'!I67</f>
        <v>6.8</v>
      </c>
      <c r="E32" s="1109">
        <v>0</v>
      </c>
      <c r="F32" s="1109">
        <f>+D32-E32-G32</f>
        <v>6.8</v>
      </c>
      <c r="G32" s="1109">
        <v>0</v>
      </c>
      <c r="H32" s="1102" t="str">
        <f t="shared" si="3"/>
        <v>na</v>
      </c>
      <c r="I32" s="1109">
        <f>'G Assets and Generated Energy'!H67</f>
        <v>27</v>
      </c>
      <c r="J32" s="1103">
        <v>1</v>
      </c>
      <c r="K32" s="1109">
        <f t="shared" si="4"/>
        <v>6.8</v>
      </c>
      <c r="L32" s="1109">
        <f t="shared" si="4"/>
        <v>0</v>
      </c>
      <c r="M32" s="1109">
        <f t="shared" si="4"/>
        <v>6.8</v>
      </c>
      <c r="N32" s="1109">
        <f t="shared" si="4"/>
        <v>0</v>
      </c>
      <c r="O32" s="1102" t="str">
        <f t="shared" si="5"/>
        <v>na</v>
      </c>
      <c r="P32" s="1109">
        <f t="shared" si="6"/>
        <v>27</v>
      </c>
      <c r="Q32" s="201" t="s">
        <v>4877</v>
      </c>
      <c r="S32" s="844"/>
      <c r="T32" s="844"/>
    </row>
    <row r="33" spans="2:20" ht="28.4" customHeight="1">
      <c r="B33" s="868" t="s">
        <v>4878</v>
      </c>
      <c r="C33" s="868" t="s">
        <v>169</v>
      </c>
      <c r="D33" s="1112">
        <f>'G Assets and Generated Energy'!I68</f>
        <v>9.4</v>
      </c>
      <c r="E33" s="1112">
        <v>0</v>
      </c>
      <c r="F33" s="1112">
        <f t="shared" ref="F33:F45" si="7">+D33-E33-G33</f>
        <v>9.4</v>
      </c>
      <c r="G33" s="1112">
        <v>0</v>
      </c>
      <c r="H33" s="1106" t="str">
        <f t="shared" si="3"/>
        <v>na</v>
      </c>
      <c r="I33" s="1112">
        <f>'G Assets and Generated Energy'!H68</f>
        <v>32.9</v>
      </c>
      <c r="J33" s="1107">
        <v>1</v>
      </c>
      <c r="K33" s="1112">
        <f t="shared" si="4"/>
        <v>9.4</v>
      </c>
      <c r="L33" s="1112">
        <f t="shared" si="4"/>
        <v>0</v>
      </c>
      <c r="M33" s="1112">
        <f t="shared" si="4"/>
        <v>9.4</v>
      </c>
      <c r="N33" s="1112">
        <f t="shared" si="4"/>
        <v>0</v>
      </c>
      <c r="O33" s="1106" t="str">
        <f t="shared" si="5"/>
        <v>na</v>
      </c>
      <c r="P33" s="1112">
        <f t="shared" si="6"/>
        <v>32.9</v>
      </c>
      <c r="Q33" s="388" t="s">
        <v>4879</v>
      </c>
      <c r="S33" s="844"/>
      <c r="T33" s="844"/>
    </row>
    <row r="34" spans="2:20" ht="28.4" customHeight="1">
      <c r="B34" s="1100" t="s">
        <v>4880</v>
      </c>
      <c r="C34" s="1100" t="s">
        <v>170</v>
      </c>
      <c r="D34" s="1109">
        <f>'G Assets and Generated Energy'!I69</f>
        <v>9.4</v>
      </c>
      <c r="E34" s="1109">
        <v>0</v>
      </c>
      <c r="F34" s="1109">
        <f t="shared" si="7"/>
        <v>9.4</v>
      </c>
      <c r="G34" s="1109">
        <v>0</v>
      </c>
      <c r="H34" s="1102" t="str">
        <f t="shared" si="3"/>
        <v>na</v>
      </c>
      <c r="I34" s="1109">
        <f>'G Assets and Generated Energy'!H69</f>
        <v>28.2</v>
      </c>
      <c r="J34" s="1103">
        <v>1</v>
      </c>
      <c r="K34" s="1109">
        <f t="shared" si="4"/>
        <v>9.4</v>
      </c>
      <c r="L34" s="1109">
        <f t="shared" si="4"/>
        <v>0</v>
      </c>
      <c r="M34" s="1109">
        <f t="shared" si="4"/>
        <v>9.4</v>
      </c>
      <c r="N34" s="1109">
        <f t="shared" si="4"/>
        <v>0</v>
      </c>
      <c r="O34" s="1102" t="str">
        <f t="shared" si="5"/>
        <v>na</v>
      </c>
      <c r="P34" s="1109">
        <f t="shared" si="6"/>
        <v>28.2</v>
      </c>
      <c r="Q34" s="201" t="s">
        <v>4881</v>
      </c>
      <c r="S34" s="844"/>
      <c r="T34" s="844"/>
    </row>
    <row r="35" spans="2:20" ht="28.4" customHeight="1">
      <c r="B35" s="868" t="s">
        <v>4882</v>
      </c>
      <c r="C35" s="868" t="s">
        <v>489</v>
      </c>
      <c r="D35" s="1112">
        <f>'G Assets and Generated Energy'!I70</f>
        <v>3.1</v>
      </c>
      <c r="E35" s="1112">
        <v>0</v>
      </c>
      <c r="F35" s="1112">
        <f t="shared" si="7"/>
        <v>3.1</v>
      </c>
      <c r="G35" s="1112">
        <v>0</v>
      </c>
      <c r="H35" s="1106" t="str">
        <f t="shared" si="3"/>
        <v>na</v>
      </c>
      <c r="I35" s="1112">
        <f>'G Assets and Generated Energy'!H70</f>
        <v>6</v>
      </c>
      <c r="J35" s="1107">
        <v>1</v>
      </c>
      <c r="K35" s="1112">
        <f t="shared" si="4"/>
        <v>3.1</v>
      </c>
      <c r="L35" s="1112">
        <f t="shared" si="4"/>
        <v>0</v>
      </c>
      <c r="M35" s="1112">
        <f t="shared" si="4"/>
        <v>3.1</v>
      </c>
      <c r="N35" s="1112">
        <f t="shared" si="4"/>
        <v>0</v>
      </c>
      <c r="O35" s="1106" t="str">
        <f t="shared" si="5"/>
        <v>na</v>
      </c>
      <c r="P35" s="1112">
        <f t="shared" si="6"/>
        <v>6</v>
      </c>
      <c r="Q35" s="388" t="s">
        <v>4883</v>
      </c>
      <c r="S35" s="844"/>
      <c r="T35" s="844"/>
    </row>
    <row r="36" spans="2:20" ht="28.4" customHeight="1">
      <c r="B36" s="1100" t="s">
        <v>4884</v>
      </c>
      <c r="C36" s="1100" t="s">
        <v>490</v>
      </c>
      <c r="D36" s="1109">
        <f>'G Assets and Generated Energy'!I71</f>
        <v>5.0999999999999996</v>
      </c>
      <c r="E36" s="1109">
        <v>0</v>
      </c>
      <c r="F36" s="1109">
        <f t="shared" si="7"/>
        <v>5.0999999999999996</v>
      </c>
      <c r="G36" s="1109">
        <v>0</v>
      </c>
      <c r="H36" s="1102" t="str">
        <f t="shared" si="3"/>
        <v>na</v>
      </c>
      <c r="I36" s="1109">
        <f>'G Assets and Generated Energy'!H71</f>
        <v>10</v>
      </c>
      <c r="J36" s="1103">
        <v>1</v>
      </c>
      <c r="K36" s="1109">
        <f t="shared" si="4"/>
        <v>5.0999999999999996</v>
      </c>
      <c r="L36" s="1109">
        <f t="shared" si="4"/>
        <v>0</v>
      </c>
      <c r="M36" s="1109">
        <f t="shared" si="4"/>
        <v>5.0999999999999996</v>
      </c>
      <c r="N36" s="1109">
        <f t="shared" si="4"/>
        <v>0</v>
      </c>
      <c r="O36" s="1102" t="str">
        <f t="shared" si="5"/>
        <v>na</v>
      </c>
      <c r="P36" s="1109">
        <f t="shared" si="6"/>
        <v>10</v>
      </c>
      <c r="Q36" s="201" t="s">
        <v>4885</v>
      </c>
      <c r="S36" s="844"/>
      <c r="T36" s="844"/>
    </row>
    <row r="37" spans="2:20" ht="28.4" customHeight="1">
      <c r="B37" s="868" t="s">
        <v>4886</v>
      </c>
      <c r="C37" s="868" t="s">
        <v>491</v>
      </c>
      <c r="D37" s="1112">
        <f>'G Assets and Generated Energy'!I72</f>
        <v>2.2000000000000002</v>
      </c>
      <c r="E37" s="1112">
        <v>0</v>
      </c>
      <c r="F37" s="1112">
        <f t="shared" si="7"/>
        <v>2.2000000000000002</v>
      </c>
      <c r="G37" s="1112">
        <v>0</v>
      </c>
      <c r="H37" s="1106" t="str">
        <f t="shared" si="3"/>
        <v>na</v>
      </c>
      <c r="I37" s="1112">
        <f>'G Assets and Generated Energy'!H72</f>
        <v>4</v>
      </c>
      <c r="J37" s="1107">
        <v>1</v>
      </c>
      <c r="K37" s="1112">
        <f t="shared" si="4"/>
        <v>2.2000000000000002</v>
      </c>
      <c r="L37" s="1112">
        <f t="shared" si="4"/>
        <v>0</v>
      </c>
      <c r="M37" s="1112">
        <f t="shared" si="4"/>
        <v>2.2000000000000002</v>
      </c>
      <c r="N37" s="1112">
        <f t="shared" si="4"/>
        <v>0</v>
      </c>
      <c r="O37" s="1106" t="str">
        <f t="shared" si="5"/>
        <v>na</v>
      </c>
      <c r="P37" s="1112">
        <f t="shared" si="6"/>
        <v>4</v>
      </c>
      <c r="Q37" s="388" t="s">
        <v>4887</v>
      </c>
      <c r="S37" s="844"/>
      <c r="T37" s="844"/>
    </row>
    <row r="38" spans="2:20" ht="28.4" customHeight="1">
      <c r="B38" s="1100" t="s">
        <v>4888</v>
      </c>
      <c r="C38" s="1100" t="s">
        <v>492</v>
      </c>
      <c r="D38" s="1109">
        <f>'G Assets and Generated Energy'!I73</f>
        <v>5.0999999999999996</v>
      </c>
      <c r="E38" s="1109">
        <v>0</v>
      </c>
      <c r="F38" s="1109">
        <f t="shared" si="7"/>
        <v>5.0999999999999996</v>
      </c>
      <c r="G38" s="1109">
        <v>0</v>
      </c>
      <c r="H38" s="1102" t="str">
        <f t="shared" si="3"/>
        <v>na</v>
      </c>
      <c r="I38" s="1109">
        <f>'G Assets and Generated Energy'!H73</f>
        <v>10</v>
      </c>
      <c r="J38" s="1103">
        <v>1</v>
      </c>
      <c r="K38" s="1109">
        <f t="shared" si="4"/>
        <v>5.0999999999999996</v>
      </c>
      <c r="L38" s="1109">
        <f t="shared" si="4"/>
        <v>0</v>
      </c>
      <c r="M38" s="1109">
        <f t="shared" si="4"/>
        <v>5.0999999999999996</v>
      </c>
      <c r="N38" s="1109">
        <f t="shared" si="4"/>
        <v>0</v>
      </c>
      <c r="O38" s="1102" t="str">
        <f t="shared" si="5"/>
        <v>na</v>
      </c>
      <c r="P38" s="1109">
        <f t="shared" si="6"/>
        <v>10</v>
      </c>
      <c r="Q38" s="201" t="s">
        <v>4889</v>
      </c>
      <c r="S38" s="844"/>
      <c r="T38" s="844"/>
    </row>
    <row r="39" spans="2:20" ht="28.4" customHeight="1">
      <c r="B39" s="868" t="s">
        <v>4890</v>
      </c>
      <c r="C39" s="868" t="s">
        <v>493</v>
      </c>
      <c r="D39" s="1112">
        <f>'G Assets and Generated Energy'!I74</f>
        <v>4.7</v>
      </c>
      <c r="E39" s="1112">
        <v>0</v>
      </c>
      <c r="F39" s="1112">
        <f t="shared" si="7"/>
        <v>4.7</v>
      </c>
      <c r="G39" s="1112">
        <v>0</v>
      </c>
      <c r="H39" s="1106" t="str">
        <f t="shared" si="3"/>
        <v>na</v>
      </c>
      <c r="I39" s="1112">
        <f>'G Assets and Generated Energy'!H74</f>
        <v>10</v>
      </c>
      <c r="J39" s="1107">
        <v>1</v>
      </c>
      <c r="K39" s="1112">
        <f t="shared" si="4"/>
        <v>4.7</v>
      </c>
      <c r="L39" s="1112">
        <f t="shared" si="4"/>
        <v>0</v>
      </c>
      <c r="M39" s="1112">
        <f t="shared" si="4"/>
        <v>4.7</v>
      </c>
      <c r="N39" s="1112">
        <f t="shared" si="4"/>
        <v>0</v>
      </c>
      <c r="O39" s="1106" t="str">
        <f t="shared" si="5"/>
        <v>na</v>
      </c>
      <c r="P39" s="1112">
        <f t="shared" si="6"/>
        <v>10</v>
      </c>
      <c r="Q39" s="388" t="s">
        <v>4891</v>
      </c>
      <c r="S39" s="844"/>
      <c r="T39" s="844"/>
    </row>
    <row r="40" spans="2:20" ht="28.4" customHeight="1">
      <c r="B40" s="1100" t="s">
        <v>4892</v>
      </c>
      <c r="C40" s="1100" t="s">
        <v>494</v>
      </c>
      <c r="D40" s="1109">
        <f>'G Assets and Generated Energy'!I75</f>
        <v>4.5999999999999996</v>
      </c>
      <c r="E40" s="1109">
        <v>0</v>
      </c>
      <c r="F40" s="1109">
        <f t="shared" si="7"/>
        <v>4.5999999999999996</v>
      </c>
      <c r="G40" s="1109">
        <v>0</v>
      </c>
      <c r="H40" s="1102" t="str">
        <f t="shared" si="3"/>
        <v>na</v>
      </c>
      <c r="I40" s="1109">
        <f>'G Assets and Generated Energy'!H75</f>
        <v>10</v>
      </c>
      <c r="J40" s="1103">
        <v>1</v>
      </c>
      <c r="K40" s="1109">
        <f t="shared" ref="K40:N55" si="8">$J40*D40</f>
        <v>4.5999999999999996</v>
      </c>
      <c r="L40" s="1109">
        <f t="shared" si="8"/>
        <v>0</v>
      </c>
      <c r="M40" s="1109">
        <f t="shared" si="8"/>
        <v>4.5999999999999996</v>
      </c>
      <c r="N40" s="1109">
        <f t="shared" si="8"/>
        <v>0</v>
      </c>
      <c r="O40" s="1102" t="str">
        <f t="shared" si="5"/>
        <v>na</v>
      </c>
      <c r="P40" s="1109">
        <f t="shared" si="6"/>
        <v>10</v>
      </c>
      <c r="Q40" s="201" t="s">
        <v>4893</v>
      </c>
      <c r="S40" s="844"/>
      <c r="T40" s="844"/>
    </row>
    <row r="41" spans="2:20" ht="28.4" customHeight="1">
      <c r="B41" s="868" t="s">
        <v>4894</v>
      </c>
      <c r="C41" s="868" t="s">
        <v>497</v>
      </c>
      <c r="D41" s="1112">
        <f>'G Assets and Generated Energy'!I76</f>
        <v>7.4</v>
      </c>
      <c r="E41" s="1112">
        <v>0</v>
      </c>
      <c r="F41" s="1112">
        <f t="shared" si="7"/>
        <v>7.4</v>
      </c>
      <c r="G41" s="1112">
        <v>0</v>
      </c>
      <c r="H41" s="1106" t="str">
        <f t="shared" si="3"/>
        <v>na</v>
      </c>
      <c r="I41" s="1112">
        <f>'G Assets and Generated Energy'!H76</f>
        <v>16</v>
      </c>
      <c r="J41" s="1107">
        <v>1</v>
      </c>
      <c r="K41" s="1112">
        <f t="shared" si="8"/>
        <v>7.4</v>
      </c>
      <c r="L41" s="1112">
        <f t="shared" si="8"/>
        <v>0</v>
      </c>
      <c r="M41" s="1112">
        <f t="shared" si="8"/>
        <v>7.4</v>
      </c>
      <c r="N41" s="1112">
        <f t="shared" si="8"/>
        <v>0</v>
      </c>
      <c r="O41" s="1106" t="str">
        <f t="shared" si="5"/>
        <v>na</v>
      </c>
      <c r="P41" s="1112">
        <f t="shared" si="6"/>
        <v>16</v>
      </c>
      <c r="Q41" s="388" t="s">
        <v>4895</v>
      </c>
      <c r="S41" s="844"/>
      <c r="T41" s="844"/>
    </row>
    <row r="42" spans="2:20" ht="28.4" customHeight="1">
      <c r="B42" s="1100" t="s">
        <v>4896</v>
      </c>
      <c r="C42" s="1100" t="s">
        <v>495</v>
      </c>
      <c r="D42" s="1109">
        <f>'G Assets and Generated Energy'!I77</f>
        <v>4.2</v>
      </c>
      <c r="E42" s="1109">
        <v>0</v>
      </c>
      <c r="F42" s="1109">
        <f t="shared" si="7"/>
        <v>4.2</v>
      </c>
      <c r="G42" s="1109">
        <v>0</v>
      </c>
      <c r="H42" s="1102" t="str">
        <f t="shared" si="3"/>
        <v>na</v>
      </c>
      <c r="I42" s="1109">
        <f>'G Assets and Generated Energy'!H77</f>
        <v>10</v>
      </c>
      <c r="J42" s="1103">
        <v>1</v>
      </c>
      <c r="K42" s="1109">
        <f t="shared" si="8"/>
        <v>4.2</v>
      </c>
      <c r="L42" s="1109">
        <f t="shared" si="8"/>
        <v>0</v>
      </c>
      <c r="M42" s="1109">
        <f t="shared" si="8"/>
        <v>4.2</v>
      </c>
      <c r="N42" s="1109">
        <f t="shared" si="8"/>
        <v>0</v>
      </c>
      <c r="O42" s="1102" t="str">
        <f t="shared" si="5"/>
        <v>na</v>
      </c>
      <c r="P42" s="1109">
        <f t="shared" si="6"/>
        <v>10</v>
      </c>
      <c r="Q42" s="201" t="s">
        <v>4897</v>
      </c>
      <c r="S42" s="844"/>
      <c r="T42" s="844"/>
    </row>
    <row r="43" spans="2:20" ht="28.4" customHeight="1">
      <c r="B43" s="868" t="s">
        <v>4898</v>
      </c>
      <c r="C43" s="868" t="s">
        <v>498</v>
      </c>
      <c r="D43" s="1112">
        <f>'G Assets and Generated Energy'!I78</f>
        <v>4.9000000000000004</v>
      </c>
      <c r="E43" s="1112">
        <v>0</v>
      </c>
      <c r="F43" s="1112">
        <f t="shared" si="7"/>
        <v>4.9000000000000004</v>
      </c>
      <c r="G43" s="1112">
        <v>0</v>
      </c>
      <c r="H43" s="1106" t="str">
        <f t="shared" si="3"/>
        <v>na</v>
      </c>
      <c r="I43" s="1112">
        <f>'G Assets and Generated Energy'!H78</f>
        <v>10</v>
      </c>
      <c r="J43" s="1107">
        <v>1</v>
      </c>
      <c r="K43" s="1112">
        <f t="shared" si="8"/>
        <v>4.9000000000000004</v>
      </c>
      <c r="L43" s="1112">
        <f t="shared" si="8"/>
        <v>0</v>
      </c>
      <c r="M43" s="1112">
        <f t="shared" si="8"/>
        <v>4.9000000000000004</v>
      </c>
      <c r="N43" s="1112">
        <f t="shared" si="8"/>
        <v>0</v>
      </c>
      <c r="O43" s="1106" t="str">
        <f t="shared" si="5"/>
        <v>na</v>
      </c>
      <c r="P43" s="1112">
        <f t="shared" si="6"/>
        <v>10</v>
      </c>
      <c r="Q43" s="388" t="s">
        <v>4899</v>
      </c>
      <c r="S43" s="844"/>
      <c r="T43" s="844"/>
    </row>
    <row r="44" spans="2:20" ht="28.4" customHeight="1">
      <c r="B44" s="1100" t="s">
        <v>4900</v>
      </c>
      <c r="C44" s="1100" t="s">
        <v>499</v>
      </c>
      <c r="D44" s="1109">
        <f>'G Assets and Generated Energy'!I79</f>
        <v>7.4</v>
      </c>
      <c r="E44" s="1109">
        <v>0</v>
      </c>
      <c r="F44" s="1109">
        <f t="shared" si="7"/>
        <v>7.4</v>
      </c>
      <c r="G44" s="1109">
        <v>0</v>
      </c>
      <c r="H44" s="1102" t="str">
        <f t="shared" si="3"/>
        <v>na</v>
      </c>
      <c r="I44" s="1109">
        <f>'G Assets and Generated Energy'!H79</f>
        <v>16</v>
      </c>
      <c r="J44" s="1103">
        <v>1</v>
      </c>
      <c r="K44" s="1109">
        <f t="shared" si="8"/>
        <v>7.4</v>
      </c>
      <c r="L44" s="1109">
        <f t="shared" si="8"/>
        <v>0</v>
      </c>
      <c r="M44" s="1109">
        <f t="shared" si="8"/>
        <v>7.4</v>
      </c>
      <c r="N44" s="1109">
        <f t="shared" si="8"/>
        <v>0</v>
      </c>
      <c r="O44" s="1102" t="str">
        <f t="shared" si="5"/>
        <v>na</v>
      </c>
      <c r="P44" s="1109">
        <f t="shared" si="6"/>
        <v>16</v>
      </c>
      <c r="Q44" s="201" t="s">
        <v>4901</v>
      </c>
      <c r="S44" s="844"/>
      <c r="T44" s="844"/>
    </row>
    <row r="45" spans="2:20" ht="28.4" customHeight="1">
      <c r="B45" s="868" t="s">
        <v>4902</v>
      </c>
      <c r="C45" s="868" t="s">
        <v>496</v>
      </c>
      <c r="D45" s="1112">
        <f>'G Assets and Generated Energy'!I80</f>
        <v>4.2</v>
      </c>
      <c r="E45" s="1112">
        <v>0</v>
      </c>
      <c r="F45" s="1112">
        <f t="shared" si="7"/>
        <v>4.2</v>
      </c>
      <c r="G45" s="1112">
        <v>0</v>
      </c>
      <c r="H45" s="1106" t="str">
        <f t="shared" si="3"/>
        <v>na</v>
      </c>
      <c r="I45" s="1112">
        <f>'G Assets and Generated Energy'!H80</f>
        <v>8</v>
      </c>
      <c r="J45" s="1107">
        <v>1</v>
      </c>
      <c r="K45" s="1112">
        <f t="shared" si="8"/>
        <v>4.2</v>
      </c>
      <c r="L45" s="1112">
        <f t="shared" si="8"/>
        <v>0</v>
      </c>
      <c r="M45" s="1112">
        <f t="shared" si="8"/>
        <v>4.2</v>
      </c>
      <c r="N45" s="1112">
        <f t="shared" si="8"/>
        <v>0</v>
      </c>
      <c r="O45" s="1106" t="str">
        <f t="shared" si="5"/>
        <v>na</v>
      </c>
      <c r="P45" s="1112">
        <f t="shared" si="6"/>
        <v>8</v>
      </c>
      <c r="Q45" s="388" t="s">
        <v>4903</v>
      </c>
      <c r="S45" s="844"/>
      <c r="T45" s="844"/>
    </row>
    <row r="46" spans="2:20" ht="28.4" customHeight="1">
      <c r="B46" s="1100" t="s">
        <v>4904</v>
      </c>
      <c r="C46" s="1100" t="s">
        <v>1493</v>
      </c>
      <c r="D46" s="1109">
        <f>'G Assets and Generated Energy'!I27</f>
        <v>92.364999999999995</v>
      </c>
      <c r="E46" s="1109">
        <v>0</v>
      </c>
      <c r="F46" s="1109">
        <f>+D46-E46-G46</f>
        <v>92.364999999999995</v>
      </c>
      <c r="G46" s="1109">
        <v>0</v>
      </c>
      <c r="H46" s="1102" t="str">
        <f t="shared" si="3"/>
        <v>na</v>
      </c>
      <c r="I46" s="1109">
        <f>'G Assets and Generated Energy'!H27</f>
        <v>177.94</v>
      </c>
      <c r="J46" s="1103">
        <v>1</v>
      </c>
      <c r="K46" s="1109">
        <f t="shared" si="8"/>
        <v>92.364999999999995</v>
      </c>
      <c r="L46" s="1109">
        <f t="shared" si="8"/>
        <v>0</v>
      </c>
      <c r="M46" s="1109">
        <f t="shared" si="8"/>
        <v>92.364999999999995</v>
      </c>
      <c r="N46" s="1109">
        <f t="shared" si="8"/>
        <v>0</v>
      </c>
      <c r="O46" s="1102" t="str">
        <f t="shared" si="5"/>
        <v>na</v>
      </c>
      <c r="P46" s="1109">
        <f t="shared" si="6"/>
        <v>177.94</v>
      </c>
      <c r="Q46" s="201" t="s">
        <v>4905</v>
      </c>
      <c r="S46" s="844"/>
      <c r="T46" s="844"/>
    </row>
    <row r="47" spans="2:20" ht="28.4" customHeight="1">
      <c r="B47" s="868" t="s">
        <v>4906</v>
      </c>
      <c r="C47" s="868" t="s">
        <v>1494</v>
      </c>
      <c r="D47" s="1112">
        <f>'G Assets and Generated Energy'!I28</f>
        <v>39.1</v>
      </c>
      <c r="E47" s="1112">
        <v>0</v>
      </c>
      <c r="F47" s="1112">
        <f>+D47-E47-G47</f>
        <v>39.1</v>
      </c>
      <c r="G47" s="1112">
        <v>0</v>
      </c>
      <c r="H47" s="1106" t="str">
        <f>IF(E47=0,"na",(F47-G47)/(D47-G47))</f>
        <v>na</v>
      </c>
      <c r="I47" s="1112">
        <f>'G Assets and Generated Energy'!H28</f>
        <v>77</v>
      </c>
      <c r="J47" s="1107">
        <v>1</v>
      </c>
      <c r="K47" s="1112">
        <f t="shared" si="8"/>
        <v>39.1</v>
      </c>
      <c r="L47" s="1112">
        <f t="shared" si="8"/>
        <v>0</v>
      </c>
      <c r="M47" s="1112">
        <f t="shared" si="8"/>
        <v>39.1</v>
      </c>
      <c r="N47" s="1112">
        <f t="shared" si="8"/>
        <v>0</v>
      </c>
      <c r="O47" s="1106" t="str">
        <f>IF(L47=0,"na",(M47-N47)/(K47-N47))</f>
        <v>na</v>
      </c>
      <c r="P47" s="1112">
        <f>J47*I47</f>
        <v>77</v>
      </c>
      <c r="Q47" s="388" t="s">
        <v>4907</v>
      </c>
      <c r="S47" s="844"/>
      <c r="T47" s="844"/>
    </row>
    <row r="48" spans="2:20" ht="28.4" customHeight="1">
      <c r="B48" s="1100" t="s">
        <v>4908</v>
      </c>
      <c r="C48" s="1100" t="s">
        <v>837</v>
      </c>
      <c r="D48" s="1109">
        <f>'G Assets and Generated Energy'!I29</f>
        <v>36.4</v>
      </c>
      <c r="E48" s="1109">
        <v>0</v>
      </c>
      <c r="F48" s="1109">
        <f>+D48-E48-G48</f>
        <v>36.4</v>
      </c>
      <c r="G48" s="1109">
        <v>0</v>
      </c>
      <c r="H48" s="1102" t="str">
        <f>IF(E48=0,"na",(F48-G48)/(D48-G48))</f>
        <v>na</v>
      </c>
      <c r="I48" s="1109">
        <f>'G Assets and Generated Energy'!H29</f>
        <v>48</v>
      </c>
      <c r="J48" s="1103">
        <v>1</v>
      </c>
      <c r="K48" s="1109">
        <f t="shared" si="8"/>
        <v>36.4</v>
      </c>
      <c r="L48" s="1109">
        <f t="shared" si="8"/>
        <v>0</v>
      </c>
      <c r="M48" s="1109">
        <f t="shared" si="8"/>
        <v>36.4</v>
      </c>
      <c r="N48" s="1109">
        <f t="shared" si="8"/>
        <v>0</v>
      </c>
      <c r="O48" s="1102" t="str">
        <f>IF(L48=0,"na",(M48-N48)/(K48-N48))</f>
        <v>na</v>
      </c>
      <c r="P48" s="1109">
        <f>J48*I48</f>
        <v>48</v>
      </c>
      <c r="Q48" s="201" t="s">
        <v>4909</v>
      </c>
      <c r="S48" s="844"/>
      <c r="T48" s="844"/>
    </row>
    <row r="49" spans="2:20" ht="28.4" customHeight="1">
      <c r="B49" s="868" t="s">
        <v>4910</v>
      </c>
      <c r="C49" s="868" t="s">
        <v>838</v>
      </c>
      <c r="D49" s="1112">
        <f>'G Assets and Generated Energy'!I30</f>
        <v>8.61</v>
      </c>
      <c r="E49" s="1112">
        <v>0</v>
      </c>
      <c r="F49" s="1112">
        <f>+D49-E49-G49</f>
        <v>8.61</v>
      </c>
      <c r="G49" s="1112">
        <v>0</v>
      </c>
      <c r="H49" s="1106" t="str">
        <f>IF(E49=0,"na",(F49-G49)/(D49-G49))</f>
        <v>na</v>
      </c>
      <c r="I49" s="1112">
        <f>'G Assets and Generated Energy'!H30</f>
        <v>15.15</v>
      </c>
      <c r="J49" s="1107">
        <v>1</v>
      </c>
      <c r="K49" s="1112">
        <f t="shared" si="8"/>
        <v>8.61</v>
      </c>
      <c r="L49" s="1112">
        <f t="shared" si="8"/>
        <v>0</v>
      </c>
      <c r="M49" s="1112">
        <f t="shared" si="8"/>
        <v>8.61</v>
      </c>
      <c r="N49" s="1112">
        <f t="shared" si="8"/>
        <v>0</v>
      </c>
      <c r="O49" s="1106" t="str">
        <f>IF(L49=0,"na",(M49-N49)/(K49-N49))</f>
        <v>na</v>
      </c>
      <c r="P49" s="1112">
        <f>J49*I49</f>
        <v>15.15</v>
      </c>
      <c r="Q49" s="388" t="s">
        <v>4911</v>
      </c>
      <c r="S49" s="844"/>
      <c r="T49" s="844"/>
    </row>
    <row r="50" spans="2:20" ht="28.4" customHeight="1">
      <c r="B50" s="1100" t="s">
        <v>4912</v>
      </c>
      <c r="C50" s="1100" t="s">
        <v>839</v>
      </c>
      <c r="D50" s="1109">
        <f>'G Assets and Generated Energy'!I31</f>
        <v>10.14</v>
      </c>
      <c r="E50" s="1109">
        <v>0</v>
      </c>
      <c r="F50" s="1109">
        <f>+D50-E50-G50</f>
        <v>10.14</v>
      </c>
      <c r="G50" s="1109">
        <v>0</v>
      </c>
      <c r="H50" s="1102" t="str">
        <f>IF(E50=0,"na",(F50-G50)/(D50-G50))</f>
        <v>na</v>
      </c>
      <c r="I50" s="1109">
        <f>'G Assets and Generated Energy'!H31</f>
        <v>19</v>
      </c>
      <c r="J50" s="1103">
        <v>1</v>
      </c>
      <c r="K50" s="1109">
        <f t="shared" si="8"/>
        <v>10.14</v>
      </c>
      <c r="L50" s="1109">
        <f t="shared" si="8"/>
        <v>0</v>
      </c>
      <c r="M50" s="1109">
        <f t="shared" si="8"/>
        <v>10.14</v>
      </c>
      <c r="N50" s="1109">
        <f t="shared" si="8"/>
        <v>0</v>
      </c>
      <c r="O50" s="1102" t="str">
        <f>IF(L50=0,"na",(M50-N50)/(K50-N50))</f>
        <v>na</v>
      </c>
      <c r="P50" s="1109">
        <f>J50*I50</f>
        <v>19</v>
      </c>
      <c r="Q50" s="201" t="s">
        <v>4913</v>
      </c>
      <c r="S50" s="844"/>
      <c r="T50" s="844"/>
    </row>
    <row r="51" spans="2:20" ht="28.4" customHeight="1">
      <c r="B51" s="868" t="s">
        <v>4914</v>
      </c>
      <c r="C51" s="868" t="s">
        <v>855</v>
      </c>
      <c r="D51" s="1112">
        <f>'G Assets and Generated Energy'!I81</f>
        <v>11.33</v>
      </c>
      <c r="E51" s="1112">
        <v>0</v>
      </c>
      <c r="F51" s="1112">
        <f t="shared" ref="F51:F67" si="9">+D51-E51-G51</f>
        <v>11.33</v>
      </c>
      <c r="G51" s="1112">
        <v>0</v>
      </c>
      <c r="H51" s="1106" t="str">
        <f t="shared" ref="H51:H67" si="10">IF(E51=0,"na",(F51-G51)/(D51-G51))</f>
        <v>na</v>
      </c>
      <c r="I51" s="1112">
        <f>'G Assets and Generated Energy'!H81</f>
        <v>30</v>
      </c>
      <c r="J51" s="1107">
        <v>1</v>
      </c>
      <c r="K51" s="1112">
        <f t="shared" si="8"/>
        <v>11.33</v>
      </c>
      <c r="L51" s="1112">
        <f t="shared" si="8"/>
        <v>0</v>
      </c>
      <c r="M51" s="1112">
        <f t="shared" si="8"/>
        <v>11.33</v>
      </c>
      <c r="N51" s="1112">
        <f t="shared" si="8"/>
        <v>0</v>
      </c>
      <c r="O51" s="1106" t="str">
        <f t="shared" ref="O51:O114" si="11">IF(L51=0,"na",(M51-N51)/(K51-N51))</f>
        <v>na</v>
      </c>
      <c r="P51" s="1112">
        <f t="shared" ref="P51:P114" si="12">J51*I51</f>
        <v>30</v>
      </c>
      <c r="Q51" s="388" t="s">
        <v>4915</v>
      </c>
      <c r="S51" s="844"/>
      <c r="T51" s="844"/>
    </row>
    <row r="52" spans="2:20" ht="28.4" customHeight="1">
      <c r="B52" s="1100" t="s">
        <v>4916</v>
      </c>
      <c r="C52" s="1100" t="s">
        <v>856</v>
      </c>
      <c r="D52" s="1109">
        <f>'G Assets and Generated Energy'!I82</f>
        <v>11.33</v>
      </c>
      <c r="E52" s="1109">
        <v>0</v>
      </c>
      <c r="F52" s="1109">
        <f t="shared" si="9"/>
        <v>11.33</v>
      </c>
      <c r="G52" s="1109">
        <v>0</v>
      </c>
      <c r="H52" s="1102" t="str">
        <f t="shared" si="10"/>
        <v>na</v>
      </c>
      <c r="I52" s="1109">
        <f>'G Assets and Generated Energy'!H82</f>
        <v>30</v>
      </c>
      <c r="J52" s="1103">
        <v>1</v>
      </c>
      <c r="K52" s="1109">
        <f t="shared" si="8"/>
        <v>11.33</v>
      </c>
      <c r="L52" s="1109">
        <f t="shared" si="8"/>
        <v>0</v>
      </c>
      <c r="M52" s="1109">
        <f t="shared" si="8"/>
        <v>11.33</v>
      </c>
      <c r="N52" s="1109">
        <f t="shared" si="8"/>
        <v>0</v>
      </c>
      <c r="O52" s="1102" t="str">
        <f t="shared" si="11"/>
        <v>na</v>
      </c>
      <c r="P52" s="1109">
        <f t="shared" si="12"/>
        <v>30</v>
      </c>
      <c r="Q52" s="201" t="s">
        <v>4917</v>
      </c>
      <c r="S52" s="844"/>
      <c r="T52" s="844"/>
    </row>
    <row r="53" spans="2:20" ht="28.4" customHeight="1">
      <c r="B53" s="868" t="s">
        <v>4918</v>
      </c>
      <c r="C53" s="868" t="s">
        <v>857</v>
      </c>
      <c r="D53" s="1112">
        <f>'G Assets and Generated Energy'!I83</f>
        <v>11.33</v>
      </c>
      <c r="E53" s="1112">
        <v>0</v>
      </c>
      <c r="F53" s="1112">
        <f t="shared" si="9"/>
        <v>11.33</v>
      </c>
      <c r="G53" s="1112">
        <v>0</v>
      </c>
      <c r="H53" s="1106" t="str">
        <f t="shared" si="10"/>
        <v>na</v>
      </c>
      <c r="I53" s="1112">
        <f>'G Assets and Generated Energy'!H83</f>
        <v>30</v>
      </c>
      <c r="J53" s="1107">
        <v>1</v>
      </c>
      <c r="K53" s="1112">
        <f t="shared" si="8"/>
        <v>11.33</v>
      </c>
      <c r="L53" s="1112">
        <f t="shared" si="8"/>
        <v>0</v>
      </c>
      <c r="M53" s="1112">
        <f t="shared" si="8"/>
        <v>11.33</v>
      </c>
      <c r="N53" s="1112">
        <f t="shared" si="8"/>
        <v>0</v>
      </c>
      <c r="O53" s="1106" t="str">
        <f t="shared" si="11"/>
        <v>na</v>
      </c>
      <c r="P53" s="1112">
        <f t="shared" si="12"/>
        <v>30</v>
      </c>
      <c r="Q53" s="388" t="s">
        <v>4919</v>
      </c>
      <c r="S53" s="844"/>
      <c r="T53" s="844"/>
    </row>
    <row r="54" spans="2:20" ht="28.4" customHeight="1">
      <c r="B54" s="1100" t="s">
        <v>4920</v>
      </c>
      <c r="C54" s="1100" t="s">
        <v>1376</v>
      </c>
      <c r="D54" s="1109">
        <v>0</v>
      </c>
      <c r="E54" s="1109">
        <v>0</v>
      </c>
      <c r="F54" s="1109">
        <f t="shared" si="9"/>
        <v>0</v>
      </c>
      <c r="G54" s="1109">
        <v>0</v>
      </c>
      <c r="H54" s="1102" t="str">
        <f t="shared" si="10"/>
        <v>na</v>
      </c>
      <c r="I54" s="1109">
        <f>'G Assets and Generated Energy'!$H$84</f>
        <v>96.6</v>
      </c>
      <c r="J54" s="1103">
        <v>1</v>
      </c>
      <c r="K54" s="1109">
        <f t="shared" si="8"/>
        <v>0</v>
      </c>
      <c r="L54" s="1109">
        <f t="shared" si="8"/>
        <v>0</v>
      </c>
      <c r="M54" s="1109">
        <f t="shared" si="8"/>
        <v>0</v>
      </c>
      <c r="N54" s="1109">
        <f t="shared" si="8"/>
        <v>0</v>
      </c>
      <c r="O54" s="1102" t="str">
        <f t="shared" si="11"/>
        <v>na</v>
      </c>
      <c r="P54" s="1109">
        <f t="shared" si="12"/>
        <v>96.6</v>
      </c>
      <c r="Q54" s="201" t="s">
        <v>4921</v>
      </c>
      <c r="S54" s="844"/>
      <c r="T54" s="844"/>
    </row>
    <row r="55" spans="2:20" ht="28.4" customHeight="1">
      <c r="B55" s="868" t="s">
        <v>4922</v>
      </c>
      <c r="C55" s="868" t="s">
        <v>1530</v>
      </c>
      <c r="D55" s="1112">
        <v>0</v>
      </c>
      <c r="E55" s="1112">
        <v>0</v>
      </c>
      <c r="F55" s="1112">
        <f>+D55-E55-G55</f>
        <v>0</v>
      </c>
      <c r="G55" s="1112">
        <v>0</v>
      </c>
      <c r="H55" s="1106" t="str">
        <f>IF(E55=0,"na",(F55-G55)/(D55-G55))</f>
        <v>na</v>
      </c>
      <c r="I55" s="1112">
        <f>'G Assets and Generated Energy'!$H$85</f>
        <v>105</v>
      </c>
      <c r="J55" s="1107">
        <v>1</v>
      </c>
      <c r="K55" s="1112">
        <f t="shared" si="8"/>
        <v>0</v>
      </c>
      <c r="L55" s="1112">
        <f t="shared" si="8"/>
        <v>0</v>
      </c>
      <c r="M55" s="1112">
        <f t="shared" si="8"/>
        <v>0</v>
      </c>
      <c r="N55" s="1112">
        <f t="shared" si="8"/>
        <v>0</v>
      </c>
      <c r="O55" s="1106" t="str">
        <f t="shared" si="11"/>
        <v>na</v>
      </c>
      <c r="P55" s="1112">
        <f t="shared" si="12"/>
        <v>105</v>
      </c>
      <c r="Q55" s="388" t="s">
        <v>4923</v>
      </c>
      <c r="S55" s="844"/>
      <c r="T55" s="844"/>
    </row>
    <row r="56" spans="2:20" ht="28.4" customHeight="1">
      <c r="B56" s="1100" t="s">
        <v>4924</v>
      </c>
      <c r="C56" s="1100" t="s">
        <v>1796</v>
      </c>
      <c r="D56" s="1109">
        <v>0</v>
      </c>
      <c r="E56" s="1109">
        <v>0</v>
      </c>
      <c r="F56" s="1109">
        <f>+D56-E56-G56</f>
        <v>0</v>
      </c>
      <c r="G56" s="1109">
        <v>0</v>
      </c>
      <c r="H56" s="1102" t="str">
        <f>IF(E56=0,"na",(F56-G56)/(D56-G56))</f>
        <v>na</v>
      </c>
      <c r="I56" s="1109">
        <f>'G Assets and Generated Energy'!$H$86</f>
        <v>63</v>
      </c>
      <c r="J56" s="1103">
        <v>1</v>
      </c>
      <c r="K56" s="1109">
        <f t="shared" ref="K56:N71" si="13">$J56*D56</f>
        <v>0</v>
      </c>
      <c r="L56" s="1109">
        <f t="shared" si="13"/>
        <v>0</v>
      </c>
      <c r="M56" s="1109">
        <f t="shared" si="13"/>
        <v>0</v>
      </c>
      <c r="N56" s="1109">
        <f t="shared" si="13"/>
        <v>0</v>
      </c>
      <c r="O56" s="1102" t="str">
        <f t="shared" si="11"/>
        <v>na</v>
      </c>
      <c r="P56" s="1109">
        <f t="shared" si="12"/>
        <v>63</v>
      </c>
      <c r="Q56" s="201" t="s">
        <v>4925</v>
      </c>
      <c r="S56" s="844"/>
      <c r="T56" s="844"/>
    </row>
    <row r="57" spans="2:20" ht="28.4" customHeight="1">
      <c r="B57" s="868" t="s">
        <v>4926</v>
      </c>
      <c r="C57" s="868" t="s">
        <v>41</v>
      </c>
      <c r="D57" s="1112">
        <f>'G Assets and Generated Energy'!I87</f>
        <v>13.2</v>
      </c>
      <c r="E57" s="1112">
        <v>0</v>
      </c>
      <c r="F57" s="1112">
        <f t="shared" si="9"/>
        <v>13.2</v>
      </c>
      <c r="G57" s="1112">
        <v>0</v>
      </c>
      <c r="H57" s="1106" t="str">
        <f t="shared" si="10"/>
        <v>na</v>
      </c>
      <c r="I57" s="1112">
        <f>'G Assets and Generated Energy'!H87</f>
        <v>30</v>
      </c>
      <c r="J57" s="1107">
        <v>1</v>
      </c>
      <c r="K57" s="1112">
        <f t="shared" si="13"/>
        <v>13.2</v>
      </c>
      <c r="L57" s="1112">
        <f t="shared" si="13"/>
        <v>0</v>
      </c>
      <c r="M57" s="1112">
        <f t="shared" si="13"/>
        <v>13.2</v>
      </c>
      <c r="N57" s="1112">
        <f t="shared" si="13"/>
        <v>0</v>
      </c>
      <c r="O57" s="1106" t="str">
        <f t="shared" si="11"/>
        <v>na</v>
      </c>
      <c r="P57" s="1112">
        <f t="shared" si="12"/>
        <v>30</v>
      </c>
      <c r="Q57" s="388" t="s">
        <v>4927</v>
      </c>
      <c r="S57" s="844"/>
      <c r="T57" s="844"/>
    </row>
    <row r="58" spans="2:20" ht="28.4" customHeight="1">
      <c r="B58" s="1100" t="s">
        <v>4928</v>
      </c>
      <c r="C58" s="1100" t="s">
        <v>42</v>
      </c>
      <c r="D58" s="1109">
        <f>'G Assets and Generated Energy'!I88</f>
        <v>4.5</v>
      </c>
      <c r="E58" s="1109">
        <v>0</v>
      </c>
      <c r="F58" s="1109">
        <f t="shared" si="9"/>
        <v>4.5</v>
      </c>
      <c r="G58" s="1109">
        <v>0</v>
      </c>
      <c r="H58" s="1102" t="str">
        <f t="shared" si="10"/>
        <v>na</v>
      </c>
      <c r="I58" s="1109">
        <f>'G Assets and Generated Energy'!H88</f>
        <v>10</v>
      </c>
      <c r="J58" s="1103">
        <v>1</v>
      </c>
      <c r="K58" s="1109">
        <f t="shared" si="13"/>
        <v>4.5</v>
      </c>
      <c r="L58" s="1109">
        <f t="shared" si="13"/>
        <v>0</v>
      </c>
      <c r="M58" s="1109">
        <f t="shared" si="13"/>
        <v>4.5</v>
      </c>
      <c r="N58" s="1109">
        <f t="shared" si="13"/>
        <v>0</v>
      </c>
      <c r="O58" s="1102" t="str">
        <f t="shared" si="11"/>
        <v>na</v>
      </c>
      <c r="P58" s="1109">
        <f t="shared" si="12"/>
        <v>10</v>
      </c>
      <c r="Q58" s="201" t="s">
        <v>4929</v>
      </c>
      <c r="S58" s="844"/>
      <c r="T58" s="844"/>
    </row>
    <row r="59" spans="2:20" ht="28.4" customHeight="1">
      <c r="B59" s="868" t="s">
        <v>4930</v>
      </c>
      <c r="C59" s="868" t="s">
        <v>43</v>
      </c>
      <c r="D59" s="1112">
        <f>'G Assets and Generated Energy'!I89</f>
        <v>3.7</v>
      </c>
      <c r="E59" s="1112">
        <v>0</v>
      </c>
      <c r="F59" s="1112">
        <f t="shared" si="9"/>
        <v>3.7</v>
      </c>
      <c r="G59" s="1112">
        <v>0</v>
      </c>
      <c r="H59" s="1106" t="str">
        <f t="shared" si="10"/>
        <v>na</v>
      </c>
      <c r="I59" s="1112">
        <f>'G Assets and Generated Energy'!H89</f>
        <v>8</v>
      </c>
      <c r="J59" s="1107">
        <v>1</v>
      </c>
      <c r="K59" s="1112">
        <f t="shared" si="13"/>
        <v>3.7</v>
      </c>
      <c r="L59" s="1112">
        <f t="shared" si="13"/>
        <v>0</v>
      </c>
      <c r="M59" s="1112">
        <f t="shared" si="13"/>
        <v>3.7</v>
      </c>
      <c r="N59" s="1112">
        <f t="shared" si="13"/>
        <v>0</v>
      </c>
      <c r="O59" s="1106" t="str">
        <f t="shared" si="11"/>
        <v>na</v>
      </c>
      <c r="P59" s="1112">
        <f t="shared" si="12"/>
        <v>8</v>
      </c>
      <c r="Q59" s="388" t="s">
        <v>4931</v>
      </c>
      <c r="S59" s="844"/>
      <c r="T59" s="844"/>
    </row>
    <row r="60" spans="2:20" ht="28.4" customHeight="1">
      <c r="B60" s="1100" t="s">
        <v>4932</v>
      </c>
      <c r="C60" s="1100" t="s">
        <v>859</v>
      </c>
      <c r="D60" s="1109">
        <v>0</v>
      </c>
      <c r="E60" s="1109">
        <v>0</v>
      </c>
      <c r="F60" s="1109">
        <f t="shared" si="9"/>
        <v>0</v>
      </c>
      <c r="G60" s="1109">
        <v>0</v>
      </c>
      <c r="H60" s="1102" t="str">
        <f t="shared" si="10"/>
        <v>na</v>
      </c>
      <c r="I60" s="1109">
        <f>'G Assets and Generated Energy'!H97</f>
        <v>0.93</v>
      </c>
      <c r="J60" s="1103">
        <v>1</v>
      </c>
      <c r="K60" s="1109">
        <f t="shared" si="13"/>
        <v>0</v>
      </c>
      <c r="L60" s="1109">
        <f t="shared" si="13"/>
        <v>0</v>
      </c>
      <c r="M60" s="1109">
        <f t="shared" si="13"/>
        <v>0</v>
      </c>
      <c r="N60" s="1109">
        <f t="shared" si="13"/>
        <v>0</v>
      </c>
      <c r="O60" s="1102" t="str">
        <f t="shared" si="11"/>
        <v>na</v>
      </c>
      <c r="P60" s="1109">
        <f t="shared" si="12"/>
        <v>0.93</v>
      </c>
      <c r="Q60" s="201" t="s">
        <v>4933</v>
      </c>
      <c r="S60" s="844"/>
      <c r="T60" s="844"/>
    </row>
    <row r="61" spans="2:20" ht="28.4" customHeight="1">
      <c r="B61" s="868" t="s">
        <v>4934</v>
      </c>
      <c r="C61" s="868" t="s">
        <v>482</v>
      </c>
      <c r="D61" s="1112">
        <f>'G Assets and Generated Energy'!I20</f>
        <v>12.7</v>
      </c>
      <c r="E61" s="1112">
        <v>0</v>
      </c>
      <c r="F61" s="1112">
        <f t="shared" si="9"/>
        <v>12.7</v>
      </c>
      <c r="G61" s="1112">
        <v>0</v>
      </c>
      <c r="H61" s="1106" t="str">
        <f t="shared" si="10"/>
        <v>na</v>
      </c>
      <c r="I61" s="1112">
        <f>'G Assets and Generated Energy'!H20</f>
        <v>27.6</v>
      </c>
      <c r="J61" s="1107">
        <v>1</v>
      </c>
      <c r="K61" s="1112">
        <f t="shared" si="13"/>
        <v>12.7</v>
      </c>
      <c r="L61" s="1112">
        <f t="shared" si="13"/>
        <v>0</v>
      </c>
      <c r="M61" s="1112">
        <f t="shared" si="13"/>
        <v>12.7</v>
      </c>
      <c r="N61" s="1112">
        <f t="shared" si="13"/>
        <v>0</v>
      </c>
      <c r="O61" s="1106" t="str">
        <f t="shared" si="11"/>
        <v>na</v>
      </c>
      <c r="P61" s="1112">
        <f t="shared" si="12"/>
        <v>27.6</v>
      </c>
      <c r="Q61" s="388" t="s">
        <v>4935</v>
      </c>
      <c r="S61" s="844"/>
      <c r="T61" s="844"/>
    </row>
    <row r="62" spans="2:20" ht="28.4" customHeight="1">
      <c r="B62" s="1100" t="s">
        <v>4936</v>
      </c>
      <c r="C62" s="1100" t="s">
        <v>1495</v>
      </c>
      <c r="D62" s="1109">
        <f>'G Assets and Generated Energy'!I21</f>
        <v>299.8</v>
      </c>
      <c r="E62" s="1109">
        <v>0</v>
      </c>
      <c r="F62" s="1109">
        <f t="shared" si="9"/>
        <v>299.8</v>
      </c>
      <c r="G62" s="1109">
        <v>0</v>
      </c>
      <c r="H62" s="1102" t="str">
        <f t="shared" si="10"/>
        <v>na</v>
      </c>
      <c r="I62" s="1109">
        <f>'G Assets and Generated Energy'!H21</f>
        <v>476</v>
      </c>
      <c r="J62" s="1103">
        <v>1</v>
      </c>
      <c r="K62" s="1109">
        <f t="shared" si="13"/>
        <v>299.8</v>
      </c>
      <c r="L62" s="1109">
        <f t="shared" si="13"/>
        <v>0</v>
      </c>
      <c r="M62" s="1109">
        <f t="shared" si="13"/>
        <v>299.8</v>
      </c>
      <c r="N62" s="1109">
        <f t="shared" si="13"/>
        <v>0</v>
      </c>
      <c r="O62" s="1102" t="str">
        <f t="shared" si="11"/>
        <v>na</v>
      </c>
      <c r="P62" s="1109">
        <f t="shared" si="12"/>
        <v>476</v>
      </c>
      <c r="Q62" s="201" t="s">
        <v>4937</v>
      </c>
      <c r="S62" s="844"/>
      <c r="T62" s="844"/>
    </row>
    <row r="63" spans="2:20" ht="28.4" customHeight="1">
      <c r="B63" s="868" t="s">
        <v>4938</v>
      </c>
      <c r="C63" s="868" t="s">
        <v>171</v>
      </c>
      <c r="D63" s="1112">
        <f>'G Assets and Generated Energy'!I22</f>
        <v>166.7</v>
      </c>
      <c r="E63" s="1112">
        <v>0</v>
      </c>
      <c r="F63" s="1112">
        <f t="shared" si="9"/>
        <v>166.7</v>
      </c>
      <c r="G63" s="1112">
        <v>0</v>
      </c>
      <c r="H63" s="1106" t="str">
        <f t="shared" si="10"/>
        <v>na</v>
      </c>
      <c r="I63" s="1112">
        <f>'G Assets and Generated Energy'!H22</f>
        <v>305.7</v>
      </c>
      <c r="J63" s="1107">
        <v>1</v>
      </c>
      <c r="K63" s="1112">
        <f t="shared" si="13"/>
        <v>166.7</v>
      </c>
      <c r="L63" s="1112">
        <f t="shared" si="13"/>
        <v>0</v>
      </c>
      <c r="M63" s="1112">
        <f t="shared" si="13"/>
        <v>166.7</v>
      </c>
      <c r="N63" s="1112">
        <f t="shared" si="13"/>
        <v>0</v>
      </c>
      <c r="O63" s="1106" t="str">
        <f t="shared" si="11"/>
        <v>na</v>
      </c>
      <c r="P63" s="1112">
        <f t="shared" si="12"/>
        <v>305.7</v>
      </c>
      <c r="Q63" s="388" t="s">
        <v>4939</v>
      </c>
      <c r="S63" s="844"/>
      <c r="T63" s="844"/>
    </row>
    <row r="64" spans="2:20" ht="28.4" customHeight="1">
      <c r="B64" s="1100" t="s">
        <v>4940</v>
      </c>
      <c r="C64" s="1100" t="s">
        <v>833</v>
      </c>
      <c r="D64" s="1109">
        <f>'G Assets and Generated Energy'!I23</f>
        <v>15.9</v>
      </c>
      <c r="E64" s="1109">
        <v>0</v>
      </c>
      <c r="F64" s="1109">
        <f t="shared" si="9"/>
        <v>15.9</v>
      </c>
      <c r="G64" s="1109">
        <v>0</v>
      </c>
      <c r="H64" s="1102" t="str">
        <f t="shared" si="10"/>
        <v>na</v>
      </c>
      <c r="I64" s="1109">
        <f>'G Assets and Generated Energy'!H23</f>
        <v>28</v>
      </c>
      <c r="J64" s="1103">
        <v>1</v>
      </c>
      <c r="K64" s="1109">
        <f t="shared" si="13"/>
        <v>15.9</v>
      </c>
      <c r="L64" s="1109">
        <f t="shared" si="13"/>
        <v>0</v>
      </c>
      <c r="M64" s="1109">
        <f t="shared" si="13"/>
        <v>15.9</v>
      </c>
      <c r="N64" s="1109">
        <f t="shared" si="13"/>
        <v>0</v>
      </c>
      <c r="O64" s="1102" t="str">
        <f t="shared" si="11"/>
        <v>na</v>
      </c>
      <c r="P64" s="1109">
        <f t="shared" si="12"/>
        <v>28</v>
      </c>
      <c r="Q64" s="201" t="s">
        <v>4941</v>
      </c>
      <c r="S64" s="844"/>
      <c r="T64" s="844"/>
    </row>
    <row r="65" spans="2:20" ht="28.4" customHeight="1">
      <c r="B65" s="868" t="s">
        <v>4942</v>
      </c>
      <c r="C65" s="868" t="s">
        <v>34</v>
      </c>
      <c r="D65" s="1112">
        <f>'G Assets and Generated Energy'!I24</f>
        <v>47</v>
      </c>
      <c r="E65" s="1112">
        <v>0</v>
      </c>
      <c r="F65" s="1112">
        <f t="shared" si="9"/>
        <v>47</v>
      </c>
      <c r="G65" s="1112">
        <v>0</v>
      </c>
      <c r="H65" s="1106" t="str">
        <f t="shared" si="10"/>
        <v>na</v>
      </c>
      <c r="I65" s="1112">
        <f>'G Assets and Generated Energy'!H24</f>
        <v>52.5</v>
      </c>
      <c r="J65" s="1107">
        <v>1</v>
      </c>
      <c r="K65" s="1112">
        <f t="shared" si="13"/>
        <v>47</v>
      </c>
      <c r="L65" s="1112">
        <f t="shared" si="13"/>
        <v>0</v>
      </c>
      <c r="M65" s="1112">
        <f t="shared" si="13"/>
        <v>47</v>
      </c>
      <c r="N65" s="1112">
        <f t="shared" si="13"/>
        <v>0</v>
      </c>
      <c r="O65" s="1106" t="str">
        <f t="shared" si="11"/>
        <v>na</v>
      </c>
      <c r="P65" s="1112">
        <f t="shared" si="12"/>
        <v>52.5</v>
      </c>
      <c r="Q65" s="388" t="s">
        <v>4943</v>
      </c>
      <c r="S65" s="844"/>
      <c r="T65" s="844"/>
    </row>
    <row r="66" spans="2:20" ht="28.4" customHeight="1">
      <c r="B66" s="1100" t="s">
        <v>4944</v>
      </c>
      <c r="C66" s="1100" t="s">
        <v>1496</v>
      </c>
      <c r="D66" s="1109">
        <f>'G Assets and Generated Energy'!I25</f>
        <v>605.70000000000005</v>
      </c>
      <c r="E66" s="1109">
        <v>0</v>
      </c>
      <c r="F66" s="1109">
        <f t="shared" si="9"/>
        <v>605.70000000000005</v>
      </c>
      <c r="G66" s="1109">
        <v>0</v>
      </c>
      <c r="H66" s="1102" t="str">
        <f t="shared" si="10"/>
        <v>na</v>
      </c>
      <c r="I66" s="1109">
        <f>'G Assets and Generated Energy'!H25</f>
        <v>1275</v>
      </c>
      <c r="J66" s="1103">
        <v>1</v>
      </c>
      <c r="K66" s="1109">
        <f t="shared" si="13"/>
        <v>605.70000000000005</v>
      </c>
      <c r="L66" s="1109">
        <f t="shared" si="13"/>
        <v>0</v>
      </c>
      <c r="M66" s="1109">
        <f t="shared" si="13"/>
        <v>605.70000000000005</v>
      </c>
      <c r="N66" s="1109">
        <f t="shared" si="13"/>
        <v>0</v>
      </c>
      <c r="O66" s="1102" t="str">
        <f t="shared" si="11"/>
        <v>na</v>
      </c>
      <c r="P66" s="1109">
        <f t="shared" si="12"/>
        <v>1275</v>
      </c>
      <c r="Q66" s="201" t="s">
        <v>4945</v>
      </c>
      <c r="S66" s="844"/>
      <c r="T66" s="844"/>
    </row>
    <row r="67" spans="2:20" ht="28.4" customHeight="1">
      <c r="B67" s="868" t="s">
        <v>4946</v>
      </c>
      <c r="C67" s="868" t="s">
        <v>410</v>
      </c>
      <c r="D67" s="1112">
        <f>'G Assets and Generated Energy'!I26</f>
        <v>83.5</v>
      </c>
      <c r="E67" s="1112">
        <v>0</v>
      </c>
      <c r="F67" s="1112">
        <f t="shared" si="9"/>
        <v>83.5</v>
      </c>
      <c r="G67" s="1112">
        <v>0</v>
      </c>
      <c r="H67" s="1106" t="str">
        <f t="shared" si="10"/>
        <v>na</v>
      </c>
      <c r="I67" s="1112">
        <f>'G Assets and Generated Energy'!H26</f>
        <v>210</v>
      </c>
      <c r="J67" s="1107">
        <v>0.7</v>
      </c>
      <c r="K67" s="1112">
        <f t="shared" si="13"/>
        <v>58.449999999999996</v>
      </c>
      <c r="L67" s="1112">
        <f t="shared" si="13"/>
        <v>0</v>
      </c>
      <c r="M67" s="1112">
        <f t="shared" si="13"/>
        <v>58.449999999999996</v>
      </c>
      <c r="N67" s="1112">
        <f t="shared" si="13"/>
        <v>0</v>
      </c>
      <c r="O67" s="1106" t="str">
        <f t="shared" si="11"/>
        <v>na</v>
      </c>
      <c r="P67" s="1112">
        <f t="shared" si="12"/>
        <v>147</v>
      </c>
      <c r="Q67" s="388" t="s">
        <v>4947</v>
      </c>
      <c r="S67" s="844"/>
      <c r="T67" s="844"/>
    </row>
    <row r="68" spans="2:20" ht="28.4" customHeight="1">
      <c r="B68" s="1100" t="s">
        <v>4948</v>
      </c>
      <c r="C68" s="1100" t="s">
        <v>1497</v>
      </c>
      <c r="D68" s="1109">
        <f>'G Assets and Generated Energy'!I48</f>
        <v>401.2</v>
      </c>
      <c r="E68" s="1109">
        <v>0</v>
      </c>
      <c r="F68" s="1109">
        <f>+D68-E68-G68</f>
        <v>401.2</v>
      </c>
      <c r="G68" s="1109">
        <v>0</v>
      </c>
      <c r="H68" s="1102" t="str">
        <f>IF(E68=0,"na",(F68-G68)/(D68-G68))</f>
        <v>na</v>
      </c>
      <c r="I68" s="1109">
        <f>'G Assets and Generated Energy'!H48</f>
        <v>500</v>
      </c>
      <c r="J68" s="1103">
        <v>1</v>
      </c>
      <c r="K68" s="1109">
        <f t="shared" si="13"/>
        <v>401.2</v>
      </c>
      <c r="L68" s="1109">
        <f t="shared" si="13"/>
        <v>0</v>
      </c>
      <c r="M68" s="1109">
        <f t="shared" si="13"/>
        <v>401.2</v>
      </c>
      <c r="N68" s="1109">
        <f t="shared" si="13"/>
        <v>0</v>
      </c>
      <c r="O68" s="1102" t="str">
        <f t="shared" si="11"/>
        <v>na</v>
      </c>
      <c r="P68" s="1109">
        <f t="shared" si="12"/>
        <v>500</v>
      </c>
      <c r="Q68" s="201" t="s">
        <v>4949</v>
      </c>
      <c r="S68" s="844"/>
      <c r="T68" s="844"/>
    </row>
    <row r="69" spans="2:20" ht="28.4" customHeight="1">
      <c r="B69" s="868" t="s">
        <v>4950</v>
      </c>
      <c r="C69" s="868" t="s">
        <v>4951</v>
      </c>
      <c r="D69" s="1112">
        <f>'G Assets and Generated Energy O'!J13</f>
        <v>625</v>
      </c>
      <c r="E69" s="1112">
        <f t="shared" ref="E69:E74" si="14">D69-F69-G69</f>
        <v>250</v>
      </c>
      <c r="F69" s="1112">
        <f>'G Assets and Generated Energy O'!K13</f>
        <v>375</v>
      </c>
      <c r="G69" s="1112">
        <v>0</v>
      </c>
      <c r="H69" s="1106">
        <f t="shared" ref="H69:H89" si="15">IF(E69=0,"na",(F69-G69)/(D69-G69))</f>
        <v>0.6</v>
      </c>
      <c r="I69" s="1112">
        <f>'G Assets and Generated Energy O'!I13</f>
        <v>1216</v>
      </c>
      <c r="J69" s="1107">
        <v>1</v>
      </c>
      <c r="K69" s="1112">
        <f t="shared" si="13"/>
        <v>625</v>
      </c>
      <c r="L69" s="1112">
        <f t="shared" si="13"/>
        <v>250</v>
      </c>
      <c r="M69" s="1112">
        <f t="shared" si="13"/>
        <v>375</v>
      </c>
      <c r="N69" s="1112">
        <f t="shared" si="13"/>
        <v>0</v>
      </c>
      <c r="O69" s="1106">
        <f t="shared" si="11"/>
        <v>0.6</v>
      </c>
      <c r="P69" s="1112">
        <f t="shared" si="12"/>
        <v>1216</v>
      </c>
      <c r="Q69" s="388" t="s">
        <v>4952</v>
      </c>
      <c r="S69" s="844"/>
      <c r="T69" s="844"/>
    </row>
    <row r="70" spans="2:20" ht="28.4" customHeight="1">
      <c r="B70" s="1100" t="s">
        <v>4953</v>
      </c>
      <c r="C70" s="1100" t="s">
        <v>357</v>
      </c>
      <c r="D70" s="1109">
        <f>'G Assets and Generated Energy O'!J14</f>
        <v>497.2</v>
      </c>
      <c r="E70" s="1109">
        <f t="shared" si="14"/>
        <v>198.88</v>
      </c>
      <c r="F70" s="1109">
        <f>'G Assets and Generated Energy O'!K14</f>
        <v>298.32</v>
      </c>
      <c r="G70" s="1109">
        <v>0</v>
      </c>
      <c r="H70" s="1102">
        <f t="shared" si="15"/>
        <v>0.6</v>
      </c>
      <c r="I70" s="1109">
        <f>'G Assets and Generated Energy O'!I14</f>
        <v>1050</v>
      </c>
      <c r="J70" s="1103">
        <v>1</v>
      </c>
      <c r="K70" s="1109">
        <f t="shared" si="13"/>
        <v>497.2</v>
      </c>
      <c r="L70" s="1109">
        <f t="shared" si="13"/>
        <v>198.88</v>
      </c>
      <c r="M70" s="1109">
        <f t="shared" si="13"/>
        <v>298.32</v>
      </c>
      <c r="N70" s="1109">
        <f t="shared" si="13"/>
        <v>0</v>
      </c>
      <c r="O70" s="1102">
        <f t="shared" si="11"/>
        <v>0.6</v>
      </c>
      <c r="P70" s="1109">
        <f t="shared" si="12"/>
        <v>1050</v>
      </c>
      <c r="Q70" s="201" t="s">
        <v>4954</v>
      </c>
      <c r="S70" s="844"/>
      <c r="T70" s="844"/>
    </row>
    <row r="71" spans="2:20" ht="28.4" customHeight="1">
      <c r="B71" s="868" t="s">
        <v>4955</v>
      </c>
      <c r="C71" s="868" t="s">
        <v>358</v>
      </c>
      <c r="D71" s="1112">
        <f>'G Assets and Generated Energy O'!J15</f>
        <v>205.4</v>
      </c>
      <c r="E71" s="1112">
        <f t="shared" si="14"/>
        <v>82.160000000000011</v>
      </c>
      <c r="F71" s="1112">
        <f>'G Assets and Generated Energy O'!K15</f>
        <v>123.24</v>
      </c>
      <c r="G71" s="1112">
        <v>0</v>
      </c>
      <c r="H71" s="1106">
        <f t="shared" si="15"/>
        <v>0.6</v>
      </c>
      <c r="I71" s="1112">
        <f>'G Assets and Generated Energy O'!I15</f>
        <v>320</v>
      </c>
      <c r="J71" s="1107">
        <v>1</v>
      </c>
      <c r="K71" s="1112">
        <f t="shared" si="13"/>
        <v>205.4</v>
      </c>
      <c r="L71" s="1112">
        <f t="shared" si="13"/>
        <v>82.160000000000011</v>
      </c>
      <c r="M71" s="1112">
        <f t="shared" si="13"/>
        <v>123.24</v>
      </c>
      <c r="N71" s="1112">
        <f t="shared" si="13"/>
        <v>0</v>
      </c>
      <c r="O71" s="1106">
        <f t="shared" si="11"/>
        <v>0.6</v>
      </c>
      <c r="P71" s="1112">
        <f t="shared" si="12"/>
        <v>320</v>
      </c>
      <c r="Q71" s="388" t="s">
        <v>4956</v>
      </c>
      <c r="S71" s="844"/>
      <c r="T71" s="844"/>
    </row>
    <row r="72" spans="2:20" ht="28.4" customHeight="1">
      <c r="B72" s="1100" t="s">
        <v>4957</v>
      </c>
      <c r="C72" s="1100" t="s">
        <v>250</v>
      </c>
      <c r="D72" s="1109">
        <f>'G Assets and Generated Energy O'!J16</f>
        <v>688.7</v>
      </c>
      <c r="E72" s="1109">
        <f t="shared" si="14"/>
        <v>275.48</v>
      </c>
      <c r="F72" s="1109">
        <f>'G Assets and Generated Energy O'!K16</f>
        <v>413.22</v>
      </c>
      <c r="G72" s="1109">
        <v>0</v>
      </c>
      <c r="H72" s="1102">
        <f t="shared" si="15"/>
        <v>0.6</v>
      </c>
      <c r="I72" s="1109">
        <f>'G Assets and Generated Energy O'!I16</f>
        <v>1440</v>
      </c>
      <c r="J72" s="1103">
        <v>1</v>
      </c>
      <c r="K72" s="1109">
        <f t="shared" ref="K72:N87" si="16">$J72*D72</f>
        <v>688.7</v>
      </c>
      <c r="L72" s="1109">
        <f t="shared" si="16"/>
        <v>275.48</v>
      </c>
      <c r="M72" s="1109">
        <f t="shared" si="16"/>
        <v>413.22</v>
      </c>
      <c r="N72" s="1109">
        <f t="shared" si="16"/>
        <v>0</v>
      </c>
      <c r="O72" s="1102">
        <f t="shared" si="11"/>
        <v>0.6</v>
      </c>
      <c r="P72" s="1109">
        <f t="shared" si="12"/>
        <v>1440</v>
      </c>
      <c r="Q72" s="201" t="s">
        <v>4958</v>
      </c>
      <c r="S72" s="844"/>
      <c r="T72" s="844"/>
    </row>
    <row r="73" spans="2:20" ht="28.4" customHeight="1">
      <c r="B73" s="868" t="s">
        <v>4959</v>
      </c>
      <c r="C73" s="868" t="s">
        <v>4960</v>
      </c>
      <c r="D73" s="1112">
        <f>'G Assets and Generated Energy O'!J17</f>
        <v>102.4</v>
      </c>
      <c r="E73" s="1112">
        <f t="shared" si="14"/>
        <v>40.960000000000008</v>
      </c>
      <c r="F73" s="1112">
        <f>'G Assets and Generated Energy O'!K17</f>
        <v>61.44</v>
      </c>
      <c r="G73" s="1112">
        <v>0</v>
      </c>
      <c r="H73" s="1106">
        <f t="shared" si="15"/>
        <v>0.6</v>
      </c>
      <c r="I73" s="1112">
        <f>'G Assets and Generated Energy O'!I17</f>
        <v>216</v>
      </c>
      <c r="J73" s="1107">
        <v>1</v>
      </c>
      <c r="K73" s="1112">
        <f t="shared" si="16"/>
        <v>102.4</v>
      </c>
      <c r="L73" s="1112">
        <f t="shared" si="16"/>
        <v>40.960000000000008</v>
      </c>
      <c r="M73" s="1112">
        <f t="shared" si="16"/>
        <v>61.44</v>
      </c>
      <c r="N73" s="1112">
        <f t="shared" si="16"/>
        <v>0</v>
      </c>
      <c r="O73" s="1106">
        <f t="shared" si="11"/>
        <v>0.6</v>
      </c>
      <c r="P73" s="1112">
        <f t="shared" si="12"/>
        <v>216</v>
      </c>
      <c r="Q73" s="388" t="s">
        <v>4961</v>
      </c>
      <c r="S73" s="844"/>
      <c r="T73" s="844"/>
    </row>
    <row r="74" spans="2:20" ht="28.4" customHeight="1">
      <c r="B74" s="1100" t="s">
        <v>4962</v>
      </c>
      <c r="C74" s="1100" t="s">
        <v>359</v>
      </c>
      <c r="D74" s="1109">
        <f>'G Assets and Generated Energy O'!J18</f>
        <v>219.5</v>
      </c>
      <c r="E74" s="1109">
        <f t="shared" si="14"/>
        <v>87.800000000000011</v>
      </c>
      <c r="F74" s="1109">
        <f>'G Assets and Generated Energy O'!K18</f>
        <v>131.69999999999999</v>
      </c>
      <c r="G74" s="1109">
        <v>0</v>
      </c>
      <c r="H74" s="1102">
        <f t="shared" si="15"/>
        <v>0.6</v>
      </c>
      <c r="I74" s="1109">
        <f>'G Assets and Generated Energy O'!I18</f>
        <v>375</v>
      </c>
      <c r="J74" s="1103">
        <v>1</v>
      </c>
      <c r="K74" s="1109">
        <f t="shared" si="16"/>
        <v>219.5</v>
      </c>
      <c r="L74" s="1109">
        <f t="shared" si="16"/>
        <v>87.800000000000011</v>
      </c>
      <c r="M74" s="1109">
        <f t="shared" si="16"/>
        <v>131.69999999999999</v>
      </c>
      <c r="N74" s="1109">
        <f t="shared" si="16"/>
        <v>0</v>
      </c>
      <c r="O74" s="1102">
        <f t="shared" si="11"/>
        <v>0.6</v>
      </c>
      <c r="P74" s="1109">
        <f t="shared" si="12"/>
        <v>375</v>
      </c>
      <c r="Q74" s="201" t="s">
        <v>4963</v>
      </c>
      <c r="S74" s="844"/>
      <c r="T74" s="844"/>
    </row>
    <row r="75" spans="2:20" ht="28.4" customHeight="1">
      <c r="B75" s="868" t="s">
        <v>4964</v>
      </c>
      <c r="C75" s="868" t="s">
        <v>1498</v>
      </c>
      <c r="D75" s="1112">
        <f>'G Assets and Generated Energy O'!J31</f>
        <v>948.9</v>
      </c>
      <c r="E75" s="1112">
        <v>0</v>
      </c>
      <c r="F75" s="1112">
        <f>+D75-E75-G75</f>
        <v>189.77999999999997</v>
      </c>
      <c r="G75" s="1112">
        <f>'G Assets and Generated Energy O'!K31</f>
        <v>759.12</v>
      </c>
      <c r="H75" s="1106" t="str">
        <f>IF(E75=0,"na",(F75-G75)/(D75-G75))</f>
        <v>na</v>
      </c>
      <c r="I75" s="1112">
        <f>'G Assets and Generated Energy O'!I31</f>
        <v>2082</v>
      </c>
      <c r="J75" s="1107">
        <v>1</v>
      </c>
      <c r="K75" s="1112">
        <f t="shared" si="16"/>
        <v>948.9</v>
      </c>
      <c r="L75" s="1112">
        <f t="shared" si="16"/>
        <v>0</v>
      </c>
      <c r="M75" s="1112">
        <f t="shared" si="16"/>
        <v>189.77999999999997</v>
      </c>
      <c r="N75" s="1112">
        <f t="shared" si="16"/>
        <v>759.12</v>
      </c>
      <c r="O75" s="1106" t="str">
        <f t="shared" si="11"/>
        <v>na</v>
      </c>
      <c r="P75" s="1112">
        <f t="shared" si="12"/>
        <v>2082</v>
      </c>
      <c r="Q75" s="388" t="s">
        <v>4965</v>
      </c>
      <c r="S75" s="844"/>
      <c r="T75" s="844"/>
    </row>
    <row r="76" spans="2:20" ht="28.4" customHeight="1">
      <c r="B76" s="1100" t="s">
        <v>4966</v>
      </c>
      <c r="C76" s="1100" t="s">
        <v>1499</v>
      </c>
      <c r="D76" s="1109">
        <f>'G Assets and Generated Energy O'!J6</f>
        <v>62.2</v>
      </c>
      <c r="E76" s="1109">
        <f>D76-F76-G76</f>
        <v>24.880000000000003</v>
      </c>
      <c r="F76" s="1109">
        <f>'G Assets and Generated Energy O'!K6</f>
        <v>37.32</v>
      </c>
      <c r="G76" s="1109">
        <v>0</v>
      </c>
      <c r="H76" s="1102">
        <f t="shared" si="15"/>
        <v>0.6</v>
      </c>
      <c r="I76" s="1109">
        <f>'G Assets and Generated Energy O'!I6</f>
        <v>78</v>
      </c>
      <c r="J76" s="1103">
        <v>1</v>
      </c>
      <c r="K76" s="1109">
        <f t="shared" si="16"/>
        <v>62.2</v>
      </c>
      <c r="L76" s="1109">
        <f t="shared" si="16"/>
        <v>24.880000000000003</v>
      </c>
      <c r="M76" s="1109">
        <f t="shared" si="16"/>
        <v>37.32</v>
      </c>
      <c r="N76" s="1109">
        <f t="shared" si="16"/>
        <v>0</v>
      </c>
      <c r="O76" s="1102">
        <f t="shared" si="11"/>
        <v>0.6</v>
      </c>
      <c r="P76" s="1109">
        <f t="shared" si="12"/>
        <v>78</v>
      </c>
      <c r="Q76" s="201" t="s">
        <v>4967</v>
      </c>
      <c r="S76" s="844"/>
      <c r="T76" s="844"/>
    </row>
    <row r="77" spans="2:20" ht="28.4" customHeight="1">
      <c r="B77" s="868" t="s">
        <v>4968</v>
      </c>
      <c r="C77" s="868" t="s">
        <v>1501</v>
      </c>
      <c r="D77" s="1112">
        <f>'G Assets and Generated Energy'!I15</f>
        <v>3995.5</v>
      </c>
      <c r="E77" s="1112">
        <v>0</v>
      </c>
      <c r="F77" s="1112">
        <f t="shared" ref="F77:F115" si="17">+D77-E77-G77</f>
        <v>3995.5</v>
      </c>
      <c r="G77" s="1112">
        <v>0</v>
      </c>
      <c r="H77" s="1106" t="str">
        <f t="shared" si="15"/>
        <v>na</v>
      </c>
      <c r="I77" s="1112">
        <f>'G Assets and Generated Energy'!H15</f>
        <v>8535</v>
      </c>
      <c r="J77" s="1107">
        <v>1</v>
      </c>
      <c r="K77" s="1112">
        <f t="shared" si="16"/>
        <v>3995.5</v>
      </c>
      <c r="L77" s="1112">
        <f t="shared" si="16"/>
        <v>0</v>
      </c>
      <c r="M77" s="1112">
        <f t="shared" si="16"/>
        <v>3995.5</v>
      </c>
      <c r="N77" s="1112">
        <f t="shared" si="16"/>
        <v>0</v>
      </c>
      <c r="O77" s="1106" t="str">
        <f t="shared" si="11"/>
        <v>na</v>
      </c>
      <c r="P77" s="1112">
        <f t="shared" si="12"/>
        <v>8535</v>
      </c>
      <c r="Q77" s="388" t="s">
        <v>4969</v>
      </c>
      <c r="S77" s="844"/>
      <c r="T77" s="844"/>
    </row>
    <row r="78" spans="2:20" ht="28.4" customHeight="1">
      <c r="B78" s="1100" t="s">
        <v>4970</v>
      </c>
      <c r="C78" s="1100" t="s">
        <v>829</v>
      </c>
      <c r="D78" s="1109">
        <f>'G Assets and Generated Energy'!I16</f>
        <v>88.1</v>
      </c>
      <c r="E78" s="1109">
        <v>0</v>
      </c>
      <c r="F78" s="1109">
        <f t="shared" si="17"/>
        <v>88.1</v>
      </c>
      <c r="G78" s="1109">
        <v>0</v>
      </c>
      <c r="H78" s="1102" t="str">
        <f t="shared" si="15"/>
        <v>na</v>
      </c>
      <c r="I78" s="1109">
        <f>'G Assets and Generated Energy'!H16</f>
        <v>216.75</v>
      </c>
      <c r="J78" s="1103">
        <v>1</v>
      </c>
      <c r="K78" s="1109">
        <f t="shared" si="16"/>
        <v>88.1</v>
      </c>
      <c r="L78" s="1109">
        <f t="shared" si="16"/>
        <v>0</v>
      </c>
      <c r="M78" s="1109">
        <f t="shared" si="16"/>
        <v>88.1</v>
      </c>
      <c r="N78" s="1109">
        <f t="shared" si="16"/>
        <v>0</v>
      </c>
      <c r="O78" s="1102" t="str">
        <f t="shared" si="11"/>
        <v>na</v>
      </c>
      <c r="P78" s="1109">
        <f t="shared" si="12"/>
        <v>216.75</v>
      </c>
      <c r="Q78" s="201" t="s">
        <v>4971</v>
      </c>
      <c r="S78" s="844"/>
      <c r="T78" s="844"/>
    </row>
    <row r="79" spans="2:20" ht="28.4" customHeight="1">
      <c r="B79" s="868" t="s">
        <v>4972</v>
      </c>
      <c r="C79" s="868" t="s">
        <v>1500</v>
      </c>
      <c r="D79" s="1112">
        <f>'G Assets and Generated Energy'!I17</f>
        <v>30.4</v>
      </c>
      <c r="E79" s="1112">
        <v>0</v>
      </c>
      <c r="F79" s="1112">
        <f t="shared" si="17"/>
        <v>30.4</v>
      </c>
      <c r="G79" s="1112">
        <v>0</v>
      </c>
      <c r="H79" s="1106" t="str">
        <f t="shared" si="15"/>
        <v>na</v>
      </c>
      <c r="I79" s="1112">
        <f>'G Assets and Generated Energy'!H17</f>
        <v>42.8</v>
      </c>
      <c r="J79" s="1107">
        <v>1</v>
      </c>
      <c r="K79" s="1112">
        <f t="shared" si="16"/>
        <v>30.4</v>
      </c>
      <c r="L79" s="1112">
        <f t="shared" si="16"/>
        <v>0</v>
      </c>
      <c r="M79" s="1112">
        <f t="shared" si="16"/>
        <v>30.4</v>
      </c>
      <c r="N79" s="1112">
        <f t="shared" si="16"/>
        <v>0</v>
      </c>
      <c r="O79" s="1106" t="str">
        <f t="shared" si="11"/>
        <v>na</v>
      </c>
      <c r="P79" s="1112">
        <f t="shared" si="12"/>
        <v>42.8</v>
      </c>
      <c r="Q79" s="388" t="s">
        <v>4973</v>
      </c>
      <c r="S79" s="844"/>
      <c r="T79" s="844"/>
    </row>
    <row r="80" spans="2:20" ht="28.4" customHeight="1">
      <c r="B80" s="1100" t="s">
        <v>4974</v>
      </c>
      <c r="C80" s="1100" t="s">
        <v>830</v>
      </c>
      <c r="D80" s="1109">
        <f>'G Assets and Generated Energy'!I18</f>
        <v>125.7</v>
      </c>
      <c r="E80" s="1109">
        <v>0</v>
      </c>
      <c r="F80" s="1109">
        <f t="shared" si="17"/>
        <v>125.7</v>
      </c>
      <c r="G80" s="1109">
        <v>0</v>
      </c>
      <c r="H80" s="1102" t="str">
        <f t="shared" si="15"/>
        <v>na</v>
      </c>
      <c r="I80" s="1109">
        <f>'G Assets and Generated Energy'!H18</f>
        <v>249.75</v>
      </c>
      <c r="J80" s="1103">
        <v>1</v>
      </c>
      <c r="K80" s="1109">
        <f t="shared" si="16"/>
        <v>125.7</v>
      </c>
      <c r="L80" s="1109">
        <f t="shared" si="16"/>
        <v>0</v>
      </c>
      <c r="M80" s="1109">
        <f t="shared" si="16"/>
        <v>125.7</v>
      </c>
      <c r="N80" s="1109">
        <f t="shared" si="16"/>
        <v>0</v>
      </c>
      <c r="O80" s="1102" t="str">
        <f t="shared" si="11"/>
        <v>na</v>
      </c>
      <c r="P80" s="1109">
        <f t="shared" si="12"/>
        <v>249.75</v>
      </c>
      <c r="Q80" s="201" t="s">
        <v>4975</v>
      </c>
      <c r="S80" s="844"/>
      <c r="T80" s="844"/>
    </row>
    <row r="81" spans="2:20" ht="28.4" customHeight="1">
      <c r="B81" s="868" t="s">
        <v>4976</v>
      </c>
      <c r="C81" s="868" t="s">
        <v>1502</v>
      </c>
      <c r="D81" s="1112">
        <v>0</v>
      </c>
      <c r="E81" s="1112">
        <v>0</v>
      </c>
      <c r="F81" s="1112">
        <f t="shared" si="17"/>
        <v>0</v>
      </c>
      <c r="G81" s="1112">
        <v>0</v>
      </c>
      <c r="H81" s="1106" t="str">
        <f t="shared" si="15"/>
        <v>na</v>
      </c>
      <c r="I81" s="1112">
        <v>0</v>
      </c>
      <c r="J81" s="1107">
        <v>1</v>
      </c>
      <c r="K81" s="1112">
        <f t="shared" si="16"/>
        <v>0</v>
      </c>
      <c r="L81" s="1112">
        <f t="shared" si="16"/>
        <v>0</v>
      </c>
      <c r="M81" s="1112">
        <f t="shared" si="16"/>
        <v>0</v>
      </c>
      <c r="N81" s="1112">
        <f t="shared" si="16"/>
        <v>0</v>
      </c>
      <c r="O81" s="1106" t="str">
        <f t="shared" si="11"/>
        <v>na</v>
      </c>
      <c r="P81" s="1112">
        <f t="shared" si="12"/>
        <v>0</v>
      </c>
      <c r="Q81" s="388" t="s">
        <v>4977</v>
      </c>
      <c r="S81" s="844"/>
      <c r="T81" s="844"/>
    </row>
    <row r="82" spans="2:20" ht="28.4" customHeight="1">
      <c r="B82" s="1100" t="s">
        <v>4978</v>
      </c>
      <c r="C82" s="1100" t="s">
        <v>1503</v>
      </c>
      <c r="D82" s="1109">
        <v>0</v>
      </c>
      <c r="E82" s="1109">
        <v>0</v>
      </c>
      <c r="F82" s="1109">
        <f t="shared" si="17"/>
        <v>0</v>
      </c>
      <c r="G82" s="1109">
        <v>0</v>
      </c>
      <c r="H82" s="1102" t="str">
        <f t="shared" si="15"/>
        <v>na</v>
      </c>
      <c r="I82" s="1109">
        <v>0</v>
      </c>
      <c r="J82" s="1103">
        <v>1</v>
      </c>
      <c r="K82" s="1109">
        <f t="shared" si="16"/>
        <v>0</v>
      </c>
      <c r="L82" s="1109">
        <f t="shared" si="16"/>
        <v>0</v>
      </c>
      <c r="M82" s="1109">
        <f t="shared" si="16"/>
        <v>0</v>
      </c>
      <c r="N82" s="1109">
        <f t="shared" si="16"/>
        <v>0</v>
      </c>
      <c r="O82" s="1102" t="str">
        <f t="shared" si="11"/>
        <v>na</v>
      </c>
      <c r="P82" s="1109">
        <f t="shared" si="12"/>
        <v>0</v>
      </c>
      <c r="Q82" s="201" t="s">
        <v>4979</v>
      </c>
      <c r="S82" s="844"/>
      <c r="T82" s="844"/>
    </row>
    <row r="83" spans="2:20" ht="28.4" customHeight="1">
      <c r="B83" s="868" t="s">
        <v>4980</v>
      </c>
      <c r="C83" s="868" t="s">
        <v>415</v>
      </c>
      <c r="D83" s="1112">
        <f>'G Assets and Generated Energy'!I41</f>
        <v>150</v>
      </c>
      <c r="E83" s="1112">
        <v>0</v>
      </c>
      <c r="F83" s="1112">
        <f t="shared" si="17"/>
        <v>150</v>
      </c>
      <c r="G83" s="1112">
        <v>0</v>
      </c>
      <c r="H83" s="1106" t="str">
        <f t="shared" si="15"/>
        <v>na</v>
      </c>
      <c r="I83" s="1112">
        <f>'G Assets and Generated Energy'!H41</f>
        <v>166</v>
      </c>
      <c r="J83" s="1107">
        <v>1</v>
      </c>
      <c r="K83" s="1112">
        <f t="shared" si="16"/>
        <v>150</v>
      </c>
      <c r="L83" s="1112">
        <f t="shared" si="16"/>
        <v>0</v>
      </c>
      <c r="M83" s="1112">
        <f t="shared" si="16"/>
        <v>150</v>
      </c>
      <c r="N83" s="1112">
        <f t="shared" si="16"/>
        <v>0</v>
      </c>
      <c r="O83" s="1106" t="str">
        <f t="shared" si="11"/>
        <v>na</v>
      </c>
      <c r="P83" s="1112">
        <f t="shared" si="12"/>
        <v>166</v>
      </c>
      <c r="Q83" s="388" t="s">
        <v>4981</v>
      </c>
      <c r="S83" s="844"/>
      <c r="T83" s="844"/>
    </row>
    <row r="84" spans="2:20" ht="28.4" customHeight="1">
      <c r="B84" s="1100" t="s">
        <v>4982</v>
      </c>
      <c r="C84" s="1100" t="s">
        <v>847</v>
      </c>
      <c r="D84" s="1109">
        <f>'G Assets and Generated Energy'!I42</f>
        <v>507.4</v>
      </c>
      <c r="E84" s="1109">
        <v>0</v>
      </c>
      <c r="F84" s="1109">
        <f t="shared" si="17"/>
        <v>507.4</v>
      </c>
      <c r="G84" s="1109">
        <v>0</v>
      </c>
      <c r="H84" s="1102" t="str">
        <f t="shared" si="15"/>
        <v>na</v>
      </c>
      <c r="I84" s="1109">
        <f>'G Assets and Generated Energy'!H42</f>
        <v>590.75</v>
      </c>
      <c r="J84" s="1103">
        <v>1</v>
      </c>
      <c r="K84" s="1109">
        <f t="shared" si="16"/>
        <v>507.4</v>
      </c>
      <c r="L84" s="1109">
        <f t="shared" si="16"/>
        <v>0</v>
      </c>
      <c r="M84" s="1109">
        <f t="shared" si="16"/>
        <v>507.4</v>
      </c>
      <c r="N84" s="1109">
        <f t="shared" si="16"/>
        <v>0</v>
      </c>
      <c r="O84" s="1102" t="str">
        <f t="shared" si="11"/>
        <v>na</v>
      </c>
      <c r="P84" s="1109">
        <f t="shared" si="12"/>
        <v>590.75</v>
      </c>
      <c r="Q84" s="201" t="s">
        <v>4983</v>
      </c>
      <c r="S84" s="844"/>
      <c r="T84" s="844"/>
    </row>
    <row r="85" spans="2:20" ht="28.4" customHeight="1">
      <c r="B85" s="868" t="s">
        <v>4984</v>
      </c>
      <c r="C85" s="868" t="s">
        <v>848</v>
      </c>
      <c r="D85" s="1112">
        <v>0</v>
      </c>
      <c r="E85" s="1112">
        <v>0</v>
      </c>
      <c r="F85" s="1112">
        <f t="shared" si="17"/>
        <v>0</v>
      </c>
      <c r="G85" s="1112">
        <v>0</v>
      </c>
      <c r="H85" s="1106" t="str">
        <f t="shared" si="15"/>
        <v>na</v>
      </c>
      <c r="I85" s="1112">
        <f>'G Assets and Generated Energy'!H44</f>
        <v>2.165</v>
      </c>
      <c r="J85" s="1107">
        <v>1</v>
      </c>
      <c r="K85" s="1112">
        <f t="shared" si="16"/>
        <v>0</v>
      </c>
      <c r="L85" s="1112">
        <f t="shared" si="16"/>
        <v>0</v>
      </c>
      <c r="M85" s="1112">
        <f t="shared" si="16"/>
        <v>0</v>
      </c>
      <c r="N85" s="1112">
        <f t="shared" si="16"/>
        <v>0</v>
      </c>
      <c r="O85" s="1106" t="str">
        <f t="shared" si="11"/>
        <v>na</v>
      </c>
      <c r="P85" s="1112">
        <f t="shared" si="12"/>
        <v>2.165</v>
      </c>
      <c r="Q85" s="388" t="s">
        <v>4985</v>
      </c>
      <c r="S85" s="844"/>
      <c r="T85" s="844"/>
    </row>
    <row r="86" spans="2:20" ht="28.4" customHeight="1">
      <c r="B86" s="1100" t="s">
        <v>4986</v>
      </c>
      <c r="C86" s="1100" t="s">
        <v>849</v>
      </c>
      <c r="D86" s="1109">
        <v>0</v>
      </c>
      <c r="E86" s="1109">
        <v>0</v>
      </c>
      <c r="F86" s="1109">
        <f t="shared" si="17"/>
        <v>0</v>
      </c>
      <c r="G86" s="1109">
        <v>0</v>
      </c>
      <c r="H86" s="1102" t="str">
        <f t="shared" si="15"/>
        <v>na</v>
      </c>
      <c r="I86" s="1109">
        <f>'G Assets and Generated Energy'!H45</f>
        <v>4.57</v>
      </c>
      <c r="J86" s="1103">
        <v>1</v>
      </c>
      <c r="K86" s="1109">
        <f t="shared" si="16"/>
        <v>0</v>
      </c>
      <c r="L86" s="1109">
        <f t="shared" si="16"/>
        <v>0</v>
      </c>
      <c r="M86" s="1109">
        <f t="shared" si="16"/>
        <v>0</v>
      </c>
      <c r="N86" s="1109">
        <f t="shared" si="16"/>
        <v>0</v>
      </c>
      <c r="O86" s="1102" t="str">
        <f t="shared" si="11"/>
        <v>na</v>
      </c>
      <c r="P86" s="1109">
        <f t="shared" si="12"/>
        <v>4.57</v>
      </c>
      <c r="Q86" s="201" t="s">
        <v>4987</v>
      </c>
      <c r="S86" s="844"/>
      <c r="T86" s="844"/>
    </row>
    <row r="87" spans="2:20" ht="28.4" customHeight="1">
      <c r="B87" s="868" t="s">
        <v>4988</v>
      </c>
      <c r="C87" s="868" t="s">
        <v>850</v>
      </c>
      <c r="D87" s="1112">
        <v>0</v>
      </c>
      <c r="E87" s="1112">
        <v>0</v>
      </c>
      <c r="F87" s="1112">
        <f t="shared" si="17"/>
        <v>0</v>
      </c>
      <c r="G87" s="1112">
        <v>0</v>
      </c>
      <c r="H87" s="1106" t="str">
        <f t="shared" si="15"/>
        <v>na</v>
      </c>
      <c r="I87" s="1112">
        <f>'G Assets and Generated Energy'!H46</f>
        <v>2.165</v>
      </c>
      <c r="J87" s="1107">
        <v>1</v>
      </c>
      <c r="K87" s="1112">
        <f t="shared" si="16"/>
        <v>0</v>
      </c>
      <c r="L87" s="1112">
        <f t="shared" si="16"/>
        <v>0</v>
      </c>
      <c r="M87" s="1112">
        <f t="shared" si="16"/>
        <v>0</v>
      </c>
      <c r="N87" s="1112">
        <f t="shared" si="16"/>
        <v>0</v>
      </c>
      <c r="O87" s="1106" t="str">
        <f t="shared" si="11"/>
        <v>na</v>
      </c>
      <c r="P87" s="1112">
        <f t="shared" si="12"/>
        <v>2.165</v>
      </c>
      <c r="Q87" s="388" t="s">
        <v>4989</v>
      </c>
      <c r="S87" s="844"/>
      <c r="T87" s="844"/>
    </row>
    <row r="88" spans="2:20" ht="28.4" customHeight="1">
      <c r="B88" s="1100" t="s">
        <v>4990</v>
      </c>
      <c r="C88" s="1100" t="s">
        <v>851</v>
      </c>
      <c r="D88" s="1109">
        <v>0</v>
      </c>
      <c r="E88" s="1109">
        <v>0</v>
      </c>
      <c r="F88" s="1109">
        <f t="shared" si="17"/>
        <v>0</v>
      </c>
      <c r="G88" s="1109">
        <v>0</v>
      </c>
      <c r="H88" s="1102" t="str">
        <f t="shared" si="15"/>
        <v>na</v>
      </c>
      <c r="I88" s="1109">
        <f>'G Assets and Generated Energy'!H47</f>
        <v>4.57</v>
      </c>
      <c r="J88" s="1103">
        <v>1</v>
      </c>
      <c r="K88" s="1109">
        <f t="shared" ref="K88:N103" si="18">$J88*D88</f>
        <v>0</v>
      </c>
      <c r="L88" s="1109">
        <f t="shared" si="18"/>
        <v>0</v>
      </c>
      <c r="M88" s="1109">
        <f t="shared" si="18"/>
        <v>0</v>
      </c>
      <c r="N88" s="1109">
        <f t="shared" si="18"/>
        <v>0</v>
      </c>
      <c r="O88" s="1102" t="str">
        <f t="shared" si="11"/>
        <v>na</v>
      </c>
      <c r="P88" s="1109">
        <f t="shared" si="12"/>
        <v>4.57</v>
      </c>
      <c r="Q88" s="201" t="s">
        <v>4991</v>
      </c>
      <c r="S88" s="844"/>
      <c r="T88" s="844"/>
    </row>
    <row r="89" spans="2:20" ht="28.4" customHeight="1">
      <c r="B89" s="868" t="s">
        <v>4992</v>
      </c>
      <c r="C89" s="868" t="s">
        <v>272</v>
      </c>
      <c r="D89" s="1112">
        <f>SUM('Operational Data'!I11:I14)</f>
        <v>9.3000000000000007</v>
      </c>
      <c r="E89" s="1112">
        <v>0</v>
      </c>
      <c r="F89" s="1112">
        <f t="shared" si="17"/>
        <v>9.3000000000000007</v>
      </c>
      <c r="G89" s="1112">
        <v>0</v>
      </c>
      <c r="H89" s="1106" t="str">
        <f t="shared" si="15"/>
        <v>na</v>
      </c>
      <c r="I89" s="1112">
        <f>SUM('Operational Data'!H11:H14)</f>
        <v>25.2</v>
      </c>
      <c r="J89" s="1107">
        <f>SUM('Operational Data'!F11:F14)</f>
        <v>1</v>
      </c>
      <c r="K89" s="1112">
        <f t="shared" si="18"/>
        <v>9.3000000000000007</v>
      </c>
      <c r="L89" s="1112">
        <f t="shared" si="18"/>
        <v>0</v>
      </c>
      <c r="M89" s="1112">
        <f t="shared" si="18"/>
        <v>9.3000000000000007</v>
      </c>
      <c r="N89" s="1112">
        <f t="shared" si="18"/>
        <v>0</v>
      </c>
      <c r="O89" s="1106" t="str">
        <f t="shared" si="11"/>
        <v>na</v>
      </c>
      <c r="P89" s="1112">
        <f t="shared" si="12"/>
        <v>25.2</v>
      </c>
      <c r="Q89" s="388" t="s">
        <v>1504</v>
      </c>
      <c r="S89" s="844"/>
      <c r="T89" s="844"/>
    </row>
    <row r="90" spans="2:20" ht="28.4" customHeight="1">
      <c r="B90" s="1100" t="s">
        <v>4993</v>
      </c>
      <c r="C90" s="1100" t="s">
        <v>1505</v>
      </c>
      <c r="D90" s="1109">
        <f>SUM('Operational Data'!I76:I79)</f>
        <v>206.7</v>
      </c>
      <c r="E90" s="1109">
        <v>0</v>
      </c>
      <c r="F90" s="1109">
        <f t="shared" si="17"/>
        <v>206.7</v>
      </c>
      <c r="G90" s="1109">
        <v>0</v>
      </c>
      <c r="H90" s="1102" t="str">
        <f>IF(E90=0,"na",(F90-G90)/(D90-G90))</f>
        <v>na</v>
      </c>
      <c r="I90" s="1109">
        <f>SUM('Operational Data'!H76:H79)</f>
        <v>807.5</v>
      </c>
      <c r="J90" s="1103">
        <f>SUM('Operational Data'!F76:F79)</f>
        <v>0.499</v>
      </c>
      <c r="K90" s="1109">
        <f t="shared" si="18"/>
        <v>103.1433</v>
      </c>
      <c r="L90" s="1109">
        <f t="shared" si="18"/>
        <v>0</v>
      </c>
      <c r="M90" s="1109">
        <f t="shared" si="18"/>
        <v>103.1433</v>
      </c>
      <c r="N90" s="1109">
        <f t="shared" si="18"/>
        <v>0</v>
      </c>
      <c r="O90" s="1102" t="str">
        <f t="shared" si="11"/>
        <v>na</v>
      </c>
      <c r="P90" s="1109">
        <f t="shared" si="12"/>
        <v>402.9425</v>
      </c>
      <c r="Q90" s="201" t="s">
        <v>1486</v>
      </c>
      <c r="S90" s="844"/>
      <c r="T90" s="844"/>
    </row>
    <row r="91" spans="2:20" ht="28.4" customHeight="1">
      <c r="B91" s="868" t="s">
        <v>4994</v>
      </c>
      <c r="C91" s="868" t="s">
        <v>993</v>
      </c>
      <c r="D91" s="1112">
        <f>SUM('Operational Data'!I72:I75)</f>
        <v>964.2</v>
      </c>
      <c r="E91" s="1112">
        <v>0</v>
      </c>
      <c r="F91" s="1112">
        <f t="shared" si="17"/>
        <v>964.2</v>
      </c>
      <c r="G91" s="1112">
        <v>0</v>
      </c>
      <c r="H91" s="1106" t="str">
        <f>IF(E91=0,"na",(F91-G91)/(D91-G91))</f>
        <v>na</v>
      </c>
      <c r="I91" s="1112">
        <f>SUM('Operational Data'!H72:H75)</f>
        <v>1819.8</v>
      </c>
      <c r="J91" s="1107">
        <v>0.50560000000000005</v>
      </c>
      <c r="K91" s="1112">
        <f t="shared" si="18"/>
        <v>487.49952000000008</v>
      </c>
      <c r="L91" s="1112">
        <f t="shared" si="18"/>
        <v>0</v>
      </c>
      <c r="M91" s="1112">
        <f t="shared" si="18"/>
        <v>487.49952000000008</v>
      </c>
      <c r="N91" s="1112">
        <f t="shared" si="18"/>
        <v>0</v>
      </c>
      <c r="O91" s="1106" t="str">
        <f t="shared" si="11"/>
        <v>na</v>
      </c>
      <c r="P91" s="1112">
        <f t="shared" si="12"/>
        <v>920.09088000000008</v>
      </c>
      <c r="Q91" s="388" t="s">
        <v>4995</v>
      </c>
      <c r="S91" s="844"/>
      <c r="T91" s="844"/>
    </row>
    <row r="92" spans="2:20" ht="28.4" customHeight="1">
      <c r="B92" s="1100" t="s">
        <v>4996</v>
      </c>
      <c r="C92" s="1100" t="s">
        <v>4997</v>
      </c>
      <c r="D92" s="1109">
        <f>SUM('Operational Data'!I72:I75)</f>
        <v>964.2</v>
      </c>
      <c r="E92" s="1109">
        <v>0</v>
      </c>
      <c r="F92" s="1109">
        <f t="shared" si="17"/>
        <v>964.2</v>
      </c>
      <c r="G92" s="1109">
        <v>0</v>
      </c>
      <c r="H92" s="1102" t="str">
        <f>IF(E92=0,"na",(F92-G92)/(D92-G92))</f>
        <v>na</v>
      </c>
      <c r="I92" s="1109">
        <f>SUM('Operational Data'!H72:H75)</f>
        <v>1819.8</v>
      </c>
      <c r="J92" s="1103">
        <v>0.2472</v>
      </c>
      <c r="K92" s="1109">
        <f t="shared" si="18"/>
        <v>238.35024000000001</v>
      </c>
      <c r="L92" s="1109">
        <f t="shared" si="18"/>
        <v>0</v>
      </c>
      <c r="M92" s="1109">
        <f t="shared" si="18"/>
        <v>238.35024000000001</v>
      </c>
      <c r="N92" s="1109">
        <f t="shared" si="18"/>
        <v>0</v>
      </c>
      <c r="O92" s="1102" t="str">
        <f t="shared" si="11"/>
        <v>na</v>
      </c>
      <c r="P92" s="1109">
        <f t="shared" si="12"/>
        <v>449.85455999999999</v>
      </c>
      <c r="Q92" s="201" t="s">
        <v>4998</v>
      </c>
      <c r="S92" s="844"/>
      <c r="T92" s="844"/>
    </row>
    <row r="93" spans="2:20" ht="28.4" customHeight="1">
      <c r="B93" s="868" t="s">
        <v>4999</v>
      </c>
      <c r="C93" s="868" t="s">
        <v>5000</v>
      </c>
      <c r="D93" s="1112">
        <f>SUM('Operational Data'!I72:I75)</f>
        <v>964.2</v>
      </c>
      <c r="E93" s="1112">
        <v>0</v>
      </c>
      <c r="F93" s="1112">
        <f t="shared" si="17"/>
        <v>964.2</v>
      </c>
      <c r="G93" s="1112">
        <v>0</v>
      </c>
      <c r="H93" s="1106" t="str">
        <f t="shared" ref="H93:H115" si="19">IF(E93=0,"na",(F93-G93)/(D93-G93))</f>
        <v>na</v>
      </c>
      <c r="I93" s="1112">
        <f>SUM('Operational Data'!H72:H75)</f>
        <v>1819.8</v>
      </c>
      <c r="J93" s="1107">
        <v>0.2472</v>
      </c>
      <c r="K93" s="1112">
        <f t="shared" si="18"/>
        <v>238.35024000000001</v>
      </c>
      <c r="L93" s="1112">
        <f t="shared" si="18"/>
        <v>0</v>
      </c>
      <c r="M93" s="1112">
        <f t="shared" si="18"/>
        <v>238.35024000000001</v>
      </c>
      <c r="N93" s="1112">
        <f t="shared" si="18"/>
        <v>0</v>
      </c>
      <c r="O93" s="1106" t="str">
        <f t="shared" si="11"/>
        <v>na</v>
      </c>
      <c r="P93" s="1112">
        <f t="shared" si="12"/>
        <v>449.85455999999999</v>
      </c>
      <c r="Q93" s="388" t="s">
        <v>5001</v>
      </c>
      <c r="S93" s="844"/>
      <c r="T93" s="844"/>
    </row>
    <row r="94" spans="2:20" ht="28.4" customHeight="1">
      <c r="B94" s="1100" t="s">
        <v>5002</v>
      </c>
      <c r="C94" s="1100" t="s">
        <v>87</v>
      </c>
      <c r="D94" s="1109">
        <f>'Operational Data'!I80</f>
        <v>9.6999999999999993</v>
      </c>
      <c r="E94" s="1109">
        <v>0</v>
      </c>
      <c r="F94" s="1109">
        <f t="shared" si="17"/>
        <v>9.6999999999999993</v>
      </c>
      <c r="G94" s="1109">
        <v>0</v>
      </c>
      <c r="H94" s="1102" t="str">
        <f t="shared" si="19"/>
        <v>na</v>
      </c>
      <c r="I94" s="1109">
        <f>'Operational Data'!H80</f>
        <v>21</v>
      </c>
      <c r="J94" s="1103">
        <f>'Operational Data'!F80</f>
        <v>1</v>
      </c>
      <c r="K94" s="1109">
        <f t="shared" si="18"/>
        <v>9.6999999999999993</v>
      </c>
      <c r="L94" s="1109">
        <f t="shared" si="18"/>
        <v>0</v>
      </c>
      <c r="M94" s="1109">
        <f t="shared" si="18"/>
        <v>9.6999999999999993</v>
      </c>
      <c r="N94" s="1109">
        <f t="shared" si="18"/>
        <v>0</v>
      </c>
      <c r="O94" s="1102" t="str">
        <f t="shared" si="11"/>
        <v>na</v>
      </c>
      <c r="P94" s="1109">
        <f t="shared" si="12"/>
        <v>21</v>
      </c>
      <c r="Q94" s="201" t="s">
        <v>5003</v>
      </c>
      <c r="S94" s="844"/>
      <c r="T94" s="844"/>
    </row>
    <row r="95" spans="2:20" ht="28.4" customHeight="1">
      <c r="B95" s="868" t="s">
        <v>5004</v>
      </c>
      <c r="C95" s="868" t="s">
        <v>88</v>
      </c>
      <c r="D95" s="1112">
        <f>'Operational Data'!I81</f>
        <v>13.6</v>
      </c>
      <c r="E95" s="1112">
        <v>0</v>
      </c>
      <c r="F95" s="1112">
        <f t="shared" si="17"/>
        <v>13.6</v>
      </c>
      <c r="G95" s="1112">
        <v>0</v>
      </c>
      <c r="H95" s="1106" t="str">
        <f t="shared" si="19"/>
        <v>na</v>
      </c>
      <c r="I95" s="1112">
        <f>'Operational Data'!H81</f>
        <v>30</v>
      </c>
      <c r="J95" s="1107">
        <f>'Operational Data'!F81</f>
        <v>1</v>
      </c>
      <c r="K95" s="1112">
        <f t="shared" si="18"/>
        <v>13.6</v>
      </c>
      <c r="L95" s="1112">
        <f t="shared" si="18"/>
        <v>0</v>
      </c>
      <c r="M95" s="1112">
        <f t="shared" si="18"/>
        <v>13.6</v>
      </c>
      <c r="N95" s="1112">
        <f t="shared" si="18"/>
        <v>0</v>
      </c>
      <c r="O95" s="1106" t="str">
        <f t="shared" si="11"/>
        <v>na</v>
      </c>
      <c r="P95" s="1112">
        <f t="shared" si="12"/>
        <v>30</v>
      </c>
      <c r="Q95" s="388" t="s">
        <v>5005</v>
      </c>
      <c r="S95" s="844"/>
      <c r="T95" s="844"/>
    </row>
    <row r="96" spans="2:20" ht="28.4" customHeight="1">
      <c r="B96" s="1100" t="s">
        <v>5006</v>
      </c>
      <c r="C96" s="1100" t="s">
        <v>89</v>
      </c>
      <c r="D96" s="1109">
        <f>'Operational Data'!I82</f>
        <v>14.1</v>
      </c>
      <c r="E96" s="1109">
        <v>0</v>
      </c>
      <c r="F96" s="1109">
        <f t="shared" si="17"/>
        <v>14.1</v>
      </c>
      <c r="G96" s="1109">
        <v>0</v>
      </c>
      <c r="H96" s="1102" t="str">
        <f t="shared" si="19"/>
        <v>na</v>
      </c>
      <c r="I96" s="1109">
        <f>'Operational Data'!H82</f>
        <v>27</v>
      </c>
      <c r="J96" s="1103">
        <f>'Operational Data'!F82</f>
        <v>1</v>
      </c>
      <c r="K96" s="1109">
        <f t="shared" si="18"/>
        <v>14.1</v>
      </c>
      <c r="L96" s="1109">
        <f t="shared" si="18"/>
        <v>0</v>
      </c>
      <c r="M96" s="1109">
        <f t="shared" si="18"/>
        <v>14.1</v>
      </c>
      <c r="N96" s="1109">
        <f t="shared" si="18"/>
        <v>0</v>
      </c>
      <c r="O96" s="1102" t="str">
        <f t="shared" si="11"/>
        <v>na</v>
      </c>
      <c r="P96" s="1109">
        <f t="shared" si="12"/>
        <v>27</v>
      </c>
      <c r="Q96" s="201" t="s">
        <v>5007</v>
      </c>
      <c r="S96" s="844"/>
      <c r="T96" s="844"/>
    </row>
    <row r="97" spans="2:20" ht="28.4" customHeight="1">
      <c r="B97" s="868" t="s">
        <v>5008</v>
      </c>
      <c r="C97" s="868" t="s">
        <v>90</v>
      </c>
      <c r="D97" s="1112">
        <f>'Operational Data'!I83</f>
        <v>10.199999999999999</v>
      </c>
      <c r="E97" s="1112">
        <v>0</v>
      </c>
      <c r="F97" s="1112">
        <f t="shared" si="17"/>
        <v>10.199999999999999</v>
      </c>
      <c r="G97" s="1112">
        <v>0</v>
      </c>
      <c r="H97" s="1106" t="str">
        <f t="shared" si="19"/>
        <v>na</v>
      </c>
      <c r="I97" s="1112">
        <f>'Operational Data'!H83</f>
        <v>21</v>
      </c>
      <c r="J97" s="1107">
        <f>'Operational Data'!F83</f>
        <v>1</v>
      </c>
      <c r="K97" s="1112">
        <f t="shared" si="18"/>
        <v>10.199999999999999</v>
      </c>
      <c r="L97" s="1112">
        <f t="shared" si="18"/>
        <v>0</v>
      </c>
      <c r="M97" s="1112">
        <f t="shared" si="18"/>
        <v>10.199999999999999</v>
      </c>
      <c r="N97" s="1112">
        <f t="shared" si="18"/>
        <v>0</v>
      </c>
      <c r="O97" s="1106" t="str">
        <f t="shared" si="11"/>
        <v>na</v>
      </c>
      <c r="P97" s="1112">
        <f t="shared" si="12"/>
        <v>21</v>
      </c>
      <c r="Q97" s="388" t="s">
        <v>5009</v>
      </c>
      <c r="S97" s="844"/>
      <c r="T97" s="844"/>
    </row>
    <row r="98" spans="2:20" ht="28.4" customHeight="1">
      <c r="B98" s="1100" t="s">
        <v>5010</v>
      </c>
      <c r="C98" s="1100" t="s">
        <v>91</v>
      </c>
      <c r="D98" s="1109">
        <f>'Operational Data'!I84</f>
        <v>10.6</v>
      </c>
      <c r="E98" s="1109">
        <v>0</v>
      </c>
      <c r="F98" s="1109">
        <f t="shared" si="17"/>
        <v>10.6</v>
      </c>
      <c r="G98" s="1109">
        <v>0</v>
      </c>
      <c r="H98" s="1102" t="str">
        <f t="shared" si="19"/>
        <v>na</v>
      </c>
      <c r="I98" s="1109">
        <f>'Operational Data'!H84</f>
        <v>24</v>
      </c>
      <c r="J98" s="1103">
        <f>'Operational Data'!F84</f>
        <v>1</v>
      </c>
      <c r="K98" s="1109">
        <f t="shared" si="18"/>
        <v>10.6</v>
      </c>
      <c r="L98" s="1109">
        <f t="shared" si="18"/>
        <v>0</v>
      </c>
      <c r="M98" s="1109">
        <f t="shared" si="18"/>
        <v>10.6</v>
      </c>
      <c r="N98" s="1109">
        <f t="shared" si="18"/>
        <v>0</v>
      </c>
      <c r="O98" s="1102" t="str">
        <f t="shared" si="11"/>
        <v>na</v>
      </c>
      <c r="P98" s="1109">
        <f t="shared" si="12"/>
        <v>24</v>
      </c>
      <c r="Q98" s="201" t="s">
        <v>5011</v>
      </c>
      <c r="S98" s="844"/>
      <c r="T98" s="844"/>
    </row>
    <row r="99" spans="2:20" ht="28.4" customHeight="1">
      <c r="B99" s="868" t="s">
        <v>5012</v>
      </c>
      <c r="C99" s="868" t="s">
        <v>1508</v>
      </c>
      <c r="D99" s="1112">
        <f>SUM('Operational Data'!I68:I71)</f>
        <v>174.4</v>
      </c>
      <c r="E99" s="1112">
        <v>0</v>
      </c>
      <c r="F99" s="1112">
        <f t="shared" si="17"/>
        <v>174.4</v>
      </c>
      <c r="G99" s="1112">
        <v>0</v>
      </c>
      <c r="H99" s="1106" t="str">
        <f t="shared" si="19"/>
        <v>na</v>
      </c>
      <c r="I99" s="1112">
        <f>SUM('Operational Data'!H68:H71)</f>
        <v>212.58</v>
      </c>
      <c r="J99" s="1107">
        <f>SUM('Operational Data'!F68:F71)</f>
        <v>0.54013</v>
      </c>
      <c r="K99" s="1112">
        <f t="shared" si="18"/>
        <v>94.198672000000002</v>
      </c>
      <c r="L99" s="1112">
        <f t="shared" si="18"/>
        <v>0</v>
      </c>
      <c r="M99" s="1112">
        <f t="shared" si="18"/>
        <v>94.198672000000002</v>
      </c>
      <c r="N99" s="1112">
        <f t="shared" si="18"/>
        <v>0</v>
      </c>
      <c r="O99" s="1106" t="str">
        <f t="shared" si="11"/>
        <v>na</v>
      </c>
      <c r="P99" s="1112">
        <f t="shared" si="12"/>
        <v>114.82083540000001</v>
      </c>
      <c r="Q99" s="388" t="s">
        <v>5013</v>
      </c>
      <c r="S99" s="844"/>
      <c r="T99" s="844"/>
    </row>
    <row r="100" spans="2:20" ht="28.4" customHeight="1">
      <c r="B100" s="1100" t="s">
        <v>5014</v>
      </c>
      <c r="C100" s="1100" t="s">
        <v>1509</v>
      </c>
      <c r="D100" s="1109">
        <f>SUM('Operational Data'!I64:I67)</f>
        <v>34.799999999999997</v>
      </c>
      <c r="E100" s="1109">
        <v>0</v>
      </c>
      <c r="F100" s="1109">
        <f t="shared" si="17"/>
        <v>34.799999999999997</v>
      </c>
      <c r="G100" s="1109">
        <v>0</v>
      </c>
      <c r="H100" s="1102" t="str">
        <f t="shared" si="19"/>
        <v>na</v>
      </c>
      <c r="I100" s="1109">
        <f>SUM('Operational Data'!H64:H67)</f>
        <v>83.656999999999996</v>
      </c>
      <c r="J100" s="1103">
        <f>SUM('Operational Data'!F64:F67)</f>
        <v>1</v>
      </c>
      <c r="K100" s="1109">
        <f t="shared" si="18"/>
        <v>34.799999999999997</v>
      </c>
      <c r="L100" s="1109">
        <f t="shared" si="18"/>
        <v>0</v>
      </c>
      <c r="M100" s="1109">
        <f t="shared" si="18"/>
        <v>34.799999999999997</v>
      </c>
      <c r="N100" s="1109">
        <f t="shared" si="18"/>
        <v>0</v>
      </c>
      <c r="O100" s="1102" t="str">
        <f t="shared" si="11"/>
        <v>na</v>
      </c>
      <c r="P100" s="1109">
        <f t="shared" si="12"/>
        <v>83.656999999999996</v>
      </c>
      <c r="Q100" s="201" t="s">
        <v>5015</v>
      </c>
      <c r="S100" s="844"/>
      <c r="T100" s="844"/>
    </row>
    <row r="101" spans="2:20" ht="28.4" customHeight="1">
      <c r="B101" s="868" t="s">
        <v>5016</v>
      </c>
      <c r="C101" s="868" t="s">
        <v>1510</v>
      </c>
      <c r="D101" s="1112">
        <f>SUM('Operational Data'!I60:I63)</f>
        <v>4571</v>
      </c>
      <c r="E101" s="1112">
        <v>0</v>
      </c>
      <c r="F101" s="1112">
        <f t="shared" si="17"/>
        <v>4571</v>
      </c>
      <c r="G101" s="1112">
        <v>0</v>
      </c>
      <c r="H101" s="1106" t="str">
        <f t="shared" si="19"/>
        <v>na</v>
      </c>
      <c r="I101" s="1112">
        <f>SUM('Operational Data'!H60:H63)</f>
        <v>11233.1</v>
      </c>
      <c r="J101" s="1107">
        <v>0.3498</v>
      </c>
      <c r="K101" s="1112">
        <f t="shared" si="18"/>
        <v>1598.9358</v>
      </c>
      <c r="L101" s="1112">
        <f t="shared" si="18"/>
        <v>0</v>
      </c>
      <c r="M101" s="1112">
        <f t="shared" si="18"/>
        <v>1598.9358</v>
      </c>
      <c r="N101" s="1112">
        <f t="shared" si="18"/>
        <v>0</v>
      </c>
      <c r="O101" s="1106" t="str">
        <f t="shared" si="11"/>
        <v>na</v>
      </c>
      <c r="P101" s="1112">
        <f t="shared" si="12"/>
        <v>3929.3383800000001</v>
      </c>
      <c r="Q101" s="388" t="s">
        <v>5017</v>
      </c>
      <c r="S101" s="844"/>
      <c r="T101" s="844"/>
    </row>
    <row r="102" spans="2:20" ht="28.4" customHeight="1">
      <c r="B102" s="1100" t="s">
        <v>5018</v>
      </c>
      <c r="C102" s="1100" t="s">
        <v>5019</v>
      </c>
      <c r="D102" s="1109">
        <f>SUM('Operational Data'!I60:I63)</f>
        <v>4571</v>
      </c>
      <c r="E102" s="1109">
        <v>0</v>
      </c>
      <c r="F102" s="1109">
        <f t="shared" si="17"/>
        <v>4571</v>
      </c>
      <c r="G102" s="1109">
        <v>0</v>
      </c>
      <c r="H102" s="1102" t="str">
        <f t="shared" si="19"/>
        <v>na</v>
      </c>
      <c r="I102" s="1109">
        <f>SUM('Operational Data'!H60:H63)</f>
        <v>11233.1</v>
      </c>
      <c r="J102" s="1103">
        <v>0.15</v>
      </c>
      <c r="K102" s="1109">
        <f t="shared" si="18"/>
        <v>685.65</v>
      </c>
      <c r="L102" s="1109">
        <f t="shared" si="18"/>
        <v>0</v>
      </c>
      <c r="M102" s="1109">
        <f t="shared" si="18"/>
        <v>685.65</v>
      </c>
      <c r="N102" s="1109">
        <f t="shared" si="18"/>
        <v>0</v>
      </c>
      <c r="O102" s="1102" t="str">
        <f t="shared" si="11"/>
        <v>na</v>
      </c>
      <c r="P102" s="1109">
        <f t="shared" si="12"/>
        <v>1684.9649999999999</v>
      </c>
      <c r="Q102" s="201" t="s">
        <v>5020</v>
      </c>
      <c r="S102" s="844"/>
      <c r="T102" s="844"/>
    </row>
    <row r="103" spans="2:20" ht="28.4" customHeight="1">
      <c r="B103" s="868" t="s">
        <v>5021</v>
      </c>
      <c r="C103" s="868" t="s">
        <v>1511</v>
      </c>
      <c r="D103" s="1112">
        <f>SUM('Operational Data'!I56:I59)</f>
        <v>2313.3000000000002</v>
      </c>
      <c r="E103" s="1112">
        <v>0</v>
      </c>
      <c r="F103" s="1112">
        <f t="shared" si="17"/>
        <v>2313.3000000000002</v>
      </c>
      <c r="G103" s="1112">
        <v>0</v>
      </c>
      <c r="H103" s="1106" t="str">
        <f>IF(E103=0,"na",(F103-G103)/(D103-G103))</f>
        <v>na</v>
      </c>
      <c r="I103" s="1112">
        <f>SUM('Operational Data'!H56:H59)</f>
        <v>3568.3</v>
      </c>
      <c r="J103" s="1107">
        <f>SUM('Operational Data'!F56:F59)</f>
        <v>0.99736179999999997</v>
      </c>
      <c r="K103" s="1112">
        <f t="shared" si="18"/>
        <v>2307.1970519400002</v>
      </c>
      <c r="L103" s="1112">
        <f t="shared" si="18"/>
        <v>0</v>
      </c>
      <c r="M103" s="1112">
        <f t="shared" si="18"/>
        <v>2307.1970519400002</v>
      </c>
      <c r="N103" s="1112">
        <f t="shared" si="18"/>
        <v>0</v>
      </c>
      <c r="O103" s="1106" t="str">
        <f t="shared" si="11"/>
        <v>na</v>
      </c>
      <c r="P103" s="1112">
        <f t="shared" si="12"/>
        <v>3558.88611094</v>
      </c>
      <c r="Q103" s="388" t="s">
        <v>5022</v>
      </c>
      <c r="S103" s="844"/>
      <c r="T103" s="844"/>
    </row>
    <row r="104" spans="2:20" ht="28.4" customHeight="1">
      <c r="B104" s="1100" t="s">
        <v>5023</v>
      </c>
      <c r="C104" s="1100" t="s">
        <v>1512</v>
      </c>
      <c r="D104" s="1109">
        <f>SUM('Operational Data'!I52:I55)</f>
        <v>266.60000000000002</v>
      </c>
      <c r="E104" s="1109">
        <v>0</v>
      </c>
      <c r="F104" s="1109">
        <f t="shared" si="17"/>
        <v>266.60000000000002</v>
      </c>
      <c r="G104" s="1109">
        <v>0</v>
      </c>
      <c r="H104" s="1102" t="str">
        <f t="shared" si="19"/>
        <v>na</v>
      </c>
      <c r="I104" s="1109">
        <f>SUM('Operational Data'!H52:H55)</f>
        <v>498.75</v>
      </c>
      <c r="J104" s="1103">
        <f>SUM('Operational Data'!F52:F55)</f>
        <v>0.4</v>
      </c>
      <c r="K104" s="1109">
        <f t="shared" ref="K104:N115" si="20">$J104*D104</f>
        <v>106.64000000000001</v>
      </c>
      <c r="L104" s="1109">
        <f t="shared" si="20"/>
        <v>0</v>
      </c>
      <c r="M104" s="1109">
        <f t="shared" si="20"/>
        <v>106.64000000000001</v>
      </c>
      <c r="N104" s="1109">
        <f t="shared" si="20"/>
        <v>0</v>
      </c>
      <c r="O104" s="1102" t="str">
        <f t="shared" si="11"/>
        <v>na</v>
      </c>
      <c r="P104" s="1109">
        <f t="shared" si="12"/>
        <v>199.5</v>
      </c>
      <c r="Q104" s="201" t="s">
        <v>5024</v>
      </c>
      <c r="S104" s="844"/>
      <c r="T104" s="844"/>
    </row>
    <row r="105" spans="2:20" ht="28.4" customHeight="1">
      <c r="B105" s="868" t="s">
        <v>5025</v>
      </c>
      <c r="C105" s="868" t="s">
        <v>1513</v>
      </c>
      <c r="D105" s="1112">
        <f>SUM('Operational Data'!I48:I51)</f>
        <v>2101.5</v>
      </c>
      <c r="E105" s="1112">
        <v>0</v>
      </c>
      <c r="F105" s="1112">
        <f t="shared" si="17"/>
        <v>2101.5</v>
      </c>
      <c r="G105" s="1112">
        <v>0</v>
      </c>
      <c r="H105" s="1106" t="str">
        <f t="shared" si="19"/>
        <v>na</v>
      </c>
      <c r="I105" s="1112">
        <f>SUM('Operational Data'!H48:H51)</f>
        <v>3750</v>
      </c>
      <c r="J105" s="1107">
        <v>0.2</v>
      </c>
      <c r="K105" s="1112">
        <f t="shared" si="20"/>
        <v>420.3</v>
      </c>
      <c r="L105" s="1112">
        <f t="shared" si="20"/>
        <v>0</v>
      </c>
      <c r="M105" s="1112">
        <f t="shared" si="20"/>
        <v>420.3</v>
      </c>
      <c r="N105" s="1112">
        <f t="shared" si="20"/>
        <v>0</v>
      </c>
      <c r="O105" s="1106" t="str">
        <f t="shared" si="11"/>
        <v>na</v>
      </c>
      <c r="P105" s="1112">
        <f t="shared" si="12"/>
        <v>750</v>
      </c>
      <c r="Q105" s="388" t="s">
        <v>5026</v>
      </c>
      <c r="S105" s="844"/>
      <c r="T105" s="844"/>
    </row>
    <row r="106" spans="2:20" ht="28.4" customHeight="1">
      <c r="B106" s="1100" t="s">
        <v>5027</v>
      </c>
      <c r="C106" s="1100" t="s">
        <v>5028</v>
      </c>
      <c r="D106" s="1109">
        <f>SUM('Operational Data'!I48:I51)</f>
        <v>2101.5</v>
      </c>
      <c r="E106" s="1109">
        <v>0</v>
      </c>
      <c r="F106" s="1109">
        <f t="shared" si="17"/>
        <v>2101.5</v>
      </c>
      <c r="G106" s="1109">
        <v>0</v>
      </c>
      <c r="H106" s="1102" t="str">
        <f>IF(E106=0,"na",(F106-G106)/(D106-G106))</f>
        <v>na</v>
      </c>
      <c r="I106" s="1109">
        <f>SUM('Operational Data'!H48:H51)</f>
        <v>3750</v>
      </c>
      <c r="J106" s="1103">
        <v>0.2</v>
      </c>
      <c r="K106" s="1109">
        <f t="shared" si="20"/>
        <v>420.3</v>
      </c>
      <c r="L106" s="1109">
        <f t="shared" si="20"/>
        <v>0</v>
      </c>
      <c r="M106" s="1109">
        <f t="shared" si="20"/>
        <v>420.3</v>
      </c>
      <c r="N106" s="1109">
        <f t="shared" si="20"/>
        <v>0</v>
      </c>
      <c r="O106" s="1102" t="str">
        <f t="shared" si="11"/>
        <v>na</v>
      </c>
      <c r="P106" s="1109">
        <f t="shared" si="12"/>
        <v>750</v>
      </c>
      <c r="Q106" s="201" t="s">
        <v>5029</v>
      </c>
      <c r="S106" s="844"/>
      <c r="T106" s="844"/>
    </row>
    <row r="107" spans="2:20" ht="28.4" customHeight="1">
      <c r="B107" s="868" t="s">
        <v>5030</v>
      </c>
      <c r="C107" s="868" t="s">
        <v>1514</v>
      </c>
      <c r="D107" s="1112">
        <f>SUM('Operational Data'!I44:I47)</f>
        <v>430.4</v>
      </c>
      <c r="E107" s="1112">
        <v>0</v>
      </c>
      <c r="F107" s="1112">
        <f t="shared" si="17"/>
        <v>430.4</v>
      </c>
      <c r="G107" s="1112">
        <v>0</v>
      </c>
      <c r="H107" s="1106" t="str">
        <f t="shared" si="19"/>
        <v>na</v>
      </c>
      <c r="I107" s="1112">
        <f>SUM('Operational Data'!H44:H47)</f>
        <v>735.84</v>
      </c>
      <c r="J107" s="1107">
        <f>SUM('Operational Data'!F44:F47)</f>
        <v>0.33333000000000002</v>
      </c>
      <c r="K107" s="1112">
        <f t="shared" si="20"/>
        <v>143.46523199999999</v>
      </c>
      <c r="L107" s="1112">
        <f t="shared" si="20"/>
        <v>0</v>
      </c>
      <c r="M107" s="1112">
        <f t="shared" si="20"/>
        <v>143.46523199999999</v>
      </c>
      <c r="N107" s="1112">
        <f t="shared" si="20"/>
        <v>0</v>
      </c>
      <c r="O107" s="1106" t="str">
        <f t="shared" si="11"/>
        <v>na</v>
      </c>
      <c r="P107" s="1112">
        <f t="shared" si="12"/>
        <v>245.27754720000001</v>
      </c>
      <c r="Q107" s="388" t="s">
        <v>5031</v>
      </c>
      <c r="S107" s="844"/>
      <c r="T107" s="844"/>
    </row>
    <row r="108" spans="2:20" ht="28.4" customHeight="1">
      <c r="B108" s="1100" t="s">
        <v>5032</v>
      </c>
      <c r="C108" s="1100" t="s">
        <v>1515</v>
      </c>
      <c r="D108" s="1109">
        <f>SUM('Operational Data'!I40:I43)</f>
        <v>242.8</v>
      </c>
      <c r="E108" s="1109">
        <v>0</v>
      </c>
      <c r="F108" s="1109">
        <f t="shared" si="17"/>
        <v>242.8</v>
      </c>
      <c r="G108" s="1109">
        <v>0</v>
      </c>
      <c r="H108" s="1102" t="str">
        <f t="shared" si="19"/>
        <v>na</v>
      </c>
      <c r="I108" s="1109">
        <f>SUM('Operational Data'!H40:H43)</f>
        <v>401.88</v>
      </c>
      <c r="J108" s="1103">
        <v>0.245</v>
      </c>
      <c r="K108" s="1109">
        <f t="shared" si="20"/>
        <v>59.486000000000004</v>
      </c>
      <c r="L108" s="1109">
        <f t="shared" si="20"/>
        <v>0</v>
      </c>
      <c r="M108" s="1109">
        <f t="shared" si="20"/>
        <v>59.486000000000004</v>
      </c>
      <c r="N108" s="1109">
        <f t="shared" si="20"/>
        <v>0</v>
      </c>
      <c r="O108" s="1102" t="str">
        <f t="shared" si="11"/>
        <v>na</v>
      </c>
      <c r="P108" s="1109">
        <f t="shared" si="12"/>
        <v>98.460599999999999</v>
      </c>
      <c r="Q108" s="201" t="s">
        <v>5033</v>
      </c>
      <c r="S108" s="844"/>
      <c r="T108" s="844"/>
    </row>
    <row r="109" spans="2:20" ht="28.4" customHeight="1">
      <c r="B109" s="868" t="s">
        <v>5034</v>
      </c>
      <c r="C109" s="868" t="s">
        <v>5035</v>
      </c>
      <c r="D109" s="1112">
        <f>SUM('Operational Data'!I40:I43)</f>
        <v>242.8</v>
      </c>
      <c r="E109" s="1112">
        <v>0</v>
      </c>
      <c r="F109" s="1112">
        <f t="shared" si="17"/>
        <v>242.8</v>
      </c>
      <c r="G109" s="1112">
        <v>0</v>
      </c>
      <c r="H109" s="1106" t="str">
        <f t="shared" si="19"/>
        <v>na</v>
      </c>
      <c r="I109" s="1112">
        <f>SUM('Operational Data'!H40:H43)</f>
        <v>401.88</v>
      </c>
      <c r="J109" s="1107">
        <v>0.245</v>
      </c>
      <c r="K109" s="1112">
        <f t="shared" si="20"/>
        <v>59.486000000000004</v>
      </c>
      <c r="L109" s="1112">
        <f t="shared" si="20"/>
        <v>0</v>
      </c>
      <c r="M109" s="1112">
        <f t="shared" si="20"/>
        <v>59.486000000000004</v>
      </c>
      <c r="N109" s="1112">
        <f t="shared" si="20"/>
        <v>0</v>
      </c>
      <c r="O109" s="1106" t="str">
        <f t="shared" si="11"/>
        <v>na</v>
      </c>
      <c r="P109" s="1112">
        <f t="shared" si="12"/>
        <v>98.460599999999999</v>
      </c>
      <c r="Q109" s="388" t="s">
        <v>5036</v>
      </c>
      <c r="S109" s="844"/>
      <c r="T109" s="844"/>
    </row>
    <row r="110" spans="2:20" ht="28.4" customHeight="1">
      <c r="B110" s="1100" t="s">
        <v>5037</v>
      </c>
      <c r="C110" s="1100" t="s">
        <v>1516</v>
      </c>
      <c r="D110" s="1109">
        <f>SUM('Operational Data'!I36:I39)</f>
        <v>408.9</v>
      </c>
      <c r="E110" s="1109">
        <v>0</v>
      </c>
      <c r="F110" s="1109">
        <f t="shared" si="17"/>
        <v>408.9</v>
      </c>
      <c r="G110" s="1109">
        <v>0</v>
      </c>
      <c r="H110" s="1102" t="str">
        <f t="shared" si="19"/>
        <v>na</v>
      </c>
      <c r="I110" s="1109">
        <f>SUM('Operational Data'!H36:H39)</f>
        <v>855</v>
      </c>
      <c r="J110" s="1103">
        <f>SUM('Operational Data'!F36:F39)</f>
        <v>0.4</v>
      </c>
      <c r="K110" s="1109">
        <f t="shared" si="20"/>
        <v>163.56</v>
      </c>
      <c r="L110" s="1109">
        <f t="shared" si="20"/>
        <v>0</v>
      </c>
      <c r="M110" s="1109">
        <f t="shared" si="20"/>
        <v>163.56</v>
      </c>
      <c r="N110" s="1109">
        <f t="shared" si="20"/>
        <v>0</v>
      </c>
      <c r="O110" s="1102" t="str">
        <f t="shared" si="11"/>
        <v>na</v>
      </c>
      <c r="P110" s="1109">
        <f t="shared" si="12"/>
        <v>342</v>
      </c>
      <c r="Q110" s="201" t="s">
        <v>5038</v>
      </c>
      <c r="S110" s="844"/>
      <c r="T110" s="844"/>
    </row>
    <row r="111" spans="2:20" ht="28.4" customHeight="1">
      <c r="B111" s="868" t="s">
        <v>5039</v>
      </c>
      <c r="C111" s="868" t="s">
        <v>1517</v>
      </c>
      <c r="D111" s="1112">
        <f>SUM('Operational Data'!I32:I35)</f>
        <v>81.900000000000006</v>
      </c>
      <c r="E111" s="1112">
        <v>0</v>
      </c>
      <c r="F111" s="1112">
        <f t="shared" si="17"/>
        <v>81.900000000000006</v>
      </c>
      <c r="G111" s="1112">
        <v>0</v>
      </c>
      <c r="H111" s="1106" t="str">
        <f t="shared" si="19"/>
        <v>na</v>
      </c>
      <c r="I111" s="1112">
        <f>SUM('Operational Data'!H32:H35)</f>
        <v>140</v>
      </c>
      <c r="J111" s="1107">
        <f>SUM('Operational Data'!F32:F35)</f>
        <v>1</v>
      </c>
      <c r="K111" s="1112">
        <f t="shared" si="20"/>
        <v>81.900000000000006</v>
      </c>
      <c r="L111" s="1112">
        <f t="shared" si="20"/>
        <v>0</v>
      </c>
      <c r="M111" s="1112">
        <f t="shared" si="20"/>
        <v>81.900000000000006</v>
      </c>
      <c r="N111" s="1112">
        <f t="shared" si="20"/>
        <v>0</v>
      </c>
      <c r="O111" s="1106" t="str">
        <f t="shared" si="11"/>
        <v>na</v>
      </c>
      <c r="P111" s="1112">
        <f t="shared" si="12"/>
        <v>140</v>
      </c>
      <c r="Q111" s="388" t="s">
        <v>5040</v>
      </c>
      <c r="S111" s="844"/>
      <c r="T111" s="844"/>
    </row>
    <row r="112" spans="2:20" ht="28.4" customHeight="1">
      <c r="B112" s="1100" t="s">
        <v>5041</v>
      </c>
      <c r="C112" s="1100" t="s">
        <v>275</v>
      </c>
      <c r="D112" s="1109">
        <f>SUM('Operational Data'!I16:I19)</f>
        <v>15.1</v>
      </c>
      <c r="E112" s="1109">
        <v>0</v>
      </c>
      <c r="F112" s="1109">
        <f t="shared" si="17"/>
        <v>15.1</v>
      </c>
      <c r="G112" s="1109">
        <v>0</v>
      </c>
      <c r="H112" s="1102" t="str">
        <f t="shared" si="19"/>
        <v>na</v>
      </c>
      <c r="I112" s="1109">
        <f>SUM('Operational Data'!H16:H19)</f>
        <v>27</v>
      </c>
      <c r="J112" s="1103">
        <f>SUM('Operational Data'!F16:F19)</f>
        <v>0.49</v>
      </c>
      <c r="K112" s="1109">
        <f t="shared" si="20"/>
        <v>7.399</v>
      </c>
      <c r="L112" s="1109">
        <f t="shared" si="20"/>
        <v>0</v>
      </c>
      <c r="M112" s="1109">
        <f t="shared" si="20"/>
        <v>7.399</v>
      </c>
      <c r="N112" s="1109">
        <f t="shared" si="20"/>
        <v>0</v>
      </c>
      <c r="O112" s="1102" t="str">
        <f t="shared" si="11"/>
        <v>na</v>
      </c>
      <c r="P112" s="1109">
        <f t="shared" si="12"/>
        <v>13.23</v>
      </c>
      <c r="Q112" s="201" t="s">
        <v>5042</v>
      </c>
      <c r="S112" s="844"/>
      <c r="T112" s="844"/>
    </row>
    <row r="113" spans="2:20" ht="28.4" customHeight="1">
      <c r="B113" s="868" t="s">
        <v>5043</v>
      </c>
      <c r="C113" s="868" t="s">
        <v>277</v>
      </c>
      <c r="D113" s="1112">
        <f>SUM('Operational Data'!I20:I23)</f>
        <v>9.6</v>
      </c>
      <c r="E113" s="1112">
        <v>0</v>
      </c>
      <c r="F113" s="1112">
        <f t="shared" si="17"/>
        <v>9.6</v>
      </c>
      <c r="G113" s="1112">
        <v>0</v>
      </c>
      <c r="H113" s="1106" t="str">
        <f t="shared" si="19"/>
        <v>na</v>
      </c>
      <c r="I113" s="1112">
        <f>SUM('Operational Data'!H20:H23)</f>
        <v>18</v>
      </c>
      <c r="J113" s="1107">
        <f>SUM('Operational Data'!F20:F23)</f>
        <v>0.49</v>
      </c>
      <c r="K113" s="1112">
        <f t="shared" si="20"/>
        <v>4.7039999999999997</v>
      </c>
      <c r="L113" s="1112">
        <f t="shared" si="20"/>
        <v>0</v>
      </c>
      <c r="M113" s="1112">
        <f t="shared" si="20"/>
        <v>4.7039999999999997</v>
      </c>
      <c r="N113" s="1112">
        <f t="shared" si="20"/>
        <v>0</v>
      </c>
      <c r="O113" s="1106" t="str">
        <f t="shared" si="11"/>
        <v>na</v>
      </c>
      <c r="P113" s="1112">
        <f t="shared" si="12"/>
        <v>8.82</v>
      </c>
      <c r="Q113" s="388" t="s">
        <v>5044</v>
      </c>
      <c r="S113" s="844"/>
      <c r="T113" s="844"/>
    </row>
    <row r="114" spans="2:20" ht="28.4" customHeight="1">
      <c r="B114" s="1100" t="s">
        <v>5045</v>
      </c>
      <c r="C114" s="1100" t="s">
        <v>278</v>
      </c>
      <c r="D114" s="1109">
        <f>SUM('Operational Data'!I24:I27)</f>
        <v>13.1</v>
      </c>
      <c r="E114" s="1109">
        <v>0</v>
      </c>
      <c r="F114" s="1109">
        <f t="shared" si="17"/>
        <v>13.1</v>
      </c>
      <c r="G114" s="1109">
        <v>0</v>
      </c>
      <c r="H114" s="1102" t="str">
        <f t="shared" si="19"/>
        <v>na</v>
      </c>
      <c r="I114" s="1109">
        <f>SUM('Operational Data'!H24:H27)</f>
        <v>24</v>
      </c>
      <c r="J114" s="1103">
        <f>SUM('Operational Data'!F24:F27)</f>
        <v>0.49</v>
      </c>
      <c r="K114" s="1109">
        <f t="shared" si="20"/>
        <v>6.4189999999999996</v>
      </c>
      <c r="L114" s="1109">
        <f t="shared" si="20"/>
        <v>0</v>
      </c>
      <c r="M114" s="1109">
        <f t="shared" si="20"/>
        <v>6.4189999999999996</v>
      </c>
      <c r="N114" s="1109">
        <f t="shared" si="20"/>
        <v>0</v>
      </c>
      <c r="O114" s="1102" t="str">
        <f t="shared" si="11"/>
        <v>na</v>
      </c>
      <c r="P114" s="1109">
        <f t="shared" si="12"/>
        <v>11.76</v>
      </c>
      <c r="Q114" s="201" t="s">
        <v>5046</v>
      </c>
      <c r="S114" s="844"/>
      <c r="T114" s="844"/>
    </row>
    <row r="115" spans="2:20" ht="28.4" customHeight="1">
      <c r="B115" s="868" t="s">
        <v>5047</v>
      </c>
      <c r="C115" s="868" t="s">
        <v>279</v>
      </c>
      <c r="D115" s="1112">
        <f>SUM('Operational Data'!I28:I31)</f>
        <v>13.3</v>
      </c>
      <c r="E115" s="1112">
        <v>0</v>
      </c>
      <c r="F115" s="1112">
        <f t="shared" si="17"/>
        <v>13.3</v>
      </c>
      <c r="G115" s="1112">
        <v>0</v>
      </c>
      <c r="H115" s="1106" t="str">
        <f t="shared" si="19"/>
        <v>na</v>
      </c>
      <c r="I115" s="1112">
        <f>SUM('Operational Data'!H28:H31)</f>
        <v>24</v>
      </c>
      <c r="J115" s="1107">
        <f>SUM('Operational Data'!F28:F31)</f>
        <v>0.49</v>
      </c>
      <c r="K115" s="1112">
        <f t="shared" si="20"/>
        <v>6.5170000000000003</v>
      </c>
      <c r="L115" s="1112">
        <f t="shared" si="20"/>
        <v>0</v>
      </c>
      <c r="M115" s="1112">
        <f t="shared" si="20"/>
        <v>6.5170000000000003</v>
      </c>
      <c r="N115" s="1112">
        <f t="shared" si="20"/>
        <v>0</v>
      </c>
      <c r="O115" s="1106" t="str">
        <f>IF(L115=0,"na",(M115-N115)/(K115-N115))</f>
        <v>na</v>
      </c>
      <c r="P115" s="1112">
        <f>J115*I115</f>
        <v>11.76</v>
      </c>
      <c r="Q115" s="388" t="s">
        <v>5048</v>
      </c>
      <c r="S115" s="844"/>
      <c r="T115" s="844"/>
    </row>
    <row r="116" spans="2:20" ht="13" thickBot="1"/>
    <row r="117" spans="2:20" ht="15" customHeight="1" thickBot="1">
      <c r="B117" s="1375" t="s">
        <v>5049</v>
      </c>
      <c r="C117" s="1375" t="s">
        <v>5050</v>
      </c>
      <c r="D117" s="1377" t="s">
        <v>5051</v>
      </c>
      <c r="E117" s="1377"/>
      <c r="F117" s="1377"/>
      <c r="G117" s="1377"/>
      <c r="H117" s="1378"/>
      <c r="I117" s="1375" t="s">
        <v>5052</v>
      </c>
      <c r="J117" s="1375" t="s">
        <v>5053</v>
      </c>
      <c r="K117" s="1377" t="s">
        <v>5054</v>
      </c>
      <c r="L117" s="1377"/>
      <c r="M117" s="1377"/>
      <c r="N117" s="1377"/>
      <c r="O117" s="1378"/>
      <c r="P117" s="1375" t="s">
        <v>5055</v>
      </c>
      <c r="Q117" s="1375" t="s">
        <v>5056</v>
      </c>
    </row>
    <row r="118" spans="2:20" ht="33.65" customHeight="1" thickBot="1">
      <c r="B118" s="1376"/>
      <c r="C118" s="1376"/>
      <c r="D118" s="1098" t="s">
        <v>5057</v>
      </c>
      <c r="E118" s="1098" t="s">
        <v>5058</v>
      </c>
      <c r="F118" s="1098" t="s">
        <v>5059</v>
      </c>
      <c r="G118" s="1098" t="s">
        <v>5060</v>
      </c>
      <c r="H118" s="1099" t="s">
        <v>5061</v>
      </c>
      <c r="I118" s="1376"/>
      <c r="J118" s="1376"/>
      <c r="K118" s="1098" t="s">
        <v>5062</v>
      </c>
      <c r="L118" s="1098" t="s">
        <v>5063</v>
      </c>
      <c r="M118" s="1098" t="s">
        <v>5064</v>
      </c>
      <c r="N118" s="1098" t="s">
        <v>5065</v>
      </c>
      <c r="O118" s="1099" t="s">
        <v>5066</v>
      </c>
      <c r="P118" s="1376"/>
      <c r="Q118" s="1376"/>
      <c r="S118" s="844"/>
      <c r="T118" s="844"/>
    </row>
    <row r="119" spans="2:20" ht="28.4" customHeight="1">
      <c r="B119" s="868" t="s">
        <v>5067</v>
      </c>
      <c r="C119" s="868" t="s">
        <v>5068</v>
      </c>
      <c r="D119" s="1105">
        <v>0</v>
      </c>
      <c r="E119" s="1105">
        <v>0</v>
      </c>
      <c r="F119" s="1105">
        <f>+D119-E119-G119</f>
        <v>0</v>
      </c>
      <c r="G119" s="1105">
        <v>0</v>
      </c>
      <c r="H119" s="1106" t="str">
        <f>IF(E119=0,"na",(F119-G119)/(D119-G119))</f>
        <v>na</v>
      </c>
      <c r="I119" s="1105">
        <v>105</v>
      </c>
      <c r="J119" s="1107">
        <v>1</v>
      </c>
      <c r="K119" s="1108">
        <f t="shared" ref="K119:N120" si="21">$J119*D119</f>
        <v>0</v>
      </c>
      <c r="L119" s="1108">
        <f t="shared" si="21"/>
        <v>0</v>
      </c>
      <c r="M119" s="1108">
        <f t="shared" si="21"/>
        <v>0</v>
      </c>
      <c r="N119" s="1108">
        <f t="shared" si="21"/>
        <v>0</v>
      </c>
      <c r="O119" s="1106" t="str">
        <f>IF(L119=0,"na",(M119-N119)/(K119-N119))</f>
        <v>na</v>
      </c>
      <c r="P119" s="1108">
        <f>J119*I119</f>
        <v>105</v>
      </c>
      <c r="Q119" s="388" t="s">
        <v>5069</v>
      </c>
      <c r="S119" s="844"/>
      <c r="T119" s="844"/>
    </row>
    <row r="120" spans="2:20" ht="28.4" customHeight="1">
      <c r="B120" s="1100" t="s">
        <v>5070</v>
      </c>
      <c r="C120" s="1100" t="s">
        <v>5071</v>
      </c>
      <c r="D120" s="1101">
        <v>0</v>
      </c>
      <c r="E120" s="1101">
        <v>0</v>
      </c>
      <c r="F120" s="1101">
        <f>+D120-E120-G120</f>
        <v>0</v>
      </c>
      <c r="G120" s="1101">
        <v>0</v>
      </c>
      <c r="H120" s="1102" t="str">
        <f>IF(E120=0,"na",(F120-G120)/(D120-G120))</f>
        <v>na</v>
      </c>
      <c r="I120" s="1109">
        <v>63</v>
      </c>
      <c r="J120" s="1103">
        <v>1</v>
      </c>
      <c r="K120" s="1104">
        <f t="shared" si="21"/>
        <v>0</v>
      </c>
      <c r="L120" s="1104">
        <f t="shared" si="21"/>
        <v>0</v>
      </c>
      <c r="M120" s="1104">
        <f t="shared" si="21"/>
        <v>0</v>
      </c>
      <c r="N120" s="1104">
        <f t="shared" si="21"/>
        <v>0</v>
      </c>
      <c r="O120" s="1102" t="str">
        <f>IF(L120=0,"na",(M120-N120)/(K120-N120))</f>
        <v>na</v>
      </c>
      <c r="P120" s="1101">
        <f>J120*I120</f>
        <v>63</v>
      </c>
      <c r="Q120" s="201" t="s">
        <v>5072</v>
      </c>
      <c r="S120" s="844"/>
      <c r="T120" s="844"/>
    </row>
    <row r="122" spans="2:20">
      <c r="B122" s="844" t="s">
        <v>1797</v>
      </c>
    </row>
    <row r="123" spans="2:20">
      <c r="B123" s="844" t="s">
        <v>1474</v>
      </c>
    </row>
    <row r="125" spans="2:20" ht="24.65" customHeight="1">
      <c r="B125" s="868"/>
      <c r="C125" s="868"/>
      <c r="D125" s="1105"/>
      <c r="E125" s="1105"/>
      <c r="F125" s="1105"/>
      <c r="G125" s="1105"/>
      <c r="H125" s="1106"/>
      <c r="I125" s="1105"/>
      <c r="J125" s="1107"/>
      <c r="K125" s="1108"/>
      <c r="L125" s="1108"/>
      <c r="M125" s="1108"/>
      <c r="N125" s="1108"/>
      <c r="O125" s="1106"/>
      <c r="P125" s="1108"/>
      <c r="Q125" s="388"/>
      <c r="S125" s="844"/>
      <c r="T125" s="844"/>
    </row>
    <row r="126" spans="2:20" ht="24.65" customHeight="1">
      <c r="B126" s="868"/>
      <c r="C126" s="868"/>
      <c r="D126" s="1105"/>
      <c r="E126" s="1105"/>
      <c r="F126" s="1105"/>
      <c r="G126" s="1105"/>
      <c r="H126" s="1106"/>
      <c r="I126" s="1105"/>
      <c r="J126" s="1107"/>
      <c r="K126" s="1108"/>
      <c r="L126" s="1108"/>
      <c r="M126" s="1108"/>
      <c r="N126" s="1108"/>
      <c r="O126" s="1106"/>
      <c r="P126" s="1108"/>
      <c r="Q126" s="388"/>
      <c r="S126" s="844"/>
      <c r="T126" s="844"/>
    </row>
    <row r="127" spans="2:20" ht="24.65" customHeight="1">
      <c r="B127" s="868"/>
      <c r="C127" s="868"/>
      <c r="D127" s="1105"/>
      <c r="E127" s="1105"/>
      <c r="F127" s="1105"/>
      <c r="G127" s="1105"/>
      <c r="H127" s="1106"/>
      <c r="I127" s="1105"/>
      <c r="J127" s="1107"/>
      <c r="K127" s="1108"/>
      <c r="L127" s="1108"/>
      <c r="M127" s="1108"/>
      <c r="N127" s="1108"/>
      <c r="O127" s="1106"/>
      <c r="P127" s="1108"/>
      <c r="Q127" s="388"/>
      <c r="S127" s="844"/>
      <c r="T127" s="844"/>
    </row>
    <row r="128" spans="2:20" ht="24.65" customHeight="1">
      <c r="B128" s="868"/>
      <c r="C128" s="868"/>
      <c r="D128" s="1105"/>
      <c r="E128" s="1105"/>
      <c r="F128" s="1105"/>
      <c r="G128" s="1105"/>
      <c r="H128" s="1106"/>
      <c r="I128" s="1105"/>
      <c r="J128" s="1107"/>
      <c r="K128" s="1108"/>
      <c r="L128" s="1108"/>
      <c r="M128" s="1108"/>
      <c r="N128" s="1108"/>
      <c r="O128" s="1106"/>
      <c r="P128" s="1108"/>
      <c r="Q128" s="388"/>
      <c r="S128" s="844"/>
      <c r="T128" s="844"/>
    </row>
    <row r="129" spans="2:20" ht="24.65" customHeight="1">
      <c r="B129" s="868"/>
      <c r="C129" s="868"/>
      <c r="D129" s="1105"/>
      <c r="E129" s="1105"/>
      <c r="F129" s="1105"/>
      <c r="G129" s="1105"/>
      <c r="H129" s="1106"/>
      <c r="I129" s="1105"/>
      <c r="J129" s="1107"/>
      <c r="K129" s="1108"/>
      <c r="L129" s="1108"/>
      <c r="M129" s="1108"/>
      <c r="N129" s="1108"/>
      <c r="O129" s="1106"/>
      <c r="P129" s="1108"/>
      <c r="Q129" s="388"/>
      <c r="S129" s="844"/>
      <c r="T129" s="844"/>
    </row>
  </sheetData>
  <mergeCells count="30">
    <mergeCell ref="R14:S14"/>
    <mergeCell ref="T14:U14"/>
    <mergeCell ref="M6:N6"/>
    <mergeCell ref="O6:P6"/>
    <mergeCell ref="B14:B15"/>
    <mergeCell ref="C14:G14"/>
    <mergeCell ref="H14:L14"/>
    <mergeCell ref="M14:Q14"/>
    <mergeCell ref="B6:B7"/>
    <mergeCell ref="C6:D6"/>
    <mergeCell ref="E6:F6"/>
    <mergeCell ref="G6:H6"/>
    <mergeCell ref="I6:J6"/>
    <mergeCell ref="K6:L6"/>
    <mergeCell ref="P22:P23"/>
    <mergeCell ref="Q22:Q23"/>
    <mergeCell ref="B117:B118"/>
    <mergeCell ref="C117:C118"/>
    <mergeCell ref="D117:H117"/>
    <mergeCell ref="I117:I118"/>
    <mergeCell ref="J117:J118"/>
    <mergeCell ref="K117:O117"/>
    <mergeCell ref="P117:P118"/>
    <mergeCell ref="Q117:Q118"/>
    <mergeCell ref="B22:B23"/>
    <mergeCell ref="C22:C23"/>
    <mergeCell ref="D22:H22"/>
    <mergeCell ref="I22:I23"/>
    <mergeCell ref="J22:J23"/>
    <mergeCell ref="K22:O22"/>
  </mergeCells>
  <conditionalFormatting sqref="B8:B11">
    <cfRule type="expression" dxfId="125" priority="56">
      <formula>ODD(ROW())=ROW()</formula>
    </cfRule>
    <cfRule type="expression" dxfId="124" priority="55">
      <formula>EVEN(ROW())=ROW()</formula>
    </cfRule>
  </conditionalFormatting>
  <conditionalFormatting sqref="B17:F19">
    <cfRule type="expression" dxfId="123" priority="50">
      <formula>ODD(ROW())=ROW()</formula>
    </cfRule>
  </conditionalFormatting>
  <conditionalFormatting sqref="B16:G19">
    <cfRule type="expression" dxfId="122" priority="49">
      <formula>EVEN(ROW())=ROW()</formula>
    </cfRule>
  </conditionalFormatting>
  <conditionalFormatting sqref="B16:U16">
    <cfRule type="expression" dxfId="121" priority="57">
      <formula>ODD(ROW())=ROW()</formula>
    </cfRule>
  </conditionalFormatting>
  <conditionalFormatting sqref="C9:D11">
    <cfRule type="expression" dxfId="120" priority="6">
      <formula>ODD(ROW())=ROW()</formula>
    </cfRule>
    <cfRule type="expression" dxfId="119" priority="5">
      <formula>EVEN(ROW())=ROW()</formula>
    </cfRule>
  </conditionalFormatting>
  <conditionalFormatting sqref="C8:G8 I8:P8 H8:H11 F9:G11">
    <cfRule type="expression" dxfId="118" priority="8">
      <formula>ODD(ROW())=ROW()</formula>
    </cfRule>
  </conditionalFormatting>
  <conditionalFormatting sqref="D9:E11">
    <cfRule type="expression" dxfId="117" priority="3">
      <formula>EVEN(ROW())=ROW()</formula>
    </cfRule>
    <cfRule type="expression" dxfId="116" priority="4">
      <formula>ODD(ROW())=ROW()</formula>
    </cfRule>
  </conditionalFormatting>
  <conditionalFormatting sqref="D17:E19">
    <cfRule type="expression" dxfId="115" priority="48">
      <formula>ODD(ROW())=ROW()</formula>
    </cfRule>
    <cfRule type="expression" dxfId="114" priority="47">
      <formula>EVEN(ROW())=ROW()</formula>
    </cfRule>
  </conditionalFormatting>
  <conditionalFormatting sqref="E17:G19">
    <cfRule type="expression" dxfId="113" priority="44">
      <formula>ODD(ROW())=ROW()</formula>
    </cfRule>
    <cfRule type="expression" dxfId="112" priority="43">
      <formula>EVEN(ROW())=ROW()</formula>
    </cfRule>
  </conditionalFormatting>
  <conditionalFormatting sqref="F9:F11 H9:P11">
    <cfRule type="expression" dxfId="111" priority="9">
      <formula>EVEN(ROW())=ROW()</formula>
    </cfRule>
    <cfRule type="expression" dxfId="110" priority="10">
      <formula>ODD(ROW())=ROW()</formula>
    </cfRule>
  </conditionalFormatting>
  <conditionalFormatting sqref="F17:F19">
    <cfRule type="expression" dxfId="109" priority="53">
      <formula>EVEN(ROW())=ROW()</formula>
    </cfRule>
    <cfRule type="expression" dxfId="108" priority="54">
      <formula>ODD(ROW())=ROW()</formula>
    </cfRule>
  </conditionalFormatting>
  <conditionalFormatting sqref="F8:H11 C8:E8 I8:P8">
    <cfRule type="expression" dxfId="107" priority="7">
      <formula>EVEN(ROW())=ROW()</formula>
    </cfRule>
  </conditionalFormatting>
  <conditionalFormatting sqref="G9:G11">
    <cfRule type="expression" dxfId="106" priority="2">
      <formula>ODD(ROW())=ROW()</formula>
    </cfRule>
    <cfRule type="expression" dxfId="105" priority="1">
      <formula>EVEN(ROW())=ROW()</formula>
    </cfRule>
  </conditionalFormatting>
  <conditionalFormatting sqref="G16:G19">
    <cfRule type="expression" dxfId="104" priority="52">
      <formula>ODD(ROW())=ROW()</formula>
    </cfRule>
  </conditionalFormatting>
  <conditionalFormatting sqref="G17:G19">
    <cfRule type="expression" dxfId="103" priority="45">
      <formula>EVEN(ROW())=ROW()</formula>
    </cfRule>
    <cfRule type="expression" dxfId="102" priority="46">
      <formula>ODD(ROW())=ROW()</formula>
    </cfRule>
  </conditionalFormatting>
  <conditionalFormatting sqref="H17:K19">
    <cfRule type="expression" dxfId="101" priority="29">
      <formula>ODD(ROW())=ROW()</formula>
    </cfRule>
  </conditionalFormatting>
  <conditionalFormatting sqref="H16:L19">
    <cfRule type="expression" dxfId="100" priority="28">
      <formula>EVEN(ROW())=ROW()</formula>
    </cfRule>
  </conditionalFormatting>
  <conditionalFormatting sqref="I17:J19">
    <cfRule type="expression" dxfId="99" priority="26">
      <formula>EVEN(ROW())=ROW()</formula>
    </cfRule>
    <cfRule type="expression" dxfId="98" priority="27">
      <formula>ODD(ROW())=ROW()</formula>
    </cfRule>
  </conditionalFormatting>
  <conditionalFormatting sqref="J17:L19">
    <cfRule type="expression" dxfId="97" priority="23">
      <formula>ODD(ROW())=ROW()</formula>
    </cfRule>
    <cfRule type="expression" dxfId="96" priority="22">
      <formula>EVEN(ROW())=ROW()</formula>
    </cfRule>
  </conditionalFormatting>
  <conditionalFormatting sqref="K17:K19">
    <cfRule type="expression" dxfId="95" priority="31">
      <formula>EVEN(ROW())=ROW()</formula>
    </cfRule>
    <cfRule type="expression" dxfId="94" priority="32">
      <formula>ODD(ROW())=ROW()</formula>
    </cfRule>
  </conditionalFormatting>
  <conditionalFormatting sqref="L16:L19">
    <cfRule type="expression" dxfId="93" priority="30">
      <formula>ODD(ROW())=ROW()</formula>
    </cfRule>
  </conditionalFormatting>
  <conditionalFormatting sqref="L17:L19">
    <cfRule type="expression" dxfId="92" priority="25">
      <formula>ODD(ROW())=ROW()</formula>
    </cfRule>
    <cfRule type="expression" dxfId="91" priority="24">
      <formula>EVEN(ROW())=ROW()</formula>
    </cfRule>
  </conditionalFormatting>
  <conditionalFormatting sqref="M17:P19">
    <cfRule type="expression" dxfId="90" priority="18">
      <formula>ODD(ROW())=ROW()</formula>
    </cfRule>
  </conditionalFormatting>
  <conditionalFormatting sqref="M16:U19">
    <cfRule type="expression" dxfId="89" priority="17">
      <formula>EVEN(ROW())=ROW()</formula>
    </cfRule>
  </conditionalFormatting>
  <conditionalFormatting sqref="N17:O19">
    <cfRule type="expression" dxfId="88" priority="16">
      <formula>ODD(ROW())=ROW()</formula>
    </cfRule>
    <cfRule type="expression" dxfId="87" priority="15">
      <formula>EVEN(ROW())=ROW()</formula>
    </cfRule>
  </conditionalFormatting>
  <conditionalFormatting sqref="O17:Q19">
    <cfRule type="expression" dxfId="86" priority="11">
      <formula>EVEN(ROW())=ROW()</formula>
    </cfRule>
    <cfRule type="expression" dxfId="85" priority="12">
      <formula>ODD(ROW())=ROW()</formula>
    </cfRule>
  </conditionalFormatting>
  <conditionalFormatting sqref="P17:P19">
    <cfRule type="expression" dxfId="84" priority="21">
      <formula>ODD(ROW())=ROW()</formula>
    </cfRule>
    <cfRule type="expression" dxfId="83" priority="20">
      <formula>EVEN(ROW())=ROW()</formula>
    </cfRule>
  </conditionalFormatting>
  <conditionalFormatting sqref="Q16:Q19">
    <cfRule type="expression" dxfId="82" priority="19">
      <formula>ODD(ROW())=ROW()</formula>
    </cfRule>
  </conditionalFormatting>
  <conditionalFormatting sqref="Q17:Q19">
    <cfRule type="expression" dxfId="81" priority="13">
      <formula>EVEN(ROW())=ROW()</formula>
    </cfRule>
    <cfRule type="expression" dxfId="80" priority="14">
      <formula>ODD(ROW())=ROW()</formula>
    </cfRule>
  </conditionalFormatting>
  <conditionalFormatting sqref="R17:U19">
    <cfRule type="expression" dxfId="79" priority="58">
      <formula>ODD(ROW())=ROW()</formula>
    </cfRule>
  </conditionalFormatting>
  <printOptions horizontalCentered="1"/>
  <pageMargins left="7.874015748031496E-2" right="7.874015748031496E-2" top="1.7716535433070868" bottom="0.78740157480314965" header="0.51181102362204722" footer="0.51181102362204722"/>
  <pageSetup paperSize="9" scale="43"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rowBreaks count="2" manualBreakCount="2">
    <brk id="62" max="20" man="1"/>
    <brk id="124" max="20" man="1"/>
  </rowBreaks>
  <drawing r:id="rId2"/>
  <legacy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7">
    <tabColor theme="9" tint="-0.249977111117893"/>
    <pageSetUpPr fitToPage="1"/>
  </sheetPr>
  <dimension ref="A1:AL10"/>
  <sheetViews>
    <sheetView showGridLines="0" view="pageBreakPreview" topLeftCell="H1" zoomScale="90" zoomScaleNormal="100" zoomScaleSheetLayoutView="90" zoomScalePageLayoutView="25" workbookViewId="0">
      <selection activeCell="AC22" sqref="AC20:AL22"/>
    </sheetView>
  </sheetViews>
  <sheetFormatPr defaultColWidth="8.54296875" defaultRowHeight="15" customHeight="1"/>
  <cols>
    <col min="1" max="1" width="2" customWidth="1"/>
    <col min="2" max="2" width="35.54296875" customWidth="1"/>
    <col min="3" max="3" width="16.453125" customWidth="1"/>
    <col min="4" max="4" width="5" bestFit="1" customWidth="1"/>
    <col min="5" max="5" width="10.54296875" bestFit="1" customWidth="1"/>
    <col min="6" max="6" width="10.453125" bestFit="1" customWidth="1"/>
    <col min="7" max="8" width="9.453125" customWidth="1"/>
    <col min="9" max="9" width="7" customWidth="1"/>
    <col min="10" max="10" width="9" customWidth="1"/>
    <col min="11" max="11" width="8.54296875" customWidth="1"/>
    <col min="12" max="12" width="9" customWidth="1"/>
    <col min="13" max="13" width="11.453125" customWidth="1"/>
    <col min="14" max="14" width="13.453125" customWidth="1"/>
    <col min="15" max="15" width="8.54296875" customWidth="1"/>
    <col min="16" max="16" width="11" bestFit="1" customWidth="1"/>
    <col min="17" max="17" width="19.54296875" customWidth="1"/>
    <col min="18" max="18" width="11.1796875" customWidth="1"/>
    <col min="19" max="19" width="10.54296875" customWidth="1"/>
    <col min="20" max="20" width="7.453125" customWidth="1"/>
    <col min="21" max="28" width="6.54296875" customWidth="1"/>
    <col min="29" max="29" width="10.54296875" customWidth="1"/>
    <col min="30" max="30" width="7.54296875" customWidth="1"/>
    <col min="31" max="38" width="7.453125" customWidth="1"/>
    <col min="261" max="276" width="8.54296875" customWidth="1"/>
    <col min="517" max="532" width="8.54296875" customWidth="1"/>
    <col min="773" max="788" width="8.54296875" customWidth="1"/>
    <col min="1029" max="1044" width="8.54296875" customWidth="1"/>
    <col min="1285" max="1300" width="8.54296875" customWidth="1"/>
    <col min="1541" max="1556" width="8.54296875" customWidth="1"/>
    <col min="1797" max="1812" width="8.54296875" customWidth="1"/>
    <col min="2053" max="2068" width="8.54296875" customWidth="1"/>
    <col min="2309" max="2324" width="8.54296875" customWidth="1"/>
    <col min="2565" max="2580" width="8.54296875" customWidth="1"/>
    <col min="2821" max="2836" width="8.54296875" customWidth="1"/>
    <col min="3077" max="3092" width="8.54296875" customWidth="1"/>
    <col min="3333" max="3348" width="8.54296875" customWidth="1"/>
    <col min="3589" max="3604" width="8.54296875" customWidth="1"/>
    <col min="3845" max="3860" width="8.54296875" customWidth="1"/>
    <col min="4101" max="4116" width="8.54296875" customWidth="1"/>
    <col min="4357" max="4372" width="8.54296875" customWidth="1"/>
    <col min="4613" max="4628" width="8.54296875" customWidth="1"/>
    <col min="4869" max="4884" width="8.54296875" customWidth="1"/>
    <col min="5125" max="5140" width="8.54296875" customWidth="1"/>
    <col min="5381" max="5396" width="8.54296875" customWidth="1"/>
    <col min="5637" max="5652" width="8.54296875" customWidth="1"/>
    <col min="5893" max="5908" width="8.54296875" customWidth="1"/>
    <col min="6149" max="6164" width="8.54296875" customWidth="1"/>
    <col min="6405" max="6420" width="8.54296875" customWidth="1"/>
    <col min="6661" max="6676" width="8.54296875" customWidth="1"/>
    <col min="6917" max="6932" width="8.54296875" customWidth="1"/>
    <col min="7173" max="7188" width="8.54296875" customWidth="1"/>
    <col min="7429" max="7444" width="8.54296875" customWidth="1"/>
    <col min="7685" max="7700" width="8.54296875" customWidth="1"/>
    <col min="7941" max="7956" width="8.54296875" customWidth="1"/>
    <col min="8197" max="8212" width="8.54296875" customWidth="1"/>
    <col min="8453" max="8468" width="8.54296875" customWidth="1"/>
    <col min="8709" max="8724" width="8.54296875" customWidth="1"/>
    <col min="8965" max="8980" width="8.54296875" customWidth="1"/>
    <col min="9221" max="9236" width="8.54296875" customWidth="1"/>
    <col min="9477" max="9492" width="8.54296875" customWidth="1"/>
    <col min="9733" max="9748" width="8.54296875" customWidth="1"/>
    <col min="9989" max="10004" width="8.54296875" customWidth="1"/>
    <col min="10245" max="10260" width="8.54296875" customWidth="1"/>
    <col min="10501" max="10516" width="8.54296875" customWidth="1"/>
    <col min="10757" max="10772" width="8.54296875" customWidth="1"/>
    <col min="11013" max="11028" width="8.54296875" customWidth="1"/>
    <col min="11269" max="11284" width="8.54296875" customWidth="1"/>
    <col min="11525" max="11540" width="8.54296875" customWidth="1"/>
    <col min="11781" max="11796" width="8.54296875" customWidth="1"/>
    <col min="12037" max="12052" width="8.54296875" customWidth="1"/>
    <col min="12293" max="12308" width="8.54296875" customWidth="1"/>
    <col min="12549" max="12564" width="8.54296875" customWidth="1"/>
    <col min="12805" max="12820" width="8.54296875" customWidth="1"/>
    <col min="13061" max="13076" width="8.54296875" customWidth="1"/>
    <col min="13317" max="13332" width="8.54296875" customWidth="1"/>
    <col min="13573" max="13588" width="8.54296875" customWidth="1"/>
    <col min="13829" max="13844" width="8.54296875" customWidth="1"/>
    <col min="14085" max="14100" width="8.54296875" customWidth="1"/>
    <col min="14341" max="14356" width="8.54296875" customWidth="1"/>
    <col min="14597" max="14612" width="8.54296875" customWidth="1"/>
    <col min="14853" max="14868" width="8.54296875" customWidth="1"/>
    <col min="15109" max="15124" width="8.54296875" customWidth="1"/>
    <col min="15365" max="15380" width="8.54296875" customWidth="1"/>
    <col min="15621" max="15636" width="8.54296875" customWidth="1"/>
    <col min="15877" max="15892" width="8.54296875" customWidth="1"/>
    <col min="16133" max="16148" width="8.54296875" customWidth="1"/>
  </cols>
  <sheetData>
    <row r="1" spans="1:38" ht="34.4" customHeight="1">
      <c r="A1" s="126"/>
      <c r="B1" s="126"/>
      <c r="C1" s="118"/>
      <c r="D1" s="118"/>
      <c r="E1" s="118"/>
      <c r="F1" s="119"/>
      <c r="G1" s="118"/>
      <c r="H1" s="120"/>
      <c r="I1" s="118"/>
      <c r="J1" s="125"/>
      <c r="K1" s="118"/>
      <c r="L1" s="118"/>
      <c r="M1" s="118"/>
      <c r="N1" s="118"/>
      <c r="O1" s="118"/>
      <c r="P1" s="119"/>
      <c r="Q1" s="118"/>
      <c r="R1" s="118"/>
      <c r="S1" s="118"/>
      <c r="T1" s="118"/>
      <c r="U1" s="126"/>
      <c r="V1" s="126"/>
      <c r="W1" s="126"/>
      <c r="X1" s="126"/>
      <c r="Y1" s="126"/>
      <c r="Z1" s="126"/>
      <c r="AA1" s="126"/>
      <c r="AB1" s="126"/>
      <c r="AC1" s="126"/>
      <c r="AD1" s="126"/>
      <c r="AE1" s="126"/>
      <c r="AF1" s="126"/>
      <c r="AG1" s="126"/>
      <c r="AH1" s="126"/>
      <c r="AI1" s="126"/>
      <c r="AJ1" s="126"/>
      <c r="AK1" s="126"/>
      <c r="AL1" s="126"/>
    </row>
    <row r="2" spans="1:38" ht="7.4" customHeight="1">
      <c r="A2" s="126"/>
      <c r="B2" s="15"/>
      <c r="C2" s="269"/>
      <c r="D2" s="269"/>
      <c r="E2" s="118"/>
      <c r="F2" s="119"/>
      <c r="G2" s="118"/>
      <c r="H2" s="126"/>
      <c r="I2" s="118"/>
      <c r="J2" s="118"/>
      <c r="K2" s="118"/>
      <c r="L2" s="118"/>
      <c r="M2" s="118"/>
      <c r="N2" s="118"/>
      <c r="O2" s="118"/>
      <c r="P2" s="119"/>
      <c r="Q2" s="118"/>
      <c r="R2" s="118"/>
      <c r="S2" s="118"/>
      <c r="T2" s="118"/>
      <c r="U2" s="126"/>
      <c r="V2" s="126"/>
      <c r="W2" s="126"/>
      <c r="X2" s="126"/>
      <c r="Y2" s="126"/>
      <c r="Z2" s="126"/>
      <c r="AA2" s="126"/>
      <c r="AB2" s="126"/>
      <c r="AC2" s="126"/>
      <c r="AD2" s="126"/>
      <c r="AE2" s="126"/>
      <c r="AF2" s="126"/>
      <c r="AG2" s="126"/>
      <c r="AH2" s="126"/>
      <c r="AI2" s="126"/>
      <c r="AJ2" s="126"/>
      <c r="AK2" s="126"/>
      <c r="AL2" s="126"/>
    </row>
    <row r="3" spans="1:38" thickBot="1">
      <c r="A3" s="126"/>
      <c r="B3" s="8" t="s">
        <v>131</v>
      </c>
      <c r="C3" s="192"/>
      <c r="D3" s="192"/>
      <c r="E3" s="270"/>
      <c r="F3" s="252"/>
      <c r="G3" s="270"/>
      <c r="H3" s="271"/>
      <c r="I3" s="270"/>
      <c r="J3" s="270"/>
      <c r="K3" s="270"/>
      <c r="L3" s="270"/>
      <c r="M3" s="270"/>
      <c r="N3" s="270"/>
      <c r="O3" s="270"/>
      <c r="P3" s="252"/>
      <c r="Q3" s="270"/>
      <c r="R3" s="118"/>
      <c r="S3" s="118"/>
      <c r="T3" s="118"/>
      <c r="U3" s="126"/>
      <c r="V3" s="126"/>
      <c r="W3" s="126"/>
      <c r="X3" s="126"/>
      <c r="Y3" s="126"/>
      <c r="Z3" s="126"/>
      <c r="AA3" s="126"/>
      <c r="AB3" s="126"/>
      <c r="AC3" s="126"/>
      <c r="AD3" s="126"/>
      <c r="AE3" s="126"/>
      <c r="AF3" s="126"/>
      <c r="AG3" s="126"/>
      <c r="AH3" s="126"/>
      <c r="AI3" s="126"/>
      <c r="AJ3" s="126"/>
      <c r="AK3" s="126"/>
      <c r="AL3" s="126"/>
    </row>
    <row r="4" spans="1:38" ht="31.5" customHeight="1">
      <c r="A4" s="126"/>
      <c r="B4" s="1507" t="s">
        <v>5073</v>
      </c>
      <c r="C4" s="1507" t="s">
        <v>5074</v>
      </c>
      <c r="D4" s="1507" t="s">
        <v>5075</v>
      </c>
      <c r="E4" s="1507" t="s">
        <v>612</v>
      </c>
      <c r="F4" s="1510" t="s">
        <v>252</v>
      </c>
      <c r="G4" s="1507" t="s">
        <v>5076</v>
      </c>
      <c r="H4" s="1507" t="s">
        <v>253</v>
      </c>
      <c r="I4" s="1507" t="s">
        <v>254</v>
      </c>
      <c r="J4" s="1507" t="s">
        <v>613</v>
      </c>
      <c r="K4" s="1507" t="s">
        <v>614</v>
      </c>
      <c r="L4" s="1507" t="s">
        <v>615</v>
      </c>
      <c r="M4" s="1513" t="s">
        <v>5077</v>
      </c>
      <c r="N4" s="1507" t="s">
        <v>617</v>
      </c>
      <c r="O4" s="1507" t="s">
        <v>255</v>
      </c>
      <c r="P4" s="1507" t="s">
        <v>618</v>
      </c>
      <c r="Q4" s="1507" t="s">
        <v>79</v>
      </c>
      <c r="R4" s="305" t="s">
        <v>256</v>
      </c>
      <c r="S4" s="305"/>
      <c r="T4" s="305"/>
      <c r="U4" s="1419" t="s">
        <v>257</v>
      </c>
      <c r="V4" s="1419"/>
      <c r="W4" s="1419"/>
      <c r="X4" s="1419"/>
      <c r="Y4" s="1419"/>
      <c r="Z4" s="1419"/>
      <c r="AA4" s="1419"/>
      <c r="AB4" s="1419"/>
      <c r="AC4" s="1419" t="s">
        <v>5078</v>
      </c>
      <c r="AD4" s="1419"/>
      <c r="AE4" s="1419"/>
      <c r="AF4" s="1419"/>
      <c r="AG4" s="1419"/>
      <c r="AH4" s="1419"/>
      <c r="AI4" s="1419"/>
      <c r="AJ4" s="1419"/>
      <c r="AK4" s="1419"/>
      <c r="AL4" s="1419"/>
    </row>
    <row r="5" spans="1:38" ht="14.5">
      <c r="A5" s="126"/>
      <c r="B5" s="1508"/>
      <c r="C5" s="1508"/>
      <c r="D5" s="1508"/>
      <c r="E5" s="1508"/>
      <c r="F5" s="1511"/>
      <c r="G5" s="1508"/>
      <c r="H5" s="1508"/>
      <c r="I5" s="1508"/>
      <c r="J5" s="1508"/>
      <c r="K5" s="1508"/>
      <c r="L5" s="1508"/>
      <c r="M5" s="1514"/>
      <c r="N5" s="1516"/>
      <c r="O5" s="1516"/>
      <c r="P5" s="1508"/>
      <c r="Q5" s="1508"/>
      <c r="R5" s="1508" t="s">
        <v>619</v>
      </c>
      <c r="S5" s="1508" t="s">
        <v>164</v>
      </c>
      <c r="T5" s="1508" t="s">
        <v>259</v>
      </c>
      <c r="U5" s="1505" t="s">
        <v>5079</v>
      </c>
      <c r="V5" s="1505"/>
      <c r="W5" s="1505" t="s">
        <v>5080</v>
      </c>
      <c r="X5" s="1505"/>
      <c r="Y5" s="1505" t="s">
        <v>5081</v>
      </c>
      <c r="Z5" s="1505"/>
      <c r="AA5" s="1505" t="s">
        <v>5082</v>
      </c>
      <c r="AB5" s="1505"/>
      <c r="AC5" s="1505" t="s">
        <v>5083</v>
      </c>
      <c r="AD5" s="1505" t="s">
        <v>5084</v>
      </c>
      <c r="AE5" s="1505" t="s">
        <v>5085</v>
      </c>
      <c r="AF5" s="1505"/>
      <c r="AG5" s="1505" t="s">
        <v>5086</v>
      </c>
      <c r="AH5" s="1505"/>
      <c r="AI5" s="1505" t="s">
        <v>5087</v>
      </c>
      <c r="AJ5" s="1505"/>
      <c r="AK5" s="1505" t="s">
        <v>5088</v>
      </c>
      <c r="AL5" s="1505"/>
    </row>
    <row r="6" spans="1:38" ht="17.25" customHeight="1" thickBot="1">
      <c r="A6" s="126"/>
      <c r="B6" s="1509"/>
      <c r="C6" s="1509"/>
      <c r="D6" s="1509"/>
      <c r="E6" s="1509"/>
      <c r="F6" s="1512"/>
      <c r="G6" s="1509"/>
      <c r="H6" s="1509"/>
      <c r="I6" s="1509"/>
      <c r="J6" s="1509"/>
      <c r="K6" s="1509"/>
      <c r="L6" s="1509"/>
      <c r="M6" s="1515"/>
      <c r="N6" s="1517"/>
      <c r="O6" s="1517"/>
      <c r="P6" s="1509"/>
      <c r="Q6" s="1509"/>
      <c r="R6" s="1509" t="s">
        <v>261</v>
      </c>
      <c r="S6" s="1509"/>
      <c r="T6" s="1509"/>
      <c r="U6" s="253" t="s">
        <v>5089</v>
      </c>
      <c r="V6" s="253" t="s">
        <v>5090</v>
      </c>
      <c r="W6" s="253" t="s">
        <v>5091</v>
      </c>
      <c r="X6" s="253" t="s">
        <v>5092</v>
      </c>
      <c r="Y6" s="253" t="s">
        <v>5093</v>
      </c>
      <c r="Z6" s="253" t="s">
        <v>5094</v>
      </c>
      <c r="AA6" s="253" t="s">
        <v>5095</v>
      </c>
      <c r="AB6" s="253" t="s">
        <v>5096</v>
      </c>
      <c r="AC6" s="1420"/>
      <c r="AD6" s="1420"/>
      <c r="AE6" s="253" t="s">
        <v>5097</v>
      </c>
      <c r="AF6" s="253" t="s">
        <v>5098</v>
      </c>
      <c r="AG6" s="253" t="s">
        <v>5099</v>
      </c>
      <c r="AH6" s="253" t="s">
        <v>5100</v>
      </c>
      <c r="AI6" s="253" t="s">
        <v>5101</v>
      </c>
      <c r="AJ6" s="253" t="s">
        <v>5102</v>
      </c>
      <c r="AK6" s="253" t="s">
        <v>5103</v>
      </c>
      <c r="AL6" s="253" t="s">
        <v>5104</v>
      </c>
    </row>
    <row r="7" spans="1:38" s="250" customFormat="1" ht="24" customHeight="1" thickBot="1">
      <c r="A7" s="191"/>
      <c r="B7" s="310" t="s">
        <v>706</v>
      </c>
      <c r="C7" s="310" t="s">
        <v>707</v>
      </c>
      <c r="D7" s="310" t="s">
        <v>5105</v>
      </c>
      <c r="E7" s="310">
        <v>98</v>
      </c>
      <c r="F7" s="311">
        <v>0.98</v>
      </c>
      <c r="G7" s="312" t="s">
        <v>5106</v>
      </c>
      <c r="H7" s="314" t="s">
        <v>5107</v>
      </c>
      <c r="I7" s="314" t="s">
        <v>5108</v>
      </c>
      <c r="J7" s="685" t="s">
        <v>5109</v>
      </c>
      <c r="K7" s="685" t="s">
        <v>5110</v>
      </c>
      <c r="L7" s="685" t="s">
        <v>5111</v>
      </c>
      <c r="M7" s="686" t="s">
        <v>5112</v>
      </c>
      <c r="N7" s="687" t="s">
        <v>5113</v>
      </c>
      <c r="O7" s="688" t="s">
        <v>5114</v>
      </c>
      <c r="P7" s="315">
        <v>0</v>
      </c>
      <c r="Q7" s="267" t="s">
        <v>708</v>
      </c>
      <c r="R7" s="313">
        <v>0</v>
      </c>
      <c r="S7" s="313">
        <v>0</v>
      </c>
      <c r="T7" s="313">
        <v>0</v>
      </c>
      <c r="U7" s="313">
        <v>0</v>
      </c>
      <c r="V7" s="313">
        <v>0</v>
      </c>
      <c r="W7" s="313"/>
      <c r="X7" s="313"/>
      <c r="Y7" s="313"/>
      <c r="Z7" s="313"/>
      <c r="AA7" s="313"/>
      <c r="AB7" s="313"/>
      <c r="AC7" s="313"/>
      <c r="AD7" s="313"/>
      <c r="AE7" s="313">
        <v>0</v>
      </c>
      <c r="AF7" s="313">
        <v>0</v>
      </c>
      <c r="AG7" s="313"/>
      <c r="AH7" s="313"/>
      <c r="AI7" s="313"/>
      <c r="AJ7" s="313"/>
      <c r="AK7" s="313"/>
      <c r="AL7" s="313"/>
    </row>
    <row r="8" spans="1:38" ht="14.5">
      <c r="A8" s="143"/>
      <c r="C8" s="167"/>
      <c r="D8" s="272"/>
      <c r="E8" s="272"/>
      <c r="F8" s="272"/>
      <c r="G8" s="273"/>
      <c r="H8" s="273"/>
      <c r="I8" s="273"/>
      <c r="J8" s="167"/>
      <c r="K8" s="273"/>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row>
    <row r="9" spans="1:38" ht="14.5">
      <c r="A9" s="143"/>
      <c r="B9" s="221" t="s">
        <v>1638</v>
      </c>
      <c r="C9" s="167"/>
      <c r="D9" s="272"/>
      <c r="E9" s="272"/>
      <c r="F9" s="272"/>
      <c r="G9" s="273"/>
      <c r="H9" s="273"/>
      <c r="I9" s="273"/>
      <c r="J9" s="167"/>
      <c r="K9" s="273"/>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row>
    <row r="10" spans="1:38" ht="15" customHeight="1">
      <c r="B10" s="221" t="s">
        <v>1639</v>
      </c>
    </row>
  </sheetData>
  <mergeCells count="31">
    <mergeCell ref="P4:P6"/>
    <mergeCell ref="B4:B6"/>
    <mergeCell ref="C4:C6"/>
    <mergeCell ref="D4:D6"/>
    <mergeCell ref="E4:E6"/>
    <mergeCell ref="F4:F6"/>
    <mergeCell ref="G4:G6"/>
    <mergeCell ref="H4:H6"/>
    <mergeCell ref="I4:I6"/>
    <mergeCell ref="J4:J6"/>
    <mergeCell ref="K4:K6"/>
    <mergeCell ref="L4:L6"/>
    <mergeCell ref="M4:M6"/>
    <mergeCell ref="N4:N6"/>
    <mergeCell ref="O4:O6"/>
    <mergeCell ref="Q4:Q6"/>
    <mergeCell ref="U4:AB4"/>
    <mergeCell ref="AC4:AL4"/>
    <mergeCell ref="T5:T6"/>
    <mergeCell ref="U5:V5"/>
    <mergeCell ref="W5:X5"/>
    <mergeCell ref="Y5:Z5"/>
    <mergeCell ref="AA5:AB5"/>
    <mergeCell ref="AC5:AC6"/>
    <mergeCell ref="AD5:AD6"/>
    <mergeCell ref="AE5:AF5"/>
    <mergeCell ref="AG5:AH5"/>
    <mergeCell ref="AI5:AJ5"/>
    <mergeCell ref="AK5:AL5"/>
    <mergeCell ref="R5:R6"/>
    <mergeCell ref="S5:S6"/>
  </mergeCells>
  <printOptions horizontalCentered="1"/>
  <pageMargins left="7.874015748031496E-2" right="7.874015748031496E-2" top="1.7716535433070868" bottom="0.78740157480314965" header="0.51181102362204722" footer="0.51181102362204722"/>
  <pageSetup paperSize="9" scale="28"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colBreaks count="1" manualBreakCount="1">
    <brk id="20" max="10" man="1"/>
  </colBreaks>
  <drawing r:id="rId2"/>
  <legacyDrawingHF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B3D1-C4C4-41B8-9D37-5A3F1EAA04F4}">
  <sheetPr codeName="Sheet9">
    <tabColor rgb="FF3FE1BA"/>
    <pageSetUpPr fitToPage="1"/>
  </sheetPr>
  <dimension ref="A1:AN96"/>
  <sheetViews>
    <sheetView showGridLines="0" view="pageBreakPreview" zoomScale="40" zoomScaleNormal="110" zoomScaleSheetLayoutView="40" zoomScalePageLayoutView="25" workbookViewId="0">
      <selection activeCell="F11" sqref="F11:F14"/>
    </sheetView>
  </sheetViews>
  <sheetFormatPr defaultColWidth="19.453125" defaultRowHeight="15" customHeight="1"/>
  <cols>
    <col min="1" max="1" width="2" customWidth="1"/>
    <col min="2" max="2" width="30.453125" customWidth="1"/>
    <col min="3" max="3" width="22.54296875" customWidth="1"/>
    <col min="4" max="4" width="8.453125" customWidth="1"/>
    <col min="5" max="5" width="16.54296875" customWidth="1"/>
    <col min="6" max="6" width="13.54296875" customWidth="1"/>
    <col min="7" max="7" width="10" customWidth="1"/>
    <col min="8" max="8" width="9" customWidth="1"/>
    <col min="9" max="9" width="8.1796875" bestFit="1" customWidth="1"/>
    <col min="10" max="13" width="11.54296875" customWidth="1"/>
    <col min="14" max="14" width="7.453125" customWidth="1"/>
    <col min="15" max="15" width="8.54296875" customWidth="1"/>
    <col min="16" max="16" width="29.54296875" customWidth="1"/>
    <col min="17" max="17" width="7.453125" customWidth="1"/>
    <col min="18" max="18" width="9.453125" customWidth="1"/>
    <col min="19" max="19" width="8" bestFit="1" customWidth="1"/>
    <col min="20" max="20" width="10.453125" customWidth="1"/>
    <col min="21" max="21" width="9.453125" customWidth="1"/>
    <col min="22" max="22" width="11.453125" customWidth="1"/>
    <col min="23" max="23" width="10.453125" customWidth="1"/>
    <col min="24" max="24" width="11" customWidth="1"/>
    <col min="25" max="25" width="9.54296875" bestFit="1" customWidth="1"/>
    <col min="26" max="26" width="9.453125" customWidth="1"/>
    <col min="27" max="27" width="12" customWidth="1"/>
    <col min="28" max="28" width="16.453125" customWidth="1"/>
    <col min="29" max="29" width="4.54296875" customWidth="1"/>
    <col min="30" max="30" width="13.453125" customWidth="1"/>
    <col min="31" max="31" width="12.453125" customWidth="1"/>
    <col min="32" max="32" width="12.453125" bestFit="1" customWidth="1"/>
    <col min="33" max="33" width="10.54296875" bestFit="1" customWidth="1"/>
    <col min="34" max="34" width="13" customWidth="1"/>
    <col min="35" max="35" width="12.453125" bestFit="1" customWidth="1"/>
    <col min="36" max="36" width="10.453125" customWidth="1"/>
    <col min="37" max="37" width="11.453125" customWidth="1"/>
    <col min="38" max="38" width="19.7265625" bestFit="1" customWidth="1"/>
    <col min="39" max="40" width="13.1796875" customWidth="1"/>
    <col min="236" max="250" width="19.453125" customWidth="1"/>
    <col min="492" max="506" width="19.453125" customWidth="1"/>
    <col min="748" max="762" width="19.453125" customWidth="1"/>
    <col min="1004" max="1018" width="19.453125" customWidth="1"/>
    <col min="1260" max="1274" width="19.453125" customWidth="1"/>
    <col min="1516" max="1530" width="19.453125" customWidth="1"/>
    <col min="1772" max="1786" width="19.453125" customWidth="1"/>
    <col min="2028" max="2042" width="19.453125" customWidth="1"/>
    <col min="2284" max="2298" width="19.453125" customWidth="1"/>
    <col min="2540" max="2554" width="19.453125" customWidth="1"/>
    <col min="2796" max="2810" width="19.453125" customWidth="1"/>
    <col min="3052" max="3066" width="19.453125" customWidth="1"/>
    <col min="3308" max="3322" width="19.453125" customWidth="1"/>
    <col min="3564" max="3578" width="19.453125" customWidth="1"/>
    <col min="3820" max="3834" width="19.453125" customWidth="1"/>
    <col min="4076" max="4090" width="19.453125" customWidth="1"/>
    <col min="4332" max="4346" width="19.453125" customWidth="1"/>
    <col min="4588" max="4602" width="19.453125" customWidth="1"/>
    <col min="4844" max="4858" width="19.453125" customWidth="1"/>
    <col min="5100" max="5114" width="19.453125" customWidth="1"/>
    <col min="5356" max="5370" width="19.453125" customWidth="1"/>
    <col min="5612" max="5626" width="19.453125" customWidth="1"/>
    <col min="5868" max="5882" width="19.453125" customWidth="1"/>
    <col min="6124" max="6138" width="19.453125" customWidth="1"/>
    <col min="6380" max="6394" width="19.453125" customWidth="1"/>
    <col min="6636" max="6650" width="19.453125" customWidth="1"/>
    <col min="6892" max="6906" width="19.453125" customWidth="1"/>
    <col min="7148" max="7162" width="19.453125" customWidth="1"/>
    <col min="7404" max="7418" width="19.453125" customWidth="1"/>
    <col min="7660" max="7674" width="19.453125" customWidth="1"/>
    <col min="7916" max="7930" width="19.453125" customWidth="1"/>
    <col min="8172" max="8186" width="19.453125" customWidth="1"/>
    <col min="8428" max="8442" width="19.453125" customWidth="1"/>
    <col min="8684" max="8698" width="19.453125" customWidth="1"/>
    <col min="8940" max="8954" width="19.453125" customWidth="1"/>
    <col min="9196" max="9210" width="19.453125" customWidth="1"/>
    <col min="9452" max="9466" width="19.453125" customWidth="1"/>
    <col min="9708" max="9722" width="19.453125" customWidth="1"/>
    <col min="9964" max="9978" width="19.453125" customWidth="1"/>
    <col min="10220" max="10234" width="19.453125" customWidth="1"/>
    <col min="10476" max="10490" width="19.453125" customWidth="1"/>
    <col min="10732" max="10746" width="19.453125" customWidth="1"/>
    <col min="10988" max="11002" width="19.453125" customWidth="1"/>
    <col min="11244" max="11258" width="19.453125" customWidth="1"/>
    <col min="11500" max="11514" width="19.453125" customWidth="1"/>
    <col min="11756" max="11770" width="19.453125" customWidth="1"/>
    <col min="12012" max="12026" width="19.453125" customWidth="1"/>
    <col min="12268" max="12282" width="19.453125" customWidth="1"/>
    <col min="12524" max="12538" width="19.453125" customWidth="1"/>
    <col min="12780" max="12794" width="19.453125" customWidth="1"/>
    <col min="13036" max="13050" width="19.453125" customWidth="1"/>
    <col min="13292" max="13306" width="19.453125" customWidth="1"/>
    <col min="13548" max="13562" width="19.453125" customWidth="1"/>
    <col min="13804" max="13818" width="19.453125" customWidth="1"/>
    <col min="14060" max="14074" width="19.453125" customWidth="1"/>
    <col min="14316" max="14330" width="19.453125" customWidth="1"/>
    <col min="14572" max="14586" width="19.453125" customWidth="1"/>
    <col min="14828" max="14842" width="19.453125" customWidth="1"/>
    <col min="15084" max="15098" width="19.453125" customWidth="1"/>
    <col min="15340" max="15354" width="19.453125" customWidth="1"/>
    <col min="15596" max="15610" width="19.453125" customWidth="1"/>
    <col min="15852" max="15866" width="19.453125" customWidth="1"/>
    <col min="16108" max="16122" width="19.453125" customWidth="1"/>
  </cols>
  <sheetData>
    <row r="1" spans="1:40" ht="14.9" customHeight="1">
      <c r="A1" s="1043"/>
      <c r="B1" s="1592"/>
      <c r="C1" s="1592"/>
      <c r="D1" s="1592"/>
      <c r="E1" s="1592"/>
      <c r="F1" s="1592"/>
      <c r="G1" s="1592"/>
      <c r="H1" s="1592"/>
      <c r="I1" s="1592"/>
      <c r="J1" s="1592"/>
      <c r="K1" s="1592"/>
      <c r="L1" s="1592"/>
      <c r="M1" s="1592"/>
      <c r="N1" s="1592"/>
      <c r="O1" s="1592"/>
      <c r="P1" s="1592"/>
      <c r="Q1" s="1592"/>
      <c r="R1" s="1592"/>
      <c r="S1" s="1592"/>
      <c r="T1" s="126"/>
      <c r="U1" s="126"/>
      <c r="V1" s="126"/>
      <c r="W1" s="126"/>
      <c r="X1" s="126"/>
      <c r="Y1" s="126"/>
      <c r="Z1" s="126"/>
      <c r="AA1" s="126"/>
      <c r="AB1" s="126"/>
      <c r="AC1" s="126"/>
      <c r="AD1" s="1014"/>
      <c r="AE1" s="1015"/>
      <c r="AF1" s="1014"/>
      <c r="AG1" s="1015"/>
      <c r="AH1" s="126"/>
      <c r="AI1" s="126"/>
      <c r="AJ1" s="126"/>
      <c r="AK1" s="126"/>
      <c r="AL1" s="126"/>
    </row>
    <row r="2" spans="1:40" ht="14.5">
      <c r="A2" s="251"/>
      <c r="B2" s="126"/>
      <c r="C2" s="118"/>
      <c r="D2" s="118"/>
      <c r="E2" s="118"/>
      <c r="F2" s="1020"/>
      <c r="G2" s="118"/>
      <c r="H2" s="118"/>
      <c r="I2" s="118"/>
      <c r="J2" s="118"/>
      <c r="K2" s="118"/>
      <c r="L2" s="118"/>
      <c r="M2" s="118"/>
      <c r="N2" s="118"/>
      <c r="O2" s="118"/>
      <c r="P2" s="118"/>
      <c r="Q2" s="118"/>
      <c r="R2" s="118"/>
      <c r="S2" s="118"/>
      <c r="T2" s="126"/>
      <c r="U2" s="126"/>
      <c r="V2" s="126"/>
      <c r="W2" s="126"/>
      <c r="X2" s="126"/>
      <c r="Y2" s="126"/>
      <c r="Z2" s="126"/>
      <c r="AA2" s="126"/>
      <c r="AB2" s="126"/>
      <c r="AC2" s="126"/>
      <c r="AD2" s="1014"/>
      <c r="AE2" s="1015"/>
      <c r="AF2" s="1014"/>
      <c r="AG2" s="1015"/>
      <c r="AH2" s="126"/>
      <c r="AI2" s="126"/>
      <c r="AJ2" s="126"/>
      <c r="AK2" s="126"/>
      <c r="AL2" s="126"/>
    </row>
    <row r="3" spans="1:40" ht="14.5">
      <c r="A3" s="1044"/>
      <c r="B3" s="7" t="s">
        <v>135</v>
      </c>
      <c r="C3" s="118"/>
      <c r="D3" s="118"/>
      <c r="E3" s="118"/>
      <c r="F3" s="1023"/>
      <c r="G3" s="118"/>
      <c r="H3" s="118"/>
      <c r="I3" s="118"/>
      <c r="J3" s="603"/>
      <c r="K3" s="118"/>
      <c r="L3" s="118"/>
      <c r="M3" s="118"/>
      <c r="N3" s="118"/>
      <c r="O3" s="118"/>
      <c r="P3" s="118"/>
      <c r="Q3" s="118"/>
      <c r="R3" s="118"/>
      <c r="S3" s="118"/>
      <c r="T3" s="126"/>
      <c r="U3" s="126"/>
      <c r="V3" s="126"/>
      <c r="W3" s="126"/>
      <c r="X3" s="126"/>
      <c r="Y3" s="126"/>
      <c r="Z3" s="126"/>
      <c r="AA3" s="126"/>
      <c r="AB3" s="126"/>
      <c r="AC3" s="126"/>
      <c r="AD3" s="1014"/>
      <c r="AE3" s="1015"/>
      <c r="AF3" s="1014"/>
      <c r="AG3" s="1015"/>
      <c r="AH3" s="126"/>
      <c r="AI3" s="126"/>
      <c r="AJ3" s="126"/>
      <c r="AK3" s="126"/>
      <c r="AL3" s="126"/>
    </row>
    <row r="4" spans="1:40" ht="14.5">
      <c r="A4" s="1045"/>
      <c r="B4" s="977"/>
      <c r="C4" s="979"/>
      <c r="D4" s="979"/>
      <c r="E4" s="979"/>
      <c r="F4" s="1005"/>
      <c r="G4" s="979"/>
      <c r="H4" s="979"/>
      <c r="I4" s="979"/>
      <c r="J4" s="979"/>
      <c r="K4" s="979"/>
      <c r="L4" s="979"/>
      <c r="M4" s="979"/>
      <c r="N4" s="979"/>
      <c r="O4" s="979"/>
      <c r="P4" s="979"/>
      <c r="Q4" s="979"/>
      <c r="R4" s="979"/>
      <c r="S4" s="979"/>
      <c r="T4" s="126"/>
      <c r="U4" s="126"/>
      <c r="V4" s="126"/>
      <c r="W4" s="126"/>
      <c r="X4" s="126"/>
      <c r="Y4" s="126"/>
      <c r="Z4" s="126"/>
      <c r="AA4" s="126"/>
      <c r="AB4" s="126"/>
      <c r="AC4" s="126"/>
      <c r="AD4" s="1014"/>
      <c r="AE4" s="1015"/>
      <c r="AF4" s="1014"/>
      <c r="AG4" s="1015"/>
      <c r="AH4" s="126"/>
      <c r="AI4" s="126"/>
      <c r="AJ4" s="126"/>
      <c r="AK4" s="126"/>
      <c r="AL4" s="126"/>
    </row>
    <row r="5" spans="1:40" ht="14.5">
      <c r="A5" s="1046"/>
      <c r="B5" s="8" t="s">
        <v>136</v>
      </c>
      <c r="C5" s="979"/>
      <c r="D5" s="979"/>
      <c r="E5" s="979"/>
      <c r="F5" s="1005"/>
      <c r="G5" s="979"/>
      <c r="H5" s="979"/>
      <c r="I5" s="979"/>
      <c r="J5" s="604"/>
      <c r="K5" s="979"/>
      <c r="L5" s="979"/>
      <c r="M5" s="979"/>
      <c r="N5" s="979"/>
      <c r="O5" s="979"/>
      <c r="P5" s="979"/>
      <c r="Q5" s="979"/>
      <c r="R5" s="979"/>
      <c r="S5" s="979"/>
      <c r="T5" s="126"/>
      <c r="U5" s="126"/>
      <c r="V5" s="126"/>
      <c r="W5" s="126"/>
      <c r="X5" s="126"/>
      <c r="Y5" s="126"/>
      <c r="Z5" s="126"/>
      <c r="AA5" s="126"/>
      <c r="AB5" s="126"/>
      <c r="AC5" s="126"/>
      <c r="AD5" s="1014"/>
      <c r="AE5" s="1015"/>
      <c r="AF5" s="1014"/>
      <c r="AG5" s="1015"/>
      <c r="AH5" s="126"/>
      <c r="AI5" s="126"/>
      <c r="AJ5" s="126"/>
      <c r="AK5" s="126"/>
      <c r="AL5" s="126"/>
    </row>
    <row r="6" spans="1:40" ht="14.5">
      <c r="A6" s="1046"/>
      <c r="B6" s="8" t="s">
        <v>137</v>
      </c>
      <c r="C6" s="1006"/>
      <c r="D6" s="1006"/>
      <c r="E6" s="980"/>
      <c r="F6" s="1007"/>
      <c r="G6" s="980"/>
      <c r="H6" s="980"/>
      <c r="I6" s="980"/>
      <c r="J6" s="980"/>
      <c r="K6" s="980"/>
      <c r="L6" s="980"/>
      <c r="M6" s="980"/>
      <c r="N6" s="980"/>
      <c r="O6" s="980"/>
      <c r="P6" s="980"/>
      <c r="Q6" s="980"/>
      <c r="R6" s="980"/>
      <c r="S6" s="980"/>
      <c r="T6" s="126"/>
      <c r="U6" s="126"/>
      <c r="V6" s="126"/>
      <c r="W6" s="126"/>
      <c r="X6" s="126"/>
      <c r="Y6" s="126"/>
      <c r="Z6" s="126"/>
      <c r="AA6" s="126"/>
      <c r="AB6" s="126"/>
      <c r="AC6" s="126"/>
      <c r="AD6" s="1014"/>
      <c r="AE6" s="1015"/>
      <c r="AF6" s="1014"/>
      <c r="AG6" s="1015"/>
      <c r="AH6" s="126"/>
      <c r="AI6" s="126"/>
      <c r="AJ6" s="126"/>
      <c r="AK6" s="126"/>
      <c r="AL6" s="126"/>
    </row>
    <row r="7" spans="1:40" thickBot="1">
      <c r="A7" s="1043"/>
      <c r="B7" s="1593" t="s">
        <v>138</v>
      </c>
      <c r="C7" s="1593"/>
      <c r="D7" s="981"/>
      <c r="E7" s="981"/>
      <c r="F7" s="1008"/>
      <c r="G7" s="981"/>
      <c r="H7" s="981"/>
      <c r="I7" s="981"/>
      <c r="J7" s="981"/>
      <c r="K7" s="981"/>
      <c r="L7" s="981"/>
      <c r="M7" s="981"/>
      <c r="N7" s="981"/>
      <c r="O7" s="981"/>
      <c r="P7" s="981"/>
      <c r="Q7" s="980"/>
      <c r="R7" s="980"/>
      <c r="S7" s="980"/>
      <c r="T7" s="126"/>
      <c r="U7" s="126"/>
      <c r="V7" s="126"/>
      <c r="W7" s="126"/>
      <c r="X7" s="126"/>
      <c r="Y7" s="126"/>
      <c r="Z7" s="126"/>
      <c r="AA7" s="126"/>
      <c r="AB7" s="126"/>
      <c r="AC7" s="126"/>
      <c r="AD7" s="1014"/>
      <c r="AE7" s="1015"/>
      <c r="AF7" s="1014"/>
      <c r="AG7" s="1015"/>
      <c r="AH7" s="126"/>
      <c r="AI7" s="126"/>
      <c r="AJ7" s="126"/>
      <c r="AK7" s="126"/>
      <c r="AL7" s="126"/>
    </row>
    <row r="8" spans="1:40" ht="15" customHeight="1" thickBot="1">
      <c r="A8" s="1570" t="s">
        <v>528</v>
      </c>
      <c r="B8" s="1582" t="s">
        <v>5115</v>
      </c>
      <c r="C8" s="1582" t="s">
        <v>5116</v>
      </c>
      <c r="D8" s="1582" t="s">
        <v>5117</v>
      </c>
      <c r="E8" s="1582" t="s">
        <v>5118</v>
      </c>
      <c r="F8" s="1582" t="s">
        <v>5119</v>
      </c>
      <c r="G8" s="1582" t="s">
        <v>5120</v>
      </c>
      <c r="H8" s="1582" t="s">
        <v>5121</v>
      </c>
      <c r="I8" s="1582" t="s">
        <v>907</v>
      </c>
      <c r="J8" s="1583" t="s">
        <v>269</v>
      </c>
      <c r="K8" s="1415"/>
      <c r="L8" s="1415"/>
      <c r="M8" s="1589"/>
      <c r="N8" s="1582" t="s">
        <v>270</v>
      </c>
      <c r="O8" s="1582" t="s">
        <v>271</v>
      </c>
      <c r="P8" s="1582" t="s">
        <v>5122</v>
      </c>
      <c r="Q8" s="1582" t="s">
        <v>5123</v>
      </c>
      <c r="R8" s="1582"/>
      <c r="S8" s="1582"/>
      <c r="T8" s="1583" t="s">
        <v>5124</v>
      </c>
      <c r="U8" s="1415"/>
      <c r="V8" s="1415"/>
      <c r="W8" s="1415"/>
      <c r="X8" s="1415"/>
      <c r="Y8" s="1415"/>
      <c r="Z8" s="1415"/>
      <c r="AA8" s="1415"/>
      <c r="AB8" s="1584" t="s">
        <v>5125</v>
      </c>
      <c r="AC8" s="1420"/>
      <c r="AD8" s="1420"/>
      <c r="AE8" s="1420"/>
      <c r="AF8" s="1420"/>
      <c r="AG8" s="1420"/>
      <c r="AH8" s="1420"/>
      <c r="AI8" s="1420"/>
      <c r="AJ8" s="1420"/>
      <c r="AK8" s="1420"/>
      <c r="AL8" s="125"/>
    </row>
    <row r="9" spans="1:40" ht="12" customHeight="1" thickBot="1">
      <c r="A9" s="1570"/>
      <c r="B9" s="1582"/>
      <c r="C9" s="1582"/>
      <c r="D9" s="1582"/>
      <c r="E9" s="1582"/>
      <c r="F9" s="1582"/>
      <c r="G9" s="1582"/>
      <c r="H9" s="1582"/>
      <c r="I9" s="1582"/>
      <c r="J9" s="1594" t="s">
        <v>1734</v>
      </c>
      <c r="K9" s="1594" t="s">
        <v>1735</v>
      </c>
      <c r="L9" s="1594" t="s">
        <v>1736</v>
      </c>
      <c r="M9" s="1594" t="s">
        <v>1737</v>
      </c>
      <c r="N9" s="1582"/>
      <c r="O9" s="1582"/>
      <c r="P9" s="1582"/>
      <c r="Q9" s="1582" t="s">
        <v>21</v>
      </c>
      <c r="R9" s="1582"/>
      <c r="S9" s="1594" t="s">
        <v>5126</v>
      </c>
      <c r="T9" s="1582" t="s">
        <v>5127</v>
      </c>
      <c r="U9" s="1582"/>
      <c r="V9" s="1582" t="s">
        <v>5128</v>
      </c>
      <c r="W9" s="1582"/>
      <c r="X9" s="1582" t="s">
        <v>5129</v>
      </c>
      <c r="Y9" s="1582"/>
      <c r="Z9" s="1582" t="s">
        <v>5130</v>
      </c>
      <c r="AA9" s="1582"/>
      <c r="AB9" s="1585" t="s">
        <v>5131</v>
      </c>
      <c r="AC9" s="1585" t="s">
        <v>5132</v>
      </c>
      <c r="AD9" s="1582" t="s">
        <v>5133</v>
      </c>
      <c r="AE9" s="1582"/>
      <c r="AF9" s="1582" t="s">
        <v>5134</v>
      </c>
      <c r="AG9" s="1582"/>
      <c r="AH9" s="1582" t="s">
        <v>5135</v>
      </c>
      <c r="AI9" s="1582"/>
      <c r="AJ9" s="1587" t="s">
        <v>5136</v>
      </c>
      <c r="AK9" s="1588"/>
      <c r="AL9" s="125"/>
    </row>
    <row r="10" spans="1:40" ht="18" customHeight="1" thickBot="1">
      <c r="A10" s="1570"/>
      <c r="B10" s="1582"/>
      <c r="C10" s="1582"/>
      <c r="D10" s="1582"/>
      <c r="E10" s="1582"/>
      <c r="F10" s="1582"/>
      <c r="G10" s="1582"/>
      <c r="H10" s="1582"/>
      <c r="I10" s="1582"/>
      <c r="J10" s="1595"/>
      <c r="K10" s="1595"/>
      <c r="L10" s="1595"/>
      <c r="M10" s="1595"/>
      <c r="N10" s="1582"/>
      <c r="O10" s="1582"/>
      <c r="P10" s="1582"/>
      <c r="Q10" s="906" t="s">
        <v>5137</v>
      </c>
      <c r="R10" s="906" t="s">
        <v>5138</v>
      </c>
      <c r="S10" s="1595"/>
      <c r="T10" s="906" t="s">
        <v>5139</v>
      </c>
      <c r="U10" s="906" t="s">
        <v>5140</v>
      </c>
      <c r="V10" s="906" t="s">
        <v>5141</v>
      </c>
      <c r="W10" s="906" t="s">
        <v>5142</v>
      </c>
      <c r="X10" s="906" t="s">
        <v>5143</v>
      </c>
      <c r="Y10" s="906" t="s">
        <v>5144</v>
      </c>
      <c r="Z10" s="906" t="s">
        <v>5145</v>
      </c>
      <c r="AA10" s="906" t="s">
        <v>5146</v>
      </c>
      <c r="AB10" s="1586"/>
      <c r="AC10" s="1586"/>
      <c r="AD10" s="906" t="s">
        <v>5147</v>
      </c>
      <c r="AE10" s="906" t="s">
        <v>5148</v>
      </c>
      <c r="AF10" s="906" t="s">
        <v>5149</v>
      </c>
      <c r="AG10" s="906" t="s">
        <v>5150</v>
      </c>
      <c r="AH10" s="906" t="s">
        <v>5151</v>
      </c>
      <c r="AI10" s="906" t="s">
        <v>5152</v>
      </c>
      <c r="AJ10" s="906" t="s">
        <v>5153</v>
      </c>
      <c r="AK10" s="906" t="s">
        <v>5154</v>
      </c>
      <c r="AL10" s="906" t="s">
        <v>5155</v>
      </c>
    </row>
    <row r="11" spans="1:40" ht="12" customHeight="1">
      <c r="A11" s="1570" t="s">
        <v>529</v>
      </c>
      <c r="B11" s="1427" t="s">
        <v>919</v>
      </c>
      <c r="C11" s="1521" t="s">
        <v>5156</v>
      </c>
      <c r="D11" s="1521" t="s">
        <v>5157</v>
      </c>
      <c r="E11" s="1521" t="s">
        <v>710</v>
      </c>
      <c r="F11" s="1554">
        <v>1</v>
      </c>
      <c r="G11" s="1521" t="s">
        <v>5158</v>
      </c>
      <c r="H11" s="1546">
        <v>25.2</v>
      </c>
      <c r="I11" s="1546">
        <v>9.3000000000000007</v>
      </c>
      <c r="J11" s="1590">
        <v>13707.67</v>
      </c>
      <c r="K11" s="1547"/>
      <c r="L11" s="1591"/>
      <c r="M11" s="1591"/>
      <c r="N11" s="1526">
        <v>42217</v>
      </c>
      <c r="O11" s="1526">
        <v>53745</v>
      </c>
      <c r="P11" s="1526" t="s">
        <v>5159</v>
      </c>
      <c r="Q11" s="1528">
        <f>IFERROR((AD11+AD13+AF11+AF13+AH11+AH13)/(SUM(AD11:AD14,AF11:AF14,AH11:AH14)),"-")</f>
        <v>0</v>
      </c>
      <c r="R11" s="1530" t="str">
        <f>IFERROR(((AD11+AD13+AF11+AF13+AH11+AH13)/(AE11+AE13+AG11+AG13+AI11+AI13))*10^6,"-")</f>
        <v>-</v>
      </c>
      <c r="S11" s="1528">
        <f>IFERROR(1-Q11,"-")</f>
        <v>1</v>
      </c>
      <c r="T11" s="1580">
        <v>0.11899999999999999</v>
      </c>
      <c r="U11" s="1581">
        <v>1505.5</v>
      </c>
      <c r="V11" s="1537"/>
      <c r="W11" s="1537"/>
      <c r="X11" s="1537"/>
      <c r="Y11" s="1537"/>
      <c r="Z11" s="1577"/>
      <c r="AA11" s="1537"/>
      <c r="AB11" s="1521" t="s">
        <v>262</v>
      </c>
      <c r="AC11" s="894" t="s">
        <v>5160</v>
      </c>
      <c r="AD11" s="943">
        <v>0</v>
      </c>
      <c r="AE11" s="943">
        <v>0</v>
      </c>
      <c r="AF11" s="583"/>
      <c r="AG11" s="491"/>
      <c r="AH11" s="583"/>
      <c r="AI11" s="491"/>
      <c r="AJ11" s="583"/>
      <c r="AK11" s="1122"/>
      <c r="AL11" s="1578" t="s">
        <v>1531</v>
      </c>
      <c r="AM11" s="250"/>
      <c r="AN11" s="250"/>
    </row>
    <row r="12" spans="1:40" ht="12" customHeight="1">
      <c r="A12" s="1570"/>
      <c r="B12" s="1427"/>
      <c r="C12" s="1521"/>
      <c r="D12" s="1521"/>
      <c r="E12" s="1521"/>
      <c r="F12" s="1554"/>
      <c r="G12" s="1521"/>
      <c r="H12" s="1546"/>
      <c r="I12" s="1546"/>
      <c r="J12" s="1569"/>
      <c r="K12" s="1547"/>
      <c r="L12" s="1591"/>
      <c r="M12" s="1591"/>
      <c r="N12" s="1526"/>
      <c r="O12" s="1526"/>
      <c r="P12" s="1526"/>
      <c r="Q12" s="1528"/>
      <c r="R12" s="1530"/>
      <c r="S12" s="1528"/>
      <c r="T12" s="1521"/>
      <c r="U12" s="1567"/>
      <c r="V12" s="1537"/>
      <c r="W12" s="1537"/>
      <c r="X12" s="1537"/>
      <c r="Y12" s="1537"/>
      <c r="Z12" s="1577"/>
      <c r="AA12" s="1537"/>
      <c r="AB12" s="1521"/>
      <c r="AC12" s="894" t="s">
        <v>22</v>
      </c>
      <c r="AD12" s="943">
        <v>0</v>
      </c>
      <c r="AE12" s="943">
        <v>0</v>
      </c>
      <c r="AF12" s="583"/>
      <c r="AG12" s="491"/>
      <c r="AH12" s="583"/>
      <c r="AI12" s="491"/>
      <c r="AJ12" s="583"/>
      <c r="AK12" s="491"/>
      <c r="AL12" s="1579"/>
      <c r="AM12" s="250"/>
      <c r="AN12" s="250"/>
    </row>
    <row r="13" spans="1:40" ht="12" customHeight="1">
      <c r="A13" s="1570"/>
      <c r="B13" s="1427"/>
      <c r="C13" s="1521"/>
      <c r="D13" s="1521"/>
      <c r="E13" s="1521"/>
      <c r="F13" s="1554"/>
      <c r="G13" s="1521"/>
      <c r="H13" s="1546"/>
      <c r="I13" s="1546"/>
      <c r="J13" s="1569"/>
      <c r="K13" s="1547"/>
      <c r="L13" s="1591"/>
      <c r="M13" s="1591"/>
      <c r="N13" s="1526"/>
      <c r="O13" s="1526"/>
      <c r="P13" s="1526"/>
      <c r="Q13" s="1528"/>
      <c r="R13" s="1530"/>
      <c r="S13" s="1528"/>
      <c r="T13" s="1521"/>
      <c r="U13" s="1567"/>
      <c r="V13" s="1537"/>
      <c r="W13" s="1537"/>
      <c r="X13" s="1537"/>
      <c r="Y13" s="1537"/>
      <c r="Z13" s="1577"/>
      <c r="AA13" s="1537"/>
      <c r="AB13" s="1521" t="s">
        <v>5161</v>
      </c>
      <c r="AC13" s="894" t="s">
        <v>5162</v>
      </c>
      <c r="AD13" s="943">
        <v>0</v>
      </c>
      <c r="AE13" s="943">
        <v>0</v>
      </c>
      <c r="AF13" s="583"/>
      <c r="AG13" s="491"/>
      <c r="AH13" s="583"/>
      <c r="AI13" s="491"/>
      <c r="AJ13" s="583"/>
      <c r="AK13" s="491"/>
      <c r="AL13" s="1579"/>
      <c r="AM13" s="250"/>
      <c r="AN13" s="250"/>
    </row>
    <row r="14" spans="1:40" ht="12" customHeight="1">
      <c r="A14" s="1570"/>
      <c r="B14" s="1427"/>
      <c r="C14" s="1521"/>
      <c r="D14" s="1521"/>
      <c r="E14" s="1521"/>
      <c r="F14" s="1554"/>
      <c r="G14" s="1521"/>
      <c r="H14" s="1546"/>
      <c r="I14" s="1546"/>
      <c r="J14" s="1569"/>
      <c r="K14" s="1547"/>
      <c r="L14" s="1591"/>
      <c r="M14" s="1591"/>
      <c r="N14" s="1526"/>
      <c r="O14" s="1526"/>
      <c r="P14" s="1526"/>
      <c r="Q14" s="1528"/>
      <c r="R14" s="1530"/>
      <c r="S14" s="1528"/>
      <c r="T14" s="1521"/>
      <c r="U14" s="1567"/>
      <c r="V14" s="1537"/>
      <c r="W14" s="1537"/>
      <c r="X14" s="1537"/>
      <c r="Y14" s="1537"/>
      <c r="Z14" s="1577"/>
      <c r="AA14" s="1537"/>
      <c r="AB14" s="1521"/>
      <c r="AC14" s="894" t="s">
        <v>5163</v>
      </c>
      <c r="AD14" s="894">
        <v>3.15</v>
      </c>
      <c r="AE14" s="948">
        <v>15392.92</v>
      </c>
      <c r="AF14" s="583"/>
      <c r="AG14" s="583"/>
      <c r="AH14" s="583"/>
      <c r="AI14" s="491"/>
      <c r="AJ14" s="583"/>
      <c r="AK14" s="1051"/>
      <c r="AL14" s="1579"/>
      <c r="AM14" s="250"/>
      <c r="AN14" s="250"/>
    </row>
    <row r="15" spans="1:40" ht="18" customHeight="1">
      <c r="A15" s="975" t="s">
        <v>530</v>
      </c>
      <c r="B15" s="952" t="s">
        <v>1651</v>
      </c>
      <c r="C15" s="898" t="s">
        <v>273</v>
      </c>
      <c r="D15" s="898" t="s">
        <v>5164</v>
      </c>
      <c r="E15" s="898" t="s">
        <v>274</v>
      </c>
      <c r="F15" s="901">
        <v>0.5</v>
      </c>
      <c r="G15" s="898" t="s">
        <v>1070</v>
      </c>
      <c r="H15" s="973">
        <v>65.099999999999994</v>
      </c>
      <c r="I15" s="973" t="s">
        <v>5165</v>
      </c>
      <c r="J15" s="1052">
        <v>35577</v>
      </c>
      <c r="K15" s="905"/>
      <c r="L15" s="903"/>
      <c r="M15" s="903"/>
      <c r="N15" s="605">
        <v>42095</v>
      </c>
      <c r="O15" s="605">
        <v>50010</v>
      </c>
      <c r="P15" s="605" t="s">
        <v>484</v>
      </c>
      <c r="Q15" s="606" t="s">
        <v>5166</v>
      </c>
      <c r="R15" s="606" t="s">
        <v>5167</v>
      </c>
      <c r="S15" s="606" t="s">
        <v>5168</v>
      </c>
      <c r="T15" s="607">
        <v>0</v>
      </c>
      <c r="U15" s="607">
        <v>0</v>
      </c>
      <c r="V15" s="607"/>
      <c r="W15" s="607"/>
      <c r="X15" s="607"/>
      <c r="Y15" s="607"/>
      <c r="Z15" s="607"/>
      <c r="AA15" s="607"/>
      <c r="AB15" s="907" t="s">
        <v>485</v>
      </c>
      <c r="AC15" s="898" t="s">
        <v>5169</v>
      </c>
      <c r="AD15" s="1042">
        <f>2.36*5.7422</f>
        <v>13.551591999999999</v>
      </c>
      <c r="AE15" s="1042">
        <v>35661</v>
      </c>
      <c r="AF15" s="492"/>
      <c r="AG15" s="493"/>
      <c r="AH15" s="492"/>
      <c r="AI15" s="493"/>
      <c r="AJ15" s="898"/>
      <c r="AK15" s="942"/>
      <c r="AL15" s="1124" t="s">
        <v>1073</v>
      </c>
      <c r="AM15" s="250"/>
      <c r="AN15" s="250"/>
    </row>
    <row r="16" spans="1:40" ht="12" customHeight="1">
      <c r="A16" s="1570" t="s">
        <v>531</v>
      </c>
      <c r="B16" s="1427" t="s">
        <v>608</v>
      </c>
      <c r="C16" s="1521" t="s">
        <v>5170</v>
      </c>
      <c r="D16" s="1521" t="s">
        <v>5171</v>
      </c>
      <c r="E16" s="1521" t="s">
        <v>276</v>
      </c>
      <c r="F16" s="1554">
        <v>0.49</v>
      </c>
      <c r="G16" s="1521" t="s">
        <v>5172</v>
      </c>
      <c r="H16" s="1546">
        <v>27</v>
      </c>
      <c r="I16" s="1546">
        <v>15.1</v>
      </c>
      <c r="J16" s="1563">
        <v>15304.950999999999</v>
      </c>
      <c r="K16" s="1567"/>
      <c r="L16" s="1576"/>
      <c r="M16" s="1563"/>
      <c r="N16" s="1526">
        <v>42339</v>
      </c>
      <c r="O16" s="1526">
        <v>17319</v>
      </c>
      <c r="P16" s="1526" t="s">
        <v>1006</v>
      </c>
      <c r="Q16" s="1536">
        <f>IFERROR((AD16+AD18+AF16+AF18+AH16+AH18)/(SUM(AD16:AD19,AF16:AF19,AH16:AH19)),"-")</f>
        <v>1</v>
      </c>
      <c r="R16" s="1545">
        <f>IFERROR(((AD16+AD18+AF16+AF18+AH16+AH18)/(AE16+AE18+AG16+AG18+AI16+AI18))*10^6,"-")</f>
        <v>233.43691230367796</v>
      </c>
      <c r="S16" s="1536">
        <f>IFERROR(1-Q16,"-")</f>
        <v>0</v>
      </c>
      <c r="T16" s="1537">
        <v>0</v>
      </c>
      <c r="U16" s="1537">
        <v>0</v>
      </c>
      <c r="V16" s="1537"/>
      <c r="W16" s="1537"/>
      <c r="X16" s="1537"/>
      <c r="Y16" s="1537"/>
      <c r="Z16" s="1537"/>
      <c r="AA16" s="1537"/>
      <c r="AB16" s="1521" t="s">
        <v>5173</v>
      </c>
      <c r="AC16" s="894" t="s">
        <v>5174</v>
      </c>
      <c r="AD16" s="943">
        <v>0</v>
      </c>
      <c r="AE16" s="943">
        <v>0</v>
      </c>
      <c r="AF16" s="583"/>
      <c r="AG16" s="491"/>
      <c r="AH16" s="583"/>
      <c r="AI16" s="491"/>
      <c r="AJ16" s="943"/>
      <c r="AK16" s="943"/>
      <c r="AL16" s="1559" t="s">
        <v>1532</v>
      </c>
      <c r="AM16" s="250"/>
      <c r="AN16" s="250"/>
    </row>
    <row r="17" spans="1:40" ht="12" customHeight="1">
      <c r="A17" s="1570"/>
      <c r="B17" s="1427"/>
      <c r="C17" s="1521"/>
      <c r="D17" s="1521"/>
      <c r="E17" s="1521"/>
      <c r="F17" s="1554"/>
      <c r="G17" s="1521"/>
      <c r="H17" s="1546"/>
      <c r="I17" s="1546"/>
      <c r="J17" s="1563"/>
      <c r="K17" s="1567"/>
      <c r="L17" s="1576"/>
      <c r="M17" s="1563"/>
      <c r="N17" s="1526"/>
      <c r="O17" s="1526"/>
      <c r="P17" s="1526"/>
      <c r="Q17" s="1536"/>
      <c r="R17" s="1545"/>
      <c r="S17" s="1536"/>
      <c r="T17" s="1537"/>
      <c r="U17" s="1537"/>
      <c r="V17" s="1537"/>
      <c r="W17" s="1537"/>
      <c r="X17" s="1537"/>
      <c r="Y17" s="1537"/>
      <c r="Z17" s="1537"/>
      <c r="AA17" s="1537"/>
      <c r="AB17" s="1521"/>
      <c r="AC17" s="894" t="s">
        <v>5175</v>
      </c>
      <c r="AD17" s="943">
        <v>0</v>
      </c>
      <c r="AE17" s="943">
        <v>0</v>
      </c>
      <c r="AF17" s="583"/>
      <c r="AG17" s="491"/>
      <c r="AH17" s="583"/>
      <c r="AI17" s="491"/>
      <c r="AJ17" s="943"/>
      <c r="AK17" s="943"/>
      <c r="AL17" s="1559"/>
      <c r="AM17" s="250"/>
      <c r="AN17" s="250"/>
    </row>
    <row r="18" spans="1:40" ht="12" customHeight="1">
      <c r="A18" s="1570"/>
      <c r="B18" s="1427"/>
      <c r="C18" s="1521"/>
      <c r="D18" s="1521"/>
      <c r="E18" s="1521"/>
      <c r="F18" s="1554"/>
      <c r="G18" s="1521"/>
      <c r="H18" s="1546"/>
      <c r="I18" s="1546"/>
      <c r="J18" s="1563"/>
      <c r="K18" s="1567"/>
      <c r="L18" s="1576"/>
      <c r="M18" s="1563"/>
      <c r="N18" s="1526"/>
      <c r="O18" s="1526"/>
      <c r="P18" s="1526"/>
      <c r="Q18" s="1536"/>
      <c r="R18" s="1545"/>
      <c r="S18" s="1536"/>
      <c r="T18" s="1537"/>
      <c r="U18" s="1537"/>
      <c r="V18" s="1537"/>
      <c r="W18" s="1537"/>
      <c r="X18" s="1537"/>
      <c r="Y18" s="1537"/>
      <c r="Z18" s="1537"/>
      <c r="AA18" s="1537"/>
      <c r="AB18" s="1521" t="s">
        <v>5176</v>
      </c>
      <c r="AC18" s="894" t="s">
        <v>5177</v>
      </c>
      <c r="AD18" s="491">
        <v>6.1011072100000003</v>
      </c>
      <c r="AE18" s="491">
        <v>26136.0003</v>
      </c>
      <c r="AF18" s="894"/>
      <c r="AG18" s="491"/>
      <c r="AH18" s="969"/>
      <c r="AI18" s="968"/>
      <c r="AJ18" s="943"/>
      <c r="AK18" s="948"/>
      <c r="AL18" s="1559"/>
      <c r="AM18" s="250"/>
      <c r="AN18" s="250"/>
    </row>
    <row r="19" spans="1:40" ht="12" customHeight="1">
      <c r="A19" s="1570"/>
      <c r="B19" s="1427"/>
      <c r="C19" s="1521"/>
      <c r="D19" s="1521"/>
      <c r="E19" s="1521"/>
      <c r="F19" s="1554"/>
      <c r="G19" s="1521"/>
      <c r="H19" s="1546"/>
      <c r="I19" s="1546"/>
      <c r="J19" s="1563"/>
      <c r="K19" s="1567"/>
      <c r="L19" s="1576"/>
      <c r="M19" s="1563"/>
      <c r="N19" s="1526"/>
      <c r="O19" s="1526"/>
      <c r="P19" s="1526"/>
      <c r="Q19" s="1536"/>
      <c r="R19" s="1545"/>
      <c r="S19" s="1536"/>
      <c r="T19" s="1537"/>
      <c r="U19" s="1537"/>
      <c r="V19" s="1537"/>
      <c r="W19" s="1537"/>
      <c r="X19" s="1537"/>
      <c r="Y19" s="1537"/>
      <c r="Z19" s="1537"/>
      <c r="AA19" s="1537"/>
      <c r="AB19" s="1521"/>
      <c r="AC19" s="894" t="s">
        <v>5178</v>
      </c>
      <c r="AD19" s="943">
        <v>0</v>
      </c>
      <c r="AE19" s="943">
        <v>0</v>
      </c>
      <c r="AF19" s="583"/>
      <c r="AG19" s="491"/>
      <c r="AH19" s="1047"/>
      <c r="AI19" s="1024"/>
      <c r="AJ19" s="894"/>
      <c r="AK19" s="943"/>
      <c r="AL19" s="1559"/>
      <c r="AM19" s="250"/>
      <c r="AN19" s="250"/>
    </row>
    <row r="20" spans="1:40" ht="12" customHeight="1">
      <c r="A20" s="1570" t="s">
        <v>5179</v>
      </c>
      <c r="B20" s="1533" t="s">
        <v>609</v>
      </c>
      <c r="C20" s="1520" t="s">
        <v>5180</v>
      </c>
      <c r="D20" s="1520" t="s">
        <v>5181</v>
      </c>
      <c r="E20" s="1520" t="s">
        <v>5182</v>
      </c>
      <c r="F20" s="1534">
        <v>0.49</v>
      </c>
      <c r="G20" s="1520" t="s">
        <v>5183</v>
      </c>
      <c r="H20" s="1552">
        <v>18</v>
      </c>
      <c r="I20" s="1552">
        <v>9.6</v>
      </c>
      <c r="J20" s="1542">
        <v>15659.51</v>
      </c>
      <c r="K20" s="1557"/>
      <c r="L20" s="1572"/>
      <c r="M20" s="1543"/>
      <c r="N20" s="1497">
        <v>42339</v>
      </c>
      <c r="O20" s="1497">
        <v>17349</v>
      </c>
      <c r="P20" s="1497" t="s">
        <v>5184</v>
      </c>
      <c r="Q20" s="1538">
        <f>IFERROR((AD20+AD22+AF20+AF22+AH20+AH22)/(SUM(AD20:AD23,AF20:AF23,AH20:AH23)),"-")</f>
        <v>1</v>
      </c>
      <c r="R20" s="1539">
        <f>IFERROR(((AD20+AD22+AF20+AF22+AH20+AH22)/(AE20+AE22+AG20+AG22+AI20+AI22))*10^6,"-")</f>
        <v>231.83345516569202</v>
      </c>
      <c r="S20" s="1538">
        <f>IFERROR(1-Q20,"-")</f>
        <v>0</v>
      </c>
      <c r="T20" s="1574">
        <v>0</v>
      </c>
      <c r="U20" s="1550">
        <v>0</v>
      </c>
      <c r="V20" s="1574"/>
      <c r="W20" s="1550"/>
      <c r="X20" s="1574"/>
      <c r="Y20" s="1550"/>
      <c r="Z20" s="1574"/>
      <c r="AA20" s="1550"/>
      <c r="AB20" s="1520" t="s">
        <v>5185</v>
      </c>
      <c r="AC20" s="898" t="s">
        <v>5186</v>
      </c>
      <c r="AD20" s="1050">
        <v>0</v>
      </c>
      <c r="AE20" s="1042">
        <v>0</v>
      </c>
      <c r="AF20" s="493"/>
      <c r="AG20" s="493"/>
      <c r="AH20" s="1026"/>
      <c r="AI20" s="1026"/>
      <c r="AJ20" s="898"/>
      <c r="AK20" s="942"/>
      <c r="AL20" s="1575" t="s">
        <v>1533</v>
      </c>
      <c r="AM20" s="250"/>
      <c r="AN20" s="250"/>
    </row>
    <row r="21" spans="1:40" ht="12" customHeight="1">
      <c r="A21" s="1570"/>
      <c r="B21" s="1533"/>
      <c r="C21" s="1520"/>
      <c r="D21" s="1520"/>
      <c r="E21" s="1520"/>
      <c r="F21" s="1534"/>
      <c r="G21" s="1520"/>
      <c r="H21" s="1552"/>
      <c r="I21" s="1552"/>
      <c r="J21" s="1542"/>
      <c r="K21" s="1557"/>
      <c r="L21" s="1572"/>
      <c r="M21" s="1543"/>
      <c r="N21" s="1497"/>
      <c r="O21" s="1497"/>
      <c r="P21" s="1497"/>
      <c r="Q21" s="1538"/>
      <c r="R21" s="1539"/>
      <c r="S21" s="1538"/>
      <c r="T21" s="1574"/>
      <c r="U21" s="1550"/>
      <c r="V21" s="1574"/>
      <c r="W21" s="1550"/>
      <c r="X21" s="1574"/>
      <c r="Y21" s="1550"/>
      <c r="Z21" s="1574"/>
      <c r="AA21" s="1550"/>
      <c r="AB21" s="1520"/>
      <c r="AC21" s="898" t="s">
        <v>5187</v>
      </c>
      <c r="AD21" s="1050">
        <v>0</v>
      </c>
      <c r="AE21" s="1042">
        <v>0</v>
      </c>
      <c r="AF21" s="493"/>
      <c r="AG21" s="493"/>
      <c r="AH21" s="1026"/>
      <c r="AI21" s="1026"/>
      <c r="AJ21" s="898"/>
      <c r="AK21" s="942"/>
      <c r="AL21" s="1575"/>
      <c r="AM21" s="250"/>
      <c r="AN21" s="250"/>
    </row>
    <row r="22" spans="1:40" ht="12" customHeight="1">
      <c r="A22" s="1570"/>
      <c r="B22" s="1533"/>
      <c r="C22" s="1520"/>
      <c r="D22" s="1520"/>
      <c r="E22" s="1520"/>
      <c r="F22" s="1534"/>
      <c r="G22" s="1520"/>
      <c r="H22" s="1552"/>
      <c r="I22" s="1552"/>
      <c r="J22" s="1542"/>
      <c r="K22" s="1557"/>
      <c r="L22" s="1572"/>
      <c r="M22" s="1543"/>
      <c r="N22" s="1497"/>
      <c r="O22" s="1497"/>
      <c r="P22" s="1497"/>
      <c r="Q22" s="1538"/>
      <c r="R22" s="1539"/>
      <c r="S22" s="1538"/>
      <c r="T22" s="1574"/>
      <c r="U22" s="1550"/>
      <c r="V22" s="1574"/>
      <c r="W22" s="1550"/>
      <c r="X22" s="1574"/>
      <c r="Y22" s="1550"/>
      <c r="Z22" s="1574"/>
      <c r="AA22" s="1550"/>
      <c r="AB22" s="1520" t="s">
        <v>5188</v>
      </c>
      <c r="AC22" s="898" t="s">
        <v>5189</v>
      </c>
      <c r="AD22" s="1050">
        <v>5.7086670000000002</v>
      </c>
      <c r="AE22" s="1042">
        <v>24624</v>
      </c>
      <c r="AF22" s="898"/>
      <c r="AG22" s="905"/>
      <c r="AH22" s="1025"/>
      <c r="AI22" s="1026"/>
      <c r="AJ22" s="898"/>
      <c r="AK22" s="949"/>
      <c r="AL22" s="1575"/>
      <c r="AM22" s="250"/>
      <c r="AN22" s="250"/>
    </row>
    <row r="23" spans="1:40" ht="12" customHeight="1">
      <c r="A23" s="1570"/>
      <c r="B23" s="1533"/>
      <c r="C23" s="1520"/>
      <c r="D23" s="1520"/>
      <c r="E23" s="1520"/>
      <c r="F23" s="1534"/>
      <c r="G23" s="1520"/>
      <c r="H23" s="1552"/>
      <c r="I23" s="1552"/>
      <c r="J23" s="1542"/>
      <c r="K23" s="1557"/>
      <c r="L23" s="1572"/>
      <c r="M23" s="1543"/>
      <c r="N23" s="1497"/>
      <c r="O23" s="1497"/>
      <c r="P23" s="1497"/>
      <c r="Q23" s="1538"/>
      <c r="R23" s="1539"/>
      <c r="S23" s="1538"/>
      <c r="T23" s="1574"/>
      <c r="U23" s="1550"/>
      <c r="V23" s="1574"/>
      <c r="W23" s="1550"/>
      <c r="X23" s="1574"/>
      <c r="Y23" s="1550"/>
      <c r="Z23" s="1574"/>
      <c r="AA23" s="1550"/>
      <c r="AB23" s="1520"/>
      <c r="AC23" s="898" t="s">
        <v>5190</v>
      </c>
      <c r="AD23" s="1050">
        <v>0</v>
      </c>
      <c r="AE23" s="1042">
        <v>0</v>
      </c>
      <c r="AF23" s="493"/>
      <c r="AG23" s="493"/>
      <c r="AH23" s="1025"/>
      <c r="AI23" s="1026"/>
      <c r="AJ23" s="898"/>
      <c r="AK23" s="942"/>
      <c r="AL23" s="1575"/>
      <c r="AM23" s="250"/>
      <c r="AN23" s="250"/>
    </row>
    <row r="24" spans="1:40" ht="12" customHeight="1">
      <c r="A24" s="1570" t="s">
        <v>5191</v>
      </c>
      <c r="B24" s="1427" t="s">
        <v>610</v>
      </c>
      <c r="C24" s="1521" t="s">
        <v>5192</v>
      </c>
      <c r="D24" s="1521" t="s">
        <v>5193</v>
      </c>
      <c r="E24" s="1521" t="s">
        <v>5194</v>
      </c>
      <c r="F24" s="1554">
        <v>0.49</v>
      </c>
      <c r="G24" s="1521" t="s">
        <v>5195</v>
      </c>
      <c r="H24" s="1546">
        <v>24</v>
      </c>
      <c r="I24" s="1546">
        <v>13.1</v>
      </c>
      <c r="J24" s="1547">
        <v>17807.773000000001</v>
      </c>
      <c r="K24" s="1567"/>
      <c r="L24" s="1576"/>
      <c r="M24" s="1563"/>
      <c r="N24" s="1526">
        <v>42339</v>
      </c>
      <c r="O24" s="1526">
        <v>17349</v>
      </c>
      <c r="P24" s="1526" t="s">
        <v>5196</v>
      </c>
      <c r="Q24" s="1536">
        <f>IFERROR((AD24+AD26+AF24+AF26+AH24+AH26)/(SUM(AD24:AD27,AF24:AF27,AH24:AH27)),"-")</f>
        <v>1</v>
      </c>
      <c r="R24" s="1545">
        <f>IFERROR(((AD24+AD26+AF24+AF26+AH24+AH26)/(AE24+AE26+AG24+AG26+AI24+AI26))*10^6,"-")</f>
        <v>231.78308283090701</v>
      </c>
      <c r="S24" s="1536">
        <f>IFERROR(1-Q24,"-")</f>
        <v>0</v>
      </c>
      <c r="T24" s="1537">
        <v>0</v>
      </c>
      <c r="U24" s="1537">
        <v>0</v>
      </c>
      <c r="V24" s="1537"/>
      <c r="W24" s="1537"/>
      <c r="X24" s="1537"/>
      <c r="Y24" s="1537"/>
      <c r="Z24" s="1537"/>
      <c r="AA24" s="1537"/>
      <c r="AB24" s="1521" t="s">
        <v>5197</v>
      </c>
      <c r="AC24" s="894" t="s">
        <v>5198</v>
      </c>
      <c r="AD24" s="943">
        <v>0</v>
      </c>
      <c r="AE24" s="943">
        <v>0</v>
      </c>
      <c r="AF24" s="583"/>
      <c r="AG24" s="491"/>
      <c r="AH24" s="583"/>
      <c r="AI24" s="491"/>
      <c r="AJ24" s="943"/>
      <c r="AK24" s="943"/>
      <c r="AL24" s="1559" t="s">
        <v>1534</v>
      </c>
      <c r="AM24" s="250"/>
      <c r="AN24" s="250"/>
    </row>
    <row r="25" spans="1:40" ht="12" customHeight="1">
      <c r="A25" s="1570"/>
      <c r="B25" s="1427"/>
      <c r="C25" s="1521"/>
      <c r="D25" s="1521"/>
      <c r="E25" s="1521"/>
      <c r="F25" s="1554"/>
      <c r="G25" s="1521"/>
      <c r="H25" s="1546"/>
      <c r="I25" s="1546"/>
      <c r="J25" s="1547"/>
      <c r="K25" s="1567"/>
      <c r="L25" s="1576"/>
      <c r="M25" s="1563"/>
      <c r="N25" s="1526"/>
      <c r="O25" s="1526"/>
      <c r="P25" s="1526"/>
      <c r="Q25" s="1536"/>
      <c r="R25" s="1545"/>
      <c r="S25" s="1536"/>
      <c r="T25" s="1537"/>
      <c r="U25" s="1537"/>
      <c r="V25" s="1537"/>
      <c r="W25" s="1537"/>
      <c r="X25" s="1537"/>
      <c r="Y25" s="1537"/>
      <c r="Z25" s="1537"/>
      <c r="AA25" s="1537"/>
      <c r="AB25" s="1521"/>
      <c r="AC25" s="894" t="s">
        <v>5199</v>
      </c>
      <c r="AD25" s="943">
        <v>0</v>
      </c>
      <c r="AE25" s="943">
        <v>0</v>
      </c>
      <c r="AF25" s="583"/>
      <c r="AG25" s="491"/>
      <c r="AH25" s="583"/>
      <c r="AI25" s="491"/>
      <c r="AJ25" s="943"/>
      <c r="AK25" s="943"/>
      <c r="AL25" s="1559"/>
      <c r="AM25" s="250"/>
      <c r="AN25" s="250"/>
    </row>
    <row r="26" spans="1:40" ht="12" customHeight="1">
      <c r="A26" s="1570"/>
      <c r="B26" s="1427"/>
      <c r="C26" s="1521"/>
      <c r="D26" s="1521"/>
      <c r="E26" s="1521"/>
      <c r="F26" s="1554"/>
      <c r="G26" s="1521"/>
      <c r="H26" s="1546"/>
      <c r="I26" s="1546"/>
      <c r="J26" s="1547"/>
      <c r="K26" s="1567"/>
      <c r="L26" s="1576"/>
      <c r="M26" s="1563"/>
      <c r="N26" s="1526"/>
      <c r="O26" s="1526"/>
      <c r="P26" s="1526"/>
      <c r="Q26" s="1536"/>
      <c r="R26" s="1545"/>
      <c r="S26" s="1536"/>
      <c r="T26" s="1537"/>
      <c r="U26" s="1537"/>
      <c r="V26" s="1537"/>
      <c r="W26" s="1537"/>
      <c r="X26" s="1537"/>
      <c r="Y26" s="1537"/>
      <c r="Z26" s="1537"/>
      <c r="AA26" s="1537"/>
      <c r="AB26" s="1521" t="s">
        <v>5200</v>
      </c>
      <c r="AC26" s="894" t="s">
        <v>5201</v>
      </c>
      <c r="AD26" s="491">
        <v>6.758794</v>
      </c>
      <c r="AE26" s="491">
        <v>29159.996999999999</v>
      </c>
      <c r="AF26" s="894"/>
      <c r="AG26" s="948"/>
      <c r="AH26" s="969"/>
      <c r="AI26" s="968"/>
      <c r="AJ26" s="943"/>
      <c r="AK26" s="948"/>
      <c r="AL26" s="1559"/>
      <c r="AM26" s="250"/>
      <c r="AN26" s="250"/>
    </row>
    <row r="27" spans="1:40" ht="12" customHeight="1">
      <c r="A27" s="1570"/>
      <c r="B27" s="1427"/>
      <c r="C27" s="1521"/>
      <c r="D27" s="1521"/>
      <c r="E27" s="1521"/>
      <c r="F27" s="1554"/>
      <c r="G27" s="1521"/>
      <c r="H27" s="1546"/>
      <c r="I27" s="1546"/>
      <c r="J27" s="1547"/>
      <c r="K27" s="1567"/>
      <c r="L27" s="1576"/>
      <c r="M27" s="1563"/>
      <c r="N27" s="1526"/>
      <c r="O27" s="1526"/>
      <c r="P27" s="1526"/>
      <c r="Q27" s="1536"/>
      <c r="R27" s="1545"/>
      <c r="S27" s="1536"/>
      <c r="T27" s="1537"/>
      <c r="U27" s="1537"/>
      <c r="V27" s="1537"/>
      <c r="W27" s="1537"/>
      <c r="X27" s="1537"/>
      <c r="Y27" s="1537"/>
      <c r="Z27" s="1537"/>
      <c r="AA27" s="1537"/>
      <c r="AB27" s="1521"/>
      <c r="AC27" s="894" t="s">
        <v>5202</v>
      </c>
      <c r="AD27" s="1051">
        <v>0</v>
      </c>
      <c r="AE27" s="583">
        <v>0</v>
      </c>
      <c r="AF27" s="583"/>
      <c r="AG27" s="491"/>
      <c r="AH27" s="1047"/>
      <c r="AI27" s="1024"/>
      <c r="AJ27" s="894"/>
      <c r="AK27" s="943"/>
      <c r="AL27" s="1559"/>
      <c r="AM27" s="250"/>
      <c r="AN27" s="250"/>
    </row>
    <row r="28" spans="1:40" ht="12" customHeight="1">
      <c r="A28" s="1570" t="s">
        <v>5203</v>
      </c>
      <c r="B28" s="1533" t="s">
        <v>611</v>
      </c>
      <c r="C28" s="1520" t="s">
        <v>5204</v>
      </c>
      <c r="D28" s="1520" t="s">
        <v>5205</v>
      </c>
      <c r="E28" s="1520" t="s">
        <v>5206</v>
      </c>
      <c r="F28" s="1534">
        <v>0.49</v>
      </c>
      <c r="G28" s="1520" t="s">
        <v>5207</v>
      </c>
      <c r="H28" s="1552">
        <v>24</v>
      </c>
      <c r="I28" s="1552">
        <v>13.3</v>
      </c>
      <c r="J28" s="1542">
        <v>12339.855</v>
      </c>
      <c r="K28" s="1520"/>
      <c r="L28" s="1572"/>
      <c r="M28" s="1543"/>
      <c r="N28" s="1497">
        <v>42339</v>
      </c>
      <c r="O28" s="1497">
        <v>17349</v>
      </c>
      <c r="P28" s="1497" t="s">
        <v>5208</v>
      </c>
      <c r="Q28" s="1538">
        <f>IFERROR((AD28+AD30+AF28+AF30+AH28+AH30)/(SUM(AD28:AD31,AF28:AF31,AH28:AH31)),"-")</f>
        <v>1</v>
      </c>
      <c r="R28" s="1539">
        <f>IFERROR(((AD28+AD30+AF28+AF30+AH28+AH30)/(AE28+AE30+AG28+AG30+AI28+AI30))*10^6,"-")</f>
        <v>231.70683990442055</v>
      </c>
      <c r="S28" s="1538">
        <f>IFERROR(1-Q28,"-")</f>
        <v>0</v>
      </c>
      <c r="T28" s="1574">
        <v>0</v>
      </c>
      <c r="U28" s="1550">
        <v>0</v>
      </c>
      <c r="V28" s="1574"/>
      <c r="W28" s="1550"/>
      <c r="X28" s="1574"/>
      <c r="Y28" s="1550"/>
      <c r="Z28" s="1574"/>
      <c r="AA28" s="1550"/>
      <c r="AB28" s="1520" t="s">
        <v>5209</v>
      </c>
      <c r="AC28" s="898" t="s">
        <v>5210</v>
      </c>
      <c r="AD28" s="1050">
        <v>0</v>
      </c>
      <c r="AE28" s="1042">
        <v>0</v>
      </c>
      <c r="AF28" s="493"/>
      <c r="AG28" s="493"/>
      <c r="AH28" s="1026"/>
      <c r="AI28" s="1026"/>
      <c r="AJ28" s="898"/>
      <c r="AK28" s="942"/>
      <c r="AL28" s="1575" t="s">
        <v>1535</v>
      </c>
      <c r="AM28" s="250"/>
      <c r="AN28" s="250"/>
    </row>
    <row r="29" spans="1:40" ht="12" customHeight="1">
      <c r="A29" s="1570"/>
      <c r="B29" s="1533"/>
      <c r="C29" s="1520"/>
      <c r="D29" s="1520"/>
      <c r="E29" s="1520"/>
      <c r="F29" s="1534"/>
      <c r="G29" s="1520"/>
      <c r="H29" s="1552"/>
      <c r="I29" s="1552"/>
      <c r="J29" s="1542"/>
      <c r="K29" s="1520"/>
      <c r="L29" s="1572"/>
      <c r="M29" s="1543"/>
      <c r="N29" s="1497"/>
      <c r="O29" s="1497"/>
      <c r="P29" s="1497"/>
      <c r="Q29" s="1538"/>
      <c r="R29" s="1539"/>
      <c r="S29" s="1538"/>
      <c r="T29" s="1574"/>
      <c r="U29" s="1550"/>
      <c r="V29" s="1574"/>
      <c r="W29" s="1550"/>
      <c r="X29" s="1574"/>
      <c r="Y29" s="1550"/>
      <c r="Z29" s="1574"/>
      <c r="AA29" s="1550"/>
      <c r="AB29" s="1520"/>
      <c r="AC29" s="898" t="s">
        <v>5211</v>
      </c>
      <c r="AD29" s="1042">
        <v>0</v>
      </c>
      <c r="AE29" s="1050">
        <v>0</v>
      </c>
      <c r="AF29" s="493"/>
      <c r="AG29" s="493"/>
      <c r="AH29" s="1026"/>
      <c r="AI29" s="1026"/>
      <c r="AJ29" s="898"/>
      <c r="AK29" s="942"/>
      <c r="AL29" s="1575"/>
      <c r="AM29" s="250"/>
      <c r="AN29" s="250"/>
    </row>
    <row r="30" spans="1:40" ht="12" customHeight="1">
      <c r="A30" s="1570"/>
      <c r="B30" s="1533"/>
      <c r="C30" s="1520"/>
      <c r="D30" s="1520"/>
      <c r="E30" s="1520"/>
      <c r="F30" s="1534"/>
      <c r="G30" s="1520"/>
      <c r="H30" s="1552"/>
      <c r="I30" s="1552"/>
      <c r="J30" s="1542"/>
      <c r="K30" s="1520"/>
      <c r="L30" s="1572"/>
      <c r="M30" s="1543"/>
      <c r="N30" s="1497"/>
      <c r="O30" s="1497"/>
      <c r="P30" s="1497"/>
      <c r="Q30" s="1538"/>
      <c r="R30" s="1539"/>
      <c r="S30" s="1538"/>
      <c r="T30" s="1574"/>
      <c r="U30" s="1550"/>
      <c r="V30" s="1574"/>
      <c r="W30" s="1550"/>
      <c r="X30" s="1574"/>
      <c r="Y30" s="1550"/>
      <c r="Z30" s="1574"/>
      <c r="AA30" s="1550"/>
      <c r="AB30" s="1520" t="s">
        <v>5212</v>
      </c>
      <c r="AC30" s="898" t="s">
        <v>5213</v>
      </c>
      <c r="AD30" s="1050">
        <v>4.6545269999999999</v>
      </c>
      <c r="AE30" s="1042">
        <v>20088</v>
      </c>
      <c r="AF30" s="898"/>
      <c r="AG30" s="949"/>
      <c r="AH30" s="1025"/>
      <c r="AI30" s="1026"/>
      <c r="AJ30" s="898"/>
      <c r="AK30" s="949"/>
      <c r="AL30" s="1575"/>
      <c r="AM30" s="250"/>
      <c r="AN30" s="250"/>
    </row>
    <row r="31" spans="1:40" ht="12" customHeight="1">
      <c r="A31" s="1570"/>
      <c r="B31" s="1533"/>
      <c r="C31" s="1520"/>
      <c r="D31" s="1520"/>
      <c r="E31" s="1520"/>
      <c r="F31" s="1534"/>
      <c r="G31" s="1520"/>
      <c r="H31" s="1552"/>
      <c r="I31" s="1552"/>
      <c r="J31" s="1542"/>
      <c r="K31" s="1520"/>
      <c r="L31" s="1572"/>
      <c r="M31" s="1543"/>
      <c r="N31" s="1497"/>
      <c r="O31" s="1497"/>
      <c r="P31" s="1497"/>
      <c r="Q31" s="1538"/>
      <c r="R31" s="1539"/>
      <c r="S31" s="1538"/>
      <c r="T31" s="1574"/>
      <c r="U31" s="1550"/>
      <c r="V31" s="1574"/>
      <c r="W31" s="1550"/>
      <c r="X31" s="1574"/>
      <c r="Y31" s="1550"/>
      <c r="Z31" s="1574"/>
      <c r="AA31" s="1550"/>
      <c r="AB31" s="1520"/>
      <c r="AC31" s="898" t="s">
        <v>5214</v>
      </c>
      <c r="AD31" s="1042">
        <v>0</v>
      </c>
      <c r="AE31" s="1050">
        <v>0</v>
      </c>
      <c r="AF31" s="493"/>
      <c r="AG31" s="493"/>
      <c r="AH31" s="1025"/>
      <c r="AI31" s="1026"/>
      <c r="AJ31" s="898"/>
      <c r="AK31" s="942"/>
      <c r="AL31" s="1575"/>
      <c r="AM31" s="250"/>
      <c r="AN31" s="250"/>
    </row>
    <row r="32" spans="1:40" ht="12" customHeight="1">
      <c r="A32" s="1570"/>
      <c r="B32" s="1427" t="s">
        <v>1657</v>
      </c>
      <c r="C32" s="1521" t="s">
        <v>108</v>
      </c>
      <c r="D32" s="1521" t="s">
        <v>248</v>
      </c>
      <c r="E32" s="1521" t="s">
        <v>1652</v>
      </c>
      <c r="F32" s="1554">
        <v>1</v>
      </c>
      <c r="G32" s="1521" t="s">
        <v>5215</v>
      </c>
      <c r="H32" s="1546">
        <v>140</v>
      </c>
      <c r="I32" s="1546">
        <v>81.900000000000006</v>
      </c>
      <c r="J32" s="1573">
        <v>150.24</v>
      </c>
      <c r="K32" s="1547"/>
      <c r="L32" s="1547"/>
      <c r="M32" s="1547"/>
      <c r="N32" s="1526">
        <v>40065</v>
      </c>
      <c r="O32" s="1526">
        <v>53406</v>
      </c>
      <c r="P32" s="1526" t="s">
        <v>5216</v>
      </c>
      <c r="Q32" s="1536">
        <f>IFERROR((AD32+AD34+AF32+AF34+AH32+AH34)/(SUM(AD32:AD35,AF32:AF35,AH32:AH35)),"-")</f>
        <v>1</v>
      </c>
      <c r="R32" s="1545">
        <f>IFERROR(((AD32+AD34+AF32+AF34+AH32+AH34)/(AE32+AE34+AG32+AG34+AI32+AI34))*10^6,"-")</f>
        <v>316.70845434198662</v>
      </c>
      <c r="S32" s="1536">
        <f>IFERROR(1-Q32,"-")</f>
        <v>0</v>
      </c>
      <c r="T32" s="1524">
        <v>0</v>
      </c>
      <c r="U32" s="1524">
        <v>0</v>
      </c>
      <c r="V32" s="1537"/>
      <c r="W32" s="1537"/>
      <c r="X32" s="1524"/>
      <c r="Y32" s="1524"/>
      <c r="Z32" s="1537"/>
      <c r="AA32" s="1537"/>
      <c r="AB32" s="1521" t="s">
        <v>5217</v>
      </c>
      <c r="AC32" s="894" t="s">
        <v>5218</v>
      </c>
      <c r="AD32" s="943">
        <v>0</v>
      </c>
      <c r="AE32" s="943">
        <v>0</v>
      </c>
      <c r="AF32" s="583"/>
      <c r="AG32" s="491"/>
      <c r="AH32" s="583"/>
      <c r="AI32" s="491"/>
      <c r="AJ32" s="491"/>
      <c r="AK32" s="491"/>
      <c r="AL32" s="1123"/>
      <c r="AM32" s="250"/>
      <c r="AN32" s="250"/>
    </row>
    <row r="33" spans="1:40" ht="12" customHeight="1">
      <c r="A33" s="1570"/>
      <c r="B33" s="1427"/>
      <c r="C33" s="1521"/>
      <c r="D33" s="1521"/>
      <c r="E33" s="1521"/>
      <c r="F33" s="1554"/>
      <c r="G33" s="1521"/>
      <c r="H33" s="1546"/>
      <c r="I33" s="1546"/>
      <c r="J33" s="1573"/>
      <c r="K33" s="1547"/>
      <c r="L33" s="1547"/>
      <c r="M33" s="1547"/>
      <c r="N33" s="1526"/>
      <c r="O33" s="1526"/>
      <c r="P33" s="1526"/>
      <c r="Q33" s="1536"/>
      <c r="R33" s="1545"/>
      <c r="S33" s="1536"/>
      <c r="T33" s="1524"/>
      <c r="U33" s="1524"/>
      <c r="V33" s="1537"/>
      <c r="W33" s="1537"/>
      <c r="X33" s="1524"/>
      <c r="Y33" s="1524"/>
      <c r="Z33" s="1537"/>
      <c r="AA33" s="1537"/>
      <c r="AB33" s="1521"/>
      <c r="AC33" s="894" t="s">
        <v>5219</v>
      </c>
      <c r="AD33" s="943">
        <v>0</v>
      </c>
      <c r="AE33" s="943">
        <v>0</v>
      </c>
      <c r="AF33" s="583"/>
      <c r="AG33" s="491"/>
      <c r="AH33" s="583"/>
      <c r="AI33" s="491"/>
      <c r="AJ33" s="491"/>
      <c r="AK33" s="491"/>
      <c r="AL33" s="1123" t="s">
        <v>1536</v>
      </c>
      <c r="AM33" s="250"/>
      <c r="AN33" s="250"/>
    </row>
    <row r="34" spans="1:40" ht="12" customHeight="1">
      <c r="A34" s="1570"/>
      <c r="B34" s="1427"/>
      <c r="C34" s="1521"/>
      <c r="D34" s="1521"/>
      <c r="E34" s="1521"/>
      <c r="F34" s="1554"/>
      <c r="G34" s="1521"/>
      <c r="H34" s="1546"/>
      <c r="I34" s="1546"/>
      <c r="J34" s="1573"/>
      <c r="K34" s="1547"/>
      <c r="L34" s="1547"/>
      <c r="M34" s="1547"/>
      <c r="N34" s="1526"/>
      <c r="O34" s="1526"/>
      <c r="P34" s="1526"/>
      <c r="Q34" s="1536"/>
      <c r="R34" s="1545"/>
      <c r="S34" s="1536"/>
      <c r="T34" s="1524"/>
      <c r="U34" s="1524"/>
      <c r="V34" s="1537"/>
      <c r="W34" s="1537"/>
      <c r="X34" s="1524"/>
      <c r="Y34" s="1524"/>
      <c r="Z34" s="1537"/>
      <c r="AA34" s="1537"/>
      <c r="AB34" s="1521" t="s">
        <v>5220</v>
      </c>
      <c r="AC34" s="894" t="s">
        <v>5221</v>
      </c>
      <c r="AD34" s="943">
        <v>28.64</v>
      </c>
      <c r="AE34" s="1241">
        <v>90430.172000000006</v>
      </c>
      <c r="AF34" s="583"/>
      <c r="AG34" s="491"/>
      <c r="AH34" s="583"/>
      <c r="AI34" s="491"/>
      <c r="AJ34" s="491"/>
      <c r="AK34" s="491"/>
      <c r="AL34" s="1123"/>
      <c r="AM34" s="250"/>
      <c r="AN34" s="250"/>
    </row>
    <row r="35" spans="1:40" ht="12" customHeight="1">
      <c r="A35" s="1570"/>
      <c r="B35" s="1427"/>
      <c r="C35" s="1521"/>
      <c r="D35" s="1521"/>
      <c r="E35" s="1521"/>
      <c r="F35" s="1554"/>
      <c r="G35" s="1521"/>
      <c r="H35" s="1546"/>
      <c r="I35" s="1546"/>
      <c r="J35" s="1573"/>
      <c r="K35" s="1547"/>
      <c r="L35" s="1547"/>
      <c r="M35" s="1547"/>
      <c r="N35" s="1526"/>
      <c r="O35" s="1526"/>
      <c r="P35" s="1526"/>
      <c r="Q35" s="1536"/>
      <c r="R35" s="1545"/>
      <c r="S35" s="1536"/>
      <c r="T35" s="1524"/>
      <c r="U35" s="1524"/>
      <c r="V35" s="1537"/>
      <c r="W35" s="1537"/>
      <c r="X35" s="1524"/>
      <c r="Y35" s="1524"/>
      <c r="Z35" s="1537"/>
      <c r="AA35" s="1537"/>
      <c r="AB35" s="1521"/>
      <c r="AC35" s="894" t="s">
        <v>5222</v>
      </c>
      <c r="AD35" s="894">
        <v>0</v>
      </c>
      <c r="AE35" s="943">
        <v>0</v>
      </c>
      <c r="AF35" s="583"/>
      <c r="AG35" s="491"/>
      <c r="AH35" s="583"/>
      <c r="AI35" s="491"/>
      <c r="AJ35" s="583"/>
      <c r="AK35" s="1051"/>
      <c r="AL35" s="1123"/>
      <c r="AM35" s="250"/>
      <c r="AN35" s="250"/>
    </row>
    <row r="36" spans="1:40" ht="12" customHeight="1">
      <c r="A36" s="1570"/>
      <c r="B36" s="1533" t="s">
        <v>366</v>
      </c>
      <c r="C36" s="1520" t="s">
        <v>711</v>
      </c>
      <c r="D36" s="1520" t="s">
        <v>5223</v>
      </c>
      <c r="E36" s="1520" t="s">
        <v>1421</v>
      </c>
      <c r="F36" s="1534">
        <v>0.4</v>
      </c>
      <c r="G36" s="1520" t="s">
        <v>712</v>
      </c>
      <c r="H36" s="1552">
        <v>855</v>
      </c>
      <c r="I36" s="1552">
        <v>408.9</v>
      </c>
      <c r="J36" s="1571">
        <v>612173</v>
      </c>
      <c r="K36" s="1542"/>
      <c r="L36" s="1572"/>
      <c r="M36" s="1543"/>
      <c r="N36" s="1497">
        <v>40465</v>
      </c>
      <c r="O36" s="1497">
        <v>51899</v>
      </c>
      <c r="P36" s="1497" t="s">
        <v>713</v>
      </c>
      <c r="Q36" s="1538">
        <f>IFERROR((AD36+AD38+AF36+AF38+AH36+AH38)/(SUM(AD36:AD39,AF36:AF39,AH36:AH39)),"-")</f>
        <v>1</v>
      </c>
      <c r="R36" s="1539">
        <f>IFERROR(((AD36+AD38+AF36+AF38+AH36+AH38)/(AE36+AE38+AG36+AG38+AI36+AI38))*10^6,"-")</f>
        <v>379.31050430101749</v>
      </c>
      <c r="S36" s="1538">
        <f>IFERROR(1-Q36,"-")</f>
        <v>0</v>
      </c>
      <c r="T36" s="1568">
        <v>16555.45</v>
      </c>
      <c r="U36" s="1568">
        <v>95040</v>
      </c>
      <c r="V36" s="1550"/>
      <c r="W36" s="1550"/>
      <c r="X36" s="1550"/>
      <c r="Y36" s="1550"/>
      <c r="Z36" s="1550"/>
      <c r="AA36" s="1550"/>
      <c r="AB36" s="1520" t="s">
        <v>5224</v>
      </c>
      <c r="AC36" s="898" t="s">
        <v>5225</v>
      </c>
      <c r="AD36" s="1042">
        <v>0</v>
      </c>
      <c r="AE36" s="1050">
        <v>0</v>
      </c>
      <c r="AF36" s="493"/>
      <c r="AG36" s="493"/>
      <c r="AH36" s="493"/>
      <c r="AI36" s="493"/>
      <c r="AJ36" s="493"/>
      <c r="AK36" s="493"/>
      <c r="AL36" s="1124"/>
      <c r="AM36" s="250"/>
      <c r="AN36" s="250"/>
    </row>
    <row r="37" spans="1:40" ht="12" customHeight="1">
      <c r="A37" s="1570"/>
      <c r="B37" s="1533"/>
      <c r="C37" s="1520"/>
      <c r="D37" s="1520"/>
      <c r="E37" s="1520"/>
      <c r="F37" s="1534"/>
      <c r="G37" s="1520"/>
      <c r="H37" s="1552"/>
      <c r="I37" s="1552"/>
      <c r="J37" s="1571"/>
      <c r="K37" s="1542"/>
      <c r="L37" s="1572"/>
      <c r="M37" s="1543"/>
      <c r="N37" s="1497"/>
      <c r="O37" s="1497"/>
      <c r="P37" s="1497"/>
      <c r="Q37" s="1538"/>
      <c r="R37" s="1539"/>
      <c r="S37" s="1538"/>
      <c r="T37" s="1568"/>
      <c r="U37" s="1568"/>
      <c r="V37" s="1550"/>
      <c r="W37" s="1550"/>
      <c r="X37" s="1550"/>
      <c r="Y37" s="1550"/>
      <c r="Z37" s="1550"/>
      <c r="AA37" s="1550"/>
      <c r="AB37" s="1520"/>
      <c r="AC37" s="898" t="s">
        <v>5226</v>
      </c>
      <c r="AD37" s="1042">
        <v>0</v>
      </c>
      <c r="AE37" s="1050">
        <v>0</v>
      </c>
      <c r="AF37" s="493"/>
      <c r="AG37" s="493"/>
      <c r="AH37" s="493"/>
      <c r="AI37" s="493"/>
      <c r="AJ37" s="493"/>
      <c r="AK37" s="493"/>
      <c r="AL37" s="1124" t="s">
        <v>1537</v>
      </c>
      <c r="AM37" s="250"/>
      <c r="AN37" s="250"/>
    </row>
    <row r="38" spans="1:40" ht="12" customHeight="1">
      <c r="A38" s="1570"/>
      <c r="B38" s="1533"/>
      <c r="C38" s="1520"/>
      <c r="D38" s="1520"/>
      <c r="E38" s="1520"/>
      <c r="F38" s="1534"/>
      <c r="G38" s="1520"/>
      <c r="H38" s="1552"/>
      <c r="I38" s="1552"/>
      <c r="J38" s="1571"/>
      <c r="K38" s="1542"/>
      <c r="L38" s="1572"/>
      <c r="M38" s="1543"/>
      <c r="N38" s="1497"/>
      <c r="O38" s="1497"/>
      <c r="P38" s="1497"/>
      <c r="Q38" s="1538"/>
      <c r="R38" s="1539"/>
      <c r="S38" s="1538"/>
      <c r="T38" s="1568"/>
      <c r="U38" s="1568"/>
      <c r="V38" s="1550"/>
      <c r="W38" s="1550"/>
      <c r="X38" s="1550"/>
      <c r="Y38" s="1550"/>
      <c r="Z38" s="1550"/>
      <c r="AA38" s="1550"/>
      <c r="AB38" s="1520" t="s">
        <v>5227</v>
      </c>
      <c r="AC38" s="898" t="s">
        <v>5228</v>
      </c>
      <c r="AD38" s="1050">
        <v>365.42819843000001</v>
      </c>
      <c r="AE38" s="1042">
        <v>963401.20900000015</v>
      </c>
      <c r="AF38" s="1042"/>
      <c r="AG38" s="493"/>
      <c r="AH38" s="492"/>
      <c r="AI38" s="493"/>
      <c r="AJ38" s="1042"/>
      <c r="AK38" s="1050"/>
      <c r="AL38" s="1124"/>
      <c r="AM38" s="250"/>
      <c r="AN38" s="250"/>
    </row>
    <row r="39" spans="1:40" ht="12" customHeight="1">
      <c r="A39" s="1570"/>
      <c r="B39" s="1533"/>
      <c r="C39" s="1520"/>
      <c r="D39" s="1520"/>
      <c r="E39" s="1520"/>
      <c r="F39" s="1534"/>
      <c r="G39" s="1520"/>
      <c r="H39" s="1552"/>
      <c r="I39" s="1552"/>
      <c r="J39" s="1571"/>
      <c r="K39" s="1542"/>
      <c r="L39" s="1572"/>
      <c r="M39" s="1543"/>
      <c r="N39" s="1497"/>
      <c r="O39" s="1497"/>
      <c r="P39" s="1497"/>
      <c r="Q39" s="1538"/>
      <c r="R39" s="1539"/>
      <c r="S39" s="1538"/>
      <c r="T39" s="1568"/>
      <c r="U39" s="1568"/>
      <c r="V39" s="1550"/>
      <c r="W39" s="1550"/>
      <c r="X39" s="1550"/>
      <c r="Y39" s="1550"/>
      <c r="Z39" s="1550"/>
      <c r="AA39" s="1550"/>
      <c r="AB39" s="1520"/>
      <c r="AC39" s="898" t="s">
        <v>5229</v>
      </c>
      <c r="AD39" s="1042">
        <v>0</v>
      </c>
      <c r="AE39" s="1050">
        <v>0</v>
      </c>
      <c r="AF39" s="493"/>
      <c r="AG39" s="493"/>
      <c r="AH39" s="493"/>
      <c r="AI39" s="493"/>
      <c r="AJ39" s="493"/>
      <c r="AK39" s="493"/>
      <c r="AL39" s="1124"/>
      <c r="AM39" s="250"/>
      <c r="AN39" s="250"/>
    </row>
    <row r="40" spans="1:40" ht="15" customHeight="1">
      <c r="A40" s="974"/>
      <c r="B40" s="1427" t="s">
        <v>419</v>
      </c>
      <c r="C40" s="1521" t="s">
        <v>84</v>
      </c>
      <c r="D40" s="1521" t="s">
        <v>5230</v>
      </c>
      <c r="E40" s="1521" t="s">
        <v>280</v>
      </c>
      <c r="F40" s="1554">
        <v>0.49</v>
      </c>
      <c r="G40" s="1521" t="s">
        <v>5231</v>
      </c>
      <c r="H40" s="1546">
        <v>401.88</v>
      </c>
      <c r="I40" s="1546">
        <v>242.8</v>
      </c>
      <c r="J40" s="1569">
        <v>629092.69999999995</v>
      </c>
      <c r="K40" s="1547"/>
      <c r="L40" s="1560"/>
      <c r="M40" s="1547"/>
      <c r="N40" s="1526">
        <v>43725</v>
      </c>
      <c r="O40" s="1526">
        <v>54814</v>
      </c>
      <c r="P40" s="1526" t="s">
        <v>1833</v>
      </c>
      <c r="Q40" s="1536">
        <f>IFERROR((AD40+AD42+AF40+AF42+AH40+AH42)/(SUM(AD40:AD43,AF40:AF43,AH40:AH43)),"-")</f>
        <v>0.90870986929632203</v>
      </c>
      <c r="R40" s="1545">
        <f>IFERROR(((AD40+AD42+AF40+AF42+AH40+AH42)/(AE40+AE42+AG40+AG42+AI40+AI42))*10^6,"-")</f>
        <v>208.47800000328087</v>
      </c>
      <c r="S40" s="1536">
        <f>IFERROR(1-Q40,"-")</f>
        <v>9.1290130703677974E-2</v>
      </c>
      <c r="T40" s="1567">
        <v>15.7761</v>
      </c>
      <c r="U40" s="1567">
        <v>97200</v>
      </c>
      <c r="V40" s="1537"/>
      <c r="W40" s="1537"/>
      <c r="X40" s="1537"/>
      <c r="Y40" s="1537"/>
      <c r="Z40" s="1537"/>
      <c r="AA40" s="1537"/>
      <c r="AB40" s="1521" t="s">
        <v>5232</v>
      </c>
      <c r="AC40" s="894" t="s">
        <v>5233</v>
      </c>
      <c r="AD40" s="943">
        <v>0</v>
      </c>
      <c r="AE40" s="943">
        <v>0</v>
      </c>
      <c r="AF40" s="583"/>
      <c r="AG40" s="491"/>
      <c r="AH40" s="583"/>
      <c r="AI40" s="491"/>
      <c r="AJ40" s="491"/>
      <c r="AK40" s="491"/>
      <c r="AL40" s="1125"/>
      <c r="AM40" s="250"/>
      <c r="AN40" s="250"/>
    </row>
    <row r="41" spans="1:40" ht="15" customHeight="1">
      <c r="A41" s="974"/>
      <c r="B41" s="1427"/>
      <c r="C41" s="1521"/>
      <c r="D41" s="1521"/>
      <c r="E41" s="1521"/>
      <c r="F41" s="1554"/>
      <c r="G41" s="1521"/>
      <c r="H41" s="1546"/>
      <c r="I41" s="1546"/>
      <c r="J41" s="1569"/>
      <c r="K41" s="1547"/>
      <c r="L41" s="1560"/>
      <c r="M41" s="1547"/>
      <c r="N41" s="1526"/>
      <c r="O41" s="1526"/>
      <c r="P41" s="1526"/>
      <c r="Q41" s="1536"/>
      <c r="R41" s="1545"/>
      <c r="S41" s="1536"/>
      <c r="T41" s="1567"/>
      <c r="U41" s="1567"/>
      <c r="V41" s="1537"/>
      <c r="W41" s="1537"/>
      <c r="X41" s="1537"/>
      <c r="Y41" s="1537"/>
      <c r="Z41" s="1537"/>
      <c r="AA41" s="1537"/>
      <c r="AB41" s="1521"/>
      <c r="AC41" s="894" t="s">
        <v>5234</v>
      </c>
      <c r="AD41" s="948">
        <v>3.0030700000000001</v>
      </c>
      <c r="AE41" s="948">
        <v>12355.2</v>
      </c>
      <c r="AF41" s="583"/>
      <c r="AG41" s="491"/>
      <c r="AH41" s="491"/>
      <c r="AI41" s="491"/>
      <c r="AJ41" s="491"/>
      <c r="AK41" s="491"/>
      <c r="AL41" s="1125"/>
      <c r="AM41" s="250"/>
      <c r="AN41" s="250"/>
    </row>
    <row r="42" spans="1:40" ht="15" customHeight="1">
      <c r="A42" s="974"/>
      <c r="B42" s="1427"/>
      <c r="C42" s="1521"/>
      <c r="D42" s="1521"/>
      <c r="E42" s="1521"/>
      <c r="F42" s="1554"/>
      <c r="G42" s="1521"/>
      <c r="H42" s="1546"/>
      <c r="I42" s="1546"/>
      <c r="J42" s="1569"/>
      <c r="K42" s="1547"/>
      <c r="L42" s="1560"/>
      <c r="M42" s="1547"/>
      <c r="N42" s="1526"/>
      <c r="O42" s="1526"/>
      <c r="P42" s="1526"/>
      <c r="Q42" s="1536"/>
      <c r="R42" s="1545"/>
      <c r="S42" s="1536"/>
      <c r="T42" s="1567"/>
      <c r="U42" s="1567"/>
      <c r="V42" s="1537"/>
      <c r="W42" s="1537"/>
      <c r="X42" s="1537"/>
      <c r="Y42" s="1537"/>
      <c r="Z42" s="1537"/>
      <c r="AA42" s="1537"/>
      <c r="AB42" s="1521" t="s">
        <v>5235</v>
      </c>
      <c r="AC42" s="894" t="s">
        <v>5236</v>
      </c>
      <c r="AD42" s="948">
        <v>101.66905</v>
      </c>
      <c r="AE42" s="948">
        <v>487672.8</v>
      </c>
      <c r="AF42" s="583"/>
      <c r="AG42" s="491"/>
      <c r="AH42" s="491"/>
      <c r="AI42" s="491"/>
      <c r="AJ42" s="491"/>
      <c r="AK42" s="491"/>
      <c r="AL42" s="1125" t="s">
        <v>1538</v>
      </c>
      <c r="AM42" s="250"/>
      <c r="AN42" s="250"/>
    </row>
    <row r="43" spans="1:40" ht="15" customHeight="1">
      <c r="A43" s="974"/>
      <c r="B43" s="1427"/>
      <c r="C43" s="1521"/>
      <c r="D43" s="1521"/>
      <c r="E43" s="1521"/>
      <c r="F43" s="1554"/>
      <c r="G43" s="1521"/>
      <c r="H43" s="1546"/>
      <c r="I43" s="1546"/>
      <c r="J43" s="1569"/>
      <c r="K43" s="1547"/>
      <c r="L43" s="1560"/>
      <c r="M43" s="1547"/>
      <c r="N43" s="1526"/>
      <c r="O43" s="1526"/>
      <c r="P43" s="1526"/>
      <c r="Q43" s="1536"/>
      <c r="R43" s="1545"/>
      <c r="S43" s="1536"/>
      <c r="T43" s="1567"/>
      <c r="U43" s="1567"/>
      <c r="V43" s="1537"/>
      <c r="W43" s="1537"/>
      <c r="X43" s="1537"/>
      <c r="Y43" s="1537"/>
      <c r="Z43" s="1537"/>
      <c r="AA43" s="1537"/>
      <c r="AB43" s="1521"/>
      <c r="AC43" s="894" t="s">
        <v>5237</v>
      </c>
      <c r="AD43" s="904">
        <v>7.2107299999999999</v>
      </c>
      <c r="AE43" s="948">
        <v>75600</v>
      </c>
      <c r="AF43" s="583"/>
      <c r="AG43" s="491"/>
      <c r="AH43" s="583"/>
      <c r="AI43" s="583"/>
      <c r="AJ43" s="583"/>
      <c r="AK43" s="1051"/>
      <c r="AL43" s="1125"/>
      <c r="AM43" s="250"/>
      <c r="AN43" s="250"/>
    </row>
    <row r="44" spans="1:40" ht="12" customHeight="1">
      <c r="A44" s="1532"/>
      <c r="B44" s="1533" t="s">
        <v>85</v>
      </c>
      <c r="C44" s="1520" t="s">
        <v>86</v>
      </c>
      <c r="D44" s="1520" t="s">
        <v>5238</v>
      </c>
      <c r="E44" s="1520" t="s">
        <v>1422</v>
      </c>
      <c r="F44" s="1566">
        <v>0.33333000000000002</v>
      </c>
      <c r="G44" s="1520" t="s">
        <v>5239</v>
      </c>
      <c r="H44" s="1552">
        <v>735.84</v>
      </c>
      <c r="I44" s="1552">
        <v>430.4</v>
      </c>
      <c r="J44" s="1542">
        <v>1294735.6399999999</v>
      </c>
      <c r="K44" s="1542"/>
      <c r="L44" s="1542"/>
      <c r="M44" s="1542"/>
      <c r="N44" s="1497">
        <v>43097</v>
      </c>
      <c r="O44" s="1497">
        <v>54766</v>
      </c>
      <c r="P44" s="1497" t="s">
        <v>714</v>
      </c>
      <c r="Q44" s="1538">
        <f>IFERROR((AD44+AD46+AF44+AF46+AH44+AH46)/(SUM(AD44:AD47,AF44:AF47,AH44:AH47)),"-")</f>
        <v>0.68535847463589672</v>
      </c>
      <c r="R44" s="1539">
        <f>IFERROR(((AD44+AD46+AF44+AF46+AH44+AH46)/(AE44+AE46+AG44+AG46+AI44+AI46))*10^6,"-")</f>
        <v>155.77624256380733</v>
      </c>
      <c r="S44" s="1538">
        <f>IFERROR(1-Q44,"-")</f>
        <v>0.31464152536410328</v>
      </c>
      <c r="T44" s="1564">
        <v>11.79</v>
      </c>
      <c r="U44" s="1564">
        <v>108000</v>
      </c>
      <c r="V44" s="1564"/>
      <c r="W44" s="1564"/>
      <c r="X44" s="1564"/>
      <c r="Y44" s="1564"/>
      <c r="Z44" s="1565"/>
      <c r="AA44" s="1565"/>
      <c r="AB44" s="1520" t="s">
        <v>5240</v>
      </c>
      <c r="AC44" s="898" t="s">
        <v>5241</v>
      </c>
      <c r="AD44" s="1042">
        <v>0</v>
      </c>
      <c r="AE44" s="1050">
        <v>0</v>
      </c>
      <c r="AF44" s="493"/>
      <c r="AG44" s="493"/>
      <c r="AH44" s="493"/>
      <c r="AI44" s="493"/>
      <c r="AJ44" s="1042"/>
      <c r="AK44" s="1050"/>
      <c r="AL44" s="1124"/>
      <c r="AM44" s="250"/>
      <c r="AN44" s="250"/>
    </row>
    <row r="45" spans="1:40" ht="12" customHeight="1">
      <c r="A45" s="1532"/>
      <c r="B45" s="1533"/>
      <c r="C45" s="1520"/>
      <c r="D45" s="1520"/>
      <c r="E45" s="1520"/>
      <c r="F45" s="1566"/>
      <c r="G45" s="1520"/>
      <c r="H45" s="1552"/>
      <c r="I45" s="1552"/>
      <c r="J45" s="1542"/>
      <c r="K45" s="1542"/>
      <c r="L45" s="1542"/>
      <c r="M45" s="1542"/>
      <c r="N45" s="1497"/>
      <c r="O45" s="1497"/>
      <c r="P45" s="1497"/>
      <c r="Q45" s="1538"/>
      <c r="R45" s="1539"/>
      <c r="S45" s="1538"/>
      <c r="T45" s="1564"/>
      <c r="U45" s="1564"/>
      <c r="V45" s="1564"/>
      <c r="W45" s="1564"/>
      <c r="X45" s="1564"/>
      <c r="Y45" s="1564"/>
      <c r="Z45" s="1565"/>
      <c r="AA45" s="1565"/>
      <c r="AB45" s="1520"/>
      <c r="AC45" s="898" t="s">
        <v>5242</v>
      </c>
      <c r="AD45" s="1042">
        <v>0</v>
      </c>
      <c r="AE45" s="1050">
        <v>0</v>
      </c>
      <c r="AF45" s="493"/>
      <c r="AG45" s="493"/>
      <c r="AH45" s="493"/>
      <c r="AI45" s="493"/>
      <c r="AJ45" s="1042"/>
      <c r="AK45" s="1050"/>
      <c r="AL45" s="1124" t="s">
        <v>1539</v>
      </c>
      <c r="AM45" s="250"/>
      <c r="AN45" s="250"/>
    </row>
    <row r="46" spans="1:40" ht="12" customHeight="1">
      <c r="A46" s="1532"/>
      <c r="B46" s="1533"/>
      <c r="C46" s="1520"/>
      <c r="D46" s="1520"/>
      <c r="E46" s="1520"/>
      <c r="F46" s="1566"/>
      <c r="G46" s="1520"/>
      <c r="H46" s="1552"/>
      <c r="I46" s="1552"/>
      <c r="J46" s="1542"/>
      <c r="K46" s="1542"/>
      <c r="L46" s="1542"/>
      <c r="M46" s="1542"/>
      <c r="N46" s="1497"/>
      <c r="O46" s="1497"/>
      <c r="P46" s="1497"/>
      <c r="Q46" s="1538"/>
      <c r="R46" s="1539"/>
      <c r="S46" s="1538"/>
      <c r="T46" s="1564"/>
      <c r="U46" s="1564"/>
      <c r="V46" s="1564"/>
      <c r="W46" s="1564"/>
      <c r="X46" s="1564"/>
      <c r="Y46" s="1564"/>
      <c r="Z46" s="1565"/>
      <c r="AA46" s="1565"/>
      <c r="AB46" s="1520" t="s">
        <v>5243</v>
      </c>
      <c r="AC46" s="898" t="s">
        <v>5244</v>
      </c>
      <c r="AD46" s="1042">
        <v>97.41</v>
      </c>
      <c r="AE46" s="1050">
        <v>625320</v>
      </c>
      <c r="AF46" s="492"/>
      <c r="AG46" s="493"/>
      <c r="AH46" s="492"/>
      <c r="AI46" s="493"/>
      <c r="AJ46" s="1042"/>
      <c r="AK46" s="1050"/>
      <c r="AL46" s="1124"/>
      <c r="AM46" s="250"/>
      <c r="AN46" s="250"/>
    </row>
    <row r="47" spans="1:40" ht="12" customHeight="1">
      <c r="A47" s="1532"/>
      <c r="B47" s="1533"/>
      <c r="C47" s="1520"/>
      <c r="D47" s="1520"/>
      <c r="E47" s="1520"/>
      <c r="F47" s="1566"/>
      <c r="G47" s="1520"/>
      <c r="H47" s="1552"/>
      <c r="I47" s="1552"/>
      <c r="J47" s="1542"/>
      <c r="K47" s="1542"/>
      <c r="L47" s="1542"/>
      <c r="M47" s="1542"/>
      <c r="N47" s="1497"/>
      <c r="O47" s="1497"/>
      <c r="P47" s="1497"/>
      <c r="Q47" s="1538"/>
      <c r="R47" s="1539"/>
      <c r="S47" s="1538"/>
      <c r="T47" s="1564"/>
      <c r="U47" s="1564"/>
      <c r="V47" s="1564"/>
      <c r="W47" s="1564"/>
      <c r="X47" s="1564"/>
      <c r="Y47" s="1564"/>
      <c r="Z47" s="1565"/>
      <c r="AA47" s="1565"/>
      <c r="AB47" s="1520"/>
      <c r="AC47" s="898" t="s">
        <v>5245</v>
      </c>
      <c r="AD47" s="1042">
        <v>44.72</v>
      </c>
      <c r="AE47" s="1050">
        <v>291600</v>
      </c>
      <c r="AF47" s="492"/>
      <c r="AG47" s="493"/>
      <c r="AH47" s="492"/>
      <c r="AI47" s="493"/>
      <c r="AJ47" s="1042"/>
      <c r="AK47" s="1050"/>
      <c r="AL47" s="1124"/>
      <c r="AM47" s="250"/>
      <c r="AN47" s="250"/>
    </row>
    <row r="48" spans="1:40" ht="12" customHeight="1">
      <c r="A48" s="1532"/>
      <c r="B48" s="1427" t="s">
        <v>920</v>
      </c>
      <c r="C48" s="1521" t="s">
        <v>156</v>
      </c>
      <c r="D48" s="1521" t="s">
        <v>5246</v>
      </c>
      <c r="E48" s="1521" t="s">
        <v>372</v>
      </c>
      <c r="F48" s="1554">
        <v>0.4</v>
      </c>
      <c r="G48" s="1521" t="s">
        <v>5247</v>
      </c>
      <c r="H48" s="1546">
        <v>3750</v>
      </c>
      <c r="I48" s="1546">
        <v>2101.5</v>
      </c>
      <c r="J48" s="1560">
        <v>6067172.4299999997</v>
      </c>
      <c r="K48" s="1547"/>
      <c r="L48" s="1547"/>
      <c r="M48" s="1563"/>
      <c r="N48" s="1526">
        <v>41518</v>
      </c>
      <c r="O48" s="1526">
        <v>53303</v>
      </c>
      <c r="P48" s="1526" t="s">
        <v>1429</v>
      </c>
      <c r="Q48" s="1536">
        <f>IFERROR((AD48+AD50+AF48+AF50+AH48+AH50)/(SUM(AD48:AD51,AF48:AF51,AH48:AH51)),"-")</f>
        <v>0.68529361450246684</v>
      </c>
      <c r="R48" s="1545">
        <f>IFERROR(((AD48+AD50+AF48+AF50+AH48+AH50)/(AE48+AE50+AG48+AG50+AI48+AI50))*10^6,"-")</f>
        <v>182.02521891530074</v>
      </c>
      <c r="S48" s="1536">
        <f>IFERROR(1-Q48,"-")</f>
        <v>0.31470638549753316</v>
      </c>
      <c r="T48" s="1537">
        <v>40.125400692590389</v>
      </c>
      <c r="U48" s="1537">
        <v>226213.6489424</v>
      </c>
      <c r="V48" s="1537"/>
      <c r="W48" s="1537"/>
      <c r="X48" s="1537"/>
      <c r="Y48" s="1537"/>
      <c r="Z48" s="1537"/>
      <c r="AA48" s="1537"/>
      <c r="AB48" s="1521" t="s">
        <v>5248</v>
      </c>
      <c r="AC48" s="894" t="s">
        <v>5249</v>
      </c>
      <c r="AD48" s="491">
        <v>0</v>
      </c>
      <c r="AE48" s="491">
        <v>0</v>
      </c>
      <c r="AF48" s="583"/>
      <c r="AG48" s="491"/>
      <c r="AH48" s="583"/>
      <c r="AI48" s="491"/>
      <c r="AJ48" s="491"/>
      <c r="AK48" s="491"/>
      <c r="AL48" s="1123"/>
      <c r="AM48" s="250"/>
      <c r="AN48" s="250"/>
    </row>
    <row r="49" spans="1:40" ht="12" customHeight="1">
      <c r="A49" s="1532"/>
      <c r="B49" s="1427"/>
      <c r="C49" s="1521"/>
      <c r="D49" s="1521"/>
      <c r="E49" s="1521"/>
      <c r="F49" s="1554"/>
      <c r="G49" s="1521"/>
      <c r="H49" s="1546"/>
      <c r="I49" s="1546"/>
      <c r="J49" s="1560"/>
      <c r="K49" s="1547"/>
      <c r="L49" s="1547"/>
      <c r="M49" s="1563"/>
      <c r="N49" s="1526"/>
      <c r="O49" s="1526"/>
      <c r="P49" s="1526"/>
      <c r="Q49" s="1536"/>
      <c r="R49" s="1545"/>
      <c r="S49" s="1536"/>
      <c r="T49" s="1537"/>
      <c r="U49" s="1537"/>
      <c r="V49" s="1537"/>
      <c r="W49" s="1537"/>
      <c r="X49" s="1537"/>
      <c r="Y49" s="1537"/>
      <c r="Z49" s="1537"/>
      <c r="AA49" s="1537"/>
      <c r="AB49" s="1521"/>
      <c r="AC49" s="894" t="s">
        <v>5250</v>
      </c>
      <c r="AD49" s="491">
        <v>116.69653308326848</v>
      </c>
      <c r="AE49" s="491">
        <v>395092.51199999993</v>
      </c>
      <c r="AF49" s="583"/>
      <c r="AG49" s="491"/>
      <c r="AH49" s="583"/>
      <c r="AI49" s="491"/>
      <c r="AJ49" s="491"/>
      <c r="AK49" s="491"/>
      <c r="AL49" s="1123" t="s">
        <v>1540</v>
      </c>
      <c r="AM49" s="250"/>
      <c r="AN49" s="250"/>
    </row>
    <row r="50" spans="1:40" ht="12" customHeight="1">
      <c r="A50" s="1532"/>
      <c r="B50" s="1427"/>
      <c r="C50" s="1521"/>
      <c r="D50" s="1521"/>
      <c r="E50" s="1521"/>
      <c r="F50" s="1554"/>
      <c r="G50" s="1521"/>
      <c r="H50" s="1546"/>
      <c r="I50" s="1546"/>
      <c r="J50" s="1560"/>
      <c r="K50" s="1547"/>
      <c r="L50" s="1547"/>
      <c r="M50" s="1563"/>
      <c r="N50" s="1526"/>
      <c r="O50" s="1526"/>
      <c r="P50" s="1526"/>
      <c r="Q50" s="1536"/>
      <c r="R50" s="1545"/>
      <c r="S50" s="1536"/>
      <c r="T50" s="1537"/>
      <c r="U50" s="1537"/>
      <c r="V50" s="1537"/>
      <c r="W50" s="1537"/>
      <c r="X50" s="1537"/>
      <c r="Y50" s="1537"/>
      <c r="Z50" s="1537"/>
      <c r="AA50" s="1537"/>
      <c r="AB50" s="1521" t="s">
        <v>5251</v>
      </c>
      <c r="AC50" s="894" t="s">
        <v>5252</v>
      </c>
      <c r="AD50" s="491">
        <v>652.96900000000005</v>
      </c>
      <c r="AE50" s="491">
        <v>3587244.69</v>
      </c>
      <c r="AF50" s="583"/>
      <c r="AG50" s="491"/>
      <c r="AH50" s="583"/>
      <c r="AI50" s="491"/>
      <c r="AJ50" s="491"/>
      <c r="AK50" s="491"/>
      <c r="AL50" s="1123"/>
      <c r="AM50" s="250"/>
      <c r="AN50" s="250"/>
    </row>
    <row r="51" spans="1:40" ht="12" customHeight="1">
      <c r="A51" s="1532"/>
      <c r="B51" s="1427"/>
      <c r="C51" s="1521"/>
      <c r="D51" s="1521"/>
      <c r="E51" s="1521"/>
      <c r="F51" s="1554"/>
      <c r="G51" s="1521"/>
      <c r="H51" s="1546"/>
      <c r="I51" s="1546"/>
      <c r="J51" s="1560"/>
      <c r="K51" s="1547"/>
      <c r="L51" s="1547"/>
      <c r="M51" s="1563"/>
      <c r="N51" s="1526"/>
      <c r="O51" s="1526"/>
      <c r="P51" s="1526"/>
      <c r="Q51" s="1536"/>
      <c r="R51" s="1545"/>
      <c r="S51" s="1536"/>
      <c r="T51" s="1537"/>
      <c r="U51" s="1537"/>
      <c r="V51" s="1537"/>
      <c r="W51" s="1537"/>
      <c r="X51" s="1537"/>
      <c r="Y51" s="1537"/>
      <c r="Z51" s="1537"/>
      <c r="AA51" s="1537"/>
      <c r="AB51" s="1521"/>
      <c r="AC51" s="894" t="s">
        <v>5253</v>
      </c>
      <c r="AD51" s="583">
        <v>183.16546691673153</v>
      </c>
      <c r="AE51" s="1051">
        <v>636107.15800000005</v>
      </c>
      <c r="AF51" s="583"/>
      <c r="AG51" s="491"/>
      <c r="AH51" s="583"/>
      <c r="AI51" s="491"/>
      <c r="AJ51" s="583"/>
      <c r="AK51" s="1051"/>
      <c r="AL51" s="1123"/>
      <c r="AM51" s="250"/>
      <c r="AN51" s="250"/>
    </row>
    <row r="52" spans="1:40" ht="12" customHeight="1">
      <c r="A52" s="1532"/>
      <c r="B52" s="1533" t="s">
        <v>96</v>
      </c>
      <c r="C52" s="1520" t="s">
        <v>107</v>
      </c>
      <c r="D52" s="1520" t="s">
        <v>5254</v>
      </c>
      <c r="E52" s="1520" t="s">
        <v>5255</v>
      </c>
      <c r="F52" s="1534">
        <v>0.4</v>
      </c>
      <c r="G52" s="1520" t="s">
        <v>148</v>
      </c>
      <c r="H52" s="1552">
        <v>498.75</v>
      </c>
      <c r="I52" s="1552">
        <v>266.60000000000002</v>
      </c>
      <c r="J52" s="1541">
        <v>562302.28</v>
      </c>
      <c r="K52" s="1542"/>
      <c r="L52" s="1542"/>
      <c r="M52" s="1543"/>
      <c r="N52" s="1497">
        <v>38895</v>
      </c>
      <c r="O52" s="1497">
        <v>51997</v>
      </c>
      <c r="P52" s="1497" t="s">
        <v>715</v>
      </c>
      <c r="Q52" s="1538">
        <f>IFERROR((AD52+AD54+AF52+AF54+AH52+AH54)/(SUM(AD52:AD55,AF52:AF55,AH52:AH55)),"-")</f>
        <v>0</v>
      </c>
      <c r="R52" s="1539" t="str">
        <f>IFERROR(((AD52+AD54+AF52+AF54+AH52+AH54)/(AE52+AE54+AG52+AG54+AI52+AI54))*10^6,"-")</f>
        <v>-</v>
      </c>
      <c r="S52" s="1538">
        <f>IFERROR(1-Q52,"-")</f>
        <v>1</v>
      </c>
      <c r="T52" s="1562">
        <v>71.930000000000007</v>
      </c>
      <c r="U52" s="1562">
        <v>11.79</v>
      </c>
      <c r="V52" s="1523"/>
      <c r="W52" s="1523"/>
      <c r="X52" s="1523"/>
      <c r="Y52" s="1523"/>
      <c r="Z52" s="1523"/>
      <c r="AA52" s="1523"/>
      <c r="AB52" s="1520" t="s">
        <v>5256</v>
      </c>
      <c r="AC52" s="898" t="s">
        <v>5257</v>
      </c>
      <c r="AD52" s="1240">
        <v>0</v>
      </c>
      <c r="AE52" s="1242">
        <v>0</v>
      </c>
      <c r="AF52" s="1042"/>
      <c r="AG52" s="1050"/>
      <c r="AH52" s="1042"/>
      <c r="AI52" s="1050"/>
      <c r="AJ52" s="1042"/>
      <c r="AK52" s="1050"/>
      <c r="AL52" s="1124"/>
      <c r="AM52" s="250"/>
      <c r="AN52" s="250"/>
    </row>
    <row r="53" spans="1:40" ht="12" customHeight="1">
      <c r="A53" s="1532"/>
      <c r="B53" s="1533"/>
      <c r="C53" s="1520"/>
      <c r="D53" s="1520"/>
      <c r="E53" s="1520"/>
      <c r="F53" s="1534"/>
      <c r="G53" s="1520"/>
      <c r="H53" s="1552"/>
      <c r="I53" s="1552"/>
      <c r="J53" s="1541"/>
      <c r="K53" s="1542"/>
      <c r="L53" s="1542"/>
      <c r="M53" s="1543"/>
      <c r="N53" s="1497"/>
      <c r="O53" s="1497"/>
      <c r="P53" s="1497"/>
      <c r="Q53" s="1538"/>
      <c r="R53" s="1539"/>
      <c r="S53" s="1538"/>
      <c r="T53" s="1562"/>
      <c r="U53" s="1562"/>
      <c r="V53" s="1523"/>
      <c r="W53" s="1523"/>
      <c r="X53" s="1523"/>
      <c r="Y53" s="1523"/>
      <c r="Z53" s="1523"/>
      <c r="AA53" s="1523"/>
      <c r="AB53" s="1520"/>
      <c r="AC53" s="898" t="s">
        <v>5258</v>
      </c>
      <c r="AD53" s="1240">
        <v>0</v>
      </c>
      <c r="AE53" s="1242">
        <v>0</v>
      </c>
      <c r="AF53" s="1042"/>
      <c r="AG53" s="1050"/>
      <c r="AH53" s="1042"/>
      <c r="AI53" s="1050"/>
      <c r="AJ53" s="1042"/>
      <c r="AK53" s="1050"/>
      <c r="AL53" s="1124" t="s">
        <v>1541</v>
      </c>
      <c r="AM53" s="250"/>
      <c r="AN53" s="250"/>
    </row>
    <row r="54" spans="1:40" ht="12" customHeight="1">
      <c r="A54" s="1532"/>
      <c r="B54" s="1533"/>
      <c r="C54" s="1520"/>
      <c r="D54" s="1520"/>
      <c r="E54" s="1520"/>
      <c r="F54" s="1534"/>
      <c r="G54" s="1520"/>
      <c r="H54" s="1552"/>
      <c r="I54" s="1552"/>
      <c r="J54" s="1541"/>
      <c r="K54" s="1542"/>
      <c r="L54" s="1542"/>
      <c r="M54" s="1543"/>
      <c r="N54" s="1497"/>
      <c r="O54" s="1497"/>
      <c r="P54" s="1497"/>
      <c r="Q54" s="1538"/>
      <c r="R54" s="1539"/>
      <c r="S54" s="1538"/>
      <c r="T54" s="1562"/>
      <c r="U54" s="1562"/>
      <c r="V54" s="1523"/>
      <c r="W54" s="1523"/>
      <c r="X54" s="1523"/>
      <c r="Y54" s="1523"/>
      <c r="Z54" s="1523"/>
      <c r="AA54" s="1523"/>
      <c r="AB54" s="1520" t="s">
        <v>5259</v>
      </c>
      <c r="AC54" s="898" t="s">
        <v>5260</v>
      </c>
      <c r="AD54" s="1240">
        <v>0</v>
      </c>
      <c r="AE54" s="1242">
        <v>0</v>
      </c>
      <c r="AF54" s="1042"/>
      <c r="AG54" s="1050"/>
      <c r="AH54" s="1042"/>
      <c r="AI54" s="1050"/>
      <c r="AJ54" s="1042"/>
      <c r="AK54" s="1050"/>
      <c r="AL54" s="1124"/>
      <c r="AM54" s="250"/>
      <c r="AN54" s="250"/>
    </row>
    <row r="55" spans="1:40" ht="12" customHeight="1">
      <c r="A55" s="1532"/>
      <c r="B55" s="1533"/>
      <c r="C55" s="1520"/>
      <c r="D55" s="1520"/>
      <c r="E55" s="1520"/>
      <c r="F55" s="1534"/>
      <c r="G55" s="1520"/>
      <c r="H55" s="1552"/>
      <c r="I55" s="1552"/>
      <c r="J55" s="1541"/>
      <c r="K55" s="1542"/>
      <c r="L55" s="1542"/>
      <c r="M55" s="1543"/>
      <c r="N55" s="1497"/>
      <c r="O55" s="1497"/>
      <c r="P55" s="1497"/>
      <c r="Q55" s="1538"/>
      <c r="R55" s="1539"/>
      <c r="S55" s="1538"/>
      <c r="T55" s="1562"/>
      <c r="U55" s="1562"/>
      <c r="V55" s="1523"/>
      <c r="W55" s="1523"/>
      <c r="X55" s="1523"/>
      <c r="Y55" s="1523"/>
      <c r="Z55" s="1523"/>
      <c r="AA55" s="1523"/>
      <c r="AB55" s="1520"/>
      <c r="AC55" s="898" t="s">
        <v>5261</v>
      </c>
      <c r="AD55" s="1042">
        <v>118.73</v>
      </c>
      <c r="AE55" s="1050">
        <v>745200</v>
      </c>
      <c r="AF55" s="1042"/>
      <c r="AG55" s="1050"/>
      <c r="AH55" s="492"/>
      <c r="AI55" s="492"/>
      <c r="AJ55" s="1042"/>
      <c r="AK55" s="1050"/>
      <c r="AL55" s="1124"/>
      <c r="AM55" s="250"/>
      <c r="AN55" s="250"/>
    </row>
    <row r="56" spans="1:40" ht="16.5" customHeight="1">
      <c r="A56" s="1532"/>
      <c r="B56" s="911" t="s">
        <v>98</v>
      </c>
      <c r="C56" s="1521" t="s">
        <v>281</v>
      </c>
      <c r="D56" s="1521" t="s">
        <v>5262</v>
      </c>
      <c r="E56" s="1521" t="s">
        <v>1653</v>
      </c>
      <c r="F56" s="1561">
        <v>0.99736179999999997</v>
      </c>
      <c r="G56" s="1521" t="s">
        <v>5263</v>
      </c>
      <c r="H56" s="1546">
        <v>3568.3</v>
      </c>
      <c r="I56" s="1546">
        <v>2313.3000000000002</v>
      </c>
      <c r="J56" s="1560">
        <v>5879886.6539040003</v>
      </c>
      <c r="K56" s="1547"/>
      <c r="L56" s="1547"/>
      <c r="M56" s="1563"/>
      <c r="N56" s="1526">
        <v>40998</v>
      </c>
      <c r="O56" s="1526">
        <v>53982</v>
      </c>
      <c r="P56" s="1526" t="s">
        <v>978</v>
      </c>
      <c r="Q56" s="1536">
        <f>IFERROR((AD56+AD58+AF56+AF58+AH56+AH58)/(SUM(AD56:AD59,AF56:AF59,AH56:AH59)),"-")</f>
        <v>0.60801241794389715</v>
      </c>
      <c r="R56" s="1545">
        <f>IFERROR(((AD56+AD58+AF56+AF58+AH56+AH58)/(AE56+AE58+AG56+AG58+AI56+AI58))*10^6,"-")</f>
        <v>201.87825579238432</v>
      </c>
      <c r="S56" s="1536">
        <f>IFERROR(1-Q56,"-")</f>
        <v>0.39198758205610285</v>
      </c>
      <c r="T56" s="1537">
        <v>236.324469271</v>
      </c>
      <c r="U56" s="1537">
        <v>1202309.569344</v>
      </c>
      <c r="V56" s="1537"/>
      <c r="W56" s="1537"/>
      <c r="X56" s="1537"/>
      <c r="Y56" s="1537"/>
      <c r="Z56" s="1537"/>
      <c r="AA56" s="1537"/>
      <c r="AB56" s="1521" t="s">
        <v>5264</v>
      </c>
      <c r="AC56" s="894" t="s">
        <v>5265</v>
      </c>
      <c r="AD56" s="943">
        <v>0</v>
      </c>
      <c r="AE56" s="943">
        <v>0</v>
      </c>
      <c r="AF56" s="583"/>
      <c r="AG56" s="491"/>
      <c r="AH56" s="583"/>
      <c r="AI56" s="491"/>
      <c r="AJ56" s="583"/>
      <c r="AK56" s="491"/>
      <c r="AL56" s="1559" t="s">
        <v>1542</v>
      </c>
      <c r="AM56" s="250"/>
      <c r="AN56" s="250"/>
    </row>
    <row r="57" spans="1:40" ht="20.149999999999999" customHeight="1">
      <c r="A57" s="1532"/>
      <c r="B57" s="911"/>
      <c r="C57" s="1521"/>
      <c r="D57" s="1521"/>
      <c r="E57" s="1521"/>
      <c r="F57" s="1561"/>
      <c r="G57" s="1521"/>
      <c r="H57" s="1546"/>
      <c r="I57" s="1546"/>
      <c r="J57" s="1560"/>
      <c r="K57" s="1547"/>
      <c r="L57" s="1547"/>
      <c r="M57" s="1563"/>
      <c r="N57" s="1526"/>
      <c r="O57" s="1526"/>
      <c r="P57" s="1526"/>
      <c r="Q57" s="1536"/>
      <c r="R57" s="1545"/>
      <c r="S57" s="1536"/>
      <c r="T57" s="1537"/>
      <c r="U57" s="1537"/>
      <c r="V57" s="1537"/>
      <c r="W57" s="1537"/>
      <c r="X57" s="1537"/>
      <c r="Y57" s="1537"/>
      <c r="Z57" s="1537"/>
      <c r="AA57" s="1537"/>
      <c r="AB57" s="1521"/>
      <c r="AC57" s="894" t="s">
        <v>5266</v>
      </c>
      <c r="AD57" s="491">
        <v>52.433999999999997</v>
      </c>
      <c r="AE57" s="491">
        <v>324000</v>
      </c>
      <c r="AF57" s="583"/>
      <c r="AG57" s="491"/>
      <c r="AH57" s="583"/>
      <c r="AI57" s="491"/>
      <c r="AJ57" s="583"/>
      <c r="AK57" s="491"/>
      <c r="AL57" s="1559"/>
      <c r="AM57" s="250"/>
      <c r="AN57" s="250"/>
    </row>
    <row r="58" spans="1:40" ht="12" customHeight="1">
      <c r="A58" s="1532"/>
      <c r="B58" s="911" t="s">
        <v>1655</v>
      </c>
      <c r="C58" s="1521"/>
      <c r="D58" s="1521"/>
      <c r="E58" s="1521" t="s">
        <v>1423</v>
      </c>
      <c r="F58" s="1561"/>
      <c r="G58" s="1521"/>
      <c r="H58" s="1546"/>
      <c r="I58" s="1546"/>
      <c r="J58" s="1560"/>
      <c r="K58" s="1547"/>
      <c r="L58" s="1547"/>
      <c r="M58" s="1563"/>
      <c r="N58" s="1526"/>
      <c r="O58" s="1526"/>
      <c r="P58" s="1526" t="s">
        <v>716</v>
      </c>
      <c r="Q58" s="1536"/>
      <c r="R58" s="1545"/>
      <c r="S58" s="1536"/>
      <c r="T58" s="1537"/>
      <c r="U58" s="1537"/>
      <c r="V58" s="1537"/>
      <c r="W58" s="1537"/>
      <c r="X58" s="1537"/>
      <c r="Y58" s="1537"/>
      <c r="Z58" s="1537"/>
      <c r="AA58" s="1537"/>
      <c r="AB58" s="1521" t="s">
        <v>5267</v>
      </c>
      <c r="AC58" s="894" t="s">
        <v>5268</v>
      </c>
      <c r="AD58" s="491">
        <v>774.82687649000002</v>
      </c>
      <c r="AE58" s="491">
        <v>3838089.8103600005</v>
      </c>
      <c r="AF58" s="583"/>
      <c r="AG58" s="491"/>
      <c r="AH58" s="583"/>
      <c r="AI58" s="491"/>
      <c r="AJ58" s="583"/>
      <c r="AK58" s="491"/>
      <c r="AL58" s="1559"/>
      <c r="AM58" s="250"/>
      <c r="AN58" s="250"/>
    </row>
    <row r="59" spans="1:40" ht="12" customHeight="1">
      <c r="A59" s="1532"/>
      <c r="B59" s="911"/>
      <c r="C59" s="1521"/>
      <c r="D59" s="1521"/>
      <c r="E59" s="1521"/>
      <c r="F59" s="1561"/>
      <c r="G59" s="1521"/>
      <c r="H59" s="1546"/>
      <c r="I59" s="1546"/>
      <c r="J59" s="1560"/>
      <c r="K59" s="1547"/>
      <c r="L59" s="1547"/>
      <c r="M59" s="1563"/>
      <c r="N59" s="1526"/>
      <c r="O59" s="1526"/>
      <c r="P59" s="1526"/>
      <c r="Q59" s="1536"/>
      <c r="R59" s="1545"/>
      <c r="S59" s="1536"/>
      <c r="T59" s="1537"/>
      <c r="U59" s="1537"/>
      <c r="V59" s="1537"/>
      <c r="W59" s="1537"/>
      <c r="X59" s="1537"/>
      <c r="Y59" s="1537"/>
      <c r="Z59" s="1537"/>
      <c r="AA59" s="1537"/>
      <c r="AB59" s="1521"/>
      <c r="AC59" s="894" t="s">
        <v>5269</v>
      </c>
      <c r="AD59" s="583">
        <v>447.09940567367016</v>
      </c>
      <c r="AE59" s="1051">
        <v>1505166.517032</v>
      </c>
      <c r="AF59" s="583"/>
      <c r="AG59" s="491"/>
      <c r="AH59" s="583"/>
      <c r="AI59" s="491"/>
      <c r="AJ59" s="583"/>
      <c r="AK59" s="491"/>
      <c r="AL59" s="1559"/>
      <c r="AM59" s="250"/>
      <c r="AN59" s="250"/>
    </row>
    <row r="60" spans="1:40" ht="12" customHeight="1">
      <c r="A60" s="1532"/>
      <c r="B60" s="1533" t="s">
        <v>282</v>
      </c>
      <c r="C60" s="1520" t="s">
        <v>373</v>
      </c>
      <c r="D60" s="1520" t="s">
        <v>5270</v>
      </c>
      <c r="E60" s="1520" t="s">
        <v>669</v>
      </c>
      <c r="F60" s="1534">
        <v>0.49980000000000002</v>
      </c>
      <c r="G60" s="1520" t="s">
        <v>5271</v>
      </c>
      <c r="H60" s="1558">
        <v>11233.1</v>
      </c>
      <c r="I60" s="1558">
        <v>4571</v>
      </c>
      <c r="J60" s="1541">
        <v>15842794</v>
      </c>
      <c r="K60" s="1556"/>
      <c r="L60" s="1556"/>
      <c r="M60" s="1556"/>
      <c r="N60" s="1557" t="s">
        <v>150</v>
      </c>
      <c r="O60" s="1497">
        <v>53175</v>
      </c>
      <c r="P60" s="1497" t="s">
        <v>283</v>
      </c>
      <c r="Q60" s="1538">
        <f>IFERROR((AD60+AD62+AF60+AF62+AH60+AH62)/(SUM(AD60:AD63,AF60:AF63,AH60:AH63)),"-")</f>
        <v>0.6617304811614636</v>
      </c>
      <c r="R60" s="1539">
        <f>IFERROR(((AD60+AD62+AF60+AF62+AH60+AH62)/(AE60+AE62+AG60+AG62+AI60+AI62))*10^6,"-")</f>
        <v>174.83771636352282</v>
      </c>
      <c r="S60" s="1538">
        <f>IFERROR(1-Q60,"-")</f>
        <v>0.3382695188385364</v>
      </c>
      <c r="T60" s="1549">
        <v>151.80000000000001</v>
      </c>
      <c r="U60" s="1553">
        <v>1794590.4</v>
      </c>
      <c r="V60" s="1550"/>
      <c r="W60" s="1523"/>
      <c r="X60" s="1523"/>
      <c r="Y60" s="1523"/>
      <c r="Z60" s="1523"/>
      <c r="AA60" s="1523"/>
      <c r="AB60" s="1520" t="s">
        <v>5272</v>
      </c>
      <c r="AC60" s="898" t="s">
        <v>5273</v>
      </c>
      <c r="AD60" s="1240">
        <v>0</v>
      </c>
      <c r="AE60" s="1242">
        <v>0</v>
      </c>
      <c r="AF60" s="492"/>
      <c r="AG60" s="493"/>
      <c r="AH60" s="492"/>
      <c r="AI60" s="493"/>
      <c r="AJ60" s="1042"/>
      <c r="AK60" s="1050"/>
      <c r="AL60" s="1124"/>
      <c r="AM60" s="250"/>
      <c r="AN60" s="250"/>
    </row>
    <row r="61" spans="1:40" ht="12" customHeight="1">
      <c r="A61" s="1532"/>
      <c r="B61" s="1533"/>
      <c r="C61" s="1520"/>
      <c r="D61" s="1520"/>
      <c r="E61" s="1520"/>
      <c r="F61" s="1534"/>
      <c r="G61" s="1520"/>
      <c r="H61" s="1558"/>
      <c r="I61" s="1558"/>
      <c r="J61" s="1541"/>
      <c r="K61" s="1556"/>
      <c r="L61" s="1556"/>
      <c r="M61" s="1556"/>
      <c r="N61" s="1557"/>
      <c r="O61" s="1497"/>
      <c r="P61" s="1497"/>
      <c r="Q61" s="1538"/>
      <c r="R61" s="1539"/>
      <c r="S61" s="1538"/>
      <c r="T61" s="1549"/>
      <c r="U61" s="1553"/>
      <c r="V61" s="1550"/>
      <c r="W61" s="1523"/>
      <c r="X61" s="1523"/>
      <c r="Y61" s="1523"/>
      <c r="Z61" s="1523"/>
      <c r="AA61" s="1523"/>
      <c r="AB61" s="1520"/>
      <c r="AC61" s="898" t="s">
        <v>5274</v>
      </c>
      <c r="AD61" s="1240">
        <v>0</v>
      </c>
      <c r="AE61" s="1242">
        <v>0</v>
      </c>
      <c r="AF61" s="492"/>
      <c r="AG61" s="493"/>
      <c r="AH61" s="492"/>
      <c r="AI61" s="493"/>
      <c r="AJ61" s="1042"/>
      <c r="AK61" s="1050"/>
      <c r="AL61" s="1124" t="s">
        <v>1543</v>
      </c>
      <c r="AM61" s="250"/>
      <c r="AN61" s="250"/>
    </row>
    <row r="62" spans="1:40" ht="12" customHeight="1">
      <c r="A62" s="1532"/>
      <c r="B62" s="1533"/>
      <c r="C62" s="1520"/>
      <c r="D62" s="1520"/>
      <c r="E62" s="1520"/>
      <c r="F62" s="1534"/>
      <c r="G62" s="1520"/>
      <c r="H62" s="1558"/>
      <c r="I62" s="1558"/>
      <c r="J62" s="1541"/>
      <c r="K62" s="1556"/>
      <c r="L62" s="1556"/>
      <c r="M62" s="1556"/>
      <c r="N62" s="1557"/>
      <c r="O62" s="1497"/>
      <c r="P62" s="1497"/>
      <c r="Q62" s="1538"/>
      <c r="R62" s="1539"/>
      <c r="S62" s="1538"/>
      <c r="T62" s="1549"/>
      <c r="U62" s="1553"/>
      <c r="V62" s="1550"/>
      <c r="W62" s="1523"/>
      <c r="X62" s="1523"/>
      <c r="Y62" s="1523"/>
      <c r="Z62" s="1523"/>
      <c r="AA62" s="1523"/>
      <c r="AB62" s="1520" t="s">
        <v>5275</v>
      </c>
      <c r="AC62" s="898" t="s">
        <v>5276</v>
      </c>
      <c r="AD62" s="1243">
        <v>1276.67</v>
      </c>
      <c r="AE62" s="1244">
        <v>7302028.5700000003</v>
      </c>
      <c r="AF62" s="492"/>
      <c r="AG62" s="493"/>
      <c r="AH62" s="905"/>
      <c r="AI62" s="493"/>
      <c r="AJ62" s="1042"/>
      <c r="AK62" s="1050"/>
      <c r="AL62" s="1124"/>
      <c r="AM62" s="250"/>
      <c r="AN62" s="250"/>
    </row>
    <row r="63" spans="1:40" ht="12" customHeight="1">
      <c r="A63" s="1532"/>
      <c r="B63" s="1533"/>
      <c r="C63" s="1520"/>
      <c r="D63" s="1520"/>
      <c r="E63" s="1520"/>
      <c r="F63" s="1534"/>
      <c r="G63" s="1520"/>
      <c r="H63" s="1558"/>
      <c r="I63" s="1558"/>
      <c r="J63" s="1541"/>
      <c r="K63" s="1556"/>
      <c r="L63" s="1556"/>
      <c r="M63" s="1556"/>
      <c r="N63" s="1557"/>
      <c r="O63" s="1497"/>
      <c r="P63" s="1497"/>
      <c r="Q63" s="1538"/>
      <c r="R63" s="1539"/>
      <c r="S63" s="1538"/>
      <c r="T63" s="1549"/>
      <c r="U63" s="1553"/>
      <c r="V63" s="1550"/>
      <c r="W63" s="1523"/>
      <c r="X63" s="1523"/>
      <c r="Y63" s="1523"/>
      <c r="Z63" s="1523"/>
      <c r="AA63" s="1523"/>
      <c r="AB63" s="1520"/>
      <c r="AC63" s="898" t="s">
        <v>5277</v>
      </c>
      <c r="AD63" s="1240">
        <v>652.62</v>
      </c>
      <c r="AE63" s="1244">
        <v>3549755.87</v>
      </c>
      <c r="AF63" s="492"/>
      <c r="AG63" s="493"/>
      <c r="AH63" s="905"/>
      <c r="AI63" s="493"/>
      <c r="AJ63" s="1042"/>
      <c r="AK63" s="1050"/>
      <c r="AL63" s="1124"/>
      <c r="AM63" s="250"/>
      <c r="AN63" s="250"/>
    </row>
    <row r="64" spans="1:40" ht="12" customHeight="1">
      <c r="A64" s="1532"/>
      <c r="B64" s="1427" t="s">
        <v>97</v>
      </c>
      <c r="C64" s="1521" t="s">
        <v>109</v>
      </c>
      <c r="D64" s="1521" t="s">
        <v>5278</v>
      </c>
      <c r="E64" s="1521" t="s">
        <v>5279</v>
      </c>
      <c r="F64" s="1554">
        <v>1</v>
      </c>
      <c r="G64" s="1521" t="s">
        <v>5280</v>
      </c>
      <c r="H64" s="1555">
        <v>83.656999999999996</v>
      </c>
      <c r="I64" s="1555">
        <v>34.799999999999997</v>
      </c>
      <c r="J64" s="1521">
        <v>68.209999999999994</v>
      </c>
      <c r="K64" s="1537"/>
      <c r="L64" s="1537"/>
      <c r="M64" s="1537"/>
      <c r="N64" s="1526">
        <v>40240</v>
      </c>
      <c r="O64" s="1526">
        <v>53777</v>
      </c>
      <c r="P64" s="1526" t="s">
        <v>5281</v>
      </c>
      <c r="Q64" s="1536">
        <f>IFERROR((AD64+AD66+AF64+AF66+AH64+AH66)/(SUM(AD64:AD67,AF64:AF67,AH64:AH67)),"-")</f>
        <v>1</v>
      </c>
      <c r="R64" s="1545">
        <f>IFERROR(((AD64+AD66+AF64+AF66+AH64+AH66)/(AE64+AE66+AG64+AG66+AI64+AI66))*10^6,"-")</f>
        <v>226.70681224985356</v>
      </c>
      <c r="S64" s="1536">
        <f>IFERROR(1-Q64,"-")</f>
        <v>0</v>
      </c>
      <c r="T64" s="1521">
        <v>0.6</v>
      </c>
      <c r="U64" s="1521">
        <v>6</v>
      </c>
      <c r="V64" s="1537"/>
      <c r="W64" s="1524"/>
      <c r="X64" s="1524"/>
      <c r="Y64" s="1524"/>
      <c r="Z64" s="1524"/>
      <c r="AA64" s="1524"/>
      <c r="AB64" s="1521" t="s">
        <v>5282</v>
      </c>
      <c r="AC64" s="894" t="s">
        <v>5283</v>
      </c>
      <c r="AD64" s="943">
        <v>0</v>
      </c>
      <c r="AE64" s="943">
        <v>0</v>
      </c>
      <c r="AF64" s="583"/>
      <c r="AG64" s="583"/>
      <c r="AH64" s="583"/>
      <c r="AI64" s="583"/>
      <c r="AJ64" s="491"/>
      <c r="AK64" s="491"/>
      <c r="AL64" s="1123"/>
      <c r="AM64" s="250"/>
      <c r="AN64" s="250"/>
    </row>
    <row r="65" spans="1:40" ht="12" customHeight="1">
      <c r="A65" s="1532"/>
      <c r="B65" s="1427"/>
      <c r="C65" s="1521"/>
      <c r="D65" s="1521"/>
      <c r="E65" s="1521"/>
      <c r="F65" s="1554"/>
      <c r="G65" s="1521"/>
      <c r="H65" s="1555"/>
      <c r="I65" s="1555"/>
      <c r="J65" s="1521"/>
      <c r="K65" s="1537"/>
      <c r="L65" s="1537"/>
      <c r="M65" s="1537"/>
      <c r="N65" s="1526"/>
      <c r="O65" s="1526"/>
      <c r="P65" s="1526"/>
      <c r="Q65" s="1536"/>
      <c r="R65" s="1545"/>
      <c r="S65" s="1536"/>
      <c r="T65" s="1521"/>
      <c r="U65" s="1521"/>
      <c r="V65" s="1537"/>
      <c r="W65" s="1524"/>
      <c r="X65" s="1524"/>
      <c r="Y65" s="1524"/>
      <c r="Z65" s="1524"/>
      <c r="AA65" s="1524"/>
      <c r="AB65" s="1521"/>
      <c r="AC65" s="894" t="s">
        <v>5284</v>
      </c>
      <c r="AD65" s="943">
        <v>0</v>
      </c>
      <c r="AE65" s="943">
        <v>0</v>
      </c>
      <c r="AF65" s="583"/>
      <c r="AG65" s="583"/>
      <c r="AH65" s="583"/>
      <c r="AI65" s="583"/>
      <c r="AJ65" s="491"/>
      <c r="AK65" s="491"/>
      <c r="AL65" s="1123" t="s">
        <v>1544</v>
      </c>
      <c r="AM65" s="250"/>
      <c r="AN65" s="250"/>
    </row>
    <row r="66" spans="1:40" ht="12" customHeight="1">
      <c r="A66" s="1532"/>
      <c r="B66" s="1427"/>
      <c r="C66" s="1521"/>
      <c r="D66" s="1521"/>
      <c r="E66" s="1521"/>
      <c r="F66" s="1554"/>
      <c r="G66" s="1521"/>
      <c r="H66" s="1555"/>
      <c r="I66" s="1555"/>
      <c r="J66" s="1521"/>
      <c r="K66" s="1537"/>
      <c r="L66" s="1537"/>
      <c r="M66" s="1537"/>
      <c r="N66" s="1526"/>
      <c r="O66" s="1526"/>
      <c r="P66" s="1526"/>
      <c r="Q66" s="1536"/>
      <c r="R66" s="1545"/>
      <c r="S66" s="1536"/>
      <c r="T66" s="1521"/>
      <c r="U66" s="1521"/>
      <c r="V66" s="1537"/>
      <c r="W66" s="1524"/>
      <c r="X66" s="1524"/>
      <c r="Y66" s="1524"/>
      <c r="Z66" s="1524"/>
      <c r="AA66" s="1524"/>
      <c r="AB66" s="1521" t="s">
        <v>5285</v>
      </c>
      <c r="AC66" s="894" t="s">
        <v>5286</v>
      </c>
      <c r="AD66" s="943">
        <v>26.06</v>
      </c>
      <c r="AE66" s="1241">
        <v>114950.22907066099</v>
      </c>
      <c r="AF66" s="583"/>
      <c r="AG66" s="491"/>
      <c r="AH66" s="583"/>
      <c r="AI66" s="491"/>
      <c r="AJ66" s="491"/>
      <c r="AK66" s="491"/>
      <c r="AL66" s="1123"/>
      <c r="AM66" s="250"/>
      <c r="AN66" s="250"/>
    </row>
    <row r="67" spans="1:40" ht="12" customHeight="1">
      <c r="A67" s="1532"/>
      <c r="B67" s="1427"/>
      <c r="C67" s="1521"/>
      <c r="D67" s="1521"/>
      <c r="E67" s="1521"/>
      <c r="F67" s="1554"/>
      <c r="G67" s="1521"/>
      <c r="H67" s="1555"/>
      <c r="I67" s="1555"/>
      <c r="J67" s="1521"/>
      <c r="K67" s="1537"/>
      <c r="L67" s="1537"/>
      <c r="M67" s="1537"/>
      <c r="N67" s="1526"/>
      <c r="O67" s="1526"/>
      <c r="P67" s="1526"/>
      <c r="Q67" s="1536"/>
      <c r="R67" s="1545"/>
      <c r="S67" s="1536"/>
      <c r="T67" s="1521"/>
      <c r="U67" s="1521"/>
      <c r="V67" s="1537"/>
      <c r="W67" s="1524"/>
      <c r="X67" s="1524"/>
      <c r="Y67" s="1524"/>
      <c r="Z67" s="1524"/>
      <c r="AA67" s="1524"/>
      <c r="AB67" s="1521"/>
      <c r="AC67" s="894" t="s">
        <v>5287</v>
      </c>
      <c r="AD67" s="894">
        <v>0</v>
      </c>
      <c r="AE67" s="943">
        <v>0</v>
      </c>
      <c r="AF67" s="583"/>
      <c r="AG67" s="583"/>
      <c r="AH67" s="583"/>
      <c r="AI67" s="583"/>
      <c r="AJ67" s="583"/>
      <c r="AK67" s="1051"/>
      <c r="AL67" s="1123"/>
      <c r="AM67" s="250"/>
      <c r="AN67" s="250"/>
    </row>
    <row r="68" spans="1:40" ht="12" customHeight="1">
      <c r="A68" s="1532"/>
      <c r="B68" s="1533" t="s">
        <v>463</v>
      </c>
      <c r="C68" s="1520" t="s">
        <v>110</v>
      </c>
      <c r="D68" s="1520" t="s">
        <v>5288</v>
      </c>
      <c r="E68" s="1520" t="s">
        <v>1424</v>
      </c>
      <c r="F68" s="1551">
        <v>0.54013</v>
      </c>
      <c r="G68" s="1520" t="s">
        <v>5289</v>
      </c>
      <c r="H68" s="1552">
        <v>212.58</v>
      </c>
      <c r="I68" s="1552">
        <v>174.4</v>
      </c>
      <c r="J68" s="1541">
        <v>155024.9</v>
      </c>
      <c r="K68" s="1542"/>
      <c r="L68" s="1542"/>
      <c r="M68" s="1543"/>
      <c r="N68" s="1497">
        <v>40372</v>
      </c>
      <c r="O68" s="1497">
        <v>51458</v>
      </c>
      <c r="P68" s="1497" t="s">
        <v>908</v>
      </c>
      <c r="Q68" s="1538">
        <f>IFERROR((AD68+AD70+AF68+AF70+AH68+AH70)/(SUM(AD68:AD71,AF68:AF71,AH68:AH71)),"-")</f>
        <v>0.70983231707317074</v>
      </c>
      <c r="R68" s="1539">
        <f>IFERROR(((AD68+AD70+AF68+AF70+AH68+AH70)/(AE68+AE70+AG68+AG70+AI68+AI70))*10^6,"-")</f>
        <v>337.80371003724616</v>
      </c>
      <c r="S68" s="1538">
        <f>IFERROR(1-Q68,"-")</f>
        <v>0.29016768292682926</v>
      </c>
      <c r="T68" s="1549">
        <v>5.5</v>
      </c>
      <c r="U68" s="1553">
        <v>54033.599999999999</v>
      </c>
      <c r="V68" s="1550"/>
      <c r="W68" s="1550"/>
      <c r="X68" s="1550"/>
      <c r="Y68" s="1550"/>
      <c r="Z68" s="1550"/>
      <c r="AA68" s="1550"/>
      <c r="AB68" s="1520" t="s">
        <v>5290</v>
      </c>
      <c r="AC68" s="898" t="s">
        <v>5291</v>
      </c>
      <c r="AD68" s="1042">
        <v>0</v>
      </c>
      <c r="AE68" s="1050">
        <v>0</v>
      </c>
      <c r="AF68" s="1042"/>
      <c r="AG68" s="1050"/>
      <c r="AH68" s="492"/>
      <c r="AI68" s="493"/>
      <c r="AJ68" s="492"/>
      <c r="AK68" s="493"/>
      <c r="AL68" s="1124"/>
      <c r="AM68" s="250"/>
      <c r="AN68" s="250"/>
    </row>
    <row r="69" spans="1:40" ht="12" customHeight="1">
      <c r="A69" s="1532"/>
      <c r="B69" s="1533"/>
      <c r="C69" s="1520"/>
      <c r="D69" s="1520"/>
      <c r="E69" s="1520"/>
      <c r="F69" s="1551"/>
      <c r="G69" s="1520"/>
      <c r="H69" s="1552"/>
      <c r="I69" s="1552"/>
      <c r="J69" s="1541"/>
      <c r="K69" s="1542"/>
      <c r="L69" s="1542"/>
      <c r="M69" s="1543"/>
      <c r="N69" s="1497"/>
      <c r="O69" s="1497"/>
      <c r="P69" s="1497"/>
      <c r="Q69" s="1538"/>
      <c r="R69" s="1539"/>
      <c r="S69" s="1538"/>
      <c r="T69" s="1549"/>
      <c r="U69" s="1553"/>
      <c r="V69" s="1550"/>
      <c r="W69" s="1550"/>
      <c r="X69" s="1550"/>
      <c r="Y69" s="1550"/>
      <c r="Z69" s="1550"/>
      <c r="AA69" s="1550"/>
      <c r="AB69" s="1520"/>
      <c r="AC69" s="898" t="s">
        <v>5292</v>
      </c>
      <c r="AD69" s="1042">
        <v>0</v>
      </c>
      <c r="AE69" s="1050">
        <v>0</v>
      </c>
      <c r="AF69" s="1042"/>
      <c r="AG69" s="1050"/>
      <c r="AH69" s="492"/>
      <c r="AI69" s="493"/>
      <c r="AJ69" s="492"/>
      <c r="AK69" s="493"/>
      <c r="AL69" s="1124" t="s">
        <v>1545</v>
      </c>
      <c r="AM69" s="250"/>
      <c r="AN69" s="250"/>
    </row>
    <row r="70" spans="1:40" ht="12" customHeight="1">
      <c r="A70" s="1532"/>
      <c r="B70" s="1533"/>
      <c r="C70" s="1520"/>
      <c r="D70" s="1520"/>
      <c r="E70" s="1520"/>
      <c r="F70" s="1551"/>
      <c r="G70" s="1520"/>
      <c r="H70" s="1552"/>
      <c r="I70" s="1552"/>
      <c r="J70" s="1541"/>
      <c r="K70" s="1542"/>
      <c r="L70" s="1542"/>
      <c r="M70" s="1543"/>
      <c r="N70" s="1497"/>
      <c r="O70" s="1497"/>
      <c r="P70" s="1497"/>
      <c r="Q70" s="1538"/>
      <c r="R70" s="1539"/>
      <c r="S70" s="1538"/>
      <c r="T70" s="1549"/>
      <c r="U70" s="1553"/>
      <c r="V70" s="1550"/>
      <c r="W70" s="1550"/>
      <c r="X70" s="1550"/>
      <c r="Y70" s="1550"/>
      <c r="Z70" s="1550"/>
      <c r="AA70" s="1550"/>
      <c r="AB70" s="1520" t="s">
        <v>5293</v>
      </c>
      <c r="AC70" s="898" t="s">
        <v>5294</v>
      </c>
      <c r="AD70" s="1240">
        <v>93.13</v>
      </c>
      <c r="AE70" s="1244">
        <v>275692.65000000002</v>
      </c>
      <c r="AF70" s="492"/>
      <c r="AG70" s="493"/>
      <c r="AH70" s="492"/>
      <c r="AI70" s="493"/>
      <c r="AJ70" s="1042"/>
      <c r="AK70" s="1050"/>
      <c r="AL70" s="1124"/>
      <c r="AM70" s="250"/>
      <c r="AN70" s="250"/>
    </row>
    <row r="71" spans="1:40" ht="12" customHeight="1">
      <c r="A71" s="1532"/>
      <c r="B71" s="1533"/>
      <c r="C71" s="1520"/>
      <c r="D71" s="1520"/>
      <c r="E71" s="1520"/>
      <c r="F71" s="1551"/>
      <c r="G71" s="1520"/>
      <c r="H71" s="1552"/>
      <c r="I71" s="1552"/>
      <c r="J71" s="1541"/>
      <c r="K71" s="1542"/>
      <c r="L71" s="1542"/>
      <c r="M71" s="1543"/>
      <c r="N71" s="1497"/>
      <c r="O71" s="1497"/>
      <c r="P71" s="1497"/>
      <c r="Q71" s="1538"/>
      <c r="R71" s="1539"/>
      <c r="S71" s="1538"/>
      <c r="T71" s="1549"/>
      <c r="U71" s="1553"/>
      <c r="V71" s="1550"/>
      <c r="W71" s="1550"/>
      <c r="X71" s="1550"/>
      <c r="Y71" s="1550"/>
      <c r="Z71" s="1550"/>
      <c r="AA71" s="1550"/>
      <c r="AB71" s="1520"/>
      <c r="AC71" s="898" t="s">
        <v>5295</v>
      </c>
      <c r="AD71" s="1240">
        <v>38.07</v>
      </c>
      <c r="AE71" s="1244">
        <v>110160</v>
      </c>
      <c r="AF71" s="492"/>
      <c r="AG71" s="493"/>
      <c r="AH71" s="492"/>
      <c r="AI71" s="493"/>
      <c r="AJ71" s="1042"/>
      <c r="AK71" s="1050"/>
      <c r="AL71" s="1124"/>
      <c r="AM71" s="250"/>
      <c r="AN71" s="250"/>
    </row>
    <row r="72" spans="1:40" ht="12" customHeight="1">
      <c r="A72" s="1532"/>
      <c r="B72" s="1427" t="s">
        <v>99</v>
      </c>
      <c r="C72" s="1521" t="s">
        <v>112</v>
      </c>
      <c r="D72" s="1521" t="s">
        <v>5296</v>
      </c>
      <c r="E72" s="1521" t="s">
        <v>1425</v>
      </c>
      <c r="F72" s="1544">
        <v>1</v>
      </c>
      <c r="G72" s="1521" t="s">
        <v>151</v>
      </c>
      <c r="H72" s="1546">
        <v>1819.8</v>
      </c>
      <c r="I72" s="1546">
        <v>964.2</v>
      </c>
      <c r="J72" s="1547">
        <v>3395309.81</v>
      </c>
      <c r="K72" s="1547"/>
      <c r="L72" s="1548"/>
      <c r="M72" s="1537"/>
      <c r="N72" s="1526">
        <v>42315</v>
      </c>
      <c r="O72" s="1526">
        <v>53720</v>
      </c>
      <c r="P72" s="1526" t="s">
        <v>5297</v>
      </c>
      <c r="Q72" s="1536">
        <f>IFERROR((AD72+AD74+AF72+AF74+AH72+AH74)/(SUM(AD72:AD75,AF72:AF75,AH72:AH75)),"-")</f>
        <v>0.63513420814461252</v>
      </c>
      <c r="R72" s="1545">
        <f>IFERROR(((AD72+AD74+AF72+AF74+AH72+AH74)/(AE72+AE74+AG72+AG74+AI72+AI74))*10^6,"-")</f>
        <v>128.82206034904456</v>
      </c>
      <c r="S72" s="1536">
        <f>IFERROR(1-Q72,"-")</f>
        <v>0.36486579185538748</v>
      </c>
      <c r="T72" s="1537">
        <v>0</v>
      </c>
      <c r="U72" s="1537">
        <v>0</v>
      </c>
      <c r="V72" s="1537"/>
      <c r="W72" s="1537"/>
      <c r="X72" s="1535"/>
      <c r="Y72" s="1535"/>
      <c r="Z72" s="1535"/>
      <c r="AA72" s="1535"/>
      <c r="AB72" s="1521" t="s">
        <v>5298</v>
      </c>
      <c r="AC72" s="894" t="s">
        <v>5299</v>
      </c>
      <c r="AD72" s="943">
        <v>0</v>
      </c>
      <c r="AE72" s="943">
        <v>0</v>
      </c>
      <c r="AF72" s="583"/>
      <c r="AG72" s="583"/>
      <c r="AH72" s="967"/>
      <c r="AI72" s="967"/>
      <c r="AJ72" s="491"/>
      <c r="AK72" s="491"/>
      <c r="AL72" s="1123"/>
      <c r="AM72" s="250"/>
      <c r="AN72" s="250"/>
    </row>
    <row r="73" spans="1:40" ht="12" customHeight="1">
      <c r="A73" s="1532"/>
      <c r="B73" s="1427"/>
      <c r="C73" s="1521"/>
      <c r="D73" s="1521"/>
      <c r="E73" s="1521"/>
      <c r="F73" s="1544"/>
      <c r="G73" s="1521"/>
      <c r="H73" s="1546"/>
      <c r="I73" s="1546"/>
      <c r="J73" s="1547"/>
      <c r="K73" s="1547"/>
      <c r="L73" s="1548"/>
      <c r="M73" s="1537"/>
      <c r="N73" s="1526"/>
      <c r="O73" s="1526"/>
      <c r="P73" s="1526"/>
      <c r="Q73" s="1536"/>
      <c r="R73" s="1545"/>
      <c r="S73" s="1536"/>
      <c r="T73" s="1537"/>
      <c r="U73" s="1537"/>
      <c r="V73" s="1537"/>
      <c r="W73" s="1537"/>
      <c r="X73" s="1535"/>
      <c r="Y73" s="1535"/>
      <c r="Z73" s="1535"/>
      <c r="AA73" s="1535"/>
      <c r="AB73" s="1521"/>
      <c r="AC73" s="894" t="s">
        <v>5300</v>
      </c>
      <c r="AD73" s="491">
        <f>47.07248594</f>
        <v>47.07248594</v>
      </c>
      <c r="AE73" s="491">
        <v>324554</v>
      </c>
      <c r="AF73" s="583"/>
      <c r="AG73" s="583"/>
      <c r="AH73" s="967"/>
      <c r="AI73" s="966"/>
      <c r="AJ73" s="491"/>
      <c r="AK73" s="966"/>
      <c r="AL73" s="1123" t="s">
        <v>1546</v>
      </c>
      <c r="AM73" s="250"/>
      <c r="AN73" s="250"/>
    </row>
    <row r="74" spans="1:40" ht="12" customHeight="1">
      <c r="A74" s="1532"/>
      <c r="B74" s="1427"/>
      <c r="C74" s="1521"/>
      <c r="D74" s="1521"/>
      <c r="E74" s="1521"/>
      <c r="F74" s="1544"/>
      <c r="G74" s="1521"/>
      <c r="H74" s="1546"/>
      <c r="I74" s="1546"/>
      <c r="J74" s="1547"/>
      <c r="K74" s="1547"/>
      <c r="L74" s="1548"/>
      <c r="M74" s="1537"/>
      <c r="N74" s="1526"/>
      <c r="O74" s="1526"/>
      <c r="P74" s="1526"/>
      <c r="Q74" s="1536"/>
      <c r="R74" s="1545"/>
      <c r="S74" s="1536"/>
      <c r="T74" s="1537"/>
      <c r="U74" s="1537"/>
      <c r="V74" s="1537"/>
      <c r="W74" s="1537"/>
      <c r="X74" s="1535"/>
      <c r="Y74" s="1535"/>
      <c r="Z74" s="1535"/>
      <c r="AA74" s="1535"/>
      <c r="AB74" s="1521" t="s">
        <v>5301</v>
      </c>
      <c r="AC74" s="894" t="s">
        <v>5302</v>
      </c>
      <c r="AD74" s="491">
        <v>167.22584886999999</v>
      </c>
      <c r="AE74" s="491">
        <v>1298115</v>
      </c>
      <c r="AF74" s="491"/>
      <c r="AG74" s="491"/>
      <c r="AH74" s="583"/>
      <c r="AI74" s="491"/>
      <c r="AJ74" s="491"/>
      <c r="AK74" s="491"/>
      <c r="AL74" s="1123"/>
      <c r="AM74" s="250"/>
      <c r="AN74" s="250"/>
    </row>
    <row r="75" spans="1:40" ht="12" customHeight="1">
      <c r="A75" s="1532"/>
      <c r="B75" s="1427"/>
      <c r="C75" s="1521"/>
      <c r="D75" s="1521"/>
      <c r="E75" s="1521"/>
      <c r="F75" s="1544"/>
      <c r="G75" s="1521"/>
      <c r="H75" s="1546"/>
      <c r="I75" s="1546"/>
      <c r="J75" s="1547"/>
      <c r="K75" s="1547"/>
      <c r="L75" s="1548"/>
      <c r="M75" s="1537"/>
      <c r="N75" s="1526"/>
      <c r="O75" s="1526"/>
      <c r="P75" s="1526"/>
      <c r="Q75" s="1536"/>
      <c r="R75" s="1545"/>
      <c r="S75" s="1536"/>
      <c r="T75" s="1537"/>
      <c r="U75" s="1537"/>
      <c r="V75" s="1537"/>
      <c r="W75" s="1537"/>
      <c r="X75" s="1535"/>
      <c r="Y75" s="1535"/>
      <c r="Z75" s="1535"/>
      <c r="AA75" s="1535"/>
      <c r="AB75" s="1521"/>
      <c r="AC75" s="894" t="s">
        <v>5303</v>
      </c>
      <c r="AD75" s="583">
        <v>48.993811520000001</v>
      </c>
      <c r="AE75" s="1051">
        <v>337801</v>
      </c>
      <c r="AF75" s="583"/>
      <c r="AG75" s="583"/>
      <c r="AH75" s="583"/>
      <c r="AI75" s="491"/>
      <c r="AJ75" s="583"/>
      <c r="AK75" s="966"/>
      <c r="AL75" s="1123"/>
      <c r="AM75" s="250"/>
      <c r="AN75" s="250"/>
    </row>
    <row r="76" spans="1:40" ht="12" customHeight="1">
      <c r="A76" s="1532"/>
      <c r="B76" s="1533" t="s">
        <v>1642</v>
      </c>
      <c r="C76" s="1520" t="s">
        <v>111</v>
      </c>
      <c r="D76" s="1520" t="s">
        <v>5304</v>
      </c>
      <c r="E76" s="1520" t="s">
        <v>1426</v>
      </c>
      <c r="F76" s="1534">
        <v>0.499</v>
      </c>
      <c r="G76" s="1520" t="s">
        <v>5305</v>
      </c>
      <c r="H76" s="1540">
        <v>807.5</v>
      </c>
      <c r="I76" s="1540">
        <v>206.7</v>
      </c>
      <c r="J76" s="1541">
        <v>721128</v>
      </c>
      <c r="K76" s="1542"/>
      <c r="L76" s="1542"/>
      <c r="M76" s="1543"/>
      <c r="N76" s="1497">
        <v>34301</v>
      </c>
      <c r="O76" s="1497">
        <v>52879</v>
      </c>
      <c r="P76" s="1497" t="s">
        <v>717</v>
      </c>
      <c r="Q76" s="1538" t="str">
        <f>IFERROR((AD76+AD78+AF76+AF78+AH76+AH78)/(SUM(AD76:AD79,AF76:AF79,AH76:AH79)),"-")</f>
        <v>-</v>
      </c>
      <c r="R76" s="1539" t="str">
        <f>IFERROR(((AD76+AD78+AF76+AF78+AH76+AH78)/(AE76+AE78+AG76+AG78+AI76+AI78))*10^6,"-")</f>
        <v>-</v>
      </c>
      <c r="S76" s="1538" t="str">
        <f>IFERROR(1-Q76,"-")</f>
        <v>-</v>
      </c>
      <c r="T76" s="1523">
        <v>0</v>
      </c>
      <c r="U76" s="1523">
        <v>0</v>
      </c>
      <c r="V76" s="1523"/>
      <c r="W76" s="1523"/>
      <c r="X76" s="1523"/>
      <c r="Y76" s="1523"/>
      <c r="Z76" s="1523"/>
      <c r="AA76" s="1523"/>
      <c r="AB76" s="1520" t="s">
        <v>5306</v>
      </c>
      <c r="AC76" s="898" t="s">
        <v>5307</v>
      </c>
      <c r="AD76" s="1042">
        <v>0</v>
      </c>
      <c r="AE76" s="1050">
        <v>0</v>
      </c>
      <c r="AF76" s="1042"/>
      <c r="AG76" s="1050"/>
      <c r="AH76" s="1042"/>
      <c r="AI76" s="1050"/>
      <c r="AJ76" s="1042"/>
      <c r="AK76" s="1050"/>
      <c r="AL76" s="1124"/>
      <c r="AM76" s="250"/>
      <c r="AN76" s="250"/>
    </row>
    <row r="77" spans="1:40" ht="12" customHeight="1">
      <c r="A77" s="1532"/>
      <c r="B77" s="1533"/>
      <c r="C77" s="1520"/>
      <c r="D77" s="1520"/>
      <c r="E77" s="1520"/>
      <c r="F77" s="1534"/>
      <c r="G77" s="1520"/>
      <c r="H77" s="1540"/>
      <c r="I77" s="1540"/>
      <c r="J77" s="1541"/>
      <c r="K77" s="1542"/>
      <c r="L77" s="1542"/>
      <c r="M77" s="1543"/>
      <c r="N77" s="1497"/>
      <c r="O77" s="1497"/>
      <c r="P77" s="1497"/>
      <c r="Q77" s="1538"/>
      <c r="R77" s="1539"/>
      <c r="S77" s="1538"/>
      <c r="T77" s="1523"/>
      <c r="U77" s="1523"/>
      <c r="V77" s="1523"/>
      <c r="W77" s="1523"/>
      <c r="X77" s="1523"/>
      <c r="Y77" s="1523"/>
      <c r="Z77" s="1523"/>
      <c r="AA77" s="1523"/>
      <c r="AB77" s="1520"/>
      <c r="AC77" s="898" t="s">
        <v>5308</v>
      </c>
      <c r="AD77" s="1042">
        <v>0</v>
      </c>
      <c r="AE77" s="1050">
        <v>0</v>
      </c>
      <c r="AF77" s="1042"/>
      <c r="AG77" s="1050"/>
      <c r="AH77" s="1042"/>
      <c r="AI77" s="1050"/>
      <c r="AJ77" s="1042"/>
      <c r="AK77" s="1050"/>
      <c r="AL77" s="1124" t="s">
        <v>1547</v>
      </c>
      <c r="AM77" s="250"/>
      <c r="AN77" s="250"/>
    </row>
    <row r="78" spans="1:40" ht="12" customHeight="1">
      <c r="A78" s="1532"/>
      <c r="B78" s="1533"/>
      <c r="C78" s="1520"/>
      <c r="D78" s="1520"/>
      <c r="E78" s="1520"/>
      <c r="F78" s="1534"/>
      <c r="G78" s="1520"/>
      <c r="H78" s="1540"/>
      <c r="I78" s="1540"/>
      <c r="J78" s="1541"/>
      <c r="K78" s="1542"/>
      <c r="L78" s="1542"/>
      <c r="M78" s="1543"/>
      <c r="N78" s="1497"/>
      <c r="O78" s="1497"/>
      <c r="P78" s="1497"/>
      <c r="Q78" s="1538"/>
      <c r="R78" s="1539"/>
      <c r="S78" s="1538"/>
      <c r="T78" s="1523"/>
      <c r="U78" s="1523"/>
      <c r="V78" s="1523"/>
      <c r="W78" s="1523"/>
      <c r="X78" s="1523"/>
      <c r="Y78" s="1523"/>
      <c r="Z78" s="1523"/>
      <c r="AA78" s="1523"/>
      <c r="AB78" s="1520" t="s">
        <v>5309</v>
      </c>
      <c r="AC78" s="898" t="s">
        <v>5310</v>
      </c>
      <c r="AD78" s="1042">
        <v>0</v>
      </c>
      <c r="AE78" s="1050">
        <v>0</v>
      </c>
      <c r="AF78" s="1042"/>
      <c r="AG78" s="1050"/>
      <c r="AH78" s="1042"/>
      <c r="AI78" s="1050"/>
      <c r="AJ78" s="1042"/>
      <c r="AK78" s="1050"/>
      <c r="AL78" s="1124"/>
      <c r="AM78" s="250"/>
      <c r="AN78" s="250"/>
    </row>
    <row r="79" spans="1:40" ht="12" customHeight="1">
      <c r="A79" s="1532"/>
      <c r="B79" s="1533"/>
      <c r="C79" s="1520"/>
      <c r="D79" s="1520"/>
      <c r="E79" s="1520"/>
      <c r="F79" s="1534"/>
      <c r="G79" s="1520"/>
      <c r="H79" s="1540"/>
      <c r="I79" s="1540"/>
      <c r="J79" s="1541"/>
      <c r="K79" s="1542"/>
      <c r="L79" s="1542"/>
      <c r="M79" s="1543"/>
      <c r="N79" s="1497"/>
      <c r="O79" s="1497"/>
      <c r="P79" s="1497"/>
      <c r="Q79" s="1538"/>
      <c r="R79" s="1539"/>
      <c r="S79" s="1538"/>
      <c r="T79" s="1523"/>
      <c r="U79" s="1523"/>
      <c r="V79" s="1523"/>
      <c r="W79" s="1523"/>
      <c r="X79" s="1523"/>
      <c r="Y79" s="1523"/>
      <c r="Z79" s="1523"/>
      <c r="AA79" s="1523"/>
      <c r="AB79" s="1520"/>
      <c r="AC79" s="898" t="s">
        <v>5311</v>
      </c>
      <c r="AD79" s="1042">
        <v>0</v>
      </c>
      <c r="AE79" s="1050">
        <v>0</v>
      </c>
      <c r="AF79" s="1042"/>
      <c r="AG79" s="1050"/>
      <c r="AH79" s="1042"/>
      <c r="AI79" s="1050"/>
      <c r="AJ79" s="1042"/>
      <c r="AK79" s="1050"/>
      <c r="AL79" s="1124"/>
      <c r="AM79" s="250"/>
      <c r="AN79" s="250"/>
    </row>
    <row r="80" spans="1:40" ht="12" customHeight="1">
      <c r="A80" s="972"/>
      <c r="B80" s="256" t="s">
        <v>1645</v>
      </c>
      <c r="C80" s="894" t="s">
        <v>5312</v>
      </c>
      <c r="D80" s="894" t="s">
        <v>5313</v>
      </c>
      <c r="E80" s="894" t="s">
        <v>1427</v>
      </c>
      <c r="F80" s="902">
        <v>1</v>
      </c>
      <c r="G80" s="904" t="s">
        <v>5314</v>
      </c>
      <c r="H80" s="904">
        <v>21</v>
      </c>
      <c r="I80" s="494">
        <v>9.6999999999999993</v>
      </c>
      <c r="J80" s="608">
        <v>11674.633776000002</v>
      </c>
      <c r="K80" s="583"/>
      <c r="L80" s="971"/>
      <c r="M80" s="899"/>
      <c r="N80" s="895">
        <v>43984</v>
      </c>
      <c r="O80" s="895">
        <v>53891</v>
      </c>
      <c r="P80" s="1526" t="s">
        <v>5315</v>
      </c>
      <c r="Q80" s="1528">
        <f>IFERROR((AD80+AD82+AF80+AF82+AH80+AH82)/(SUM(AD80:AD84,AF80:AF84,AH80:AH84)),"-")</f>
        <v>0.92396000371228881</v>
      </c>
      <c r="R80" s="1530">
        <f>IFERROR(((AD80+AD82+AF80+AF82+AH80+AH82)/(AE80+AE82+AG80+AG82+AI80+AI82))*10^6,"-")</f>
        <v>229.70529709673198</v>
      </c>
      <c r="S80" s="1528">
        <f>IFERROR(1-Q80,"-")</f>
        <v>7.6039996287711187E-2</v>
      </c>
      <c r="T80" s="1524">
        <v>0.18454799999999999</v>
      </c>
      <c r="U80" s="1524">
        <v>3132</v>
      </c>
      <c r="V80" s="1524"/>
      <c r="W80" s="1524"/>
      <c r="X80" s="1524"/>
      <c r="Y80" s="1524"/>
      <c r="Z80" s="1524"/>
      <c r="AA80" s="1524"/>
      <c r="AB80" s="1521" t="s">
        <v>5316</v>
      </c>
      <c r="AC80" s="894" t="s">
        <v>5317</v>
      </c>
      <c r="AD80" s="943">
        <v>0</v>
      </c>
      <c r="AE80" s="943">
        <v>0</v>
      </c>
      <c r="AF80" s="583"/>
      <c r="AG80" s="491"/>
      <c r="AH80" s="583"/>
      <c r="AI80" s="491"/>
      <c r="AJ80" s="583"/>
      <c r="AK80" s="491"/>
      <c r="AL80" s="1123" t="s">
        <v>1548</v>
      </c>
      <c r="AM80" s="250"/>
      <c r="AN80" s="250"/>
    </row>
    <row r="81" spans="1:40" ht="12" customHeight="1">
      <c r="A81" s="972"/>
      <c r="B81" s="256" t="s">
        <v>1646</v>
      </c>
      <c r="C81" s="894" t="s">
        <v>5318</v>
      </c>
      <c r="D81" s="894" t="s">
        <v>5319</v>
      </c>
      <c r="E81" s="894" t="s">
        <v>5320</v>
      </c>
      <c r="F81" s="902">
        <v>1</v>
      </c>
      <c r="G81" s="904" t="s">
        <v>5321</v>
      </c>
      <c r="H81" s="904">
        <v>30</v>
      </c>
      <c r="I81" s="494">
        <v>13.6</v>
      </c>
      <c r="J81" s="608">
        <v>14703.622342000002</v>
      </c>
      <c r="K81" s="583"/>
      <c r="L81" s="971"/>
      <c r="M81" s="899"/>
      <c r="N81" s="895">
        <v>43984</v>
      </c>
      <c r="O81" s="895">
        <v>53913</v>
      </c>
      <c r="P81" s="1526"/>
      <c r="Q81" s="1528"/>
      <c r="R81" s="1530"/>
      <c r="S81" s="1528"/>
      <c r="T81" s="1524"/>
      <c r="U81" s="1524"/>
      <c r="V81" s="1524"/>
      <c r="W81" s="1524"/>
      <c r="X81" s="1524"/>
      <c r="Y81" s="1524"/>
      <c r="Z81" s="1524"/>
      <c r="AA81" s="1524"/>
      <c r="AB81" s="1521"/>
      <c r="AC81" s="894" t="s">
        <v>5322</v>
      </c>
      <c r="AD81" s="583">
        <v>1.9477448089887641</v>
      </c>
      <c r="AE81" s="491">
        <v>21600</v>
      </c>
      <c r="AF81" s="583"/>
      <c r="AG81" s="491"/>
      <c r="AH81" s="583"/>
      <c r="AI81" s="491"/>
      <c r="AJ81" s="583"/>
      <c r="AK81" s="491"/>
      <c r="AL81" s="1123" t="s">
        <v>1549</v>
      </c>
      <c r="AM81" s="250"/>
      <c r="AN81" s="250"/>
    </row>
    <row r="82" spans="1:40" ht="12" customHeight="1">
      <c r="A82" s="972"/>
      <c r="B82" s="256" t="s">
        <v>1647</v>
      </c>
      <c r="C82" s="894" t="s">
        <v>5323</v>
      </c>
      <c r="D82" s="894" t="s">
        <v>5324</v>
      </c>
      <c r="E82" s="894" t="s">
        <v>5325</v>
      </c>
      <c r="F82" s="902">
        <v>1</v>
      </c>
      <c r="G82" s="904" t="s">
        <v>5326</v>
      </c>
      <c r="H82" s="904">
        <v>27</v>
      </c>
      <c r="I82" s="494">
        <v>14.1</v>
      </c>
      <c r="J82" s="608">
        <v>17828.117842000003</v>
      </c>
      <c r="K82" s="583"/>
      <c r="L82" s="971"/>
      <c r="M82" s="899"/>
      <c r="N82" s="895">
        <v>43981</v>
      </c>
      <c r="O82" s="895">
        <v>53913</v>
      </c>
      <c r="P82" s="1526"/>
      <c r="Q82" s="1528"/>
      <c r="R82" s="1530"/>
      <c r="S82" s="1528"/>
      <c r="T82" s="1524"/>
      <c r="U82" s="1524"/>
      <c r="V82" s="1524"/>
      <c r="W82" s="1524"/>
      <c r="X82" s="1524"/>
      <c r="Y82" s="1524"/>
      <c r="Z82" s="1524"/>
      <c r="AA82" s="1524"/>
      <c r="AB82" s="1521" t="s">
        <v>5327</v>
      </c>
      <c r="AC82" s="894" t="s">
        <v>5328</v>
      </c>
      <c r="AD82" s="491">
        <v>23.66699617047049</v>
      </c>
      <c r="AE82" s="491">
        <v>103032</v>
      </c>
      <c r="AF82" s="583"/>
      <c r="AG82" s="491"/>
      <c r="AH82" s="583"/>
      <c r="AI82" s="491"/>
      <c r="AJ82" s="491"/>
      <c r="AK82" s="491"/>
      <c r="AL82" s="1123" t="s">
        <v>1550</v>
      </c>
      <c r="AM82" s="250"/>
      <c r="AN82" s="250"/>
    </row>
    <row r="83" spans="1:40" ht="12" customHeight="1">
      <c r="A83" s="972"/>
      <c r="B83" s="256" t="s">
        <v>1648</v>
      </c>
      <c r="C83" s="894" t="s">
        <v>5329</v>
      </c>
      <c r="D83" s="894" t="s">
        <v>5330</v>
      </c>
      <c r="E83" s="894" t="s">
        <v>5331</v>
      </c>
      <c r="F83" s="902">
        <v>1</v>
      </c>
      <c r="G83" s="904" t="s">
        <v>5332</v>
      </c>
      <c r="H83" s="904">
        <v>21</v>
      </c>
      <c r="I83" s="494">
        <v>10.199999999999999</v>
      </c>
      <c r="J83" s="608">
        <v>11063.635933999994</v>
      </c>
      <c r="K83" s="583"/>
      <c r="L83" s="971"/>
      <c r="M83" s="899"/>
      <c r="N83" s="895">
        <v>43981</v>
      </c>
      <c r="O83" s="895">
        <v>53898</v>
      </c>
      <c r="P83" s="1526"/>
      <c r="Q83" s="1528"/>
      <c r="R83" s="1530"/>
      <c r="S83" s="1528"/>
      <c r="T83" s="1524"/>
      <c r="U83" s="1524"/>
      <c r="V83" s="1524"/>
      <c r="W83" s="1524"/>
      <c r="X83" s="1524"/>
      <c r="Y83" s="1524"/>
      <c r="Z83" s="1524"/>
      <c r="AA83" s="1524"/>
      <c r="AB83" s="1521"/>
      <c r="AC83" s="1521" t="s">
        <v>5333</v>
      </c>
      <c r="AD83" s="1518">
        <v>0</v>
      </c>
      <c r="AE83" s="1518">
        <v>0</v>
      </c>
      <c r="AF83" s="1518"/>
      <c r="AG83" s="1518"/>
      <c r="AH83" s="1518"/>
      <c r="AI83" s="1518"/>
      <c r="AJ83" s="1518"/>
      <c r="AK83" s="1518"/>
      <c r="AL83" s="1123" t="s">
        <v>1551</v>
      </c>
      <c r="AM83" s="250"/>
      <c r="AN83" s="250"/>
    </row>
    <row r="84" spans="1:40" ht="15" customHeight="1">
      <c r="A84" s="972"/>
      <c r="B84" s="1226" t="s">
        <v>1649</v>
      </c>
      <c r="C84" s="897" t="s">
        <v>5334</v>
      </c>
      <c r="D84" s="897" t="s">
        <v>5335</v>
      </c>
      <c r="E84" s="897" t="s">
        <v>5336</v>
      </c>
      <c r="F84" s="1027">
        <v>1</v>
      </c>
      <c r="G84" s="1028" t="s">
        <v>5337</v>
      </c>
      <c r="H84" s="1028">
        <v>24</v>
      </c>
      <c r="I84" s="495">
        <v>10.6</v>
      </c>
      <c r="J84" s="609">
        <v>13213.25628</v>
      </c>
      <c r="K84" s="867"/>
      <c r="L84" s="970"/>
      <c r="M84" s="1049"/>
      <c r="N84" s="896">
        <v>43981</v>
      </c>
      <c r="O84" s="896">
        <v>53878</v>
      </c>
      <c r="P84" s="1527"/>
      <c r="Q84" s="1529"/>
      <c r="R84" s="1531"/>
      <c r="S84" s="1529"/>
      <c r="T84" s="1525"/>
      <c r="U84" s="1525"/>
      <c r="V84" s="1525"/>
      <c r="W84" s="1525"/>
      <c r="X84" s="1525"/>
      <c r="Y84" s="1525"/>
      <c r="Z84" s="1525"/>
      <c r="AA84" s="1525"/>
      <c r="AB84" s="1522"/>
      <c r="AC84" s="1522"/>
      <c r="AD84" s="1519"/>
      <c r="AE84" s="1519"/>
      <c r="AF84" s="1519"/>
      <c r="AG84" s="1519"/>
      <c r="AH84" s="1519"/>
      <c r="AI84" s="1519"/>
      <c r="AJ84" s="1519"/>
      <c r="AK84" s="1519"/>
      <c r="AL84" s="1126" t="s">
        <v>1552</v>
      </c>
      <c r="AM84" s="250"/>
      <c r="AN84" s="250"/>
    </row>
    <row r="85" spans="1:40" ht="14.5">
      <c r="A85" s="894"/>
      <c r="B85" s="894"/>
      <c r="C85" s="894"/>
      <c r="D85" s="894"/>
      <c r="E85" s="894"/>
      <c r="F85" s="902"/>
      <c r="G85" s="894"/>
      <c r="H85" s="900"/>
      <c r="I85" s="900"/>
      <c r="J85" s="899"/>
      <c r="K85" s="899"/>
      <c r="L85" s="899"/>
      <c r="M85" s="899"/>
      <c r="N85" s="895"/>
      <c r="O85" s="895"/>
      <c r="P85" s="895"/>
      <c r="Q85" s="904"/>
      <c r="R85" s="1016"/>
      <c r="S85" s="904"/>
      <c r="T85" s="904"/>
      <c r="U85" s="1016"/>
      <c r="V85" s="904"/>
      <c r="W85" s="1016"/>
      <c r="X85" s="904"/>
      <c r="Y85" s="1016"/>
      <c r="Z85" s="904"/>
      <c r="AA85" s="1016"/>
      <c r="AB85" s="894"/>
      <c r="AC85" s="894"/>
      <c r="AD85" s="908"/>
      <c r="AE85" s="1055"/>
      <c r="AF85" s="908"/>
      <c r="AG85" s="1055"/>
      <c r="AH85" s="904"/>
      <c r="AI85" s="1016"/>
      <c r="AJ85" s="904"/>
      <c r="AK85" s="1016"/>
      <c r="AL85" s="125"/>
    </row>
    <row r="86" spans="1:40" ht="14.5">
      <c r="A86" s="114"/>
      <c r="B86" s="168" t="s">
        <v>1428</v>
      </c>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26"/>
    </row>
    <row r="87" spans="1:40" ht="14.5">
      <c r="A87" s="114"/>
      <c r="B87" s="168" t="s">
        <v>1640</v>
      </c>
      <c r="C87" s="168"/>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26"/>
    </row>
    <row r="88" spans="1:40" ht="14.5">
      <c r="A88" s="114"/>
      <c r="B88" s="168" t="s">
        <v>1641</v>
      </c>
      <c r="C88" s="168"/>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26"/>
    </row>
    <row r="89" spans="1:40" ht="14.5">
      <c r="A89" s="114"/>
      <c r="B89" s="168" t="s">
        <v>1643</v>
      </c>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26"/>
    </row>
    <row r="90" spans="1:40" ht="14.5">
      <c r="A90" s="114"/>
      <c r="B90" s="168" t="s">
        <v>1644</v>
      </c>
      <c r="C90" s="168"/>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26"/>
    </row>
    <row r="91" spans="1:40" ht="14.9" customHeight="1">
      <c r="A91" s="114"/>
      <c r="B91" s="168" t="s">
        <v>1650</v>
      </c>
      <c r="C91" s="168"/>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26"/>
    </row>
    <row r="92" spans="1:40" ht="14.9" customHeight="1">
      <c r="A92" s="114"/>
      <c r="B92" s="168" t="s">
        <v>1834</v>
      </c>
      <c r="C92" s="168"/>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26"/>
    </row>
    <row r="93" spans="1:40" ht="14.9" customHeight="1">
      <c r="A93" s="114"/>
      <c r="B93" s="168" t="s">
        <v>1654</v>
      </c>
      <c r="C93" s="168"/>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26"/>
    </row>
    <row r="94" spans="1:40" ht="13.5" customHeight="1">
      <c r="A94" s="114"/>
      <c r="B94" s="168" t="s">
        <v>1656</v>
      </c>
      <c r="C94" s="168"/>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26"/>
    </row>
    <row r="95" spans="1:40" ht="15" customHeight="1">
      <c r="B95" s="168" t="s">
        <v>1658</v>
      </c>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row>
    <row r="96" spans="1:40" ht="15" customHeight="1">
      <c r="B96" s="250"/>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row>
  </sheetData>
  <mergeCells count="556">
    <mergeCell ref="B1:S1"/>
    <mergeCell ref="B7:C7"/>
    <mergeCell ref="A8:A10"/>
    <mergeCell ref="B8:B10"/>
    <mergeCell ref="C8:C10"/>
    <mergeCell ref="D8:D10"/>
    <mergeCell ref="E8:E10"/>
    <mergeCell ref="F8:F10"/>
    <mergeCell ref="G8:G10"/>
    <mergeCell ref="J9:J10"/>
    <mergeCell ref="K9:K10"/>
    <mergeCell ref="L9:L10"/>
    <mergeCell ref="M9:M10"/>
    <mergeCell ref="Q9:R9"/>
    <mergeCell ref="S9:S10"/>
    <mergeCell ref="O11:O14"/>
    <mergeCell ref="P11:P14"/>
    <mergeCell ref="A11:A14"/>
    <mergeCell ref="B11:B14"/>
    <mergeCell ref="H8:H10"/>
    <mergeCell ref="I8:I10"/>
    <mergeCell ref="J8:M8"/>
    <mergeCell ref="N8:N10"/>
    <mergeCell ref="T9:U9"/>
    <mergeCell ref="O8:O10"/>
    <mergeCell ref="P8:P10"/>
    <mergeCell ref="H11:H14"/>
    <mergeCell ref="I11:I14"/>
    <mergeCell ref="J11:J14"/>
    <mergeCell ref="K11:K14"/>
    <mergeCell ref="L11:L14"/>
    <mergeCell ref="M11:M14"/>
    <mergeCell ref="N11:N14"/>
    <mergeCell ref="S11:S14"/>
    <mergeCell ref="V9:W9"/>
    <mergeCell ref="X9:Y9"/>
    <mergeCell ref="Q8:S8"/>
    <mergeCell ref="T8:AA8"/>
    <mergeCell ref="AB8:AK8"/>
    <mergeCell ref="Z9:AA9"/>
    <mergeCell ref="AB9:AB10"/>
    <mergeCell ref="AF9:AG9"/>
    <mergeCell ref="AH9:AI9"/>
    <mergeCell ref="AJ9:AK9"/>
    <mergeCell ref="AC9:AC10"/>
    <mergeCell ref="AD9:AE9"/>
    <mergeCell ref="AL11:AL14"/>
    <mergeCell ref="X11:X14"/>
    <mergeCell ref="Y11:Y14"/>
    <mergeCell ref="T11:T14"/>
    <mergeCell ref="U11:U14"/>
    <mergeCell ref="V11:V14"/>
    <mergeCell ref="W11:W14"/>
    <mergeCell ref="A16:A19"/>
    <mergeCell ref="B16:B19"/>
    <mergeCell ref="C16:C19"/>
    <mergeCell ref="D16:D19"/>
    <mergeCell ref="E16:E19"/>
    <mergeCell ref="F16:F19"/>
    <mergeCell ref="G16:G19"/>
    <mergeCell ref="C11:C14"/>
    <mergeCell ref="D11:D14"/>
    <mergeCell ref="E11:E14"/>
    <mergeCell ref="F11:F14"/>
    <mergeCell ref="G11:G14"/>
    <mergeCell ref="V16:V19"/>
    <mergeCell ref="W16:W19"/>
    <mergeCell ref="AB13:AB14"/>
    <mergeCell ref="Q11:Q14"/>
    <mergeCell ref="R11:R14"/>
    <mergeCell ref="Z11:Z14"/>
    <mergeCell ref="AA11:AA14"/>
    <mergeCell ref="AB11:AB12"/>
    <mergeCell ref="AB18:AB19"/>
    <mergeCell ref="A20:A23"/>
    <mergeCell ref="B20:B23"/>
    <mergeCell ref="C20:C23"/>
    <mergeCell ref="D20:D23"/>
    <mergeCell ref="E20:E23"/>
    <mergeCell ref="F20:F23"/>
    <mergeCell ref="G20:G23"/>
    <mergeCell ref="Z16:Z19"/>
    <mergeCell ref="AA16:AA19"/>
    <mergeCell ref="AB16:AB17"/>
    <mergeCell ref="Y16:Y19"/>
    <mergeCell ref="N16:N19"/>
    <mergeCell ref="O16:O19"/>
    <mergeCell ref="P16:P19"/>
    <mergeCell ref="Q16:Q19"/>
    <mergeCell ref="R16:R19"/>
    <mergeCell ref="S16:S19"/>
    <mergeCell ref="H16:H19"/>
    <mergeCell ref="I16:I19"/>
    <mergeCell ref="J16:J19"/>
    <mergeCell ref="K16:K19"/>
    <mergeCell ref="L16:L19"/>
    <mergeCell ref="M16:M19"/>
    <mergeCell ref="AL16:AL19"/>
    <mergeCell ref="T16:T19"/>
    <mergeCell ref="U16:U19"/>
    <mergeCell ref="X16:X19"/>
    <mergeCell ref="A24:A27"/>
    <mergeCell ref="B24:B27"/>
    <mergeCell ref="C24:C27"/>
    <mergeCell ref="D24:D27"/>
    <mergeCell ref="E24:E27"/>
    <mergeCell ref="F24:F27"/>
    <mergeCell ref="G24:G27"/>
    <mergeCell ref="Z20:Z23"/>
    <mergeCell ref="AA20:AA23"/>
    <mergeCell ref="AB20:AB21"/>
    <mergeCell ref="AL20:AL23"/>
    <mergeCell ref="T20:T23"/>
    <mergeCell ref="U20:U23"/>
    <mergeCell ref="V20:V23"/>
    <mergeCell ref="W20:W23"/>
    <mergeCell ref="X20:X23"/>
    <mergeCell ref="Y20:Y23"/>
    <mergeCell ref="N20:N23"/>
    <mergeCell ref="O20:O23"/>
    <mergeCell ref="P20:P23"/>
    <mergeCell ref="AB22:AB23"/>
    <mergeCell ref="Q20:Q23"/>
    <mergeCell ref="R20:R23"/>
    <mergeCell ref="S20:S23"/>
    <mergeCell ref="H20:H23"/>
    <mergeCell ref="I20:I23"/>
    <mergeCell ref="J20:J23"/>
    <mergeCell ref="K20:K23"/>
    <mergeCell ref="L20:L23"/>
    <mergeCell ref="M20:M23"/>
    <mergeCell ref="G28:G31"/>
    <mergeCell ref="Z24:Z27"/>
    <mergeCell ref="AA24:AA27"/>
    <mergeCell ref="AB24:AB25"/>
    <mergeCell ref="H28:H31"/>
    <mergeCell ref="I28:I31"/>
    <mergeCell ref="J28:J31"/>
    <mergeCell ref="K28:K31"/>
    <mergeCell ref="L28:L31"/>
    <mergeCell ref="M28:M31"/>
    <mergeCell ref="H24:H27"/>
    <mergeCell ref="I24:I27"/>
    <mergeCell ref="J24:J27"/>
    <mergeCell ref="K24:K27"/>
    <mergeCell ref="L24:L27"/>
    <mergeCell ref="M24:M27"/>
    <mergeCell ref="V24:V27"/>
    <mergeCell ref="W24:W27"/>
    <mergeCell ref="X24:X27"/>
    <mergeCell ref="Y24:Y27"/>
    <mergeCell ref="N24:N27"/>
    <mergeCell ref="O24:O27"/>
    <mergeCell ref="P24:P27"/>
    <mergeCell ref="Q24:Q27"/>
    <mergeCell ref="AL24:AL27"/>
    <mergeCell ref="T24:T27"/>
    <mergeCell ref="U24:U27"/>
    <mergeCell ref="N28:N31"/>
    <mergeCell ref="O28:O31"/>
    <mergeCell ref="P28:P31"/>
    <mergeCell ref="Q28:Q31"/>
    <mergeCell ref="R28:R31"/>
    <mergeCell ref="S28:S31"/>
    <mergeCell ref="AB28:AB29"/>
    <mergeCell ref="T28:T31"/>
    <mergeCell ref="U28:U31"/>
    <mergeCell ref="V28:V31"/>
    <mergeCell ref="W28:W31"/>
    <mergeCell ref="X28:X31"/>
    <mergeCell ref="Y28:Y31"/>
    <mergeCell ref="AL28:AL31"/>
    <mergeCell ref="R24:R27"/>
    <mergeCell ref="S24:S27"/>
    <mergeCell ref="AB26:AB27"/>
    <mergeCell ref="AB30:AB31"/>
    <mergeCell ref="AA28:AA31"/>
    <mergeCell ref="A32:A35"/>
    <mergeCell ref="B32:B35"/>
    <mergeCell ref="C32:C35"/>
    <mergeCell ref="D32:D35"/>
    <mergeCell ref="E32:E35"/>
    <mergeCell ref="F32:F35"/>
    <mergeCell ref="G32:G35"/>
    <mergeCell ref="H32:H35"/>
    <mergeCell ref="Z28:Z31"/>
    <mergeCell ref="U32:U35"/>
    <mergeCell ref="V32:V35"/>
    <mergeCell ref="W32:W35"/>
    <mergeCell ref="X32:X35"/>
    <mergeCell ref="Y32:Y35"/>
    <mergeCell ref="Z32:Z35"/>
    <mergeCell ref="O32:O35"/>
    <mergeCell ref="A28:A31"/>
    <mergeCell ref="B28:B31"/>
    <mergeCell ref="C28:C31"/>
    <mergeCell ref="D28:D31"/>
    <mergeCell ref="E28:E31"/>
    <mergeCell ref="F28:F31"/>
    <mergeCell ref="P32:P35"/>
    <mergeCell ref="Q32:Q35"/>
    <mergeCell ref="R32:R35"/>
    <mergeCell ref="S32:S35"/>
    <mergeCell ref="T32:T35"/>
    <mergeCell ref="AA32:AA35"/>
    <mergeCell ref="AB32:AB33"/>
    <mergeCell ref="AB34:AB35"/>
    <mergeCell ref="G36:G39"/>
    <mergeCell ref="H36:H39"/>
    <mergeCell ref="I36:I39"/>
    <mergeCell ref="J36:J39"/>
    <mergeCell ref="K36:K39"/>
    <mergeCell ref="L36:L39"/>
    <mergeCell ref="R36:R39"/>
    <mergeCell ref="I32:I35"/>
    <mergeCell ref="J32:J35"/>
    <mergeCell ref="K32:K35"/>
    <mergeCell ref="L32:L35"/>
    <mergeCell ref="M32:M35"/>
    <mergeCell ref="N32:N35"/>
    <mergeCell ref="Q36:Q39"/>
    <mergeCell ref="A36:A39"/>
    <mergeCell ref="B36:B39"/>
    <mergeCell ref="C36:C39"/>
    <mergeCell ref="D36:D39"/>
    <mergeCell ref="E36:E39"/>
    <mergeCell ref="F36:F39"/>
    <mergeCell ref="B40:B43"/>
    <mergeCell ref="C40:C43"/>
    <mergeCell ref="D40:D43"/>
    <mergeCell ref="E40:E43"/>
    <mergeCell ref="F40:F43"/>
    <mergeCell ref="T40:T43"/>
    <mergeCell ref="G40:G43"/>
    <mergeCell ref="H40:H43"/>
    <mergeCell ref="Y36:Y39"/>
    <mergeCell ref="Z36:Z39"/>
    <mergeCell ref="AA36:AA39"/>
    <mergeCell ref="AB36:AB37"/>
    <mergeCell ref="S36:S39"/>
    <mergeCell ref="T36:T39"/>
    <mergeCell ref="U36:U39"/>
    <mergeCell ref="V36:V39"/>
    <mergeCell ref="W36:W39"/>
    <mergeCell ref="X36:X39"/>
    <mergeCell ref="M36:M39"/>
    <mergeCell ref="N36:N39"/>
    <mergeCell ref="O36:O39"/>
    <mergeCell ref="I40:I43"/>
    <mergeCell ref="J40:J43"/>
    <mergeCell ref="K40:K43"/>
    <mergeCell ref="L40:L43"/>
    <mergeCell ref="M40:M43"/>
    <mergeCell ref="N40:N43"/>
    <mergeCell ref="AB38:AB39"/>
    <mergeCell ref="P36:P39"/>
    <mergeCell ref="AA40:AA43"/>
    <mergeCell ref="AB40:AB41"/>
    <mergeCell ref="AB42:AB43"/>
    <mergeCell ref="G44:G47"/>
    <mergeCell ref="H44:H47"/>
    <mergeCell ref="I44:I47"/>
    <mergeCell ref="J44:J47"/>
    <mergeCell ref="K44:K47"/>
    <mergeCell ref="L44:L47"/>
    <mergeCell ref="AB46:AB47"/>
    <mergeCell ref="P44:P47"/>
    <mergeCell ref="Q44:Q47"/>
    <mergeCell ref="R44:R47"/>
    <mergeCell ref="U40:U43"/>
    <mergeCell ref="V40:V43"/>
    <mergeCell ref="W40:W43"/>
    <mergeCell ref="X40:X43"/>
    <mergeCell ref="Y40:Y43"/>
    <mergeCell ref="Z40:Z43"/>
    <mergeCell ref="O40:O43"/>
    <mergeCell ref="P40:P43"/>
    <mergeCell ref="Q40:Q43"/>
    <mergeCell ref="R40:R43"/>
    <mergeCell ref="S40:S43"/>
    <mergeCell ref="A44:A47"/>
    <mergeCell ref="B44:B47"/>
    <mergeCell ref="C44:C47"/>
    <mergeCell ref="D44:D47"/>
    <mergeCell ref="E44:E47"/>
    <mergeCell ref="F44:F47"/>
    <mergeCell ref="A48:A51"/>
    <mergeCell ref="B48:B51"/>
    <mergeCell ref="C48:C51"/>
    <mergeCell ref="D48:D51"/>
    <mergeCell ref="E48:E51"/>
    <mergeCell ref="F48:F51"/>
    <mergeCell ref="M44:M47"/>
    <mergeCell ref="N44:N47"/>
    <mergeCell ref="O44:O47"/>
    <mergeCell ref="H48:H51"/>
    <mergeCell ref="I48:I51"/>
    <mergeCell ref="J48:J51"/>
    <mergeCell ref="K48:K51"/>
    <mergeCell ref="L48:L51"/>
    <mergeCell ref="M48:M51"/>
    <mergeCell ref="Y44:Y47"/>
    <mergeCell ref="Z44:Z47"/>
    <mergeCell ref="AA44:AA47"/>
    <mergeCell ref="AB44:AB45"/>
    <mergeCell ref="S44:S47"/>
    <mergeCell ref="T44:T47"/>
    <mergeCell ref="U44:U47"/>
    <mergeCell ref="V44:V47"/>
    <mergeCell ref="W44:W47"/>
    <mergeCell ref="X44:X47"/>
    <mergeCell ref="A52:A55"/>
    <mergeCell ref="B52:B55"/>
    <mergeCell ref="C52:C55"/>
    <mergeCell ref="D52:D55"/>
    <mergeCell ref="E52:E55"/>
    <mergeCell ref="F52:F55"/>
    <mergeCell ref="G52:G55"/>
    <mergeCell ref="H52:H55"/>
    <mergeCell ref="Z48:Z51"/>
    <mergeCell ref="N48:N51"/>
    <mergeCell ref="O48:O51"/>
    <mergeCell ref="P48:P51"/>
    <mergeCell ref="Q48:Q51"/>
    <mergeCell ref="R48:R51"/>
    <mergeCell ref="L52:L55"/>
    <mergeCell ref="M52:M55"/>
    <mergeCell ref="N52:N55"/>
    <mergeCell ref="G48:G51"/>
    <mergeCell ref="T48:T51"/>
    <mergeCell ref="U48:U51"/>
    <mergeCell ref="V48:V51"/>
    <mergeCell ref="W48:W51"/>
    <mergeCell ref="S48:S51"/>
    <mergeCell ref="AA48:AA51"/>
    <mergeCell ref="AB48:AB49"/>
    <mergeCell ref="AA52:AA55"/>
    <mergeCell ref="AB52:AB53"/>
    <mergeCell ref="AB54:AB55"/>
    <mergeCell ref="Y52:Y55"/>
    <mergeCell ref="Z52:Z55"/>
    <mergeCell ref="X48:X51"/>
    <mergeCell ref="Y48:Y51"/>
    <mergeCell ref="AB50:AB51"/>
    <mergeCell ref="A56:A59"/>
    <mergeCell ref="C56:C59"/>
    <mergeCell ref="D56:D59"/>
    <mergeCell ref="E56:E57"/>
    <mergeCell ref="F56:F59"/>
    <mergeCell ref="U52:U55"/>
    <mergeCell ref="V52:V55"/>
    <mergeCell ref="W52:W55"/>
    <mergeCell ref="X52:X55"/>
    <mergeCell ref="O52:O55"/>
    <mergeCell ref="P52:P55"/>
    <mergeCell ref="Q52:Q55"/>
    <mergeCell ref="R52:R55"/>
    <mergeCell ref="S52:S55"/>
    <mergeCell ref="T52:T55"/>
    <mergeCell ref="I52:I55"/>
    <mergeCell ref="J52:J55"/>
    <mergeCell ref="K52:K55"/>
    <mergeCell ref="X56:X59"/>
    <mergeCell ref="M56:M59"/>
    <mergeCell ref="N56:N59"/>
    <mergeCell ref="O56:O59"/>
    <mergeCell ref="P56:P57"/>
    <mergeCell ref="Q56:Q59"/>
    <mergeCell ref="R56:R59"/>
    <mergeCell ref="G56:G59"/>
    <mergeCell ref="H56:H59"/>
    <mergeCell ref="I56:I59"/>
    <mergeCell ref="J56:J59"/>
    <mergeCell ref="K56:K59"/>
    <mergeCell ref="L56:L59"/>
    <mergeCell ref="E58:E59"/>
    <mergeCell ref="P58:P59"/>
    <mergeCell ref="AB58:AB59"/>
    <mergeCell ref="Y56:Y59"/>
    <mergeCell ref="Z56:Z59"/>
    <mergeCell ref="AA56:AA59"/>
    <mergeCell ref="AB56:AB57"/>
    <mergeCell ref="AL56:AL59"/>
    <mergeCell ref="S56:S59"/>
    <mergeCell ref="T56:T59"/>
    <mergeCell ref="U56:U59"/>
    <mergeCell ref="V56:V59"/>
    <mergeCell ref="W56:W59"/>
    <mergeCell ref="G60:G63"/>
    <mergeCell ref="H60:H63"/>
    <mergeCell ref="I60:I63"/>
    <mergeCell ref="J60:J63"/>
    <mergeCell ref="K60:K63"/>
    <mergeCell ref="L60:L63"/>
    <mergeCell ref="A60:A63"/>
    <mergeCell ref="B60:B63"/>
    <mergeCell ref="C60:C63"/>
    <mergeCell ref="D60:D63"/>
    <mergeCell ref="E60:E63"/>
    <mergeCell ref="F60:F63"/>
    <mergeCell ref="J64:J67"/>
    <mergeCell ref="K64:K67"/>
    <mergeCell ref="U60:U63"/>
    <mergeCell ref="V60:V63"/>
    <mergeCell ref="W60:W63"/>
    <mergeCell ref="X60:X63"/>
    <mergeCell ref="M60:M63"/>
    <mergeCell ref="N60:N63"/>
    <mergeCell ref="O60:O63"/>
    <mergeCell ref="P60:P63"/>
    <mergeCell ref="Q60:Q63"/>
    <mergeCell ref="R60:R63"/>
    <mergeCell ref="W64:W67"/>
    <mergeCell ref="X64:X67"/>
    <mergeCell ref="AB62:AB63"/>
    <mergeCell ref="A64:A67"/>
    <mergeCell ref="B64:B67"/>
    <mergeCell ref="C64:C67"/>
    <mergeCell ref="D64:D67"/>
    <mergeCell ref="E64:E67"/>
    <mergeCell ref="F64:F67"/>
    <mergeCell ref="G64:G67"/>
    <mergeCell ref="Y60:Y63"/>
    <mergeCell ref="Z60:Z63"/>
    <mergeCell ref="AA60:AA63"/>
    <mergeCell ref="AB60:AB61"/>
    <mergeCell ref="S60:S63"/>
    <mergeCell ref="T60:T63"/>
    <mergeCell ref="N64:N67"/>
    <mergeCell ref="O64:O67"/>
    <mergeCell ref="P64:P67"/>
    <mergeCell ref="Q64:Q67"/>
    <mergeCell ref="R64:R67"/>
    <mergeCell ref="S64:S67"/>
    <mergeCell ref="H64:H67"/>
    <mergeCell ref="AB66:AB67"/>
    <mergeCell ref="AA64:AA67"/>
    <mergeCell ref="I64:I67"/>
    <mergeCell ref="A68:A71"/>
    <mergeCell ref="B68:B71"/>
    <mergeCell ref="C68:C71"/>
    <mergeCell ref="D68:D71"/>
    <mergeCell ref="E68:E71"/>
    <mergeCell ref="F68:F71"/>
    <mergeCell ref="G68:G71"/>
    <mergeCell ref="H68:H71"/>
    <mergeCell ref="Z64:Z67"/>
    <mergeCell ref="U68:U71"/>
    <mergeCell ref="V68:V71"/>
    <mergeCell ref="W68:W71"/>
    <mergeCell ref="X68:X71"/>
    <mergeCell ref="Y68:Y71"/>
    <mergeCell ref="Z68:Z71"/>
    <mergeCell ref="O68:O71"/>
    <mergeCell ref="L64:L67"/>
    <mergeCell ref="M64:M67"/>
    <mergeCell ref="I68:I71"/>
    <mergeCell ref="J68:J71"/>
    <mergeCell ref="K68:K71"/>
    <mergeCell ref="L68:L71"/>
    <mergeCell ref="M68:M71"/>
    <mergeCell ref="N68:N71"/>
    <mergeCell ref="X72:X75"/>
    <mergeCell ref="AB74:AB75"/>
    <mergeCell ref="AA72:AA75"/>
    <mergeCell ref="AB72:AB73"/>
    <mergeCell ref="AB64:AB65"/>
    <mergeCell ref="T64:T67"/>
    <mergeCell ref="U64:U67"/>
    <mergeCell ref="V64:V67"/>
    <mergeCell ref="P68:P71"/>
    <mergeCell ref="Q68:Q71"/>
    <mergeCell ref="R68:R71"/>
    <mergeCell ref="S68:S71"/>
    <mergeCell ref="T68:T71"/>
    <mergeCell ref="AA68:AA71"/>
    <mergeCell ref="AB68:AB69"/>
    <mergeCell ref="AB70:AB71"/>
    <mergeCell ref="Y64:Y67"/>
    <mergeCell ref="B72:B75"/>
    <mergeCell ref="C72:C75"/>
    <mergeCell ref="D72:D75"/>
    <mergeCell ref="E72:E75"/>
    <mergeCell ref="F72:F75"/>
    <mergeCell ref="U72:U75"/>
    <mergeCell ref="V72:V75"/>
    <mergeCell ref="W72:W75"/>
    <mergeCell ref="M72:M75"/>
    <mergeCell ref="N72:N75"/>
    <mergeCell ref="O72:O75"/>
    <mergeCell ref="P72:P75"/>
    <mergeCell ref="Q72:Q75"/>
    <mergeCell ref="R72:R75"/>
    <mergeCell ref="G72:G75"/>
    <mergeCell ref="H72:H75"/>
    <mergeCell ref="I72:I75"/>
    <mergeCell ref="J72:J75"/>
    <mergeCell ref="K72:K75"/>
    <mergeCell ref="L72:L75"/>
    <mergeCell ref="A76:A79"/>
    <mergeCell ref="B76:B79"/>
    <mergeCell ref="C76:C79"/>
    <mergeCell ref="D76:D79"/>
    <mergeCell ref="E76:E79"/>
    <mergeCell ref="F76:F79"/>
    <mergeCell ref="G76:G79"/>
    <mergeCell ref="Y72:Y75"/>
    <mergeCell ref="Z72:Z75"/>
    <mergeCell ref="S72:S75"/>
    <mergeCell ref="T72:T75"/>
    <mergeCell ref="N76:N79"/>
    <mergeCell ref="O76:O79"/>
    <mergeCell ref="P76:P79"/>
    <mergeCell ref="Q76:Q79"/>
    <mergeCell ref="R76:R79"/>
    <mergeCell ref="S76:S79"/>
    <mergeCell ref="H76:H79"/>
    <mergeCell ref="I76:I79"/>
    <mergeCell ref="J76:J79"/>
    <mergeCell ref="K76:K79"/>
    <mergeCell ref="L76:L79"/>
    <mergeCell ref="M76:M79"/>
    <mergeCell ref="A72:A75"/>
    <mergeCell ref="P80:P84"/>
    <mergeCell ref="Q80:Q84"/>
    <mergeCell ref="R80:R84"/>
    <mergeCell ref="S80:S84"/>
    <mergeCell ref="T80:T84"/>
    <mergeCell ref="U80:U84"/>
    <mergeCell ref="V80:V84"/>
    <mergeCell ref="W80:W84"/>
    <mergeCell ref="Z76:Z79"/>
    <mergeCell ref="AA76:AA79"/>
    <mergeCell ref="AB76:AB77"/>
    <mergeCell ref="T76:T79"/>
    <mergeCell ref="U76:U79"/>
    <mergeCell ref="V76:V79"/>
    <mergeCell ref="W76:W79"/>
    <mergeCell ref="X76:X79"/>
    <mergeCell ref="Y76:Y79"/>
    <mergeCell ref="X80:X84"/>
    <mergeCell ref="Y80:Y84"/>
    <mergeCell ref="Z80:Z84"/>
    <mergeCell ref="AA80:AA84"/>
    <mergeCell ref="AB80:AB81"/>
    <mergeCell ref="AK83:AK84"/>
    <mergeCell ref="AB78:AB79"/>
    <mergeCell ref="AB82:AB84"/>
    <mergeCell ref="AC83:AC84"/>
    <mergeCell ref="AD83:AD84"/>
    <mergeCell ref="AE83:AE84"/>
    <mergeCell ref="AF83:AF84"/>
    <mergeCell ref="AG83:AG84"/>
    <mergeCell ref="AH83:AH84"/>
    <mergeCell ref="AI83:AI84"/>
    <mergeCell ref="AJ83:AJ84"/>
  </mergeCells>
  <printOptions horizontalCentered="1"/>
  <pageMargins left="7.874015748031496E-2" right="7.874015748031496E-2" top="1.7716535433070868" bottom="0.78740157480314965" header="0.51181102362204722" footer="0.51181102362204722"/>
  <pageSetup paperSize="9" scale="22"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rowBreaks count="1" manualBreakCount="1">
    <brk id="95" min="1" max="42" man="1"/>
  </rowBreaks>
  <colBreaks count="1" manualBreakCount="1">
    <brk id="16" min="2" max="103" man="1"/>
  </colBreaks>
  <drawing r:id="rId2"/>
  <legacyDrawing r:id="rId3"/>
  <legacyDrawingHF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A8A74-7DD5-4840-90DA-E09ED3CF9C04}">
  <sheetPr codeName="Sheet10">
    <tabColor rgb="FF3FE1BA"/>
    <pageSetUpPr fitToPage="1"/>
  </sheetPr>
  <dimension ref="B1:AX74"/>
  <sheetViews>
    <sheetView showGridLines="0" view="pageBreakPreview" topLeftCell="A46" zoomScale="80" zoomScaleNormal="100" zoomScaleSheetLayoutView="80" zoomScalePageLayoutView="40" workbookViewId="0">
      <selection activeCell="C88" sqref="C88"/>
    </sheetView>
  </sheetViews>
  <sheetFormatPr defaultColWidth="18" defaultRowHeight="15" customHeight="1"/>
  <cols>
    <col min="1" max="1" width="4.1796875" customWidth="1"/>
    <col min="2" max="2" width="36.453125" customWidth="1"/>
    <col min="3" max="3" width="39.54296875" customWidth="1"/>
    <col min="4" max="4" width="17.453125" customWidth="1"/>
    <col min="5" max="5" width="10.54296875" customWidth="1"/>
    <col min="6" max="6" width="9.453125" customWidth="1"/>
    <col min="7" max="7" width="10.54296875" customWidth="1"/>
    <col min="8" max="8" width="9.453125" customWidth="1"/>
    <col min="9" max="10" width="13.453125" customWidth="1"/>
    <col min="11" max="12" width="13.54296875" customWidth="1"/>
    <col min="13" max="14" width="13.54296875" hidden="1" customWidth="1"/>
    <col min="15" max="15" width="6.453125" hidden="1" customWidth="1"/>
    <col min="16" max="16" width="4.54296875" hidden="1" customWidth="1"/>
    <col min="17" max="17" width="7.54296875" hidden="1" customWidth="1"/>
    <col min="18" max="18" width="5.453125" hidden="1" customWidth="1"/>
    <col min="19" max="20" width="6" hidden="1" customWidth="1"/>
    <col min="21" max="21" width="6.54296875" hidden="1" customWidth="1"/>
    <col min="22" max="22" width="11.453125" hidden="1" customWidth="1"/>
    <col min="23" max="25" width="8.453125" hidden="1" customWidth="1"/>
    <col min="26" max="26" width="8.54296875" hidden="1" customWidth="1"/>
    <col min="27" max="27" width="6.54296875" hidden="1" customWidth="1"/>
    <col min="28" max="28" width="11.453125" hidden="1" customWidth="1"/>
    <col min="29" max="31" width="8.453125" hidden="1" customWidth="1"/>
    <col min="32" max="32" width="8.54296875" hidden="1" customWidth="1"/>
    <col min="33" max="33" width="18" hidden="1" customWidth="1"/>
    <col min="34" max="34" width="6.453125" hidden="1" customWidth="1"/>
    <col min="35" max="37" width="8.54296875" hidden="1" customWidth="1"/>
    <col min="38" max="38" width="7.453125" hidden="1" customWidth="1"/>
    <col min="39" max="39" width="18" hidden="1" customWidth="1"/>
    <col min="40" max="44" width="8.453125" hidden="1" customWidth="1"/>
    <col min="45" max="45" width="18" hidden="1" customWidth="1"/>
    <col min="46" max="50" width="8.453125" hidden="1" customWidth="1"/>
    <col min="51" max="66" width="18" customWidth="1"/>
    <col min="259" max="260" width="18" customWidth="1"/>
    <col min="262" max="273" width="18" customWidth="1"/>
    <col min="515" max="516" width="18" customWidth="1"/>
    <col min="518" max="529" width="18" customWidth="1"/>
    <col min="771" max="772" width="18" customWidth="1"/>
    <col min="774" max="785" width="18" customWidth="1"/>
    <col min="1027" max="1028" width="18" customWidth="1"/>
    <col min="1030" max="1041" width="18" customWidth="1"/>
    <col min="1283" max="1284" width="18" customWidth="1"/>
    <col min="1286" max="1297" width="18" customWidth="1"/>
    <col min="1539" max="1540" width="18" customWidth="1"/>
    <col min="1542" max="1553" width="18" customWidth="1"/>
    <col min="1795" max="1796" width="18" customWidth="1"/>
    <col min="1798" max="1809" width="18" customWidth="1"/>
    <col min="2051" max="2052" width="18" customWidth="1"/>
    <col min="2054" max="2065" width="18" customWidth="1"/>
    <col min="2307" max="2308" width="18" customWidth="1"/>
    <col min="2310" max="2321" width="18" customWidth="1"/>
    <col min="2563" max="2564" width="18" customWidth="1"/>
    <col min="2566" max="2577" width="18" customWidth="1"/>
    <col min="2819" max="2820" width="18" customWidth="1"/>
    <col min="2822" max="2833" width="18" customWidth="1"/>
    <col min="3075" max="3076" width="18" customWidth="1"/>
    <col min="3078" max="3089" width="18" customWidth="1"/>
    <col min="3331" max="3332" width="18" customWidth="1"/>
    <col min="3334" max="3345" width="18" customWidth="1"/>
    <col min="3587" max="3588" width="18" customWidth="1"/>
    <col min="3590" max="3601" width="18" customWidth="1"/>
    <col min="3843" max="3844" width="18" customWidth="1"/>
    <col min="3846" max="3857" width="18" customWidth="1"/>
    <col min="4099" max="4100" width="18" customWidth="1"/>
    <col min="4102" max="4113" width="18" customWidth="1"/>
    <col min="4355" max="4356" width="18" customWidth="1"/>
    <col min="4358" max="4369" width="18" customWidth="1"/>
    <col min="4611" max="4612" width="18" customWidth="1"/>
    <col min="4614" max="4625" width="18" customWidth="1"/>
    <col min="4867" max="4868" width="18" customWidth="1"/>
    <col min="4870" max="4881" width="18" customWidth="1"/>
    <col min="5123" max="5124" width="18" customWidth="1"/>
    <col min="5126" max="5137" width="18" customWidth="1"/>
    <col min="5379" max="5380" width="18" customWidth="1"/>
    <col min="5382" max="5393" width="18" customWidth="1"/>
    <col min="5635" max="5636" width="18" customWidth="1"/>
    <col min="5638" max="5649" width="18" customWidth="1"/>
    <col min="5891" max="5892" width="18" customWidth="1"/>
    <col min="5894" max="5905" width="18" customWidth="1"/>
    <col min="6147" max="6148" width="18" customWidth="1"/>
    <col min="6150" max="6161" width="18" customWidth="1"/>
    <col min="6403" max="6404" width="18" customWidth="1"/>
    <col min="6406" max="6417" width="18" customWidth="1"/>
    <col min="6659" max="6660" width="18" customWidth="1"/>
    <col min="6662" max="6673" width="18" customWidth="1"/>
    <col min="6915" max="6916" width="18" customWidth="1"/>
    <col min="6918" max="6929" width="18" customWidth="1"/>
    <col min="7171" max="7172" width="18" customWidth="1"/>
    <col min="7174" max="7185" width="18" customWidth="1"/>
    <col min="7427" max="7428" width="18" customWidth="1"/>
    <col min="7430" max="7441" width="18" customWidth="1"/>
    <col min="7683" max="7684" width="18" customWidth="1"/>
    <col min="7686" max="7697" width="18" customWidth="1"/>
    <col min="7939" max="7940" width="18" customWidth="1"/>
    <col min="7942" max="7953" width="18" customWidth="1"/>
    <col min="8195" max="8196" width="18" customWidth="1"/>
    <col min="8198" max="8209" width="18" customWidth="1"/>
    <col min="8451" max="8452" width="18" customWidth="1"/>
    <col min="8454" max="8465" width="18" customWidth="1"/>
    <col min="8707" max="8708" width="18" customWidth="1"/>
    <col min="8710" max="8721" width="18" customWidth="1"/>
    <col min="8963" max="8964" width="18" customWidth="1"/>
    <col min="8966" max="8977" width="18" customWidth="1"/>
    <col min="9219" max="9220" width="18" customWidth="1"/>
    <col min="9222" max="9233" width="18" customWidth="1"/>
    <col min="9475" max="9476" width="18" customWidth="1"/>
    <col min="9478" max="9489" width="18" customWidth="1"/>
    <col min="9731" max="9732" width="18" customWidth="1"/>
    <col min="9734" max="9745" width="18" customWidth="1"/>
    <col min="9987" max="9988" width="18" customWidth="1"/>
    <col min="9990" max="10001" width="18" customWidth="1"/>
    <col min="10243" max="10244" width="18" customWidth="1"/>
    <col min="10246" max="10257" width="18" customWidth="1"/>
    <col min="10499" max="10500" width="18" customWidth="1"/>
    <col min="10502" max="10513" width="18" customWidth="1"/>
    <col min="10755" max="10756" width="18" customWidth="1"/>
    <col min="10758" max="10769" width="18" customWidth="1"/>
    <col min="11011" max="11012" width="18" customWidth="1"/>
    <col min="11014" max="11025" width="18" customWidth="1"/>
    <col min="11267" max="11268" width="18" customWidth="1"/>
    <col min="11270" max="11281" width="18" customWidth="1"/>
    <col min="11523" max="11524" width="18" customWidth="1"/>
    <col min="11526" max="11537" width="18" customWidth="1"/>
    <col min="11779" max="11780" width="18" customWidth="1"/>
    <col min="11782" max="11793" width="18" customWidth="1"/>
    <col min="12035" max="12036" width="18" customWidth="1"/>
    <col min="12038" max="12049" width="18" customWidth="1"/>
    <col min="12291" max="12292" width="18" customWidth="1"/>
    <col min="12294" max="12305" width="18" customWidth="1"/>
    <col min="12547" max="12548" width="18" customWidth="1"/>
    <col min="12550" max="12561" width="18" customWidth="1"/>
    <col min="12803" max="12804" width="18" customWidth="1"/>
    <col min="12806" max="12817" width="18" customWidth="1"/>
    <col min="13059" max="13060" width="18" customWidth="1"/>
    <col min="13062" max="13073" width="18" customWidth="1"/>
    <col min="13315" max="13316" width="18" customWidth="1"/>
    <col min="13318" max="13329" width="18" customWidth="1"/>
    <col min="13571" max="13572" width="18" customWidth="1"/>
    <col min="13574" max="13585" width="18" customWidth="1"/>
    <col min="13827" max="13828" width="18" customWidth="1"/>
    <col min="13830" max="13841" width="18" customWidth="1"/>
    <col min="14083" max="14084" width="18" customWidth="1"/>
    <col min="14086" max="14097" width="18" customWidth="1"/>
    <col min="14339" max="14340" width="18" customWidth="1"/>
    <col min="14342" max="14353" width="18" customWidth="1"/>
    <col min="14595" max="14596" width="18" customWidth="1"/>
    <col min="14598" max="14609" width="18" customWidth="1"/>
    <col min="14851" max="14852" width="18" customWidth="1"/>
    <col min="14854" max="14865" width="18" customWidth="1"/>
    <col min="15107" max="15108" width="18" customWidth="1"/>
    <col min="15110" max="15121" width="18" customWidth="1"/>
    <col min="15363" max="15364" width="18" customWidth="1"/>
    <col min="15366" max="15377" width="18" customWidth="1"/>
    <col min="15619" max="15620" width="18" customWidth="1"/>
    <col min="15622" max="15633" width="18" customWidth="1"/>
    <col min="15875" max="15876" width="18" customWidth="1"/>
    <col min="15878" max="15889" width="18" customWidth="1"/>
    <col min="16131" max="16132" width="18" customWidth="1"/>
    <col min="16134" max="16145" width="18" customWidth="1"/>
  </cols>
  <sheetData>
    <row r="1" spans="2:50" ht="14.5">
      <c r="B1" s="982"/>
      <c r="C1" s="982"/>
      <c r="D1" s="983"/>
      <c r="E1" s="1029"/>
      <c r="F1" s="984"/>
      <c r="G1" s="985"/>
      <c r="H1" s="984"/>
      <c r="I1" s="984"/>
      <c r="J1" s="984"/>
      <c r="K1" s="984"/>
      <c r="L1" s="984"/>
      <c r="M1" s="984"/>
      <c r="N1" s="984"/>
      <c r="O1" s="982"/>
      <c r="P1" s="982"/>
      <c r="Q1" s="982"/>
      <c r="R1" s="982"/>
      <c r="S1" s="982"/>
      <c r="T1" s="982"/>
      <c r="U1" s="982"/>
      <c r="V1" s="984"/>
      <c r="W1" s="984"/>
      <c r="X1" s="984"/>
      <c r="Y1" s="984"/>
      <c r="Z1" s="984"/>
      <c r="AA1" s="984"/>
      <c r="AB1" s="984"/>
      <c r="AC1" s="984"/>
      <c r="AD1" s="984"/>
      <c r="AE1" s="984"/>
      <c r="AF1" s="984"/>
      <c r="AG1" s="982"/>
      <c r="AH1" s="982"/>
      <c r="AI1" s="982"/>
      <c r="AJ1" s="982"/>
      <c r="AK1" s="982"/>
      <c r="AL1" s="982"/>
      <c r="AM1" s="982"/>
      <c r="AN1" s="982"/>
      <c r="AO1" s="982"/>
      <c r="AP1" s="982"/>
      <c r="AQ1" s="982"/>
      <c r="AR1" s="982"/>
      <c r="AS1" s="982"/>
      <c r="AT1" s="982"/>
      <c r="AU1" s="982"/>
      <c r="AV1" s="982"/>
      <c r="AW1" s="982"/>
      <c r="AX1" s="982"/>
    </row>
    <row r="2" spans="2:50" ht="14.5">
      <c r="B2" s="982"/>
      <c r="C2" s="982"/>
      <c r="D2" s="986"/>
      <c r="E2" s="1029"/>
      <c r="F2" s="984"/>
      <c r="G2" s="985"/>
      <c r="H2" s="984"/>
      <c r="I2" s="984"/>
      <c r="J2" s="984"/>
      <c r="K2" s="984"/>
      <c r="L2" s="984"/>
      <c r="M2" s="984"/>
      <c r="N2" s="984"/>
      <c r="O2" s="982"/>
      <c r="P2" s="982"/>
      <c r="Q2" s="982"/>
      <c r="R2" s="982"/>
      <c r="S2" s="982"/>
      <c r="T2" s="982"/>
      <c r="U2" s="982"/>
      <c r="V2" s="984"/>
      <c r="W2" s="984"/>
      <c r="X2" s="984"/>
      <c r="Y2" s="984"/>
      <c r="Z2" s="984"/>
      <c r="AA2" s="984"/>
      <c r="AB2" s="984"/>
      <c r="AC2" s="984"/>
      <c r="AD2" s="984"/>
      <c r="AE2" s="984"/>
      <c r="AF2" s="984"/>
      <c r="AG2" s="982"/>
      <c r="AH2" s="982"/>
      <c r="AI2" s="982"/>
      <c r="AJ2" s="982"/>
      <c r="AK2" s="982"/>
      <c r="AL2" s="982"/>
      <c r="AM2" s="982"/>
      <c r="AN2" s="982"/>
      <c r="AO2" s="982"/>
      <c r="AP2" s="982"/>
      <c r="AQ2" s="982"/>
      <c r="AR2" s="982"/>
      <c r="AS2" s="982"/>
      <c r="AT2" s="982"/>
      <c r="AU2" s="982"/>
      <c r="AV2" s="982"/>
      <c r="AW2" s="982"/>
      <c r="AX2" s="982"/>
    </row>
    <row r="3" spans="2:50" ht="14.5">
      <c r="B3" s="1039" t="s">
        <v>139</v>
      </c>
      <c r="C3" s="982"/>
      <c r="D3" s="988"/>
      <c r="E3" s="1030"/>
      <c r="F3" s="989"/>
      <c r="G3" s="985"/>
      <c r="H3" s="989"/>
      <c r="I3" s="989"/>
      <c r="J3" s="989"/>
      <c r="K3" s="989"/>
      <c r="L3" s="989"/>
      <c r="M3" s="989"/>
      <c r="N3" s="989"/>
      <c r="O3" s="982"/>
      <c r="P3" s="982"/>
      <c r="Q3" s="982"/>
      <c r="R3" s="982"/>
      <c r="S3" s="982"/>
      <c r="T3" s="982"/>
      <c r="U3" s="982"/>
      <c r="V3" s="984"/>
      <c r="W3" s="984"/>
      <c r="X3" s="984"/>
      <c r="Y3" s="984"/>
      <c r="Z3" s="984"/>
      <c r="AA3" s="984"/>
      <c r="AB3" s="984"/>
      <c r="AC3" s="984"/>
      <c r="AD3" s="984"/>
      <c r="AE3" s="984"/>
      <c r="AF3" s="984"/>
      <c r="AG3" s="982"/>
      <c r="AH3" s="982"/>
      <c r="AI3" s="982"/>
      <c r="AJ3" s="982"/>
      <c r="AK3" s="982"/>
      <c r="AL3" s="982"/>
      <c r="AM3" s="982"/>
      <c r="AN3" s="982"/>
      <c r="AO3" s="982"/>
      <c r="AP3" s="982"/>
      <c r="AQ3" s="982"/>
      <c r="AR3" s="982"/>
      <c r="AS3" s="982"/>
      <c r="AT3" s="982"/>
      <c r="AU3" s="982"/>
      <c r="AV3" s="982"/>
      <c r="AW3" s="982"/>
      <c r="AX3" s="982"/>
    </row>
    <row r="4" spans="2:50" ht="11.9" customHeight="1">
      <c r="B4" s="987"/>
      <c r="C4" s="990"/>
      <c r="D4" s="991"/>
      <c r="E4" s="1031"/>
      <c r="F4" s="121"/>
      <c r="G4" s="992"/>
      <c r="H4" s="121"/>
      <c r="I4" s="121"/>
      <c r="J4" s="121"/>
      <c r="K4" s="121"/>
      <c r="L4" s="121"/>
      <c r="M4" s="121"/>
      <c r="N4" s="121"/>
      <c r="O4" s="982"/>
      <c r="P4" s="982"/>
      <c r="Q4" s="982"/>
      <c r="R4" s="982"/>
      <c r="S4" s="982"/>
      <c r="T4" s="982"/>
      <c r="U4" s="982"/>
      <c r="V4" s="984"/>
      <c r="W4" s="984"/>
      <c r="X4" s="984"/>
      <c r="Y4" s="984"/>
      <c r="Z4" s="984"/>
      <c r="AA4" s="984"/>
      <c r="AB4" s="984"/>
      <c r="AC4" s="984"/>
      <c r="AD4" s="984"/>
      <c r="AE4" s="984"/>
      <c r="AF4" s="984"/>
      <c r="AG4" s="982"/>
      <c r="AH4" s="982"/>
      <c r="AI4" s="982"/>
      <c r="AJ4" s="982"/>
      <c r="AK4" s="982"/>
      <c r="AL4" s="982"/>
      <c r="AM4" s="982"/>
      <c r="AN4" s="982"/>
      <c r="AO4" s="982"/>
      <c r="AP4" s="982"/>
      <c r="AQ4" s="982"/>
      <c r="AR4" s="982"/>
      <c r="AS4" s="982"/>
      <c r="AT4" s="982"/>
      <c r="AU4" s="982"/>
      <c r="AV4" s="982"/>
      <c r="AW4" s="982"/>
      <c r="AX4" s="982"/>
    </row>
    <row r="5" spans="2:50" ht="14.5">
      <c r="B5" s="987" t="s">
        <v>140</v>
      </c>
      <c r="C5" s="994"/>
      <c r="D5" s="990"/>
      <c r="E5" s="1031"/>
      <c r="F5" s="121"/>
      <c r="G5" s="992"/>
      <c r="H5" s="121"/>
      <c r="I5" s="121"/>
      <c r="J5" s="121"/>
      <c r="K5" s="121"/>
      <c r="L5" s="121"/>
      <c r="M5" s="121"/>
      <c r="N5" s="121"/>
      <c r="O5" s="982"/>
      <c r="P5" s="982"/>
      <c r="Q5" s="982"/>
      <c r="R5" s="982"/>
      <c r="S5" s="982"/>
      <c r="T5" s="982"/>
      <c r="U5" s="982"/>
      <c r="V5" s="984"/>
      <c r="W5" s="984"/>
      <c r="X5" s="984"/>
      <c r="Y5" s="984"/>
      <c r="Z5" s="984"/>
      <c r="AA5" s="984"/>
      <c r="AB5" s="984"/>
      <c r="AC5" s="984"/>
      <c r="AD5" s="984"/>
      <c r="AE5" s="984"/>
      <c r="AF5" s="984"/>
      <c r="AG5" s="982"/>
      <c r="AH5" s="982"/>
      <c r="AI5" s="982"/>
      <c r="AJ5" s="982"/>
      <c r="AK5" s="982"/>
      <c r="AL5" s="982"/>
      <c r="AM5" s="982"/>
      <c r="AN5" s="982"/>
      <c r="AO5" s="982"/>
      <c r="AP5" s="982"/>
      <c r="AQ5" s="982"/>
      <c r="AR5" s="982"/>
      <c r="AS5" s="982"/>
      <c r="AT5" s="982"/>
      <c r="AU5" s="982"/>
      <c r="AV5" s="982"/>
      <c r="AW5" s="982"/>
      <c r="AX5" s="982"/>
    </row>
    <row r="6" spans="2:50" ht="10.4" customHeight="1">
      <c r="B6" s="1000"/>
      <c r="C6" s="994"/>
      <c r="D6" s="990"/>
      <c r="E6" s="1031"/>
      <c r="F6" s="121"/>
      <c r="G6" s="992"/>
      <c r="H6" s="121"/>
      <c r="I6" s="121"/>
      <c r="J6" s="121"/>
      <c r="K6" s="121"/>
      <c r="L6" s="121"/>
      <c r="M6" s="121"/>
      <c r="N6" s="121"/>
      <c r="O6" s="982"/>
      <c r="P6" s="982"/>
      <c r="Q6" s="982"/>
      <c r="R6" s="982"/>
      <c r="S6" s="982"/>
      <c r="T6" s="982"/>
      <c r="U6" s="982"/>
      <c r="V6" s="982"/>
      <c r="W6" s="118" t="s">
        <v>520</v>
      </c>
      <c r="X6" s="984"/>
      <c r="Y6" s="984"/>
      <c r="Z6" s="984"/>
      <c r="AA6" s="984"/>
      <c r="AB6" s="982"/>
      <c r="AC6" s="118" t="s">
        <v>5338</v>
      </c>
      <c r="AD6" s="984"/>
      <c r="AE6" s="984"/>
      <c r="AF6" s="984"/>
      <c r="AG6" s="982"/>
      <c r="AH6" s="982"/>
      <c r="AI6" s="982" t="s">
        <v>284</v>
      </c>
      <c r="AJ6" s="982"/>
      <c r="AK6" s="982"/>
      <c r="AL6" s="982"/>
      <c r="AM6" s="982"/>
      <c r="AN6" s="982"/>
      <c r="AO6" s="982"/>
      <c r="AP6" s="982"/>
      <c r="AQ6" s="982"/>
      <c r="AR6" s="982"/>
      <c r="AS6" s="982"/>
      <c r="AT6" s="982"/>
      <c r="AU6" s="982"/>
      <c r="AV6" s="982"/>
      <c r="AW6" s="982"/>
      <c r="AX6" s="982"/>
    </row>
    <row r="7" spans="2:50" ht="17.149999999999999" customHeight="1" thickBot="1">
      <c r="B7" s="987" t="s">
        <v>141</v>
      </c>
      <c r="C7" s="994"/>
      <c r="D7" s="991"/>
      <c r="E7" s="1031"/>
      <c r="F7" s="121"/>
      <c r="G7" s="992"/>
      <c r="H7" s="121"/>
      <c r="I7" s="1048"/>
      <c r="J7" s="121"/>
      <c r="K7" s="1048"/>
      <c r="L7" s="1048"/>
      <c r="M7" s="965"/>
      <c r="N7" s="965"/>
      <c r="O7" s="982"/>
      <c r="P7" s="982"/>
      <c r="Q7" s="982"/>
      <c r="R7" s="982"/>
      <c r="S7" s="982"/>
      <c r="T7" s="982"/>
      <c r="U7" s="982"/>
      <c r="V7" s="984" t="s">
        <v>1430</v>
      </c>
      <c r="W7" s="984"/>
      <c r="X7" s="984"/>
      <c r="Y7" s="984"/>
      <c r="Z7" s="984"/>
      <c r="AA7" s="984"/>
      <c r="AB7" s="984" t="s">
        <v>1431</v>
      </c>
      <c r="AC7" s="984"/>
      <c r="AD7" s="984"/>
      <c r="AE7" s="984"/>
      <c r="AF7" s="984"/>
      <c r="AG7" s="982"/>
      <c r="AH7" s="982"/>
      <c r="AI7" s="982"/>
      <c r="AJ7" s="982"/>
      <c r="AK7" s="982"/>
      <c r="AL7" s="982"/>
      <c r="AM7" s="982"/>
      <c r="AN7" s="982"/>
      <c r="AO7" s="126" t="s">
        <v>5339</v>
      </c>
      <c r="AP7" s="982"/>
      <c r="AQ7" s="982"/>
      <c r="AR7" s="982"/>
      <c r="AS7" s="982"/>
      <c r="AT7" s="982" t="s">
        <v>285</v>
      </c>
      <c r="AU7" s="126"/>
      <c r="AV7" s="982"/>
      <c r="AW7" s="982"/>
      <c r="AX7" s="982"/>
    </row>
    <row r="8" spans="2:50" ht="38.25" customHeight="1" thickBot="1">
      <c r="B8" s="1022" t="s">
        <v>5340</v>
      </c>
      <c r="C8" s="1022" t="s">
        <v>100</v>
      </c>
      <c r="D8" s="1022" t="s">
        <v>78</v>
      </c>
      <c r="E8" s="1022" t="s">
        <v>532</v>
      </c>
      <c r="F8" s="1022" t="s">
        <v>286</v>
      </c>
      <c r="G8" s="1022" t="s">
        <v>101</v>
      </c>
      <c r="H8" s="1022" t="s">
        <v>5341</v>
      </c>
      <c r="I8" s="144" t="s">
        <v>1432</v>
      </c>
      <c r="J8" s="144" t="s">
        <v>1836</v>
      </c>
      <c r="K8" s="144" t="s">
        <v>5342</v>
      </c>
      <c r="L8" s="1134" t="s">
        <v>5343</v>
      </c>
      <c r="M8" s="964"/>
      <c r="N8" s="964"/>
      <c r="O8" s="1004" t="s">
        <v>478</v>
      </c>
      <c r="P8" s="1004" t="s">
        <v>5344</v>
      </c>
      <c r="Q8" s="1004" t="s">
        <v>5345</v>
      </c>
      <c r="R8" s="1004" t="s">
        <v>5346</v>
      </c>
      <c r="S8" s="1004" t="s">
        <v>503</v>
      </c>
      <c r="T8" s="995"/>
      <c r="U8" s="993"/>
      <c r="V8" s="1004" t="s">
        <v>518</v>
      </c>
      <c r="W8" s="1004" t="s">
        <v>517</v>
      </c>
      <c r="X8" s="1004" t="s">
        <v>516</v>
      </c>
      <c r="Y8" s="1004" t="s">
        <v>515</v>
      </c>
      <c r="Z8" s="1004" t="s">
        <v>514</v>
      </c>
      <c r="AA8" s="995"/>
      <c r="AB8" s="1004" t="s">
        <v>5347</v>
      </c>
      <c r="AC8" s="1004" t="s">
        <v>5348</v>
      </c>
      <c r="AD8" s="1004" t="s">
        <v>5349</v>
      </c>
      <c r="AE8" s="1004" t="s">
        <v>5350</v>
      </c>
      <c r="AF8" s="1004" t="s">
        <v>5351</v>
      </c>
      <c r="AG8" s="993"/>
      <c r="AH8" s="1004" t="s">
        <v>5352</v>
      </c>
      <c r="AI8" s="1004" t="s">
        <v>5353</v>
      </c>
      <c r="AJ8" s="1004" t="s">
        <v>5354</v>
      </c>
      <c r="AK8" s="1004" t="s">
        <v>5355</v>
      </c>
      <c r="AL8" s="1004" t="s">
        <v>5356</v>
      </c>
      <c r="AM8" s="993"/>
      <c r="AN8" s="1004" t="s">
        <v>513</v>
      </c>
      <c r="AO8" s="1004" t="s">
        <v>512</v>
      </c>
      <c r="AP8" s="1004" t="s">
        <v>511</v>
      </c>
      <c r="AQ8" s="1004" t="s">
        <v>510</v>
      </c>
      <c r="AR8" s="1004" t="s">
        <v>509</v>
      </c>
      <c r="AS8" s="993"/>
      <c r="AT8" s="1004" t="s">
        <v>508</v>
      </c>
      <c r="AU8" s="1004" t="s">
        <v>507</v>
      </c>
      <c r="AV8" s="1004" t="s">
        <v>506</v>
      </c>
      <c r="AW8" s="1004" t="s">
        <v>505</v>
      </c>
      <c r="AX8" s="1004" t="s">
        <v>504</v>
      </c>
    </row>
    <row r="9" spans="2:50" ht="18">
      <c r="B9" s="1308" t="s">
        <v>456</v>
      </c>
      <c r="C9" s="1313" t="s">
        <v>457</v>
      </c>
      <c r="D9" s="898" t="s">
        <v>1433</v>
      </c>
      <c r="E9" s="905">
        <v>4152</v>
      </c>
      <c r="F9" s="898">
        <v>800</v>
      </c>
      <c r="G9" s="578">
        <v>43081</v>
      </c>
      <c r="H9" s="578">
        <v>52763</v>
      </c>
      <c r="I9" s="1132">
        <f>194935000.8*2/1000000</f>
        <v>389.87000160000002</v>
      </c>
      <c r="J9" s="1240">
        <v>292.39999999999998</v>
      </c>
      <c r="K9" s="901" t="s">
        <v>5357</v>
      </c>
      <c r="L9" s="1135" t="s">
        <v>1662</v>
      </c>
      <c r="M9" s="963"/>
      <c r="N9" s="963"/>
      <c r="O9" s="1003">
        <v>0</v>
      </c>
      <c r="P9" s="1003">
        <v>0</v>
      </c>
      <c r="Q9" s="1003">
        <v>0.245</v>
      </c>
      <c r="R9" s="1003">
        <v>0</v>
      </c>
      <c r="S9" s="1003">
        <v>0.245</v>
      </c>
      <c r="T9" s="496"/>
      <c r="U9" s="998"/>
      <c r="V9" s="1002">
        <f>O9*$E9</f>
        <v>0</v>
      </c>
      <c r="W9" s="1002">
        <f>P9*$E9</f>
        <v>0</v>
      </c>
      <c r="X9" s="1002">
        <f>Q9*$E9</f>
        <v>1017.24</v>
      </c>
      <c r="Y9" s="1002">
        <f>R9*$E9</f>
        <v>0</v>
      </c>
      <c r="Z9" s="1002">
        <f>S9*$E9</f>
        <v>1017.24</v>
      </c>
      <c r="AA9" s="1000"/>
      <c r="AB9" s="1002">
        <f>IF($F9&gt;=230,O9*$E9,0)</f>
        <v>0</v>
      </c>
      <c r="AC9" s="1002">
        <f>IF($F9&gt;=230,P9*$E9,0)</f>
        <v>0</v>
      </c>
      <c r="AD9" s="1002">
        <f>IF($F9&gt;=230,Q9*$E9,0)</f>
        <v>1017.24</v>
      </c>
      <c r="AE9" s="1002">
        <f>IF($F9&gt;=230,R9*$E9,0)</f>
        <v>0</v>
      </c>
      <c r="AF9" s="1002">
        <f>IF($F9&gt;=230,S9*$E9,0)</f>
        <v>1017.24</v>
      </c>
      <c r="AG9" s="998"/>
      <c r="AH9" s="1003">
        <f>IF(O9&lt;&gt;0,1,0)</f>
        <v>0</v>
      </c>
      <c r="AI9" s="1003">
        <f t="shared" ref="AI9:AL24" si="0">IF(P9&lt;&gt;0,1,0)</f>
        <v>0</v>
      </c>
      <c r="AJ9" s="1003">
        <f t="shared" si="0"/>
        <v>1</v>
      </c>
      <c r="AK9" s="1003">
        <f t="shared" si="0"/>
        <v>0</v>
      </c>
      <c r="AL9" s="1003">
        <f t="shared" si="0"/>
        <v>1</v>
      </c>
      <c r="AM9" s="998"/>
      <c r="AN9" s="1002">
        <f>AH9*$E9</f>
        <v>0</v>
      </c>
      <c r="AO9" s="1002">
        <f>AI9*$E9</f>
        <v>0</v>
      </c>
      <c r="AP9" s="1002">
        <f>AJ9*$E9/2</f>
        <v>2076</v>
      </c>
      <c r="AQ9" s="1002">
        <f>AK9*$E9/2</f>
        <v>0</v>
      </c>
      <c r="AR9" s="1002">
        <f>AL9*$E9</f>
        <v>4152</v>
      </c>
      <c r="AS9" s="998"/>
      <c r="AT9" s="1002">
        <f>O9*$I9</f>
        <v>0</v>
      </c>
      <c r="AU9" s="1002">
        <f t="shared" ref="AU9:AX21" si="1">P9*$I9</f>
        <v>0</v>
      </c>
      <c r="AV9" s="1002">
        <f t="shared" si="1"/>
        <v>95.51815039200001</v>
      </c>
      <c r="AW9" s="1002">
        <f t="shared" si="1"/>
        <v>0</v>
      </c>
      <c r="AX9" s="1002">
        <f t="shared" si="1"/>
        <v>95.51815039200001</v>
      </c>
    </row>
    <row r="10" spans="2:50" ht="14.5">
      <c r="B10" s="1623" t="s">
        <v>113</v>
      </c>
      <c r="C10" s="911" t="s">
        <v>288</v>
      </c>
      <c r="D10" s="1521" t="s">
        <v>155</v>
      </c>
      <c r="E10" s="904">
        <v>373.9</v>
      </c>
      <c r="F10" s="894">
        <v>500</v>
      </c>
      <c r="G10" s="895">
        <v>41619</v>
      </c>
      <c r="H10" s="1526">
        <v>51318</v>
      </c>
      <c r="I10" s="900">
        <f>34246.44568/1000</f>
        <v>34.246445679999994</v>
      </c>
      <c r="J10" s="1530">
        <v>30.3606537</v>
      </c>
      <c r="K10" s="1554" t="s">
        <v>5358</v>
      </c>
      <c r="L10" s="1618" t="s">
        <v>1663</v>
      </c>
      <c r="M10" s="962"/>
      <c r="N10" s="962"/>
      <c r="O10" s="1003">
        <v>0</v>
      </c>
      <c r="P10" s="1003">
        <v>0</v>
      </c>
      <c r="Q10" s="1003">
        <v>0</v>
      </c>
      <c r="R10" s="1003">
        <v>0</v>
      </c>
      <c r="S10" s="1003">
        <v>0.49</v>
      </c>
      <c r="T10" s="496"/>
      <c r="U10" s="998"/>
      <c r="V10" s="1002">
        <f t="shared" ref="V10:Z66" si="2">O10*$E10</f>
        <v>0</v>
      </c>
      <c r="W10" s="1002">
        <f t="shared" si="2"/>
        <v>0</v>
      </c>
      <c r="X10" s="1002">
        <f t="shared" si="2"/>
        <v>0</v>
      </c>
      <c r="Y10" s="1002">
        <f t="shared" si="2"/>
        <v>0</v>
      </c>
      <c r="Z10" s="1002">
        <f t="shared" si="2"/>
        <v>183.21099999999998</v>
      </c>
      <c r="AA10" s="1000"/>
      <c r="AB10" s="1002">
        <f t="shared" ref="AB10:AF62" si="3">IF($F10&gt;=230,O10*$E10,0)</f>
        <v>0</v>
      </c>
      <c r="AC10" s="1002">
        <f t="shared" si="3"/>
        <v>0</v>
      </c>
      <c r="AD10" s="1002">
        <f t="shared" si="3"/>
        <v>0</v>
      </c>
      <c r="AE10" s="1002">
        <f t="shared" si="3"/>
        <v>0</v>
      </c>
      <c r="AF10" s="1002">
        <f t="shared" si="3"/>
        <v>183.21099999999998</v>
      </c>
      <c r="AG10" s="998"/>
      <c r="AH10" s="1003">
        <f t="shared" ref="AH10:AL65" si="4">IF(O10&lt;&gt;0,1,0)</f>
        <v>0</v>
      </c>
      <c r="AI10" s="1003">
        <f t="shared" si="0"/>
        <v>0</v>
      </c>
      <c r="AJ10" s="1003">
        <f t="shared" si="0"/>
        <v>0</v>
      </c>
      <c r="AK10" s="1003">
        <f t="shared" si="0"/>
        <v>0</v>
      </c>
      <c r="AL10" s="1003">
        <f t="shared" si="0"/>
        <v>1</v>
      </c>
      <c r="AM10" s="998"/>
      <c r="AN10" s="1002">
        <f t="shared" ref="AN10:AO66" si="5">AH10*$E10</f>
        <v>0</v>
      </c>
      <c r="AO10" s="1002">
        <f t="shared" si="5"/>
        <v>0</v>
      </c>
      <c r="AP10" s="1002">
        <f t="shared" ref="AP10:AQ66" si="6">AJ10*$E10/2</f>
        <v>0</v>
      </c>
      <c r="AQ10" s="1002">
        <f t="shared" si="6"/>
        <v>0</v>
      </c>
      <c r="AR10" s="1002">
        <f t="shared" ref="AR10:AR66" si="7">AL10*$E10</f>
        <v>373.9</v>
      </c>
      <c r="AS10" s="998"/>
      <c r="AT10" s="1002">
        <f t="shared" ref="AT10:AT21" si="8">O10*$I10</f>
        <v>0</v>
      </c>
      <c r="AU10" s="1002">
        <f t="shared" si="1"/>
        <v>0</v>
      </c>
      <c r="AV10" s="1002">
        <f t="shared" si="1"/>
        <v>0</v>
      </c>
      <c r="AW10" s="1002">
        <f t="shared" si="1"/>
        <v>0</v>
      </c>
      <c r="AX10" s="1002">
        <f t="shared" si="1"/>
        <v>16.780758383199995</v>
      </c>
    </row>
    <row r="11" spans="2:50" ht="14.5">
      <c r="B11" s="1624"/>
      <c r="C11" s="911" t="s">
        <v>289</v>
      </c>
      <c r="D11" s="1521"/>
      <c r="E11" s="904">
        <v>74.12</v>
      </c>
      <c r="F11" s="894">
        <v>230</v>
      </c>
      <c r="G11" s="895">
        <v>41619</v>
      </c>
      <c r="H11" s="1526"/>
      <c r="I11" s="900">
        <f>4143.24746/1000</f>
        <v>4.1432474599999995</v>
      </c>
      <c r="J11" s="1530"/>
      <c r="K11" s="1554"/>
      <c r="L11" s="1619"/>
      <c r="M11" s="962"/>
      <c r="N11" s="962"/>
      <c r="O11" s="1003">
        <v>0</v>
      </c>
      <c r="P11" s="1003">
        <v>0</v>
      </c>
      <c r="Q11" s="1003">
        <v>0</v>
      </c>
      <c r="R11" s="1003">
        <v>0</v>
      </c>
      <c r="S11" s="1003">
        <v>0.49</v>
      </c>
      <c r="T11" s="496"/>
      <c r="U11" s="998"/>
      <c r="V11" s="1002">
        <f t="shared" si="2"/>
        <v>0</v>
      </c>
      <c r="W11" s="1002">
        <f t="shared" si="2"/>
        <v>0</v>
      </c>
      <c r="X11" s="1002">
        <f t="shared" si="2"/>
        <v>0</v>
      </c>
      <c r="Y11" s="1002">
        <f t="shared" si="2"/>
        <v>0</v>
      </c>
      <c r="Z11" s="1002">
        <f t="shared" si="2"/>
        <v>36.318800000000003</v>
      </c>
      <c r="AA11" s="1000"/>
      <c r="AB11" s="1002">
        <f t="shared" si="3"/>
        <v>0</v>
      </c>
      <c r="AC11" s="1002">
        <f t="shared" si="3"/>
        <v>0</v>
      </c>
      <c r="AD11" s="1002">
        <f t="shared" si="3"/>
        <v>0</v>
      </c>
      <c r="AE11" s="1002">
        <f t="shared" si="3"/>
        <v>0</v>
      </c>
      <c r="AF11" s="1002">
        <f t="shared" si="3"/>
        <v>36.318800000000003</v>
      </c>
      <c r="AG11" s="998"/>
      <c r="AH11" s="1003">
        <f t="shared" si="4"/>
        <v>0</v>
      </c>
      <c r="AI11" s="1003">
        <f t="shared" si="0"/>
        <v>0</v>
      </c>
      <c r="AJ11" s="1003">
        <f t="shared" si="0"/>
        <v>0</v>
      </c>
      <c r="AK11" s="1003">
        <f t="shared" si="0"/>
        <v>0</v>
      </c>
      <c r="AL11" s="1003">
        <f t="shared" si="0"/>
        <v>1</v>
      </c>
      <c r="AM11" s="998"/>
      <c r="AN11" s="1002">
        <f t="shared" si="5"/>
        <v>0</v>
      </c>
      <c r="AO11" s="1002">
        <f t="shared" si="5"/>
        <v>0</v>
      </c>
      <c r="AP11" s="1002">
        <f t="shared" si="6"/>
        <v>0</v>
      </c>
      <c r="AQ11" s="1002">
        <f t="shared" si="6"/>
        <v>0</v>
      </c>
      <c r="AR11" s="1002">
        <f t="shared" si="7"/>
        <v>74.12</v>
      </c>
      <c r="AS11" s="998"/>
      <c r="AT11" s="1002">
        <f t="shared" si="8"/>
        <v>0</v>
      </c>
      <c r="AU11" s="1002">
        <f t="shared" si="1"/>
        <v>0</v>
      </c>
      <c r="AV11" s="1002">
        <f t="shared" si="1"/>
        <v>0</v>
      </c>
      <c r="AW11" s="1002">
        <f t="shared" si="1"/>
        <v>0</v>
      </c>
      <c r="AX11" s="1002">
        <f t="shared" si="1"/>
        <v>2.0301912553999997</v>
      </c>
    </row>
    <row r="12" spans="2:50" ht="14.5">
      <c r="B12" s="1624"/>
      <c r="C12" s="911" t="s">
        <v>718</v>
      </c>
      <c r="D12" s="1521"/>
      <c r="E12" s="904">
        <v>30.53</v>
      </c>
      <c r="F12" s="894">
        <v>230</v>
      </c>
      <c r="G12" s="895">
        <v>41620</v>
      </c>
      <c r="H12" s="1526"/>
      <c r="I12" s="900">
        <f>2091.17846/1000</f>
        <v>2.0911784600000001</v>
      </c>
      <c r="J12" s="1530"/>
      <c r="K12" s="1554"/>
      <c r="L12" s="1619"/>
      <c r="M12" s="962"/>
      <c r="N12" s="962"/>
      <c r="O12" s="1003">
        <v>0</v>
      </c>
      <c r="P12" s="1003">
        <v>0</v>
      </c>
      <c r="Q12" s="1003">
        <v>0</v>
      </c>
      <c r="R12" s="1003">
        <v>0</v>
      </c>
      <c r="S12" s="1003">
        <v>0.49</v>
      </c>
      <c r="T12" s="496"/>
      <c r="U12" s="998"/>
      <c r="V12" s="1002">
        <f t="shared" si="2"/>
        <v>0</v>
      </c>
      <c r="W12" s="1002">
        <f t="shared" si="2"/>
        <v>0</v>
      </c>
      <c r="X12" s="1002">
        <f t="shared" si="2"/>
        <v>0</v>
      </c>
      <c r="Y12" s="1002">
        <f t="shared" si="2"/>
        <v>0</v>
      </c>
      <c r="Z12" s="1002">
        <f t="shared" si="2"/>
        <v>14.9597</v>
      </c>
      <c r="AA12" s="1000"/>
      <c r="AB12" s="1002">
        <f t="shared" si="3"/>
        <v>0</v>
      </c>
      <c r="AC12" s="1002">
        <f t="shared" si="3"/>
        <v>0</v>
      </c>
      <c r="AD12" s="1002">
        <f t="shared" si="3"/>
        <v>0</v>
      </c>
      <c r="AE12" s="1002">
        <f t="shared" si="3"/>
        <v>0</v>
      </c>
      <c r="AF12" s="1002">
        <f t="shared" si="3"/>
        <v>14.9597</v>
      </c>
      <c r="AG12" s="998"/>
      <c r="AH12" s="1003">
        <f t="shared" si="4"/>
        <v>0</v>
      </c>
      <c r="AI12" s="1003">
        <f t="shared" si="0"/>
        <v>0</v>
      </c>
      <c r="AJ12" s="1003">
        <f t="shared" si="0"/>
        <v>0</v>
      </c>
      <c r="AK12" s="1003">
        <f t="shared" si="0"/>
        <v>0</v>
      </c>
      <c r="AL12" s="1003">
        <f t="shared" si="0"/>
        <v>1</v>
      </c>
      <c r="AM12" s="998"/>
      <c r="AN12" s="1002">
        <f t="shared" si="5"/>
        <v>0</v>
      </c>
      <c r="AO12" s="1002">
        <f t="shared" si="5"/>
        <v>0</v>
      </c>
      <c r="AP12" s="1002">
        <f t="shared" si="6"/>
        <v>0</v>
      </c>
      <c r="AQ12" s="1002">
        <f t="shared" si="6"/>
        <v>0</v>
      </c>
      <c r="AR12" s="1002">
        <f t="shared" si="7"/>
        <v>30.53</v>
      </c>
      <c r="AS12" s="998"/>
      <c r="AT12" s="1002">
        <f t="shared" si="8"/>
        <v>0</v>
      </c>
      <c r="AU12" s="1002">
        <f t="shared" si="1"/>
        <v>0</v>
      </c>
      <c r="AV12" s="1002">
        <f t="shared" si="1"/>
        <v>0</v>
      </c>
      <c r="AW12" s="1002">
        <f t="shared" si="1"/>
        <v>0</v>
      </c>
      <c r="AX12" s="1002">
        <f t="shared" si="1"/>
        <v>1.0246774454000001</v>
      </c>
    </row>
    <row r="13" spans="2:50" ht="18">
      <c r="B13" s="1308" t="s">
        <v>458</v>
      </c>
      <c r="C13" s="910" t="s">
        <v>459</v>
      </c>
      <c r="D13" s="898" t="s">
        <v>1434</v>
      </c>
      <c r="E13" s="905">
        <v>4858.9579999999996</v>
      </c>
      <c r="F13" s="898">
        <v>600</v>
      </c>
      <c r="G13" s="578">
        <v>41604</v>
      </c>
      <c r="H13" s="578">
        <v>50826</v>
      </c>
      <c r="I13" s="1132">
        <v>387.7</v>
      </c>
      <c r="J13" s="1240">
        <v>290.8</v>
      </c>
      <c r="K13" s="901" t="s">
        <v>5359</v>
      </c>
      <c r="L13" s="1135" t="s">
        <v>1664</v>
      </c>
      <c r="M13" s="963"/>
      <c r="N13" s="963"/>
      <c r="O13" s="1003">
        <v>0</v>
      </c>
      <c r="P13" s="1003">
        <v>0.245</v>
      </c>
      <c r="Q13" s="1003">
        <v>0</v>
      </c>
      <c r="R13" s="1003">
        <v>0</v>
      </c>
      <c r="S13" s="1003">
        <v>0.245</v>
      </c>
      <c r="T13" s="496"/>
      <c r="U13" s="998"/>
      <c r="V13" s="1002">
        <f t="shared" si="2"/>
        <v>0</v>
      </c>
      <c r="W13" s="1002">
        <f t="shared" si="2"/>
        <v>1190.44471</v>
      </c>
      <c r="X13" s="1002">
        <f t="shared" si="2"/>
        <v>0</v>
      </c>
      <c r="Y13" s="1002">
        <f t="shared" si="2"/>
        <v>0</v>
      </c>
      <c r="Z13" s="1002">
        <f t="shared" si="2"/>
        <v>1190.44471</v>
      </c>
      <c r="AA13" s="1000"/>
      <c r="AB13" s="1002">
        <f t="shared" si="3"/>
        <v>0</v>
      </c>
      <c r="AC13" s="1002">
        <f t="shared" si="3"/>
        <v>1190.44471</v>
      </c>
      <c r="AD13" s="1002">
        <f t="shared" si="3"/>
        <v>0</v>
      </c>
      <c r="AE13" s="1002">
        <f t="shared" si="3"/>
        <v>0</v>
      </c>
      <c r="AF13" s="1002">
        <f t="shared" si="3"/>
        <v>1190.44471</v>
      </c>
      <c r="AG13" s="998"/>
      <c r="AH13" s="1003">
        <f t="shared" si="4"/>
        <v>0</v>
      </c>
      <c r="AI13" s="1003">
        <f t="shared" si="0"/>
        <v>1</v>
      </c>
      <c r="AJ13" s="1003">
        <f t="shared" si="0"/>
        <v>0</v>
      </c>
      <c r="AK13" s="1003">
        <f t="shared" si="0"/>
        <v>0</v>
      </c>
      <c r="AL13" s="1003">
        <f t="shared" si="0"/>
        <v>1</v>
      </c>
      <c r="AM13" s="998"/>
      <c r="AN13" s="1002">
        <f t="shared" si="5"/>
        <v>0</v>
      </c>
      <c r="AO13" s="1002">
        <f t="shared" si="5"/>
        <v>4858.9579999999996</v>
      </c>
      <c r="AP13" s="1002">
        <f t="shared" si="6"/>
        <v>0</v>
      </c>
      <c r="AQ13" s="1002">
        <f t="shared" si="6"/>
        <v>0</v>
      </c>
      <c r="AR13" s="1002">
        <f t="shared" si="7"/>
        <v>4858.9579999999996</v>
      </c>
      <c r="AS13" s="998"/>
      <c r="AT13" s="1002">
        <f t="shared" si="8"/>
        <v>0</v>
      </c>
      <c r="AU13" s="1002">
        <f t="shared" si="1"/>
        <v>94.986499999999992</v>
      </c>
      <c r="AV13" s="1002">
        <f t="shared" si="1"/>
        <v>0</v>
      </c>
      <c r="AW13" s="1002">
        <f t="shared" si="1"/>
        <v>0</v>
      </c>
      <c r="AX13" s="1002">
        <f t="shared" si="1"/>
        <v>94.986499999999992</v>
      </c>
    </row>
    <row r="14" spans="2:50" ht="14.5">
      <c r="B14" s="1623" t="s">
        <v>104</v>
      </c>
      <c r="C14" s="911" t="s">
        <v>290</v>
      </c>
      <c r="D14" s="1521" t="s">
        <v>82</v>
      </c>
      <c r="E14" s="904">
        <v>218</v>
      </c>
      <c r="F14" s="894">
        <v>500</v>
      </c>
      <c r="G14" s="895">
        <v>42309</v>
      </c>
      <c r="H14" s="1526">
        <v>51836</v>
      </c>
      <c r="I14" s="1530">
        <f>86.763</f>
        <v>86.763000000000005</v>
      </c>
      <c r="J14" s="1530">
        <f>21.7*3</f>
        <v>65.099999999999994</v>
      </c>
      <c r="K14" s="1554" t="s">
        <v>5360</v>
      </c>
      <c r="L14" s="1618" t="s">
        <v>1665</v>
      </c>
      <c r="M14" s="961"/>
      <c r="N14" s="961"/>
      <c r="O14" s="1003">
        <v>0</v>
      </c>
      <c r="P14" s="1003">
        <v>0.49</v>
      </c>
      <c r="Q14" s="1003">
        <v>0</v>
      </c>
      <c r="R14" s="1003">
        <v>0</v>
      </c>
      <c r="S14" s="1003">
        <v>0</v>
      </c>
      <c r="T14" s="496"/>
      <c r="U14" s="998"/>
      <c r="V14" s="1002">
        <f t="shared" si="2"/>
        <v>0</v>
      </c>
      <c r="W14" s="1002">
        <f t="shared" si="2"/>
        <v>106.82</v>
      </c>
      <c r="X14" s="1002">
        <f t="shared" si="2"/>
        <v>0</v>
      </c>
      <c r="Y14" s="1002">
        <f t="shared" si="2"/>
        <v>0</v>
      </c>
      <c r="Z14" s="1002">
        <f t="shared" si="2"/>
        <v>0</v>
      </c>
      <c r="AA14" s="1000"/>
      <c r="AB14" s="1002">
        <f t="shared" si="3"/>
        <v>0</v>
      </c>
      <c r="AC14" s="1002">
        <f t="shared" si="3"/>
        <v>106.82</v>
      </c>
      <c r="AD14" s="1002">
        <f t="shared" si="3"/>
        <v>0</v>
      </c>
      <c r="AE14" s="1002">
        <f t="shared" si="3"/>
        <v>0</v>
      </c>
      <c r="AF14" s="1002">
        <f t="shared" si="3"/>
        <v>0</v>
      </c>
      <c r="AG14" s="998"/>
      <c r="AH14" s="1003">
        <f t="shared" si="4"/>
        <v>0</v>
      </c>
      <c r="AI14" s="1003">
        <f t="shared" si="0"/>
        <v>1</v>
      </c>
      <c r="AJ14" s="1003">
        <f t="shared" si="0"/>
        <v>0</v>
      </c>
      <c r="AK14" s="1003">
        <f t="shared" si="0"/>
        <v>0</v>
      </c>
      <c r="AL14" s="1003">
        <f t="shared" si="0"/>
        <v>0</v>
      </c>
      <c r="AM14" s="998"/>
      <c r="AN14" s="1002">
        <f t="shared" si="5"/>
        <v>0</v>
      </c>
      <c r="AO14" s="1002">
        <f t="shared" si="5"/>
        <v>218</v>
      </c>
      <c r="AP14" s="1002">
        <f t="shared" si="6"/>
        <v>0</v>
      </c>
      <c r="AQ14" s="1002">
        <f t="shared" si="6"/>
        <v>0</v>
      </c>
      <c r="AR14" s="1002">
        <f t="shared" si="7"/>
        <v>0</v>
      </c>
      <c r="AS14" s="998"/>
      <c r="AT14" s="1002">
        <f t="shared" si="8"/>
        <v>0</v>
      </c>
      <c r="AU14" s="1002">
        <f t="shared" si="1"/>
        <v>42.513870000000004</v>
      </c>
      <c r="AV14" s="1002">
        <f t="shared" si="1"/>
        <v>0</v>
      </c>
      <c r="AW14" s="1002">
        <f t="shared" si="1"/>
        <v>0</v>
      </c>
      <c r="AX14" s="1002">
        <f t="shared" si="1"/>
        <v>0</v>
      </c>
    </row>
    <row r="15" spans="2:50" ht="14.5">
      <c r="B15" s="1624"/>
      <c r="C15" s="911" t="s">
        <v>291</v>
      </c>
      <c r="D15" s="1521"/>
      <c r="E15" s="904">
        <v>194</v>
      </c>
      <c r="F15" s="894">
        <v>500</v>
      </c>
      <c r="G15" s="895">
        <v>42309</v>
      </c>
      <c r="H15" s="1526"/>
      <c r="I15" s="1530"/>
      <c r="J15" s="1530"/>
      <c r="K15" s="1554"/>
      <c r="L15" s="1619"/>
      <c r="M15" s="962"/>
      <c r="N15" s="962"/>
      <c r="O15" s="1003">
        <v>0</v>
      </c>
      <c r="P15" s="1003">
        <v>0.49</v>
      </c>
      <c r="Q15" s="1003">
        <v>0</v>
      </c>
      <c r="R15" s="1003">
        <v>0</v>
      </c>
      <c r="S15" s="1003">
        <v>0</v>
      </c>
      <c r="T15" s="496"/>
      <c r="U15" s="998"/>
      <c r="V15" s="1002">
        <f t="shared" si="2"/>
        <v>0</v>
      </c>
      <c r="W15" s="1002">
        <f t="shared" si="2"/>
        <v>95.06</v>
      </c>
      <c r="X15" s="1002">
        <f t="shared" si="2"/>
        <v>0</v>
      </c>
      <c r="Y15" s="1002">
        <f t="shared" si="2"/>
        <v>0</v>
      </c>
      <c r="Z15" s="1002">
        <f t="shared" si="2"/>
        <v>0</v>
      </c>
      <c r="AA15" s="1000"/>
      <c r="AB15" s="1002">
        <f t="shared" si="3"/>
        <v>0</v>
      </c>
      <c r="AC15" s="1002">
        <f t="shared" si="3"/>
        <v>95.06</v>
      </c>
      <c r="AD15" s="1002">
        <f t="shared" si="3"/>
        <v>0</v>
      </c>
      <c r="AE15" s="1002">
        <f t="shared" si="3"/>
        <v>0</v>
      </c>
      <c r="AF15" s="1002">
        <f t="shared" si="3"/>
        <v>0</v>
      </c>
      <c r="AG15" s="998"/>
      <c r="AH15" s="1003">
        <f t="shared" si="4"/>
        <v>0</v>
      </c>
      <c r="AI15" s="1003">
        <f t="shared" si="0"/>
        <v>1</v>
      </c>
      <c r="AJ15" s="1003">
        <f t="shared" si="0"/>
        <v>0</v>
      </c>
      <c r="AK15" s="1003">
        <f t="shared" si="0"/>
        <v>0</v>
      </c>
      <c r="AL15" s="1003">
        <f t="shared" si="0"/>
        <v>0</v>
      </c>
      <c r="AM15" s="998"/>
      <c r="AN15" s="1002">
        <f t="shared" si="5"/>
        <v>0</v>
      </c>
      <c r="AO15" s="1002">
        <f t="shared" si="5"/>
        <v>194</v>
      </c>
      <c r="AP15" s="1002">
        <f t="shared" si="6"/>
        <v>0</v>
      </c>
      <c r="AQ15" s="1002">
        <f t="shared" si="6"/>
        <v>0</v>
      </c>
      <c r="AR15" s="1002">
        <f t="shared" si="7"/>
        <v>0</v>
      </c>
      <c r="AS15" s="998"/>
      <c r="AT15" s="1002">
        <f t="shared" si="8"/>
        <v>0</v>
      </c>
      <c r="AU15" s="1002">
        <f t="shared" si="1"/>
        <v>0</v>
      </c>
      <c r="AV15" s="1002">
        <f t="shared" si="1"/>
        <v>0</v>
      </c>
      <c r="AW15" s="1002">
        <f t="shared" si="1"/>
        <v>0</v>
      </c>
      <c r="AX15" s="1002">
        <f t="shared" si="1"/>
        <v>0</v>
      </c>
    </row>
    <row r="16" spans="2:50" ht="14.5">
      <c r="B16" s="1624"/>
      <c r="C16" s="911" t="s">
        <v>292</v>
      </c>
      <c r="D16" s="1521"/>
      <c r="E16" s="904">
        <v>209</v>
      </c>
      <c r="F16" s="894">
        <v>500</v>
      </c>
      <c r="G16" s="895">
        <v>42339</v>
      </c>
      <c r="H16" s="1526"/>
      <c r="I16" s="1530"/>
      <c r="J16" s="1530"/>
      <c r="K16" s="1554"/>
      <c r="L16" s="1619" t="s">
        <v>1064</v>
      </c>
      <c r="M16" s="962"/>
      <c r="N16" s="962"/>
      <c r="O16" s="1003">
        <v>0</v>
      </c>
      <c r="P16" s="1003">
        <v>0.49</v>
      </c>
      <c r="Q16" s="1003">
        <v>0</v>
      </c>
      <c r="R16" s="1003">
        <v>0</v>
      </c>
      <c r="S16" s="1003">
        <v>0</v>
      </c>
      <c r="T16" s="496"/>
      <c r="U16" s="998"/>
      <c r="V16" s="1002">
        <f t="shared" si="2"/>
        <v>0</v>
      </c>
      <c r="W16" s="1002">
        <f t="shared" si="2"/>
        <v>102.41</v>
      </c>
      <c r="X16" s="1002">
        <f t="shared" si="2"/>
        <v>0</v>
      </c>
      <c r="Y16" s="1002">
        <f t="shared" si="2"/>
        <v>0</v>
      </c>
      <c r="Z16" s="1002">
        <f t="shared" si="2"/>
        <v>0</v>
      </c>
      <c r="AA16" s="1000"/>
      <c r="AB16" s="1002">
        <f t="shared" si="3"/>
        <v>0</v>
      </c>
      <c r="AC16" s="1002">
        <f t="shared" si="3"/>
        <v>102.41</v>
      </c>
      <c r="AD16" s="1002">
        <f t="shared" si="3"/>
        <v>0</v>
      </c>
      <c r="AE16" s="1002">
        <f t="shared" si="3"/>
        <v>0</v>
      </c>
      <c r="AF16" s="1002">
        <f t="shared" si="3"/>
        <v>0</v>
      </c>
      <c r="AG16" s="998"/>
      <c r="AH16" s="1003">
        <f t="shared" si="4"/>
        <v>0</v>
      </c>
      <c r="AI16" s="1003">
        <f t="shared" si="0"/>
        <v>1</v>
      </c>
      <c r="AJ16" s="1003">
        <f t="shared" si="0"/>
        <v>0</v>
      </c>
      <c r="AK16" s="1003">
        <f t="shared" si="0"/>
        <v>0</v>
      </c>
      <c r="AL16" s="1003">
        <f t="shared" si="0"/>
        <v>0</v>
      </c>
      <c r="AM16" s="998"/>
      <c r="AN16" s="1002">
        <f t="shared" si="5"/>
        <v>0</v>
      </c>
      <c r="AO16" s="1002">
        <f t="shared" si="5"/>
        <v>209</v>
      </c>
      <c r="AP16" s="1002">
        <f t="shared" si="6"/>
        <v>0</v>
      </c>
      <c r="AQ16" s="1002">
        <f t="shared" si="6"/>
        <v>0</v>
      </c>
      <c r="AR16" s="1002">
        <f t="shared" si="7"/>
        <v>0</v>
      </c>
      <c r="AS16" s="998"/>
      <c r="AT16" s="1002">
        <f t="shared" si="8"/>
        <v>0</v>
      </c>
      <c r="AU16" s="1002">
        <f t="shared" si="1"/>
        <v>0</v>
      </c>
      <c r="AV16" s="1002">
        <f t="shared" si="1"/>
        <v>0</v>
      </c>
      <c r="AW16" s="1002">
        <f t="shared" si="1"/>
        <v>0</v>
      </c>
      <c r="AX16" s="1002">
        <f t="shared" si="1"/>
        <v>0</v>
      </c>
    </row>
    <row r="17" spans="2:50" ht="14.5">
      <c r="B17" s="1624"/>
      <c r="C17" s="911" t="s">
        <v>293</v>
      </c>
      <c r="D17" s="1521"/>
      <c r="E17" s="904">
        <v>12</v>
      </c>
      <c r="F17" s="894">
        <v>230</v>
      </c>
      <c r="G17" s="895">
        <v>42430</v>
      </c>
      <c r="H17" s="1526"/>
      <c r="I17" s="1530"/>
      <c r="J17" s="1530"/>
      <c r="K17" s="1554"/>
      <c r="L17" s="1619"/>
      <c r="M17" s="962"/>
      <c r="N17" s="962"/>
      <c r="O17" s="1003">
        <v>0</v>
      </c>
      <c r="P17" s="1003">
        <v>0.49</v>
      </c>
      <c r="Q17" s="1003">
        <v>0</v>
      </c>
      <c r="R17" s="1003">
        <v>0</v>
      </c>
      <c r="S17" s="1003">
        <v>0</v>
      </c>
      <c r="T17" s="496"/>
      <c r="U17" s="998"/>
      <c r="V17" s="1002">
        <f t="shared" si="2"/>
        <v>0</v>
      </c>
      <c r="W17" s="1002">
        <f t="shared" si="2"/>
        <v>5.88</v>
      </c>
      <c r="X17" s="1002">
        <f t="shared" si="2"/>
        <v>0</v>
      </c>
      <c r="Y17" s="1002">
        <f t="shared" si="2"/>
        <v>0</v>
      </c>
      <c r="Z17" s="1002">
        <f t="shared" si="2"/>
        <v>0</v>
      </c>
      <c r="AA17" s="1000"/>
      <c r="AB17" s="1002">
        <f t="shared" si="3"/>
        <v>0</v>
      </c>
      <c r="AC17" s="1002">
        <f t="shared" si="3"/>
        <v>5.88</v>
      </c>
      <c r="AD17" s="1002">
        <f t="shared" si="3"/>
        <v>0</v>
      </c>
      <c r="AE17" s="1002">
        <f t="shared" si="3"/>
        <v>0</v>
      </c>
      <c r="AF17" s="1002">
        <f t="shared" si="3"/>
        <v>0</v>
      </c>
      <c r="AG17" s="998"/>
      <c r="AH17" s="1003">
        <f t="shared" si="4"/>
        <v>0</v>
      </c>
      <c r="AI17" s="1003">
        <f t="shared" si="0"/>
        <v>1</v>
      </c>
      <c r="AJ17" s="1003">
        <f t="shared" si="0"/>
        <v>0</v>
      </c>
      <c r="AK17" s="1003">
        <f t="shared" si="0"/>
        <v>0</v>
      </c>
      <c r="AL17" s="1003">
        <f t="shared" si="0"/>
        <v>0</v>
      </c>
      <c r="AM17" s="998"/>
      <c r="AN17" s="1002">
        <f t="shared" si="5"/>
        <v>0</v>
      </c>
      <c r="AO17" s="1002">
        <f t="shared" si="5"/>
        <v>12</v>
      </c>
      <c r="AP17" s="1002">
        <f t="shared" si="6"/>
        <v>0</v>
      </c>
      <c r="AQ17" s="1002">
        <f t="shared" si="6"/>
        <v>0</v>
      </c>
      <c r="AR17" s="1002">
        <f t="shared" si="7"/>
        <v>0</v>
      </c>
      <c r="AS17" s="998"/>
      <c r="AT17" s="1002">
        <f t="shared" si="8"/>
        <v>0</v>
      </c>
      <c r="AU17" s="1002">
        <f t="shared" si="1"/>
        <v>0</v>
      </c>
      <c r="AV17" s="1002">
        <f t="shared" si="1"/>
        <v>0</v>
      </c>
      <c r="AW17" s="1002">
        <f t="shared" si="1"/>
        <v>0</v>
      </c>
      <c r="AX17" s="1002">
        <f t="shared" si="1"/>
        <v>0</v>
      </c>
    </row>
    <row r="18" spans="2:50" ht="14.5">
      <c r="B18" s="1308" t="s">
        <v>1835</v>
      </c>
      <c r="C18" s="910" t="s">
        <v>719</v>
      </c>
      <c r="D18" s="1245" t="s">
        <v>483</v>
      </c>
      <c r="E18" s="905">
        <v>69.34</v>
      </c>
      <c r="F18" s="898">
        <v>230</v>
      </c>
      <c r="G18" s="578">
        <v>42632</v>
      </c>
      <c r="H18" s="578">
        <v>52730</v>
      </c>
      <c r="I18" s="1132">
        <v>5.6208161299999997</v>
      </c>
      <c r="J18" s="1245" t="s">
        <v>5361</v>
      </c>
      <c r="K18" s="901" t="s">
        <v>5362</v>
      </c>
      <c r="L18" s="1135" t="s">
        <v>1666</v>
      </c>
      <c r="M18" s="963"/>
      <c r="N18" s="963"/>
      <c r="O18" s="1003">
        <v>0</v>
      </c>
      <c r="P18" s="1003">
        <v>0</v>
      </c>
      <c r="Q18" s="1003">
        <v>0</v>
      </c>
      <c r="R18" s="1003">
        <v>0</v>
      </c>
      <c r="S18" s="1003">
        <v>0.499</v>
      </c>
      <c r="T18" s="496"/>
      <c r="U18" s="998"/>
      <c r="V18" s="1002">
        <f t="shared" si="2"/>
        <v>0</v>
      </c>
      <c r="W18" s="1002">
        <f t="shared" si="2"/>
        <v>0</v>
      </c>
      <c r="X18" s="1002">
        <f t="shared" si="2"/>
        <v>0</v>
      </c>
      <c r="Y18" s="1002">
        <f t="shared" si="2"/>
        <v>0</v>
      </c>
      <c r="Z18" s="1002">
        <f t="shared" si="2"/>
        <v>34.600660000000005</v>
      </c>
      <c r="AA18" s="1000"/>
      <c r="AB18" s="1002">
        <f t="shared" si="3"/>
        <v>0</v>
      </c>
      <c r="AC18" s="1002">
        <f t="shared" si="3"/>
        <v>0</v>
      </c>
      <c r="AD18" s="1002">
        <f t="shared" si="3"/>
        <v>0</v>
      </c>
      <c r="AE18" s="1002">
        <f t="shared" si="3"/>
        <v>0</v>
      </c>
      <c r="AF18" s="1002">
        <f t="shared" si="3"/>
        <v>34.600660000000005</v>
      </c>
      <c r="AG18" s="998"/>
      <c r="AH18" s="1003">
        <f t="shared" si="4"/>
        <v>0</v>
      </c>
      <c r="AI18" s="1003">
        <f t="shared" si="0"/>
        <v>0</v>
      </c>
      <c r="AJ18" s="1003">
        <f t="shared" si="0"/>
        <v>0</v>
      </c>
      <c r="AK18" s="1003">
        <f t="shared" si="0"/>
        <v>0</v>
      </c>
      <c r="AL18" s="1003">
        <f t="shared" si="0"/>
        <v>1</v>
      </c>
      <c r="AM18" s="998"/>
      <c r="AN18" s="1002">
        <f t="shared" si="5"/>
        <v>0</v>
      </c>
      <c r="AO18" s="1002">
        <f t="shared" si="5"/>
        <v>0</v>
      </c>
      <c r="AP18" s="1002">
        <f t="shared" si="6"/>
        <v>0</v>
      </c>
      <c r="AQ18" s="1002">
        <f t="shared" si="6"/>
        <v>0</v>
      </c>
      <c r="AR18" s="1002">
        <f t="shared" si="7"/>
        <v>69.34</v>
      </c>
      <c r="AS18" s="998"/>
      <c r="AT18" s="1002">
        <f t="shared" si="8"/>
        <v>0</v>
      </c>
      <c r="AU18" s="1002">
        <f t="shared" si="1"/>
        <v>0</v>
      </c>
      <c r="AV18" s="1002">
        <f t="shared" si="1"/>
        <v>0</v>
      </c>
      <c r="AW18" s="1002">
        <f t="shared" si="1"/>
        <v>0</v>
      </c>
      <c r="AX18" s="1002">
        <f t="shared" si="1"/>
        <v>2.8047872488699999</v>
      </c>
    </row>
    <row r="19" spans="2:50" ht="14.5">
      <c r="B19" s="1623" t="s">
        <v>114</v>
      </c>
      <c r="C19" s="911" t="s">
        <v>720</v>
      </c>
      <c r="D19" s="1521" t="s">
        <v>5363</v>
      </c>
      <c r="E19" s="904">
        <v>136.18</v>
      </c>
      <c r="F19" s="894">
        <v>500</v>
      </c>
      <c r="G19" s="895">
        <v>44358</v>
      </c>
      <c r="H19" s="1526">
        <v>51318</v>
      </c>
      <c r="I19" s="900">
        <f>16050.59217/1000</f>
        <v>16.050592170000002</v>
      </c>
      <c r="J19" s="1530">
        <v>23.466790280000001</v>
      </c>
      <c r="K19" s="1554" t="s">
        <v>5364</v>
      </c>
      <c r="L19" s="1618" t="s">
        <v>1667</v>
      </c>
      <c r="M19" s="960"/>
      <c r="N19" s="960"/>
      <c r="O19" s="1003">
        <v>0</v>
      </c>
      <c r="P19" s="1003">
        <v>0</v>
      </c>
      <c r="Q19" s="1003">
        <v>0</v>
      </c>
      <c r="R19" s="1003">
        <v>0</v>
      </c>
      <c r="S19" s="1003">
        <v>0.49</v>
      </c>
      <c r="T19" s="496"/>
      <c r="U19" s="998"/>
      <c r="V19" s="1002">
        <f t="shared" si="2"/>
        <v>0</v>
      </c>
      <c r="W19" s="1002">
        <f t="shared" si="2"/>
        <v>0</v>
      </c>
      <c r="X19" s="1002">
        <f t="shared" si="2"/>
        <v>0</v>
      </c>
      <c r="Y19" s="1002">
        <f t="shared" si="2"/>
        <v>0</v>
      </c>
      <c r="Z19" s="1002">
        <f t="shared" si="2"/>
        <v>66.728200000000001</v>
      </c>
      <c r="AA19" s="1000"/>
      <c r="AB19" s="1002">
        <f t="shared" si="3"/>
        <v>0</v>
      </c>
      <c r="AC19" s="1002">
        <f t="shared" si="3"/>
        <v>0</v>
      </c>
      <c r="AD19" s="1002">
        <f t="shared" si="3"/>
        <v>0</v>
      </c>
      <c r="AE19" s="1002">
        <f t="shared" si="3"/>
        <v>0</v>
      </c>
      <c r="AF19" s="1002">
        <f t="shared" si="3"/>
        <v>66.728200000000001</v>
      </c>
      <c r="AG19" s="998"/>
      <c r="AH19" s="1003">
        <f t="shared" si="4"/>
        <v>0</v>
      </c>
      <c r="AI19" s="1003">
        <f t="shared" si="0"/>
        <v>0</v>
      </c>
      <c r="AJ19" s="1003">
        <f t="shared" si="0"/>
        <v>0</v>
      </c>
      <c r="AK19" s="1003">
        <f t="shared" si="0"/>
        <v>0</v>
      </c>
      <c r="AL19" s="1003">
        <f t="shared" si="0"/>
        <v>1</v>
      </c>
      <c r="AM19" s="998"/>
      <c r="AN19" s="1002">
        <f t="shared" si="5"/>
        <v>0</v>
      </c>
      <c r="AO19" s="1002">
        <f t="shared" si="5"/>
        <v>0</v>
      </c>
      <c r="AP19" s="1002">
        <f t="shared" si="6"/>
        <v>0</v>
      </c>
      <c r="AQ19" s="1002">
        <f t="shared" si="6"/>
        <v>0</v>
      </c>
      <c r="AR19" s="1002">
        <f t="shared" si="7"/>
        <v>136.18</v>
      </c>
      <c r="AS19" s="998"/>
      <c r="AT19" s="1002">
        <f t="shared" si="8"/>
        <v>0</v>
      </c>
      <c r="AU19" s="1002">
        <f t="shared" si="1"/>
        <v>0</v>
      </c>
      <c r="AV19" s="1002">
        <f t="shared" si="1"/>
        <v>0</v>
      </c>
      <c r="AW19" s="1002">
        <f t="shared" si="1"/>
        <v>0</v>
      </c>
      <c r="AX19" s="1002">
        <f t="shared" si="1"/>
        <v>7.8647901633000004</v>
      </c>
    </row>
    <row r="20" spans="2:50" ht="14.5">
      <c r="B20" s="1624"/>
      <c r="C20" s="911" t="s">
        <v>721</v>
      </c>
      <c r="D20" s="1521"/>
      <c r="E20" s="904">
        <v>118.57</v>
      </c>
      <c r="F20" s="894">
        <v>500</v>
      </c>
      <c r="G20" s="895">
        <v>44358</v>
      </c>
      <c r="H20" s="1526"/>
      <c r="I20" s="900">
        <f>13916.95207/1000</f>
        <v>13.916952069999999</v>
      </c>
      <c r="J20" s="1530"/>
      <c r="K20" s="1554"/>
      <c r="L20" s="1619"/>
      <c r="M20" s="960"/>
      <c r="N20" s="960"/>
      <c r="O20" s="1003">
        <v>0</v>
      </c>
      <c r="P20" s="1003">
        <v>0</v>
      </c>
      <c r="Q20" s="1003">
        <v>0</v>
      </c>
      <c r="R20" s="1003">
        <v>0</v>
      </c>
      <c r="S20" s="1003">
        <v>0.49</v>
      </c>
      <c r="T20" s="496"/>
      <c r="U20" s="998"/>
      <c r="V20" s="1002">
        <f t="shared" si="2"/>
        <v>0</v>
      </c>
      <c r="W20" s="1002">
        <f t="shared" si="2"/>
        <v>0</v>
      </c>
      <c r="X20" s="1002">
        <f t="shared" si="2"/>
        <v>0</v>
      </c>
      <c r="Y20" s="1002">
        <f t="shared" si="2"/>
        <v>0</v>
      </c>
      <c r="Z20" s="1002">
        <f t="shared" si="2"/>
        <v>58.099299999999992</v>
      </c>
      <c r="AA20" s="1000"/>
      <c r="AB20" s="1002">
        <f t="shared" si="3"/>
        <v>0</v>
      </c>
      <c r="AC20" s="1002">
        <f t="shared" si="3"/>
        <v>0</v>
      </c>
      <c r="AD20" s="1002">
        <f t="shared" si="3"/>
        <v>0</v>
      </c>
      <c r="AE20" s="1002">
        <f t="shared" si="3"/>
        <v>0</v>
      </c>
      <c r="AF20" s="1002">
        <f t="shared" si="3"/>
        <v>58.099299999999992</v>
      </c>
      <c r="AG20" s="998"/>
      <c r="AH20" s="1003">
        <f t="shared" si="4"/>
        <v>0</v>
      </c>
      <c r="AI20" s="1003">
        <f t="shared" si="0"/>
        <v>0</v>
      </c>
      <c r="AJ20" s="1003">
        <f t="shared" si="0"/>
        <v>0</v>
      </c>
      <c r="AK20" s="1003">
        <f t="shared" si="0"/>
        <v>0</v>
      </c>
      <c r="AL20" s="1003">
        <f t="shared" si="0"/>
        <v>1</v>
      </c>
      <c r="AM20" s="998"/>
      <c r="AN20" s="1002">
        <f t="shared" si="5"/>
        <v>0</v>
      </c>
      <c r="AO20" s="1002">
        <f t="shared" si="5"/>
        <v>0</v>
      </c>
      <c r="AP20" s="1002">
        <f t="shared" si="6"/>
        <v>0</v>
      </c>
      <c r="AQ20" s="1002">
        <f t="shared" si="6"/>
        <v>0</v>
      </c>
      <c r="AR20" s="1002">
        <f t="shared" si="7"/>
        <v>118.57</v>
      </c>
      <c r="AS20" s="998"/>
      <c r="AT20" s="1002">
        <f t="shared" si="8"/>
        <v>0</v>
      </c>
      <c r="AU20" s="1002">
        <f t="shared" si="1"/>
        <v>0</v>
      </c>
      <c r="AV20" s="1002">
        <f t="shared" si="1"/>
        <v>0</v>
      </c>
      <c r="AW20" s="1002">
        <f t="shared" si="1"/>
        <v>0</v>
      </c>
      <c r="AX20" s="1002">
        <f t="shared" si="1"/>
        <v>6.8193065142999991</v>
      </c>
    </row>
    <row r="21" spans="2:50" ht="14.5">
      <c r="B21" s="1624"/>
      <c r="C21" s="911" t="s">
        <v>722</v>
      </c>
      <c r="D21" s="1521"/>
      <c r="E21" s="904">
        <v>15</v>
      </c>
      <c r="F21" s="894">
        <v>345</v>
      </c>
      <c r="G21" s="895">
        <v>41862</v>
      </c>
      <c r="H21" s="1526"/>
      <c r="I21" s="900">
        <f>1321.50946/1000</f>
        <v>1.3215094599999999</v>
      </c>
      <c r="J21" s="1530"/>
      <c r="K21" s="1554"/>
      <c r="L21" s="1619"/>
      <c r="M21" s="960"/>
      <c r="N21" s="960"/>
      <c r="O21" s="1003">
        <v>0</v>
      </c>
      <c r="P21" s="1003">
        <v>0</v>
      </c>
      <c r="Q21" s="1003">
        <v>0</v>
      </c>
      <c r="R21" s="1003">
        <v>0</v>
      </c>
      <c r="S21" s="1003">
        <v>0.49</v>
      </c>
      <c r="T21" s="496"/>
      <c r="U21" s="998"/>
      <c r="V21" s="1002">
        <f t="shared" si="2"/>
        <v>0</v>
      </c>
      <c r="W21" s="1002">
        <f t="shared" si="2"/>
        <v>0</v>
      </c>
      <c r="X21" s="1002">
        <f t="shared" si="2"/>
        <v>0</v>
      </c>
      <c r="Y21" s="1002">
        <f t="shared" si="2"/>
        <v>0</v>
      </c>
      <c r="Z21" s="1002">
        <f t="shared" si="2"/>
        <v>7.35</v>
      </c>
      <c r="AA21" s="1000"/>
      <c r="AB21" s="1002">
        <f t="shared" si="3"/>
        <v>0</v>
      </c>
      <c r="AC21" s="1002">
        <f t="shared" si="3"/>
        <v>0</v>
      </c>
      <c r="AD21" s="1002">
        <f t="shared" si="3"/>
        <v>0</v>
      </c>
      <c r="AE21" s="1002">
        <f t="shared" si="3"/>
        <v>0</v>
      </c>
      <c r="AF21" s="1002">
        <f t="shared" si="3"/>
        <v>7.35</v>
      </c>
      <c r="AG21" s="998"/>
      <c r="AH21" s="1003">
        <f t="shared" si="4"/>
        <v>0</v>
      </c>
      <c r="AI21" s="1003">
        <f t="shared" si="0"/>
        <v>0</v>
      </c>
      <c r="AJ21" s="1003">
        <f t="shared" si="0"/>
        <v>0</v>
      </c>
      <c r="AK21" s="1003">
        <f t="shared" si="0"/>
        <v>0</v>
      </c>
      <c r="AL21" s="1003">
        <f t="shared" si="0"/>
        <v>1</v>
      </c>
      <c r="AM21" s="998"/>
      <c r="AN21" s="1002">
        <f t="shared" si="5"/>
        <v>0</v>
      </c>
      <c r="AO21" s="1002">
        <f t="shared" si="5"/>
        <v>0</v>
      </c>
      <c r="AP21" s="1002">
        <f t="shared" si="6"/>
        <v>0</v>
      </c>
      <c r="AQ21" s="1002">
        <f t="shared" si="6"/>
        <v>0</v>
      </c>
      <c r="AR21" s="1002">
        <f t="shared" si="7"/>
        <v>15</v>
      </c>
      <c r="AS21" s="998"/>
      <c r="AT21" s="1002">
        <f t="shared" si="8"/>
        <v>0</v>
      </c>
      <c r="AU21" s="1002">
        <f t="shared" si="1"/>
        <v>0</v>
      </c>
      <c r="AV21" s="1002">
        <f t="shared" si="1"/>
        <v>0</v>
      </c>
      <c r="AW21" s="1002">
        <f t="shared" si="1"/>
        <v>0</v>
      </c>
      <c r="AX21" s="1002">
        <f t="shared" si="1"/>
        <v>0.64753963539999992</v>
      </c>
    </row>
    <row r="22" spans="2:50" ht="9" customHeight="1">
      <c r="B22" s="1308" t="s">
        <v>723</v>
      </c>
      <c r="C22" s="910" t="s">
        <v>725</v>
      </c>
      <c r="D22" s="1520" t="s">
        <v>1435</v>
      </c>
      <c r="E22" s="905">
        <v>414.26364999999998</v>
      </c>
      <c r="F22" s="953">
        <v>500</v>
      </c>
      <c r="G22" s="578">
        <v>43898</v>
      </c>
      <c r="H22" s="1497">
        <v>52718</v>
      </c>
      <c r="I22" s="1132">
        <f>59849702/1000000</f>
        <v>59.849702000000001</v>
      </c>
      <c r="J22" s="1240">
        <v>44.89</v>
      </c>
      <c r="K22" s="901" t="s">
        <v>5365</v>
      </c>
      <c r="L22" s="1135"/>
      <c r="M22" s="963"/>
      <c r="N22" s="963"/>
      <c r="O22" s="1003">
        <v>0</v>
      </c>
      <c r="P22" s="1003">
        <v>0</v>
      </c>
      <c r="Q22" s="1003">
        <v>0</v>
      </c>
      <c r="R22" s="1003">
        <v>0</v>
      </c>
      <c r="S22" s="1003">
        <v>0.499</v>
      </c>
      <c r="T22" s="496"/>
      <c r="U22" s="998"/>
      <c r="V22" s="1002">
        <f t="shared" si="2"/>
        <v>0</v>
      </c>
      <c r="W22" s="1002">
        <f t="shared" si="2"/>
        <v>0</v>
      </c>
      <c r="X22" s="1002">
        <f t="shared" si="2"/>
        <v>0</v>
      </c>
      <c r="Y22" s="1002">
        <f>R22*$E22</f>
        <v>0</v>
      </c>
      <c r="Z22" s="1002">
        <f t="shared" si="2"/>
        <v>206.71756134999998</v>
      </c>
      <c r="AA22" s="1000"/>
      <c r="AB22" s="1002">
        <f t="shared" si="3"/>
        <v>0</v>
      </c>
      <c r="AC22" s="1002">
        <f t="shared" si="3"/>
        <v>0</v>
      </c>
      <c r="AD22" s="1002">
        <f t="shared" si="3"/>
        <v>0</v>
      </c>
      <c r="AE22" s="1002">
        <f t="shared" si="3"/>
        <v>0</v>
      </c>
      <c r="AF22" s="1002">
        <f t="shared" si="3"/>
        <v>206.71756134999998</v>
      </c>
      <c r="AG22" s="998"/>
      <c r="AH22" s="1003">
        <f t="shared" si="4"/>
        <v>0</v>
      </c>
      <c r="AI22" s="1003">
        <f t="shared" si="0"/>
        <v>0</v>
      </c>
      <c r="AJ22" s="1003">
        <f t="shared" si="0"/>
        <v>0</v>
      </c>
      <c r="AK22" s="1003">
        <f t="shared" si="0"/>
        <v>0</v>
      </c>
      <c r="AL22" s="1003">
        <f t="shared" si="0"/>
        <v>1</v>
      </c>
      <c r="AM22" s="998"/>
      <c r="AN22" s="1002">
        <f t="shared" si="5"/>
        <v>0</v>
      </c>
      <c r="AO22" s="1002">
        <f t="shared" si="5"/>
        <v>0</v>
      </c>
      <c r="AP22" s="1002">
        <f t="shared" si="6"/>
        <v>0</v>
      </c>
      <c r="AQ22" s="1002">
        <f t="shared" si="6"/>
        <v>0</v>
      </c>
      <c r="AR22" s="1002">
        <f t="shared" si="7"/>
        <v>414.26364999999998</v>
      </c>
      <c r="AS22" s="998"/>
      <c r="AT22" s="1002" t="e">
        <f>#REF!*#REF!</f>
        <v>#REF!</v>
      </c>
      <c r="AU22" s="1002" t="e">
        <f>#REF!*#REF!</f>
        <v>#REF!</v>
      </c>
      <c r="AV22" s="1002" t="e">
        <f>#REF!*#REF!</f>
        <v>#REF!</v>
      </c>
      <c r="AW22" s="1002" t="e">
        <f>#REF!*#REF!</f>
        <v>#REF!</v>
      </c>
      <c r="AX22" s="1002" t="e">
        <f>#REF!*#REF!</f>
        <v>#REF!</v>
      </c>
    </row>
    <row r="23" spans="2:50" ht="14.5">
      <c r="B23" s="1308"/>
      <c r="C23" s="910" t="s">
        <v>724</v>
      </c>
      <c r="D23" s="1520"/>
      <c r="E23" s="905">
        <v>222.58770000000001</v>
      </c>
      <c r="F23" s="953">
        <v>500</v>
      </c>
      <c r="G23" s="578">
        <v>43914</v>
      </c>
      <c r="H23" s="1497"/>
      <c r="I23" s="1132">
        <f>106803256/1000000</f>
        <v>106.803256</v>
      </c>
      <c r="J23" s="1240">
        <v>80.099999999999994</v>
      </c>
      <c r="K23" s="901" t="s">
        <v>5366</v>
      </c>
      <c r="L23" s="1135" t="s">
        <v>1668</v>
      </c>
      <c r="M23" s="963"/>
      <c r="N23" s="963"/>
      <c r="O23" s="1003">
        <v>0</v>
      </c>
      <c r="P23" s="1003">
        <v>0</v>
      </c>
      <c r="Q23" s="1003">
        <v>0</v>
      </c>
      <c r="R23" s="1003">
        <v>0</v>
      </c>
      <c r="S23" s="1003">
        <v>0.499</v>
      </c>
      <c r="T23" s="496"/>
      <c r="U23" s="998"/>
      <c r="V23" s="1002">
        <f t="shared" si="2"/>
        <v>0</v>
      </c>
      <c r="W23" s="1002">
        <f t="shared" si="2"/>
        <v>0</v>
      </c>
      <c r="X23" s="1002">
        <f t="shared" si="2"/>
        <v>0</v>
      </c>
      <c r="Y23" s="1002">
        <f t="shared" ref="Y23:Y29" si="9">R22*$E22</f>
        <v>0</v>
      </c>
      <c r="Z23" s="1002">
        <f>S23*$E23</f>
        <v>111.0712623</v>
      </c>
      <c r="AA23" s="1000"/>
      <c r="AB23" s="1002">
        <f t="shared" si="3"/>
        <v>0</v>
      </c>
      <c r="AC23" s="1002">
        <f t="shared" si="3"/>
        <v>0</v>
      </c>
      <c r="AD23" s="1002">
        <f t="shared" si="3"/>
        <v>0</v>
      </c>
      <c r="AE23" s="1002">
        <f t="shared" si="3"/>
        <v>0</v>
      </c>
      <c r="AF23" s="1002">
        <f t="shared" si="3"/>
        <v>111.0712623</v>
      </c>
      <c r="AG23" s="998"/>
      <c r="AH23" s="1003">
        <f t="shared" si="4"/>
        <v>0</v>
      </c>
      <c r="AI23" s="1003">
        <f t="shared" si="0"/>
        <v>0</v>
      </c>
      <c r="AJ23" s="1003">
        <f t="shared" si="0"/>
        <v>0</v>
      </c>
      <c r="AK23" s="1003">
        <f t="shared" si="0"/>
        <v>0</v>
      </c>
      <c r="AL23" s="1003">
        <f t="shared" si="0"/>
        <v>1</v>
      </c>
      <c r="AM23" s="998"/>
      <c r="AN23" s="1002">
        <f t="shared" si="5"/>
        <v>0</v>
      </c>
      <c r="AO23" s="1002">
        <f t="shared" si="5"/>
        <v>0</v>
      </c>
      <c r="AP23" s="1002">
        <f t="shared" si="6"/>
        <v>0</v>
      </c>
      <c r="AQ23" s="1002">
        <f t="shared" si="6"/>
        <v>0</v>
      </c>
      <c r="AR23" s="1002">
        <f t="shared" si="7"/>
        <v>222.58770000000001</v>
      </c>
      <c r="AS23" s="998"/>
      <c r="AT23" s="1002">
        <f t="shared" ref="AT23:AX29" si="10">O22*$I22</f>
        <v>0</v>
      </c>
      <c r="AU23" s="1002">
        <f t="shared" si="10"/>
        <v>0</v>
      </c>
      <c r="AV23" s="1002">
        <f t="shared" si="10"/>
        <v>0</v>
      </c>
      <c r="AW23" s="1002">
        <f t="shared" si="10"/>
        <v>0</v>
      </c>
      <c r="AX23" s="1002">
        <f t="shared" si="10"/>
        <v>29.865001297999999</v>
      </c>
    </row>
    <row r="24" spans="2:50" ht="14.5">
      <c r="B24" s="1310"/>
      <c r="C24" s="910" t="s">
        <v>726</v>
      </c>
      <c r="D24" s="1520"/>
      <c r="E24" s="905">
        <v>249.59602000000001</v>
      </c>
      <c r="F24" s="953">
        <v>500</v>
      </c>
      <c r="G24" s="578">
        <v>43954</v>
      </c>
      <c r="H24" s="1497"/>
      <c r="I24" s="1132">
        <f>100178303/1000000</f>
        <v>100.178303</v>
      </c>
      <c r="J24" s="1240">
        <v>75.13</v>
      </c>
      <c r="K24" s="909" t="s">
        <v>5367</v>
      </c>
      <c r="L24" s="1136"/>
      <c r="M24" s="959"/>
      <c r="N24" s="959"/>
      <c r="O24" s="1003">
        <v>0</v>
      </c>
      <c r="P24" s="1003">
        <v>0</v>
      </c>
      <c r="Q24" s="1003">
        <v>0</v>
      </c>
      <c r="R24" s="1003">
        <v>0</v>
      </c>
      <c r="S24" s="1003">
        <v>0.499</v>
      </c>
      <c r="T24" s="496"/>
      <c r="U24" s="998"/>
      <c r="V24" s="1002">
        <f t="shared" si="2"/>
        <v>0</v>
      </c>
      <c r="W24" s="1002">
        <f t="shared" si="2"/>
        <v>0</v>
      </c>
      <c r="X24" s="1002">
        <f t="shared" si="2"/>
        <v>0</v>
      </c>
      <c r="Y24" s="1002">
        <f t="shared" si="9"/>
        <v>0</v>
      </c>
      <c r="Z24" s="1002">
        <f>S24*$E24</f>
        <v>124.54841398000001</v>
      </c>
      <c r="AA24" s="1000"/>
      <c r="AB24" s="1002">
        <f t="shared" si="3"/>
        <v>0</v>
      </c>
      <c r="AC24" s="1002">
        <f t="shared" si="3"/>
        <v>0</v>
      </c>
      <c r="AD24" s="1002">
        <f t="shared" si="3"/>
        <v>0</v>
      </c>
      <c r="AE24" s="1002">
        <f t="shared" si="3"/>
        <v>0</v>
      </c>
      <c r="AF24" s="1002">
        <f t="shared" si="3"/>
        <v>124.54841398000001</v>
      </c>
      <c r="AG24" s="998"/>
      <c r="AH24" s="1003">
        <f t="shared" si="4"/>
        <v>0</v>
      </c>
      <c r="AI24" s="1003">
        <f t="shared" si="0"/>
        <v>0</v>
      </c>
      <c r="AJ24" s="1003">
        <f t="shared" si="0"/>
        <v>0</v>
      </c>
      <c r="AK24" s="1003">
        <f t="shared" si="0"/>
        <v>0</v>
      </c>
      <c r="AL24" s="1003">
        <f t="shared" si="0"/>
        <v>1</v>
      </c>
      <c r="AM24" s="998"/>
      <c r="AN24" s="1002">
        <f t="shared" si="5"/>
        <v>0</v>
      </c>
      <c r="AO24" s="1002">
        <f t="shared" si="5"/>
        <v>0</v>
      </c>
      <c r="AP24" s="1002">
        <f t="shared" si="6"/>
        <v>0</v>
      </c>
      <c r="AQ24" s="1002">
        <f t="shared" si="6"/>
        <v>0</v>
      </c>
      <c r="AR24" s="1002">
        <f t="shared" si="7"/>
        <v>249.59602000000001</v>
      </c>
      <c r="AS24" s="998"/>
      <c r="AT24" s="1002">
        <f t="shared" si="10"/>
        <v>0</v>
      </c>
      <c r="AU24" s="1002">
        <f t="shared" si="10"/>
        <v>0</v>
      </c>
      <c r="AV24" s="1002">
        <f t="shared" si="10"/>
        <v>0</v>
      </c>
      <c r="AW24" s="1002">
        <f t="shared" si="10"/>
        <v>0</v>
      </c>
      <c r="AX24" s="1002">
        <f t="shared" si="10"/>
        <v>53.294824744000003</v>
      </c>
    </row>
    <row r="25" spans="2:50" ht="15" customHeight="1">
      <c r="B25" s="1623" t="s">
        <v>105</v>
      </c>
      <c r="C25" s="911" t="s">
        <v>727</v>
      </c>
      <c r="D25" s="1521" t="s">
        <v>1436</v>
      </c>
      <c r="E25" s="904">
        <v>239.07</v>
      </c>
      <c r="F25" s="894">
        <v>500</v>
      </c>
      <c r="G25" s="895">
        <v>42753</v>
      </c>
      <c r="H25" s="1526">
        <v>52352</v>
      </c>
      <c r="I25" s="1130">
        <f>38783489.2/1000000</f>
        <v>38.783489200000005</v>
      </c>
      <c r="J25" s="1617">
        <v>108.32</v>
      </c>
      <c r="K25" s="1554" t="s">
        <v>5368</v>
      </c>
      <c r="L25" s="1618" t="s">
        <v>1669</v>
      </c>
      <c r="M25" s="963"/>
      <c r="N25" s="963"/>
      <c r="O25" s="1003">
        <v>0</v>
      </c>
      <c r="P25" s="1003">
        <v>0</v>
      </c>
      <c r="Q25" s="1003">
        <v>0</v>
      </c>
      <c r="R25" s="1003">
        <v>0</v>
      </c>
      <c r="S25" s="1003">
        <v>0.245</v>
      </c>
      <c r="T25" s="496"/>
      <c r="U25" s="998"/>
      <c r="V25" s="1002">
        <f t="shared" si="2"/>
        <v>0</v>
      </c>
      <c r="W25" s="1002">
        <f t="shared" si="2"/>
        <v>0</v>
      </c>
      <c r="X25" s="1002">
        <f t="shared" si="2"/>
        <v>0</v>
      </c>
      <c r="Y25" s="1002">
        <f t="shared" si="9"/>
        <v>0</v>
      </c>
      <c r="Z25" s="1002">
        <f>S25*$E25</f>
        <v>58.572150000000001</v>
      </c>
      <c r="AA25" s="1000"/>
      <c r="AB25" s="1002">
        <f t="shared" si="3"/>
        <v>0</v>
      </c>
      <c r="AC25" s="1002">
        <f t="shared" si="3"/>
        <v>0</v>
      </c>
      <c r="AD25" s="1002">
        <f t="shared" si="3"/>
        <v>0</v>
      </c>
      <c r="AE25" s="1002">
        <f t="shared" si="3"/>
        <v>0</v>
      </c>
      <c r="AF25" s="1002">
        <f t="shared" si="3"/>
        <v>58.572150000000001</v>
      </c>
      <c r="AG25" s="998"/>
      <c r="AH25" s="1003">
        <f t="shared" si="4"/>
        <v>0</v>
      </c>
      <c r="AI25" s="1003">
        <f t="shared" si="4"/>
        <v>0</v>
      </c>
      <c r="AJ25" s="1003">
        <f t="shared" si="4"/>
        <v>0</v>
      </c>
      <c r="AK25" s="1003">
        <f t="shared" si="4"/>
        <v>0</v>
      </c>
      <c r="AL25" s="1003">
        <f t="shared" si="4"/>
        <v>1</v>
      </c>
      <c r="AM25" s="998"/>
      <c r="AN25" s="1002">
        <f t="shared" si="5"/>
        <v>0</v>
      </c>
      <c r="AO25" s="1002">
        <f t="shared" si="5"/>
        <v>0</v>
      </c>
      <c r="AP25" s="1002">
        <f t="shared" si="6"/>
        <v>0</v>
      </c>
      <c r="AQ25" s="1002">
        <f t="shared" si="6"/>
        <v>0</v>
      </c>
      <c r="AR25" s="1002">
        <f t="shared" si="7"/>
        <v>239.07</v>
      </c>
      <c r="AS25" s="998"/>
      <c r="AT25" s="1002">
        <f t="shared" si="10"/>
        <v>0</v>
      </c>
      <c r="AU25" s="1002">
        <f t="shared" si="10"/>
        <v>0</v>
      </c>
      <c r="AV25" s="1002">
        <f t="shared" si="10"/>
        <v>0</v>
      </c>
      <c r="AW25" s="1002">
        <f t="shared" si="10"/>
        <v>0</v>
      </c>
      <c r="AX25" s="1002">
        <f t="shared" si="10"/>
        <v>49.988973197</v>
      </c>
    </row>
    <row r="26" spans="2:50" ht="14.5">
      <c r="B26" s="1624"/>
      <c r="C26" s="911" t="s">
        <v>728</v>
      </c>
      <c r="D26" s="1521"/>
      <c r="E26" s="904">
        <v>368.04</v>
      </c>
      <c r="F26" s="894">
        <v>500</v>
      </c>
      <c r="G26" s="895">
        <v>42581</v>
      </c>
      <c r="H26" s="1526"/>
      <c r="I26" s="1130">
        <f>59262941.76/1000000</f>
        <v>59.262941759999997</v>
      </c>
      <c r="J26" s="1617"/>
      <c r="K26" s="1554"/>
      <c r="L26" s="1619" t="s">
        <v>1065</v>
      </c>
      <c r="M26" s="963"/>
      <c r="N26" s="963"/>
      <c r="O26" s="1003">
        <v>0</v>
      </c>
      <c r="P26" s="1003">
        <v>0</v>
      </c>
      <c r="Q26" s="1003">
        <v>0</v>
      </c>
      <c r="R26" s="1003">
        <v>0</v>
      </c>
      <c r="S26" s="1003">
        <v>0.245</v>
      </c>
      <c r="T26" s="496"/>
      <c r="U26" s="998"/>
      <c r="V26" s="1002">
        <f t="shared" si="2"/>
        <v>0</v>
      </c>
      <c r="W26" s="1002">
        <f t="shared" si="2"/>
        <v>0</v>
      </c>
      <c r="X26" s="1002">
        <f t="shared" si="2"/>
        <v>0</v>
      </c>
      <c r="Y26" s="1002">
        <f t="shared" si="9"/>
        <v>0</v>
      </c>
      <c r="Z26" s="1002">
        <f>S26*$E26</f>
        <v>90.169800000000009</v>
      </c>
      <c r="AA26" s="1000"/>
      <c r="AB26" s="1002">
        <f t="shared" si="3"/>
        <v>0</v>
      </c>
      <c r="AC26" s="1002">
        <f t="shared" si="3"/>
        <v>0</v>
      </c>
      <c r="AD26" s="1002">
        <f t="shared" si="3"/>
        <v>0</v>
      </c>
      <c r="AE26" s="1002">
        <f t="shared" si="3"/>
        <v>0</v>
      </c>
      <c r="AF26" s="1002">
        <f t="shared" si="3"/>
        <v>90.169800000000009</v>
      </c>
      <c r="AG26" s="998"/>
      <c r="AH26" s="1003">
        <f t="shared" si="4"/>
        <v>0</v>
      </c>
      <c r="AI26" s="1003">
        <f t="shared" si="4"/>
        <v>0</v>
      </c>
      <c r="AJ26" s="1003">
        <f t="shared" si="4"/>
        <v>0</v>
      </c>
      <c r="AK26" s="1003">
        <f t="shared" si="4"/>
        <v>0</v>
      </c>
      <c r="AL26" s="1003">
        <f t="shared" si="4"/>
        <v>1</v>
      </c>
      <c r="AM26" s="998"/>
      <c r="AN26" s="1002">
        <f t="shared" si="5"/>
        <v>0</v>
      </c>
      <c r="AO26" s="1002">
        <f t="shared" si="5"/>
        <v>0</v>
      </c>
      <c r="AP26" s="1002">
        <f t="shared" si="6"/>
        <v>0</v>
      </c>
      <c r="AQ26" s="1002">
        <f t="shared" si="6"/>
        <v>0</v>
      </c>
      <c r="AR26" s="1002">
        <f t="shared" si="7"/>
        <v>368.04</v>
      </c>
      <c r="AS26" s="998"/>
      <c r="AT26" s="1002">
        <f t="shared" si="10"/>
        <v>0</v>
      </c>
      <c r="AU26" s="1002">
        <f t="shared" si="10"/>
        <v>0</v>
      </c>
      <c r="AV26" s="1002">
        <f t="shared" si="10"/>
        <v>0</v>
      </c>
      <c r="AW26" s="1002">
        <f t="shared" si="10"/>
        <v>0</v>
      </c>
      <c r="AX26" s="1002">
        <f t="shared" si="10"/>
        <v>9.5019548540000009</v>
      </c>
    </row>
    <row r="27" spans="2:50" ht="14.5">
      <c r="B27" s="1624"/>
      <c r="C27" s="911" t="s">
        <v>729</v>
      </c>
      <c r="D27" s="1521"/>
      <c r="E27" s="904">
        <v>346.19</v>
      </c>
      <c r="F27" s="894">
        <v>500</v>
      </c>
      <c r="G27" s="895">
        <v>42497</v>
      </c>
      <c r="H27" s="1526"/>
      <c r="I27" s="1130">
        <f>46351237.47/1000000</f>
        <v>46.351237470000001</v>
      </c>
      <c r="J27" s="1617"/>
      <c r="K27" s="1554"/>
      <c r="L27" s="1619"/>
      <c r="M27" s="963"/>
      <c r="N27" s="963"/>
      <c r="O27" s="1003">
        <v>0</v>
      </c>
      <c r="P27" s="1003">
        <v>0</v>
      </c>
      <c r="Q27" s="1003">
        <v>0</v>
      </c>
      <c r="R27" s="1003">
        <v>0</v>
      </c>
      <c r="S27" s="1003">
        <v>0.245</v>
      </c>
      <c r="T27" s="496"/>
      <c r="U27" s="998"/>
      <c r="V27" s="1002">
        <f t="shared" si="2"/>
        <v>0</v>
      </c>
      <c r="W27" s="1002">
        <f t="shared" si="2"/>
        <v>0</v>
      </c>
      <c r="X27" s="1002">
        <f t="shared" si="2"/>
        <v>0</v>
      </c>
      <c r="Y27" s="1002">
        <f t="shared" si="9"/>
        <v>0</v>
      </c>
      <c r="Z27" s="1002">
        <f t="shared" ref="Z27:Z66" si="11">S27*$E27</f>
        <v>84.816549999999992</v>
      </c>
      <c r="AA27" s="1000"/>
      <c r="AB27" s="1002">
        <f t="shared" si="3"/>
        <v>0</v>
      </c>
      <c r="AC27" s="1002">
        <f t="shared" si="3"/>
        <v>0</v>
      </c>
      <c r="AD27" s="1002">
        <f t="shared" si="3"/>
        <v>0</v>
      </c>
      <c r="AE27" s="1002">
        <f t="shared" si="3"/>
        <v>0</v>
      </c>
      <c r="AF27" s="1002">
        <f t="shared" si="3"/>
        <v>84.816549999999992</v>
      </c>
      <c r="AG27" s="998"/>
      <c r="AH27" s="1003">
        <f t="shared" si="4"/>
        <v>0</v>
      </c>
      <c r="AI27" s="1003">
        <f t="shared" si="4"/>
        <v>0</v>
      </c>
      <c r="AJ27" s="1003">
        <f t="shared" si="4"/>
        <v>0</v>
      </c>
      <c r="AK27" s="1003">
        <f t="shared" si="4"/>
        <v>0</v>
      </c>
      <c r="AL27" s="1003">
        <f t="shared" si="4"/>
        <v>1</v>
      </c>
      <c r="AM27" s="998"/>
      <c r="AN27" s="1002">
        <f t="shared" si="5"/>
        <v>0</v>
      </c>
      <c r="AO27" s="1002">
        <f t="shared" si="5"/>
        <v>0</v>
      </c>
      <c r="AP27" s="1002">
        <f t="shared" si="6"/>
        <v>0</v>
      </c>
      <c r="AQ27" s="1002">
        <f t="shared" si="6"/>
        <v>0</v>
      </c>
      <c r="AR27" s="1002">
        <f t="shared" si="7"/>
        <v>346.19</v>
      </c>
      <c r="AS27" s="998"/>
      <c r="AT27" s="1002">
        <f t="shared" si="10"/>
        <v>0</v>
      </c>
      <c r="AU27" s="1002">
        <f t="shared" si="10"/>
        <v>0</v>
      </c>
      <c r="AV27" s="1002">
        <f t="shared" si="10"/>
        <v>0</v>
      </c>
      <c r="AW27" s="1002">
        <f t="shared" si="10"/>
        <v>0</v>
      </c>
      <c r="AX27" s="1002">
        <f t="shared" si="10"/>
        <v>14.519420731199999</v>
      </c>
    </row>
    <row r="28" spans="2:50" ht="9" customHeight="1">
      <c r="B28" s="1620" t="s">
        <v>116</v>
      </c>
      <c r="C28" s="910" t="s">
        <v>1437</v>
      </c>
      <c r="D28" s="1520" t="s">
        <v>294</v>
      </c>
      <c r="E28" s="1621">
        <v>636.20000000000005</v>
      </c>
      <c r="F28" s="1520">
        <v>500</v>
      </c>
      <c r="G28" s="578">
        <v>44470</v>
      </c>
      <c r="H28" s="1497">
        <v>48976</v>
      </c>
      <c r="I28" s="1614">
        <v>118.4</v>
      </c>
      <c r="J28" s="1562">
        <v>88.25</v>
      </c>
      <c r="K28" s="1534" t="s">
        <v>460</v>
      </c>
      <c r="L28" s="1622" t="s">
        <v>1659</v>
      </c>
      <c r="M28" s="958"/>
      <c r="N28" s="958"/>
      <c r="O28" s="1003">
        <v>0</v>
      </c>
      <c r="P28" s="1003">
        <v>0.49</v>
      </c>
      <c r="Q28" s="1003">
        <v>0</v>
      </c>
      <c r="R28" s="1003">
        <v>0</v>
      </c>
      <c r="S28" s="1003">
        <v>0</v>
      </c>
      <c r="T28" s="496"/>
      <c r="U28" s="497"/>
      <c r="V28" s="1002">
        <f t="shared" si="2"/>
        <v>0</v>
      </c>
      <c r="W28" s="1002">
        <f t="shared" si="2"/>
        <v>311.738</v>
      </c>
      <c r="X28" s="1002">
        <f t="shared" si="2"/>
        <v>0</v>
      </c>
      <c r="Y28" s="1002">
        <f t="shared" si="9"/>
        <v>0</v>
      </c>
      <c r="Z28" s="1002">
        <f t="shared" si="11"/>
        <v>0</v>
      </c>
      <c r="AA28" s="1000"/>
      <c r="AB28" s="1002">
        <f t="shared" si="3"/>
        <v>0</v>
      </c>
      <c r="AC28" s="1002">
        <f t="shared" si="3"/>
        <v>311.738</v>
      </c>
      <c r="AD28" s="1002">
        <f t="shared" si="3"/>
        <v>0</v>
      </c>
      <c r="AE28" s="1002">
        <f t="shared" si="3"/>
        <v>0</v>
      </c>
      <c r="AF28" s="1002">
        <f t="shared" si="3"/>
        <v>0</v>
      </c>
      <c r="AG28" s="998"/>
      <c r="AH28" s="1003">
        <f t="shared" si="4"/>
        <v>0</v>
      </c>
      <c r="AI28" s="1003">
        <f t="shared" si="4"/>
        <v>1</v>
      </c>
      <c r="AJ28" s="1003">
        <f t="shared" si="4"/>
        <v>0</v>
      </c>
      <c r="AK28" s="1003">
        <f t="shared" si="4"/>
        <v>0</v>
      </c>
      <c r="AL28" s="1003">
        <f t="shared" si="4"/>
        <v>0</v>
      </c>
      <c r="AM28" s="998"/>
      <c r="AN28" s="1002">
        <f t="shared" si="5"/>
        <v>0</v>
      </c>
      <c r="AO28" s="1002">
        <f t="shared" si="5"/>
        <v>636.20000000000005</v>
      </c>
      <c r="AP28" s="1002">
        <f t="shared" si="6"/>
        <v>0</v>
      </c>
      <c r="AQ28" s="1002">
        <f t="shared" si="6"/>
        <v>0</v>
      </c>
      <c r="AR28" s="1002">
        <f t="shared" si="7"/>
        <v>0</v>
      </c>
      <c r="AS28" s="998"/>
      <c r="AT28" s="1002">
        <f t="shared" si="10"/>
        <v>0</v>
      </c>
      <c r="AU28" s="1002">
        <f t="shared" si="10"/>
        <v>0</v>
      </c>
      <c r="AV28" s="1002">
        <f t="shared" si="10"/>
        <v>0</v>
      </c>
      <c r="AW28" s="1002">
        <f t="shared" si="10"/>
        <v>0</v>
      </c>
      <c r="AX28" s="1002">
        <f t="shared" si="10"/>
        <v>11.356053180150001</v>
      </c>
    </row>
    <row r="29" spans="2:50" ht="14.5">
      <c r="B29" s="1620"/>
      <c r="C29" s="910" t="s">
        <v>1438</v>
      </c>
      <c r="D29" s="1520"/>
      <c r="E29" s="1621"/>
      <c r="F29" s="1520"/>
      <c r="G29" s="578">
        <v>44470</v>
      </c>
      <c r="H29" s="1497"/>
      <c r="I29" s="1614"/>
      <c r="J29" s="1562"/>
      <c r="K29" s="1534"/>
      <c r="L29" s="1622"/>
      <c r="M29" s="958"/>
      <c r="N29" s="958"/>
      <c r="O29" s="1003">
        <v>0</v>
      </c>
      <c r="P29" s="1003">
        <v>0.49</v>
      </c>
      <c r="Q29" s="1003">
        <v>0</v>
      </c>
      <c r="R29" s="1003">
        <v>0</v>
      </c>
      <c r="S29" s="1003">
        <v>0</v>
      </c>
      <c r="T29" s="496"/>
      <c r="U29" s="998"/>
      <c r="V29" s="1002">
        <f t="shared" si="2"/>
        <v>0</v>
      </c>
      <c r="W29" s="1002">
        <f t="shared" si="2"/>
        <v>0</v>
      </c>
      <c r="X29" s="1002">
        <f t="shared" si="2"/>
        <v>0</v>
      </c>
      <c r="Y29" s="1002">
        <f t="shared" si="9"/>
        <v>0</v>
      </c>
      <c r="Z29" s="1002">
        <f t="shared" si="11"/>
        <v>0</v>
      </c>
      <c r="AA29" s="1000"/>
      <c r="AB29" s="1002">
        <f t="shared" si="3"/>
        <v>0</v>
      </c>
      <c r="AC29" s="1002">
        <f t="shared" si="3"/>
        <v>0</v>
      </c>
      <c r="AD29" s="1002">
        <f t="shared" si="3"/>
        <v>0</v>
      </c>
      <c r="AE29" s="1002">
        <f t="shared" si="3"/>
        <v>0</v>
      </c>
      <c r="AF29" s="1002">
        <f t="shared" si="3"/>
        <v>0</v>
      </c>
      <c r="AG29" s="998"/>
      <c r="AH29" s="1003">
        <f t="shared" si="4"/>
        <v>0</v>
      </c>
      <c r="AI29" s="1003">
        <f t="shared" si="4"/>
        <v>1</v>
      </c>
      <c r="AJ29" s="1003">
        <f t="shared" si="4"/>
        <v>0</v>
      </c>
      <c r="AK29" s="1003">
        <f t="shared" si="4"/>
        <v>0</v>
      </c>
      <c r="AL29" s="1003">
        <f t="shared" si="4"/>
        <v>0</v>
      </c>
      <c r="AM29" s="998"/>
      <c r="AN29" s="1002">
        <f t="shared" si="5"/>
        <v>0</v>
      </c>
      <c r="AO29" s="1002">
        <f t="shared" si="5"/>
        <v>0</v>
      </c>
      <c r="AP29" s="1002">
        <f t="shared" si="6"/>
        <v>0</v>
      </c>
      <c r="AQ29" s="1002">
        <f t="shared" si="6"/>
        <v>0</v>
      </c>
      <c r="AR29" s="1002">
        <f t="shared" si="7"/>
        <v>0</v>
      </c>
      <c r="AS29" s="998"/>
      <c r="AT29" s="1002">
        <f t="shared" si="10"/>
        <v>0</v>
      </c>
      <c r="AU29" s="1002">
        <f t="shared" si="10"/>
        <v>58.015999999999998</v>
      </c>
      <c r="AV29" s="1002">
        <f t="shared" si="10"/>
        <v>0</v>
      </c>
      <c r="AW29" s="1002">
        <f t="shared" si="10"/>
        <v>0</v>
      </c>
      <c r="AX29" s="1002">
        <f t="shared" si="10"/>
        <v>0</v>
      </c>
    </row>
    <row r="30" spans="2:50" ht="14.5">
      <c r="B30" s="1620"/>
      <c r="C30" s="910" t="s">
        <v>1439</v>
      </c>
      <c r="D30" s="1520"/>
      <c r="E30" s="1621"/>
      <c r="F30" s="1520"/>
      <c r="G30" s="578">
        <v>41730</v>
      </c>
      <c r="H30" s="1497"/>
      <c r="I30" s="1614"/>
      <c r="J30" s="1562"/>
      <c r="K30" s="1534"/>
      <c r="L30" s="1622"/>
      <c r="M30" s="1131"/>
      <c r="N30" s="1131"/>
      <c r="O30" s="1003"/>
      <c r="P30" s="1003"/>
      <c r="Q30" s="1003"/>
      <c r="R30" s="1003"/>
      <c r="S30" s="1003"/>
      <c r="T30" s="496"/>
      <c r="U30" s="998"/>
      <c r="V30" s="1002"/>
      <c r="W30" s="1002"/>
      <c r="X30" s="1002"/>
      <c r="Y30" s="1002"/>
      <c r="Z30" s="1002"/>
      <c r="AA30" s="1000"/>
      <c r="AB30" s="1002"/>
      <c r="AC30" s="1002"/>
      <c r="AD30" s="1002"/>
      <c r="AE30" s="1002"/>
      <c r="AF30" s="1002"/>
      <c r="AG30" s="998"/>
      <c r="AH30" s="1003"/>
      <c r="AI30" s="1003"/>
      <c r="AJ30" s="1003"/>
      <c r="AK30" s="1003"/>
      <c r="AL30" s="1003"/>
      <c r="AM30" s="998"/>
      <c r="AN30" s="1002"/>
      <c r="AO30" s="1002"/>
      <c r="AP30" s="1002"/>
      <c r="AQ30" s="1002"/>
      <c r="AR30" s="1002"/>
      <c r="AS30" s="998"/>
      <c r="AT30" s="1002"/>
      <c r="AU30" s="1002"/>
      <c r="AV30" s="1002"/>
      <c r="AW30" s="1002"/>
      <c r="AX30" s="1002"/>
    </row>
    <row r="31" spans="2:50" ht="14.5">
      <c r="B31" s="1620"/>
      <c r="C31" s="910" t="s">
        <v>1440</v>
      </c>
      <c r="D31" s="1520"/>
      <c r="E31" s="1621"/>
      <c r="F31" s="1520"/>
      <c r="G31" s="1497">
        <v>41913</v>
      </c>
      <c r="H31" s="1497"/>
      <c r="I31" s="1614"/>
      <c r="J31" s="1562"/>
      <c r="K31" s="1534"/>
      <c r="L31" s="1622"/>
      <c r="M31" s="1131"/>
      <c r="N31" s="1131"/>
      <c r="O31" s="1003"/>
      <c r="P31" s="1003"/>
      <c r="Q31" s="1003"/>
      <c r="R31" s="1003"/>
      <c r="S31" s="1003"/>
      <c r="T31" s="496"/>
      <c r="U31" s="998"/>
      <c r="V31" s="1002"/>
      <c r="W31" s="1002"/>
      <c r="X31" s="1002"/>
      <c r="Y31" s="1002"/>
      <c r="Z31" s="1002"/>
      <c r="AA31" s="1000"/>
      <c r="AB31" s="1002"/>
      <c r="AC31" s="1002"/>
      <c r="AD31" s="1002"/>
      <c r="AE31" s="1002"/>
      <c r="AF31" s="1002"/>
      <c r="AG31" s="998"/>
      <c r="AH31" s="1003"/>
      <c r="AI31" s="1003"/>
      <c r="AJ31" s="1003"/>
      <c r="AK31" s="1003"/>
      <c r="AL31" s="1003"/>
      <c r="AM31" s="998"/>
      <c r="AN31" s="1002"/>
      <c r="AO31" s="1002"/>
      <c r="AP31" s="1002"/>
      <c r="AQ31" s="1002"/>
      <c r="AR31" s="1002"/>
      <c r="AS31" s="998"/>
      <c r="AT31" s="1002"/>
      <c r="AU31" s="1002"/>
      <c r="AV31" s="1002"/>
      <c r="AW31" s="1002"/>
      <c r="AX31" s="1002"/>
    </row>
    <row r="32" spans="2:50" ht="15" customHeight="1">
      <c r="B32" s="1620"/>
      <c r="C32" s="910" t="s">
        <v>1660</v>
      </c>
      <c r="D32" s="898"/>
      <c r="E32" s="1621"/>
      <c r="F32" s="1520"/>
      <c r="G32" s="1497"/>
      <c r="H32" s="578"/>
      <c r="I32" s="1614"/>
      <c r="J32" s="1562"/>
      <c r="K32" s="1534"/>
      <c r="L32" s="1622"/>
      <c r="M32" s="958"/>
      <c r="N32" s="958"/>
      <c r="O32" s="1003">
        <v>0</v>
      </c>
      <c r="P32" s="1003">
        <v>0.49</v>
      </c>
      <c r="Q32" s="1003">
        <v>0</v>
      </c>
      <c r="R32" s="1003">
        <v>0</v>
      </c>
      <c r="S32" s="1003">
        <v>0</v>
      </c>
      <c r="T32" s="496"/>
      <c r="U32" s="998"/>
      <c r="V32" s="1002">
        <f t="shared" si="2"/>
        <v>0</v>
      </c>
      <c r="W32" s="1002">
        <f t="shared" si="2"/>
        <v>0</v>
      </c>
      <c r="X32" s="1002">
        <f t="shared" si="2"/>
        <v>0</v>
      </c>
      <c r="Y32" s="1002">
        <f>R29*$E29</f>
        <v>0</v>
      </c>
      <c r="Z32" s="1002">
        <f t="shared" si="11"/>
        <v>0</v>
      </c>
      <c r="AA32" s="1000"/>
      <c r="AB32" s="1002">
        <f t="shared" si="3"/>
        <v>0</v>
      </c>
      <c r="AC32" s="1002">
        <f t="shared" si="3"/>
        <v>0</v>
      </c>
      <c r="AD32" s="1002">
        <f t="shared" si="3"/>
        <v>0</v>
      </c>
      <c r="AE32" s="1002">
        <f t="shared" si="3"/>
        <v>0</v>
      </c>
      <c r="AF32" s="1002">
        <f t="shared" si="3"/>
        <v>0</v>
      </c>
      <c r="AG32" s="998"/>
      <c r="AH32" s="1003">
        <f t="shared" si="4"/>
        <v>0</v>
      </c>
      <c r="AI32" s="1003">
        <f t="shared" si="4"/>
        <v>1</v>
      </c>
      <c r="AJ32" s="1003">
        <f t="shared" si="4"/>
        <v>0</v>
      </c>
      <c r="AK32" s="1003">
        <f t="shared" si="4"/>
        <v>0</v>
      </c>
      <c r="AL32" s="1003">
        <f t="shared" si="4"/>
        <v>0</v>
      </c>
      <c r="AM32" s="998"/>
      <c r="AN32" s="1002">
        <f t="shared" si="5"/>
        <v>0</v>
      </c>
      <c r="AO32" s="1002">
        <f t="shared" si="5"/>
        <v>0</v>
      </c>
      <c r="AP32" s="1002">
        <f t="shared" si="6"/>
        <v>0</v>
      </c>
      <c r="AQ32" s="1002">
        <f t="shared" si="6"/>
        <v>0</v>
      </c>
      <c r="AR32" s="1002">
        <f t="shared" si="7"/>
        <v>0</v>
      </c>
      <c r="AS32" s="998"/>
      <c r="AT32" s="1002">
        <f>O29*$I29</f>
        <v>0</v>
      </c>
      <c r="AU32" s="1002">
        <f>P29*$I29</f>
        <v>0</v>
      </c>
      <c r="AV32" s="1002">
        <f>Q29*$I29</f>
        <v>0</v>
      </c>
      <c r="AW32" s="1002">
        <f>R29*$I29</f>
        <v>0</v>
      </c>
      <c r="AX32" s="1002">
        <f>S29*$I29</f>
        <v>0</v>
      </c>
    </row>
    <row r="33" spans="2:50" ht="15" customHeight="1">
      <c r="B33" s="1620"/>
      <c r="C33" s="910" t="s">
        <v>1661</v>
      </c>
      <c r="D33" s="898"/>
      <c r="E33" s="1621"/>
      <c r="F33" s="1520"/>
      <c r="G33" s="1497"/>
      <c r="H33" s="578"/>
      <c r="I33" s="1614"/>
      <c r="J33" s="1562"/>
      <c r="K33" s="1534"/>
      <c r="L33" s="1622"/>
      <c r="M33" s="958"/>
      <c r="N33" s="958"/>
      <c r="O33" s="1003"/>
      <c r="P33" s="1003"/>
      <c r="Q33" s="1003"/>
      <c r="R33" s="1003"/>
      <c r="S33" s="1003"/>
      <c r="T33" s="496"/>
      <c r="U33" s="998"/>
      <c r="V33" s="1002">
        <f t="shared" si="2"/>
        <v>0</v>
      </c>
      <c r="W33" s="1002">
        <f t="shared" si="2"/>
        <v>0</v>
      </c>
      <c r="X33" s="1002">
        <f t="shared" si="2"/>
        <v>0</v>
      </c>
      <c r="Y33" s="1002"/>
      <c r="Z33" s="1002">
        <f t="shared" si="11"/>
        <v>0</v>
      </c>
      <c r="AA33" s="1000"/>
      <c r="AB33" s="1002">
        <f t="shared" si="3"/>
        <v>0</v>
      </c>
      <c r="AC33" s="1002">
        <f t="shared" si="3"/>
        <v>0</v>
      </c>
      <c r="AD33" s="1002">
        <f t="shared" si="3"/>
        <v>0</v>
      </c>
      <c r="AE33" s="1002">
        <f t="shared" si="3"/>
        <v>0</v>
      </c>
      <c r="AF33" s="1002">
        <f t="shared" si="3"/>
        <v>0</v>
      </c>
      <c r="AG33" s="998"/>
      <c r="AH33" s="1003">
        <f t="shared" si="4"/>
        <v>0</v>
      </c>
      <c r="AI33" s="1003">
        <f t="shared" si="4"/>
        <v>0</v>
      </c>
      <c r="AJ33" s="1003">
        <f t="shared" si="4"/>
        <v>0</v>
      </c>
      <c r="AK33" s="1003">
        <f t="shared" si="4"/>
        <v>0</v>
      </c>
      <c r="AL33" s="1003">
        <f t="shared" si="4"/>
        <v>0</v>
      </c>
      <c r="AM33" s="998"/>
      <c r="AN33" s="1002">
        <f t="shared" si="5"/>
        <v>0</v>
      </c>
      <c r="AO33" s="1002">
        <f t="shared" si="5"/>
        <v>0</v>
      </c>
      <c r="AP33" s="1002">
        <f t="shared" si="6"/>
        <v>0</v>
      </c>
      <c r="AQ33" s="1002">
        <f t="shared" si="6"/>
        <v>0</v>
      </c>
      <c r="AR33" s="1002">
        <f t="shared" si="7"/>
        <v>0</v>
      </c>
      <c r="AS33" s="998"/>
      <c r="AT33" s="1002"/>
      <c r="AU33" s="1002"/>
      <c r="AV33" s="1002"/>
      <c r="AW33" s="1002"/>
      <c r="AX33" s="1002"/>
    </row>
    <row r="34" spans="2:50" ht="14.5">
      <c r="B34" s="1615" t="s">
        <v>117</v>
      </c>
      <c r="C34" s="911" t="s">
        <v>374</v>
      </c>
      <c r="D34" s="1521" t="s">
        <v>5369</v>
      </c>
      <c r="E34" s="904">
        <v>276.10000000000002</v>
      </c>
      <c r="F34" s="894">
        <v>230</v>
      </c>
      <c r="G34" s="895">
        <v>41265</v>
      </c>
      <c r="H34" s="895">
        <v>50883</v>
      </c>
      <c r="I34" s="900">
        <f>10376.64502/1000</f>
        <v>10.37664502</v>
      </c>
      <c r="J34" s="1530">
        <v>29.557341619999999</v>
      </c>
      <c r="K34" s="1554" t="s">
        <v>5370</v>
      </c>
      <c r="L34" s="1616" t="s">
        <v>1670</v>
      </c>
      <c r="M34" s="957"/>
      <c r="N34" s="957"/>
      <c r="O34" s="1003">
        <v>0</v>
      </c>
      <c r="P34" s="1003">
        <v>0</v>
      </c>
      <c r="Q34" s="1003">
        <v>0</v>
      </c>
      <c r="R34" s="1003">
        <v>0</v>
      </c>
      <c r="S34" s="1003">
        <v>0.49</v>
      </c>
      <c r="T34" s="496"/>
      <c r="U34" s="998"/>
      <c r="V34" s="1002">
        <f t="shared" si="2"/>
        <v>0</v>
      </c>
      <c r="W34" s="1002">
        <f t="shared" si="2"/>
        <v>0</v>
      </c>
      <c r="X34" s="1002">
        <f t="shared" si="2"/>
        <v>0</v>
      </c>
      <c r="Y34" s="1002">
        <f t="shared" ref="Y34:Y63" si="12">R33*$E33</f>
        <v>0</v>
      </c>
      <c r="Z34" s="1002">
        <f t="shared" si="11"/>
        <v>135.28900000000002</v>
      </c>
      <c r="AA34" s="1000"/>
      <c r="AB34" s="1002">
        <f t="shared" si="3"/>
        <v>0</v>
      </c>
      <c r="AC34" s="1002">
        <f t="shared" si="3"/>
        <v>0</v>
      </c>
      <c r="AD34" s="1002">
        <f t="shared" si="3"/>
        <v>0</v>
      </c>
      <c r="AE34" s="1002">
        <f t="shared" si="3"/>
        <v>0</v>
      </c>
      <c r="AF34" s="1002">
        <f t="shared" si="3"/>
        <v>135.28900000000002</v>
      </c>
      <c r="AG34" s="998"/>
      <c r="AH34" s="1003">
        <f t="shared" si="4"/>
        <v>0</v>
      </c>
      <c r="AI34" s="1003">
        <f t="shared" si="4"/>
        <v>0</v>
      </c>
      <c r="AJ34" s="1003">
        <f t="shared" si="4"/>
        <v>0</v>
      </c>
      <c r="AK34" s="1003">
        <f t="shared" si="4"/>
        <v>0</v>
      </c>
      <c r="AL34" s="1003">
        <f t="shared" si="4"/>
        <v>1</v>
      </c>
      <c r="AM34" s="998"/>
      <c r="AN34" s="1002">
        <f t="shared" si="5"/>
        <v>0</v>
      </c>
      <c r="AO34" s="1002">
        <f t="shared" si="5"/>
        <v>0</v>
      </c>
      <c r="AP34" s="1002">
        <f t="shared" si="6"/>
        <v>0</v>
      </c>
      <c r="AQ34" s="1002">
        <f t="shared" si="6"/>
        <v>0</v>
      </c>
      <c r="AR34" s="1002">
        <f t="shared" si="7"/>
        <v>276.10000000000002</v>
      </c>
      <c r="AS34" s="998"/>
      <c r="AT34" s="1002">
        <f t="shared" ref="AT34:AX44" si="13">O33*$I33</f>
        <v>0</v>
      </c>
      <c r="AU34" s="1002">
        <f t="shared" si="13"/>
        <v>0</v>
      </c>
      <c r="AV34" s="1002">
        <f t="shared" si="13"/>
        <v>0</v>
      </c>
      <c r="AW34" s="1002">
        <f t="shared" si="13"/>
        <v>0</v>
      </c>
      <c r="AX34" s="1002">
        <f t="shared" si="13"/>
        <v>0</v>
      </c>
    </row>
    <row r="35" spans="2:50" ht="14.5">
      <c r="B35" s="1615"/>
      <c r="C35" s="911" t="s">
        <v>730</v>
      </c>
      <c r="D35" s="1521"/>
      <c r="E35" s="904">
        <v>51.31</v>
      </c>
      <c r="F35" s="894">
        <v>230</v>
      </c>
      <c r="G35" s="895">
        <v>40650</v>
      </c>
      <c r="H35" s="895">
        <v>50883</v>
      </c>
      <c r="I35" s="900">
        <f>1685.79318/1000</f>
        <v>1.6857931799999999</v>
      </c>
      <c r="J35" s="1530"/>
      <c r="K35" s="1554"/>
      <c r="L35" s="1616" t="s">
        <v>1066</v>
      </c>
      <c r="M35" s="957"/>
      <c r="N35" s="957"/>
      <c r="O35" s="1003">
        <v>0</v>
      </c>
      <c r="P35" s="1003">
        <v>0</v>
      </c>
      <c r="Q35" s="1003">
        <v>0</v>
      </c>
      <c r="R35" s="1003">
        <v>0</v>
      </c>
      <c r="S35" s="1003">
        <v>0.49</v>
      </c>
      <c r="T35" s="496"/>
      <c r="U35" s="998"/>
      <c r="V35" s="1002">
        <f t="shared" si="2"/>
        <v>0</v>
      </c>
      <c r="W35" s="1002">
        <f t="shared" si="2"/>
        <v>0</v>
      </c>
      <c r="X35" s="1002">
        <f t="shared" si="2"/>
        <v>0</v>
      </c>
      <c r="Y35" s="1002">
        <f t="shared" si="12"/>
        <v>0</v>
      </c>
      <c r="Z35" s="1002">
        <f t="shared" si="11"/>
        <v>25.1419</v>
      </c>
      <c r="AA35" s="1000"/>
      <c r="AB35" s="1002">
        <f t="shared" si="3"/>
        <v>0</v>
      </c>
      <c r="AC35" s="1002">
        <f t="shared" si="3"/>
        <v>0</v>
      </c>
      <c r="AD35" s="1002">
        <f t="shared" si="3"/>
        <v>0</v>
      </c>
      <c r="AE35" s="1002">
        <f t="shared" si="3"/>
        <v>0</v>
      </c>
      <c r="AF35" s="1002">
        <f t="shared" si="3"/>
        <v>25.1419</v>
      </c>
      <c r="AG35" s="998"/>
      <c r="AH35" s="1003">
        <f t="shared" si="4"/>
        <v>0</v>
      </c>
      <c r="AI35" s="1003">
        <f t="shared" si="4"/>
        <v>0</v>
      </c>
      <c r="AJ35" s="1003">
        <f t="shared" si="4"/>
        <v>0</v>
      </c>
      <c r="AK35" s="1003">
        <f t="shared" si="4"/>
        <v>0</v>
      </c>
      <c r="AL35" s="1003">
        <f t="shared" si="4"/>
        <v>1</v>
      </c>
      <c r="AM35" s="998"/>
      <c r="AN35" s="1002">
        <f t="shared" si="5"/>
        <v>0</v>
      </c>
      <c r="AO35" s="1002">
        <f t="shared" si="5"/>
        <v>0</v>
      </c>
      <c r="AP35" s="1002">
        <f t="shared" si="6"/>
        <v>0</v>
      </c>
      <c r="AQ35" s="1002">
        <f t="shared" si="6"/>
        <v>0</v>
      </c>
      <c r="AR35" s="1002">
        <f t="shared" si="7"/>
        <v>51.31</v>
      </c>
      <c r="AS35" s="998"/>
      <c r="AT35" s="1002">
        <f t="shared" si="13"/>
        <v>0</v>
      </c>
      <c r="AU35" s="1002">
        <f t="shared" si="13"/>
        <v>0</v>
      </c>
      <c r="AV35" s="1002">
        <f t="shared" si="13"/>
        <v>0</v>
      </c>
      <c r="AW35" s="1002">
        <f t="shared" si="13"/>
        <v>0</v>
      </c>
      <c r="AX35" s="1002">
        <f t="shared" si="13"/>
        <v>5.0845560597999997</v>
      </c>
    </row>
    <row r="36" spans="2:50" ht="14.5">
      <c r="B36" s="1615"/>
      <c r="C36" s="911" t="s">
        <v>731</v>
      </c>
      <c r="D36" s="1521"/>
      <c r="E36" s="904">
        <v>58.58</v>
      </c>
      <c r="F36" s="894">
        <v>230</v>
      </c>
      <c r="G36" s="895">
        <v>40956</v>
      </c>
      <c r="H36" s="895">
        <v>50883</v>
      </c>
      <c r="I36" s="900">
        <f>2022.9518/1000</f>
        <v>2.0229518</v>
      </c>
      <c r="J36" s="1530"/>
      <c r="K36" s="1554"/>
      <c r="L36" s="1616"/>
      <c r="M36" s="957"/>
      <c r="N36" s="957"/>
      <c r="O36" s="1003">
        <v>0</v>
      </c>
      <c r="P36" s="1003">
        <v>0</v>
      </c>
      <c r="Q36" s="1003">
        <v>0</v>
      </c>
      <c r="R36" s="1003">
        <v>0</v>
      </c>
      <c r="S36" s="1003">
        <v>0.49</v>
      </c>
      <c r="T36" s="496"/>
      <c r="U36" s="998"/>
      <c r="V36" s="1002">
        <f t="shared" si="2"/>
        <v>0</v>
      </c>
      <c r="W36" s="1002">
        <f t="shared" si="2"/>
        <v>0</v>
      </c>
      <c r="X36" s="1002">
        <f t="shared" si="2"/>
        <v>0</v>
      </c>
      <c r="Y36" s="1002">
        <f t="shared" si="12"/>
        <v>0</v>
      </c>
      <c r="Z36" s="1002">
        <f t="shared" si="11"/>
        <v>28.7042</v>
      </c>
      <c r="AA36" s="1000"/>
      <c r="AB36" s="1002">
        <f t="shared" si="3"/>
        <v>0</v>
      </c>
      <c r="AC36" s="1002">
        <f t="shared" si="3"/>
        <v>0</v>
      </c>
      <c r="AD36" s="1002">
        <f t="shared" si="3"/>
        <v>0</v>
      </c>
      <c r="AE36" s="1002">
        <f t="shared" si="3"/>
        <v>0</v>
      </c>
      <c r="AF36" s="1002">
        <f t="shared" si="3"/>
        <v>28.7042</v>
      </c>
      <c r="AG36" s="998"/>
      <c r="AH36" s="1003">
        <f t="shared" si="4"/>
        <v>0</v>
      </c>
      <c r="AI36" s="1003">
        <f t="shared" si="4"/>
        <v>0</v>
      </c>
      <c r="AJ36" s="1003">
        <f t="shared" si="4"/>
        <v>0</v>
      </c>
      <c r="AK36" s="1003">
        <f t="shared" si="4"/>
        <v>0</v>
      </c>
      <c r="AL36" s="1003">
        <f t="shared" si="4"/>
        <v>1</v>
      </c>
      <c r="AM36" s="998"/>
      <c r="AN36" s="1002">
        <f t="shared" si="5"/>
        <v>0</v>
      </c>
      <c r="AO36" s="1002">
        <f t="shared" si="5"/>
        <v>0</v>
      </c>
      <c r="AP36" s="1002">
        <f t="shared" si="6"/>
        <v>0</v>
      </c>
      <c r="AQ36" s="1002">
        <f t="shared" si="6"/>
        <v>0</v>
      </c>
      <c r="AR36" s="1002">
        <f t="shared" si="7"/>
        <v>58.58</v>
      </c>
      <c r="AS36" s="998"/>
      <c r="AT36" s="1002">
        <f t="shared" si="13"/>
        <v>0</v>
      </c>
      <c r="AU36" s="1002">
        <f t="shared" si="13"/>
        <v>0</v>
      </c>
      <c r="AV36" s="1002">
        <f t="shared" si="13"/>
        <v>0</v>
      </c>
      <c r="AW36" s="1002">
        <f t="shared" si="13"/>
        <v>0</v>
      </c>
      <c r="AX36" s="1002">
        <f t="shared" si="13"/>
        <v>0.82603865819999989</v>
      </c>
    </row>
    <row r="37" spans="2:50" ht="14.5">
      <c r="B37" s="1615"/>
      <c r="C37" s="911" t="s">
        <v>732</v>
      </c>
      <c r="D37" s="1521"/>
      <c r="E37" s="904">
        <v>61.41</v>
      </c>
      <c r="F37" s="894">
        <v>138</v>
      </c>
      <c r="G37" s="895">
        <v>41265</v>
      </c>
      <c r="H37" s="895">
        <v>50883</v>
      </c>
      <c r="I37" s="900">
        <f>6486.24113/1000</f>
        <v>6.4862411300000007</v>
      </c>
      <c r="J37" s="1530"/>
      <c r="K37" s="1554"/>
      <c r="L37" s="1616"/>
      <c r="M37" s="957"/>
      <c r="N37" s="957"/>
      <c r="O37" s="1003">
        <v>0</v>
      </c>
      <c r="P37" s="1003">
        <v>0</v>
      </c>
      <c r="Q37" s="1003">
        <v>0</v>
      </c>
      <c r="R37" s="1003">
        <v>0</v>
      </c>
      <c r="S37" s="1003">
        <v>0.49</v>
      </c>
      <c r="T37" s="496"/>
      <c r="U37" s="998"/>
      <c r="V37" s="1002">
        <f t="shared" si="2"/>
        <v>0</v>
      </c>
      <c r="W37" s="1002">
        <f t="shared" si="2"/>
        <v>0</v>
      </c>
      <c r="X37" s="1002">
        <f t="shared" si="2"/>
        <v>0</v>
      </c>
      <c r="Y37" s="1002">
        <f t="shared" si="12"/>
        <v>0</v>
      </c>
      <c r="Z37" s="1002">
        <f t="shared" si="11"/>
        <v>30.090899999999998</v>
      </c>
      <c r="AA37" s="1000"/>
      <c r="AB37" s="1002">
        <f t="shared" si="3"/>
        <v>0</v>
      </c>
      <c r="AC37" s="1002">
        <f t="shared" si="3"/>
        <v>0</v>
      </c>
      <c r="AD37" s="1002">
        <f t="shared" si="3"/>
        <v>0</v>
      </c>
      <c r="AE37" s="1002">
        <f t="shared" si="3"/>
        <v>0</v>
      </c>
      <c r="AF37" s="1002">
        <f t="shared" si="3"/>
        <v>0</v>
      </c>
      <c r="AG37" s="998"/>
      <c r="AH37" s="1003">
        <f t="shared" si="4"/>
        <v>0</v>
      </c>
      <c r="AI37" s="1003">
        <f t="shared" si="4"/>
        <v>0</v>
      </c>
      <c r="AJ37" s="1003">
        <f t="shared" si="4"/>
        <v>0</v>
      </c>
      <c r="AK37" s="1003">
        <f t="shared" si="4"/>
        <v>0</v>
      </c>
      <c r="AL37" s="1003">
        <f t="shared" si="4"/>
        <v>1</v>
      </c>
      <c r="AM37" s="998"/>
      <c r="AN37" s="1002">
        <f t="shared" si="5"/>
        <v>0</v>
      </c>
      <c r="AO37" s="1002">
        <f t="shared" si="5"/>
        <v>0</v>
      </c>
      <c r="AP37" s="1002">
        <f t="shared" si="6"/>
        <v>0</v>
      </c>
      <c r="AQ37" s="1002">
        <f t="shared" si="6"/>
        <v>0</v>
      </c>
      <c r="AR37" s="1002">
        <f t="shared" si="7"/>
        <v>61.41</v>
      </c>
      <c r="AS37" s="998"/>
      <c r="AT37" s="1002">
        <f t="shared" si="13"/>
        <v>0</v>
      </c>
      <c r="AU37" s="1002">
        <f t="shared" si="13"/>
        <v>0</v>
      </c>
      <c r="AV37" s="1002">
        <f t="shared" si="13"/>
        <v>0</v>
      </c>
      <c r="AW37" s="1002">
        <f t="shared" si="13"/>
        <v>0</v>
      </c>
      <c r="AX37" s="1002">
        <f t="shared" si="13"/>
        <v>0.99124638199999993</v>
      </c>
    </row>
    <row r="38" spans="2:50" ht="14.5">
      <c r="B38" s="1615"/>
      <c r="C38" s="911" t="s">
        <v>733</v>
      </c>
      <c r="D38" s="1521"/>
      <c r="E38" s="904">
        <v>46.85</v>
      </c>
      <c r="F38" s="894">
        <v>138</v>
      </c>
      <c r="G38" s="895">
        <v>41265</v>
      </c>
      <c r="H38" s="895">
        <v>50883</v>
      </c>
      <c r="I38" s="900">
        <f>5987.29977/1000</f>
        <v>5.9872997699999999</v>
      </c>
      <c r="J38" s="1530"/>
      <c r="K38" s="1554"/>
      <c r="L38" s="1616"/>
      <c r="M38" s="957"/>
      <c r="N38" s="957"/>
      <c r="O38" s="1003">
        <v>0</v>
      </c>
      <c r="P38" s="1003">
        <v>0</v>
      </c>
      <c r="Q38" s="1003">
        <v>0</v>
      </c>
      <c r="R38" s="1003">
        <v>0</v>
      </c>
      <c r="S38" s="1003">
        <v>0.49</v>
      </c>
      <c r="T38" s="496"/>
      <c r="U38" s="998"/>
      <c r="V38" s="1002">
        <f t="shared" si="2"/>
        <v>0</v>
      </c>
      <c r="W38" s="1002">
        <f t="shared" si="2"/>
        <v>0</v>
      </c>
      <c r="X38" s="1002">
        <f t="shared" si="2"/>
        <v>0</v>
      </c>
      <c r="Y38" s="1002">
        <f t="shared" si="12"/>
        <v>0</v>
      </c>
      <c r="Z38" s="1002">
        <f t="shared" si="11"/>
        <v>22.956500000000002</v>
      </c>
      <c r="AA38" s="1000"/>
      <c r="AB38" s="1002">
        <f t="shared" si="3"/>
        <v>0</v>
      </c>
      <c r="AC38" s="1002">
        <f t="shared" si="3"/>
        <v>0</v>
      </c>
      <c r="AD38" s="1002">
        <f t="shared" si="3"/>
        <v>0</v>
      </c>
      <c r="AE38" s="1002">
        <f t="shared" si="3"/>
        <v>0</v>
      </c>
      <c r="AF38" s="1002">
        <f t="shared" si="3"/>
        <v>0</v>
      </c>
      <c r="AG38" s="998"/>
      <c r="AH38" s="1003">
        <f t="shared" si="4"/>
        <v>0</v>
      </c>
      <c r="AI38" s="1003">
        <f t="shared" si="4"/>
        <v>0</v>
      </c>
      <c r="AJ38" s="1003">
        <f t="shared" si="4"/>
        <v>0</v>
      </c>
      <c r="AK38" s="1003">
        <f t="shared" si="4"/>
        <v>0</v>
      </c>
      <c r="AL38" s="1003">
        <f t="shared" si="4"/>
        <v>1</v>
      </c>
      <c r="AM38" s="998"/>
      <c r="AN38" s="1002">
        <f t="shared" si="5"/>
        <v>0</v>
      </c>
      <c r="AO38" s="1002">
        <f t="shared" si="5"/>
        <v>0</v>
      </c>
      <c r="AP38" s="1002">
        <f t="shared" si="6"/>
        <v>0</v>
      </c>
      <c r="AQ38" s="1002">
        <f t="shared" si="6"/>
        <v>0</v>
      </c>
      <c r="AR38" s="1002">
        <f t="shared" si="7"/>
        <v>46.85</v>
      </c>
      <c r="AS38" s="998"/>
      <c r="AT38" s="1002">
        <f t="shared" si="13"/>
        <v>0</v>
      </c>
      <c r="AU38" s="1002">
        <f t="shared" si="13"/>
        <v>0</v>
      </c>
      <c r="AV38" s="1002">
        <f t="shared" si="13"/>
        <v>0</v>
      </c>
      <c r="AW38" s="1002">
        <f t="shared" si="13"/>
        <v>0</v>
      </c>
      <c r="AX38" s="1002">
        <f t="shared" si="13"/>
        <v>3.1782581537000003</v>
      </c>
    </row>
    <row r="39" spans="2:50" ht="14.5">
      <c r="B39" s="1615"/>
      <c r="C39" s="911" t="s">
        <v>734</v>
      </c>
      <c r="D39" s="1521"/>
      <c r="E39" s="904">
        <v>51.57</v>
      </c>
      <c r="F39" s="894">
        <v>138</v>
      </c>
      <c r="G39" s="895">
        <v>41265</v>
      </c>
      <c r="H39" s="895">
        <v>46239</v>
      </c>
      <c r="I39" s="900">
        <f>3042.09239/1000</f>
        <v>3.0420923899999996</v>
      </c>
      <c r="J39" s="1530"/>
      <c r="K39" s="1554"/>
      <c r="L39" s="1616"/>
      <c r="M39" s="957"/>
      <c r="N39" s="957"/>
      <c r="O39" s="1003">
        <v>0</v>
      </c>
      <c r="P39" s="1003">
        <v>0</v>
      </c>
      <c r="Q39" s="1003">
        <v>0</v>
      </c>
      <c r="R39" s="1003">
        <v>0</v>
      </c>
      <c r="S39" s="1003">
        <v>0.49</v>
      </c>
      <c r="T39" s="496"/>
      <c r="U39" s="998"/>
      <c r="V39" s="1002">
        <f t="shared" si="2"/>
        <v>0</v>
      </c>
      <c r="W39" s="1002">
        <f t="shared" si="2"/>
        <v>0</v>
      </c>
      <c r="X39" s="1002">
        <f t="shared" si="2"/>
        <v>0</v>
      </c>
      <c r="Y39" s="1002">
        <f t="shared" si="12"/>
        <v>0</v>
      </c>
      <c r="Z39" s="1002">
        <f t="shared" si="11"/>
        <v>25.269300000000001</v>
      </c>
      <c r="AA39" s="1000"/>
      <c r="AB39" s="1002">
        <f t="shared" si="3"/>
        <v>0</v>
      </c>
      <c r="AC39" s="1002">
        <f t="shared" si="3"/>
        <v>0</v>
      </c>
      <c r="AD39" s="1002">
        <f t="shared" si="3"/>
        <v>0</v>
      </c>
      <c r="AE39" s="1002">
        <f t="shared" si="3"/>
        <v>0</v>
      </c>
      <c r="AF39" s="1002">
        <f t="shared" si="3"/>
        <v>0</v>
      </c>
      <c r="AG39" s="998"/>
      <c r="AH39" s="1003">
        <f t="shared" si="4"/>
        <v>0</v>
      </c>
      <c r="AI39" s="1003">
        <f t="shared" si="4"/>
        <v>0</v>
      </c>
      <c r="AJ39" s="1003">
        <f t="shared" si="4"/>
        <v>0</v>
      </c>
      <c r="AK39" s="1003">
        <f t="shared" si="4"/>
        <v>0</v>
      </c>
      <c r="AL39" s="1003">
        <f t="shared" si="4"/>
        <v>1</v>
      </c>
      <c r="AM39" s="998"/>
      <c r="AN39" s="1002">
        <f t="shared" si="5"/>
        <v>0</v>
      </c>
      <c r="AO39" s="1002">
        <f t="shared" si="5"/>
        <v>0</v>
      </c>
      <c r="AP39" s="1002">
        <f t="shared" si="6"/>
        <v>0</v>
      </c>
      <c r="AQ39" s="1002">
        <f t="shared" si="6"/>
        <v>0</v>
      </c>
      <c r="AR39" s="1002">
        <f t="shared" si="7"/>
        <v>51.57</v>
      </c>
      <c r="AS39" s="998"/>
      <c r="AT39" s="1002">
        <f t="shared" si="13"/>
        <v>0</v>
      </c>
      <c r="AU39" s="1002">
        <f t="shared" si="13"/>
        <v>0</v>
      </c>
      <c r="AV39" s="1002">
        <f t="shared" si="13"/>
        <v>0</v>
      </c>
      <c r="AW39" s="1002">
        <f t="shared" si="13"/>
        <v>0</v>
      </c>
      <c r="AX39" s="1002">
        <f t="shared" si="13"/>
        <v>2.9337768873000001</v>
      </c>
    </row>
    <row r="40" spans="2:50" ht="14.5">
      <c r="B40" s="1615"/>
      <c r="C40" s="911" t="s">
        <v>735</v>
      </c>
      <c r="D40" s="1521"/>
      <c r="E40" s="904">
        <v>32.56</v>
      </c>
      <c r="F40" s="894">
        <v>138</v>
      </c>
      <c r="G40" s="895">
        <v>44917</v>
      </c>
      <c r="H40" s="895">
        <v>46239</v>
      </c>
      <c r="I40" s="900">
        <f>2152.67878/1000</f>
        <v>2.15267878</v>
      </c>
      <c r="J40" s="1530"/>
      <c r="K40" s="1554"/>
      <c r="L40" s="1616"/>
      <c r="M40" s="957"/>
      <c r="N40" s="957"/>
      <c r="O40" s="1003">
        <v>0</v>
      </c>
      <c r="P40" s="1003">
        <v>0</v>
      </c>
      <c r="Q40" s="1003">
        <v>0</v>
      </c>
      <c r="R40" s="1003">
        <v>0</v>
      </c>
      <c r="S40" s="1003">
        <v>0.49</v>
      </c>
      <c r="T40" s="496"/>
      <c r="U40" s="998"/>
      <c r="V40" s="1002">
        <f t="shared" si="2"/>
        <v>0</v>
      </c>
      <c r="W40" s="1002">
        <f t="shared" si="2"/>
        <v>0</v>
      </c>
      <c r="X40" s="1002">
        <f t="shared" si="2"/>
        <v>0</v>
      </c>
      <c r="Y40" s="1002">
        <f t="shared" si="12"/>
        <v>0</v>
      </c>
      <c r="Z40" s="1002">
        <f t="shared" si="11"/>
        <v>15.954400000000001</v>
      </c>
      <c r="AA40" s="1000"/>
      <c r="AB40" s="1002">
        <f t="shared" si="3"/>
        <v>0</v>
      </c>
      <c r="AC40" s="1002">
        <f t="shared" si="3"/>
        <v>0</v>
      </c>
      <c r="AD40" s="1002">
        <f t="shared" si="3"/>
        <v>0</v>
      </c>
      <c r="AE40" s="1002">
        <f t="shared" si="3"/>
        <v>0</v>
      </c>
      <c r="AF40" s="1002">
        <f t="shared" si="3"/>
        <v>0</v>
      </c>
      <c r="AG40" s="998"/>
      <c r="AH40" s="1003">
        <f t="shared" si="4"/>
        <v>0</v>
      </c>
      <c r="AI40" s="1003">
        <f t="shared" si="4"/>
        <v>0</v>
      </c>
      <c r="AJ40" s="1003">
        <f t="shared" si="4"/>
        <v>0</v>
      </c>
      <c r="AK40" s="1003">
        <f t="shared" si="4"/>
        <v>0</v>
      </c>
      <c r="AL40" s="1003">
        <f t="shared" si="4"/>
        <v>1</v>
      </c>
      <c r="AM40" s="998"/>
      <c r="AN40" s="1002">
        <f t="shared" si="5"/>
        <v>0</v>
      </c>
      <c r="AO40" s="1002">
        <f t="shared" si="5"/>
        <v>0</v>
      </c>
      <c r="AP40" s="1002">
        <f t="shared" si="6"/>
        <v>0</v>
      </c>
      <c r="AQ40" s="1002">
        <f t="shared" si="6"/>
        <v>0</v>
      </c>
      <c r="AR40" s="1002">
        <f t="shared" si="7"/>
        <v>32.56</v>
      </c>
      <c r="AS40" s="998"/>
      <c r="AT40" s="1002">
        <f t="shared" si="13"/>
        <v>0</v>
      </c>
      <c r="AU40" s="1002">
        <f t="shared" si="13"/>
        <v>0</v>
      </c>
      <c r="AV40" s="1002">
        <f t="shared" si="13"/>
        <v>0</v>
      </c>
      <c r="AW40" s="1002">
        <f t="shared" si="13"/>
        <v>0</v>
      </c>
      <c r="AX40" s="1002">
        <f t="shared" si="13"/>
        <v>1.4906252710999999</v>
      </c>
    </row>
    <row r="41" spans="2:50" ht="14.5">
      <c r="B41" s="1615"/>
      <c r="C41" s="911" t="s">
        <v>375</v>
      </c>
      <c r="D41" s="1521"/>
      <c r="E41" s="904">
        <v>30.11</v>
      </c>
      <c r="F41" s="894">
        <v>138</v>
      </c>
      <c r="G41" s="895">
        <v>41265</v>
      </c>
      <c r="H41" s="895">
        <v>46239</v>
      </c>
      <c r="I41" s="900">
        <f>1595.72861/1000</f>
        <v>1.5957286099999999</v>
      </c>
      <c r="J41" s="1530"/>
      <c r="K41" s="1554"/>
      <c r="L41" s="1616"/>
      <c r="M41" s="957"/>
      <c r="N41" s="957"/>
      <c r="O41" s="1003">
        <v>0</v>
      </c>
      <c r="P41" s="1003">
        <v>0</v>
      </c>
      <c r="Q41" s="1003">
        <v>0</v>
      </c>
      <c r="R41" s="1003">
        <v>0</v>
      </c>
      <c r="S41" s="1003">
        <v>0.49</v>
      </c>
      <c r="T41" s="496"/>
      <c r="U41" s="998"/>
      <c r="V41" s="1002">
        <f t="shared" si="2"/>
        <v>0</v>
      </c>
      <c r="W41" s="1002">
        <f t="shared" si="2"/>
        <v>0</v>
      </c>
      <c r="X41" s="1002">
        <f t="shared" si="2"/>
        <v>0</v>
      </c>
      <c r="Y41" s="1002">
        <f t="shared" si="12"/>
        <v>0</v>
      </c>
      <c r="Z41" s="1002">
        <f t="shared" si="11"/>
        <v>14.7539</v>
      </c>
      <c r="AA41" s="1000"/>
      <c r="AB41" s="1002">
        <f t="shared" si="3"/>
        <v>0</v>
      </c>
      <c r="AC41" s="1002">
        <f t="shared" si="3"/>
        <v>0</v>
      </c>
      <c r="AD41" s="1002">
        <f t="shared" si="3"/>
        <v>0</v>
      </c>
      <c r="AE41" s="1002">
        <f t="shared" si="3"/>
        <v>0</v>
      </c>
      <c r="AF41" s="1002">
        <f t="shared" si="3"/>
        <v>0</v>
      </c>
      <c r="AG41" s="998"/>
      <c r="AH41" s="1003">
        <f t="shared" si="4"/>
        <v>0</v>
      </c>
      <c r="AI41" s="1003">
        <f t="shared" si="4"/>
        <v>0</v>
      </c>
      <c r="AJ41" s="1003">
        <f t="shared" si="4"/>
        <v>0</v>
      </c>
      <c r="AK41" s="1003">
        <f t="shared" si="4"/>
        <v>0</v>
      </c>
      <c r="AL41" s="1003">
        <f t="shared" si="4"/>
        <v>1</v>
      </c>
      <c r="AM41" s="998"/>
      <c r="AN41" s="1002">
        <f t="shared" si="5"/>
        <v>0</v>
      </c>
      <c r="AO41" s="1002">
        <f t="shared" si="5"/>
        <v>0</v>
      </c>
      <c r="AP41" s="1002">
        <f t="shared" si="6"/>
        <v>0</v>
      </c>
      <c r="AQ41" s="1002">
        <f t="shared" si="6"/>
        <v>0</v>
      </c>
      <c r="AR41" s="1002">
        <f t="shared" si="7"/>
        <v>30.11</v>
      </c>
      <c r="AS41" s="998"/>
      <c r="AT41" s="1002">
        <f t="shared" si="13"/>
        <v>0</v>
      </c>
      <c r="AU41" s="1002">
        <f t="shared" si="13"/>
        <v>0</v>
      </c>
      <c r="AV41" s="1002">
        <f t="shared" si="13"/>
        <v>0</v>
      </c>
      <c r="AW41" s="1002">
        <f t="shared" si="13"/>
        <v>0</v>
      </c>
      <c r="AX41" s="1002">
        <f t="shared" si="13"/>
        <v>1.0548126021999999</v>
      </c>
    </row>
    <row r="42" spans="2:50" ht="14.5">
      <c r="B42" s="1615"/>
      <c r="C42" s="911" t="s">
        <v>736</v>
      </c>
      <c r="D42" s="1521"/>
      <c r="E42" s="904">
        <v>33.880000000000003</v>
      </c>
      <c r="F42" s="894">
        <v>138</v>
      </c>
      <c r="G42" s="895">
        <v>40650</v>
      </c>
      <c r="H42" s="895">
        <v>46239</v>
      </c>
      <c r="I42" s="900">
        <f>2248.88511/10000</f>
        <v>0.22488851100000001</v>
      </c>
      <c r="J42" s="1530"/>
      <c r="K42" s="1554"/>
      <c r="L42" s="1616"/>
      <c r="M42" s="957"/>
      <c r="N42" s="957"/>
      <c r="O42" s="1003">
        <v>0</v>
      </c>
      <c r="P42" s="1003">
        <v>0</v>
      </c>
      <c r="Q42" s="1003">
        <v>0</v>
      </c>
      <c r="R42" s="1003">
        <v>0</v>
      </c>
      <c r="S42" s="1003">
        <v>0.49</v>
      </c>
      <c r="T42" s="496"/>
      <c r="U42" s="998"/>
      <c r="V42" s="1002">
        <f t="shared" si="2"/>
        <v>0</v>
      </c>
      <c r="W42" s="1002">
        <f t="shared" si="2"/>
        <v>0</v>
      </c>
      <c r="X42" s="1002">
        <f t="shared" si="2"/>
        <v>0</v>
      </c>
      <c r="Y42" s="1002">
        <f t="shared" si="12"/>
        <v>0</v>
      </c>
      <c r="Z42" s="1002">
        <f t="shared" si="11"/>
        <v>16.601200000000002</v>
      </c>
      <c r="AA42" s="1000"/>
      <c r="AB42" s="1002">
        <f t="shared" si="3"/>
        <v>0</v>
      </c>
      <c r="AC42" s="1002">
        <f t="shared" si="3"/>
        <v>0</v>
      </c>
      <c r="AD42" s="1002">
        <f t="shared" si="3"/>
        <v>0</v>
      </c>
      <c r="AE42" s="1002">
        <f t="shared" si="3"/>
        <v>0</v>
      </c>
      <c r="AF42" s="1002">
        <f t="shared" si="3"/>
        <v>0</v>
      </c>
      <c r="AG42" s="998"/>
      <c r="AH42" s="1003">
        <f t="shared" si="4"/>
        <v>0</v>
      </c>
      <c r="AI42" s="1003">
        <f t="shared" si="4"/>
        <v>0</v>
      </c>
      <c r="AJ42" s="1003">
        <f t="shared" si="4"/>
        <v>0</v>
      </c>
      <c r="AK42" s="1003">
        <f t="shared" si="4"/>
        <v>0</v>
      </c>
      <c r="AL42" s="1003">
        <f t="shared" si="4"/>
        <v>1</v>
      </c>
      <c r="AM42" s="998"/>
      <c r="AN42" s="1002">
        <f t="shared" si="5"/>
        <v>0</v>
      </c>
      <c r="AO42" s="1002">
        <f t="shared" si="5"/>
        <v>0</v>
      </c>
      <c r="AP42" s="1002">
        <f t="shared" si="6"/>
        <v>0</v>
      </c>
      <c r="AQ42" s="1002">
        <f t="shared" si="6"/>
        <v>0</v>
      </c>
      <c r="AR42" s="1002">
        <f t="shared" si="7"/>
        <v>33.880000000000003</v>
      </c>
      <c r="AS42" s="998"/>
      <c r="AT42" s="1002">
        <f t="shared" si="13"/>
        <v>0</v>
      </c>
      <c r="AU42" s="1002">
        <f t="shared" si="13"/>
        <v>0</v>
      </c>
      <c r="AV42" s="1002">
        <f t="shared" si="13"/>
        <v>0</v>
      </c>
      <c r="AW42" s="1002">
        <f t="shared" si="13"/>
        <v>0</v>
      </c>
      <c r="AX42" s="1002">
        <f t="shared" si="13"/>
        <v>0.78190701889999992</v>
      </c>
    </row>
    <row r="43" spans="2:50" ht="14.5">
      <c r="B43" s="1615"/>
      <c r="C43" s="911" t="s">
        <v>737</v>
      </c>
      <c r="D43" s="1521"/>
      <c r="E43" s="904">
        <v>16.350000000000001</v>
      </c>
      <c r="F43" s="894">
        <v>138</v>
      </c>
      <c r="G43" s="895">
        <v>40650</v>
      </c>
      <c r="H43" s="895">
        <v>46239</v>
      </c>
      <c r="I43" s="900">
        <f>1294.47717/1000</f>
        <v>1.29447717</v>
      </c>
      <c r="J43" s="1530"/>
      <c r="K43" s="1554"/>
      <c r="L43" s="1616"/>
      <c r="M43" s="957"/>
      <c r="N43" s="957"/>
      <c r="O43" s="1003">
        <v>0</v>
      </c>
      <c r="P43" s="1003">
        <v>0</v>
      </c>
      <c r="Q43" s="1003">
        <v>0</v>
      </c>
      <c r="R43" s="1003">
        <v>0</v>
      </c>
      <c r="S43" s="1003">
        <v>0.49</v>
      </c>
      <c r="T43" s="496"/>
      <c r="U43" s="998"/>
      <c r="V43" s="1002">
        <f t="shared" si="2"/>
        <v>0</v>
      </c>
      <c r="W43" s="1002">
        <f t="shared" si="2"/>
        <v>0</v>
      </c>
      <c r="X43" s="1002">
        <f t="shared" si="2"/>
        <v>0</v>
      </c>
      <c r="Y43" s="1002">
        <f t="shared" si="12"/>
        <v>0</v>
      </c>
      <c r="Z43" s="1002">
        <f t="shared" si="11"/>
        <v>8.0114999999999998</v>
      </c>
      <c r="AA43" s="1000"/>
      <c r="AB43" s="1002">
        <f t="shared" si="3"/>
        <v>0</v>
      </c>
      <c r="AC43" s="1002">
        <f t="shared" si="3"/>
        <v>0</v>
      </c>
      <c r="AD43" s="1002">
        <f t="shared" si="3"/>
        <v>0</v>
      </c>
      <c r="AE43" s="1002">
        <f t="shared" si="3"/>
        <v>0</v>
      </c>
      <c r="AF43" s="1002">
        <f t="shared" si="3"/>
        <v>0</v>
      </c>
      <c r="AG43" s="998"/>
      <c r="AH43" s="1003">
        <f t="shared" si="4"/>
        <v>0</v>
      </c>
      <c r="AI43" s="1003">
        <f t="shared" si="4"/>
        <v>0</v>
      </c>
      <c r="AJ43" s="1003">
        <f t="shared" si="4"/>
        <v>0</v>
      </c>
      <c r="AK43" s="1003">
        <f t="shared" si="4"/>
        <v>0</v>
      </c>
      <c r="AL43" s="1003">
        <f t="shared" si="4"/>
        <v>1</v>
      </c>
      <c r="AM43" s="998"/>
      <c r="AN43" s="1002">
        <f t="shared" si="5"/>
        <v>0</v>
      </c>
      <c r="AO43" s="1002">
        <f t="shared" si="5"/>
        <v>0</v>
      </c>
      <c r="AP43" s="1002">
        <f t="shared" si="6"/>
        <v>0</v>
      </c>
      <c r="AQ43" s="1002">
        <f t="shared" si="6"/>
        <v>0</v>
      </c>
      <c r="AR43" s="1002">
        <f t="shared" si="7"/>
        <v>16.350000000000001</v>
      </c>
      <c r="AS43" s="998"/>
      <c r="AT43" s="1002">
        <f t="shared" si="13"/>
        <v>0</v>
      </c>
      <c r="AU43" s="1002">
        <f t="shared" si="13"/>
        <v>0</v>
      </c>
      <c r="AV43" s="1002">
        <f t="shared" si="13"/>
        <v>0</v>
      </c>
      <c r="AW43" s="1002">
        <f t="shared" si="13"/>
        <v>0</v>
      </c>
      <c r="AX43" s="1002">
        <f t="shared" si="13"/>
        <v>0.11019537039000001</v>
      </c>
    </row>
    <row r="44" spans="2:50" ht="14.5">
      <c r="B44" s="1615"/>
      <c r="C44" s="911" t="s">
        <v>738</v>
      </c>
      <c r="D44" s="1521"/>
      <c r="E44" s="904">
        <v>48.88</v>
      </c>
      <c r="F44" s="894">
        <v>138</v>
      </c>
      <c r="G44" s="895">
        <v>41604</v>
      </c>
      <c r="H44" s="895">
        <v>46239</v>
      </c>
      <c r="I44" s="900">
        <f>2516.99586/1000</f>
        <v>2.5169958600000002</v>
      </c>
      <c r="J44" s="1530"/>
      <c r="K44" s="1554"/>
      <c r="L44" s="1616"/>
      <c r="M44" s="957"/>
      <c r="N44" s="957"/>
      <c r="O44" s="1003">
        <v>0</v>
      </c>
      <c r="P44" s="1003">
        <v>0</v>
      </c>
      <c r="Q44" s="1003">
        <v>0</v>
      </c>
      <c r="R44" s="1003">
        <v>0</v>
      </c>
      <c r="S44" s="1003">
        <v>0.49</v>
      </c>
      <c r="T44" s="496"/>
      <c r="U44" s="998"/>
      <c r="V44" s="1002">
        <f t="shared" si="2"/>
        <v>0</v>
      </c>
      <c r="W44" s="1002">
        <f t="shared" si="2"/>
        <v>0</v>
      </c>
      <c r="X44" s="1002">
        <f t="shared" si="2"/>
        <v>0</v>
      </c>
      <c r="Y44" s="1002">
        <f t="shared" si="12"/>
        <v>0</v>
      </c>
      <c r="Z44" s="1002">
        <f t="shared" si="11"/>
        <v>23.9512</v>
      </c>
      <c r="AA44" s="1000"/>
      <c r="AB44" s="1002">
        <f t="shared" si="3"/>
        <v>0</v>
      </c>
      <c r="AC44" s="1002">
        <f t="shared" si="3"/>
        <v>0</v>
      </c>
      <c r="AD44" s="1002">
        <f t="shared" si="3"/>
        <v>0</v>
      </c>
      <c r="AE44" s="1002">
        <f t="shared" si="3"/>
        <v>0</v>
      </c>
      <c r="AF44" s="1002">
        <f t="shared" si="3"/>
        <v>0</v>
      </c>
      <c r="AG44" s="998"/>
      <c r="AH44" s="1003">
        <f t="shared" si="4"/>
        <v>0</v>
      </c>
      <c r="AI44" s="1003">
        <f t="shared" si="4"/>
        <v>0</v>
      </c>
      <c r="AJ44" s="1003">
        <f t="shared" si="4"/>
        <v>0</v>
      </c>
      <c r="AK44" s="1003">
        <f t="shared" si="4"/>
        <v>0</v>
      </c>
      <c r="AL44" s="1003">
        <f t="shared" si="4"/>
        <v>1</v>
      </c>
      <c r="AM44" s="998"/>
      <c r="AN44" s="1002">
        <f t="shared" si="5"/>
        <v>0</v>
      </c>
      <c r="AO44" s="1002">
        <f t="shared" si="5"/>
        <v>0</v>
      </c>
      <c r="AP44" s="1002">
        <f t="shared" si="6"/>
        <v>0</v>
      </c>
      <c r="AQ44" s="1002">
        <f t="shared" si="6"/>
        <v>0</v>
      </c>
      <c r="AR44" s="1002">
        <f t="shared" si="7"/>
        <v>48.88</v>
      </c>
      <c r="AS44" s="998"/>
      <c r="AT44" s="1002">
        <f t="shared" si="13"/>
        <v>0</v>
      </c>
      <c r="AU44" s="1002">
        <f t="shared" si="13"/>
        <v>0</v>
      </c>
      <c r="AV44" s="1002">
        <f t="shared" si="13"/>
        <v>0</v>
      </c>
      <c r="AW44" s="1002">
        <f t="shared" si="13"/>
        <v>0</v>
      </c>
      <c r="AX44" s="1002">
        <f t="shared" si="13"/>
        <v>0.63429381330000001</v>
      </c>
    </row>
    <row r="45" spans="2:50" ht="14.5">
      <c r="B45" s="1311" t="s">
        <v>295</v>
      </c>
      <c r="C45" s="952" t="s">
        <v>486</v>
      </c>
      <c r="D45" s="898" t="s">
        <v>5371</v>
      </c>
      <c r="E45" s="905">
        <v>0</v>
      </c>
      <c r="F45" s="898">
        <v>138</v>
      </c>
      <c r="G45" s="578">
        <v>41122</v>
      </c>
      <c r="H45" s="578">
        <v>51075</v>
      </c>
      <c r="I45" s="1132">
        <f>3080.8831/1000</f>
        <v>3.0808830999999999</v>
      </c>
      <c r="J45" s="1132">
        <v>2.31</v>
      </c>
      <c r="K45" s="912" t="s">
        <v>5372</v>
      </c>
      <c r="L45" s="1137" t="s">
        <v>1671</v>
      </c>
      <c r="M45" s="956"/>
      <c r="N45" s="956"/>
      <c r="O45" s="1003">
        <v>0</v>
      </c>
      <c r="P45" s="1003">
        <v>0</v>
      </c>
      <c r="Q45" s="1003">
        <v>0</v>
      </c>
      <c r="R45" s="1003">
        <v>0</v>
      </c>
      <c r="S45" s="1003">
        <v>0.49</v>
      </c>
      <c r="T45" s="496"/>
      <c r="U45" s="998"/>
      <c r="V45" s="1002">
        <f t="shared" si="2"/>
        <v>0</v>
      </c>
      <c r="W45" s="1002">
        <f t="shared" si="2"/>
        <v>0</v>
      </c>
      <c r="X45" s="1002">
        <f t="shared" si="2"/>
        <v>0</v>
      </c>
      <c r="Y45" s="1002">
        <f t="shared" si="12"/>
        <v>0</v>
      </c>
      <c r="Z45" s="1002">
        <f t="shared" si="11"/>
        <v>0</v>
      </c>
      <c r="AA45" s="1000"/>
      <c r="AB45" s="1002">
        <f t="shared" si="3"/>
        <v>0</v>
      </c>
      <c r="AC45" s="1002">
        <f t="shared" si="3"/>
        <v>0</v>
      </c>
      <c r="AD45" s="1002">
        <f t="shared" si="3"/>
        <v>0</v>
      </c>
      <c r="AE45" s="1002">
        <f t="shared" si="3"/>
        <v>0</v>
      </c>
      <c r="AF45" s="1002">
        <f t="shared" si="3"/>
        <v>0</v>
      </c>
      <c r="AG45" s="1032"/>
      <c r="AH45" s="1003">
        <f t="shared" si="4"/>
        <v>0</v>
      </c>
      <c r="AI45" s="1003">
        <f t="shared" si="4"/>
        <v>0</v>
      </c>
      <c r="AJ45" s="1003">
        <f t="shared" si="4"/>
        <v>0</v>
      </c>
      <c r="AK45" s="1003">
        <f t="shared" si="4"/>
        <v>0</v>
      </c>
      <c r="AL45" s="1003">
        <f t="shared" si="4"/>
        <v>1</v>
      </c>
      <c r="AM45" s="1032"/>
      <c r="AN45" s="1002">
        <f t="shared" si="5"/>
        <v>0</v>
      </c>
      <c r="AO45" s="1002">
        <f t="shared" si="5"/>
        <v>0</v>
      </c>
      <c r="AP45" s="1002">
        <f t="shared" si="6"/>
        <v>0</v>
      </c>
      <c r="AQ45" s="1002">
        <f t="shared" si="6"/>
        <v>0</v>
      </c>
      <c r="AR45" s="1002">
        <f t="shared" si="7"/>
        <v>0</v>
      </c>
      <c r="AS45" s="1032"/>
      <c r="AT45" s="1002">
        <v>0</v>
      </c>
      <c r="AU45" s="1002">
        <v>0</v>
      </c>
      <c r="AV45" s="1002">
        <v>0</v>
      </c>
      <c r="AW45" s="1002">
        <v>1.5096327189999998</v>
      </c>
      <c r="AX45" s="1002">
        <v>0</v>
      </c>
    </row>
    <row r="46" spans="2:50" ht="14.5">
      <c r="B46" s="1309" t="s">
        <v>115</v>
      </c>
      <c r="C46" s="911" t="s">
        <v>739</v>
      </c>
      <c r="D46" s="894" t="s">
        <v>5373</v>
      </c>
      <c r="E46" s="904">
        <v>296.5</v>
      </c>
      <c r="F46" s="894">
        <v>500</v>
      </c>
      <c r="G46" s="895">
        <v>42705</v>
      </c>
      <c r="H46" s="895">
        <v>52444</v>
      </c>
      <c r="I46" s="900">
        <v>37.549999999999997</v>
      </c>
      <c r="J46" s="900">
        <v>23.85</v>
      </c>
      <c r="K46" s="902" t="s">
        <v>5374</v>
      </c>
      <c r="L46" s="1296" t="s">
        <v>1672</v>
      </c>
      <c r="M46" s="963"/>
      <c r="N46" s="963"/>
      <c r="O46" s="1003">
        <v>0</v>
      </c>
      <c r="P46" s="1003">
        <v>0</v>
      </c>
      <c r="Q46" s="1003">
        <v>0</v>
      </c>
      <c r="R46" s="1003">
        <v>0</v>
      </c>
      <c r="S46" s="1003">
        <v>1</v>
      </c>
      <c r="T46" s="496"/>
      <c r="U46" s="998"/>
      <c r="V46" s="1002">
        <f t="shared" si="2"/>
        <v>0</v>
      </c>
      <c r="W46" s="1002">
        <f t="shared" si="2"/>
        <v>0</v>
      </c>
      <c r="X46" s="1002">
        <f t="shared" si="2"/>
        <v>0</v>
      </c>
      <c r="Y46" s="1002">
        <f t="shared" si="12"/>
        <v>0</v>
      </c>
      <c r="Z46" s="1002">
        <f t="shared" si="11"/>
        <v>296.5</v>
      </c>
      <c r="AA46" s="1000"/>
      <c r="AB46" s="1002">
        <f t="shared" si="3"/>
        <v>0</v>
      </c>
      <c r="AC46" s="1002">
        <f t="shared" si="3"/>
        <v>0</v>
      </c>
      <c r="AD46" s="1002">
        <f t="shared" si="3"/>
        <v>0</v>
      </c>
      <c r="AE46" s="1002">
        <f t="shared" si="3"/>
        <v>0</v>
      </c>
      <c r="AF46" s="1002">
        <f t="shared" si="3"/>
        <v>296.5</v>
      </c>
      <c r="AG46" s="998"/>
      <c r="AH46" s="1003">
        <f t="shared" si="4"/>
        <v>0</v>
      </c>
      <c r="AI46" s="1003">
        <f t="shared" si="4"/>
        <v>0</v>
      </c>
      <c r="AJ46" s="1003">
        <f t="shared" si="4"/>
        <v>0</v>
      </c>
      <c r="AK46" s="1003">
        <f t="shared" si="4"/>
        <v>0</v>
      </c>
      <c r="AL46" s="1003">
        <f t="shared" si="4"/>
        <v>1</v>
      </c>
      <c r="AM46" s="998"/>
      <c r="AN46" s="1002">
        <f t="shared" si="5"/>
        <v>0</v>
      </c>
      <c r="AO46" s="1002">
        <f t="shared" si="5"/>
        <v>0</v>
      </c>
      <c r="AP46" s="1002">
        <f t="shared" si="6"/>
        <v>0</v>
      </c>
      <c r="AQ46" s="1002">
        <f t="shared" si="6"/>
        <v>0</v>
      </c>
      <c r="AR46" s="1002">
        <f t="shared" si="7"/>
        <v>296.5</v>
      </c>
      <c r="AS46" s="998"/>
      <c r="AT46" s="1002">
        <f t="shared" ref="AT46:AX50" si="14">O45*$I45</f>
        <v>0</v>
      </c>
      <c r="AU46" s="1002">
        <f t="shared" si="14"/>
        <v>0</v>
      </c>
      <c r="AV46" s="1002">
        <f t="shared" si="14"/>
        <v>0</v>
      </c>
      <c r="AW46" s="1002">
        <f t="shared" si="14"/>
        <v>0</v>
      </c>
      <c r="AX46" s="1002">
        <f t="shared" si="14"/>
        <v>1.5096327189999998</v>
      </c>
    </row>
    <row r="47" spans="2:50" ht="9" customHeight="1">
      <c r="B47" s="1611" t="s">
        <v>92</v>
      </c>
      <c r="C47" s="910" t="s">
        <v>296</v>
      </c>
      <c r="D47" s="1613" t="s">
        <v>5375</v>
      </c>
      <c r="E47" s="905">
        <v>68.861949999999993</v>
      </c>
      <c r="F47" s="898">
        <v>500</v>
      </c>
      <c r="G47" s="578">
        <v>43149</v>
      </c>
      <c r="H47" s="1497">
        <v>52505</v>
      </c>
      <c r="I47" s="1614">
        <v>34.028652000000001</v>
      </c>
      <c r="J47" s="1562">
        <v>25.52</v>
      </c>
      <c r="K47" s="1534" t="s">
        <v>5376</v>
      </c>
      <c r="L47" s="1607" t="s">
        <v>1673</v>
      </c>
      <c r="M47" s="955"/>
      <c r="N47" s="955"/>
      <c r="O47" s="1003">
        <v>0</v>
      </c>
      <c r="P47" s="1003">
        <v>0</v>
      </c>
      <c r="Q47" s="1003">
        <v>0</v>
      </c>
      <c r="R47" s="1003">
        <v>0</v>
      </c>
      <c r="S47" s="1003">
        <v>0.9</v>
      </c>
      <c r="T47" s="496"/>
      <c r="U47" s="998"/>
      <c r="V47" s="1002">
        <f t="shared" si="2"/>
        <v>0</v>
      </c>
      <c r="W47" s="1002">
        <f t="shared" si="2"/>
        <v>0</v>
      </c>
      <c r="X47" s="1002">
        <f t="shared" si="2"/>
        <v>0</v>
      </c>
      <c r="Y47" s="1002">
        <f t="shared" si="12"/>
        <v>0</v>
      </c>
      <c r="Z47" s="1002">
        <f t="shared" si="11"/>
        <v>61.975754999999992</v>
      </c>
      <c r="AA47" s="1000"/>
      <c r="AB47" s="1002">
        <f t="shared" si="3"/>
        <v>0</v>
      </c>
      <c r="AC47" s="1002">
        <f t="shared" si="3"/>
        <v>0</v>
      </c>
      <c r="AD47" s="1002">
        <f t="shared" si="3"/>
        <v>0</v>
      </c>
      <c r="AE47" s="1002">
        <f t="shared" si="3"/>
        <v>0</v>
      </c>
      <c r="AF47" s="1002">
        <f t="shared" si="3"/>
        <v>61.975754999999992</v>
      </c>
      <c r="AG47" s="998"/>
      <c r="AH47" s="1003">
        <f t="shared" si="4"/>
        <v>0</v>
      </c>
      <c r="AI47" s="1003">
        <f t="shared" si="4"/>
        <v>0</v>
      </c>
      <c r="AJ47" s="1003">
        <f t="shared" si="4"/>
        <v>0</v>
      </c>
      <c r="AK47" s="1003">
        <f t="shared" si="4"/>
        <v>0</v>
      </c>
      <c r="AL47" s="1003">
        <f t="shared" si="4"/>
        <v>1</v>
      </c>
      <c r="AM47" s="998"/>
      <c r="AN47" s="1002">
        <f t="shared" si="5"/>
        <v>0</v>
      </c>
      <c r="AO47" s="1002">
        <f t="shared" si="5"/>
        <v>0</v>
      </c>
      <c r="AP47" s="1002">
        <f t="shared" si="6"/>
        <v>0</v>
      </c>
      <c r="AQ47" s="1002">
        <f t="shared" si="6"/>
        <v>0</v>
      </c>
      <c r="AR47" s="1002">
        <f t="shared" si="7"/>
        <v>68.861949999999993</v>
      </c>
      <c r="AS47" s="998"/>
      <c r="AT47" s="1002">
        <f t="shared" si="14"/>
        <v>0</v>
      </c>
      <c r="AU47" s="1002">
        <f t="shared" si="14"/>
        <v>0</v>
      </c>
      <c r="AV47" s="1002">
        <f t="shared" si="14"/>
        <v>0</v>
      </c>
      <c r="AW47" s="1002">
        <f t="shared" si="14"/>
        <v>0</v>
      </c>
      <c r="AX47" s="1002">
        <f t="shared" si="14"/>
        <v>37.549999999999997</v>
      </c>
    </row>
    <row r="48" spans="2:50" ht="14.5">
      <c r="B48" s="1612"/>
      <c r="C48" s="910" t="s">
        <v>297</v>
      </c>
      <c r="D48" s="1613"/>
      <c r="E48" s="905">
        <v>66.994370000000004</v>
      </c>
      <c r="F48" s="898">
        <v>500</v>
      </c>
      <c r="G48" s="578">
        <v>43149</v>
      </c>
      <c r="H48" s="1497"/>
      <c r="I48" s="1614"/>
      <c r="J48" s="1562"/>
      <c r="K48" s="1534"/>
      <c r="L48" s="1608"/>
      <c r="M48" s="962"/>
      <c r="N48" s="962"/>
      <c r="O48" s="1003">
        <v>0</v>
      </c>
      <c r="P48" s="1003">
        <v>0</v>
      </c>
      <c r="Q48" s="1003">
        <v>0</v>
      </c>
      <c r="R48" s="1003">
        <v>0</v>
      </c>
      <c r="S48" s="1003">
        <v>0.9</v>
      </c>
      <c r="T48" s="496"/>
      <c r="U48" s="998"/>
      <c r="V48" s="1002">
        <f t="shared" si="2"/>
        <v>0</v>
      </c>
      <c r="W48" s="1002">
        <f t="shared" si="2"/>
        <v>0</v>
      </c>
      <c r="X48" s="1002">
        <f t="shared" si="2"/>
        <v>0</v>
      </c>
      <c r="Y48" s="1002">
        <f t="shared" si="12"/>
        <v>0</v>
      </c>
      <c r="Z48" s="1002">
        <f t="shared" si="11"/>
        <v>60.294933000000007</v>
      </c>
      <c r="AA48" s="1000"/>
      <c r="AB48" s="1002">
        <f t="shared" si="3"/>
        <v>0</v>
      </c>
      <c r="AC48" s="1002">
        <f t="shared" si="3"/>
        <v>0</v>
      </c>
      <c r="AD48" s="1002">
        <f t="shared" si="3"/>
        <v>0</v>
      </c>
      <c r="AE48" s="1002">
        <f t="shared" si="3"/>
        <v>0</v>
      </c>
      <c r="AF48" s="1002">
        <f t="shared" si="3"/>
        <v>60.294933000000007</v>
      </c>
      <c r="AG48" s="998"/>
      <c r="AH48" s="1003">
        <f t="shared" si="4"/>
        <v>0</v>
      </c>
      <c r="AI48" s="1003">
        <f t="shared" si="4"/>
        <v>0</v>
      </c>
      <c r="AJ48" s="1003">
        <f t="shared" si="4"/>
        <v>0</v>
      </c>
      <c r="AK48" s="1003">
        <f t="shared" si="4"/>
        <v>0</v>
      </c>
      <c r="AL48" s="1003">
        <f t="shared" si="4"/>
        <v>1</v>
      </c>
      <c r="AM48" s="998"/>
      <c r="AN48" s="1002">
        <f t="shared" si="5"/>
        <v>0</v>
      </c>
      <c r="AO48" s="1002">
        <f t="shared" si="5"/>
        <v>0</v>
      </c>
      <c r="AP48" s="1002">
        <f t="shared" si="6"/>
        <v>0</v>
      </c>
      <c r="AQ48" s="1002">
        <f t="shared" si="6"/>
        <v>0</v>
      </c>
      <c r="AR48" s="1002">
        <f t="shared" si="7"/>
        <v>66.994370000000004</v>
      </c>
      <c r="AS48" s="998"/>
      <c r="AT48" s="1002">
        <f t="shared" si="14"/>
        <v>0</v>
      </c>
      <c r="AU48" s="1002">
        <f t="shared" si="14"/>
        <v>0</v>
      </c>
      <c r="AV48" s="1002">
        <f t="shared" si="14"/>
        <v>0</v>
      </c>
      <c r="AW48" s="1002">
        <f t="shared" si="14"/>
        <v>0</v>
      </c>
      <c r="AX48" s="1002">
        <f t="shared" si="14"/>
        <v>30.6257868</v>
      </c>
    </row>
    <row r="49" spans="2:50" ht="14.5">
      <c r="B49" s="1612"/>
      <c r="C49" s="910" t="s">
        <v>740</v>
      </c>
      <c r="D49" s="1613"/>
      <c r="E49" s="905">
        <v>13.99741</v>
      </c>
      <c r="F49" s="898">
        <v>345</v>
      </c>
      <c r="G49" s="578">
        <v>42496</v>
      </c>
      <c r="H49" s="1497"/>
      <c r="I49" s="1614"/>
      <c r="J49" s="1562"/>
      <c r="K49" s="1534"/>
      <c r="L49" s="1608" t="s">
        <v>1068</v>
      </c>
      <c r="M49" s="962"/>
      <c r="N49" s="962"/>
      <c r="O49" s="1003">
        <v>0</v>
      </c>
      <c r="P49" s="1003">
        <v>0</v>
      </c>
      <c r="Q49" s="1003">
        <v>0</v>
      </c>
      <c r="R49" s="1003">
        <v>0</v>
      </c>
      <c r="S49" s="1003">
        <v>0.9</v>
      </c>
      <c r="T49" s="496"/>
      <c r="U49" s="998"/>
      <c r="V49" s="1002">
        <f t="shared" si="2"/>
        <v>0</v>
      </c>
      <c r="W49" s="1002">
        <f t="shared" si="2"/>
        <v>0</v>
      </c>
      <c r="X49" s="1002">
        <f t="shared" si="2"/>
        <v>0</v>
      </c>
      <c r="Y49" s="1002">
        <f t="shared" si="12"/>
        <v>0</v>
      </c>
      <c r="Z49" s="1002">
        <f t="shared" si="11"/>
        <v>12.597669</v>
      </c>
      <c r="AA49" s="1000"/>
      <c r="AB49" s="1002">
        <f t="shared" si="3"/>
        <v>0</v>
      </c>
      <c r="AC49" s="1002">
        <f t="shared" si="3"/>
        <v>0</v>
      </c>
      <c r="AD49" s="1002">
        <f t="shared" si="3"/>
        <v>0</v>
      </c>
      <c r="AE49" s="1002">
        <f t="shared" si="3"/>
        <v>0</v>
      </c>
      <c r="AF49" s="1002">
        <f t="shared" si="3"/>
        <v>12.597669</v>
      </c>
      <c r="AG49" s="998"/>
      <c r="AH49" s="1003">
        <f t="shared" si="4"/>
        <v>0</v>
      </c>
      <c r="AI49" s="1003">
        <f t="shared" si="4"/>
        <v>0</v>
      </c>
      <c r="AJ49" s="1003">
        <f t="shared" si="4"/>
        <v>0</v>
      </c>
      <c r="AK49" s="1003">
        <f t="shared" si="4"/>
        <v>0</v>
      </c>
      <c r="AL49" s="1003">
        <f t="shared" si="4"/>
        <v>1</v>
      </c>
      <c r="AM49" s="998"/>
      <c r="AN49" s="1002">
        <f t="shared" si="5"/>
        <v>0</v>
      </c>
      <c r="AO49" s="1002">
        <f t="shared" si="5"/>
        <v>0</v>
      </c>
      <c r="AP49" s="1002">
        <f t="shared" si="6"/>
        <v>0</v>
      </c>
      <c r="AQ49" s="1002">
        <f t="shared" si="6"/>
        <v>0</v>
      </c>
      <c r="AR49" s="1002">
        <f t="shared" si="7"/>
        <v>13.99741</v>
      </c>
      <c r="AS49" s="998"/>
      <c r="AT49" s="1002">
        <f t="shared" si="14"/>
        <v>0</v>
      </c>
      <c r="AU49" s="1002">
        <f t="shared" si="14"/>
        <v>0</v>
      </c>
      <c r="AV49" s="1002">
        <f t="shared" si="14"/>
        <v>0</v>
      </c>
      <c r="AW49" s="1002">
        <f t="shared" si="14"/>
        <v>0</v>
      </c>
      <c r="AX49" s="1002">
        <f t="shared" si="14"/>
        <v>0</v>
      </c>
    </row>
    <row r="50" spans="2:50" ht="14.5">
      <c r="B50" s="1612"/>
      <c r="C50" s="910" t="s">
        <v>741</v>
      </c>
      <c r="D50" s="1613"/>
      <c r="E50" s="905">
        <v>13.5473</v>
      </c>
      <c r="F50" s="898">
        <v>230</v>
      </c>
      <c r="G50" s="578">
        <v>42849</v>
      </c>
      <c r="H50" s="1497"/>
      <c r="I50" s="1614"/>
      <c r="J50" s="1562"/>
      <c r="K50" s="1534"/>
      <c r="L50" s="1608"/>
      <c r="M50" s="962"/>
      <c r="N50" s="962"/>
      <c r="O50" s="1003">
        <v>0</v>
      </c>
      <c r="P50" s="1003">
        <v>0</v>
      </c>
      <c r="Q50" s="1003">
        <v>0</v>
      </c>
      <c r="R50" s="1003">
        <v>0</v>
      </c>
      <c r="S50" s="1003">
        <v>0.9</v>
      </c>
      <c r="T50" s="496"/>
      <c r="U50" s="998"/>
      <c r="V50" s="1002">
        <f t="shared" si="2"/>
        <v>0</v>
      </c>
      <c r="W50" s="1002">
        <f t="shared" si="2"/>
        <v>0</v>
      </c>
      <c r="X50" s="1002">
        <f t="shared" si="2"/>
        <v>0</v>
      </c>
      <c r="Y50" s="1002">
        <f t="shared" si="12"/>
        <v>0</v>
      </c>
      <c r="Z50" s="1002">
        <f t="shared" si="11"/>
        <v>12.19257</v>
      </c>
      <c r="AA50" s="1000"/>
      <c r="AB50" s="1002">
        <f t="shared" si="3"/>
        <v>0</v>
      </c>
      <c r="AC50" s="1002">
        <f t="shared" si="3"/>
        <v>0</v>
      </c>
      <c r="AD50" s="1002">
        <f t="shared" si="3"/>
        <v>0</v>
      </c>
      <c r="AE50" s="1002">
        <f t="shared" si="3"/>
        <v>0</v>
      </c>
      <c r="AF50" s="1002">
        <f t="shared" si="3"/>
        <v>12.19257</v>
      </c>
      <c r="AG50" s="998"/>
      <c r="AH50" s="1003">
        <f t="shared" si="4"/>
        <v>0</v>
      </c>
      <c r="AI50" s="1003">
        <f t="shared" si="4"/>
        <v>0</v>
      </c>
      <c r="AJ50" s="1003">
        <f t="shared" si="4"/>
        <v>0</v>
      </c>
      <c r="AK50" s="1003">
        <f t="shared" si="4"/>
        <v>0</v>
      </c>
      <c r="AL50" s="1003">
        <f t="shared" si="4"/>
        <v>1</v>
      </c>
      <c r="AM50" s="998"/>
      <c r="AN50" s="1002">
        <f t="shared" si="5"/>
        <v>0</v>
      </c>
      <c r="AO50" s="1002">
        <f t="shared" si="5"/>
        <v>0</v>
      </c>
      <c r="AP50" s="1002">
        <f t="shared" si="6"/>
        <v>0</v>
      </c>
      <c r="AQ50" s="1002">
        <f t="shared" si="6"/>
        <v>0</v>
      </c>
      <c r="AR50" s="1002">
        <f t="shared" si="7"/>
        <v>13.5473</v>
      </c>
      <c r="AS50" s="998"/>
      <c r="AT50" s="1002">
        <f t="shared" si="14"/>
        <v>0</v>
      </c>
      <c r="AU50" s="1002">
        <f t="shared" si="14"/>
        <v>0</v>
      </c>
      <c r="AV50" s="1002">
        <f t="shared" si="14"/>
        <v>0</v>
      </c>
      <c r="AW50" s="1002">
        <f t="shared" si="14"/>
        <v>0</v>
      </c>
      <c r="AX50" s="1002">
        <f t="shared" si="14"/>
        <v>0</v>
      </c>
    </row>
    <row r="51" spans="2:50" ht="14.5">
      <c r="B51" s="1312" t="s">
        <v>742</v>
      </c>
      <c r="C51" s="911" t="s">
        <v>298</v>
      </c>
      <c r="D51" s="1521" t="s">
        <v>5377</v>
      </c>
      <c r="E51" s="904">
        <v>1.2143999999999999</v>
      </c>
      <c r="F51" s="894">
        <v>230</v>
      </c>
      <c r="G51" s="895">
        <v>40145</v>
      </c>
      <c r="H51" s="895">
        <v>16862</v>
      </c>
      <c r="I51" s="951" t="s">
        <v>5378</v>
      </c>
      <c r="J51" s="951" t="s">
        <v>5379</v>
      </c>
      <c r="K51" s="951" t="s">
        <v>5380</v>
      </c>
      <c r="L51" s="1138" t="s">
        <v>5381</v>
      </c>
      <c r="M51" s="959"/>
      <c r="N51" s="959"/>
      <c r="O51" s="1003">
        <v>0</v>
      </c>
      <c r="P51" s="1003">
        <v>0</v>
      </c>
      <c r="Q51" s="1003">
        <v>0</v>
      </c>
      <c r="R51" s="1003">
        <v>0</v>
      </c>
      <c r="S51" s="1003">
        <v>1</v>
      </c>
      <c r="T51" s="496"/>
      <c r="U51" s="998"/>
      <c r="V51" s="1002">
        <f t="shared" si="2"/>
        <v>0</v>
      </c>
      <c r="W51" s="1002">
        <f t="shared" si="2"/>
        <v>0</v>
      </c>
      <c r="X51" s="1002">
        <f t="shared" si="2"/>
        <v>0</v>
      </c>
      <c r="Y51" s="1002">
        <f t="shared" si="12"/>
        <v>0</v>
      </c>
      <c r="Z51" s="1002">
        <f t="shared" si="11"/>
        <v>1.2143999999999999</v>
      </c>
      <c r="AA51" s="1000"/>
      <c r="AB51" s="1002">
        <f t="shared" si="3"/>
        <v>0</v>
      </c>
      <c r="AC51" s="1002">
        <f t="shared" si="3"/>
        <v>0</v>
      </c>
      <c r="AD51" s="1002">
        <f t="shared" si="3"/>
        <v>0</v>
      </c>
      <c r="AE51" s="1002">
        <f t="shared" si="3"/>
        <v>0</v>
      </c>
      <c r="AF51" s="1002">
        <f t="shared" si="3"/>
        <v>1.2143999999999999</v>
      </c>
      <c r="AG51" s="998"/>
      <c r="AH51" s="1003">
        <f t="shared" si="4"/>
        <v>0</v>
      </c>
      <c r="AI51" s="1003">
        <f t="shared" si="4"/>
        <v>0</v>
      </c>
      <c r="AJ51" s="1003">
        <f t="shared" si="4"/>
        <v>0</v>
      </c>
      <c r="AK51" s="1003">
        <f t="shared" si="4"/>
        <v>0</v>
      </c>
      <c r="AL51" s="1003">
        <f t="shared" si="4"/>
        <v>1</v>
      </c>
      <c r="AM51" s="998"/>
      <c r="AN51" s="1002">
        <f t="shared" si="5"/>
        <v>0</v>
      </c>
      <c r="AO51" s="1002">
        <f t="shared" si="5"/>
        <v>0</v>
      </c>
      <c r="AP51" s="1002">
        <f t="shared" si="6"/>
        <v>0</v>
      </c>
      <c r="AQ51" s="1002">
        <f t="shared" si="6"/>
        <v>0</v>
      </c>
      <c r="AR51" s="1002">
        <f t="shared" si="7"/>
        <v>1.2143999999999999</v>
      </c>
      <c r="AS51" s="998"/>
      <c r="AT51" s="1002">
        <f>IFERROR(O50*$I50,0)</f>
        <v>0</v>
      </c>
      <c r="AU51" s="1002">
        <f t="shared" ref="AU51:AX65" si="15">IFERROR(P51*$I51,0)</f>
        <v>0</v>
      </c>
      <c r="AV51" s="1002">
        <f t="shared" si="15"/>
        <v>0</v>
      </c>
      <c r="AW51" s="1002">
        <f t="shared" si="15"/>
        <v>0</v>
      </c>
      <c r="AX51" s="1002">
        <f t="shared" si="15"/>
        <v>0</v>
      </c>
    </row>
    <row r="52" spans="2:50" ht="14.5">
      <c r="B52" s="1312"/>
      <c r="C52" s="911" t="s">
        <v>299</v>
      </c>
      <c r="D52" s="1521"/>
      <c r="E52" s="904">
        <v>1.3582799999999999</v>
      </c>
      <c r="F52" s="894">
        <v>230</v>
      </c>
      <c r="G52" s="895">
        <v>40317</v>
      </c>
      <c r="H52" s="895">
        <v>16862</v>
      </c>
      <c r="I52" s="951" t="s">
        <v>5382</v>
      </c>
      <c r="J52" s="951" t="s">
        <v>5383</v>
      </c>
      <c r="K52" s="951" t="s">
        <v>5384</v>
      </c>
      <c r="L52" s="1138"/>
      <c r="M52" s="959"/>
      <c r="N52" s="959"/>
      <c r="O52" s="1003">
        <v>0</v>
      </c>
      <c r="P52" s="1003">
        <v>0</v>
      </c>
      <c r="Q52" s="1003">
        <v>0</v>
      </c>
      <c r="R52" s="1003">
        <v>0</v>
      </c>
      <c r="S52" s="1003">
        <v>1</v>
      </c>
      <c r="T52" s="496"/>
      <c r="U52" s="998"/>
      <c r="V52" s="1002">
        <f t="shared" si="2"/>
        <v>0</v>
      </c>
      <c r="W52" s="1002">
        <f t="shared" si="2"/>
        <v>0</v>
      </c>
      <c r="X52" s="1002">
        <f t="shared" si="2"/>
        <v>0</v>
      </c>
      <c r="Y52" s="1002">
        <f t="shared" si="12"/>
        <v>0</v>
      </c>
      <c r="Z52" s="1002">
        <f t="shared" si="11"/>
        <v>1.3582799999999999</v>
      </c>
      <c r="AA52" s="1000"/>
      <c r="AB52" s="1002">
        <f t="shared" si="3"/>
        <v>0</v>
      </c>
      <c r="AC52" s="1002">
        <f t="shared" si="3"/>
        <v>0</v>
      </c>
      <c r="AD52" s="1002">
        <f t="shared" si="3"/>
        <v>0</v>
      </c>
      <c r="AE52" s="1002">
        <f t="shared" si="3"/>
        <v>0</v>
      </c>
      <c r="AF52" s="1002">
        <f t="shared" si="3"/>
        <v>1.3582799999999999</v>
      </c>
      <c r="AG52" s="998"/>
      <c r="AH52" s="1003">
        <f t="shared" si="4"/>
        <v>0</v>
      </c>
      <c r="AI52" s="1003">
        <f t="shared" si="4"/>
        <v>0</v>
      </c>
      <c r="AJ52" s="1003">
        <f t="shared" si="4"/>
        <v>0</v>
      </c>
      <c r="AK52" s="1003">
        <f t="shared" si="4"/>
        <v>0</v>
      </c>
      <c r="AL52" s="1003">
        <f t="shared" si="4"/>
        <v>1</v>
      </c>
      <c r="AM52" s="998"/>
      <c r="AN52" s="1002">
        <f t="shared" si="5"/>
        <v>0</v>
      </c>
      <c r="AO52" s="1002">
        <f t="shared" si="5"/>
        <v>0</v>
      </c>
      <c r="AP52" s="1002">
        <f t="shared" si="6"/>
        <v>0</v>
      </c>
      <c r="AQ52" s="1002">
        <f t="shared" si="6"/>
        <v>0</v>
      </c>
      <c r="AR52" s="1002">
        <f t="shared" si="7"/>
        <v>1.3582799999999999</v>
      </c>
      <c r="AS52" s="998"/>
      <c r="AT52" s="1002">
        <f t="shared" ref="AT52:AT65" si="16">IFERROR(O52*$I52,0)</f>
        <v>0</v>
      </c>
      <c r="AU52" s="1002">
        <f t="shared" si="15"/>
        <v>0</v>
      </c>
      <c r="AV52" s="1002">
        <f t="shared" si="15"/>
        <v>0</v>
      </c>
      <c r="AW52" s="1002">
        <f t="shared" si="15"/>
        <v>0</v>
      </c>
      <c r="AX52" s="1002">
        <f t="shared" si="15"/>
        <v>0</v>
      </c>
    </row>
    <row r="53" spans="2:50" ht="14.5">
      <c r="B53" s="1609" t="s">
        <v>466</v>
      </c>
      <c r="C53" s="910" t="s">
        <v>303</v>
      </c>
      <c r="D53" s="1520" t="s">
        <v>1441</v>
      </c>
      <c r="E53" s="905">
        <v>2.93</v>
      </c>
      <c r="F53" s="898">
        <v>230</v>
      </c>
      <c r="G53" s="578">
        <v>40452</v>
      </c>
      <c r="H53" s="578">
        <v>51899</v>
      </c>
      <c r="I53" s="909" t="s">
        <v>5385</v>
      </c>
      <c r="J53" s="909" t="s">
        <v>5386</v>
      </c>
      <c r="K53" s="909" t="s">
        <v>5387</v>
      </c>
      <c r="L53" s="1610" t="s">
        <v>5388</v>
      </c>
      <c r="M53" s="959"/>
      <c r="N53" s="959"/>
      <c r="O53" s="1003">
        <v>0</v>
      </c>
      <c r="P53" s="1003">
        <v>0</v>
      </c>
      <c r="Q53" s="1003">
        <v>0</v>
      </c>
      <c r="R53" s="1003">
        <v>0</v>
      </c>
      <c r="S53" s="1003">
        <v>0.4</v>
      </c>
      <c r="T53" s="496"/>
      <c r="U53" s="998"/>
      <c r="V53" s="1002">
        <f t="shared" si="2"/>
        <v>0</v>
      </c>
      <c r="W53" s="1002">
        <f t="shared" si="2"/>
        <v>0</v>
      </c>
      <c r="X53" s="1002">
        <f t="shared" si="2"/>
        <v>0</v>
      </c>
      <c r="Y53" s="1002">
        <f t="shared" si="12"/>
        <v>0</v>
      </c>
      <c r="Z53" s="1002">
        <f t="shared" si="11"/>
        <v>1.1720000000000002</v>
      </c>
      <c r="AA53" s="1000"/>
      <c r="AB53" s="1002">
        <f t="shared" si="3"/>
        <v>0</v>
      </c>
      <c r="AC53" s="1002">
        <f t="shared" si="3"/>
        <v>0</v>
      </c>
      <c r="AD53" s="1002">
        <f t="shared" si="3"/>
        <v>0</v>
      </c>
      <c r="AE53" s="1002">
        <f t="shared" si="3"/>
        <v>0</v>
      </c>
      <c r="AF53" s="1002">
        <f t="shared" si="3"/>
        <v>1.1720000000000002</v>
      </c>
      <c r="AG53" s="998"/>
      <c r="AH53" s="1003">
        <f t="shared" si="4"/>
        <v>0</v>
      </c>
      <c r="AI53" s="1003">
        <f t="shared" si="4"/>
        <v>0</v>
      </c>
      <c r="AJ53" s="1003">
        <f t="shared" si="4"/>
        <v>0</v>
      </c>
      <c r="AK53" s="1003">
        <f t="shared" si="4"/>
        <v>0</v>
      </c>
      <c r="AL53" s="1003">
        <f t="shared" si="4"/>
        <v>1</v>
      </c>
      <c r="AM53" s="998"/>
      <c r="AN53" s="1002">
        <f t="shared" si="5"/>
        <v>0</v>
      </c>
      <c r="AO53" s="1002">
        <f t="shared" si="5"/>
        <v>0</v>
      </c>
      <c r="AP53" s="1002">
        <f t="shared" si="6"/>
        <v>0</v>
      </c>
      <c r="AQ53" s="1002">
        <f t="shared" si="6"/>
        <v>0</v>
      </c>
      <c r="AR53" s="1002">
        <f t="shared" si="7"/>
        <v>2.93</v>
      </c>
      <c r="AS53" s="998"/>
      <c r="AT53" s="1002">
        <f t="shared" si="16"/>
        <v>0</v>
      </c>
      <c r="AU53" s="1002">
        <f t="shared" si="15"/>
        <v>0</v>
      </c>
      <c r="AV53" s="1002">
        <f t="shared" si="15"/>
        <v>0</v>
      </c>
      <c r="AW53" s="1002">
        <f t="shared" si="15"/>
        <v>0</v>
      </c>
      <c r="AX53" s="1002">
        <f t="shared" si="15"/>
        <v>0</v>
      </c>
    </row>
    <row r="54" spans="2:50" ht="14.5">
      <c r="B54" s="1609"/>
      <c r="C54" s="910" t="s">
        <v>304</v>
      </c>
      <c r="D54" s="1520"/>
      <c r="E54" s="905">
        <v>2.9</v>
      </c>
      <c r="F54" s="898">
        <v>230</v>
      </c>
      <c r="G54" s="578">
        <v>40452</v>
      </c>
      <c r="H54" s="578">
        <v>51899</v>
      </c>
      <c r="I54" s="909" t="s">
        <v>5389</v>
      </c>
      <c r="J54" s="909" t="s">
        <v>5390</v>
      </c>
      <c r="K54" s="909" t="s">
        <v>5391</v>
      </c>
      <c r="L54" s="1610"/>
      <c r="M54" s="959"/>
      <c r="N54" s="959"/>
      <c r="O54" s="1003">
        <v>0</v>
      </c>
      <c r="P54" s="1003">
        <v>0</v>
      </c>
      <c r="Q54" s="1003">
        <v>0</v>
      </c>
      <c r="R54" s="1003">
        <v>0</v>
      </c>
      <c r="S54" s="1003">
        <v>0.4</v>
      </c>
      <c r="T54" s="496"/>
      <c r="U54" s="998"/>
      <c r="V54" s="1002">
        <f t="shared" si="2"/>
        <v>0</v>
      </c>
      <c r="W54" s="1002">
        <f t="shared" si="2"/>
        <v>0</v>
      </c>
      <c r="X54" s="1002">
        <f t="shared" si="2"/>
        <v>0</v>
      </c>
      <c r="Y54" s="1002">
        <f t="shared" si="12"/>
        <v>0</v>
      </c>
      <c r="Z54" s="1002">
        <f t="shared" si="11"/>
        <v>1.1599999999999999</v>
      </c>
      <c r="AA54" s="1000"/>
      <c r="AB54" s="1002">
        <f t="shared" si="3"/>
        <v>0</v>
      </c>
      <c r="AC54" s="1002">
        <f t="shared" si="3"/>
        <v>0</v>
      </c>
      <c r="AD54" s="1002">
        <f t="shared" si="3"/>
        <v>0</v>
      </c>
      <c r="AE54" s="1002">
        <f t="shared" si="3"/>
        <v>0</v>
      </c>
      <c r="AF54" s="1002">
        <f t="shared" si="3"/>
        <v>1.1599999999999999</v>
      </c>
      <c r="AG54" s="998"/>
      <c r="AH54" s="1003">
        <f t="shared" si="4"/>
        <v>0</v>
      </c>
      <c r="AI54" s="1003">
        <f t="shared" si="4"/>
        <v>0</v>
      </c>
      <c r="AJ54" s="1003">
        <f t="shared" si="4"/>
        <v>0</v>
      </c>
      <c r="AK54" s="1003">
        <f t="shared" si="4"/>
        <v>0</v>
      </c>
      <c r="AL54" s="1003">
        <f t="shared" si="4"/>
        <v>1</v>
      </c>
      <c r="AM54" s="998"/>
      <c r="AN54" s="1002">
        <f t="shared" si="5"/>
        <v>0</v>
      </c>
      <c r="AO54" s="1002">
        <f t="shared" si="5"/>
        <v>0</v>
      </c>
      <c r="AP54" s="1002">
        <f t="shared" si="6"/>
        <v>0</v>
      </c>
      <c r="AQ54" s="1002">
        <f t="shared" si="6"/>
        <v>0</v>
      </c>
      <c r="AR54" s="1002">
        <f t="shared" si="7"/>
        <v>2.9</v>
      </c>
      <c r="AS54" s="998"/>
      <c r="AT54" s="1002">
        <f t="shared" si="16"/>
        <v>0</v>
      </c>
      <c r="AU54" s="1002">
        <f t="shared" si="15"/>
        <v>0</v>
      </c>
      <c r="AV54" s="1002">
        <f t="shared" si="15"/>
        <v>0</v>
      </c>
      <c r="AW54" s="1002">
        <f t="shared" si="15"/>
        <v>0</v>
      </c>
      <c r="AX54" s="1002">
        <f t="shared" si="15"/>
        <v>0</v>
      </c>
    </row>
    <row r="55" spans="2:50" ht="14.5">
      <c r="B55" s="1312" t="s">
        <v>464</v>
      </c>
      <c r="C55" s="911" t="s">
        <v>743</v>
      </c>
      <c r="D55" s="894" t="s">
        <v>5392</v>
      </c>
      <c r="E55" s="904">
        <v>40</v>
      </c>
      <c r="F55" s="894">
        <v>500</v>
      </c>
      <c r="G55" s="895">
        <v>43097</v>
      </c>
      <c r="H55" s="1246">
        <v>54766</v>
      </c>
      <c r="I55" s="951" t="s">
        <v>5393</v>
      </c>
      <c r="J55" s="951" t="s">
        <v>5394</v>
      </c>
      <c r="K55" s="951" t="s">
        <v>5395</v>
      </c>
      <c r="L55" s="1138" t="s">
        <v>5396</v>
      </c>
      <c r="M55" s="959"/>
      <c r="N55" s="959"/>
      <c r="O55" s="1003">
        <v>0</v>
      </c>
      <c r="P55" s="1003">
        <v>0</v>
      </c>
      <c r="Q55" s="1003">
        <v>0</v>
      </c>
      <c r="R55" s="1003">
        <v>0</v>
      </c>
      <c r="S55" s="1003">
        <v>0.33333000000000002</v>
      </c>
      <c r="T55" s="496"/>
      <c r="U55" s="998"/>
      <c r="V55" s="1002">
        <f t="shared" si="2"/>
        <v>0</v>
      </c>
      <c r="W55" s="1002">
        <f t="shared" si="2"/>
        <v>0</v>
      </c>
      <c r="X55" s="1002">
        <f t="shared" si="2"/>
        <v>0</v>
      </c>
      <c r="Y55" s="1002">
        <f t="shared" si="12"/>
        <v>0</v>
      </c>
      <c r="Z55" s="1002">
        <f t="shared" si="11"/>
        <v>13.333200000000001</v>
      </c>
      <c r="AA55" s="1000"/>
      <c r="AB55" s="1002">
        <f t="shared" si="3"/>
        <v>0</v>
      </c>
      <c r="AC55" s="1002">
        <f t="shared" si="3"/>
        <v>0</v>
      </c>
      <c r="AD55" s="1002">
        <f t="shared" si="3"/>
        <v>0</v>
      </c>
      <c r="AE55" s="1002">
        <f t="shared" si="3"/>
        <v>0</v>
      </c>
      <c r="AF55" s="1002">
        <f t="shared" si="3"/>
        <v>13.333200000000001</v>
      </c>
      <c r="AG55" s="998"/>
      <c r="AH55" s="1003">
        <f t="shared" si="4"/>
        <v>0</v>
      </c>
      <c r="AI55" s="1003">
        <f t="shared" si="4"/>
        <v>0</v>
      </c>
      <c r="AJ55" s="1003">
        <f t="shared" si="4"/>
        <v>0</v>
      </c>
      <c r="AK55" s="1003">
        <f t="shared" si="4"/>
        <v>0</v>
      </c>
      <c r="AL55" s="1003">
        <f t="shared" si="4"/>
        <v>1</v>
      </c>
      <c r="AM55" s="998"/>
      <c r="AN55" s="1002">
        <f t="shared" si="5"/>
        <v>0</v>
      </c>
      <c r="AO55" s="1002">
        <f t="shared" si="5"/>
        <v>0</v>
      </c>
      <c r="AP55" s="1002">
        <f t="shared" si="6"/>
        <v>0</v>
      </c>
      <c r="AQ55" s="1002">
        <f t="shared" si="6"/>
        <v>0</v>
      </c>
      <c r="AR55" s="1002">
        <f t="shared" si="7"/>
        <v>40</v>
      </c>
      <c r="AS55" s="998"/>
      <c r="AT55" s="1002">
        <f t="shared" si="16"/>
        <v>0</v>
      </c>
      <c r="AU55" s="1002">
        <f t="shared" si="15"/>
        <v>0</v>
      </c>
      <c r="AV55" s="1002">
        <f t="shared" si="15"/>
        <v>0</v>
      </c>
      <c r="AW55" s="1002">
        <f t="shared" si="15"/>
        <v>0</v>
      </c>
      <c r="AX55" s="1002">
        <f t="shared" si="15"/>
        <v>0</v>
      </c>
    </row>
    <row r="56" spans="2:50" ht="14.5">
      <c r="B56" s="1310" t="s">
        <v>461</v>
      </c>
      <c r="C56" s="910" t="s">
        <v>744</v>
      </c>
      <c r="D56" s="898" t="s">
        <v>5397</v>
      </c>
      <c r="E56" s="905">
        <v>20</v>
      </c>
      <c r="F56" s="898">
        <v>500</v>
      </c>
      <c r="G56" s="578">
        <v>39561</v>
      </c>
      <c r="H56" s="578">
        <v>51997</v>
      </c>
      <c r="I56" s="909" t="s">
        <v>5398</v>
      </c>
      <c r="J56" s="909" t="s">
        <v>5399</v>
      </c>
      <c r="K56" s="909" t="s">
        <v>5400</v>
      </c>
      <c r="L56" s="1136" t="s">
        <v>5401</v>
      </c>
      <c r="M56" s="959"/>
      <c r="N56" s="959"/>
      <c r="O56" s="1003">
        <v>0</v>
      </c>
      <c r="P56" s="1003">
        <v>0</v>
      </c>
      <c r="Q56" s="1003">
        <v>0</v>
      </c>
      <c r="R56" s="1003">
        <v>0</v>
      </c>
      <c r="S56" s="1003">
        <v>0.4</v>
      </c>
      <c r="T56" s="496"/>
      <c r="U56" s="998"/>
      <c r="V56" s="1002">
        <f t="shared" si="2"/>
        <v>0</v>
      </c>
      <c r="W56" s="1002">
        <f t="shared" si="2"/>
        <v>0</v>
      </c>
      <c r="X56" s="1002">
        <f t="shared" si="2"/>
        <v>0</v>
      </c>
      <c r="Y56" s="1002">
        <f t="shared" si="12"/>
        <v>0</v>
      </c>
      <c r="Z56" s="1002">
        <f t="shared" si="11"/>
        <v>8</v>
      </c>
      <c r="AA56" s="1000"/>
      <c r="AB56" s="1002">
        <f t="shared" si="3"/>
        <v>0</v>
      </c>
      <c r="AC56" s="1002">
        <f t="shared" si="3"/>
        <v>0</v>
      </c>
      <c r="AD56" s="1002">
        <f t="shared" si="3"/>
        <v>0</v>
      </c>
      <c r="AE56" s="1002">
        <f t="shared" si="3"/>
        <v>0</v>
      </c>
      <c r="AF56" s="1002">
        <f t="shared" si="3"/>
        <v>8</v>
      </c>
      <c r="AG56" s="998"/>
      <c r="AH56" s="1003">
        <f t="shared" si="4"/>
        <v>0</v>
      </c>
      <c r="AI56" s="1003">
        <f t="shared" si="4"/>
        <v>0</v>
      </c>
      <c r="AJ56" s="1003">
        <f t="shared" si="4"/>
        <v>0</v>
      </c>
      <c r="AK56" s="1003">
        <f t="shared" si="4"/>
        <v>0</v>
      </c>
      <c r="AL56" s="1003">
        <f t="shared" si="4"/>
        <v>1</v>
      </c>
      <c r="AM56" s="998"/>
      <c r="AN56" s="1002">
        <f t="shared" si="5"/>
        <v>0</v>
      </c>
      <c r="AO56" s="1002">
        <f t="shared" si="5"/>
        <v>0</v>
      </c>
      <c r="AP56" s="1002">
        <f t="shared" si="6"/>
        <v>0</v>
      </c>
      <c r="AQ56" s="1002">
        <f t="shared" si="6"/>
        <v>0</v>
      </c>
      <c r="AR56" s="1002">
        <f t="shared" si="7"/>
        <v>20</v>
      </c>
      <c r="AS56" s="998"/>
      <c r="AT56" s="1002">
        <f t="shared" si="16"/>
        <v>0</v>
      </c>
      <c r="AU56" s="1002">
        <f t="shared" si="15"/>
        <v>0</v>
      </c>
      <c r="AV56" s="1002">
        <f t="shared" si="15"/>
        <v>0</v>
      </c>
      <c r="AW56" s="1002">
        <f t="shared" si="15"/>
        <v>0</v>
      </c>
      <c r="AX56" s="1002">
        <f t="shared" si="15"/>
        <v>0</v>
      </c>
    </row>
    <row r="57" spans="2:50" ht="14.9" customHeight="1">
      <c r="B57" s="1600" t="s">
        <v>745</v>
      </c>
      <c r="C57" s="911" t="s">
        <v>300</v>
      </c>
      <c r="D57" s="1521" t="s">
        <v>1442</v>
      </c>
      <c r="E57" s="904">
        <v>12.64</v>
      </c>
      <c r="F57" s="894">
        <v>500</v>
      </c>
      <c r="G57" s="895">
        <v>40990</v>
      </c>
      <c r="H57" s="1526">
        <v>53982</v>
      </c>
      <c r="I57" s="1598" t="s">
        <v>5402</v>
      </c>
      <c r="J57" s="1598" t="s">
        <v>5403</v>
      </c>
      <c r="K57" s="1606" t="s">
        <v>5404</v>
      </c>
      <c r="L57" s="1596" t="s">
        <v>5405</v>
      </c>
      <c r="M57" s="954"/>
      <c r="N57" s="954"/>
      <c r="O57" s="1003">
        <v>0</v>
      </c>
      <c r="P57" s="1003">
        <v>0</v>
      </c>
      <c r="Q57" s="1003">
        <v>0</v>
      </c>
      <c r="R57" s="1003">
        <v>0</v>
      </c>
      <c r="S57" s="1003">
        <f>99.736%</f>
        <v>0.99736000000000002</v>
      </c>
      <c r="T57" s="496"/>
      <c r="U57" s="497"/>
      <c r="V57" s="1002">
        <f t="shared" si="2"/>
        <v>0</v>
      </c>
      <c r="W57" s="1002">
        <f t="shared" si="2"/>
        <v>0</v>
      </c>
      <c r="X57" s="1002">
        <f t="shared" si="2"/>
        <v>0</v>
      </c>
      <c r="Y57" s="1002">
        <f t="shared" si="12"/>
        <v>0</v>
      </c>
      <c r="Z57" s="1002">
        <f t="shared" si="11"/>
        <v>12.6066304</v>
      </c>
      <c r="AA57" s="1000"/>
      <c r="AB57" s="1002">
        <f t="shared" si="3"/>
        <v>0</v>
      </c>
      <c r="AC57" s="1002">
        <f t="shared" si="3"/>
        <v>0</v>
      </c>
      <c r="AD57" s="1002">
        <f t="shared" si="3"/>
        <v>0</v>
      </c>
      <c r="AE57" s="1002">
        <f t="shared" si="3"/>
        <v>0</v>
      </c>
      <c r="AF57" s="1002">
        <f t="shared" si="3"/>
        <v>12.6066304</v>
      </c>
      <c r="AG57" s="998"/>
      <c r="AH57" s="1003">
        <f t="shared" si="4"/>
        <v>0</v>
      </c>
      <c r="AI57" s="1003">
        <f t="shared" si="4"/>
        <v>0</v>
      </c>
      <c r="AJ57" s="1003">
        <f t="shared" si="4"/>
        <v>0</v>
      </c>
      <c r="AK57" s="1003">
        <f t="shared" si="4"/>
        <v>0</v>
      </c>
      <c r="AL57" s="1003">
        <f t="shared" si="4"/>
        <v>1</v>
      </c>
      <c r="AM57" s="998"/>
      <c r="AN57" s="1002">
        <f t="shared" si="5"/>
        <v>0</v>
      </c>
      <c r="AO57" s="1002">
        <f t="shared" si="5"/>
        <v>0</v>
      </c>
      <c r="AP57" s="1002">
        <f t="shared" si="6"/>
        <v>0</v>
      </c>
      <c r="AQ57" s="1002">
        <f t="shared" si="6"/>
        <v>0</v>
      </c>
      <c r="AR57" s="1002">
        <f t="shared" si="7"/>
        <v>12.64</v>
      </c>
      <c r="AS57" s="998"/>
      <c r="AT57" s="1002">
        <f t="shared" si="16"/>
        <v>0</v>
      </c>
      <c r="AU57" s="1002">
        <f t="shared" si="15"/>
        <v>0</v>
      </c>
      <c r="AV57" s="1002">
        <f t="shared" si="15"/>
        <v>0</v>
      </c>
      <c r="AW57" s="1002">
        <f t="shared" si="15"/>
        <v>0</v>
      </c>
      <c r="AX57" s="1002">
        <f t="shared" si="15"/>
        <v>0</v>
      </c>
    </row>
    <row r="58" spans="2:50" ht="14.9" customHeight="1">
      <c r="B58" s="1600"/>
      <c r="C58" s="911" t="s">
        <v>301</v>
      </c>
      <c r="D58" s="1521"/>
      <c r="E58" s="904">
        <v>12.64</v>
      </c>
      <c r="F58" s="894">
        <v>500</v>
      </c>
      <c r="G58" s="895">
        <v>40990</v>
      </c>
      <c r="H58" s="1526"/>
      <c r="I58" s="1598"/>
      <c r="J58" s="1598"/>
      <c r="K58" s="1606"/>
      <c r="L58" s="1596"/>
      <c r="M58" s="954"/>
      <c r="N58" s="954"/>
      <c r="O58" s="1003">
        <v>0</v>
      </c>
      <c r="P58" s="1003">
        <v>0</v>
      </c>
      <c r="Q58" s="1003">
        <v>0</v>
      </c>
      <c r="R58" s="1003">
        <v>0</v>
      </c>
      <c r="S58" s="1003">
        <f>99.736%</f>
        <v>0.99736000000000002</v>
      </c>
      <c r="T58" s="496"/>
      <c r="U58" s="497"/>
      <c r="V58" s="1002">
        <f t="shared" si="2"/>
        <v>0</v>
      </c>
      <c r="W58" s="1002">
        <f t="shared" si="2"/>
        <v>0</v>
      </c>
      <c r="X58" s="1002">
        <f t="shared" si="2"/>
        <v>0</v>
      </c>
      <c r="Y58" s="1002">
        <f t="shared" si="12"/>
        <v>0</v>
      </c>
      <c r="Z58" s="1002">
        <f t="shared" si="11"/>
        <v>12.6066304</v>
      </c>
      <c r="AA58" s="1000"/>
      <c r="AB58" s="1002">
        <f t="shared" si="3"/>
        <v>0</v>
      </c>
      <c r="AC58" s="1002">
        <f t="shared" si="3"/>
        <v>0</v>
      </c>
      <c r="AD58" s="1002">
        <f t="shared" si="3"/>
        <v>0</v>
      </c>
      <c r="AE58" s="1002">
        <f t="shared" si="3"/>
        <v>0</v>
      </c>
      <c r="AF58" s="1002">
        <f t="shared" si="3"/>
        <v>12.6066304</v>
      </c>
      <c r="AG58" s="998"/>
      <c r="AH58" s="1003">
        <f t="shared" si="4"/>
        <v>0</v>
      </c>
      <c r="AI58" s="1003">
        <f t="shared" si="4"/>
        <v>0</v>
      </c>
      <c r="AJ58" s="1003">
        <f t="shared" si="4"/>
        <v>0</v>
      </c>
      <c r="AK58" s="1003">
        <f t="shared" si="4"/>
        <v>0</v>
      </c>
      <c r="AL58" s="1003">
        <f t="shared" si="4"/>
        <v>1</v>
      </c>
      <c r="AM58" s="998"/>
      <c r="AN58" s="1002">
        <f t="shared" si="5"/>
        <v>0</v>
      </c>
      <c r="AO58" s="1002">
        <f t="shared" si="5"/>
        <v>0</v>
      </c>
      <c r="AP58" s="1002">
        <f t="shared" si="6"/>
        <v>0</v>
      </c>
      <c r="AQ58" s="1002">
        <f t="shared" si="6"/>
        <v>0</v>
      </c>
      <c r="AR58" s="1002">
        <f t="shared" si="7"/>
        <v>12.64</v>
      </c>
      <c r="AS58" s="998"/>
      <c r="AT58" s="1002">
        <f t="shared" si="16"/>
        <v>0</v>
      </c>
      <c r="AU58" s="1002">
        <f t="shared" si="15"/>
        <v>0</v>
      </c>
      <c r="AV58" s="1002">
        <f t="shared" si="15"/>
        <v>0</v>
      </c>
      <c r="AW58" s="1002">
        <f t="shared" si="15"/>
        <v>0</v>
      </c>
      <c r="AX58" s="1002">
        <f t="shared" si="15"/>
        <v>0</v>
      </c>
    </row>
    <row r="59" spans="2:50" ht="14.5">
      <c r="B59" s="1602" t="s">
        <v>1676</v>
      </c>
      <c r="C59" s="910" t="s">
        <v>302</v>
      </c>
      <c r="D59" s="1520" t="s">
        <v>5406</v>
      </c>
      <c r="E59" s="905">
        <v>25.14</v>
      </c>
      <c r="F59" s="898">
        <v>500</v>
      </c>
      <c r="G59" s="578">
        <v>41798</v>
      </c>
      <c r="H59" s="1497">
        <v>53982</v>
      </c>
      <c r="I59" s="1603" t="s">
        <v>5407</v>
      </c>
      <c r="J59" s="1603" t="s">
        <v>5408</v>
      </c>
      <c r="K59" s="1604" t="s">
        <v>5409</v>
      </c>
      <c r="L59" s="1605" t="s">
        <v>5410</v>
      </c>
      <c r="M59" s="954"/>
      <c r="N59" s="954"/>
      <c r="O59" s="1003">
        <v>0</v>
      </c>
      <c r="P59" s="1003">
        <v>0</v>
      </c>
      <c r="Q59" s="1003">
        <v>0</v>
      </c>
      <c r="R59" s="1003">
        <v>0</v>
      </c>
      <c r="S59" s="1003">
        <f>99.736%</f>
        <v>0.99736000000000002</v>
      </c>
      <c r="T59" s="496"/>
      <c r="U59" s="497"/>
      <c r="V59" s="1002">
        <f t="shared" si="2"/>
        <v>0</v>
      </c>
      <c r="W59" s="1002">
        <f t="shared" si="2"/>
        <v>0</v>
      </c>
      <c r="X59" s="1002">
        <f t="shared" si="2"/>
        <v>0</v>
      </c>
      <c r="Y59" s="1002">
        <f t="shared" si="12"/>
        <v>0</v>
      </c>
      <c r="Z59" s="1002">
        <f t="shared" si="11"/>
        <v>25.073630400000003</v>
      </c>
      <c r="AA59" s="1000"/>
      <c r="AB59" s="1002">
        <f t="shared" si="3"/>
        <v>0</v>
      </c>
      <c r="AC59" s="1002">
        <f t="shared" si="3"/>
        <v>0</v>
      </c>
      <c r="AD59" s="1002">
        <f t="shared" si="3"/>
        <v>0</v>
      </c>
      <c r="AE59" s="1002">
        <f t="shared" si="3"/>
        <v>0</v>
      </c>
      <c r="AF59" s="1002">
        <f t="shared" si="3"/>
        <v>25.073630400000003</v>
      </c>
      <c r="AG59" s="998"/>
      <c r="AH59" s="1003">
        <f t="shared" si="4"/>
        <v>0</v>
      </c>
      <c r="AI59" s="1003">
        <f t="shared" si="4"/>
        <v>0</v>
      </c>
      <c r="AJ59" s="1003">
        <f t="shared" si="4"/>
        <v>0</v>
      </c>
      <c r="AK59" s="1003">
        <f t="shared" si="4"/>
        <v>0</v>
      </c>
      <c r="AL59" s="1003">
        <f t="shared" si="4"/>
        <v>1</v>
      </c>
      <c r="AM59" s="998"/>
      <c r="AN59" s="1002">
        <f t="shared" si="5"/>
        <v>0</v>
      </c>
      <c r="AO59" s="1002">
        <f t="shared" si="5"/>
        <v>0</v>
      </c>
      <c r="AP59" s="1002">
        <f t="shared" si="6"/>
        <v>0</v>
      </c>
      <c r="AQ59" s="1002">
        <f t="shared" si="6"/>
        <v>0</v>
      </c>
      <c r="AR59" s="1002">
        <f t="shared" si="7"/>
        <v>25.14</v>
      </c>
      <c r="AS59" s="998"/>
      <c r="AT59" s="1002">
        <f t="shared" si="16"/>
        <v>0</v>
      </c>
      <c r="AU59" s="1002">
        <f t="shared" si="15"/>
        <v>0</v>
      </c>
      <c r="AV59" s="1002">
        <f t="shared" si="15"/>
        <v>0</v>
      </c>
      <c r="AW59" s="1002">
        <f t="shared" si="15"/>
        <v>0</v>
      </c>
      <c r="AX59" s="1002">
        <f t="shared" si="15"/>
        <v>0</v>
      </c>
    </row>
    <row r="60" spans="2:50" ht="14.9" customHeight="1">
      <c r="B60" s="1602"/>
      <c r="C60" s="910" t="s">
        <v>746</v>
      </c>
      <c r="D60" s="1520"/>
      <c r="E60" s="1247">
        <v>44.24</v>
      </c>
      <c r="F60" s="898">
        <v>230</v>
      </c>
      <c r="G60" s="578">
        <v>42738</v>
      </c>
      <c r="H60" s="1497"/>
      <c r="I60" s="1603"/>
      <c r="J60" s="1603"/>
      <c r="K60" s="1604"/>
      <c r="L60" s="1605"/>
      <c r="M60" s="954"/>
      <c r="N60" s="954"/>
      <c r="O60" s="1003">
        <v>0</v>
      </c>
      <c r="P60" s="1003">
        <v>0</v>
      </c>
      <c r="Q60" s="1003">
        <v>0</v>
      </c>
      <c r="R60" s="1003">
        <v>0</v>
      </c>
      <c r="S60" s="1003">
        <f>99.736%</f>
        <v>0.99736000000000002</v>
      </c>
      <c r="T60" s="496"/>
      <c r="U60" s="497"/>
      <c r="V60" s="1002">
        <f t="shared" si="2"/>
        <v>0</v>
      </c>
      <c r="W60" s="1002">
        <f t="shared" si="2"/>
        <v>0</v>
      </c>
      <c r="X60" s="1002">
        <f t="shared" si="2"/>
        <v>0</v>
      </c>
      <c r="Y60" s="1002">
        <f t="shared" si="12"/>
        <v>0</v>
      </c>
      <c r="Z60" s="1002">
        <f t="shared" si="11"/>
        <v>44.123206400000001</v>
      </c>
      <c r="AA60" s="1000"/>
      <c r="AB60" s="1002">
        <f t="shared" si="3"/>
        <v>0</v>
      </c>
      <c r="AC60" s="1002">
        <f t="shared" si="3"/>
        <v>0</v>
      </c>
      <c r="AD60" s="1002">
        <f t="shared" si="3"/>
        <v>0</v>
      </c>
      <c r="AE60" s="1002">
        <f t="shared" si="3"/>
        <v>0</v>
      </c>
      <c r="AF60" s="1002">
        <f t="shared" si="3"/>
        <v>44.123206400000001</v>
      </c>
      <c r="AG60" s="998"/>
      <c r="AH60" s="1003">
        <f t="shared" si="4"/>
        <v>0</v>
      </c>
      <c r="AI60" s="1003">
        <f t="shared" si="4"/>
        <v>0</v>
      </c>
      <c r="AJ60" s="1003">
        <f t="shared" si="4"/>
        <v>0</v>
      </c>
      <c r="AK60" s="1003">
        <f t="shared" si="4"/>
        <v>0</v>
      </c>
      <c r="AL60" s="1003">
        <f t="shared" si="4"/>
        <v>1</v>
      </c>
      <c r="AM60" s="998"/>
      <c r="AN60" s="1002">
        <f t="shared" si="5"/>
        <v>0</v>
      </c>
      <c r="AO60" s="1002">
        <f t="shared" si="5"/>
        <v>0</v>
      </c>
      <c r="AP60" s="1002">
        <f t="shared" si="6"/>
        <v>0</v>
      </c>
      <c r="AQ60" s="1002">
        <f t="shared" si="6"/>
        <v>0</v>
      </c>
      <c r="AR60" s="1002">
        <f t="shared" si="7"/>
        <v>44.24</v>
      </c>
      <c r="AS60" s="998"/>
      <c r="AT60" s="1002">
        <f t="shared" si="16"/>
        <v>0</v>
      </c>
      <c r="AU60" s="1002">
        <f t="shared" si="15"/>
        <v>0</v>
      </c>
      <c r="AV60" s="1002">
        <f t="shared" si="15"/>
        <v>0</v>
      </c>
      <c r="AW60" s="1002">
        <f t="shared" si="15"/>
        <v>0</v>
      </c>
      <c r="AX60" s="1002">
        <f t="shared" si="15"/>
        <v>0</v>
      </c>
    </row>
    <row r="61" spans="2:50" ht="14.5">
      <c r="B61" s="1312" t="s">
        <v>462</v>
      </c>
      <c r="C61" s="911" t="s">
        <v>747</v>
      </c>
      <c r="D61" s="894" t="s">
        <v>5411</v>
      </c>
      <c r="E61" s="904">
        <v>45.06</v>
      </c>
      <c r="F61" s="894">
        <v>138</v>
      </c>
      <c r="G61" s="895">
        <v>40240</v>
      </c>
      <c r="H61" s="895">
        <v>51727</v>
      </c>
      <c r="I61" s="951" t="s">
        <v>5412</v>
      </c>
      <c r="J61" s="951" t="s">
        <v>5413</v>
      </c>
      <c r="K61" s="951" t="s">
        <v>5414</v>
      </c>
      <c r="L61" s="1138" t="s">
        <v>5415</v>
      </c>
      <c r="M61" s="959"/>
      <c r="N61" s="959"/>
      <c r="O61" s="1003">
        <v>0</v>
      </c>
      <c r="P61" s="1003">
        <v>0</v>
      </c>
      <c r="Q61" s="1003">
        <v>0</v>
      </c>
      <c r="R61" s="1003">
        <v>0</v>
      </c>
      <c r="S61" s="1003">
        <v>1</v>
      </c>
      <c r="T61" s="496"/>
      <c r="U61" s="998"/>
      <c r="V61" s="1002">
        <f t="shared" si="2"/>
        <v>0</v>
      </c>
      <c r="W61" s="1002">
        <f t="shared" si="2"/>
        <v>0</v>
      </c>
      <c r="X61" s="1002">
        <f t="shared" si="2"/>
        <v>0</v>
      </c>
      <c r="Y61" s="1002">
        <f t="shared" si="12"/>
        <v>0</v>
      </c>
      <c r="Z61" s="1002">
        <f t="shared" si="11"/>
        <v>45.06</v>
      </c>
      <c r="AA61" s="1000"/>
      <c r="AB61" s="1002">
        <f t="shared" si="3"/>
        <v>0</v>
      </c>
      <c r="AC61" s="1002">
        <f t="shared" si="3"/>
        <v>0</v>
      </c>
      <c r="AD61" s="1002">
        <f t="shared" si="3"/>
        <v>0</v>
      </c>
      <c r="AE61" s="1002">
        <f t="shared" si="3"/>
        <v>0</v>
      </c>
      <c r="AF61" s="1002">
        <f t="shared" si="3"/>
        <v>0</v>
      </c>
      <c r="AG61" s="998"/>
      <c r="AH61" s="1003">
        <f t="shared" si="4"/>
        <v>0</v>
      </c>
      <c r="AI61" s="1003">
        <f t="shared" si="4"/>
        <v>0</v>
      </c>
      <c r="AJ61" s="1003">
        <f t="shared" si="4"/>
        <v>0</v>
      </c>
      <c r="AK61" s="1003">
        <f t="shared" si="4"/>
        <v>0</v>
      </c>
      <c r="AL61" s="1003">
        <f t="shared" si="4"/>
        <v>1</v>
      </c>
      <c r="AM61" s="998"/>
      <c r="AN61" s="1002">
        <f t="shared" si="5"/>
        <v>0</v>
      </c>
      <c r="AO61" s="1002">
        <f t="shared" si="5"/>
        <v>0</v>
      </c>
      <c r="AP61" s="1002">
        <f t="shared" si="6"/>
        <v>0</v>
      </c>
      <c r="AQ61" s="1002">
        <f t="shared" si="6"/>
        <v>0</v>
      </c>
      <c r="AR61" s="1002">
        <f t="shared" si="7"/>
        <v>45.06</v>
      </c>
      <c r="AS61" s="998"/>
      <c r="AT61" s="1002">
        <f t="shared" si="16"/>
        <v>0</v>
      </c>
      <c r="AU61" s="1002">
        <f t="shared" si="15"/>
        <v>0</v>
      </c>
      <c r="AV61" s="1002">
        <f t="shared" si="15"/>
        <v>0</v>
      </c>
      <c r="AW61" s="1002">
        <f t="shared" si="15"/>
        <v>0</v>
      </c>
      <c r="AX61" s="1002">
        <f t="shared" si="15"/>
        <v>0</v>
      </c>
    </row>
    <row r="62" spans="2:50" ht="18.75" customHeight="1">
      <c r="B62" s="1310" t="s">
        <v>5416</v>
      </c>
      <c r="C62" s="910" t="s">
        <v>748</v>
      </c>
      <c r="D62" s="898" t="s">
        <v>5417</v>
      </c>
      <c r="E62" s="905">
        <v>65.599999999999994</v>
      </c>
      <c r="F62" s="898">
        <v>138</v>
      </c>
      <c r="G62" s="578">
        <v>40372</v>
      </c>
      <c r="H62" s="578">
        <v>51446</v>
      </c>
      <c r="I62" s="909" t="s">
        <v>5418</v>
      </c>
      <c r="J62" s="909" t="s">
        <v>5419</v>
      </c>
      <c r="K62" s="909" t="s">
        <v>5420</v>
      </c>
      <c r="L62" s="1136" t="s">
        <v>5421</v>
      </c>
      <c r="M62" s="959"/>
      <c r="N62" s="959"/>
      <c r="O62" s="1003">
        <v>0</v>
      </c>
      <c r="P62" s="1003">
        <v>0</v>
      </c>
      <c r="Q62" s="1003">
        <v>0</v>
      </c>
      <c r="R62" s="1003">
        <v>0</v>
      </c>
      <c r="S62" s="1003">
        <v>0.54013</v>
      </c>
      <c r="T62" s="496"/>
      <c r="U62" s="998"/>
      <c r="V62" s="1002">
        <f t="shared" si="2"/>
        <v>0</v>
      </c>
      <c r="W62" s="1002">
        <f t="shared" si="2"/>
        <v>0</v>
      </c>
      <c r="X62" s="1002">
        <f t="shared" si="2"/>
        <v>0</v>
      </c>
      <c r="Y62" s="1002">
        <f t="shared" si="12"/>
        <v>0</v>
      </c>
      <c r="Z62" s="1002">
        <f t="shared" si="11"/>
        <v>35.432527999999998</v>
      </c>
      <c r="AA62" s="1000"/>
      <c r="AB62" s="1002">
        <f t="shared" si="3"/>
        <v>0</v>
      </c>
      <c r="AC62" s="1002">
        <f t="shared" si="3"/>
        <v>0</v>
      </c>
      <c r="AD62" s="1002">
        <f t="shared" si="3"/>
        <v>0</v>
      </c>
      <c r="AE62" s="1002">
        <f t="shared" si="3"/>
        <v>0</v>
      </c>
      <c r="AF62" s="1002">
        <f t="shared" si="3"/>
        <v>0</v>
      </c>
      <c r="AG62" s="998"/>
      <c r="AH62" s="1003">
        <f t="shared" si="4"/>
        <v>0</v>
      </c>
      <c r="AI62" s="1003">
        <f t="shared" si="4"/>
        <v>0</v>
      </c>
      <c r="AJ62" s="1003">
        <f t="shared" si="4"/>
        <v>0</v>
      </c>
      <c r="AK62" s="1003">
        <f t="shared" si="4"/>
        <v>0</v>
      </c>
      <c r="AL62" s="1003">
        <f t="shared" si="4"/>
        <v>1</v>
      </c>
      <c r="AM62" s="998"/>
      <c r="AN62" s="1002">
        <f t="shared" si="5"/>
        <v>0</v>
      </c>
      <c r="AO62" s="1002">
        <f t="shared" si="5"/>
        <v>0</v>
      </c>
      <c r="AP62" s="1002">
        <f t="shared" si="6"/>
        <v>0</v>
      </c>
      <c r="AQ62" s="1002">
        <f t="shared" si="6"/>
        <v>0</v>
      </c>
      <c r="AR62" s="1002">
        <f t="shared" si="7"/>
        <v>65.599999999999994</v>
      </c>
      <c r="AS62" s="998"/>
      <c r="AT62" s="1002">
        <f t="shared" si="16"/>
        <v>0</v>
      </c>
      <c r="AU62" s="1002">
        <f t="shared" si="15"/>
        <v>0</v>
      </c>
      <c r="AV62" s="1002">
        <f t="shared" si="15"/>
        <v>0</v>
      </c>
      <c r="AW62" s="1002">
        <f t="shared" si="15"/>
        <v>0</v>
      </c>
      <c r="AX62" s="1002">
        <f t="shared" si="15"/>
        <v>0</v>
      </c>
    </row>
    <row r="63" spans="2:50" ht="32.15" customHeight="1">
      <c r="B63" s="1312" t="s">
        <v>465</v>
      </c>
      <c r="C63" s="911" t="s">
        <v>749</v>
      </c>
      <c r="D63" s="894" t="s">
        <v>5422</v>
      </c>
      <c r="E63" s="904">
        <v>18.600000000000001</v>
      </c>
      <c r="F63" s="894">
        <v>500</v>
      </c>
      <c r="G63" s="895">
        <v>42315</v>
      </c>
      <c r="H63" s="895">
        <v>53720</v>
      </c>
      <c r="I63" s="951" t="s">
        <v>5423</v>
      </c>
      <c r="J63" s="951" t="s">
        <v>5424</v>
      </c>
      <c r="K63" s="951" t="s">
        <v>5425</v>
      </c>
      <c r="L63" s="1138" t="s">
        <v>5426</v>
      </c>
      <c r="M63" s="959"/>
      <c r="N63" s="959"/>
      <c r="O63" s="1003">
        <v>0.2472</v>
      </c>
      <c r="P63" s="1003">
        <v>0</v>
      </c>
      <c r="Q63" s="1003">
        <v>0.50560000000000005</v>
      </c>
      <c r="R63" s="1003">
        <v>0</v>
      </c>
      <c r="S63" s="1003">
        <v>0.2472</v>
      </c>
      <c r="T63" s="496"/>
      <c r="U63" s="998"/>
      <c r="V63" s="1002">
        <f t="shared" si="2"/>
        <v>4.5979200000000002</v>
      </c>
      <c r="W63" s="1002">
        <f t="shared" si="2"/>
        <v>0</v>
      </c>
      <c r="X63" s="1002">
        <f t="shared" si="2"/>
        <v>9.404160000000001</v>
      </c>
      <c r="Y63" s="1002">
        <f t="shared" si="12"/>
        <v>0</v>
      </c>
      <c r="Z63" s="1002">
        <f t="shared" si="11"/>
        <v>4.5979200000000002</v>
      </c>
      <c r="AA63" s="1000"/>
      <c r="AB63" s="1002">
        <f t="shared" ref="AB63:AF66" si="17">IF($F63&gt;=230,O63*$E63,0)</f>
        <v>4.5979200000000002</v>
      </c>
      <c r="AC63" s="1002">
        <f t="shared" si="17"/>
        <v>0</v>
      </c>
      <c r="AD63" s="1002">
        <f t="shared" si="17"/>
        <v>9.404160000000001</v>
      </c>
      <c r="AE63" s="1002">
        <f t="shared" si="17"/>
        <v>0</v>
      </c>
      <c r="AF63" s="1002">
        <f t="shared" si="17"/>
        <v>4.5979200000000002</v>
      </c>
      <c r="AG63" s="998"/>
      <c r="AH63" s="1003">
        <f t="shared" si="4"/>
        <v>1</v>
      </c>
      <c r="AI63" s="1003">
        <f t="shared" si="4"/>
        <v>0</v>
      </c>
      <c r="AJ63" s="1003">
        <f t="shared" si="4"/>
        <v>1</v>
      </c>
      <c r="AK63" s="1003">
        <f t="shared" si="4"/>
        <v>0</v>
      </c>
      <c r="AL63" s="1003">
        <f t="shared" si="4"/>
        <v>1</v>
      </c>
      <c r="AM63" s="998"/>
      <c r="AN63" s="1002">
        <f t="shared" si="5"/>
        <v>18.600000000000001</v>
      </c>
      <c r="AO63" s="1002">
        <f t="shared" si="5"/>
        <v>0</v>
      </c>
      <c r="AP63" s="1002">
        <f t="shared" si="6"/>
        <v>9.3000000000000007</v>
      </c>
      <c r="AQ63" s="1002">
        <f t="shared" si="6"/>
        <v>0</v>
      </c>
      <c r="AR63" s="1002">
        <f t="shared" si="7"/>
        <v>18.600000000000001</v>
      </c>
      <c r="AS63" s="998"/>
      <c r="AT63" s="1002">
        <f t="shared" si="16"/>
        <v>0</v>
      </c>
      <c r="AU63" s="1002">
        <f t="shared" si="15"/>
        <v>0</v>
      </c>
      <c r="AV63" s="1002">
        <f t="shared" si="15"/>
        <v>0</v>
      </c>
      <c r="AW63" s="1002">
        <f t="shared" si="15"/>
        <v>0</v>
      </c>
      <c r="AX63" s="1002">
        <f t="shared" si="15"/>
        <v>0</v>
      </c>
    </row>
    <row r="64" spans="2:50" ht="14.5">
      <c r="B64" s="1310" t="s">
        <v>750</v>
      </c>
      <c r="C64" s="910" t="s">
        <v>751</v>
      </c>
      <c r="D64" s="898" t="s">
        <v>5427</v>
      </c>
      <c r="E64" s="905">
        <v>68.757000000000005</v>
      </c>
      <c r="F64" s="898">
        <v>230</v>
      </c>
      <c r="G64" s="578">
        <v>43902</v>
      </c>
      <c r="H64" s="578">
        <v>53898</v>
      </c>
      <c r="I64" s="909" t="s">
        <v>5428</v>
      </c>
      <c r="J64" s="909" t="s">
        <v>5429</v>
      </c>
      <c r="K64" s="909" t="s">
        <v>5430</v>
      </c>
      <c r="L64" s="1136" t="s">
        <v>5431</v>
      </c>
      <c r="M64" s="959"/>
      <c r="N64" s="959"/>
      <c r="O64" s="1003">
        <v>0</v>
      </c>
      <c r="P64" s="1003">
        <v>0</v>
      </c>
      <c r="Q64" s="1003">
        <v>0</v>
      </c>
      <c r="R64" s="1003">
        <v>0</v>
      </c>
      <c r="S64" s="1033">
        <v>1</v>
      </c>
      <c r="T64" s="496"/>
      <c r="U64" s="998"/>
      <c r="V64" s="1002">
        <f t="shared" si="2"/>
        <v>0</v>
      </c>
      <c r="W64" s="1002">
        <f t="shared" si="2"/>
        <v>0</v>
      </c>
      <c r="X64" s="1002">
        <f t="shared" si="2"/>
        <v>0</v>
      </c>
      <c r="Y64" s="1002">
        <f>R64*$E64</f>
        <v>0</v>
      </c>
      <c r="Z64" s="1002">
        <f t="shared" si="11"/>
        <v>68.757000000000005</v>
      </c>
      <c r="AA64" s="1000"/>
      <c r="AB64" s="1002">
        <f t="shared" si="17"/>
        <v>0</v>
      </c>
      <c r="AC64" s="1002">
        <f t="shared" si="17"/>
        <v>0</v>
      </c>
      <c r="AD64" s="1002">
        <f t="shared" si="17"/>
        <v>0</v>
      </c>
      <c r="AE64" s="1002">
        <f t="shared" si="17"/>
        <v>0</v>
      </c>
      <c r="AF64" s="1002">
        <f t="shared" si="17"/>
        <v>68.757000000000005</v>
      </c>
      <c r="AG64" s="998"/>
      <c r="AH64" s="1003">
        <f t="shared" si="4"/>
        <v>0</v>
      </c>
      <c r="AI64" s="1003">
        <f t="shared" si="4"/>
        <v>0</v>
      </c>
      <c r="AJ64" s="1003">
        <f t="shared" si="4"/>
        <v>0</v>
      </c>
      <c r="AK64" s="1003">
        <f t="shared" si="4"/>
        <v>0</v>
      </c>
      <c r="AL64" s="1003">
        <f t="shared" si="4"/>
        <v>1</v>
      </c>
      <c r="AM64" s="998"/>
      <c r="AN64" s="1002">
        <f t="shared" si="5"/>
        <v>0</v>
      </c>
      <c r="AO64" s="1002">
        <f t="shared" si="5"/>
        <v>0</v>
      </c>
      <c r="AP64" s="1002">
        <f t="shared" si="6"/>
        <v>0</v>
      </c>
      <c r="AQ64" s="1002">
        <f t="shared" si="6"/>
        <v>0</v>
      </c>
      <c r="AR64" s="1002">
        <f t="shared" si="7"/>
        <v>68.757000000000005</v>
      </c>
      <c r="AS64" s="998"/>
      <c r="AT64" s="1002">
        <f t="shared" si="16"/>
        <v>0</v>
      </c>
      <c r="AU64" s="1002">
        <f t="shared" si="15"/>
        <v>0</v>
      </c>
      <c r="AV64" s="1002">
        <f t="shared" si="15"/>
        <v>0</v>
      </c>
      <c r="AW64" s="1002">
        <f t="shared" si="15"/>
        <v>0</v>
      </c>
      <c r="AX64" s="1002">
        <f t="shared" si="15"/>
        <v>0</v>
      </c>
    </row>
    <row r="65" spans="2:50" ht="15" customHeight="1">
      <c r="B65" s="1600" t="s">
        <v>1674</v>
      </c>
      <c r="C65" s="911" t="s">
        <v>1004</v>
      </c>
      <c r="D65" s="1521" t="s">
        <v>5432</v>
      </c>
      <c r="E65" s="904">
        <f>13.5*5</f>
        <v>67.5</v>
      </c>
      <c r="F65" s="894">
        <v>500</v>
      </c>
      <c r="G65" s="895">
        <v>42461</v>
      </c>
      <c r="H65" s="1526">
        <v>16650</v>
      </c>
      <c r="I65" s="1598" t="s">
        <v>5433</v>
      </c>
      <c r="J65" s="1598" t="s">
        <v>5434</v>
      </c>
      <c r="K65" s="1598" t="s">
        <v>5435</v>
      </c>
      <c r="L65" s="1596" t="s">
        <v>5436</v>
      </c>
      <c r="M65" s="954"/>
      <c r="N65" s="954"/>
      <c r="O65" s="1003">
        <v>0</v>
      </c>
      <c r="P65" s="1003">
        <v>0.15</v>
      </c>
      <c r="Q65" s="1003">
        <v>0.3498</v>
      </c>
      <c r="R65" s="1003">
        <v>0</v>
      </c>
      <c r="S65" s="1003">
        <v>0</v>
      </c>
      <c r="T65" s="496"/>
      <c r="U65" s="998"/>
      <c r="V65" s="1002">
        <f t="shared" si="2"/>
        <v>0</v>
      </c>
      <c r="W65" s="1002">
        <f t="shared" si="2"/>
        <v>10.125</v>
      </c>
      <c r="X65" s="1002">
        <f t="shared" si="2"/>
        <v>23.611499999999999</v>
      </c>
      <c r="Y65" s="1002">
        <f>R65*$E65</f>
        <v>0</v>
      </c>
      <c r="Z65" s="1002">
        <f t="shared" si="11"/>
        <v>0</v>
      </c>
      <c r="AA65" s="1000"/>
      <c r="AB65" s="1002">
        <f t="shared" si="17"/>
        <v>0</v>
      </c>
      <c r="AC65" s="1002">
        <f t="shared" si="17"/>
        <v>10.125</v>
      </c>
      <c r="AD65" s="1002">
        <f t="shared" si="17"/>
        <v>23.611499999999999</v>
      </c>
      <c r="AE65" s="1002">
        <f t="shared" si="17"/>
        <v>0</v>
      </c>
      <c r="AF65" s="1002">
        <f t="shared" si="17"/>
        <v>0</v>
      </c>
      <c r="AG65" s="998"/>
      <c r="AH65" s="1003">
        <f t="shared" si="4"/>
        <v>0</v>
      </c>
      <c r="AI65" s="1003">
        <f t="shared" si="4"/>
        <v>1</v>
      </c>
      <c r="AJ65" s="1003">
        <f t="shared" si="4"/>
        <v>1</v>
      </c>
      <c r="AK65" s="1003">
        <f t="shared" si="4"/>
        <v>0</v>
      </c>
      <c r="AL65" s="1003">
        <f t="shared" si="4"/>
        <v>0</v>
      </c>
      <c r="AM65" s="998"/>
      <c r="AN65" s="1002">
        <f t="shared" si="5"/>
        <v>0</v>
      </c>
      <c r="AO65" s="1002">
        <f t="shared" si="5"/>
        <v>67.5</v>
      </c>
      <c r="AP65" s="1002">
        <f t="shared" si="6"/>
        <v>33.75</v>
      </c>
      <c r="AQ65" s="1002">
        <f t="shared" si="6"/>
        <v>0</v>
      </c>
      <c r="AR65" s="1002">
        <f t="shared" si="7"/>
        <v>0</v>
      </c>
      <c r="AS65" s="998"/>
      <c r="AT65" s="1002">
        <f t="shared" si="16"/>
        <v>0</v>
      </c>
      <c r="AU65" s="1002">
        <f t="shared" si="15"/>
        <v>0</v>
      </c>
      <c r="AV65" s="1002">
        <f t="shared" si="15"/>
        <v>0</v>
      </c>
      <c r="AW65" s="1002">
        <f t="shared" si="15"/>
        <v>0</v>
      </c>
      <c r="AX65" s="1002">
        <f t="shared" si="15"/>
        <v>0</v>
      </c>
    </row>
    <row r="66" spans="2:50" ht="15" customHeight="1">
      <c r="B66" s="1601"/>
      <c r="C66" s="1133" t="s">
        <v>1005</v>
      </c>
      <c r="D66" s="1522"/>
      <c r="E66" s="1028">
        <v>64</v>
      </c>
      <c r="F66" s="897">
        <v>230</v>
      </c>
      <c r="G66" s="896">
        <v>42461</v>
      </c>
      <c r="H66" s="1527">
        <v>16650</v>
      </c>
      <c r="I66" s="1599" t="s">
        <v>5437</v>
      </c>
      <c r="J66" s="1599" t="s">
        <v>5438</v>
      </c>
      <c r="K66" s="1599"/>
      <c r="L66" s="1597"/>
      <c r="M66" s="1056"/>
      <c r="N66" s="1056"/>
      <c r="O66" s="1003">
        <v>0</v>
      </c>
      <c r="P66" s="1003">
        <v>0.15</v>
      </c>
      <c r="Q66" s="1003">
        <v>0.3498</v>
      </c>
      <c r="R66" s="1003">
        <v>0</v>
      </c>
      <c r="S66" s="1003">
        <v>0</v>
      </c>
      <c r="T66" s="496"/>
      <c r="U66" s="998"/>
      <c r="V66" s="1002">
        <f t="shared" si="2"/>
        <v>0</v>
      </c>
      <c r="W66" s="1002">
        <f t="shared" si="2"/>
        <v>9.6</v>
      </c>
      <c r="X66" s="1002">
        <f t="shared" si="2"/>
        <v>22.3872</v>
      </c>
      <c r="Y66" s="1002" t="e">
        <f>#N/A</f>
        <v>#N/A</v>
      </c>
      <c r="Z66" s="1002">
        <f t="shared" si="11"/>
        <v>0</v>
      </c>
      <c r="AA66" s="1000"/>
      <c r="AB66" s="1002">
        <f t="shared" si="17"/>
        <v>0</v>
      </c>
      <c r="AC66" s="1002">
        <f t="shared" si="17"/>
        <v>9.6</v>
      </c>
      <c r="AD66" s="1002">
        <f t="shared" si="17"/>
        <v>22.3872</v>
      </c>
      <c r="AE66" s="1002">
        <f t="shared" si="17"/>
        <v>0</v>
      </c>
      <c r="AF66" s="1002">
        <f t="shared" si="17"/>
        <v>0</v>
      </c>
      <c r="AG66" s="998"/>
      <c r="AH66" s="1003" t="e">
        <f>#N/A</f>
        <v>#N/A</v>
      </c>
      <c r="AI66" s="1003">
        <f>IF(P66&lt;&gt;0,1,0)</f>
        <v>1</v>
      </c>
      <c r="AJ66" s="1003">
        <f>IF(Q66&lt;&gt;0,1,0)</f>
        <v>1</v>
      </c>
      <c r="AK66" s="1003">
        <f>IF(R66&lt;&gt;0,1,0)</f>
        <v>0</v>
      </c>
      <c r="AL66" s="1003">
        <f>IF(S66&lt;&gt;0,1,0)</f>
        <v>0</v>
      </c>
      <c r="AM66" s="998"/>
      <c r="AN66" s="1002" t="e">
        <f t="shared" si="5"/>
        <v>#N/A</v>
      </c>
      <c r="AO66" s="1002">
        <f t="shared" si="5"/>
        <v>64</v>
      </c>
      <c r="AP66" s="1002">
        <f t="shared" si="6"/>
        <v>32</v>
      </c>
      <c r="AQ66" s="1002">
        <f t="shared" si="6"/>
        <v>0</v>
      </c>
      <c r="AR66" s="1002">
        <f t="shared" si="7"/>
        <v>0</v>
      </c>
      <c r="AS66" s="998"/>
      <c r="AT66" s="1002" t="e">
        <f>#N/A</f>
        <v>#N/A</v>
      </c>
      <c r="AU66" s="1002" t="e">
        <f>#N/A</f>
        <v>#N/A</v>
      </c>
      <c r="AV66" s="1002" t="e">
        <f>#N/A</f>
        <v>#N/A</v>
      </c>
      <c r="AW66" s="1002" t="e">
        <f>#N/A</f>
        <v>#N/A</v>
      </c>
      <c r="AX66" s="1002" t="e">
        <f>#N/A</f>
        <v>#N/A</v>
      </c>
    </row>
    <row r="67" spans="2:50" ht="15" customHeight="1">
      <c r="B67" s="168"/>
      <c r="C67" s="168"/>
      <c r="D67" s="168"/>
      <c r="E67" s="1034"/>
      <c r="F67" s="168"/>
      <c r="G67" s="498"/>
      <c r="H67" s="190"/>
      <c r="I67" s="190"/>
      <c r="J67" s="190"/>
      <c r="K67" s="190"/>
      <c r="L67" s="190"/>
      <c r="M67" s="190"/>
      <c r="N67" s="190"/>
      <c r="O67" s="190"/>
      <c r="P67" s="168"/>
      <c r="Q67" s="168"/>
      <c r="R67" s="168"/>
      <c r="S67" s="168"/>
      <c r="T67" s="496"/>
      <c r="U67" s="168"/>
    </row>
    <row r="68" spans="2:50" ht="35.9" customHeight="1">
      <c r="B68" s="1427" t="s">
        <v>921</v>
      </c>
      <c r="C68" s="1427"/>
      <c r="D68" s="1427"/>
      <c r="E68" s="1427"/>
      <c r="F68" s="1427"/>
      <c r="G68" s="1427"/>
      <c r="H68" s="1427"/>
      <c r="I68" s="1000"/>
      <c r="J68" s="1000"/>
      <c r="K68" s="1000"/>
      <c r="L68" s="1000"/>
      <c r="M68" s="1000"/>
      <c r="N68" s="1000"/>
      <c r="O68" s="998"/>
      <c r="P68" s="998"/>
      <c r="Q68" s="998"/>
      <c r="R68" s="998"/>
      <c r="S68" s="998"/>
      <c r="T68" s="998"/>
      <c r="U68" s="1001"/>
      <c r="V68" s="1004" t="s">
        <v>5439</v>
      </c>
      <c r="W68" s="1004" t="s">
        <v>5440</v>
      </c>
      <c r="X68" s="1004" t="s">
        <v>5441</v>
      </c>
      <c r="Y68" s="1004" t="s">
        <v>5442</v>
      </c>
      <c r="Z68" s="1004" t="s">
        <v>5443</v>
      </c>
      <c r="AB68" s="1004" t="s">
        <v>5444</v>
      </c>
      <c r="AC68" s="1004" t="s">
        <v>5445</v>
      </c>
      <c r="AD68" s="1004" t="s">
        <v>5446</v>
      </c>
      <c r="AE68" s="1004" t="s">
        <v>5447</v>
      </c>
      <c r="AF68" s="1004" t="s">
        <v>5448</v>
      </c>
    </row>
    <row r="69" spans="2:50" ht="15" customHeight="1">
      <c r="B69" s="1427" t="s">
        <v>1675</v>
      </c>
      <c r="C69" s="1427"/>
      <c r="D69" s="1427"/>
      <c r="E69" s="1427"/>
      <c r="F69" s="1427"/>
      <c r="G69" s="1036"/>
      <c r="H69" s="1000"/>
      <c r="I69" s="1000"/>
      <c r="J69" s="1000"/>
      <c r="K69" s="1000"/>
      <c r="L69" s="1000"/>
      <c r="M69" s="1000"/>
      <c r="N69" s="1000"/>
      <c r="O69" s="998"/>
      <c r="P69" s="998"/>
      <c r="Q69" s="998"/>
      <c r="R69" s="998"/>
      <c r="S69" s="998"/>
      <c r="T69" s="998"/>
      <c r="U69" s="998"/>
      <c r="V69" s="499">
        <f>SUM(V9:V66)</f>
        <v>4.5979200000000002</v>
      </c>
      <c r="W69" s="499">
        <f>SUM(W9:W66)</f>
        <v>1832.07771</v>
      </c>
      <c r="X69" s="499">
        <f>SUM(X9:X66)</f>
        <v>1072.6428599999999</v>
      </c>
      <c r="Y69" s="499" t="e">
        <f>SUM(Y9:Y66)</f>
        <v>#N/A</v>
      </c>
      <c r="Z69" s="499">
        <f>SUM(Z9:Z66)</f>
        <v>4349.6284602300002</v>
      </c>
      <c r="AA69" s="499"/>
      <c r="AB69" s="499">
        <f>SUM(AB9:AB66)</f>
        <v>4.5979200000000002</v>
      </c>
      <c r="AC69" s="499">
        <f>SUM(AC9:AC66)</f>
        <v>1832.07771</v>
      </c>
      <c r="AD69" s="499">
        <f>SUM(AD9:AD66)</f>
        <v>1072.6428599999999</v>
      </c>
      <c r="AE69" s="499">
        <f>SUM(AE9:AE66)</f>
        <v>0</v>
      </c>
      <c r="AF69" s="499">
        <f>SUM(AF9:AF66)</f>
        <v>4111.5470322300007</v>
      </c>
      <c r="AG69" s="168"/>
      <c r="AH69" s="168"/>
      <c r="AI69" s="168"/>
      <c r="AJ69" s="168"/>
      <c r="AK69" s="168"/>
      <c r="AL69" s="168"/>
      <c r="AM69" s="168"/>
      <c r="AN69" s="499">
        <f>SUM(AN9:AN65)</f>
        <v>18.600000000000001</v>
      </c>
      <c r="AO69" s="499">
        <f>SUM(AO9:AO65)</f>
        <v>6195.6579999999994</v>
      </c>
      <c r="AP69" s="499">
        <f>SUM(AP9:AP65)</f>
        <v>2119.0500000000002</v>
      </c>
      <c r="AQ69" s="499">
        <f>SUM(AQ9:AQ65)</f>
        <v>0</v>
      </c>
      <c r="AR69" s="499">
        <f>SUM(AR9:AR65)</f>
        <v>13196.926079999999</v>
      </c>
      <c r="AS69" s="168"/>
      <c r="AT69" s="499" t="e">
        <f>SUM(AT9:AT65)</f>
        <v>#REF!</v>
      </c>
      <c r="AU69" s="499" t="e">
        <v>#REF!</v>
      </c>
      <c r="AV69" s="499" t="e">
        <v>#REF!</v>
      </c>
      <c r="AW69" s="499" t="e">
        <v>#REF!</v>
      </c>
      <c r="AX69" s="499" t="e">
        <v>#REF!</v>
      </c>
    </row>
    <row r="70" spans="2:50" ht="30" customHeight="1">
      <c r="B70" s="1427" t="s">
        <v>902</v>
      </c>
      <c r="C70" s="1427"/>
      <c r="D70" s="1427"/>
      <c r="E70" s="1427"/>
      <c r="F70" s="1427"/>
      <c r="G70" s="250"/>
      <c r="H70" s="250"/>
      <c r="I70" s="250"/>
      <c r="J70" s="250"/>
      <c r="K70" s="250"/>
      <c r="L70" s="250"/>
      <c r="V70" s="500">
        <f>SUM(V68:Z68)</f>
        <v>0</v>
      </c>
      <c r="W70" s="1000"/>
      <c r="X70" s="1000"/>
      <c r="Y70" s="1035"/>
      <c r="Z70" s="1000"/>
      <c r="AA70" s="1000"/>
      <c r="AB70" s="500">
        <f>SUM(AB68:AF68)</f>
        <v>0</v>
      </c>
      <c r="AC70" s="1000"/>
      <c r="AD70" s="1000"/>
      <c r="AE70" s="1000"/>
      <c r="AF70" s="1000"/>
      <c r="AG70" s="998"/>
      <c r="AH70" s="998"/>
      <c r="AI70" s="998"/>
      <c r="AJ70" s="998"/>
      <c r="AK70" s="998"/>
      <c r="AL70" s="998"/>
      <c r="AM70" s="998"/>
      <c r="AN70" s="998" t="s">
        <v>5449</v>
      </c>
      <c r="AO70" s="998" t="s">
        <v>5450</v>
      </c>
      <c r="AP70" s="998" t="s">
        <v>5451</v>
      </c>
      <c r="AQ70" s="998" t="s">
        <v>5452</v>
      </c>
      <c r="AR70" s="998" t="s">
        <v>5453</v>
      </c>
      <c r="AS70" s="998" t="s">
        <v>502</v>
      </c>
      <c r="AT70" s="598">
        <f>SUM(AT68:AX68)</f>
        <v>0</v>
      </c>
      <c r="AU70" s="998"/>
      <c r="AV70" s="998"/>
      <c r="AW70" s="998"/>
      <c r="AX70" s="998"/>
    </row>
    <row r="71" spans="2:50" ht="17.899999999999999" customHeight="1">
      <c r="B71" s="1427" t="s">
        <v>903</v>
      </c>
      <c r="C71" s="1427"/>
      <c r="D71" s="1427"/>
      <c r="E71" s="1427"/>
      <c r="F71" s="1427"/>
      <c r="G71" s="250"/>
      <c r="H71" s="250"/>
      <c r="I71" s="250"/>
      <c r="J71" s="250"/>
      <c r="K71" s="250"/>
      <c r="L71" s="250"/>
    </row>
    <row r="72" spans="2:50" ht="15" customHeight="1">
      <c r="B72" s="1427" t="s">
        <v>1837</v>
      </c>
      <c r="C72" s="1427"/>
      <c r="D72" s="1427"/>
      <c r="E72" s="1427"/>
      <c r="F72" s="1427"/>
      <c r="G72" s="250"/>
      <c r="H72" s="250"/>
      <c r="I72" s="250"/>
      <c r="J72" s="250"/>
      <c r="K72" s="250"/>
      <c r="L72" s="250"/>
    </row>
    <row r="73" spans="2:50" ht="15" customHeight="1">
      <c r="B73" s="1427"/>
      <c r="C73" s="1427"/>
      <c r="D73" s="1427"/>
      <c r="E73" s="1427"/>
      <c r="F73" s="1427"/>
      <c r="G73" s="250"/>
      <c r="H73" s="250"/>
      <c r="I73" s="250"/>
      <c r="J73" s="250"/>
      <c r="K73" s="250"/>
      <c r="L73" s="250"/>
    </row>
    <row r="74" spans="2:50" ht="15" customHeight="1">
      <c r="B74" s="250"/>
      <c r="C74" s="250"/>
      <c r="D74" s="250"/>
      <c r="E74" s="250"/>
      <c r="F74" s="250"/>
      <c r="G74" s="250"/>
      <c r="H74" s="250"/>
      <c r="I74" s="250"/>
      <c r="J74" s="250"/>
      <c r="K74" s="250"/>
      <c r="L74" s="250"/>
    </row>
  </sheetData>
  <mergeCells count="81">
    <mergeCell ref="L10:L12"/>
    <mergeCell ref="B10:B12"/>
    <mergeCell ref="D10:D12"/>
    <mergeCell ref="H10:H12"/>
    <mergeCell ref="J10:J12"/>
    <mergeCell ref="K10:K12"/>
    <mergeCell ref="L14:L17"/>
    <mergeCell ref="B19:B21"/>
    <mergeCell ref="D19:D21"/>
    <mergeCell ref="H19:H21"/>
    <mergeCell ref="J19:J21"/>
    <mergeCell ref="K19:K21"/>
    <mergeCell ref="L19:L21"/>
    <mergeCell ref="B14:B17"/>
    <mergeCell ref="D14:D17"/>
    <mergeCell ref="H14:H17"/>
    <mergeCell ref="I14:I17"/>
    <mergeCell ref="J14:J17"/>
    <mergeCell ref="K14:K17"/>
    <mergeCell ref="D22:D24"/>
    <mergeCell ref="H22:H24"/>
    <mergeCell ref="B25:B27"/>
    <mergeCell ref="D25:D27"/>
    <mergeCell ref="H25:H27"/>
    <mergeCell ref="J25:J27"/>
    <mergeCell ref="K25:K27"/>
    <mergeCell ref="L25:L27"/>
    <mergeCell ref="B28:B33"/>
    <mergeCell ref="E28:E33"/>
    <mergeCell ref="F28:F33"/>
    <mergeCell ref="I28:I33"/>
    <mergeCell ref="J28:J33"/>
    <mergeCell ref="K28:K33"/>
    <mergeCell ref="L28:L33"/>
    <mergeCell ref="D28:D31"/>
    <mergeCell ref="H28:H31"/>
    <mergeCell ref="G31:G33"/>
    <mergeCell ref="B34:B44"/>
    <mergeCell ref="D34:D44"/>
    <mergeCell ref="J34:J44"/>
    <mergeCell ref="K34:K44"/>
    <mergeCell ref="L34:L44"/>
    <mergeCell ref="L47:L50"/>
    <mergeCell ref="D51:D52"/>
    <mergeCell ref="B53:B54"/>
    <mergeCell ref="D53:D54"/>
    <mergeCell ref="L53:L54"/>
    <mergeCell ref="B47:B50"/>
    <mergeCell ref="D47:D50"/>
    <mergeCell ref="H47:H50"/>
    <mergeCell ref="I47:I50"/>
    <mergeCell ref="J47:J50"/>
    <mergeCell ref="K47:K50"/>
    <mergeCell ref="L57:L58"/>
    <mergeCell ref="B59:B60"/>
    <mergeCell ref="D59:D60"/>
    <mergeCell ref="H59:H60"/>
    <mergeCell ref="I59:I60"/>
    <mergeCell ref="J59:J60"/>
    <mergeCell ref="K59:K60"/>
    <mergeCell ref="L59:L60"/>
    <mergeCell ref="B57:B58"/>
    <mergeCell ref="D57:D58"/>
    <mergeCell ref="H57:H58"/>
    <mergeCell ref="I57:I58"/>
    <mergeCell ref="J57:J58"/>
    <mergeCell ref="K57:K58"/>
    <mergeCell ref="B73:F73"/>
    <mergeCell ref="L65:L66"/>
    <mergeCell ref="B68:F68"/>
    <mergeCell ref="G68:H68"/>
    <mergeCell ref="B69:F69"/>
    <mergeCell ref="B70:F70"/>
    <mergeCell ref="J65:J66"/>
    <mergeCell ref="K65:K66"/>
    <mergeCell ref="B71:F71"/>
    <mergeCell ref="B65:B66"/>
    <mergeCell ref="D65:D66"/>
    <mergeCell ref="H65:H66"/>
    <mergeCell ref="I65:I66"/>
    <mergeCell ref="B72:F72"/>
  </mergeCells>
  <printOptions horizontalCentered="1"/>
  <pageMargins left="7.874015748031496E-2" right="7.874015748031496E-2" top="1.7716535433070868" bottom="0.78740157480314965" header="0.51181102362204722" footer="0.51181102362204722"/>
  <pageSetup paperSize="9" scale="53"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AA184-562E-4FA0-8A95-BF5E725559BE}">
  <sheetPr codeName="Sheet11">
    <tabColor rgb="FF3FE1BA"/>
    <pageSetUpPr fitToPage="1"/>
  </sheetPr>
  <dimension ref="B1:N110"/>
  <sheetViews>
    <sheetView showGridLines="0" view="pageBreakPreview" zoomScale="70" zoomScaleNormal="100" zoomScaleSheetLayoutView="70" zoomScalePageLayoutView="40" workbookViewId="0">
      <selection activeCell="B1" sqref="B1"/>
    </sheetView>
  </sheetViews>
  <sheetFormatPr defaultColWidth="18" defaultRowHeight="15" customHeight="1"/>
  <cols>
    <col min="1" max="1" width="2" customWidth="1"/>
    <col min="2" max="2" width="42.54296875" customWidth="1"/>
    <col min="3" max="3" width="46.54296875" customWidth="1"/>
    <col min="4" max="4" width="17.54296875" customWidth="1"/>
    <col min="5" max="6" width="13.453125" customWidth="1"/>
    <col min="7" max="7" width="16.54296875" customWidth="1"/>
    <col min="8" max="8" width="13" customWidth="1"/>
    <col min="9" max="9" width="10.453125" bestFit="1" customWidth="1"/>
    <col min="10" max="11" width="13.453125" bestFit="1" customWidth="1"/>
    <col min="12" max="12" width="18" style="113" customWidth="1"/>
    <col min="13" max="17" width="18" customWidth="1"/>
    <col min="179" max="186" width="18" customWidth="1"/>
    <col min="188" max="190" width="18" customWidth="1"/>
    <col min="435" max="442" width="18" customWidth="1"/>
    <col min="444" max="446" width="18" customWidth="1"/>
    <col min="691" max="698" width="18" customWidth="1"/>
    <col min="700" max="702" width="18" customWidth="1"/>
    <col min="947" max="954" width="18" customWidth="1"/>
    <col min="956" max="958" width="18" customWidth="1"/>
    <col min="1203" max="1210" width="18" customWidth="1"/>
    <col min="1212" max="1214" width="18" customWidth="1"/>
    <col min="1459" max="1466" width="18" customWidth="1"/>
    <col min="1468" max="1470" width="18" customWidth="1"/>
    <col min="1715" max="1722" width="18" customWidth="1"/>
    <col min="1724" max="1726" width="18" customWidth="1"/>
    <col min="1971" max="1978" width="18" customWidth="1"/>
    <col min="1980" max="1982" width="18" customWidth="1"/>
    <col min="2227" max="2234" width="18" customWidth="1"/>
    <col min="2236" max="2238" width="18" customWidth="1"/>
    <col min="2483" max="2490" width="18" customWidth="1"/>
    <col min="2492" max="2494" width="18" customWidth="1"/>
    <col min="2739" max="2746" width="18" customWidth="1"/>
    <col min="2748" max="2750" width="18" customWidth="1"/>
    <col min="2995" max="3002" width="18" customWidth="1"/>
    <col min="3004" max="3006" width="18" customWidth="1"/>
    <col min="3251" max="3258" width="18" customWidth="1"/>
    <col min="3260" max="3262" width="18" customWidth="1"/>
    <col min="3507" max="3514" width="18" customWidth="1"/>
    <col min="3516" max="3518" width="18" customWidth="1"/>
    <col min="3763" max="3770" width="18" customWidth="1"/>
    <col min="3772" max="3774" width="18" customWidth="1"/>
    <col min="4019" max="4026" width="18" customWidth="1"/>
    <col min="4028" max="4030" width="18" customWidth="1"/>
    <col min="4275" max="4282" width="18" customWidth="1"/>
    <col min="4284" max="4286" width="18" customWidth="1"/>
    <col min="4531" max="4538" width="18" customWidth="1"/>
    <col min="4540" max="4542" width="18" customWidth="1"/>
    <col min="4787" max="4794" width="18" customWidth="1"/>
    <col min="4796" max="4798" width="18" customWidth="1"/>
    <col min="5043" max="5050" width="18" customWidth="1"/>
    <col min="5052" max="5054" width="18" customWidth="1"/>
    <col min="5299" max="5306" width="18" customWidth="1"/>
    <col min="5308" max="5310" width="18" customWidth="1"/>
    <col min="5555" max="5562" width="18" customWidth="1"/>
    <col min="5564" max="5566" width="18" customWidth="1"/>
    <col min="5811" max="5818" width="18" customWidth="1"/>
    <col min="5820" max="5822" width="18" customWidth="1"/>
    <col min="6067" max="6074" width="18" customWidth="1"/>
    <col min="6076" max="6078" width="18" customWidth="1"/>
    <col min="6323" max="6330" width="18" customWidth="1"/>
    <col min="6332" max="6334" width="18" customWidth="1"/>
    <col min="6579" max="6586" width="18" customWidth="1"/>
    <col min="6588" max="6590" width="18" customWidth="1"/>
    <col min="6835" max="6842" width="18" customWidth="1"/>
    <col min="6844" max="6846" width="18" customWidth="1"/>
    <col min="7091" max="7098" width="18" customWidth="1"/>
    <col min="7100" max="7102" width="18" customWidth="1"/>
    <col min="7347" max="7354" width="18" customWidth="1"/>
    <col min="7356" max="7358" width="18" customWidth="1"/>
    <col min="7603" max="7610" width="18" customWidth="1"/>
    <col min="7612" max="7614" width="18" customWidth="1"/>
    <col min="7859" max="7866" width="18" customWidth="1"/>
    <col min="7868" max="7870" width="18" customWidth="1"/>
    <col min="8115" max="8122" width="18" customWidth="1"/>
    <col min="8124" max="8126" width="18" customWidth="1"/>
    <col min="8371" max="8378" width="18" customWidth="1"/>
    <col min="8380" max="8382" width="18" customWidth="1"/>
    <col min="8627" max="8634" width="18" customWidth="1"/>
    <col min="8636" max="8638" width="18" customWidth="1"/>
    <col min="8883" max="8890" width="18" customWidth="1"/>
    <col min="8892" max="8894" width="18" customWidth="1"/>
    <col min="9139" max="9146" width="18" customWidth="1"/>
    <col min="9148" max="9150" width="18" customWidth="1"/>
    <col min="9395" max="9402" width="18" customWidth="1"/>
    <col min="9404" max="9406" width="18" customWidth="1"/>
    <col min="9651" max="9658" width="18" customWidth="1"/>
    <col min="9660" max="9662" width="18" customWidth="1"/>
    <col min="9907" max="9914" width="18" customWidth="1"/>
    <col min="9916" max="9918" width="18" customWidth="1"/>
    <col min="10163" max="10170" width="18" customWidth="1"/>
    <col min="10172" max="10174" width="18" customWidth="1"/>
    <col min="10419" max="10426" width="18" customWidth="1"/>
    <col min="10428" max="10430" width="18" customWidth="1"/>
    <col min="10675" max="10682" width="18" customWidth="1"/>
    <col min="10684" max="10686" width="18" customWidth="1"/>
    <col min="10931" max="10938" width="18" customWidth="1"/>
    <col min="10940" max="10942" width="18" customWidth="1"/>
    <col min="11187" max="11194" width="18" customWidth="1"/>
    <col min="11196" max="11198" width="18" customWidth="1"/>
    <col min="11443" max="11450" width="18" customWidth="1"/>
    <col min="11452" max="11454" width="18" customWidth="1"/>
    <col min="11699" max="11706" width="18" customWidth="1"/>
    <col min="11708" max="11710" width="18" customWidth="1"/>
    <col min="11955" max="11962" width="18" customWidth="1"/>
    <col min="11964" max="11966" width="18" customWidth="1"/>
    <col min="12211" max="12218" width="18" customWidth="1"/>
    <col min="12220" max="12222" width="18" customWidth="1"/>
    <col min="12467" max="12474" width="18" customWidth="1"/>
    <col min="12476" max="12478" width="18" customWidth="1"/>
    <col min="12723" max="12730" width="18" customWidth="1"/>
    <col min="12732" max="12734" width="18" customWidth="1"/>
    <col min="12979" max="12986" width="18" customWidth="1"/>
    <col min="12988" max="12990" width="18" customWidth="1"/>
    <col min="13235" max="13242" width="18" customWidth="1"/>
    <col min="13244" max="13246" width="18" customWidth="1"/>
    <col min="13491" max="13498" width="18" customWidth="1"/>
    <col min="13500" max="13502" width="18" customWidth="1"/>
    <col min="13747" max="13754" width="18" customWidth="1"/>
    <col min="13756" max="13758" width="18" customWidth="1"/>
    <col min="14003" max="14010" width="18" customWidth="1"/>
    <col min="14012" max="14014" width="18" customWidth="1"/>
    <col min="14259" max="14266" width="18" customWidth="1"/>
    <col min="14268" max="14270" width="18" customWidth="1"/>
    <col min="14515" max="14522" width="18" customWidth="1"/>
    <col min="14524" max="14526" width="18" customWidth="1"/>
    <col min="14771" max="14778" width="18" customWidth="1"/>
    <col min="14780" max="14782" width="18" customWidth="1"/>
    <col min="15027" max="15034" width="18" customWidth="1"/>
    <col min="15036" max="15038" width="18" customWidth="1"/>
    <col min="15283" max="15290" width="18" customWidth="1"/>
    <col min="15292" max="15294" width="18" customWidth="1"/>
    <col min="15539" max="15546" width="18" customWidth="1"/>
    <col min="15548" max="15550" width="18" customWidth="1"/>
    <col min="15795" max="15802" width="18" customWidth="1"/>
    <col min="15804" max="15806" width="18" customWidth="1"/>
    <col min="16051" max="16058" width="18" customWidth="1"/>
    <col min="16060" max="16062" width="18" customWidth="1"/>
  </cols>
  <sheetData>
    <row r="1" spans="2:12" ht="14.5">
      <c r="B1" s="978"/>
      <c r="C1" s="126"/>
      <c r="D1" s="118"/>
      <c r="E1" s="463"/>
      <c r="F1" s="118"/>
      <c r="G1" s="118"/>
      <c r="H1" s="118"/>
      <c r="I1" s="1018"/>
      <c r="J1" s="1018"/>
      <c r="K1" s="996"/>
      <c r="L1"/>
    </row>
    <row r="2" spans="2:12" ht="14.5">
      <c r="B2" s="997"/>
      <c r="C2" s="126"/>
      <c r="D2" s="118"/>
      <c r="E2" s="463"/>
      <c r="F2" s="118"/>
      <c r="G2" s="118"/>
      <c r="H2" s="118"/>
      <c r="I2" s="1018"/>
      <c r="J2" s="1018"/>
      <c r="K2" s="118"/>
      <c r="L2"/>
    </row>
    <row r="3" spans="2:12" ht="19.5" customHeight="1">
      <c r="B3" s="1040" t="s">
        <v>142</v>
      </c>
      <c r="C3" s="14"/>
      <c r="D3" s="192"/>
      <c r="E3" s="501"/>
      <c r="F3" s="192"/>
      <c r="G3" s="192"/>
      <c r="H3" s="192"/>
      <c r="I3" s="118"/>
      <c r="J3" s="118"/>
      <c r="K3" s="118"/>
      <c r="L3" s="118"/>
    </row>
    <row r="4" spans="2:12" ht="27">
      <c r="B4" s="1258" t="s">
        <v>5454</v>
      </c>
      <c r="C4" s="1259" t="s">
        <v>5455</v>
      </c>
      <c r="D4" s="1259" t="s">
        <v>5456</v>
      </c>
      <c r="E4" s="1259" t="s">
        <v>388</v>
      </c>
      <c r="F4" s="1259" t="s">
        <v>604</v>
      </c>
      <c r="G4" s="1259" t="s">
        <v>519</v>
      </c>
      <c r="H4" s="1260" t="s">
        <v>5457</v>
      </c>
      <c r="I4" s="1261" t="s">
        <v>5458</v>
      </c>
      <c r="J4" s="1261" t="s">
        <v>5459</v>
      </c>
      <c r="K4" s="1260" t="s">
        <v>5460</v>
      </c>
      <c r="L4" s="1262" t="s">
        <v>1071</v>
      </c>
    </row>
    <row r="5" spans="2:12" ht="10.5" customHeight="1">
      <c r="B5" s="1640" t="s">
        <v>752</v>
      </c>
      <c r="C5" s="1641" t="s">
        <v>425</v>
      </c>
      <c r="D5" s="1520" t="s">
        <v>5461</v>
      </c>
      <c r="E5" s="947">
        <v>4752</v>
      </c>
      <c r="F5" s="907" t="s">
        <v>605</v>
      </c>
      <c r="G5" s="1497">
        <v>43081</v>
      </c>
      <c r="H5" s="1497">
        <v>52763</v>
      </c>
      <c r="I5" s="1642">
        <v>429.52600837</v>
      </c>
      <c r="J5" s="1562">
        <v>322.10000000000002</v>
      </c>
      <c r="K5" s="1534" t="s">
        <v>5462</v>
      </c>
      <c r="L5" s="1264"/>
    </row>
    <row r="6" spans="2:12" ht="10.5" customHeight="1">
      <c r="B6" s="1640"/>
      <c r="C6" s="1641"/>
      <c r="D6" s="1520"/>
      <c r="E6" s="947">
        <v>792</v>
      </c>
      <c r="F6" s="907" t="s">
        <v>606</v>
      </c>
      <c r="G6" s="1497"/>
      <c r="H6" s="1497"/>
      <c r="I6" s="1642"/>
      <c r="J6" s="1562"/>
      <c r="K6" s="1534"/>
      <c r="L6" s="1265" t="s">
        <v>5463</v>
      </c>
    </row>
    <row r="7" spans="2:12" ht="10.5" customHeight="1">
      <c r="B7" s="1640"/>
      <c r="C7" s="1641" t="s">
        <v>426</v>
      </c>
      <c r="D7" s="1520"/>
      <c r="E7" s="947">
        <v>4660.8</v>
      </c>
      <c r="F7" s="907" t="s">
        <v>5464</v>
      </c>
      <c r="G7" s="1497">
        <v>43081</v>
      </c>
      <c r="H7" s="1497">
        <v>52763</v>
      </c>
      <c r="I7" s="1642"/>
      <c r="J7" s="1562"/>
      <c r="K7" s="1534"/>
      <c r="L7" s="1265"/>
    </row>
    <row r="8" spans="2:12" ht="10.5" customHeight="1">
      <c r="B8" s="1640"/>
      <c r="C8" s="1641"/>
      <c r="D8" s="1520"/>
      <c r="E8" s="947">
        <v>776.8</v>
      </c>
      <c r="F8" s="907" t="s">
        <v>5465</v>
      </c>
      <c r="G8" s="1497"/>
      <c r="H8" s="1497"/>
      <c r="I8" s="1642"/>
      <c r="J8" s="1562"/>
      <c r="K8" s="1534"/>
      <c r="L8" s="1265"/>
    </row>
    <row r="9" spans="2:12" ht="10.5" customHeight="1">
      <c r="B9" s="1266" t="s">
        <v>106</v>
      </c>
      <c r="C9" s="911" t="s">
        <v>922</v>
      </c>
      <c r="D9" s="894" t="s">
        <v>5466</v>
      </c>
      <c r="E9" s="944">
        <v>150</v>
      </c>
      <c r="F9" s="899" t="s">
        <v>5467</v>
      </c>
      <c r="G9" s="895">
        <v>41512</v>
      </c>
      <c r="H9" s="895">
        <v>51667</v>
      </c>
      <c r="I9" s="894">
        <v>7.8</v>
      </c>
      <c r="J9" s="894">
        <v>5.5</v>
      </c>
      <c r="K9" s="1249" t="s">
        <v>5468</v>
      </c>
      <c r="L9" s="1267" t="s">
        <v>1678</v>
      </c>
    </row>
    <row r="10" spans="2:12" ht="14.9" customHeight="1">
      <c r="B10" s="1649" t="s">
        <v>5469</v>
      </c>
      <c r="C10" s="910" t="s">
        <v>1445</v>
      </c>
      <c r="D10" s="1520" t="s">
        <v>5470</v>
      </c>
      <c r="E10" s="947"/>
      <c r="F10" s="907" t="s">
        <v>5471</v>
      </c>
      <c r="G10" s="1497">
        <v>41579</v>
      </c>
      <c r="H10" s="1497">
        <v>51318</v>
      </c>
      <c r="I10" s="1248">
        <f>633.28659/1000</f>
        <v>0.63328659000000009</v>
      </c>
      <c r="J10" s="1549">
        <v>38.5</v>
      </c>
      <c r="K10" s="1497" t="s">
        <v>5472</v>
      </c>
      <c r="L10" s="1265"/>
    </row>
    <row r="11" spans="2:12" ht="14.9" customHeight="1">
      <c r="B11" s="1649"/>
      <c r="C11" s="910" t="s">
        <v>1446</v>
      </c>
      <c r="D11" s="1520"/>
      <c r="E11" s="947"/>
      <c r="F11" s="907" t="s">
        <v>5473</v>
      </c>
      <c r="G11" s="1497"/>
      <c r="H11" s="1497"/>
      <c r="I11" s="1248">
        <f>7404.83636/1000</f>
        <v>7.40483636</v>
      </c>
      <c r="J11" s="1549"/>
      <c r="K11" s="1497"/>
      <c r="L11" s="1265"/>
    </row>
    <row r="12" spans="2:12" ht="14.9" customHeight="1">
      <c r="B12" s="1649"/>
      <c r="C12" s="910" t="s">
        <v>427</v>
      </c>
      <c r="D12" s="1520"/>
      <c r="E12" s="947">
        <v>1200</v>
      </c>
      <c r="F12" s="907" t="s">
        <v>5474</v>
      </c>
      <c r="G12" s="1497"/>
      <c r="H12" s="1497"/>
      <c r="I12" s="1248">
        <f>26816.87734/1000</f>
        <v>26.816877339999998</v>
      </c>
      <c r="J12" s="1549"/>
      <c r="K12" s="1497"/>
      <c r="L12" s="1265" t="s">
        <v>5475</v>
      </c>
    </row>
    <row r="13" spans="2:12" ht="14.9" customHeight="1">
      <c r="B13" s="1649"/>
      <c r="C13" s="910"/>
      <c r="D13" s="1520"/>
      <c r="E13" s="947">
        <v>133.33000000000001</v>
      </c>
      <c r="F13" s="907" t="s">
        <v>5476</v>
      </c>
      <c r="G13" s="1497"/>
      <c r="H13" s="1497"/>
      <c r="I13" s="1248">
        <f>1196.8363/1000</f>
        <v>1.1968363</v>
      </c>
      <c r="J13" s="1549"/>
      <c r="K13" s="1497"/>
      <c r="L13" s="1265"/>
    </row>
    <row r="14" spans="2:12" ht="14.5">
      <c r="B14" s="1649"/>
      <c r="C14" s="910" t="s">
        <v>1001</v>
      </c>
      <c r="D14" s="1520"/>
      <c r="E14" s="947">
        <v>400</v>
      </c>
      <c r="F14" s="907" t="s">
        <v>5477</v>
      </c>
      <c r="G14" s="1497"/>
      <c r="H14" s="1497"/>
      <c r="I14" s="1248">
        <f>13977.94506/1000</f>
        <v>13.97794506</v>
      </c>
      <c r="J14" s="1549"/>
      <c r="K14" s="1497"/>
      <c r="L14" s="1265"/>
    </row>
    <row r="15" spans="2:12" ht="14.5">
      <c r="B15" s="1649"/>
      <c r="C15" s="910" t="s">
        <v>1447</v>
      </c>
      <c r="D15" s="1520"/>
      <c r="E15" s="947"/>
      <c r="F15" s="907" t="s">
        <v>5478</v>
      </c>
      <c r="G15" s="1497"/>
      <c r="H15" s="1497"/>
      <c r="I15" s="1248">
        <f>1266.57318/1000</f>
        <v>1.2665731800000002</v>
      </c>
      <c r="J15" s="1549"/>
      <c r="K15" s="1497"/>
      <c r="L15" s="1265"/>
    </row>
    <row r="16" spans="2:12" ht="9" customHeight="1">
      <c r="B16" s="1632" t="s">
        <v>103</v>
      </c>
      <c r="C16" s="1633" t="s">
        <v>753</v>
      </c>
      <c r="D16" s="1521" t="s">
        <v>5479</v>
      </c>
      <c r="E16" s="944">
        <v>3831.96</v>
      </c>
      <c r="F16" s="899" t="s">
        <v>5480</v>
      </c>
      <c r="G16" s="1526">
        <v>42176</v>
      </c>
      <c r="H16" s="1526">
        <v>50826</v>
      </c>
      <c r="I16" s="1630">
        <v>334.5</v>
      </c>
      <c r="J16" s="1521">
        <v>250.9</v>
      </c>
      <c r="K16" s="1644" t="s">
        <v>5481</v>
      </c>
      <c r="L16" s="1626" t="s">
        <v>1679</v>
      </c>
    </row>
    <row r="17" spans="2:12" ht="14.5">
      <c r="B17" s="1632"/>
      <c r="C17" s="1633"/>
      <c r="D17" s="1521"/>
      <c r="E17" s="944">
        <v>638.66</v>
      </c>
      <c r="F17" s="899" t="s">
        <v>5482</v>
      </c>
      <c r="G17" s="1526"/>
      <c r="H17" s="1526"/>
      <c r="I17" s="1630"/>
      <c r="J17" s="1521"/>
      <c r="K17" s="1644"/>
      <c r="L17" s="1626"/>
    </row>
    <row r="18" spans="2:12" ht="14.5">
      <c r="B18" s="1632"/>
      <c r="C18" s="1633" t="s">
        <v>754</v>
      </c>
      <c r="D18" s="1521"/>
      <c r="E18" s="944">
        <v>3608.04</v>
      </c>
      <c r="F18" s="899" t="s">
        <v>5483</v>
      </c>
      <c r="G18" s="1526">
        <v>42176</v>
      </c>
      <c r="H18" s="1526">
        <v>50826</v>
      </c>
      <c r="I18" s="1630"/>
      <c r="J18" s="1521"/>
      <c r="K18" s="1644"/>
      <c r="L18" s="1626"/>
    </row>
    <row r="19" spans="2:12" ht="14.9" customHeight="1">
      <c r="B19" s="1632"/>
      <c r="C19" s="1633"/>
      <c r="D19" s="1521"/>
      <c r="E19" s="944">
        <v>601.34</v>
      </c>
      <c r="F19" s="899" t="s">
        <v>5484</v>
      </c>
      <c r="G19" s="1526"/>
      <c r="H19" s="1526"/>
      <c r="I19" s="1630"/>
      <c r="J19" s="1521"/>
      <c r="K19" s="1644"/>
      <c r="L19" s="1626"/>
    </row>
    <row r="20" spans="2:12" ht="14.5">
      <c r="B20" s="1640" t="s">
        <v>5485</v>
      </c>
      <c r="C20" s="910" t="s">
        <v>428</v>
      </c>
      <c r="D20" s="1520" t="s">
        <v>5486</v>
      </c>
      <c r="E20" s="947">
        <v>600</v>
      </c>
      <c r="F20" s="907" t="s">
        <v>5487</v>
      </c>
      <c r="G20" s="578">
        <v>42309</v>
      </c>
      <c r="H20" s="1497">
        <v>51836</v>
      </c>
      <c r="I20" s="1642">
        <v>63.12</v>
      </c>
      <c r="J20" s="1642">
        <f>I20/12*9</f>
        <v>47.339999999999996</v>
      </c>
      <c r="K20" s="1648" t="s">
        <v>5488</v>
      </c>
      <c r="L20" s="1635" t="s">
        <v>5489</v>
      </c>
    </row>
    <row r="21" spans="2:12" ht="14.5">
      <c r="B21" s="1640"/>
      <c r="C21" s="910" t="s">
        <v>5490</v>
      </c>
      <c r="D21" s="1520"/>
      <c r="E21" s="947">
        <v>200</v>
      </c>
      <c r="F21" s="907" t="s">
        <v>5491</v>
      </c>
      <c r="G21" s="578">
        <v>42309</v>
      </c>
      <c r="H21" s="1497"/>
      <c r="I21" s="1642"/>
      <c r="J21" s="1642"/>
      <c r="K21" s="1648"/>
      <c r="L21" s="1635"/>
    </row>
    <row r="22" spans="2:12" ht="14.9" customHeight="1">
      <c r="B22" s="1640"/>
      <c r="C22" s="910" t="s">
        <v>429</v>
      </c>
      <c r="D22" s="1520"/>
      <c r="E22" s="947">
        <v>1500</v>
      </c>
      <c r="F22" s="907" t="s">
        <v>5492</v>
      </c>
      <c r="G22" s="578">
        <v>42339</v>
      </c>
      <c r="H22" s="1497"/>
      <c r="I22" s="1642"/>
      <c r="J22" s="1642"/>
      <c r="K22" s="1648"/>
      <c r="L22" s="1635"/>
    </row>
    <row r="23" spans="2:12" ht="14.5">
      <c r="B23" s="1640"/>
      <c r="C23" s="910" t="s">
        <v>5493</v>
      </c>
      <c r="D23" s="1520"/>
      <c r="E23" s="947">
        <v>250</v>
      </c>
      <c r="F23" s="907" t="s">
        <v>5494</v>
      </c>
      <c r="G23" s="578">
        <v>42339</v>
      </c>
      <c r="H23" s="1497"/>
      <c r="I23" s="1642"/>
      <c r="J23" s="1642"/>
      <c r="K23" s="1648"/>
      <c r="L23" s="1635"/>
    </row>
    <row r="24" spans="2:12" ht="9" customHeight="1">
      <c r="B24" s="1632" t="s">
        <v>306</v>
      </c>
      <c r="C24" s="911" t="s">
        <v>5495</v>
      </c>
      <c r="D24" s="1521" t="s">
        <v>5496</v>
      </c>
      <c r="E24" s="944">
        <v>450</v>
      </c>
      <c r="F24" s="899" t="s">
        <v>5497</v>
      </c>
      <c r="G24" s="895">
        <v>41791</v>
      </c>
      <c r="H24" s="1526">
        <v>51996</v>
      </c>
      <c r="I24" s="1630">
        <v>23.363772000000001</v>
      </c>
      <c r="J24" s="1521">
        <v>16.7</v>
      </c>
      <c r="K24" s="1644" t="s">
        <v>5498</v>
      </c>
      <c r="L24" s="1646" t="s">
        <v>1680</v>
      </c>
    </row>
    <row r="25" spans="2:12" ht="9" customHeight="1">
      <c r="B25" s="1632"/>
      <c r="C25" s="911" t="s">
        <v>431</v>
      </c>
      <c r="D25" s="1521"/>
      <c r="E25" s="944">
        <v>30</v>
      </c>
      <c r="F25" s="899" t="s">
        <v>5499</v>
      </c>
      <c r="G25" s="895">
        <v>42217</v>
      </c>
      <c r="H25" s="1526"/>
      <c r="I25" s="1630"/>
      <c r="J25" s="1521"/>
      <c r="K25" s="1644"/>
      <c r="L25" s="1646"/>
    </row>
    <row r="26" spans="2:12" ht="9" customHeight="1">
      <c r="B26" s="1631" t="s">
        <v>670</v>
      </c>
      <c r="C26" s="910" t="s">
        <v>432</v>
      </c>
      <c r="D26" s="1520" t="s">
        <v>5500</v>
      </c>
      <c r="E26" s="947" t="s">
        <v>5501</v>
      </c>
      <c r="F26" s="907"/>
      <c r="G26" s="578">
        <v>43585</v>
      </c>
      <c r="H26" s="1497">
        <v>52718</v>
      </c>
      <c r="I26" s="1248">
        <f>15275985/1000000</f>
        <v>15.275985</v>
      </c>
      <c r="J26" s="1240">
        <v>11.5</v>
      </c>
      <c r="K26" s="909" t="s">
        <v>5502</v>
      </c>
      <c r="L26" s="1635" t="s">
        <v>5503</v>
      </c>
    </row>
    <row r="27" spans="2:12" ht="14.5">
      <c r="B27" s="1631"/>
      <c r="C27" s="1641" t="s">
        <v>467</v>
      </c>
      <c r="D27" s="1520"/>
      <c r="E27" s="947">
        <v>3600</v>
      </c>
      <c r="F27" s="907" t="s">
        <v>5504</v>
      </c>
      <c r="G27" s="1497">
        <v>44154</v>
      </c>
      <c r="H27" s="1497"/>
      <c r="I27" s="1248">
        <f>22897898/1000000</f>
        <v>22.897898000000001</v>
      </c>
      <c r="J27" s="1240">
        <v>17.2</v>
      </c>
      <c r="K27" s="1603" t="s">
        <v>5505</v>
      </c>
      <c r="L27" s="1635"/>
    </row>
    <row r="28" spans="2:12" ht="14.5">
      <c r="B28" s="1631"/>
      <c r="C28" s="1641"/>
      <c r="D28" s="1520"/>
      <c r="E28" s="947">
        <v>400</v>
      </c>
      <c r="F28" s="907" t="s">
        <v>5506</v>
      </c>
      <c r="G28" s="1497"/>
      <c r="H28" s="1497"/>
      <c r="I28" s="1248"/>
      <c r="J28" s="1240"/>
      <c r="K28" s="1603"/>
      <c r="L28" s="1635"/>
    </row>
    <row r="29" spans="2:12" ht="14.5">
      <c r="B29" s="1631"/>
      <c r="C29" s="910" t="s">
        <v>755</v>
      </c>
      <c r="D29" s="1520"/>
      <c r="E29" s="947" t="s">
        <v>5507</v>
      </c>
      <c r="F29" s="907"/>
      <c r="G29" s="578">
        <v>43889</v>
      </c>
      <c r="H29" s="1497"/>
      <c r="I29" s="1248">
        <f>16594544/1000000</f>
        <v>16.594543999999999</v>
      </c>
      <c r="J29" s="1240">
        <v>12.4</v>
      </c>
      <c r="K29" s="909" t="s">
        <v>5508</v>
      </c>
      <c r="L29" s="1635"/>
    </row>
    <row r="30" spans="2:12" ht="15" customHeight="1">
      <c r="B30" s="1647" t="s">
        <v>671</v>
      </c>
      <c r="C30" s="911" t="s">
        <v>1448</v>
      </c>
      <c r="D30" s="1521" t="s">
        <v>5509</v>
      </c>
      <c r="E30" s="944"/>
      <c r="F30" s="899" t="s">
        <v>5510</v>
      </c>
      <c r="G30" s="895">
        <v>41862</v>
      </c>
      <c r="H30" s="1526">
        <v>51329</v>
      </c>
      <c r="I30" s="1139">
        <f>3044.64648/1000</f>
        <v>3.0446464799999999</v>
      </c>
      <c r="J30" s="1617">
        <v>27.2</v>
      </c>
      <c r="K30" s="1598" t="s">
        <v>5511</v>
      </c>
      <c r="L30" s="1626" t="s">
        <v>5512</v>
      </c>
    </row>
    <row r="31" spans="2:12" ht="15" customHeight="1">
      <c r="B31" s="1647"/>
      <c r="C31" s="911" t="s">
        <v>1449</v>
      </c>
      <c r="D31" s="1521"/>
      <c r="E31" s="944"/>
      <c r="F31" s="899" t="s">
        <v>5513</v>
      </c>
      <c r="G31" s="895">
        <v>44358</v>
      </c>
      <c r="H31" s="1526"/>
      <c r="I31" s="1139">
        <f>654.06791/1000</f>
        <v>0.65406790999999997</v>
      </c>
      <c r="J31" s="1617"/>
      <c r="K31" s="1598"/>
      <c r="L31" s="1626"/>
    </row>
    <row r="32" spans="2:12" ht="15" customHeight="1">
      <c r="B32" s="1647"/>
      <c r="C32" s="911" t="s">
        <v>1450</v>
      </c>
      <c r="D32" s="1521"/>
      <c r="E32" s="944"/>
      <c r="F32" s="899" t="s">
        <v>5514</v>
      </c>
      <c r="G32" s="895">
        <v>41862</v>
      </c>
      <c r="H32" s="1526"/>
      <c r="I32" s="1139">
        <f>2740.94954/1000</f>
        <v>2.7409495399999999</v>
      </c>
      <c r="J32" s="1617"/>
      <c r="K32" s="1598"/>
      <c r="L32" s="1626"/>
    </row>
    <row r="33" spans="2:12" ht="14.9" customHeight="1">
      <c r="B33" s="1647"/>
      <c r="C33" s="1633" t="s">
        <v>433</v>
      </c>
      <c r="D33" s="1521"/>
      <c r="E33" s="944">
        <v>900</v>
      </c>
      <c r="F33" s="899" t="s">
        <v>5515</v>
      </c>
      <c r="G33" s="895">
        <v>41862</v>
      </c>
      <c r="H33" s="1526"/>
      <c r="I33" s="1139">
        <f>14491.34767/1000</f>
        <v>14.49134767</v>
      </c>
      <c r="J33" s="1617"/>
      <c r="K33" s="1598"/>
      <c r="L33" s="1626"/>
    </row>
    <row r="34" spans="2:12" ht="14.5">
      <c r="B34" s="1647"/>
      <c r="C34" s="1633"/>
      <c r="D34" s="1521"/>
      <c r="E34" s="944">
        <v>300</v>
      </c>
      <c r="F34" s="899" t="s">
        <v>5516</v>
      </c>
      <c r="G34" s="895">
        <v>41872</v>
      </c>
      <c r="H34" s="1526"/>
      <c r="I34" s="1139">
        <f>1585.26139/1000</f>
        <v>1.5852613899999999</v>
      </c>
      <c r="J34" s="1617"/>
      <c r="K34" s="1598"/>
      <c r="L34" s="1626"/>
    </row>
    <row r="35" spans="2:12" ht="15" customHeight="1">
      <c r="B35" s="1647"/>
      <c r="C35" s="911" t="s">
        <v>454</v>
      </c>
      <c r="D35" s="1521"/>
      <c r="E35" s="944">
        <v>900</v>
      </c>
      <c r="F35" s="899" t="s">
        <v>5517</v>
      </c>
      <c r="G35" s="895">
        <v>44216</v>
      </c>
      <c r="H35" s="1526"/>
      <c r="I35" s="1139">
        <f>13798.73715/1000</f>
        <v>13.798737150000001</v>
      </c>
      <c r="J35" s="1617"/>
      <c r="K35" s="1598"/>
      <c r="L35" s="1626"/>
    </row>
    <row r="36" spans="2:12" ht="9" customHeight="1">
      <c r="B36" s="1640" t="s">
        <v>5518</v>
      </c>
      <c r="C36" s="910" t="s">
        <v>434</v>
      </c>
      <c r="D36" s="1520" t="s">
        <v>5519</v>
      </c>
      <c r="E36" s="947" t="s">
        <v>5520</v>
      </c>
      <c r="F36" s="907"/>
      <c r="G36" s="578">
        <v>42491</v>
      </c>
      <c r="H36" s="1497">
        <v>52352</v>
      </c>
      <c r="I36" s="1642">
        <v>50.2</v>
      </c>
      <c r="J36" s="1562">
        <v>37.700000000000003</v>
      </c>
      <c r="K36" s="1534" t="s">
        <v>5521</v>
      </c>
      <c r="L36" s="1645" t="s">
        <v>5522</v>
      </c>
    </row>
    <row r="37" spans="2:12" ht="14.5">
      <c r="B37" s="1640"/>
      <c r="C37" s="910" t="s">
        <v>435</v>
      </c>
      <c r="D37" s="1520"/>
      <c r="E37" s="947" t="s">
        <v>5523</v>
      </c>
      <c r="F37" s="907"/>
      <c r="G37" s="578">
        <v>42491</v>
      </c>
      <c r="H37" s="1497"/>
      <c r="I37" s="1642"/>
      <c r="J37" s="1562"/>
      <c r="K37" s="1534"/>
      <c r="L37" s="1645"/>
    </row>
    <row r="38" spans="2:12" ht="14.5">
      <c r="B38" s="1640"/>
      <c r="C38" s="910" t="s">
        <v>436</v>
      </c>
      <c r="D38" s="1520"/>
      <c r="E38" s="947" t="s">
        <v>5524</v>
      </c>
      <c r="F38" s="907"/>
      <c r="G38" s="578">
        <v>42552</v>
      </c>
      <c r="H38" s="1497"/>
      <c r="I38" s="1642"/>
      <c r="J38" s="1562"/>
      <c r="K38" s="1534"/>
      <c r="L38" s="1645"/>
    </row>
    <row r="39" spans="2:12" ht="14.5">
      <c r="B39" s="1640"/>
      <c r="C39" s="910" t="s">
        <v>437</v>
      </c>
      <c r="D39" s="1520"/>
      <c r="E39" s="947" t="s">
        <v>5525</v>
      </c>
      <c r="F39" s="907"/>
      <c r="G39" s="578">
        <v>42736</v>
      </c>
      <c r="H39" s="1497"/>
      <c r="I39" s="1642"/>
      <c r="J39" s="1562"/>
      <c r="K39" s="1534"/>
      <c r="L39" s="1645"/>
    </row>
    <row r="40" spans="2:12" ht="9" customHeight="1">
      <c r="B40" s="1625" t="s">
        <v>5526</v>
      </c>
      <c r="C40" s="911" t="s">
        <v>438</v>
      </c>
      <c r="D40" s="1521" t="s">
        <v>5527</v>
      </c>
      <c r="E40" s="944" t="s">
        <v>5528</v>
      </c>
      <c r="F40" s="579" t="s">
        <v>5529</v>
      </c>
      <c r="G40" s="895">
        <v>38718</v>
      </c>
      <c r="H40" s="1526">
        <v>48976</v>
      </c>
      <c r="I40" s="1630">
        <v>53.3</v>
      </c>
      <c r="J40" s="1617">
        <v>40.4</v>
      </c>
      <c r="K40" s="1530" t="s">
        <v>5530</v>
      </c>
      <c r="L40" s="1626" t="s">
        <v>5531</v>
      </c>
    </row>
    <row r="41" spans="2:12" ht="14.5">
      <c r="B41" s="1625"/>
      <c r="C41" s="911" t="s">
        <v>439</v>
      </c>
      <c r="D41" s="1521"/>
      <c r="E41" s="944" t="s">
        <v>5532</v>
      </c>
      <c r="F41" s="579" t="s">
        <v>5533</v>
      </c>
      <c r="G41" s="895">
        <v>38718</v>
      </c>
      <c r="H41" s="1526"/>
      <c r="I41" s="1630"/>
      <c r="J41" s="1617"/>
      <c r="K41" s="1530"/>
      <c r="L41" s="1626"/>
    </row>
    <row r="42" spans="2:12" ht="14.5">
      <c r="B42" s="1625"/>
      <c r="C42" s="911" t="s">
        <v>440</v>
      </c>
      <c r="D42" s="1521"/>
      <c r="E42" s="944" t="s">
        <v>5534</v>
      </c>
      <c r="F42" s="579" t="s">
        <v>5535</v>
      </c>
      <c r="G42" s="895">
        <v>38718</v>
      </c>
      <c r="H42" s="1526"/>
      <c r="I42" s="1630"/>
      <c r="J42" s="1617"/>
      <c r="K42" s="1530"/>
      <c r="L42" s="1626"/>
    </row>
    <row r="43" spans="2:12" ht="14.5">
      <c r="B43" s="1625"/>
      <c r="C43" s="911" t="s">
        <v>1451</v>
      </c>
      <c r="D43" s="1521"/>
      <c r="E43" s="944" t="s">
        <v>5536</v>
      </c>
      <c r="F43" s="579" t="s">
        <v>5537</v>
      </c>
      <c r="G43" s="579" t="s">
        <v>5538</v>
      </c>
      <c r="H43" s="1526"/>
      <c r="I43" s="1630"/>
      <c r="J43" s="1617"/>
      <c r="K43" s="1530"/>
      <c r="L43" s="1626"/>
    </row>
    <row r="44" spans="2:12" ht="14.5">
      <c r="B44" s="1625"/>
      <c r="C44" s="911" t="s">
        <v>1452</v>
      </c>
      <c r="D44" s="1521"/>
      <c r="E44" s="944" t="s">
        <v>5539</v>
      </c>
      <c r="F44" s="579" t="s">
        <v>5540</v>
      </c>
      <c r="G44" s="579" t="s">
        <v>5541</v>
      </c>
      <c r="H44" s="1526"/>
      <c r="I44" s="1630"/>
      <c r="J44" s="1617"/>
      <c r="K44" s="1530"/>
      <c r="L44" s="1626"/>
    </row>
    <row r="45" spans="2:12" ht="14.5">
      <c r="B45" s="1271"/>
      <c r="C45" s="911" t="s">
        <v>1677</v>
      </c>
      <c r="D45" s="1521"/>
      <c r="E45" s="944" t="s">
        <v>5542</v>
      </c>
      <c r="F45" s="579" t="s">
        <v>5543</v>
      </c>
      <c r="G45" s="579" t="s">
        <v>5544</v>
      </c>
      <c r="H45" s="1526"/>
      <c r="I45" s="1630"/>
      <c r="J45" s="1617"/>
      <c r="K45" s="1530"/>
      <c r="L45" s="1626"/>
    </row>
    <row r="46" spans="2:12" ht="14.5">
      <c r="B46" s="1640" t="s">
        <v>5545</v>
      </c>
      <c r="C46" s="910" t="s">
        <v>1453</v>
      </c>
      <c r="D46" s="1520" t="s">
        <v>5546</v>
      </c>
      <c r="E46" s="947" t="s">
        <v>5547</v>
      </c>
      <c r="F46" s="907" t="s">
        <v>5548</v>
      </c>
      <c r="G46" s="578">
        <v>40650</v>
      </c>
      <c r="H46" s="578">
        <v>50883</v>
      </c>
      <c r="I46" s="1140">
        <f>390.91838/1000</f>
        <v>0.39091838000000001</v>
      </c>
      <c r="J46" s="1549">
        <v>20.7</v>
      </c>
      <c r="K46" s="1534" t="s">
        <v>5549</v>
      </c>
      <c r="L46" s="1635" t="s">
        <v>5550</v>
      </c>
    </row>
    <row r="47" spans="2:12" ht="14.5">
      <c r="B47" s="1640"/>
      <c r="C47" s="910" t="s">
        <v>1454</v>
      </c>
      <c r="D47" s="1520"/>
      <c r="E47" s="947" t="s">
        <v>5551</v>
      </c>
      <c r="F47" s="907" t="s">
        <v>5552</v>
      </c>
      <c r="G47" s="578">
        <v>41289</v>
      </c>
      <c r="H47" s="578">
        <v>50883</v>
      </c>
      <c r="I47" s="1140">
        <f>781.83676/1000</f>
        <v>0.78183676000000002</v>
      </c>
      <c r="J47" s="1549"/>
      <c r="K47" s="1534"/>
      <c r="L47" s="1635"/>
    </row>
    <row r="48" spans="2:12" ht="14.5">
      <c r="B48" s="1640"/>
      <c r="C48" s="910" t="s">
        <v>441</v>
      </c>
      <c r="D48" s="1520"/>
      <c r="E48" s="947">
        <v>150</v>
      </c>
      <c r="F48" s="907" t="s">
        <v>5553</v>
      </c>
      <c r="G48" s="578">
        <v>40951</v>
      </c>
      <c r="H48" s="578">
        <v>50883</v>
      </c>
      <c r="I48" s="1140">
        <f>7183.89702/1000</f>
        <v>7.1838970200000007</v>
      </c>
      <c r="J48" s="1549"/>
      <c r="K48" s="1534"/>
      <c r="L48" s="1635"/>
    </row>
    <row r="49" spans="2:14" ht="14.5">
      <c r="B49" s="1640"/>
      <c r="C49" s="910" t="s">
        <v>1002</v>
      </c>
      <c r="D49" s="1520"/>
      <c r="E49" s="947">
        <v>150</v>
      </c>
      <c r="F49" s="907" t="s">
        <v>5554</v>
      </c>
      <c r="G49" s="578">
        <v>43565</v>
      </c>
      <c r="H49" s="578">
        <v>51282</v>
      </c>
      <c r="I49" s="1140">
        <f>765.05945/1000</f>
        <v>0.76505944999999997</v>
      </c>
      <c r="J49" s="1549"/>
      <c r="K49" s="1534"/>
      <c r="L49" s="1635"/>
    </row>
    <row r="50" spans="2:14" ht="14.5">
      <c r="B50" s="1640"/>
      <c r="C50" s="910" t="s">
        <v>442</v>
      </c>
      <c r="D50" s="1520"/>
      <c r="E50" s="947">
        <v>450</v>
      </c>
      <c r="F50" s="907" t="s">
        <v>5555</v>
      </c>
      <c r="G50" s="578">
        <v>41265</v>
      </c>
      <c r="H50" s="578">
        <v>50883</v>
      </c>
      <c r="I50" s="1140">
        <f>12968.15669/1000</f>
        <v>12.968156689999999</v>
      </c>
      <c r="J50" s="1549"/>
      <c r="K50" s="1534"/>
      <c r="L50" s="1635"/>
    </row>
    <row r="51" spans="2:14" ht="14.5">
      <c r="B51" s="1640"/>
      <c r="C51" s="910" t="s">
        <v>444</v>
      </c>
      <c r="D51" s="1520"/>
      <c r="E51" s="947" t="s">
        <v>5556</v>
      </c>
      <c r="F51" s="907" t="s">
        <v>5557</v>
      </c>
      <c r="G51" s="578">
        <v>41265</v>
      </c>
      <c r="H51" s="578">
        <v>50883</v>
      </c>
      <c r="I51" s="1140">
        <f>3203.4905/1000</f>
        <v>3.2034905</v>
      </c>
      <c r="J51" s="1549"/>
      <c r="K51" s="1534"/>
      <c r="L51" s="1635"/>
    </row>
    <row r="52" spans="2:14" ht="14.5">
      <c r="B52" s="1640"/>
      <c r="C52" s="910" t="s">
        <v>443</v>
      </c>
      <c r="D52" s="1520"/>
      <c r="E52" s="947" t="s">
        <v>5558</v>
      </c>
      <c r="F52" s="907" t="s">
        <v>5559</v>
      </c>
      <c r="G52" s="578">
        <v>41265</v>
      </c>
      <c r="H52" s="578">
        <v>50883</v>
      </c>
      <c r="I52" s="1140">
        <f>2591.51451/1000</f>
        <v>2.5915145100000001</v>
      </c>
      <c r="J52" s="1549"/>
      <c r="K52" s="1534"/>
      <c r="L52" s="1635"/>
    </row>
    <row r="53" spans="2:14" ht="14.5">
      <c r="B53" s="1640"/>
      <c r="C53" s="910" t="s">
        <v>1455</v>
      </c>
      <c r="D53" s="1520"/>
      <c r="E53" s="947"/>
      <c r="F53" s="907" t="s">
        <v>5560</v>
      </c>
      <c r="G53" s="578">
        <v>40956</v>
      </c>
      <c r="H53" s="578">
        <v>50883</v>
      </c>
      <c r="I53" s="1140">
        <f>390.91838/1000</f>
        <v>0.39091838000000001</v>
      </c>
      <c r="J53" s="1549"/>
      <c r="K53" s="1534"/>
      <c r="L53" s="1635"/>
    </row>
    <row r="54" spans="2:14" ht="14.5">
      <c r="B54" s="1640"/>
      <c r="C54" s="910" t="s">
        <v>445</v>
      </c>
      <c r="D54" s="1520"/>
      <c r="E54" s="947">
        <v>225</v>
      </c>
      <c r="F54" s="907" t="s">
        <v>5561</v>
      </c>
      <c r="G54" s="578">
        <v>40650</v>
      </c>
      <c r="H54" s="578">
        <v>50883</v>
      </c>
      <c r="I54" s="1140">
        <f>8006.56277/1000</f>
        <v>8.0065627700000004</v>
      </c>
      <c r="J54" s="1549"/>
      <c r="K54" s="1534"/>
      <c r="L54" s="1635"/>
    </row>
    <row r="55" spans="2:14" ht="14.9" customHeight="1">
      <c r="B55" s="1643" t="s">
        <v>756</v>
      </c>
      <c r="C55" s="1633" t="s">
        <v>446</v>
      </c>
      <c r="D55" s="1521" t="s">
        <v>5562</v>
      </c>
      <c r="E55" s="944">
        <v>1200</v>
      </c>
      <c r="F55" s="899" t="s">
        <v>5563</v>
      </c>
      <c r="G55" s="1250">
        <v>41122</v>
      </c>
      <c r="H55" s="1526">
        <v>51075</v>
      </c>
      <c r="I55" s="1139">
        <f>15599.22725/1000</f>
        <v>15.59922725</v>
      </c>
      <c r="J55" s="1521">
        <v>18.3</v>
      </c>
      <c r="K55" s="1644" t="s">
        <v>5564</v>
      </c>
      <c r="L55" s="1626" t="s">
        <v>5565</v>
      </c>
    </row>
    <row r="56" spans="2:14" ht="14.5">
      <c r="B56" s="1643"/>
      <c r="C56" s="1633"/>
      <c r="D56" s="1521"/>
      <c r="E56" s="944">
        <v>133.34</v>
      </c>
      <c r="F56" s="899" t="s">
        <v>5566</v>
      </c>
      <c r="G56" s="1250">
        <v>41760</v>
      </c>
      <c r="H56" s="1526"/>
      <c r="I56" s="1139">
        <f>8822.54259/1000</f>
        <v>8.8225425899999994</v>
      </c>
      <c r="J56" s="1521"/>
      <c r="K56" s="1644"/>
      <c r="L56" s="1626"/>
    </row>
    <row r="57" spans="2:14" ht="14.5">
      <c r="B57" s="1263" t="s">
        <v>153</v>
      </c>
      <c r="C57" s="910" t="s">
        <v>447</v>
      </c>
      <c r="D57" s="898" t="s">
        <v>5567</v>
      </c>
      <c r="E57" s="947">
        <v>150</v>
      </c>
      <c r="F57" s="907" t="s">
        <v>5568</v>
      </c>
      <c r="G57" s="578">
        <v>42125</v>
      </c>
      <c r="H57" s="578">
        <v>51867</v>
      </c>
      <c r="I57" s="1140">
        <v>16.815000000000001</v>
      </c>
      <c r="J57" s="1248">
        <v>8.6</v>
      </c>
      <c r="K57" s="578" t="s">
        <v>5569</v>
      </c>
      <c r="L57" s="1265" t="s">
        <v>1681</v>
      </c>
    </row>
    <row r="58" spans="2:14" ht="9.65" customHeight="1">
      <c r="B58" s="1632" t="s">
        <v>5570</v>
      </c>
      <c r="C58" s="911" t="s">
        <v>448</v>
      </c>
      <c r="D58" s="1521" t="s">
        <v>5571</v>
      </c>
      <c r="E58" s="1303">
        <v>2992</v>
      </c>
      <c r="F58" s="899" t="s">
        <v>5572</v>
      </c>
      <c r="G58" s="1526">
        <v>42705</v>
      </c>
      <c r="H58" s="1526">
        <v>52444</v>
      </c>
      <c r="I58" s="1630">
        <v>17.09</v>
      </c>
      <c r="J58" s="1630">
        <v>10.85</v>
      </c>
      <c r="K58" s="1644" t="s">
        <v>5573</v>
      </c>
      <c r="L58" s="1646" t="s">
        <v>5574</v>
      </c>
      <c r="N58" s="1063"/>
    </row>
    <row r="59" spans="2:14" ht="14.9" customHeight="1">
      <c r="B59" s="1632"/>
      <c r="C59" s="911" t="s">
        <v>449</v>
      </c>
      <c r="D59" s="1521"/>
      <c r="E59" s="1303" t="s">
        <v>5575</v>
      </c>
      <c r="F59" s="899"/>
      <c r="G59" s="1526"/>
      <c r="H59" s="1526"/>
      <c r="I59" s="1630"/>
      <c r="J59" s="1630"/>
      <c r="K59" s="1644"/>
      <c r="L59" s="1646"/>
    </row>
    <row r="60" spans="2:14" ht="9.65" customHeight="1">
      <c r="B60" s="1631" t="s">
        <v>5576</v>
      </c>
      <c r="C60" s="1641" t="s">
        <v>450</v>
      </c>
      <c r="D60" s="1613" t="s">
        <v>5577</v>
      </c>
      <c r="E60" s="947">
        <v>1080</v>
      </c>
      <c r="F60" s="907" t="s">
        <v>5578</v>
      </c>
      <c r="G60" s="1497">
        <v>43132</v>
      </c>
      <c r="H60" s="1497">
        <v>52505</v>
      </c>
      <c r="I60" s="1642">
        <v>16.506109940000002</v>
      </c>
      <c r="J60" s="1562">
        <v>12.4</v>
      </c>
      <c r="K60" s="1520" t="s">
        <v>5579</v>
      </c>
      <c r="L60" s="1635" t="s">
        <v>5580</v>
      </c>
    </row>
    <row r="61" spans="2:14" ht="14.5">
      <c r="B61" s="1631"/>
      <c r="C61" s="1641"/>
      <c r="D61" s="1613"/>
      <c r="E61" s="947">
        <v>180</v>
      </c>
      <c r="F61" s="907" t="s">
        <v>5581</v>
      </c>
      <c r="G61" s="1497"/>
      <c r="H61" s="1497"/>
      <c r="I61" s="1642"/>
      <c r="J61" s="1562"/>
      <c r="K61" s="1520"/>
      <c r="L61" s="1635"/>
    </row>
    <row r="62" spans="2:14" ht="9" customHeight="1">
      <c r="B62" s="1632" t="s">
        <v>158</v>
      </c>
      <c r="C62" s="1633" t="s">
        <v>5582</v>
      </c>
      <c r="D62" s="1521" t="s">
        <v>5583</v>
      </c>
      <c r="E62" s="944">
        <v>780</v>
      </c>
      <c r="F62" s="899" t="s">
        <v>5584</v>
      </c>
      <c r="G62" s="1526">
        <v>43097</v>
      </c>
      <c r="H62" s="1526">
        <v>54766</v>
      </c>
      <c r="I62" s="1630" t="s">
        <v>5585</v>
      </c>
      <c r="J62" s="1630" t="s">
        <v>5586</v>
      </c>
      <c r="K62" s="1521" t="s">
        <v>5587</v>
      </c>
      <c r="L62" s="1626" t="s">
        <v>5588</v>
      </c>
    </row>
    <row r="63" spans="2:14" ht="14.5">
      <c r="B63" s="1632"/>
      <c r="C63" s="1633"/>
      <c r="D63" s="1521"/>
      <c r="E63" s="944">
        <v>390</v>
      </c>
      <c r="F63" s="899" t="s">
        <v>5589</v>
      </c>
      <c r="G63" s="1526"/>
      <c r="H63" s="1526"/>
      <c r="I63" s="1630"/>
      <c r="J63" s="1630"/>
      <c r="K63" s="1521"/>
      <c r="L63" s="1626"/>
    </row>
    <row r="64" spans="2:14" ht="14.9" customHeight="1">
      <c r="B64" s="1640" t="s">
        <v>160</v>
      </c>
      <c r="C64" s="1641" t="s">
        <v>5590</v>
      </c>
      <c r="D64" s="1520" t="s">
        <v>5591</v>
      </c>
      <c r="E64" s="947">
        <v>525</v>
      </c>
      <c r="F64" s="907" t="s">
        <v>5592</v>
      </c>
      <c r="G64" s="1497">
        <v>38895</v>
      </c>
      <c r="H64" s="1497">
        <v>51997</v>
      </c>
      <c r="I64" s="1642" t="s">
        <v>5593</v>
      </c>
      <c r="J64" s="1642" t="s">
        <v>5594</v>
      </c>
      <c r="K64" s="1520" t="s">
        <v>5595</v>
      </c>
      <c r="L64" s="1635" t="s">
        <v>5596</v>
      </c>
    </row>
    <row r="65" spans="2:14" ht="14.5">
      <c r="B65" s="1640"/>
      <c r="C65" s="1641"/>
      <c r="D65" s="1520"/>
      <c r="E65" s="947">
        <v>175</v>
      </c>
      <c r="F65" s="907" t="s">
        <v>5597</v>
      </c>
      <c r="G65" s="1497"/>
      <c r="H65" s="1497"/>
      <c r="I65" s="1642"/>
      <c r="J65" s="1642"/>
      <c r="K65" s="1520"/>
      <c r="L65" s="1635"/>
    </row>
    <row r="66" spans="2:14" ht="14.5">
      <c r="B66" s="1266" t="s">
        <v>451</v>
      </c>
      <c r="C66" s="1427" t="s">
        <v>5598</v>
      </c>
      <c r="D66" s="1521" t="s">
        <v>5599</v>
      </c>
      <c r="E66" s="944">
        <v>3639</v>
      </c>
      <c r="F66" s="899" t="s">
        <v>5600</v>
      </c>
      <c r="G66" s="1526">
        <v>40990</v>
      </c>
      <c r="H66" s="1526">
        <v>53982</v>
      </c>
      <c r="I66" s="1630" t="s">
        <v>5601</v>
      </c>
      <c r="J66" s="1630" t="s">
        <v>5602</v>
      </c>
      <c r="K66" s="1630" t="s">
        <v>5603</v>
      </c>
      <c r="L66" s="1272"/>
    </row>
    <row r="67" spans="2:14" ht="14.5">
      <c r="B67" s="1266"/>
      <c r="C67" s="1427"/>
      <c r="D67" s="1521"/>
      <c r="E67" s="944">
        <v>500</v>
      </c>
      <c r="F67" s="899" t="s">
        <v>5604</v>
      </c>
      <c r="G67" s="1526"/>
      <c r="H67" s="1526"/>
      <c r="I67" s="1630"/>
      <c r="J67" s="1630"/>
      <c r="K67" s="1630"/>
      <c r="L67" s="1267" t="s">
        <v>5605</v>
      </c>
    </row>
    <row r="68" spans="2:14" ht="14.5">
      <c r="B68" s="1266" t="s">
        <v>757</v>
      </c>
      <c r="C68" s="1427"/>
      <c r="D68" s="1521" t="s">
        <v>5606</v>
      </c>
      <c r="E68" s="944">
        <v>1220</v>
      </c>
      <c r="F68" s="899" t="s">
        <v>5607</v>
      </c>
      <c r="G68" s="1526"/>
      <c r="H68" s="1526"/>
      <c r="I68" s="1630"/>
      <c r="J68" s="1630"/>
      <c r="K68" s="1630"/>
      <c r="L68" s="1272"/>
    </row>
    <row r="69" spans="2:14" ht="14.5">
      <c r="B69" s="1266"/>
      <c r="C69" s="1427"/>
      <c r="D69" s="1521"/>
      <c r="E69" s="944">
        <v>250</v>
      </c>
      <c r="F69" s="899" t="s">
        <v>5608</v>
      </c>
      <c r="G69" s="1526"/>
      <c r="H69" s="1526"/>
      <c r="I69" s="1630"/>
      <c r="J69" s="1630"/>
      <c r="K69" s="1630"/>
      <c r="L69" s="1272"/>
    </row>
    <row r="70" spans="2:14" ht="14.5">
      <c r="B70" s="1263" t="s">
        <v>161</v>
      </c>
      <c r="C70" s="910" t="s">
        <v>5609</v>
      </c>
      <c r="D70" s="898" t="s">
        <v>5610</v>
      </c>
      <c r="E70" s="947">
        <v>100</v>
      </c>
      <c r="F70" s="907" t="s">
        <v>5611</v>
      </c>
      <c r="G70" s="578">
        <v>40240</v>
      </c>
      <c r="H70" s="578">
        <v>51727</v>
      </c>
      <c r="I70" s="1248" t="s">
        <v>5612</v>
      </c>
      <c r="J70" s="1248" t="s">
        <v>5613</v>
      </c>
      <c r="K70" s="898" t="s">
        <v>5614</v>
      </c>
      <c r="L70" s="1269" t="s">
        <v>5615</v>
      </c>
    </row>
    <row r="71" spans="2:14" ht="14.5">
      <c r="B71" s="1632" t="s">
        <v>162</v>
      </c>
      <c r="C71" s="1633" t="s">
        <v>5616</v>
      </c>
      <c r="D71" s="1521" t="s">
        <v>5617</v>
      </c>
      <c r="E71" s="944">
        <v>236.2</v>
      </c>
      <c r="F71" s="899" t="s">
        <v>5618</v>
      </c>
      <c r="G71" s="1526">
        <v>40372</v>
      </c>
      <c r="H71" s="1526">
        <v>51446</v>
      </c>
      <c r="I71" s="1630" t="s">
        <v>5619</v>
      </c>
      <c r="J71" s="1630" t="s">
        <v>5620</v>
      </c>
      <c r="K71" s="1521" t="s">
        <v>5621</v>
      </c>
      <c r="L71" s="1626" t="s">
        <v>5622</v>
      </c>
    </row>
    <row r="72" spans="2:14" ht="14.9" customHeight="1">
      <c r="B72" s="1632"/>
      <c r="C72" s="1633"/>
      <c r="D72" s="1521"/>
      <c r="E72" s="944">
        <v>118.1</v>
      </c>
      <c r="F72" s="899" t="s">
        <v>5623</v>
      </c>
      <c r="G72" s="1526"/>
      <c r="H72" s="1526"/>
      <c r="I72" s="1630"/>
      <c r="J72" s="1630"/>
      <c r="K72" s="1521"/>
      <c r="L72" s="1626"/>
    </row>
    <row r="73" spans="2:14" ht="27">
      <c r="B73" s="1263" t="s">
        <v>159</v>
      </c>
      <c r="C73" s="910" t="s">
        <v>5624</v>
      </c>
      <c r="D73" s="898" t="s">
        <v>5625</v>
      </c>
      <c r="E73" s="947">
        <v>2025</v>
      </c>
      <c r="F73" s="907" t="s">
        <v>5626</v>
      </c>
      <c r="G73" s="578">
        <v>42315</v>
      </c>
      <c r="H73" s="578">
        <v>53720</v>
      </c>
      <c r="I73" s="1248" t="s">
        <v>5627</v>
      </c>
      <c r="J73" s="1248" t="s">
        <v>5628</v>
      </c>
      <c r="K73" s="898" t="s">
        <v>5629</v>
      </c>
      <c r="L73" s="1269" t="s">
        <v>5630</v>
      </c>
    </row>
    <row r="74" spans="2:14" ht="14.5">
      <c r="B74" s="1266" t="s">
        <v>758</v>
      </c>
      <c r="C74" s="911" t="s">
        <v>5631</v>
      </c>
      <c r="D74" s="894" t="s">
        <v>5632</v>
      </c>
      <c r="E74" s="944">
        <v>140</v>
      </c>
      <c r="F74" s="899" t="s">
        <v>5633</v>
      </c>
      <c r="G74" s="895">
        <v>43902</v>
      </c>
      <c r="H74" s="895">
        <v>53898</v>
      </c>
      <c r="I74" s="908" t="s">
        <v>5634</v>
      </c>
      <c r="J74" s="908" t="s">
        <v>5635</v>
      </c>
      <c r="K74" s="894" t="s">
        <v>5636</v>
      </c>
      <c r="L74" s="1267" t="s">
        <v>5637</v>
      </c>
      <c r="N74" s="1053"/>
    </row>
    <row r="75" spans="2:14" ht="21.75" customHeight="1">
      <c r="B75" s="1270" t="s">
        <v>590</v>
      </c>
      <c r="C75" s="1251" t="s">
        <v>979</v>
      </c>
      <c r="D75" s="898" t="s">
        <v>5638</v>
      </c>
      <c r="E75" s="946">
        <v>35</v>
      </c>
      <c r="F75" s="942" t="s">
        <v>5639</v>
      </c>
      <c r="G75" s="578">
        <v>42243</v>
      </c>
      <c r="H75" s="578">
        <v>53746</v>
      </c>
      <c r="I75" s="1237" t="s">
        <v>5640</v>
      </c>
      <c r="J75" s="1237" t="s">
        <v>5641</v>
      </c>
      <c r="K75" s="1252" t="s">
        <v>5642</v>
      </c>
      <c r="L75" s="1269" t="s">
        <v>5643</v>
      </c>
    </row>
    <row r="76" spans="2:14" ht="12.75" customHeight="1">
      <c r="B76" s="1271" t="s">
        <v>759</v>
      </c>
      <c r="C76" s="221" t="s">
        <v>1069</v>
      </c>
      <c r="D76" s="894" t="s">
        <v>5644</v>
      </c>
      <c r="E76" s="945">
        <v>70</v>
      </c>
      <c r="F76" s="943" t="s">
        <v>5645</v>
      </c>
      <c r="G76" s="1253">
        <v>41974</v>
      </c>
      <c r="H76" s="1253">
        <v>50010</v>
      </c>
      <c r="I76" s="1254" t="s">
        <v>5646</v>
      </c>
      <c r="J76" s="1254" t="s">
        <v>5647</v>
      </c>
      <c r="K76" s="1254" t="s">
        <v>5648</v>
      </c>
      <c r="L76" s="1268" t="s">
        <v>5649</v>
      </c>
    </row>
    <row r="77" spans="2:14" ht="12" customHeight="1">
      <c r="B77" s="1631" t="s">
        <v>591</v>
      </c>
      <c r="C77" s="1255" t="s">
        <v>592</v>
      </c>
      <c r="D77" s="1520" t="s">
        <v>5650</v>
      </c>
      <c r="E77" s="946">
        <v>228</v>
      </c>
      <c r="F77" s="942" t="s">
        <v>5651</v>
      </c>
      <c r="G77" s="578">
        <v>43756</v>
      </c>
      <c r="H77" s="578">
        <v>54814</v>
      </c>
      <c r="I77" s="1237" t="s">
        <v>5652</v>
      </c>
      <c r="J77" s="1237" t="s">
        <v>5653</v>
      </c>
      <c r="K77" s="1252" t="s">
        <v>5654</v>
      </c>
      <c r="L77" s="1273"/>
    </row>
    <row r="78" spans="2:14" ht="14.5">
      <c r="B78" s="1631"/>
      <c r="C78" s="1255" t="s">
        <v>593</v>
      </c>
      <c r="D78" s="1520"/>
      <c r="E78" s="946">
        <v>228</v>
      </c>
      <c r="F78" s="942" t="s">
        <v>5655</v>
      </c>
      <c r="G78" s="578">
        <v>43725</v>
      </c>
      <c r="H78" s="578">
        <v>54814</v>
      </c>
      <c r="I78" s="1237" t="s">
        <v>5656</v>
      </c>
      <c r="J78" s="1237" t="s">
        <v>5657</v>
      </c>
      <c r="K78" s="1252" t="s">
        <v>5658</v>
      </c>
      <c r="L78" s="1269" t="s">
        <v>5659</v>
      </c>
    </row>
    <row r="79" spans="2:14" ht="14.5">
      <c r="B79" s="1631"/>
      <c r="C79" s="1255" t="s">
        <v>594</v>
      </c>
      <c r="D79" s="1520"/>
      <c r="E79" s="946">
        <v>228</v>
      </c>
      <c r="F79" s="942" t="s">
        <v>5660</v>
      </c>
      <c r="G79" s="1256" t="s">
        <v>5661</v>
      </c>
      <c r="H79" s="578">
        <v>54814</v>
      </c>
      <c r="I79" s="1237" t="s">
        <v>5662</v>
      </c>
      <c r="J79" s="1237" t="s">
        <v>5663</v>
      </c>
      <c r="K79" s="1252" t="s">
        <v>5664</v>
      </c>
      <c r="L79" s="1269"/>
    </row>
    <row r="80" spans="2:14" ht="17.25" customHeight="1">
      <c r="B80" s="1625" t="s">
        <v>923</v>
      </c>
      <c r="C80" s="221" t="s">
        <v>595</v>
      </c>
      <c r="D80" s="1521" t="s">
        <v>5665</v>
      </c>
      <c r="E80" s="945">
        <f>13*340</f>
        <v>4420</v>
      </c>
      <c r="F80" s="943" t="s">
        <v>5666</v>
      </c>
      <c r="G80" s="895">
        <v>41523</v>
      </c>
      <c r="H80" s="895">
        <v>53303</v>
      </c>
      <c r="I80" s="1254" t="s">
        <v>5667</v>
      </c>
      <c r="J80" s="1254" t="s">
        <v>5668</v>
      </c>
      <c r="K80" s="943" t="s">
        <v>5669</v>
      </c>
      <c r="L80" s="1626" t="s">
        <v>5670</v>
      </c>
    </row>
    <row r="81" spans="2:12" ht="21" customHeight="1">
      <c r="B81" s="1625"/>
      <c r="C81" s="221" t="s">
        <v>596</v>
      </c>
      <c r="D81" s="1521"/>
      <c r="E81" s="945">
        <v>340</v>
      </c>
      <c r="F81" s="943" t="s">
        <v>5671</v>
      </c>
      <c r="G81" s="895">
        <v>41523</v>
      </c>
      <c r="H81" s="895">
        <v>53303</v>
      </c>
      <c r="I81" s="1254" t="s">
        <v>5672</v>
      </c>
      <c r="J81" s="1254" t="s">
        <v>5673</v>
      </c>
      <c r="K81" s="943" t="s">
        <v>5674</v>
      </c>
      <c r="L81" s="1626"/>
    </row>
    <row r="82" spans="2:12" ht="15" customHeight="1">
      <c r="B82" s="1631" t="s">
        <v>760</v>
      </c>
      <c r="C82" s="1255" t="s">
        <v>761</v>
      </c>
      <c r="D82" s="1520" t="s">
        <v>5675</v>
      </c>
      <c r="E82" s="946">
        <v>12340</v>
      </c>
      <c r="F82" s="942" t="s">
        <v>5676</v>
      </c>
      <c r="G82" s="1238">
        <v>42461</v>
      </c>
      <c r="H82" s="1238">
        <v>16650</v>
      </c>
      <c r="I82" s="1237" t="s">
        <v>5677</v>
      </c>
      <c r="J82" s="1237" t="s">
        <v>5678</v>
      </c>
      <c r="K82" s="942" t="s">
        <v>5679</v>
      </c>
      <c r="L82" s="1635" t="s">
        <v>5680</v>
      </c>
    </row>
    <row r="83" spans="2:12" ht="14.5">
      <c r="B83" s="1631"/>
      <c r="C83" s="1255" t="s">
        <v>762</v>
      </c>
      <c r="D83" s="1520"/>
      <c r="E83" s="946">
        <v>1360</v>
      </c>
      <c r="F83" s="942" t="s">
        <v>5681</v>
      </c>
      <c r="G83" s="1238">
        <v>42461</v>
      </c>
      <c r="H83" s="1238">
        <v>16650</v>
      </c>
      <c r="I83" s="1237" t="s">
        <v>5682</v>
      </c>
      <c r="J83" s="1237" t="s">
        <v>5683</v>
      </c>
      <c r="K83" s="942" t="s">
        <v>5684</v>
      </c>
      <c r="L83" s="1635"/>
    </row>
    <row r="84" spans="2:12" ht="14.5">
      <c r="B84" s="1631"/>
      <c r="C84" s="1255" t="s">
        <v>763</v>
      </c>
      <c r="D84" s="1520"/>
      <c r="E84" s="946">
        <v>270</v>
      </c>
      <c r="F84" s="942" t="s">
        <v>5685</v>
      </c>
      <c r="G84" s="1238">
        <v>42461</v>
      </c>
      <c r="H84" s="1238">
        <v>16650</v>
      </c>
      <c r="I84" s="1237" t="s">
        <v>5686</v>
      </c>
      <c r="J84" s="1237" t="s">
        <v>5687</v>
      </c>
      <c r="K84" s="942" t="s">
        <v>5688</v>
      </c>
      <c r="L84" s="1635"/>
    </row>
    <row r="85" spans="2:12" ht="14.5">
      <c r="B85" s="1631"/>
      <c r="C85" s="1255" t="s">
        <v>764</v>
      </c>
      <c r="D85" s="1520"/>
      <c r="E85" s="946">
        <v>90</v>
      </c>
      <c r="F85" s="942" t="s">
        <v>5689</v>
      </c>
      <c r="G85" s="1238">
        <v>42461</v>
      </c>
      <c r="H85" s="1238">
        <v>16650</v>
      </c>
      <c r="I85" s="1237" t="s">
        <v>5690</v>
      </c>
      <c r="J85" s="1237" t="s">
        <v>5691</v>
      </c>
      <c r="K85" s="942" t="s">
        <v>5692</v>
      </c>
      <c r="L85" s="1635"/>
    </row>
    <row r="86" spans="2:12" ht="14.5">
      <c r="B86" s="1625" t="s">
        <v>5693</v>
      </c>
      <c r="C86" s="1636" t="s">
        <v>607</v>
      </c>
      <c r="D86" s="1521" t="s">
        <v>5694</v>
      </c>
      <c r="E86" s="1638">
        <v>150</v>
      </c>
      <c r="F86" s="1257" t="s">
        <v>5695</v>
      </c>
      <c r="G86" s="895">
        <v>42339</v>
      </c>
      <c r="H86" s="895">
        <v>17319</v>
      </c>
      <c r="I86" s="950" t="s">
        <v>5696</v>
      </c>
      <c r="J86" s="950" t="s">
        <v>5697</v>
      </c>
      <c r="K86" s="1054" t="s">
        <v>5698</v>
      </c>
      <c r="L86" s="1626" t="s">
        <v>5699</v>
      </c>
    </row>
    <row r="87" spans="2:12" ht="14.5">
      <c r="B87" s="1625"/>
      <c r="C87" s="1636"/>
      <c r="D87" s="1521"/>
      <c r="E87" s="1638"/>
      <c r="F87" s="1257" t="s">
        <v>5700</v>
      </c>
      <c r="G87" s="895">
        <v>42339</v>
      </c>
      <c r="H87" s="895">
        <v>17319</v>
      </c>
      <c r="I87" s="950" t="s">
        <v>5701</v>
      </c>
      <c r="J87" s="950" t="s">
        <v>5702</v>
      </c>
      <c r="K87" s="1054" t="s">
        <v>5703</v>
      </c>
      <c r="L87" s="1626"/>
    </row>
    <row r="88" spans="2:12" ht="14.5">
      <c r="B88" s="1625" t="s">
        <v>5704</v>
      </c>
      <c r="C88" s="1636"/>
      <c r="D88" s="1521" t="s">
        <v>5705</v>
      </c>
      <c r="E88" s="1638"/>
      <c r="F88" s="1257" t="s">
        <v>5706</v>
      </c>
      <c r="G88" s="895">
        <v>42339</v>
      </c>
      <c r="H88" s="895">
        <v>17319</v>
      </c>
      <c r="I88" s="950" t="s">
        <v>5707</v>
      </c>
      <c r="J88" s="950" t="s">
        <v>5708</v>
      </c>
      <c r="K88" s="1054" t="s">
        <v>5709</v>
      </c>
      <c r="L88" s="1626" t="s">
        <v>5710</v>
      </c>
    </row>
    <row r="89" spans="2:12" ht="14.5">
      <c r="B89" s="1625"/>
      <c r="C89" s="1636"/>
      <c r="D89" s="1521"/>
      <c r="E89" s="1638"/>
      <c r="F89" s="1257" t="s">
        <v>5711</v>
      </c>
      <c r="G89" s="895">
        <v>42339</v>
      </c>
      <c r="H89" s="895">
        <v>17319</v>
      </c>
      <c r="I89" s="950" t="s">
        <v>5712</v>
      </c>
      <c r="J89" s="950" t="s">
        <v>5713</v>
      </c>
      <c r="K89" s="1054" t="s">
        <v>5714</v>
      </c>
      <c r="L89" s="1626"/>
    </row>
    <row r="90" spans="2:12" ht="14.5">
      <c r="B90" s="1625" t="s">
        <v>5715</v>
      </c>
      <c r="C90" s="1636"/>
      <c r="D90" s="1521" t="s">
        <v>5716</v>
      </c>
      <c r="E90" s="1638"/>
      <c r="F90" s="1257" t="s">
        <v>5717</v>
      </c>
      <c r="G90" s="895">
        <v>42339</v>
      </c>
      <c r="H90" s="895">
        <v>17319</v>
      </c>
      <c r="I90" s="950" t="s">
        <v>5718</v>
      </c>
      <c r="J90" s="950" t="s">
        <v>5719</v>
      </c>
      <c r="K90" s="1054" t="s">
        <v>5720</v>
      </c>
      <c r="L90" s="1626" t="s">
        <v>5721</v>
      </c>
    </row>
    <row r="91" spans="2:12" ht="14.5">
      <c r="B91" s="1625"/>
      <c r="C91" s="1636"/>
      <c r="D91" s="1521"/>
      <c r="E91" s="1638"/>
      <c r="F91" s="1257" t="s">
        <v>5722</v>
      </c>
      <c r="G91" s="895">
        <v>42339</v>
      </c>
      <c r="H91" s="895">
        <v>17319</v>
      </c>
      <c r="I91" s="950" t="s">
        <v>5723</v>
      </c>
      <c r="J91" s="950" t="s">
        <v>5724</v>
      </c>
      <c r="K91" s="1054" t="s">
        <v>5725</v>
      </c>
      <c r="L91" s="1626"/>
    </row>
    <row r="92" spans="2:12" ht="14.5">
      <c r="B92" s="1625" t="s">
        <v>5726</v>
      </c>
      <c r="C92" s="1636"/>
      <c r="D92" s="1521" t="s">
        <v>5727</v>
      </c>
      <c r="E92" s="1638"/>
      <c r="F92" s="1257" t="s">
        <v>5728</v>
      </c>
      <c r="G92" s="895">
        <v>42339</v>
      </c>
      <c r="H92" s="895">
        <v>17319</v>
      </c>
      <c r="I92" s="950" t="s">
        <v>5729</v>
      </c>
      <c r="J92" s="950" t="s">
        <v>5730</v>
      </c>
      <c r="K92" s="1054" t="s">
        <v>5731</v>
      </c>
      <c r="L92" s="1626" t="s">
        <v>5732</v>
      </c>
    </row>
    <row r="93" spans="2:12" ht="14.5">
      <c r="B93" s="1628"/>
      <c r="C93" s="1637"/>
      <c r="D93" s="1629"/>
      <c r="E93" s="1639"/>
      <c r="F93" s="1274" t="s">
        <v>5733</v>
      </c>
      <c r="G93" s="1275">
        <v>42339</v>
      </c>
      <c r="H93" s="1275">
        <v>17319</v>
      </c>
      <c r="I93" s="1276" t="s">
        <v>5734</v>
      </c>
      <c r="J93" s="1276" t="s">
        <v>5735</v>
      </c>
      <c r="K93" s="1276" t="s">
        <v>5736</v>
      </c>
      <c r="L93" s="1627"/>
    </row>
    <row r="94" spans="2:12" ht="14.5">
      <c r="B94" s="256"/>
      <c r="C94" s="168"/>
      <c r="D94" s="1141"/>
      <c r="E94" s="1142"/>
      <c r="F94" s="1141"/>
      <c r="G94" s="1141"/>
      <c r="H94" s="1141"/>
      <c r="I94" s="950"/>
      <c r="J94" s="950"/>
      <c r="K94" s="1054"/>
      <c r="L94" s="221"/>
    </row>
    <row r="95" spans="2:12" ht="14.5">
      <c r="B95" s="1017" t="s">
        <v>1456</v>
      </c>
      <c r="C95" s="168"/>
      <c r="D95" s="1141"/>
      <c r="E95" s="1142"/>
      <c r="F95" s="1141"/>
      <c r="G95" s="1141"/>
      <c r="H95" s="1141"/>
      <c r="I95" s="950"/>
      <c r="J95" s="950"/>
      <c r="K95" s="1054"/>
      <c r="L95" s="221"/>
    </row>
    <row r="96" spans="2:12" ht="14.5">
      <c r="B96" s="1017" t="s">
        <v>305</v>
      </c>
      <c r="C96" s="168"/>
      <c r="D96" s="1141"/>
      <c r="E96" s="1143"/>
      <c r="F96" s="1141"/>
      <c r="G96" s="1141"/>
      <c r="H96" s="1141"/>
      <c r="I96" s="950"/>
      <c r="J96" s="950"/>
      <c r="K96" s="1054"/>
      <c r="L96" s="221"/>
    </row>
    <row r="97" spans="2:12" ht="14.5">
      <c r="B97" s="1017" t="s">
        <v>452</v>
      </c>
      <c r="C97" s="168"/>
      <c r="D97" s="1141"/>
      <c r="E97" s="1143"/>
      <c r="F97" s="1141"/>
      <c r="G97" s="1141"/>
      <c r="H97" s="1141"/>
      <c r="I97" s="950"/>
      <c r="J97" s="950"/>
      <c r="K97" s="1054"/>
      <c r="L97" s="221"/>
    </row>
    <row r="98" spans="2:12" ht="14.5">
      <c r="B98" s="1017" t="s">
        <v>904</v>
      </c>
      <c r="C98" s="168"/>
      <c r="D98" s="1141"/>
      <c r="E98" s="1143"/>
      <c r="F98" s="1141"/>
      <c r="G98" s="1141"/>
      <c r="H98" s="1141"/>
      <c r="I98" s="950"/>
      <c r="J98" s="950"/>
      <c r="K98" s="1054"/>
      <c r="L98" s="221"/>
    </row>
    <row r="99" spans="2:12" ht="14.5">
      <c r="B99" s="1017" t="s">
        <v>597</v>
      </c>
      <c r="C99" s="1144"/>
      <c r="D99" s="1141"/>
      <c r="E99" s="1143"/>
      <c r="F99" s="1141"/>
      <c r="G99" s="1141"/>
      <c r="H99" s="1141"/>
      <c r="I99" s="950"/>
      <c r="J99" s="950"/>
      <c r="K99" s="1054"/>
      <c r="L99" s="221"/>
    </row>
    <row r="100" spans="2:12" ht="14.5">
      <c r="B100" s="1017" t="s">
        <v>905</v>
      </c>
      <c r="C100" s="1144"/>
      <c r="D100" s="1141"/>
      <c r="E100" s="1143"/>
      <c r="F100" s="1141"/>
      <c r="G100" s="1141"/>
      <c r="H100" s="1141"/>
      <c r="I100" s="950"/>
      <c r="J100" s="950"/>
      <c r="K100" s="1054"/>
      <c r="L100" s="221"/>
    </row>
    <row r="101" spans="2:12" ht="14.5">
      <c r="B101" s="1017" t="s">
        <v>1003</v>
      </c>
      <c r="C101" s="1144"/>
      <c r="D101" s="1141"/>
      <c r="E101" s="1143"/>
      <c r="F101" s="1141"/>
      <c r="G101" s="1141"/>
      <c r="H101" s="1141"/>
      <c r="I101" s="950"/>
      <c r="J101" s="950"/>
      <c r="K101" s="1054"/>
      <c r="L101" s="221"/>
    </row>
    <row r="102" spans="2:12" ht="14.5">
      <c r="B102" s="1490" t="s">
        <v>906</v>
      </c>
      <c r="C102" s="1490"/>
      <c r="D102" s="1490"/>
      <c r="E102" s="1490"/>
      <c r="F102" s="1490"/>
      <c r="G102" s="1490"/>
      <c r="H102" s="1490"/>
      <c r="I102" s="1490"/>
      <c r="J102" s="1490"/>
      <c r="K102" s="1490"/>
      <c r="L102" s="221"/>
    </row>
    <row r="103" spans="2:12" ht="14.5">
      <c r="B103" s="1634"/>
      <c r="C103" s="1634"/>
      <c r="D103" s="1634"/>
      <c r="E103" s="1634"/>
      <c r="F103" s="1634"/>
      <c r="G103" s="1634"/>
      <c r="H103" s="1634"/>
      <c r="I103" s="1634"/>
      <c r="J103" s="1634"/>
      <c r="K103" s="1634"/>
      <c r="L103" s="221"/>
    </row>
    <row r="104" spans="2:12" ht="14.5">
      <c r="B104" s="999"/>
      <c r="C104" s="168"/>
      <c r="D104" s="1141"/>
      <c r="E104" s="1143"/>
      <c r="F104" s="1141"/>
      <c r="G104" s="1141"/>
      <c r="H104" s="1141"/>
      <c r="I104" s="950"/>
      <c r="J104" s="950"/>
      <c r="K104" s="1054"/>
      <c r="L104" s="221"/>
    </row>
    <row r="105" spans="2:12" ht="15" customHeight="1">
      <c r="B105" s="999"/>
      <c r="C105" s="250"/>
      <c r="D105" s="250"/>
      <c r="E105" s="1145"/>
      <c r="F105" s="250"/>
      <c r="G105" s="250"/>
      <c r="H105" s="250"/>
      <c r="I105" s="250"/>
      <c r="J105" s="250"/>
      <c r="K105" s="250"/>
      <c r="L105" s="221"/>
    </row>
    <row r="106" spans="2:12" ht="15" customHeight="1">
      <c r="E106" s="464"/>
    </row>
    <row r="108" spans="2:12" ht="15" customHeight="1">
      <c r="E108" s="464"/>
    </row>
    <row r="109" spans="2:12" ht="15" customHeight="1">
      <c r="E109" s="464"/>
    </row>
    <row r="110" spans="2:12" ht="15" customHeight="1">
      <c r="E110" s="464"/>
    </row>
  </sheetData>
  <mergeCells count="159">
    <mergeCell ref="K16:K19"/>
    <mergeCell ref="L20:L23"/>
    <mergeCell ref="J5:J8"/>
    <mergeCell ref="K5:K8"/>
    <mergeCell ref="C7:C8"/>
    <mergeCell ref="G7:G8"/>
    <mergeCell ref="H7:H8"/>
    <mergeCell ref="B10:B15"/>
    <mergeCell ref="D10:D15"/>
    <mergeCell ref="G10:G15"/>
    <mergeCell ref="H10:H15"/>
    <mergeCell ref="J10:J15"/>
    <mergeCell ref="B5:B8"/>
    <mergeCell ref="C5:C6"/>
    <mergeCell ref="D5:D8"/>
    <mergeCell ref="G5:G6"/>
    <mergeCell ref="H5:H6"/>
    <mergeCell ref="I5:I8"/>
    <mergeCell ref="K10:K15"/>
    <mergeCell ref="B24:B25"/>
    <mergeCell ref="D24:D25"/>
    <mergeCell ref="H24:H25"/>
    <mergeCell ref="I24:I25"/>
    <mergeCell ref="J24:J25"/>
    <mergeCell ref="K24:K25"/>
    <mergeCell ref="L24:L25"/>
    <mergeCell ref="L16:L19"/>
    <mergeCell ref="C18:C19"/>
    <mergeCell ref="G18:G19"/>
    <mergeCell ref="H18:H19"/>
    <mergeCell ref="B20:B23"/>
    <mergeCell ref="D20:D23"/>
    <mergeCell ref="H20:H23"/>
    <mergeCell ref="I20:I23"/>
    <mergeCell ref="J20:J23"/>
    <mergeCell ref="K20:K23"/>
    <mergeCell ref="B16:B19"/>
    <mergeCell ref="C16:C17"/>
    <mergeCell ref="D16:D19"/>
    <mergeCell ref="G16:G17"/>
    <mergeCell ref="H16:H17"/>
    <mergeCell ref="I16:I19"/>
    <mergeCell ref="J16:J19"/>
    <mergeCell ref="B30:B35"/>
    <mergeCell ref="D30:D35"/>
    <mergeCell ref="H30:H35"/>
    <mergeCell ref="J30:J35"/>
    <mergeCell ref="K30:K35"/>
    <mergeCell ref="L30:L35"/>
    <mergeCell ref="C33:C34"/>
    <mergeCell ref="B26:B29"/>
    <mergeCell ref="D26:D29"/>
    <mergeCell ref="H26:H29"/>
    <mergeCell ref="L26:L29"/>
    <mergeCell ref="C27:C28"/>
    <mergeCell ref="G27:G28"/>
    <mergeCell ref="K27:K28"/>
    <mergeCell ref="B58:B59"/>
    <mergeCell ref="D58:D59"/>
    <mergeCell ref="G58:G59"/>
    <mergeCell ref="H58:H59"/>
    <mergeCell ref="I58:I59"/>
    <mergeCell ref="L36:L39"/>
    <mergeCell ref="D40:D45"/>
    <mergeCell ref="H40:H45"/>
    <mergeCell ref="I40:I45"/>
    <mergeCell ref="J40:J45"/>
    <mergeCell ref="K40:K45"/>
    <mergeCell ref="L40:L45"/>
    <mergeCell ref="B36:B39"/>
    <mergeCell ref="D36:D39"/>
    <mergeCell ref="H36:H39"/>
    <mergeCell ref="I36:I39"/>
    <mergeCell ref="J36:J39"/>
    <mergeCell ref="K36:K39"/>
    <mergeCell ref="J58:J59"/>
    <mergeCell ref="K58:K59"/>
    <mergeCell ref="L58:L59"/>
    <mergeCell ref="B46:B54"/>
    <mergeCell ref="D46:D54"/>
    <mergeCell ref="J46:J54"/>
    <mergeCell ref="K46:K54"/>
    <mergeCell ref="L46:L54"/>
    <mergeCell ref="B55:B56"/>
    <mergeCell ref="C55:C56"/>
    <mergeCell ref="D55:D56"/>
    <mergeCell ref="H55:H56"/>
    <mergeCell ref="J55:J56"/>
    <mergeCell ref="K55:K56"/>
    <mergeCell ref="L55:L56"/>
    <mergeCell ref="L64:L65"/>
    <mergeCell ref="B62:B63"/>
    <mergeCell ref="C62:C63"/>
    <mergeCell ref="D62:D63"/>
    <mergeCell ref="G62:G63"/>
    <mergeCell ref="H62:H63"/>
    <mergeCell ref="I62:I63"/>
    <mergeCell ref="J62:J63"/>
    <mergeCell ref="L60:L61"/>
    <mergeCell ref="B60:B61"/>
    <mergeCell ref="C60:C61"/>
    <mergeCell ref="D60:D61"/>
    <mergeCell ref="G60:G61"/>
    <mergeCell ref="L62:L63"/>
    <mergeCell ref="H60:H61"/>
    <mergeCell ref="I60:I61"/>
    <mergeCell ref="J60:J61"/>
    <mergeCell ref="K60:K61"/>
    <mergeCell ref="K66:K69"/>
    <mergeCell ref="D68:D69"/>
    <mergeCell ref="K62:K63"/>
    <mergeCell ref="B64:B65"/>
    <mergeCell ref="C64:C65"/>
    <mergeCell ref="D64:D65"/>
    <mergeCell ref="G64:G65"/>
    <mergeCell ref="H64:H65"/>
    <mergeCell ref="I64:I65"/>
    <mergeCell ref="J64:J65"/>
    <mergeCell ref="K64:K65"/>
    <mergeCell ref="C66:C69"/>
    <mergeCell ref="D66:D67"/>
    <mergeCell ref="G66:G69"/>
    <mergeCell ref="H66:H69"/>
    <mergeCell ref="I66:I69"/>
    <mergeCell ref="B103:K103"/>
    <mergeCell ref="B82:B85"/>
    <mergeCell ref="D82:D85"/>
    <mergeCell ref="L82:L85"/>
    <mergeCell ref="B86:B87"/>
    <mergeCell ref="C86:C93"/>
    <mergeCell ref="D86:D87"/>
    <mergeCell ref="E86:E93"/>
    <mergeCell ref="B88:B89"/>
    <mergeCell ref="D88:D89"/>
    <mergeCell ref="B90:B91"/>
    <mergeCell ref="B40:B44"/>
    <mergeCell ref="L86:L87"/>
    <mergeCell ref="L88:L89"/>
    <mergeCell ref="L90:L91"/>
    <mergeCell ref="L92:L93"/>
    <mergeCell ref="D90:D91"/>
    <mergeCell ref="B92:B93"/>
    <mergeCell ref="D92:D93"/>
    <mergeCell ref="B102:K102"/>
    <mergeCell ref="J71:J72"/>
    <mergeCell ref="K71:K72"/>
    <mergeCell ref="L71:L72"/>
    <mergeCell ref="B77:B79"/>
    <mergeCell ref="D77:D79"/>
    <mergeCell ref="B80:B81"/>
    <mergeCell ref="D80:D81"/>
    <mergeCell ref="L80:L81"/>
    <mergeCell ref="B71:B72"/>
    <mergeCell ref="C71:C72"/>
    <mergeCell ref="D71:D72"/>
    <mergeCell ref="G71:G72"/>
    <mergeCell ref="H71:H72"/>
    <mergeCell ref="I71:I72"/>
    <mergeCell ref="J66:J69"/>
  </mergeCells>
  <dataValidations disablePrompts="1" count="1">
    <dataValidation type="list" allowBlank="1" showInputMessage="1" showErrorMessage="1" sqref="F46:F93 F5:F39" xr:uid="{E12C4947-ABB3-4669-8DDC-72881A0340B7}">
      <formula1>"Ativo,Reserva"</formula1>
    </dataValidation>
  </dataValidations>
  <printOptions horizontalCentered="1"/>
  <pageMargins left="7.874015748031496E-2" right="7.874015748031496E-2" top="1.7716535433070868" bottom="0.78740157480314965" header="0.51181102362204722" footer="0.51181102362204722"/>
  <pageSetup paperSize="9" scale="46"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E2992-E2D2-44E3-9EAF-FB0F0E9229C0}">
  <sheetPr codeName="Sheet12">
    <tabColor rgb="FF3FE1BA"/>
    <pageSetUpPr fitToPage="1"/>
  </sheetPr>
  <dimension ref="A1:H50"/>
  <sheetViews>
    <sheetView showGridLines="0" view="pageBreakPreview" zoomScale="87" zoomScaleNormal="100" zoomScaleSheetLayoutView="87" zoomScalePageLayoutView="70" workbookViewId="0">
      <selection activeCell="B1" sqref="B1"/>
    </sheetView>
  </sheetViews>
  <sheetFormatPr defaultColWidth="18" defaultRowHeight="15" customHeight="1"/>
  <cols>
    <col min="1" max="1" width="2" customWidth="1"/>
    <col min="2" max="2" width="47.54296875" customWidth="1"/>
    <col min="3" max="3" width="16.453125" customWidth="1"/>
    <col min="4" max="7" width="18.453125" customWidth="1"/>
    <col min="8" max="8" width="13.453125" bestFit="1" customWidth="1"/>
  </cols>
  <sheetData>
    <row r="1" spans="1:8" ht="14.5">
      <c r="B1" s="1009"/>
      <c r="C1" s="1010"/>
      <c r="D1" s="1011"/>
      <c r="E1" s="1011"/>
      <c r="F1" s="1011"/>
      <c r="G1" s="1011"/>
      <c r="H1" s="456"/>
    </row>
    <row r="2" spans="1:8" ht="14.5">
      <c r="B2" s="1009"/>
      <c r="C2" s="1010"/>
      <c r="D2" s="1011"/>
      <c r="E2" s="1011"/>
      <c r="F2" s="1011"/>
      <c r="G2" s="1011"/>
      <c r="H2" s="456"/>
    </row>
    <row r="3" spans="1:8" ht="14.5">
      <c r="B3" s="1041" t="s">
        <v>143</v>
      </c>
      <c r="C3" s="1012"/>
      <c r="D3" s="1013"/>
      <c r="E3" s="1013"/>
      <c r="F3" s="1013"/>
      <c r="G3" s="1013"/>
      <c r="H3" s="502"/>
    </row>
    <row r="4" spans="1:8" ht="15" customHeight="1">
      <c r="B4" s="1650" t="s">
        <v>5737</v>
      </c>
      <c r="C4" s="1651" t="s">
        <v>5738</v>
      </c>
      <c r="D4" s="1650" t="s">
        <v>599</v>
      </c>
      <c r="E4" s="1650"/>
      <c r="F4" s="1650" t="s">
        <v>600</v>
      </c>
      <c r="G4" s="1650"/>
      <c r="H4" s="1652" t="s">
        <v>601</v>
      </c>
    </row>
    <row r="5" spans="1:8" ht="14.5">
      <c r="B5" s="1650"/>
      <c r="C5" s="1651"/>
      <c r="D5" s="913" t="s">
        <v>602</v>
      </c>
      <c r="E5" s="913" t="s">
        <v>603</v>
      </c>
      <c r="F5" s="913" t="s">
        <v>5739</v>
      </c>
      <c r="G5" s="913" t="s">
        <v>5740</v>
      </c>
      <c r="H5" s="1652"/>
    </row>
    <row r="6" spans="1:8" ht="14.5">
      <c r="A6" s="1021"/>
      <c r="B6" s="1286" t="s">
        <v>980</v>
      </c>
      <c r="C6" s="1146" t="s">
        <v>5741</v>
      </c>
      <c r="D6" s="1147" t="s">
        <v>5742</v>
      </c>
      <c r="E6" s="1147" t="s">
        <v>5743</v>
      </c>
      <c r="F6" s="1147" t="s">
        <v>5744</v>
      </c>
      <c r="G6" s="1147" t="s">
        <v>5745</v>
      </c>
      <c r="H6" s="684">
        <f t="shared" ref="H6:H45" si="0">SUM(D6:G6)</f>
        <v>0</v>
      </c>
    </row>
    <row r="7" spans="1:8" ht="14.5">
      <c r="A7" s="1021"/>
      <c r="B7" s="1287" t="s">
        <v>981</v>
      </c>
      <c r="C7" s="1038" t="s">
        <v>5746</v>
      </c>
      <c r="D7" s="1277">
        <v>11.708</v>
      </c>
      <c r="E7" s="1278" t="s">
        <v>1683</v>
      </c>
      <c r="F7" s="1277">
        <v>8.8049999999999997</v>
      </c>
      <c r="G7" s="1278" t="s">
        <v>5747</v>
      </c>
      <c r="H7" s="683">
        <f t="shared" si="0"/>
        <v>20.512999999999998</v>
      </c>
    </row>
    <row r="8" spans="1:8" ht="18">
      <c r="A8" s="1021"/>
      <c r="B8" s="1286" t="s">
        <v>287</v>
      </c>
      <c r="C8" s="1146" t="s">
        <v>5748</v>
      </c>
      <c r="D8" s="1147">
        <f>373815/1000</f>
        <v>373.815</v>
      </c>
      <c r="E8" s="1147">
        <f>131974/1000</f>
        <v>131.97399999999999</v>
      </c>
      <c r="F8" s="1147">
        <f>1605085/1000</f>
        <v>1605.085</v>
      </c>
      <c r="G8" s="1147">
        <f>558784/1000</f>
        <v>558.78399999999999</v>
      </c>
      <c r="H8" s="684">
        <f t="shared" si="0"/>
        <v>2669.6579999999999</v>
      </c>
    </row>
    <row r="9" spans="1:8" ht="14.5">
      <c r="A9" s="1021"/>
      <c r="B9" s="1287" t="s">
        <v>5749</v>
      </c>
      <c r="C9" s="1038" t="s">
        <v>5750</v>
      </c>
      <c r="D9" s="683">
        <v>0.98112264999999999</v>
      </c>
      <c r="E9" s="1278" t="s">
        <v>5751</v>
      </c>
      <c r="F9" s="683">
        <v>1.90849157</v>
      </c>
      <c r="G9" s="1278" t="s">
        <v>5752</v>
      </c>
      <c r="H9" s="683">
        <f t="shared" si="0"/>
        <v>2.8896142199999999</v>
      </c>
    </row>
    <row r="10" spans="1:8" ht="14.5">
      <c r="A10" s="1021"/>
      <c r="B10" s="1286" t="s">
        <v>307</v>
      </c>
      <c r="C10" s="1146" t="s">
        <v>5753</v>
      </c>
      <c r="D10" s="1147">
        <v>140.61554150000001</v>
      </c>
      <c r="E10" s="1147">
        <v>103.56639970000001</v>
      </c>
      <c r="F10" s="1147">
        <v>209.21655569000001</v>
      </c>
      <c r="G10" s="1147">
        <v>183.39845682000001</v>
      </c>
      <c r="H10" s="684">
        <f t="shared" si="0"/>
        <v>636.79695371000003</v>
      </c>
    </row>
    <row r="11" spans="1:8" ht="18">
      <c r="A11" s="1021"/>
      <c r="B11" s="1287" t="s">
        <v>157</v>
      </c>
      <c r="C11" s="1038" t="s">
        <v>5754</v>
      </c>
      <c r="D11" s="683">
        <v>50.051152600000002</v>
      </c>
      <c r="E11" s="683">
        <v>25.805231200000001</v>
      </c>
      <c r="F11" s="683">
        <v>1048.1728938000001</v>
      </c>
      <c r="G11" s="683">
        <v>283.73434359999999</v>
      </c>
      <c r="H11" s="683">
        <f t="shared" si="0"/>
        <v>1407.7636212000002</v>
      </c>
    </row>
    <row r="12" spans="1:8" ht="14.5">
      <c r="A12" s="1021"/>
      <c r="B12" s="1286" t="s">
        <v>5755</v>
      </c>
      <c r="C12" s="1146" t="s">
        <v>5756</v>
      </c>
      <c r="D12" s="1279">
        <v>186.9</v>
      </c>
      <c r="E12" s="1279">
        <v>52</v>
      </c>
      <c r="F12" s="1280">
        <v>1192.9000000000001</v>
      </c>
      <c r="G12" s="1279">
        <v>361.5</v>
      </c>
      <c r="H12" s="684">
        <f t="shared" si="0"/>
        <v>1793.3000000000002</v>
      </c>
    </row>
    <row r="13" spans="1:8" ht="14.5">
      <c r="A13" s="1021"/>
      <c r="B13" s="1287" t="s">
        <v>312</v>
      </c>
      <c r="C13" s="1038" t="s">
        <v>5757</v>
      </c>
      <c r="D13" s="683">
        <f>7415.28765/1000</f>
        <v>7.4152876499999998</v>
      </c>
      <c r="E13" s="683"/>
      <c r="F13" s="683">
        <f>80304.65895/1000</f>
        <v>80.304658950000004</v>
      </c>
      <c r="G13" s="683" t="s">
        <v>5758</v>
      </c>
      <c r="H13" s="683">
        <f t="shared" si="0"/>
        <v>87.7199466</v>
      </c>
    </row>
    <row r="14" spans="1:8" ht="14.5">
      <c r="A14" s="1021"/>
      <c r="B14" s="1286" t="s">
        <v>308</v>
      </c>
      <c r="C14" s="1146" t="s">
        <v>5759</v>
      </c>
      <c r="D14" s="1147">
        <f>6679.01241/1000</f>
        <v>6.6790124100000003</v>
      </c>
      <c r="E14" s="1147"/>
      <c r="F14" s="1147">
        <f>73177.00659/1000</f>
        <v>73.177006590000005</v>
      </c>
      <c r="G14" s="1147" t="s">
        <v>5760</v>
      </c>
      <c r="H14" s="684">
        <f t="shared" si="0"/>
        <v>79.856019000000003</v>
      </c>
    </row>
    <row r="15" spans="1:8" ht="14.5">
      <c r="A15" s="1021"/>
      <c r="B15" s="1287" t="s">
        <v>309</v>
      </c>
      <c r="C15" s="1038" t="s">
        <v>5761</v>
      </c>
      <c r="D15" s="683">
        <f>9481.00488/1000</f>
        <v>9.4810048800000004</v>
      </c>
      <c r="E15" s="683"/>
      <c r="F15" s="683">
        <f>102312.06229/1000</f>
        <v>102.31206229</v>
      </c>
      <c r="G15" s="683" t="s">
        <v>5762</v>
      </c>
      <c r="H15" s="683">
        <f t="shared" si="0"/>
        <v>111.79306717</v>
      </c>
    </row>
    <row r="16" spans="1:8" ht="14.5">
      <c r="A16" s="1021"/>
      <c r="B16" s="1286" t="s">
        <v>310</v>
      </c>
      <c r="C16" s="1146" t="s">
        <v>5763</v>
      </c>
      <c r="D16" s="1147">
        <f>8937.41576/1000</f>
        <v>8.9374157600000004</v>
      </c>
      <c r="E16" s="1147"/>
      <c r="F16" s="1147">
        <f>91084.67682/1000</f>
        <v>91.084676819999999</v>
      </c>
      <c r="G16" s="1147" t="s">
        <v>5764</v>
      </c>
      <c r="H16" s="684">
        <f t="shared" si="0"/>
        <v>100.02209257999999</v>
      </c>
    </row>
    <row r="17" spans="1:8" ht="16.5" customHeight="1">
      <c r="A17" s="1021"/>
      <c r="B17" s="1287" t="s">
        <v>311</v>
      </c>
      <c r="C17" s="1038" t="s">
        <v>5765</v>
      </c>
      <c r="D17" s="683">
        <f>6551.72066/1000</f>
        <v>6.55172066</v>
      </c>
      <c r="E17" s="683"/>
      <c r="F17" s="683">
        <v>72657.494200000001</v>
      </c>
      <c r="G17" s="683" t="s">
        <v>5766</v>
      </c>
      <c r="H17" s="683">
        <f t="shared" si="0"/>
        <v>72664.045920660006</v>
      </c>
    </row>
    <row r="18" spans="1:8" ht="20.9" customHeight="1">
      <c r="A18" s="1021"/>
      <c r="B18" s="1286" t="s">
        <v>5767</v>
      </c>
      <c r="C18" s="1146" t="s">
        <v>5768</v>
      </c>
      <c r="D18" s="1147">
        <v>736.0155618</v>
      </c>
      <c r="E18" s="1147"/>
      <c r="F18" s="1147">
        <v>8629.8137637200016</v>
      </c>
      <c r="G18" s="1147">
        <v>0</v>
      </c>
      <c r="H18" s="684">
        <f t="shared" si="0"/>
        <v>9365.8293255200024</v>
      </c>
    </row>
    <row r="19" spans="1:8" ht="14.5">
      <c r="A19" s="1021"/>
      <c r="B19" s="1287" t="s">
        <v>5769</v>
      </c>
      <c r="C19" s="1038" t="s">
        <v>5770</v>
      </c>
      <c r="D19" s="1278"/>
      <c r="E19" s="1278">
        <v>89.4</v>
      </c>
      <c r="F19" s="1278"/>
      <c r="G19" s="1278">
        <v>772.9</v>
      </c>
      <c r="H19" s="683">
        <f t="shared" si="0"/>
        <v>862.3</v>
      </c>
    </row>
    <row r="20" spans="1:8" ht="18">
      <c r="A20" s="1021"/>
      <c r="B20" s="1286" t="s">
        <v>872</v>
      </c>
      <c r="C20" s="1146" t="s">
        <v>5771</v>
      </c>
      <c r="D20" s="1147" t="s">
        <v>5772</v>
      </c>
      <c r="E20" s="1147" t="s">
        <v>5773</v>
      </c>
      <c r="F20" s="1147" t="s">
        <v>5774</v>
      </c>
      <c r="G20" s="1147" t="s">
        <v>5775</v>
      </c>
      <c r="H20" s="684">
        <f t="shared" si="0"/>
        <v>0</v>
      </c>
    </row>
    <row r="21" spans="1:8" ht="14.5">
      <c r="A21" s="1021"/>
      <c r="B21" s="1287" t="s">
        <v>5776</v>
      </c>
      <c r="C21" s="1038" t="s">
        <v>5777</v>
      </c>
      <c r="D21" s="1278"/>
      <c r="E21" s="1277">
        <v>49.646999999999998</v>
      </c>
      <c r="F21" s="1278"/>
      <c r="G21" s="1277">
        <v>426.67700000000002</v>
      </c>
      <c r="H21" s="683">
        <f t="shared" si="0"/>
        <v>476.32400000000001</v>
      </c>
    </row>
    <row r="22" spans="1:8" ht="18">
      <c r="A22" s="1021"/>
      <c r="B22" s="1286" t="s">
        <v>5778</v>
      </c>
      <c r="C22" s="1146" t="s">
        <v>5779</v>
      </c>
      <c r="D22" s="1279">
        <v>163.69999999999999</v>
      </c>
      <c r="E22" s="1279" t="s">
        <v>5780</v>
      </c>
      <c r="F22" s="1279">
        <v>633.4</v>
      </c>
      <c r="G22" s="1279" t="s">
        <v>5781</v>
      </c>
      <c r="H22" s="684">
        <f t="shared" si="0"/>
        <v>797.09999999999991</v>
      </c>
    </row>
    <row r="23" spans="1:8" ht="14.5">
      <c r="A23" s="1021"/>
      <c r="B23" s="1287" t="s">
        <v>5782</v>
      </c>
      <c r="C23" s="1038" t="s">
        <v>5783</v>
      </c>
      <c r="D23" s="1281">
        <v>19.354293599999998</v>
      </c>
      <c r="E23" s="1278"/>
      <c r="F23" s="1281">
        <v>52.630663200000001</v>
      </c>
      <c r="G23" s="683">
        <v>0</v>
      </c>
      <c r="H23" s="683">
        <f t="shared" si="0"/>
        <v>71.984956799999992</v>
      </c>
    </row>
    <row r="24" spans="1:8" ht="14.5">
      <c r="A24" s="1021"/>
      <c r="B24" s="1289" t="s">
        <v>1838</v>
      </c>
      <c r="C24" s="1290" t="s">
        <v>522</v>
      </c>
      <c r="D24" s="1147" t="s">
        <v>5784</v>
      </c>
      <c r="E24" s="1147" t="s">
        <v>5785</v>
      </c>
      <c r="F24" s="1147" t="s">
        <v>5786</v>
      </c>
      <c r="G24" s="1147" t="s">
        <v>5787</v>
      </c>
      <c r="H24" s="684">
        <f t="shared" si="0"/>
        <v>0</v>
      </c>
    </row>
    <row r="25" spans="1:8" ht="14.5">
      <c r="A25" s="1021"/>
      <c r="B25" s="1287" t="s">
        <v>5788</v>
      </c>
      <c r="C25" s="1038" t="s">
        <v>5789</v>
      </c>
      <c r="D25" s="683"/>
      <c r="E25" s="683">
        <v>76.18373149</v>
      </c>
      <c r="F25" s="683"/>
      <c r="G25" s="683">
        <v>0</v>
      </c>
      <c r="H25" s="683">
        <f>SUM(D25:G25)</f>
        <v>76.18373149</v>
      </c>
    </row>
    <row r="26" spans="1:8" ht="14.5">
      <c r="A26" s="1021"/>
      <c r="B26" s="1286" t="s">
        <v>5790</v>
      </c>
      <c r="C26" s="1146" t="s">
        <v>1457</v>
      </c>
      <c r="D26" s="1147">
        <f>61398.9938439031/1000</f>
        <v>61.398993843903106</v>
      </c>
      <c r="E26" s="1147">
        <f>442294.83117652/1000</f>
        <v>442.29483117651995</v>
      </c>
      <c r="F26" s="1147">
        <f>305752.058072362/1000</f>
        <v>305.75205807236199</v>
      </c>
      <c r="G26" s="1147">
        <f>4548512.01674674/1000</f>
        <v>4548.5120167467403</v>
      </c>
      <c r="H26" s="684">
        <f t="shared" si="0"/>
        <v>5357.9578998395255</v>
      </c>
    </row>
    <row r="27" spans="1:8" ht="14.5">
      <c r="A27" s="1021"/>
      <c r="B27" s="1287" t="s">
        <v>93</v>
      </c>
      <c r="C27" s="1038" t="s">
        <v>5791</v>
      </c>
      <c r="D27" s="1278" t="s">
        <v>1839</v>
      </c>
      <c r="E27" s="1281">
        <v>0.192772</v>
      </c>
      <c r="F27" s="1278" t="s">
        <v>5792</v>
      </c>
      <c r="G27" s="1281">
        <v>3.606481</v>
      </c>
      <c r="H27" s="683">
        <f t="shared" si="0"/>
        <v>3.7992530000000002</v>
      </c>
    </row>
    <row r="28" spans="1:8" ht="14.5">
      <c r="A28" s="1021"/>
      <c r="B28" s="1286" t="s">
        <v>5793</v>
      </c>
      <c r="C28" s="1146" t="s">
        <v>5794</v>
      </c>
      <c r="D28" s="1282">
        <v>14.25</v>
      </c>
      <c r="E28" s="1279"/>
      <c r="F28" s="1282">
        <v>47.878</v>
      </c>
      <c r="G28" s="1279"/>
      <c r="H28" s="684">
        <f t="shared" si="0"/>
        <v>62.128</v>
      </c>
    </row>
    <row r="29" spans="1:8" ht="18">
      <c r="A29" s="1021"/>
      <c r="B29" s="1287" t="s">
        <v>5795</v>
      </c>
      <c r="C29" s="1038" t="s">
        <v>5796</v>
      </c>
      <c r="D29" s="1281">
        <f>946618875.4/1000000</f>
        <v>946.61887539999998</v>
      </c>
      <c r="E29" s="1281">
        <f>152165416.8/1000000</f>
        <v>152.1654168</v>
      </c>
      <c r="F29" s="1281">
        <f>26386226090.7/1000000</f>
        <v>26386.226090700002</v>
      </c>
      <c r="G29" s="1281">
        <f>724046442.4/1000000</f>
        <v>724.04644239999993</v>
      </c>
      <c r="H29" s="683">
        <f t="shared" si="0"/>
        <v>28209.056825299998</v>
      </c>
    </row>
    <row r="30" spans="1:8" ht="14.5">
      <c r="A30" s="1021"/>
      <c r="B30" s="1286" t="s">
        <v>5797</v>
      </c>
      <c r="C30" s="1146" t="s">
        <v>5798</v>
      </c>
      <c r="D30" s="1147">
        <v>51.303716199999997</v>
      </c>
      <c r="E30" s="1147">
        <v>21.659648300000001</v>
      </c>
      <c r="F30" s="1147">
        <v>288.49728620000002</v>
      </c>
      <c r="G30" s="1147">
        <v>45.304982699999996</v>
      </c>
      <c r="H30" s="684">
        <f t="shared" si="0"/>
        <v>406.76563340000001</v>
      </c>
    </row>
    <row r="31" spans="1:8" ht="14.5">
      <c r="A31" s="1021"/>
      <c r="B31" s="1287" t="s">
        <v>5799</v>
      </c>
      <c r="C31" s="1038" t="s">
        <v>1458</v>
      </c>
      <c r="D31" s="1281">
        <v>11.02</v>
      </c>
      <c r="E31" s="1281" t="s">
        <v>5800</v>
      </c>
      <c r="F31" s="1281" t="s">
        <v>5801</v>
      </c>
      <c r="G31" s="1281" t="s">
        <v>5802</v>
      </c>
      <c r="H31" s="683">
        <v>11.02</v>
      </c>
    </row>
    <row r="32" spans="1:8" ht="14.5">
      <c r="A32" s="1021"/>
      <c r="B32" s="1286" t="s">
        <v>688</v>
      </c>
      <c r="C32" s="1146" t="s">
        <v>5803</v>
      </c>
      <c r="D32" s="1147">
        <f>2591014*5.7422/1000000</f>
        <v>14.8781205908</v>
      </c>
      <c r="E32" s="1147">
        <v>0</v>
      </c>
      <c r="F32" s="1147">
        <f>26846880*5.7422/1000000</f>
        <v>154.16015433600003</v>
      </c>
      <c r="G32" s="1147">
        <v>0</v>
      </c>
      <c r="H32" s="684">
        <f t="shared" si="0"/>
        <v>169.03827492680003</v>
      </c>
    </row>
    <row r="33" spans="1:8" ht="14.5">
      <c r="A33" s="1021"/>
      <c r="B33" s="1287" t="s">
        <v>765</v>
      </c>
      <c r="C33" s="1038" t="s">
        <v>5804</v>
      </c>
      <c r="D33" s="683"/>
      <c r="E33" s="683">
        <v>0</v>
      </c>
      <c r="F33" s="683">
        <v>0</v>
      </c>
      <c r="G33" s="683">
        <v>0</v>
      </c>
      <c r="H33" s="683">
        <f t="shared" si="0"/>
        <v>0</v>
      </c>
    </row>
    <row r="34" spans="1:8" ht="18">
      <c r="A34" s="1021"/>
      <c r="B34" s="1286" t="s">
        <v>982</v>
      </c>
      <c r="C34" s="1146" t="s">
        <v>5805</v>
      </c>
      <c r="D34" s="1147">
        <v>0</v>
      </c>
      <c r="E34" s="1147">
        <v>0</v>
      </c>
      <c r="F34" s="1147">
        <v>0</v>
      </c>
      <c r="G34" s="1147">
        <v>0</v>
      </c>
      <c r="H34" s="684">
        <f t="shared" si="0"/>
        <v>0</v>
      </c>
    </row>
    <row r="35" spans="1:8" ht="36.65" customHeight="1">
      <c r="A35" s="1021"/>
      <c r="B35" s="1287" t="s">
        <v>5806</v>
      </c>
      <c r="C35" s="1038" t="s">
        <v>5807</v>
      </c>
      <c r="D35" s="683">
        <v>188.4</v>
      </c>
      <c r="E35" s="683" t="s">
        <v>1840</v>
      </c>
      <c r="F35" s="683">
        <v>1776.4</v>
      </c>
      <c r="G35" s="683">
        <v>0</v>
      </c>
      <c r="H35" s="683">
        <f t="shared" si="0"/>
        <v>1964.8000000000002</v>
      </c>
    </row>
    <row r="36" spans="1:8" ht="36.65" customHeight="1">
      <c r="A36" s="1021"/>
      <c r="B36" s="1286" t="s">
        <v>1682</v>
      </c>
      <c r="C36" s="1146" t="s">
        <v>5808</v>
      </c>
      <c r="D36" s="1147">
        <v>0</v>
      </c>
      <c r="E36" s="1147">
        <v>0</v>
      </c>
      <c r="F36" s="1147">
        <v>0</v>
      </c>
      <c r="G36" s="1147">
        <v>0</v>
      </c>
      <c r="H36" s="684">
        <f t="shared" si="0"/>
        <v>0</v>
      </c>
    </row>
    <row r="37" spans="1:8" ht="14.5">
      <c r="A37" s="1021"/>
      <c r="B37" s="1287" t="s">
        <v>5809</v>
      </c>
      <c r="C37" s="1038" t="s">
        <v>5810</v>
      </c>
      <c r="D37" s="1278"/>
      <c r="E37" s="1277">
        <v>19.948</v>
      </c>
      <c r="F37" s="1278"/>
      <c r="G37" s="1277">
        <v>104.806</v>
      </c>
      <c r="H37" s="683">
        <f t="shared" si="0"/>
        <v>124.75399999999999</v>
      </c>
    </row>
    <row r="38" spans="1:8" ht="14.5">
      <c r="A38" s="1021"/>
      <c r="B38" s="1286" t="s">
        <v>5811</v>
      </c>
      <c r="C38" s="1146" t="s">
        <v>5812</v>
      </c>
      <c r="D38" s="1279"/>
      <c r="E38" s="1282">
        <v>17.311</v>
      </c>
      <c r="F38" s="1279"/>
      <c r="G38" s="1282">
        <v>141.38499999999999</v>
      </c>
      <c r="H38" s="684">
        <f t="shared" si="0"/>
        <v>158.696</v>
      </c>
    </row>
    <row r="39" spans="1:8" ht="14.5">
      <c r="A39" s="1021"/>
      <c r="B39" s="1287" t="s">
        <v>5813</v>
      </c>
      <c r="C39" s="1038" t="s">
        <v>5814</v>
      </c>
      <c r="D39" s="1278">
        <v>0</v>
      </c>
      <c r="E39" s="1277">
        <v>0</v>
      </c>
      <c r="F39" s="1278">
        <v>0</v>
      </c>
      <c r="G39" s="1277">
        <v>0</v>
      </c>
      <c r="H39" s="683">
        <f t="shared" si="0"/>
        <v>0</v>
      </c>
    </row>
    <row r="40" spans="1:8" ht="18">
      <c r="A40" s="1021"/>
      <c r="B40" s="1286" t="s">
        <v>533</v>
      </c>
      <c r="C40" s="1146" t="s">
        <v>5815</v>
      </c>
      <c r="D40" s="1283">
        <v>4.5419999999999998</v>
      </c>
      <c r="E40" s="1283" t="s">
        <v>1841</v>
      </c>
      <c r="F40" s="1283">
        <v>28.765999999999998</v>
      </c>
      <c r="G40" s="1283">
        <v>0</v>
      </c>
      <c r="H40" s="684">
        <f t="shared" si="0"/>
        <v>33.308</v>
      </c>
    </row>
    <row r="41" spans="1:8" ht="18">
      <c r="A41" s="1021"/>
      <c r="B41" s="1287" t="s">
        <v>534</v>
      </c>
      <c r="C41" s="1038" t="s">
        <v>5816</v>
      </c>
      <c r="D41" s="1284">
        <v>4.5119999999999996</v>
      </c>
      <c r="E41" s="1284"/>
      <c r="F41" s="1284">
        <v>28.577999999999999</v>
      </c>
      <c r="G41" s="1284" t="s">
        <v>5817</v>
      </c>
      <c r="H41" s="683">
        <f t="shared" si="0"/>
        <v>33.089999999999996</v>
      </c>
    </row>
    <row r="42" spans="1:8" ht="14.5">
      <c r="A42" s="1021"/>
      <c r="B42" s="1286" t="s">
        <v>535</v>
      </c>
      <c r="C42" s="1146" t="s">
        <v>5818</v>
      </c>
      <c r="D42" s="1283">
        <v>5.4610000000000003</v>
      </c>
      <c r="E42" s="1283"/>
      <c r="F42" s="1283">
        <v>34.588000000000001</v>
      </c>
      <c r="G42" s="1283">
        <v>0</v>
      </c>
      <c r="H42" s="684">
        <f t="shared" si="0"/>
        <v>40.048999999999999</v>
      </c>
    </row>
    <row r="43" spans="1:8" ht="18">
      <c r="A43" s="1021"/>
      <c r="B43" s="1287" t="s">
        <v>536</v>
      </c>
      <c r="C43" s="1038" t="s">
        <v>5819</v>
      </c>
      <c r="D43" s="1284">
        <v>3.1059999999999999</v>
      </c>
      <c r="E43" s="1284"/>
      <c r="F43" s="1284">
        <v>19.672999999999998</v>
      </c>
      <c r="G43" s="1284" t="s">
        <v>5820</v>
      </c>
      <c r="H43" s="683">
        <f t="shared" si="0"/>
        <v>22.778999999999996</v>
      </c>
    </row>
    <row r="44" spans="1:8" ht="14.5">
      <c r="A44" s="1021"/>
      <c r="B44" s="1291" t="s">
        <v>5821</v>
      </c>
      <c r="C44" s="1292" t="s">
        <v>5822</v>
      </c>
      <c r="D44" s="1293">
        <v>0</v>
      </c>
      <c r="E44" s="1293">
        <v>0</v>
      </c>
      <c r="F44" s="1293">
        <v>0</v>
      </c>
      <c r="G44" s="1293">
        <v>0</v>
      </c>
      <c r="H44" s="1294">
        <f t="shared" si="0"/>
        <v>0</v>
      </c>
    </row>
    <row r="45" spans="1:8" ht="14.5">
      <c r="A45" s="1021"/>
      <c r="B45" s="1288" t="s">
        <v>5823</v>
      </c>
      <c r="C45" s="1285" t="s">
        <v>5824</v>
      </c>
      <c r="D45" s="1281">
        <f>3191021.6/1000000</f>
        <v>3.1910216</v>
      </c>
      <c r="E45" s="1281">
        <f>537125916.3/1000000</f>
        <v>537.12591629999997</v>
      </c>
      <c r="F45" s="1281">
        <f>800000000/1000000</f>
        <v>800</v>
      </c>
      <c r="G45" s="1281">
        <f>1850000000/1000000</f>
        <v>1850</v>
      </c>
      <c r="H45" s="683">
        <f t="shared" si="0"/>
        <v>3190.3169379000001</v>
      </c>
    </row>
    <row r="46" spans="1:8" ht="15" customHeight="1">
      <c r="B46" s="1037"/>
      <c r="C46" s="250"/>
      <c r="D46" s="250"/>
      <c r="E46" s="250"/>
      <c r="F46" s="250"/>
      <c r="G46" s="250"/>
    </row>
    <row r="47" spans="1:8" ht="14.5">
      <c r="B47" s="1148" t="s">
        <v>5825</v>
      </c>
      <c r="C47" s="1010"/>
      <c r="D47" s="1011"/>
      <c r="E47" s="1011"/>
      <c r="F47" s="1011"/>
      <c r="G47" s="1011"/>
    </row>
    <row r="48" spans="1:8" ht="14.5">
      <c r="B48" s="1149" t="s">
        <v>1842</v>
      </c>
      <c r="C48" s="1010"/>
      <c r="D48" s="1011"/>
      <c r="E48" s="1011"/>
      <c r="F48" s="1011"/>
      <c r="G48" s="1011"/>
    </row>
    <row r="49" spans="2:2" ht="15" customHeight="1">
      <c r="B49" s="1149" t="s">
        <v>1843</v>
      </c>
    </row>
    <row r="50" spans="2:2" ht="15" customHeight="1">
      <c r="B50" s="1019" t="s">
        <v>5826</v>
      </c>
    </row>
  </sheetData>
  <autoFilter ref="B4:H45" xr:uid="{00000000-0009-0000-0000-000019000000}">
    <filterColumn colId="2" showButton="0"/>
    <filterColumn colId="4" showButton="0"/>
    <sortState xmlns:xlrd2="http://schemas.microsoft.com/office/spreadsheetml/2017/richdata2" ref="B7:H44">
      <sortCondition ref="B4:B44"/>
    </sortState>
  </autoFilter>
  <mergeCells count="5">
    <mergeCell ref="B4:B5"/>
    <mergeCell ref="C4:C5"/>
    <mergeCell ref="D4:E4"/>
    <mergeCell ref="F4:G4"/>
    <mergeCell ref="H4:H5"/>
  </mergeCells>
  <printOptions horizontalCentered="1"/>
  <pageMargins left="7.874015748031496E-2" right="7.874015748031496E-2" top="1.7716535433070868" bottom="0.78740157480314965" header="0.51181102362204722" footer="0.51181102362204722"/>
  <pageSetup paperSize="9" scale="66"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75D6-8154-4DC3-BCDC-5F4B13A75C3B}">
  <sheetPr codeName="Sheet7">
    <tabColor rgb="FF3FE1BA"/>
    <pageSetUpPr fitToPage="1"/>
  </sheetPr>
  <dimension ref="B2:L28"/>
  <sheetViews>
    <sheetView showGridLines="0" zoomScale="115" zoomScaleNormal="115" zoomScaleSheetLayoutView="88" zoomScalePageLayoutView="40" workbookViewId="0">
      <selection activeCell="B1" sqref="B1"/>
    </sheetView>
  </sheetViews>
  <sheetFormatPr defaultRowHeight="12.5"/>
  <cols>
    <col min="1" max="1" width="2" style="26" customWidth="1"/>
    <col min="2" max="2" width="16.453125" style="26" customWidth="1"/>
    <col min="3" max="11" width="14.453125" style="26" customWidth="1"/>
    <col min="12" max="239" width="9.1796875" style="26"/>
    <col min="240" max="240" width="20" style="26" customWidth="1"/>
    <col min="241" max="241" width="9.453125" style="26" customWidth="1"/>
    <col min="242" max="495" width="9.1796875" style="26"/>
    <col min="496" max="496" width="20" style="26" customWidth="1"/>
    <col min="497" max="497" width="9.453125" style="26" customWidth="1"/>
    <col min="498" max="751" width="9.1796875" style="26"/>
    <col min="752" max="752" width="20" style="26" customWidth="1"/>
    <col min="753" max="753" width="9.453125" style="26" customWidth="1"/>
    <col min="754" max="1007" width="9.1796875" style="26"/>
    <col min="1008" max="1008" width="20" style="26" customWidth="1"/>
    <col min="1009" max="1009" width="9.453125" style="26" customWidth="1"/>
    <col min="1010" max="1263" width="9.1796875" style="26"/>
    <col min="1264" max="1264" width="20" style="26" customWidth="1"/>
    <col min="1265" max="1265" width="9.453125" style="26" customWidth="1"/>
    <col min="1266" max="1519" width="9.1796875" style="26"/>
    <col min="1520" max="1520" width="20" style="26" customWidth="1"/>
    <col min="1521" max="1521" width="9.453125" style="26" customWidth="1"/>
    <col min="1522" max="1775" width="9.1796875" style="26"/>
    <col min="1776" max="1776" width="20" style="26" customWidth="1"/>
    <col min="1777" max="1777" width="9.453125" style="26" customWidth="1"/>
    <col min="1778" max="2031" width="9.1796875" style="26"/>
    <col min="2032" max="2032" width="20" style="26" customWidth="1"/>
    <col min="2033" max="2033" width="9.453125" style="26" customWidth="1"/>
    <col min="2034" max="2287" width="9.1796875" style="26"/>
    <col min="2288" max="2288" width="20" style="26" customWidth="1"/>
    <col min="2289" max="2289" width="9.453125" style="26" customWidth="1"/>
    <col min="2290" max="2543" width="9.1796875" style="26"/>
    <col min="2544" max="2544" width="20" style="26" customWidth="1"/>
    <col min="2545" max="2545" width="9.453125" style="26" customWidth="1"/>
    <col min="2546" max="2799" width="9.1796875" style="26"/>
    <col min="2800" max="2800" width="20" style="26" customWidth="1"/>
    <col min="2801" max="2801" width="9.453125" style="26" customWidth="1"/>
    <col min="2802" max="3055" width="9.1796875" style="26"/>
    <col min="3056" max="3056" width="20" style="26" customWidth="1"/>
    <col min="3057" max="3057" width="9.453125" style="26" customWidth="1"/>
    <col min="3058" max="3311" width="9.1796875" style="26"/>
    <col min="3312" max="3312" width="20" style="26" customWidth="1"/>
    <col min="3313" max="3313" width="9.453125" style="26" customWidth="1"/>
    <col min="3314" max="3567" width="9.1796875" style="26"/>
    <col min="3568" max="3568" width="20" style="26" customWidth="1"/>
    <col min="3569" max="3569" width="9.453125" style="26" customWidth="1"/>
    <col min="3570" max="3823" width="9.1796875" style="26"/>
    <col min="3824" max="3824" width="20" style="26" customWidth="1"/>
    <col min="3825" max="3825" width="9.453125" style="26" customWidth="1"/>
    <col min="3826" max="4079" width="9.1796875" style="26"/>
    <col min="4080" max="4080" width="20" style="26" customWidth="1"/>
    <col min="4081" max="4081" width="9.453125" style="26" customWidth="1"/>
    <col min="4082" max="4335" width="9.1796875" style="26"/>
    <col min="4336" max="4336" width="20" style="26" customWidth="1"/>
    <col min="4337" max="4337" width="9.453125" style="26" customWidth="1"/>
    <col min="4338" max="4591" width="9.1796875" style="26"/>
    <col min="4592" max="4592" width="20" style="26" customWidth="1"/>
    <col min="4593" max="4593" width="9.453125" style="26" customWidth="1"/>
    <col min="4594" max="4847" width="9.1796875" style="26"/>
    <col min="4848" max="4848" width="20" style="26" customWidth="1"/>
    <col min="4849" max="4849" width="9.453125" style="26" customWidth="1"/>
    <col min="4850" max="5103" width="9.1796875" style="26"/>
    <col min="5104" max="5104" width="20" style="26" customWidth="1"/>
    <col min="5105" max="5105" width="9.453125" style="26" customWidth="1"/>
    <col min="5106" max="5359" width="9.1796875" style="26"/>
    <col min="5360" max="5360" width="20" style="26" customWidth="1"/>
    <col min="5361" max="5361" width="9.453125" style="26" customWidth="1"/>
    <col min="5362" max="5615" width="9.1796875" style="26"/>
    <col min="5616" max="5616" width="20" style="26" customWidth="1"/>
    <col min="5617" max="5617" width="9.453125" style="26" customWidth="1"/>
    <col min="5618" max="5871" width="9.1796875" style="26"/>
    <col min="5872" max="5872" width="20" style="26" customWidth="1"/>
    <col min="5873" max="5873" width="9.453125" style="26" customWidth="1"/>
    <col min="5874" max="6127" width="9.1796875" style="26"/>
    <col min="6128" max="6128" width="20" style="26" customWidth="1"/>
    <col min="6129" max="6129" width="9.453125" style="26" customWidth="1"/>
    <col min="6130" max="6383" width="9.1796875" style="26"/>
    <col min="6384" max="6384" width="20" style="26" customWidth="1"/>
    <col min="6385" max="6385" width="9.453125" style="26" customWidth="1"/>
    <col min="6386" max="6639" width="9.1796875" style="26"/>
    <col min="6640" max="6640" width="20" style="26" customWidth="1"/>
    <col min="6641" max="6641" width="9.453125" style="26" customWidth="1"/>
    <col min="6642" max="6895" width="9.1796875" style="26"/>
    <col min="6896" max="6896" width="20" style="26" customWidth="1"/>
    <col min="6897" max="6897" width="9.453125" style="26" customWidth="1"/>
    <col min="6898" max="7151" width="9.1796875" style="26"/>
    <col min="7152" max="7152" width="20" style="26" customWidth="1"/>
    <col min="7153" max="7153" width="9.453125" style="26" customWidth="1"/>
    <col min="7154" max="7407" width="9.1796875" style="26"/>
    <col min="7408" max="7408" width="20" style="26" customWidth="1"/>
    <col min="7409" max="7409" width="9.453125" style="26" customWidth="1"/>
    <col min="7410" max="7663" width="9.1796875" style="26"/>
    <col min="7664" max="7664" width="20" style="26" customWidth="1"/>
    <col min="7665" max="7665" width="9.453125" style="26" customWidth="1"/>
    <col min="7666" max="7919" width="9.1796875" style="26"/>
    <col min="7920" max="7920" width="20" style="26" customWidth="1"/>
    <col min="7921" max="7921" width="9.453125" style="26" customWidth="1"/>
    <col min="7922" max="8175" width="9.1796875" style="26"/>
    <col min="8176" max="8176" width="20" style="26" customWidth="1"/>
    <col min="8177" max="8177" width="9.453125" style="26" customWidth="1"/>
    <col min="8178" max="8431" width="9.1796875" style="26"/>
    <col min="8432" max="8432" width="20" style="26" customWidth="1"/>
    <col min="8433" max="8433" width="9.453125" style="26" customWidth="1"/>
    <col min="8434" max="8687" width="9.1796875" style="26"/>
    <col min="8688" max="8688" width="20" style="26" customWidth="1"/>
    <col min="8689" max="8689" width="9.453125" style="26" customWidth="1"/>
    <col min="8690" max="8943" width="9.1796875" style="26"/>
    <col min="8944" max="8944" width="20" style="26" customWidth="1"/>
    <col min="8945" max="8945" width="9.453125" style="26" customWidth="1"/>
    <col min="8946" max="9199" width="9.1796875" style="26"/>
    <col min="9200" max="9200" width="20" style="26" customWidth="1"/>
    <col min="9201" max="9201" width="9.453125" style="26" customWidth="1"/>
    <col min="9202" max="9455" width="9.1796875" style="26"/>
    <col min="9456" max="9456" width="20" style="26" customWidth="1"/>
    <col min="9457" max="9457" width="9.453125" style="26" customWidth="1"/>
    <col min="9458" max="9711" width="9.1796875" style="26"/>
    <col min="9712" max="9712" width="20" style="26" customWidth="1"/>
    <col min="9713" max="9713" width="9.453125" style="26" customWidth="1"/>
    <col min="9714" max="9967" width="9.1796875" style="26"/>
    <col min="9968" max="9968" width="20" style="26" customWidth="1"/>
    <col min="9969" max="9969" width="9.453125" style="26" customWidth="1"/>
    <col min="9970" max="10223" width="9.1796875" style="26"/>
    <col min="10224" max="10224" width="20" style="26" customWidth="1"/>
    <col min="10225" max="10225" width="9.453125" style="26" customWidth="1"/>
    <col min="10226" max="10479" width="9.1796875" style="26"/>
    <col min="10480" max="10480" width="20" style="26" customWidth="1"/>
    <col min="10481" max="10481" width="9.453125" style="26" customWidth="1"/>
    <col min="10482" max="10735" width="9.1796875" style="26"/>
    <col min="10736" max="10736" width="20" style="26" customWidth="1"/>
    <col min="10737" max="10737" width="9.453125" style="26" customWidth="1"/>
    <col min="10738" max="10991" width="9.1796875" style="26"/>
    <col min="10992" max="10992" width="20" style="26" customWidth="1"/>
    <col min="10993" max="10993" width="9.453125" style="26" customWidth="1"/>
    <col min="10994" max="11247" width="9.1796875" style="26"/>
    <col min="11248" max="11248" width="20" style="26" customWidth="1"/>
    <col min="11249" max="11249" width="9.453125" style="26" customWidth="1"/>
    <col min="11250" max="11503" width="9.1796875" style="26"/>
    <col min="11504" max="11504" width="20" style="26" customWidth="1"/>
    <col min="11505" max="11505" width="9.453125" style="26" customWidth="1"/>
    <col min="11506" max="11759" width="9.1796875" style="26"/>
    <col min="11760" max="11760" width="20" style="26" customWidth="1"/>
    <col min="11761" max="11761" width="9.453125" style="26" customWidth="1"/>
    <col min="11762" max="12015" width="9.1796875" style="26"/>
    <col min="12016" max="12016" width="20" style="26" customWidth="1"/>
    <col min="12017" max="12017" width="9.453125" style="26" customWidth="1"/>
    <col min="12018" max="12271" width="9.1796875" style="26"/>
    <col min="12272" max="12272" width="20" style="26" customWidth="1"/>
    <col min="12273" max="12273" width="9.453125" style="26" customWidth="1"/>
    <col min="12274" max="12527" width="9.1796875" style="26"/>
    <col min="12528" max="12528" width="20" style="26" customWidth="1"/>
    <col min="12529" max="12529" width="9.453125" style="26" customWidth="1"/>
    <col min="12530" max="12783" width="9.1796875" style="26"/>
    <col min="12784" max="12784" width="20" style="26" customWidth="1"/>
    <col min="12785" max="12785" width="9.453125" style="26" customWidth="1"/>
    <col min="12786" max="13039" width="9.1796875" style="26"/>
    <col min="13040" max="13040" width="20" style="26" customWidth="1"/>
    <col min="13041" max="13041" width="9.453125" style="26" customWidth="1"/>
    <col min="13042" max="13295" width="9.1796875" style="26"/>
    <col min="13296" max="13296" width="20" style="26" customWidth="1"/>
    <col min="13297" max="13297" width="9.453125" style="26" customWidth="1"/>
    <col min="13298" max="13551" width="9.1796875" style="26"/>
    <col min="13552" max="13552" width="20" style="26" customWidth="1"/>
    <col min="13553" max="13553" width="9.453125" style="26" customWidth="1"/>
    <col min="13554" max="13807" width="9.1796875" style="26"/>
    <col min="13808" max="13808" width="20" style="26" customWidth="1"/>
    <col min="13809" max="13809" width="9.453125" style="26" customWidth="1"/>
    <col min="13810" max="14063" width="9.1796875" style="26"/>
    <col min="14064" max="14064" width="20" style="26" customWidth="1"/>
    <col min="14065" max="14065" width="9.453125" style="26" customWidth="1"/>
    <col min="14066" max="14319" width="9.1796875" style="26"/>
    <col min="14320" max="14320" width="20" style="26" customWidth="1"/>
    <col min="14321" max="14321" width="9.453125" style="26" customWidth="1"/>
    <col min="14322" max="14575" width="9.1796875" style="26"/>
    <col min="14576" max="14576" width="20" style="26" customWidth="1"/>
    <col min="14577" max="14577" width="9.453125" style="26" customWidth="1"/>
    <col min="14578" max="14831" width="9.1796875" style="26"/>
    <col min="14832" max="14832" width="20" style="26" customWidth="1"/>
    <col min="14833" max="14833" width="9.453125" style="26" customWidth="1"/>
    <col min="14834" max="15087" width="9.1796875" style="26"/>
    <col min="15088" max="15088" width="20" style="26" customWidth="1"/>
    <col min="15089" max="15089" width="9.453125" style="26" customWidth="1"/>
    <col min="15090" max="15343" width="9.1796875" style="26"/>
    <col min="15344" max="15344" width="20" style="26" customWidth="1"/>
    <col min="15345" max="15345" width="9.453125" style="26" customWidth="1"/>
    <col min="15346" max="15599" width="9.1796875" style="26"/>
    <col min="15600" max="15600" width="20" style="26" customWidth="1"/>
    <col min="15601" max="15601" width="9.453125" style="26" customWidth="1"/>
    <col min="15602" max="15855" width="9.1796875" style="26"/>
    <col min="15856" max="15856" width="20" style="26" customWidth="1"/>
    <col min="15857" max="15857" width="9.453125" style="26" customWidth="1"/>
    <col min="15858" max="16111" width="9.1796875" style="26"/>
    <col min="16112" max="16112" width="20" style="26" customWidth="1"/>
    <col min="16113" max="16113" width="9.453125" style="26" customWidth="1"/>
    <col min="16114" max="16383" width="9.1796875" style="26"/>
    <col min="16384" max="16384" width="8.54296875" style="26" customWidth="1"/>
  </cols>
  <sheetData>
    <row r="2" spans="2:12" ht="14.9" customHeight="1"/>
    <row r="3" spans="2:12">
      <c r="B3" s="467" t="s">
        <v>166</v>
      </c>
      <c r="C3" s="466"/>
      <c r="D3" s="466"/>
      <c r="E3" s="466"/>
      <c r="F3" s="466"/>
      <c r="G3" s="466"/>
      <c r="H3" s="466"/>
      <c r="I3" s="466"/>
      <c r="J3" s="466"/>
      <c r="K3" s="466"/>
      <c r="L3" s="466"/>
    </row>
    <row r="4" spans="2:12" ht="13" thickBot="1">
      <c r="B4" s="468"/>
      <c r="C4" s="466"/>
      <c r="D4" s="466"/>
      <c r="E4" s="466"/>
      <c r="F4" s="466"/>
      <c r="G4" s="466"/>
      <c r="H4" s="466"/>
      <c r="I4" s="466"/>
      <c r="J4" s="466"/>
      <c r="K4" s="466"/>
      <c r="L4" s="466"/>
    </row>
    <row r="5" spans="2:12" ht="12.65" customHeight="1">
      <c r="B5" s="1653" t="s">
        <v>540</v>
      </c>
      <c r="C5" s="1653"/>
      <c r="D5" s="1653"/>
      <c r="E5" s="1653"/>
      <c r="F5" s="1653"/>
      <c r="G5" s="1653"/>
      <c r="H5" s="1653"/>
      <c r="I5" s="1653"/>
      <c r="J5" s="1653"/>
      <c r="K5" s="1653"/>
      <c r="L5" s="469"/>
    </row>
    <row r="6" spans="2:12" ht="16.5" customHeight="1">
      <c r="B6" s="675" t="s">
        <v>541</v>
      </c>
      <c r="C6" s="676">
        <v>2025</v>
      </c>
      <c r="D6" s="676">
        <v>2026</v>
      </c>
      <c r="E6" s="676">
        <v>2027</v>
      </c>
      <c r="F6" s="676">
        <v>2028</v>
      </c>
      <c r="G6" s="676">
        <v>2029</v>
      </c>
      <c r="H6" s="676">
        <v>2030</v>
      </c>
      <c r="I6" s="676">
        <v>2031</v>
      </c>
      <c r="J6" s="676" t="s">
        <v>1692</v>
      </c>
      <c r="K6" s="677" t="s">
        <v>538</v>
      </c>
      <c r="L6" s="469"/>
    </row>
    <row r="7" spans="2:12" ht="12.65" customHeight="1">
      <c r="B7" s="669" t="s">
        <v>539</v>
      </c>
      <c r="C7" s="670">
        <v>3820.7805835131967</v>
      </c>
      <c r="D7" s="670">
        <v>5395.9821937799989</v>
      </c>
      <c r="E7" s="670">
        <v>5134.8122793231523</v>
      </c>
      <c r="F7" s="670">
        <v>4381.1760427435138</v>
      </c>
      <c r="G7" s="670">
        <v>5579.56511511808</v>
      </c>
      <c r="H7" s="670">
        <v>6518.2993760873569</v>
      </c>
      <c r="I7" s="670">
        <v>5656.526085417896</v>
      </c>
      <c r="J7" s="670">
        <v>8768.7912455134247</v>
      </c>
      <c r="K7" s="670">
        <v>45255.932921496613</v>
      </c>
      <c r="L7" s="623"/>
    </row>
    <row r="8" spans="2:12" ht="12.65" customHeight="1">
      <c r="B8" s="678" t="s">
        <v>5827</v>
      </c>
      <c r="C8" s="679">
        <v>3820.7805835131967</v>
      </c>
      <c r="D8" s="679">
        <v>5395.9821937799989</v>
      </c>
      <c r="E8" s="679">
        <v>5134.8122793231523</v>
      </c>
      <c r="F8" s="679">
        <v>4381.1760427435138</v>
      </c>
      <c r="G8" s="679">
        <v>5579.56511511808</v>
      </c>
      <c r="H8" s="679">
        <v>6518.2993760873569</v>
      </c>
      <c r="I8" s="679">
        <v>5656.526085417896</v>
      </c>
      <c r="J8" s="679">
        <v>8768.7912455134247</v>
      </c>
      <c r="K8" s="679">
        <v>45255.932921496613</v>
      </c>
      <c r="L8" s="623"/>
    </row>
    <row r="9" spans="2:12">
      <c r="B9" s="675" t="s">
        <v>5828</v>
      </c>
      <c r="C9" s="676">
        <v>2025</v>
      </c>
      <c r="D9" s="676">
        <v>2026</v>
      </c>
      <c r="E9" s="676">
        <v>2027</v>
      </c>
      <c r="F9" s="676">
        <v>2028</v>
      </c>
      <c r="G9" s="676">
        <v>2029</v>
      </c>
      <c r="H9" s="676">
        <v>2030</v>
      </c>
      <c r="I9" s="676">
        <v>2031</v>
      </c>
      <c r="J9" s="676" t="s">
        <v>5829</v>
      </c>
      <c r="K9" s="677" t="s">
        <v>5830</v>
      </c>
      <c r="L9" s="623"/>
    </row>
    <row r="10" spans="2:12">
      <c r="B10" s="671" t="s">
        <v>5831</v>
      </c>
      <c r="C10" s="672">
        <v>1617.16235039</v>
      </c>
      <c r="D10" s="672">
        <v>613.90963498000008</v>
      </c>
      <c r="E10" s="672">
        <v>528.13365018000002</v>
      </c>
      <c r="F10" s="672">
        <v>451.06120806999996</v>
      </c>
      <c r="G10" s="672">
        <v>365.58223391000001</v>
      </c>
      <c r="H10" s="672">
        <v>79.689888710000005</v>
      </c>
      <c r="I10" s="672">
        <v>609.80672258000004</v>
      </c>
      <c r="J10" s="672">
        <v>167.33013481</v>
      </c>
      <c r="K10" s="672">
        <v>4432.6758236300002</v>
      </c>
      <c r="L10" s="623"/>
    </row>
    <row r="11" spans="2:12">
      <c r="B11" s="673" t="s">
        <v>5832</v>
      </c>
      <c r="C11" s="674">
        <v>157.02526376000003</v>
      </c>
      <c r="D11" s="674">
        <v>201.37066450000003</v>
      </c>
      <c r="E11" s="674">
        <v>80.698746589999985</v>
      </c>
      <c r="F11" s="674">
        <v>74.342625549999994</v>
      </c>
      <c r="G11" s="674">
        <v>76.961785800000001</v>
      </c>
      <c r="H11" s="674">
        <v>79.689888710000005</v>
      </c>
      <c r="I11" s="674">
        <v>82.538207440000008</v>
      </c>
      <c r="J11" s="674">
        <v>167.33013481</v>
      </c>
      <c r="K11" s="674">
        <v>919.95731716000012</v>
      </c>
      <c r="L11" s="623"/>
    </row>
    <row r="12" spans="2:12">
      <c r="B12" s="680" t="s">
        <v>5833</v>
      </c>
      <c r="C12" s="681">
        <v>1460.1370866299999</v>
      </c>
      <c r="D12" s="681">
        <v>412.53897048000005</v>
      </c>
      <c r="E12" s="681">
        <v>447.43490359000003</v>
      </c>
      <c r="F12" s="681">
        <v>376.71858251999998</v>
      </c>
      <c r="G12" s="681">
        <v>288.62044810999998</v>
      </c>
      <c r="H12" s="681">
        <v>0</v>
      </c>
      <c r="I12" s="681">
        <v>527.26851514000009</v>
      </c>
      <c r="J12" s="681">
        <v>0</v>
      </c>
      <c r="K12" s="681">
        <v>3512.7185064699997</v>
      </c>
      <c r="L12" s="623"/>
    </row>
    <row r="13" spans="2:12">
      <c r="B13" s="675" t="s">
        <v>5834</v>
      </c>
      <c r="C13" s="676">
        <v>2025</v>
      </c>
      <c r="D13" s="676">
        <v>2026</v>
      </c>
      <c r="E13" s="676">
        <v>2027</v>
      </c>
      <c r="F13" s="676">
        <v>2028</v>
      </c>
      <c r="G13" s="676">
        <v>2029</v>
      </c>
      <c r="H13" s="676">
        <v>2030</v>
      </c>
      <c r="I13" s="676">
        <v>2031</v>
      </c>
      <c r="J13" s="676" t="s">
        <v>5835</v>
      </c>
      <c r="K13" s="677" t="s">
        <v>5836</v>
      </c>
      <c r="L13" s="623"/>
    </row>
    <row r="14" spans="2:12">
      <c r="B14" s="671" t="s">
        <v>5837</v>
      </c>
      <c r="C14" s="672">
        <v>263.6382158054999</v>
      </c>
      <c r="D14" s="672">
        <v>136.5591735279996</v>
      </c>
      <c r="E14" s="672">
        <v>140.67770034297752</v>
      </c>
      <c r="F14" s="672">
        <v>140.62135110835453</v>
      </c>
      <c r="G14" s="672">
        <v>1124.0653939038812</v>
      </c>
      <c r="H14" s="672">
        <v>79.477675144677065</v>
      </c>
      <c r="I14" s="672">
        <v>6388.955683320748</v>
      </c>
      <c r="J14" s="672">
        <v>655.24550758657392</v>
      </c>
      <c r="K14" s="672">
        <v>8929.2407007407128</v>
      </c>
      <c r="L14" s="623"/>
    </row>
    <row r="15" spans="2:12">
      <c r="B15" s="673" t="s">
        <v>5838</v>
      </c>
      <c r="C15" s="674">
        <v>0</v>
      </c>
      <c r="D15" s="674">
        <v>0</v>
      </c>
      <c r="E15" s="674">
        <v>0</v>
      </c>
      <c r="F15" s="674">
        <v>0</v>
      </c>
      <c r="G15" s="674">
        <v>0</v>
      </c>
      <c r="H15" s="674">
        <v>0</v>
      </c>
      <c r="I15" s="674">
        <v>0</v>
      </c>
      <c r="J15" s="674">
        <v>0</v>
      </c>
      <c r="K15" s="674">
        <v>0</v>
      </c>
      <c r="L15" s="623"/>
    </row>
    <row r="16" spans="2:12">
      <c r="B16" s="678" t="s">
        <v>5839</v>
      </c>
      <c r="C16" s="682">
        <v>263.6382158054999</v>
      </c>
      <c r="D16" s="682">
        <v>136.5591735279996</v>
      </c>
      <c r="E16" s="682">
        <v>140.67770034297752</v>
      </c>
      <c r="F16" s="682">
        <v>140.62135110835453</v>
      </c>
      <c r="G16" s="682">
        <v>1124.0653939038812</v>
      </c>
      <c r="H16" s="682">
        <v>79.477675144677065</v>
      </c>
      <c r="I16" s="682">
        <v>6388.955683320748</v>
      </c>
      <c r="J16" s="682">
        <v>655.24550758657392</v>
      </c>
      <c r="K16" s="682">
        <v>8929.2407007407128</v>
      </c>
      <c r="L16" s="623"/>
    </row>
    <row r="17" spans="2:12">
      <c r="B17" s="675" t="s">
        <v>5840</v>
      </c>
      <c r="C17" s="676">
        <v>2025</v>
      </c>
      <c r="D17" s="676">
        <v>2026</v>
      </c>
      <c r="E17" s="676">
        <v>2027</v>
      </c>
      <c r="F17" s="676">
        <v>2028</v>
      </c>
      <c r="G17" s="676">
        <v>2029</v>
      </c>
      <c r="H17" s="676">
        <v>2030</v>
      </c>
      <c r="I17" s="676">
        <v>2031</v>
      </c>
      <c r="J17" s="676" t="s">
        <v>5841</v>
      </c>
      <c r="K17" s="677" t="s">
        <v>5842</v>
      </c>
      <c r="L17" s="623"/>
    </row>
    <row r="18" spans="2:12">
      <c r="B18" s="671" t="s">
        <v>5843</v>
      </c>
      <c r="C18" s="672">
        <v>846.26841271000012</v>
      </c>
      <c r="D18" s="672">
        <v>1546.4631811300001</v>
      </c>
      <c r="E18" s="672">
        <v>939.80656251999994</v>
      </c>
      <c r="F18" s="672">
        <v>640.39225152000006</v>
      </c>
      <c r="G18" s="672">
        <v>229.51440765000001</v>
      </c>
      <c r="H18" s="672">
        <v>169.46768360999999</v>
      </c>
      <c r="I18" s="672">
        <v>2470.2237417000001</v>
      </c>
      <c r="J18" s="672">
        <v>1407.2688214500001</v>
      </c>
      <c r="K18" s="672">
        <v>8249.4050622899995</v>
      </c>
      <c r="L18" s="623"/>
    </row>
    <row r="19" spans="2:12">
      <c r="B19" s="673" t="s">
        <v>5844</v>
      </c>
      <c r="C19" s="674">
        <v>417.93306852000006</v>
      </c>
      <c r="D19" s="674">
        <v>384.43204775999999</v>
      </c>
      <c r="E19" s="674">
        <v>269.75324999999998</v>
      </c>
      <c r="F19" s="674">
        <v>155.07445175999999</v>
      </c>
      <c r="G19" s="674">
        <v>155.07445175999999</v>
      </c>
      <c r="H19" s="674">
        <v>155.07445175999999</v>
      </c>
      <c r="I19" s="674">
        <v>64.614354590000005</v>
      </c>
      <c r="J19" s="674">
        <v>815.32816959000002</v>
      </c>
      <c r="K19" s="674">
        <v>2417.2842457400002</v>
      </c>
      <c r="L19" s="623"/>
    </row>
    <row r="20" spans="2:12">
      <c r="B20" s="678" t="s">
        <v>5845</v>
      </c>
      <c r="C20" s="682">
        <v>428.33534419000006</v>
      </c>
      <c r="D20" s="682">
        <v>1162.0311333700001</v>
      </c>
      <c r="E20" s="682">
        <v>670.05331251999996</v>
      </c>
      <c r="F20" s="682">
        <v>485.31779976000007</v>
      </c>
      <c r="G20" s="682">
        <v>74.439955890000022</v>
      </c>
      <c r="H20" s="682">
        <v>14.393231850000006</v>
      </c>
      <c r="I20" s="682">
        <v>2405.6093871100002</v>
      </c>
      <c r="J20" s="682">
        <v>591.94065186000012</v>
      </c>
      <c r="K20" s="682">
        <v>5832.1208165500002</v>
      </c>
      <c r="L20" s="623"/>
    </row>
    <row r="21" spans="2:12">
      <c r="B21" s="1239" t="s">
        <v>5846</v>
      </c>
      <c r="C21" s="676">
        <v>2025</v>
      </c>
      <c r="D21" s="676">
        <v>2026</v>
      </c>
      <c r="E21" s="676">
        <v>2027</v>
      </c>
      <c r="F21" s="676">
        <v>2028</v>
      </c>
      <c r="G21" s="676">
        <v>2029</v>
      </c>
      <c r="H21" s="676">
        <v>2030</v>
      </c>
      <c r="I21" s="676">
        <v>2031</v>
      </c>
      <c r="J21" s="676" t="s">
        <v>5847</v>
      </c>
      <c r="K21" s="677" t="s">
        <v>5848</v>
      </c>
      <c r="L21" s="623"/>
    </row>
    <row r="22" spans="2:12">
      <c r="B22" s="671" t="s">
        <v>5849</v>
      </c>
      <c r="C22" s="672">
        <v>129.98938273249999</v>
      </c>
      <c r="D22" s="672">
        <v>174.03464649999944</v>
      </c>
      <c r="E22" s="672">
        <v>175.54944476</v>
      </c>
      <c r="F22" s="672">
        <v>177.18579730999997</v>
      </c>
      <c r="G22" s="672">
        <v>178.63272917999998</v>
      </c>
      <c r="H22" s="672">
        <v>180.07966094</v>
      </c>
      <c r="I22" s="672">
        <v>181.20659264000005</v>
      </c>
      <c r="J22" s="672">
        <v>762.00472799750025</v>
      </c>
      <c r="K22" s="672">
        <v>1958.6829820599996</v>
      </c>
      <c r="L22" s="623"/>
    </row>
    <row r="23" spans="2:12">
      <c r="B23" s="673" t="s">
        <v>5850</v>
      </c>
      <c r="C23" s="674">
        <v>0</v>
      </c>
      <c r="D23" s="674">
        <v>0</v>
      </c>
      <c r="E23" s="674">
        <v>0</v>
      </c>
      <c r="F23" s="674">
        <v>0</v>
      </c>
      <c r="G23" s="674">
        <v>0</v>
      </c>
      <c r="H23" s="674">
        <v>0</v>
      </c>
      <c r="I23" s="674">
        <v>0</v>
      </c>
      <c r="J23" s="674">
        <v>0</v>
      </c>
      <c r="K23" s="674">
        <v>0</v>
      </c>
      <c r="L23" s="623"/>
    </row>
    <row r="24" spans="2:12">
      <c r="B24" s="678" t="s">
        <v>5851</v>
      </c>
      <c r="C24" s="682">
        <v>129.98938273249999</v>
      </c>
      <c r="D24" s="682">
        <v>174.03464649999944</v>
      </c>
      <c r="E24" s="682">
        <v>175.54944476</v>
      </c>
      <c r="F24" s="682">
        <v>177.18579730999997</v>
      </c>
      <c r="G24" s="682">
        <v>178.63272917999998</v>
      </c>
      <c r="H24" s="682">
        <v>180.07966094</v>
      </c>
      <c r="I24" s="682">
        <v>181.20659264000005</v>
      </c>
      <c r="J24" s="682">
        <v>762.00472799750025</v>
      </c>
      <c r="K24" s="682">
        <v>1958.6829820599996</v>
      </c>
      <c r="L24" s="623"/>
    </row>
    <row r="25" spans="2:12">
      <c r="B25" s="1239" t="s">
        <v>1832</v>
      </c>
      <c r="C25" s="676">
        <v>2025</v>
      </c>
      <c r="D25" s="676">
        <v>2026</v>
      </c>
      <c r="E25" s="676">
        <v>2027</v>
      </c>
      <c r="F25" s="676">
        <v>2028</v>
      </c>
      <c r="G25" s="676">
        <v>2029</v>
      </c>
      <c r="H25" s="676">
        <v>2030</v>
      </c>
      <c r="I25" s="676">
        <v>2031</v>
      </c>
      <c r="J25" s="676" t="s">
        <v>5852</v>
      </c>
      <c r="K25" s="677" t="s">
        <v>5853</v>
      </c>
      <c r="L25" s="623"/>
    </row>
    <row r="26" spans="2:12">
      <c r="B26" s="671" t="s">
        <v>5854</v>
      </c>
      <c r="C26" s="672">
        <v>488.20849220144771</v>
      </c>
      <c r="D26" s="672">
        <v>427.87949296279237</v>
      </c>
      <c r="E26" s="672">
        <v>434.35692234496031</v>
      </c>
      <c r="F26" s="672">
        <v>441.41691166337085</v>
      </c>
      <c r="G26" s="672">
        <v>440.76469088094177</v>
      </c>
      <c r="H26" s="672">
        <v>396.99335515375276</v>
      </c>
      <c r="I26" s="672">
        <v>364.0347961588962</v>
      </c>
      <c r="J26" s="672">
        <v>2364.303239793363</v>
      </c>
      <c r="K26" s="672">
        <v>5357.9579011595251</v>
      </c>
      <c r="L26" s="623"/>
    </row>
    <row r="27" spans="2:12">
      <c r="B27" s="673" t="s">
        <v>5855</v>
      </c>
      <c r="C27" s="674">
        <v>0</v>
      </c>
      <c r="D27" s="674">
        <v>0</v>
      </c>
      <c r="E27" s="674">
        <v>0</v>
      </c>
      <c r="F27" s="674">
        <v>0</v>
      </c>
      <c r="G27" s="674">
        <v>0</v>
      </c>
      <c r="H27" s="674">
        <v>0</v>
      </c>
      <c r="I27" s="674">
        <v>0</v>
      </c>
      <c r="J27" s="674">
        <v>0</v>
      </c>
      <c r="K27" s="674">
        <v>0</v>
      </c>
      <c r="L27" s="623"/>
    </row>
    <row r="28" spans="2:12">
      <c r="B28" s="678" t="s">
        <v>5856</v>
      </c>
      <c r="C28" s="682">
        <v>488.20849220144771</v>
      </c>
      <c r="D28" s="682">
        <v>427.87949296279237</v>
      </c>
      <c r="E28" s="682">
        <v>434.35692234496031</v>
      </c>
      <c r="F28" s="682">
        <v>441.41691166337085</v>
      </c>
      <c r="G28" s="682">
        <v>440.76469088094177</v>
      </c>
      <c r="H28" s="682">
        <v>396.99335515375276</v>
      </c>
      <c r="I28" s="682">
        <v>364.0347961588962</v>
      </c>
      <c r="J28" s="682">
        <v>2364.303239793363</v>
      </c>
      <c r="K28" s="682">
        <v>5357.9579011595251</v>
      </c>
      <c r="L28" s="623"/>
    </row>
  </sheetData>
  <mergeCells count="1">
    <mergeCell ref="B5:K5"/>
  </mergeCells>
  <printOptions horizontalCentered="1"/>
  <pageMargins left="7.874015748031496E-2" right="7.874015748031496E-2" top="1.7716535433070868" bottom="0.78740157480314965" header="0.51181102362204722" footer="0.51181102362204722"/>
  <pageSetup paperSize="9" scale="70"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E358-C0D0-49F0-9D7A-4F0A7E38FA81}">
  <sheetPr codeName="Sheet15">
    <tabColor rgb="FFFFFF00"/>
    <pageSetUpPr fitToPage="1"/>
  </sheetPr>
  <dimension ref="B1:X79"/>
  <sheetViews>
    <sheetView showGridLines="0" view="pageBreakPreview" zoomScale="85" zoomScaleNormal="85" zoomScaleSheetLayoutView="85" zoomScalePageLayoutView="55" workbookViewId="0">
      <selection activeCell="S7" sqref="S7"/>
    </sheetView>
  </sheetViews>
  <sheetFormatPr defaultRowHeight="12.5"/>
  <cols>
    <col min="1" max="1" width="2" style="117" customWidth="1"/>
    <col min="2" max="2" width="18.54296875" style="117" customWidth="1"/>
    <col min="3" max="4" width="12.54296875" style="117" customWidth="1"/>
    <col min="5" max="5" width="10.54296875" style="117" customWidth="1"/>
    <col min="6" max="6" width="10" style="117" bestFit="1" customWidth="1"/>
    <col min="7" max="7" width="12.54296875" style="117" customWidth="1"/>
    <col min="8" max="8" width="13.453125" style="117" customWidth="1"/>
    <col min="9" max="9" width="14.7265625" style="117" customWidth="1"/>
    <col min="10" max="10" width="10.54296875" style="117" bestFit="1" customWidth="1"/>
    <col min="11" max="11" width="11.453125" style="117" customWidth="1"/>
    <col min="12" max="12" width="10.453125" style="117" customWidth="1"/>
    <col min="13" max="13" width="9.54296875" style="117" bestFit="1" customWidth="1"/>
    <col min="14" max="14" width="10.453125" style="117" customWidth="1"/>
    <col min="15" max="15" width="10.453125" style="117" bestFit="1" customWidth="1"/>
    <col min="16" max="16" width="12.54296875" style="117" bestFit="1" customWidth="1"/>
    <col min="17" max="17" width="9.453125" style="117"/>
    <col min="18" max="18" width="12.1796875" style="117" bestFit="1" customWidth="1"/>
    <col min="19" max="252" width="9.453125" style="117"/>
    <col min="253" max="255" width="16.54296875" style="117" customWidth="1"/>
    <col min="256" max="256" width="15.54296875" style="117" customWidth="1"/>
    <col min="257" max="257" width="7.54296875" style="117" customWidth="1"/>
    <col min="258" max="258" width="11.54296875" style="117" customWidth="1"/>
    <col min="259" max="259" width="10.453125" style="117" customWidth="1"/>
    <col min="260" max="260" width="12.453125" style="117" customWidth="1"/>
    <col min="261" max="261" width="9.453125" style="117"/>
    <col min="262" max="262" width="10.453125" style="117" bestFit="1" customWidth="1"/>
    <col min="263" max="264" width="9.453125" style="117"/>
    <col min="265" max="265" width="9.54296875" style="117" bestFit="1" customWidth="1"/>
    <col min="266" max="508" width="9.453125" style="117"/>
    <col min="509" max="511" width="16.54296875" style="117" customWidth="1"/>
    <col min="512" max="512" width="15.54296875" style="117" customWidth="1"/>
    <col min="513" max="513" width="7.54296875" style="117" customWidth="1"/>
    <col min="514" max="514" width="11.54296875" style="117" customWidth="1"/>
    <col min="515" max="515" width="10.453125" style="117" customWidth="1"/>
    <col min="516" max="516" width="12.453125" style="117" customWidth="1"/>
    <col min="517" max="517" width="9.453125" style="117"/>
    <col min="518" max="518" width="10.453125" style="117" bestFit="1" customWidth="1"/>
    <col min="519" max="520" width="9.453125" style="117"/>
    <col min="521" max="521" width="9.54296875" style="117" bestFit="1" customWidth="1"/>
    <col min="522" max="764" width="9.453125" style="117"/>
    <col min="765" max="767" width="16.54296875" style="117" customWidth="1"/>
    <col min="768" max="768" width="15.54296875" style="117" customWidth="1"/>
    <col min="769" max="769" width="7.54296875" style="117" customWidth="1"/>
    <col min="770" max="770" width="11.54296875" style="117" customWidth="1"/>
    <col min="771" max="771" width="10.453125" style="117" customWidth="1"/>
    <col min="772" max="772" width="12.453125" style="117" customWidth="1"/>
    <col min="773" max="773" width="9.453125" style="117"/>
    <col min="774" max="774" width="10.453125" style="117" bestFit="1" customWidth="1"/>
    <col min="775" max="776" width="9.453125" style="117"/>
    <col min="777" max="777" width="9.54296875" style="117" bestFit="1" customWidth="1"/>
    <col min="778" max="1020" width="9.453125" style="117"/>
    <col min="1021" max="1023" width="16.54296875" style="117" customWidth="1"/>
    <col min="1024" max="1024" width="15.54296875" style="117" customWidth="1"/>
    <col min="1025" max="1025" width="7.54296875" style="117" customWidth="1"/>
    <col min="1026" max="1026" width="11.54296875" style="117" customWidth="1"/>
    <col min="1027" max="1027" width="10.453125" style="117" customWidth="1"/>
    <col min="1028" max="1028" width="12.453125" style="117" customWidth="1"/>
    <col min="1029" max="1029" width="9.453125" style="117"/>
    <col min="1030" max="1030" width="10.453125" style="117" bestFit="1" customWidth="1"/>
    <col min="1031" max="1032" width="9.453125" style="117"/>
    <col min="1033" max="1033" width="9.54296875" style="117" bestFit="1" customWidth="1"/>
    <col min="1034" max="1276" width="9.453125" style="117"/>
    <col min="1277" max="1279" width="16.54296875" style="117" customWidth="1"/>
    <col min="1280" max="1280" width="15.54296875" style="117" customWidth="1"/>
    <col min="1281" max="1281" width="7.54296875" style="117" customWidth="1"/>
    <col min="1282" max="1282" width="11.54296875" style="117" customWidth="1"/>
    <col min="1283" max="1283" width="10.453125" style="117" customWidth="1"/>
    <col min="1284" max="1284" width="12.453125" style="117" customWidth="1"/>
    <col min="1285" max="1285" width="9.453125" style="117"/>
    <col min="1286" max="1286" width="10.453125" style="117" bestFit="1" customWidth="1"/>
    <col min="1287" max="1288" width="9.453125" style="117"/>
    <col min="1289" max="1289" width="9.54296875" style="117" bestFit="1" customWidth="1"/>
    <col min="1290" max="1532" width="9.453125" style="117"/>
    <col min="1533" max="1535" width="16.54296875" style="117" customWidth="1"/>
    <col min="1536" max="1536" width="15.54296875" style="117" customWidth="1"/>
    <col min="1537" max="1537" width="7.54296875" style="117" customWidth="1"/>
    <col min="1538" max="1538" width="11.54296875" style="117" customWidth="1"/>
    <col min="1539" max="1539" width="10.453125" style="117" customWidth="1"/>
    <col min="1540" max="1540" width="12.453125" style="117" customWidth="1"/>
    <col min="1541" max="1541" width="9.453125" style="117"/>
    <col min="1542" max="1542" width="10.453125" style="117" bestFit="1" customWidth="1"/>
    <col min="1543" max="1544" width="9.453125" style="117"/>
    <col min="1545" max="1545" width="9.54296875" style="117" bestFit="1" customWidth="1"/>
    <col min="1546" max="1788" width="9.453125" style="117"/>
    <col min="1789" max="1791" width="16.54296875" style="117" customWidth="1"/>
    <col min="1792" max="1792" width="15.54296875" style="117" customWidth="1"/>
    <col min="1793" max="1793" width="7.54296875" style="117" customWidth="1"/>
    <col min="1794" max="1794" width="11.54296875" style="117" customWidth="1"/>
    <col min="1795" max="1795" width="10.453125" style="117" customWidth="1"/>
    <col min="1796" max="1796" width="12.453125" style="117" customWidth="1"/>
    <col min="1797" max="1797" width="9.453125" style="117"/>
    <col min="1798" max="1798" width="10.453125" style="117" bestFit="1" customWidth="1"/>
    <col min="1799" max="1800" width="9.453125" style="117"/>
    <col min="1801" max="1801" width="9.54296875" style="117" bestFit="1" customWidth="1"/>
    <col min="1802" max="2044" width="9.453125" style="117"/>
    <col min="2045" max="2047" width="16.54296875" style="117" customWidth="1"/>
    <col min="2048" max="2048" width="15.54296875" style="117" customWidth="1"/>
    <col min="2049" max="2049" width="7.54296875" style="117" customWidth="1"/>
    <col min="2050" max="2050" width="11.54296875" style="117" customWidth="1"/>
    <col min="2051" max="2051" width="10.453125" style="117" customWidth="1"/>
    <col min="2052" max="2052" width="12.453125" style="117" customWidth="1"/>
    <col min="2053" max="2053" width="9.453125" style="117"/>
    <col min="2054" max="2054" width="10.453125" style="117" bestFit="1" customWidth="1"/>
    <col min="2055" max="2056" width="9.453125" style="117"/>
    <col min="2057" max="2057" width="9.54296875" style="117" bestFit="1" customWidth="1"/>
    <col min="2058" max="2300" width="9.453125" style="117"/>
    <col min="2301" max="2303" width="16.54296875" style="117" customWidth="1"/>
    <col min="2304" max="2304" width="15.54296875" style="117" customWidth="1"/>
    <col min="2305" max="2305" width="7.54296875" style="117" customWidth="1"/>
    <col min="2306" max="2306" width="11.54296875" style="117" customWidth="1"/>
    <col min="2307" max="2307" width="10.453125" style="117" customWidth="1"/>
    <col min="2308" max="2308" width="12.453125" style="117" customWidth="1"/>
    <col min="2309" max="2309" width="9.453125" style="117"/>
    <col min="2310" max="2310" width="10.453125" style="117" bestFit="1" customWidth="1"/>
    <col min="2311" max="2312" width="9.453125" style="117"/>
    <col min="2313" max="2313" width="9.54296875" style="117" bestFit="1" customWidth="1"/>
    <col min="2314" max="2556" width="9.453125" style="117"/>
    <col min="2557" max="2559" width="16.54296875" style="117" customWidth="1"/>
    <col min="2560" max="2560" width="15.54296875" style="117" customWidth="1"/>
    <col min="2561" max="2561" width="7.54296875" style="117" customWidth="1"/>
    <col min="2562" max="2562" width="11.54296875" style="117" customWidth="1"/>
    <col min="2563" max="2563" width="10.453125" style="117" customWidth="1"/>
    <col min="2564" max="2564" width="12.453125" style="117" customWidth="1"/>
    <col min="2565" max="2565" width="9.453125" style="117"/>
    <col min="2566" max="2566" width="10.453125" style="117" bestFit="1" customWidth="1"/>
    <col min="2567" max="2568" width="9.453125" style="117"/>
    <col min="2569" max="2569" width="9.54296875" style="117" bestFit="1" customWidth="1"/>
    <col min="2570" max="2812" width="9.453125" style="117"/>
    <col min="2813" max="2815" width="16.54296875" style="117" customWidth="1"/>
    <col min="2816" max="2816" width="15.54296875" style="117" customWidth="1"/>
    <col min="2817" max="2817" width="7.54296875" style="117" customWidth="1"/>
    <col min="2818" max="2818" width="11.54296875" style="117" customWidth="1"/>
    <col min="2819" max="2819" width="10.453125" style="117" customWidth="1"/>
    <col min="2820" max="2820" width="12.453125" style="117" customWidth="1"/>
    <col min="2821" max="2821" width="9.453125" style="117"/>
    <col min="2822" max="2822" width="10.453125" style="117" bestFit="1" customWidth="1"/>
    <col min="2823" max="2824" width="9.453125" style="117"/>
    <col min="2825" max="2825" width="9.54296875" style="117" bestFit="1" customWidth="1"/>
    <col min="2826" max="3068" width="9.453125" style="117"/>
    <col min="3069" max="3071" width="16.54296875" style="117" customWidth="1"/>
    <col min="3072" max="3072" width="15.54296875" style="117" customWidth="1"/>
    <col min="3073" max="3073" width="7.54296875" style="117" customWidth="1"/>
    <col min="3074" max="3074" width="11.54296875" style="117" customWidth="1"/>
    <col min="3075" max="3075" width="10.453125" style="117" customWidth="1"/>
    <col min="3076" max="3076" width="12.453125" style="117" customWidth="1"/>
    <col min="3077" max="3077" width="9.453125" style="117"/>
    <col min="3078" max="3078" width="10.453125" style="117" bestFit="1" customWidth="1"/>
    <col min="3079" max="3080" width="9.453125" style="117"/>
    <col min="3081" max="3081" width="9.54296875" style="117" bestFit="1" customWidth="1"/>
    <col min="3082" max="3324" width="9.453125" style="117"/>
    <col min="3325" max="3327" width="16.54296875" style="117" customWidth="1"/>
    <col min="3328" max="3328" width="15.54296875" style="117" customWidth="1"/>
    <col min="3329" max="3329" width="7.54296875" style="117" customWidth="1"/>
    <col min="3330" max="3330" width="11.54296875" style="117" customWidth="1"/>
    <col min="3331" max="3331" width="10.453125" style="117" customWidth="1"/>
    <col min="3332" max="3332" width="12.453125" style="117" customWidth="1"/>
    <col min="3333" max="3333" width="9.453125" style="117"/>
    <col min="3334" max="3334" width="10.453125" style="117" bestFit="1" customWidth="1"/>
    <col min="3335" max="3336" width="9.453125" style="117"/>
    <col min="3337" max="3337" width="9.54296875" style="117" bestFit="1" customWidth="1"/>
    <col min="3338" max="3580" width="9.453125" style="117"/>
    <col min="3581" max="3583" width="16.54296875" style="117" customWidth="1"/>
    <col min="3584" max="3584" width="15.54296875" style="117" customWidth="1"/>
    <col min="3585" max="3585" width="7.54296875" style="117" customWidth="1"/>
    <col min="3586" max="3586" width="11.54296875" style="117" customWidth="1"/>
    <col min="3587" max="3587" width="10.453125" style="117" customWidth="1"/>
    <col min="3588" max="3588" width="12.453125" style="117" customWidth="1"/>
    <col min="3589" max="3589" width="9.453125" style="117"/>
    <col min="3590" max="3590" width="10.453125" style="117" bestFit="1" customWidth="1"/>
    <col min="3591" max="3592" width="9.453125" style="117"/>
    <col min="3593" max="3593" width="9.54296875" style="117" bestFit="1" customWidth="1"/>
    <col min="3594" max="3836" width="9.453125" style="117"/>
    <col min="3837" max="3839" width="16.54296875" style="117" customWidth="1"/>
    <col min="3840" max="3840" width="15.54296875" style="117" customWidth="1"/>
    <col min="3841" max="3841" width="7.54296875" style="117" customWidth="1"/>
    <col min="3842" max="3842" width="11.54296875" style="117" customWidth="1"/>
    <col min="3843" max="3843" width="10.453125" style="117" customWidth="1"/>
    <col min="3844" max="3844" width="12.453125" style="117" customWidth="1"/>
    <col min="3845" max="3845" width="9.453125" style="117"/>
    <col min="3846" max="3846" width="10.453125" style="117" bestFit="1" customWidth="1"/>
    <col min="3847" max="3848" width="9.453125" style="117"/>
    <col min="3849" max="3849" width="9.54296875" style="117" bestFit="1" customWidth="1"/>
    <col min="3850" max="4092" width="9.453125" style="117"/>
    <col min="4093" max="4095" width="16.54296875" style="117" customWidth="1"/>
    <col min="4096" max="4096" width="15.54296875" style="117" customWidth="1"/>
    <col min="4097" max="4097" width="7.54296875" style="117" customWidth="1"/>
    <col min="4098" max="4098" width="11.54296875" style="117" customWidth="1"/>
    <col min="4099" max="4099" width="10.453125" style="117" customWidth="1"/>
    <col min="4100" max="4100" width="12.453125" style="117" customWidth="1"/>
    <col min="4101" max="4101" width="9.453125" style="117"/>
    <col min="4102" max="4102" width="10.453125" style="117" bestFit="1" customWidth="1"/>
    <col min="4103" max="4104" width="9.453125" style="117"/>
    <col min="4105" max="4105" width="9.54296875" style="117" bestFit="1" customWidth="1"/>
    <col min="4106" max="4348" width="9.453125" style="117"/>
    <col min="4349" max="4351" width="16.54296875" style="117" customWidth="1"/>
    <col min="4352" max="4352" width="15.54296875" style="117" customWidth="1"/>
    <col min="4353" max="4353" width="7.54296875" style="117" customWidth="1"/>
    <col min="4354" max="4354" width="11.54296875" style="117" customWidth="1"/>
    <col min="4355" max="4355" width="10.453125" style="117" customWidth="1"/>
    <col min="4356" max="4356" width="12.453125" style="117" customWidth="1"/>
    <col min="4357" max="4357" width="9.453125" style="117"/>
    <col min="4358" max="4358" width="10.453125" style="117" bestFit="1" customWidth="1"/>
    <col min="4359" max="4360" width="9.453125" style="117"/>
    <col min="4361" max="4361" width="9.54296875" style="117" bestFit="1" customWidth="1"/>
    <col min="4362" max="4604" width="9.453125" style="117"/>
    <col min="4605" max="4607" width="16.54296875" style="117" customWidth="1"/>
    <col min="4608" max="4608" width="15.54296875" style="117" customWidth="1"/>
    <col min="4609" max="4609" width="7.54296875" style="117" customWidth="1"/>
    <col min="4610" max="4610" width="11.54296875" style="117" customWidth="1"/>
    <col min="4611" max="4611" width="10.453125" style="117" customWidth="1"/>
    <col min="4612" max="4612" width="12.453125" style="117" customWidth="1"/>
    <col min="4613" max="4613" width="9.453125" style="117"/>
    <col min="4614" max="4614" width="10.453125" style="117" bestFit="1" customWidth="1"/>
    <col min="4615" max="4616" width="9.453125" style="117"/>
    <col min="4617" max="4617" width="9.54296875" style="117" bestFit="1" customWidth="1"/>
    <col min="4618" max="4860" width="9.453125" style="117"/>
    <col min="4861" max="4863" width="16.54296875" style="117" customWidth="1"/>
    <col min="4864" max="4864" width="15.54296875" style="117" customWidth="1"/>
    <col min="4865" max="4865" width="7.54296875" style="117" customWidth="1"/>
    <col min="4866" max="4866" width="11.54296875" style="117" customWidth="1"/>
    <col min="4867" max="4867" width="10.453125" style="117" customWidth="1"/>
    <col min="4868" max="4868" width="12.453125" style="117" customWidth="1"/>
    <col min="4869" max="4869" width="9.453125" style="117"/>
    <col min="4870" max="4870" width="10.453125" style="117" bestFit="1" customWidth="1"/>
    <col min="4871" max="4872" width="9.453125" style="117"/>
    <col min="4873" max="4873" width="9.54296875" style="117" bestFit="1" customWidth="1"/>
    <col min="4874" max="5116" width="9.453125" style="117"/>
    <col min="5117" max="5119" width="16.54296875" style="117" customWidth="1"/>
    <col min="5120" max="5120" width="15.54296875" style="117" customWidth="1"/>
    <col min="5121" max="5121" width="7.54296875" style="117" customWidth="1"/>
    <col min="5122" max="5122" width="11.54296875" style="117" customWidth="1"/>
    <col min="5123" max="5123" width="10.453125" style="117" customWidth="1"/>
    <col min="5124" max="5124" width="12.453125" style="117" customWidth="1"/>
    <col min="5125" max="5125" width="9.453125" style="117"/>
    <col min="5126" max="5126" width="10.453125" style="117" bestFit="1" customWidth="1"/>
    <col min="5127" max="5128" width="9.453125" style="117"/>
    <col min="5129" max="5129" width="9.54296875" style="117" bestFit="1" customWidth="1"/>
    <col min="5130" max="5372" width="9.453125" style="117"/>
    <col min="5373" max="5375" width="16.54296875" style="117" customWidth="1"/>
    <col min="5376" max="5376" width="15.54296875" style="117" customWidth="1"/>
    <col min="5377" max="5377" width="7.54296875" style="117" customWidth="1"/>
    <col min="5378" max="5378" width="11.54296875" style="117" customWidth="1"/>
    <col min="5379" max="5379" width="10.453125" style="117" customWidth="1"/>
    <col min="5380" max="5380" width="12.453125" style="117" customWidth="1"/>
    <col min="5381" max="5381" width="9.453125" style="117"/>
    <col min="5382" max="5382" width="10.453125" style="117" bestFit="1" customWidth="1"/>
    <col min="5383" max="5384" width="9.453125" style="117"/>
    <col min="5385" max="5385" width="9.54296875" style="117" bestFit="1" customWidth="1"/>
    <col min="5386" max="5628" width="9.453125" style="117"/>
    <col min="5629" max="5631" width="16.54296875" style="117" customWidth="1"/>
    <col min="5632" max="5632" width="15.54296875" style="117" customWidth="1"/>
    <col min="5633" max="5633" width="7.54296875" style="117" customWidth="1"/>
    <col min="5634" max="5634" width="11.54296875" style="117" customWidth="1"/>
    <col min="5635" max="5635" width="10.453125" style="117" customWidth="1"/>
    <col min="5636" max="5636" width="12.453125" style="117" customWidth="1"/>
    <col min="5637" max="5637" width="9.453125" style="117"/>
    <col min="5638" max="5638" width="10.453125" style="117" bestFit="1" customWidth="1"/>
    <col min="5639" max="5640" width="9.453125" style="117"/>
    <col min="5641" max="5641" width="9.54296875" style="117" bestFit="1" customWidth="1"/>
    <col min="5642" max="5884" width="9.453125" style="117"/>
    <col min="5885" max="5887" width="16.54296875" style="117" customWidth="1"/>
    <col min="5888" max="5888" width="15.54296875" style="117" customWidth="1"/>
    <col min="5889" max="5889" width="7.54296875" style="117" customWidth="1"/>
    <col min="5890" max="5890" width="11.54296875" style="117" customWidth="1"/>
    <col min="5891" max="5891" width="10.453125" style="117" customWidth="1"/>
    <col min="5892" max="5892" width="12.453125" style="117" customWidth="1"/>
    <col min="5893" max="5893" width="9.453125" style="117"/>
    <col min="5894" max="5894" width="10.453125" style="117" bestFit="1" customWidth="1"/>
    <col min="5895" max="5896" width="9.453125" style="117"/>
    <col min="5897" max="5897" width="9.54296875" style="117" bestFit="1" customWidth="1"/>
    <col min="5898" max="6140" width="9.453125" style="117"/>
    <col min="6141" max="6143" width="16.54296875" style="117" customWidth="1"/>
    <col min="6144" max="6144" width="15.54296875" style="117" customWidth="1"/>
    <col min="6145" max="6145" width="7.54296875" style="117" customWidth="1"/>
    <col min="6146" max="6146" width="11.54296875" style="117" customWidth="1"/>
    <col min="6147" max="6147" width="10.453125" style="117" customWidth="1"/>
    <col min="6148" max="6148" width="12.453125" style="117" customWidth="1"/>
    <col min="6149" max="6149" width="9.453125" style="117"/>
    <col min="6150" max="6150" width="10.453125" style="117" bestFit="1" customWidth="1"/>
    <col min="6151" max="6152" width="9.453125" style="117"/>
    <col min="6153" max="6153" width="9.54296875" style="117" bestFit="1" customWidth="1"/>
    <col min="6154" max="6396" width="9.453125" style="117"/>
    <col min="6397" max="6399" width="16.54296875" style="117" customWidth="1"/>
    <col min="6400" max="6400" width="15.54296875" style="117" customWidth="1"/>
    <col min="6401" max="6401" width="7.54296875" style="117" customWidth="1"/>
    <col min="6402" max="6402" width="11.54296875" style="117" customWidth="1"/>
    <col min="6403" max="6403" width="10.453125" style="117" customWidth="1"/>
    <col min="6404" max="6404" width="12.453125" style="117" customWidth="1"/>
    <col min="6405" max="6405" width="9.453125" style="117"/>
    <col min="6406" max="6406" width="10.453125" style="117" bestFit="1" customWidth="1"/>
    <col min="6407" max="6408" width="9.453125" style="117"/>
    <col min="6409" max="6409" width="9.54296875" style="117" bestFit="1" customWidth="1"/>
    <col min="6410" max="6652" width="9.453125" style="117"/>
    <col min="6653" max="6655" width="16.54296875" style="117" customWidth="1"/>
    <col min="6656" max="6656" width="15.54296875" style="117" customWidth="1"/>
    <col min="6657" max="6657" width="7.54296875" style="117" customWidth="1"/>
    <col min="6658" max="6658" width="11.54296875" style="117" customWidth="1"/>
    <col min="6659" max="6659" width="10.453125" style="117" customWidth="1"/>
    <col min="6660" max="6660" width="12.453125" style="117" customWidth="1"/>
    <col min="6661" max="6661" width="9.453125" style="117"/>
    <col min="6662" max="6662" width="10.453125" style="117" bestFit="1" customWidth="1"/>
    <col min="6663" max="6664" width="9.453125" style="117"/>
    <col min="6665" max="6665" width="9.54296875" style="117" bestFit="1" customWidth="1"/>
    <col min="6666" max="6908" width="9.453125" style="117"/>
    <col min="6909" max="6911" width="16.54296875" style="117" customWidth="1"/>
    <col min="6912" max="6912" width="15.54296875" style="117" customWidth="1"/>
    <col min="6913" max="6913" width="7.54296875" style="117" customWidth="1"/>
    <col min="6914" max="6914" width="11.54296875" style="117" customWidth="1"/>
    <col min="6915" max="6915" width="10.453125" style="117" customWidth="1"/>
    <col min="6916" max="6916" width="12.453125" style="117" customWidth="1"/>
    <col min="6917" max="6917" width="9.453125" style="117"/>
    <col min="6918" max="6918" width="10.453125" style="117" bestFit="1" customWidth="1"/>
    <col min="6919" max="6920" width="9.453125" style="117"/>
    <col min="6921" max="6921" width="9.54296875" style="117" bestFit="1" customWidth="1"/>
    <col min="6922" max="7164" width="9.453125" style="117"/>
    <col min="7165" max="7167" width="16.54296875" style="117" customWidth="1"/>
    <col min="7168" max="7168" width="15.54296875" style="117" customWidth="1"/>
    <col min="7169" max="7169" width="7.54296875" style="117" customWidth="1"/>
    <col min="7170" max="7170" width="11.54296875" style="117" customWidth="1"/>
    <col min="7171" max="7171" width="10.453125" style="117" customWidth="1"/>
    <col min="7172" max="7172" width="12.453125" style="117" customWidth="1"/>
    <col min="7173" max="7173" width="9.453125" style="117"/>
    <col min="7174" max="7174" width="10.453125" style="117" bestFit="1" customWidth="1"/>
    <col min="7175" max="7176" width="9.453125" style="117"/>
    <col min="7177" max="7177" width="9.54296875" style="117" bestFit="1" customWidth="1"/>
    <col min="7178" max="7420" width="9.453125" style="117"/>
    <col min="7421" max="7423" width="16.54296875" style="117" customWidth="1"/>
    <col min="7424" max="7424" width="15.54296875" style="117" customWidth="1"/>
    <col min="7425" max="7425" width="7.54296875" style="117" customWidth="1"/>
    <col min="7426" max="7426" width="11.54296875" style="117" customWidth="1"/>
    <col min="7427" max="7427" width="10.453125" style="117" customWidth="1"/>
    <col min="7428" max="7428" width="12.453125" style="117" customWidth="1"/>
    <col min="7429" max="7429" width="9.453125" style="117"/>
    <col min="7430" max="7430" width="10.453125" style="117" bestFit="1" customWidth="1"/>
    <col min="7431" max="7432" width="9.453125" style="117"/>
    <col min="7433" max="7433" width="9.54296875" style="117" bestFit="1" customWidth="1"/>
    <col min="7434" max="7676" width="9.453125" style="117"/>
    <col min="7677" max="7679" width="16.54296875" style="117" customWidth="1"/>
    <col min="7680" max="7680" width="15.54296875" style="117" customWidth="1"/>
    <col min="7681" max="7681" width="7.54296875" style="117" customWidth="1"/>
    <col min="7682" max="7682" width="11.54296875" style="117" customWidth="1"/>
    <col min="7683" max="7683" width="10.453125" style="117" customWidth="1"/>
    <col min="7684" max="7684" width="12.453125" style="117" customWidth="1"/>
    <col min="7685" max="7685" width="9.453125" style="117"/>
    <col min="7686" max="7686" width="10.453125" style="117" bestFit="1" customWidth="1"/>
    <col min="7687" max="7688" width="9.453125" style="117"/>
    <col min="7689" max="7689" width="9.54296875" style="117" bestFit="1" customWidth="1"/>
    <col min="7690" max="7932" width="9.453125" style="117"/>
    <col min="7933" max="7935" width="16.54296875" style="117" customWidth="1"/>
    <col min="7936" max="7936" width="15.54296875" style="117" customWidth="1"/>
    <col min="7937" max="7937" width="7.54296875" style="117" customWidth="1"/>
    <col min="7938" max="7938" width="11.54296875" style="117" customWidth="1"/>
    <col min="7939" max="7939" width="10.453125" style="117" customWidth="1"/>
    <col min="7940" max="7940" width="12.453125" style="117" customWidth="1"/>
    <col min="7941" max="7941" width="9.453125" style="117"/>
    <col min="7942" max="7942" width="10.453125" style="117" bestFit="1" customWidth="1"/>
    <col min="7943" max="7944" width="9.453125" style="117"/>
    <col min="7945" max="7945" width="9.54296875" style="117" bestFit="1" customWidth="1"/>
    <col min="7946" max="8188" width="9.453125" style="117"/>
    <col min="8189" max="8191" width="16.54296875" style="117" customWidth="1"/>
    <col min="8192" max="8192" width="15.54296875" style="117" customWidth="1"/>
    <col min="8193" max="8193" width="7.54296875" style="117" customWidth="1"/>
    <col min="8194" max="8194" width="11.54296875" style="117" customWidth="1"/>
    <col min="8195" max="8195" width="10.453125" style="117" customWidth="1"/>
    <col min="8196" max="8196" width="12.453125" style="117" customWidth="1"/>
    <col min="8197" max="8197" width="9.453125" style="117"/>
    <col min="8198" max="8198" width="10.453125" style="117" bestFit="1" customWidth="1"/>
    <col min="8199" max="8200" width="9.453125" style="117"/>
    <col min="8201" max="8201" width="9.54296875" style="117" bestFit="1" customWidth="1"/>
    <col min="8202" max="8444" width="9.453125" style="117"/>
    <col min="8445" max="8447" width="16.54296875" style="117" customWidth="1"/>
    <col min="8448" max="8448" width="15.54296875" style="117" customWidth="1"/>
    <col min="8449" max="8449" width="7.54296875" style="117" customWidth="1"/>
    <col min="8450" max="8450" width="11.54296875" style="117" customWidth="1"/>
    <col min="8451" max="8451" width="10.453125" style="117" customWidth="1"/>
    <col min="8452" max="8452" width="12.453125" style="117" customWidth="1"/>
    <col min="8453" max="8453" width="9.453125" style="117"/>
    <col min="8454" max="8454" width="10.453125" style="117" bestFit="1" customWidth="1"/>
    <col min="8455" max="8456" width="9.453125" style="117"/>
    <col min="8457" max="8457" width="9.54296875" style="117" bestFit="1" customWidth="1"/>
    <col min="8458" max="8700" width="9.453125" style="117"/>
    <col min="8701" max="8703" width="16.54296875" style="117" customWidth="1"/>
    <col min="8704" max="8704" width="15.54296875" style="117" customWidth="1"/>
    <col min="8705" max="8705" width="7.54296875" style="117" customWidth="1"/>
    <col min="8706" max="8706" width="11.54296875" style="117" customWidth="1"/>
    <col min="8707" max="8707" width="10.453125" style="117" customWidth="1"/>
    <col min="8708" max="8708" width="12.453125" style="117" customWidth="1"/>
    <col min="8709" max="8709" width="9.453125" style="117"/>
    <col min="8710" max="8710" width="10.453125" style="117" bestFit="1" customWidth="1"/>
    <col min="8711" max="8712" width="9.453125" style="117"/>
    <col min="8713" max="8713" width="9.54296875" style="117" bestFit="1" customWidth="1"/>
    <col min="8714" max="8956" width="9.453125" style="117"/>
    <col min="8957" max="8959" width="16.54296875" style="117" customWidth="1"/>
    <col min="8960" max="8960" width="15.54296875" style="117" customWidth="1"/>
    <col min="8961" max="8961" width="7.54296875" style="117" customWidth="1"/>
    <col min="8962" max="8962" width="11.54296875" style="117" customWidth="1"/>
    <col min="8963" max="8963" width="10.453125" style="117" customWidth="1"/>
    <col min="8964" max="8964" width="12.453125" style="117" customWidth="1"/>
    <col min="8965" max="8965" width="9.453125" style="117"/>
    <col min="8966" max="8966" width="10.453125" style="117" bestFit="1" customWidth="1"/>
    <col min="8967" max="8968" width="9.453125" style="117"/>
    <col min="8969" max="8969" width="9.54296875" style="117" bestFit="1" customWidth="1"/>
    <col min="8970" max="9212" width="9.453125" style="117"/>
    <col min="9213" max="9215" width="16.54296875" style="117" customWidth="1"/>
    <col min="9216" max="9216" width="15.54296875" style="117" customWidth="1"/>
    <col min="9217" max="9217" width="7.54296875" style="117" customWidth="1"/>
    <col min="9218" max="9218" width="11.54296875" style="117" customWidth="1"/>
    <col min="9219" max="9219" width="10.453125" style="117" customWidth="1"/>
    <col min="9220" max="9220" width="12.453125" style="117" customWidth="1"/>
    <col min="9221" max="9221" width="9.453125" style="117"/>
    <col min="9222" max="9222" width="10.453125" style="117" bestFit="1" customWidth="1"/>
    <col min="9223" max="9224" width="9.453125" style="117"/>
    <col min="9225" max="9225" width="9.54296875" style="117" bestFit="1" customWidth="1"/>
    <col min="9226" max="9468" width="9.453125" style="117"/>
    <col min="9469" max="9471" width="16.54296875" style="117" customWidth="1"/>
    <col min="9472" max="9472" width="15.54296875" style="117" customWidth="1"/>
    <col min="9473" max="9473" width="7.54296875" style="117" customWidth="1"/>
    <col min="9474" max="9474" width="11.54296875" style="117" customWidth="1"/>
    <col min="9475" max="9475" width="10.453125" style="117" customWidth="1"/>
    <col min="9476" max="9476" width="12.453125" style="117" customWidth="1"/>
    <col min="9477" max="9477" width="9.453125" style="117"/>
    <col min="9478" max="9478" width="10.453125" style="117" bestFit="1" customWidth="1"/>
    <col min="9479" max="9480" width="9.453125" style="117"/>
    <col min="9481" max="9481" width="9.54296875" style="117" bestFit="1" customWidth="1"/>
    <col min="9482" max="9724" width="9.453125" style="117"/>
    <col min="9725" max="9727" width="16.54296875" style="117" customWidth="1"/>
    <col min="9728" max="9728" width="15.54296875" style="117" customWidth="1"/>
    <col min="9729" max="9729" width="7.54296875" style="117" customWidth="1"/>
    <col min="9730" max="9730" width="11.54296875" style="117" customWidth="1"/>
    <col min="9731" max="9731" width="10.453125" style="117" customWidth="1"/>
    <col min="9732" max="9732" width="12.453125" style="117" customWidth="1"/>
    <col min="9733" max="9733" width="9.453125" style="117"/>
    <col min="9734" max="9734" width="10.453125" style="117" bestFit="1" customWidth="1"/>
    <col min="9735" max="9736" width="9.453125" style="117"/>
    <col min="9737" max="9737" width="9.54296875" style="117" bestFit="1" customWidth="1"/>
    <col min="9738" max="9980" width="9.453125" style="117"/>
    <col min="9981" max="9983" width="16.54296875" style="117" customWidth="1"/>
    <col min="9984" max="9984" width="15.54296875" style="117" customWidth="1"/>
    <col min="9985" max="9985" width="7.54296875" style="117" customWidth="1"/>
    <col min="9986" max="9986" width="11.54296875" style="117" customWidth="1"/>
    <col min="9987" max="9987" width="10.453125" style="117" customWidth="1"/>
    <col min="9988" max="9988" width="12.453125" style="117" customWidth="1"/>
    <col min="9989" max="9989" width="9.453125" style="117"/>
    <col min="9990" max="9990" width="10.453125" style="117" bestFit="1" customWidth="1"/>
    <col min="9991" max="9992" width="9.453125" style="117"/>
    <col min="9993" max="9993" width="9.54296875" style="117" bestFit="1" customWidth="1"/>
    <col min="9994" max="10236" width="9.453125" style="117"/>
    <col min="10237" max="10239" width="16.54296875" style="117" customWidth="1"/>
    <col min="10240" max="10240" width="15.54296875" style="117" customWidth="1"/>
    <col min="10241" max="10241" width="7.54296875" style="117" customWidth="1"/>
    <col min="10242" max="10242" width="11.54296875" style="117" customWidth="1"/>
    <col min="10243" max="10243" width="10.453125" style="117" customWidth="1"/>
    <col min="10244" max="10244" width="12.453125" style="117" customWidth="1"/>
    <col min="10245" max="10245" width="9.453125" style="117"/>
    <col min="10246" max="10246" width="10.453125" style="117" bestFit="1" customWidth="1"/>
    <col min="10247" max="10248" width="9.453125" style="117"/>
    <col min="10249" max="10249" width="9.54296875" style="117" bestFit="1" customWidth="1"/>
    <col min="10250" max="10492" width="9.453125" style="117"/>
    <col min="10493" max="10495" width="16.54296875" style="117" customWidth="1"/>
    <col min="10496" max="10496" width="15.54296875" style="117" customWidth="1"/>
    <col min="10497" max="10497" width="7.54296875" style="117" customWidth="1"/>
    <col min="10498" max="10498" width="11.54296875" style="117" customWidth="1"/>
    <col min="10499" max="10499" width="10.453125" style="117" customWidth="1"/>
    <col min="10500" max="10500" width="12.453125" style="117" customWidth="1"/>
    <col min="10501" max="10501" width="9.453125" style="117"/>
    <col min="10502" max="10502" width="10.453125" style="117" bestFit="1" customWidth="1"/>
    <col min="10503" max="10504" width="9.453125" style="117"/>
    <col min="10505" max="10505" width="9.54296875" style="117" bestFit="1" customWidth="1"/>
    <col min="10506" max="10748" width="9.453125" style="117"/>
    <col min="10749" max="10751" width="16.54296875" style="117" customWidth="1"/>
    <col min="10752" max="10752" width="15.54296875" style="117" customWidth="1"/>
    <col min="10753" max="10753" width="7.54296875" style="117" customWidth="1"/>
    <col min="10754" max="10754" width="11.54296875" style="117" customWidth="1"/>
    <col min="10755" max="10755" width="10.453125" style="117" customWidth="1"/>
    <col min="10756" max="10756" width="12.453125" style="117" customWidth="1"/>
    <col min="10757" max="10757" width="9.453125" style="117"/>
    <col min="10758" max="10758" width="10.453125" style="117" bestFit="1" customWidth="1"/>
    <col min="10759" max="10760" width="9.453125" style="117"/>
    <col min="10761" max="10761" width="9.54296875" style="117" bestFit="1" customWidth="1"/>
    <col min="10762" max="11004" width="9.453125" style="117"/>
    <col min="11005" max="11007" width="16.54296875" style="117" customWidth="1"/>
    <col min="11008" max="11008" width="15.54296875" style="117" customWidth="1"/>
    <col min="11009" max="11009" width="7.54296875" style="117" customWidth="1"/>
    <col min="11010" max="11010" width="11.54296875" style="117" customWidth="1"/>
    <col min="11011" max="11011" width="10.453125" style="117" customWidth="1"/>
    <col min="11012" max="11012" width="12.453125" style="117" customWidth="1"/>
    <col min="11013" max="11013" width="9.453125" style="117"/>
    <col min="11014" max="11014" width="10.453125" style="117" bestFit="1" customWidth="1"/>
    <col min="11015" max="11016" width="9.453125" style="117"/>
    <col min="11017" max="11017" width="9.54296875" style="117" bestFit="1" customWidth="1"/>
    <col min="11018" max="11260" width="9.453125" style="117"/>
    <col min="11261" max="11263" width="16.54296875" style="117" customWidth="1"/>
    <col min="11264" max="11264" width="15.54296875" style="117" customWidth="1"/>
    <col min="11265" max="11265" width="7.54296875" style="117" customWidth="1"/>
    <col min="11266" max="11266" width="11.54296875" style="117" customWidth="1"/>
    <col min="11267" max="11267" width="10.453125" style="117" customWidth="1"/>
    <col min="11268" max="11268" width="12.453125" style="117" customWidth="1"/>
    <col min="11269" max="11269" width="9.453125" style="117"/>
    <col min="11270" max="11270" width="10.453125" style="117" bestFit="1" customWidth="1"/>
    <col min="11271" max="11272" width="9.453125" style="117"/>
    <col min="11273" max="11273" width="9.54296875" style="117" bestFit="1" customWidth="1"/>
    <col min="11274" max="11516" width="9.453125" style="117"/>
    <col min="11517" max="11519" width="16.54296875" style="117" customWidth="1"/>
    <col min="11520" max="11520" width="15.54296875" style="117" customWidth="1"/>
    <col min="11521" max="11521" width="7.54296875" style="117" customWidth="1"/>
    <col min="11522" max="11522" width="11.54296875" style="117" customWidth="1"/>
    <col min="11523" max="11523" width="10.453125" style="117" customWidth="1"/>
    <col min="11524" max="11524" width="12.453125" style="117" customWidth="1"/>
    <col min="11525" max="11525" width="9.453125" style="117"/>
    <col min="11526" max="11526" width="10.453125" style="117" bestFit="1" customWidth="1"/>
    <col min="11527" max="11528" width="9.453125" style="117"/>
    <col min="11529" max="11529" width="9.54296875" style="117" bestFit="1" customWidth="1"/>
    <col min="11530" max="11772" width="9.453125" style="117"/>
    <col min="11773" max="11775" width="16.54296875" style="117" customWidth="1"/>
    <col min="11776" max="11776" width="15.54296875" style="117" customWidth="1"/>
    <col min="11777" max="11777" width="7.54296875" style="117" customWidth="1"/>
    <col min="11778" max="11778" width="11.54296875" style="117" customWidth="1"/>
    <col min="11779" max="11779" width="10.453125" style="117" customWidth="1"/>
    <col min="11780" max="11780" width="12.453125" style="117" customWidth="1"/>
    <col min="11781" max="11781" width="9.453125" style="117"/>
    <col min="11782" max="11782" width="10.453125" style="117" bestFit="1" customWidth="1"/>
    <col min="11783" max="11784" width="9.453125" style="117"/>
    <col min="11785" max="11785" width="9.54296875" style="117" bestFit="1" customWidth="1"/>
    <col min="11786" max="12028" width="9.453125" style="117"/>
    <col min="12029" max="12031" width="16.54296875" style="117" customWidth="1"/>
    <col min="12032" max="12032" width="15.54296875" style="117" customWidth="1"/>
    <col min="12033" max="12033" width="7.54296875" style="117" customWidth="1"/>
    <col min="12034" max="12034" width="11.54296875" style="117" customWidth="1"/>
    <col min="12035" max="12035" width="10.453125" style="117" customWidth="1"/>
    <col min="12036" max="12036" width="12.453125" style="117" customWidth="1"/>
    <col min="12037" max="12037" width="9.453125" style="117"/>
    <col min="12038" max="12038" width="10.453125" style="117" bestFit="1" customWidth="1"/>
    <col min="12039" max="12040" width="9.453125" style="117"/>
    <col min="12041" max="12041" width="9.54296875" style="117" bestFit="1" customWidth="1"/>
    <col min="12042" max="12284" width="9.453125" style="117"/>
    <col min="12285" max="12287" width="16.54296875" style="117" customWidth="1"/>
    <col min="12288" max="12288" width="15.54296875" style="117" customWidth="1"/>
    <col min="12289" max="12289" width="7.54296875" style="117" customWidth="1"/>
    <col min="12290" max="12290" width="11.54296875" style="117" customWidth="1"/>
    <col min="12291" max="12291" width="10.453125" style="117" customWidth="1"/>
    <col min="12292" max="12292" width="12.453125" style="117" customWidth="1"/>
    <col min="12293" max="12293" width="9.453125" style="117"/>
    <col min="12294" max="12294" width="10.453125" style="117" bestFit="1" customWidth="1"/>
    <col min="12295" max="12296" width="9.453125" style="117"/>
    <col min="12297" max="12297" width="9.54296875" style="117" bestFit="1" customWidth="1"/>
    <col min="12298" max="12540" width="9.453125" style="117"/>
    <col min="12541" max="12543" width="16.54296875" style="117" customWidth="1"/>
    <col min="12544" max="12544" width="15.54296875" style="117" customWidth="1"/>
    <col min="12545" max="12545" width="7.54296875" style="117" customWidth="1"/>
    <col min="12546" max="12546" width="11.54296875" style="117" customWidth="1"/>
    <col min="12547" max="12547" width="10.453125" style="117" customWidth="1"/>
    <col min="12548" max="12548" width="12.453125" style="117" customWidth="1"/>
    <col min="12549" max="12549" width="9.453125" style="117"/>
    <col min="12550" max="12550" width="10.453125" style="117" bestFit="1" customWidth="1"/>
    <col min="12551" max="12552" width="9.453125" style="117"/>
    <col min="12553" max="12553" width="9.54296875" style="117" bestFit="1" customWidth="1"/>
    <col min="12554" max="12796" width="9.453125" style="117"/>
    <col min="12797" max="12799" width="16.54296875" style="117" customWidth="1"/>
    <col min="12800" max="12800" width="15.54296875" style="117" customWidth="1"/>
    <col min="12801" max="12801" width="7.54296875" style="117" customWidth="1"/>
    <col min="12802" max="12802" width="11.54296875" style="117" customWidth="1"/>
    <col min="12803" max="12803" width="10.453125" style="117" customWidth="1"/>
    <col min="12804" max="12804" width="12.453125" style="117" customWidth="1"/>
    <col min="12805" max="12805" width="9.453125" style="117"/>
    <col min="12806" max="12806" width="10.453125" style="117" bestFit="1" customWidth="1"/>
    <col min="12807" max="12808" width="9.453125" style="117"/>
    <col min="12809" max="12809" width="9.54296875" style="117" bestFit="1" customWidth="1"/>
    <col min="12810" max="13052" width="9.453125" style="117"/>
    <col min="13053" max="13055" width="16.54296875" style="117" customWidth="1"/>
    <col min="13056" max="13056" width="15.54296875" style="117" customWidth="1"/>
    <col min="13057" max="13057" width="7.54296875" style="117" customWidth="1"/>
    <col min="13058" max="13058" width="11.54296875" style="117" customWidth="1"/>
    <col min="13059" max="13059" width="10.453125" style="117" customWidth="1"/>
    <col min="13060" max="13060" width="12.453125" style="117" customWidth="1"/>
    <col min="13061" max="13061" width="9.453125" style="117"/>
    <col min="13062" max="13062" width="10.453125" style="117" bestFit="1" customWidth="1"/>
    <col min="13063" max="13064" width="9.453125" style="117"/>
    <col min="13065" max="13065" width="9.54296875" style="117" bestFit="1" customWidth="1"/>
    <col min="13066" max="13308" width="9.453125" style="117"/>
    <col min="13309" max="13311" width="16.54296875" style="117" customWidth="1"/>
    <col min="13312" max="13312" width="15.54296875" style="117" customWidth="1"/>
    <col min="13313" max="13313" width="7.54296875" style="117" customWidth="1"/>
    <col min="13314" max="13314" width="11.54296875" style="117" customWidth="1"/>
    <col min="13315" max="13315" width="10.453125" style="117" customWidth="1"/>
    <col min="13316" max="13316" width="12.453125" style="117" customWidth="1"/>
    <col min="13317" max="13317" width="9.453125" style="117"/>
    <col min="13318" max="13318" width="10.453125" style="117" bestFit="1" customWidth="1"/>
    <col min="13319" max="13320" width="9.453125" style="117"/>
    <col min="13321" max="13321" width="9.54296875" style="117" bestFit="1" customWidth="1"/>
    <col min="13322" max="13564" width="9.453125" style="117"/>
    <col min="13565" max="13567" width="16.54296875" style="117" customWidth="1"/>
    <col min="13568" max="13568" width="15.54296875" style="117" customWidth="1"/>
    <col min="13569" max="13569" width="7.54296875" style="117" customWidth="1"/>
    <col min="13570" max="13570" width="11.54296875" style="117" customWidth="1"/>
    <col min="13571" max="13571" width="10.453125" style="117" customWidth="1"/>
    <col min="13572" max="13572" width="12.453125" style="117" customWidth="1"/>
    <col min="13573" max="13573" width="9.453125" style="117"/>
    <col min="13574" max="13574" width="10.453125" style="117" bestFit="1" customWidth="1"/>
    <col min="13575" max="13576" width="9.453125" style="117"/>
    <col min="13577" max="13577" width="9.54296875" style="117" bestFit="1" customWidth="1"/>
    <col min="13578" max="13820" width="9.453125" style="117"/>
    <col min="13821" max="13823" width="16.54296875" style="117" customWidth="1"/>
    <col min="13824" max="13824" width="15.54296875" style="117" customWidth="1"/>
    <col min="13825" max="13825" width="7.54296875" style="117" customWidth="1"/>
    <col min="13826" max="13826" width="11.54296875" style="117" customWidth="1"/>
    <col min="13827" max="13827" width="10.453125" style="117" customWidth="1"/>
    <col min="13828" max="13828" width="12.453125" style="117" customWidth="1"/>
    <col min="13829" max="13829" width="9.453125" style="117"/>
    <col min="13830" max="13830" width="10.453125" style="117" bestFit="1" customWidth="1"/>
    <col min="13831" max="13832" width="9.453125" style="117"/>
    <col min="13833" max="13833" width="9.54296875" style="117" bestFit="1" customWidth="1"/>
    <col min="13834" max="14076" width="9.453125" style="117"/>
    <col min="14077" max="14079" width="16.54296875" style="117" customWidth="1"/>
    <col min="14080" max="14080" width="15.54296875" style="117" customWidth="1"/>
    <col min="14081" max="14081" width="7.54296875" style="117" customWidth="1"/>
    <col min="14082" max="14082" width="11.54296875" style="117" customWidth="1"/>
    <col min="14083" max="14083" width="10.453125" style="117" customWidth="1"/>
    <col min="14084" max="14084" width="12.453125" style="117" customWidth="1"/>
    <col min="14085" max="14085" width="9.453125" style="117"/>
    <col min="14086" max="14086" width="10.453125" style="117" bestFit="1" customWidth="1"/>
    <col min="14087" max="14088" width="9.453125" style="117"/>
    <col min="14089" max="14089" width="9.54296875" style="117" bestFit="1" customWidth="1"/>
    <col min="14090" max="14332" width="9.453125" style="117"/>
    <col min="14333" max="14335" width="16.54296875" style="117" customWidth="1"/>
    <col min="14336" max="14336" width="15.54296875" style="117" customWidth="1"/>
    <col min="14337" max="14337" width="7.54296875" style="117" customWidth="1"/>
    <col min="14338" max="14338" width="11.54296875" style="117" customWidth="1"/>
    <col min="14339" max="14339" width="10.453125" style="117" customWidth="1"/>
    <col min="14340" max="14340" width="12.453125" style="117" customWidth="1"/>
    <col min="14341" max="14341" width="9.453125" style="117"/>
    <col min="14342" max="14342" width="10.453125" style="117" bestFit="1" customWidth="1"/>
    <col min="14343" max="14344" width="9.453125" style="117"/>
    <col min="14345" max="14345" width="9.54296875" style="117" bestFit="1" customWidth="1"/>
    <col min="14346" max="14588" width="9.453125" style="117"/>
    <col min="14589" max="14591" width="16.54296875" style="117" customWidth="1"/>
    <col min="14592" max="14592" width="15.54296875" style="117" customWidth="1"/>
    <col min="14593" max="14593" width="7.54296875" style="117" customWidth="1"/>
    <col min="14594" max="14594" width="11.54296875" style="117" customWidth="1"/>
    <col min="14595" max="14595" width="10.453125" style="117" customWidth="1"/>
    <col min="14596" max="14596" width="12.453125" style="117" customWidth="1"/>
    <col min="14597" max="14597" width="9.453125" style="117"/>
    <col min="14598" max="14598" width="10.453125" style="117" bestFit="1" customWidth="1"/>
    <col min="14599" max="14600" width="9.453125" style="117"/>
    <col min="14601" max="14601" width="9.54296875" style="117" bestFit="1" customWidth="1"/>
    <col min="14602" max="14844" width="9.453125" style="117"/>
    <col min="14845" max="14847" width="16.54296875" style="117" customWidth="1"/>
    <col min="14848" max="14848" width="15.54296875" style="117" customWidth="1"/>
    <col min="14849" max="14849" width="7.54296875" style="117" customWidth="1"/>
    <col min="14850" max="14850" width="11.54296875" style="117" customWidth="1"/>
    <col min="14851" max="14851" width="10.453125" style="117" customWidth="1"/>
    <col min="14852" max="14852" width="12.453125" style="117" customWidth="1"/>
    <col min="14853" max="14853" width="9.453125" style="117"/>
    <col min="14854" max="14854" width="10.453125" style="117" bestFit="1" customWidth="1"/>
    <col min="14855" max="14856" width="9.453125" style="117"/>
    <col min="14857" max="14857" width="9.54296875" style="117" bestFit="1" customWidth="1"/>
    <col min="14858" max="15100" width="9.453125" style="117"/>
    <col min="15101" max="15103" width="16.54296875" style="117" customWidth="1"/>
    <col min="15104" max="15104" width="15.54296875" style="117" customWidth="1"/>
    <col min="15105" max="15105" width="7.54296875" style="117" customWidth="1"/>
    <col min="15106" max="15106" width="11.54296875" style="117" customWidth="1"/>
    <col min="15107" max="15107" width="10.453125" style="117" customWidth="1"/>
    <col min="15108" max="15108" width="12.453125" style="117" customWidth="1"/>
    <col min="15109" max="15109" width="9.453125" style="117"/>
    <col min="15110" max="15110" width="10.453125" style="117" bestFit="1" customWidth="1"/>
    <col min="15111" max="15112" width="9.453125" style="117"/>
    <col min="15113" max="15113" width="9.54296875" style="117" bestFit="1" customWidth="1"/>
    <col min="15114" max="15356" width="9.453125" style="117"/>
    <col min="15357" max="15359" width="16.54296875" style="117" customWidth="1"/>
    <col min="15360" max="15360" width="15.54296875" style="117" customWidth="1"/>
    <col min="15361" max="15361" width="7.54296875" style="117" customWidth="1"/>
    <col min="15362" max="15362" width="11.54296875" style="117" customWidth="1"/>
    <col min="15363" max="15363" width="10.453125" style="117" customWidth="1"/>
    <col min="15364" max="15364" width="12.453125" style="117" customWidth="1"/>
    <col min="15365" max="15365" width="9.453125" style="117"/>
    <col min="15366" max="15366" width="10.453125" style="117" bestFit="1" customWidth="1"/>
    <col min="15367" max="15368" width="9.453125" style="117"/>
    <col min="15369" max="15369" width="9.54296875" style="117" bestFit="1" customWidth="1"/>
    <col min="15370" max="15612" width="9.453125" style="117"/>
    <col min="15613" max="15615" width="16.54296875" style="117" customWidth="1"/>
    <col min="15616" max="15616" width="15.54296875" style="117" customWidth="1"/>
    <col min="15617" max="15617" width="7.54296875" style="117" customWidth="1"/>
    <col min="15618" max="15618" width="11.54296875" style="117" customWidth="1"/>
    <col min="15619" max="15619" width="10.453125" style="117" customWidth="1"/>
    <col min="15620" max="15620" width="12.453125" style="117" customWidth="1"/>
    <col min="15621" max="15621" width="9.453125" style="117"/>
    <col min="15622" max="15622" width="10.453125" style="117" bestFit="1" customWidth="1"/>
    <col min="15623" max="15624" width="9.453125" style="117"/>
    <col min="15625" max="15625" width="9.54296875" style="117" bestFit="1" customWidth="1"/>
    <col min="15626" max="15868" width="9.453125" style="117"/>
    <col min="15869" max="15871" width="16.54296875" style="117" customWidth="1"/>
    <col min="15872" max="15872" width="15.54296875" style="117" customWidth="1"/>
    <col min="15873" max="15873" width="7.54296875" style="117" customWidth="1"/>
    <col min="15874" max="15874" width="11.54296875" style="117" customWidth="1"/>
    <col min="15875" max="15875" width="10.453125" style="117" customWidth="1"/>
    <col min="15876" max="15876" width="12.453125" style="117" customWidth="1"/>
    <col min="15877" max="15877" width="9.453125" style="117"/>
    <col min="15878" max="15878" width="10.453125" style="117" bestFit="1" customWidth="1"/>
    <col min="15879" max="15880" width="9.453125" style="117"/>
    <col min="15881" max="15881" width="9.54296875" style="117" bestFit="1" customWidth="1"/>
    <col min="15882" max="16124" width="9.453125" style="117"/>
    <col min="16125" max="16127" width="16.54296875" style="117" customWidth="1"/>
    <col min="16128" max="16128" width="15.54296875" style="117" customWidth="1"/>
    <col min="16129" max="16129" width="7.54296875" style="117" customWidth="1"/>
    <col min="16130" max="16130" width="11.54296875" style="117" customWidth="1"/>
    <col min="16131" max="16131" width="10.453125" style="117" customWidth="1"/>
    <col min="16132" max="16132" width="12.453125" style="117" customWidth="1"/>
    <col min="16133" max="16133" width="9.453125" style="117"/>
    <col min="16134" max="16134" width="10.453125" style="117" bestFit="1" customWidth="1"/>
    <col min="16135" max="16136" width="9.453125" style="117"/>
    <col min="16137" max="16137" width="9.54296875" style="117" bestFit="1" customWidth="1"/>
    <col min="16138" max="16384" width="9.453125" style="117"/>
  </cols>
  <sheetData>
    <row r="1" spans="2:24" ht="26.15" customHeight="1"/>
    <row r="2" spans="2:24" ht="21">
      <c r="B2" s="11" t="s">
        <v>962</v>
      </c>
      <c r="F2" s="584"/>
      <c r="G2" s="326"/>
      <c r="H2" s="326"/>
      <c r="I2" s="326"/>
    </row>
    <row r="3" spans="2:24" ht="21">
      <c r="B3" s="11"/>
      <c r="F3" s="584"/>
      <c r="G3" s="326"/>
      <c r="H3" s="326"/>
      <c r="I3" s="326"/>
    </row>
    <row r="4" spans="2:24">
      <c r="B4" s="11" t="s">
        <v>672</v>
      </c>
      <c r="C4" s="116"/>
      <c r="D4" s="116"/>
      <c r="E4" s="116"/>
      <c r="F4" s="116"/>
      <c r="G4" s="116"/>
      <c r="H4" s="116"/>
      <c r="I4" s="116"/>
    </row>
    <row r="5" spans="2:24">
      <c r="B5" s="5"/>
      <c r="C5" s="116"/>
      <c r="D5" s="116"/>
      <c r="E5" s="116"/>
      <c r="F5" s="116"/>
      <c r="G5" s="1666"/>
      <c r="H5" s="1666"/>
      <c r="I5" s="1666"/>
    </row>
    <row r="6" spans="2:24" ht="13.5" customHeight="1" thickBot="1">
      <c r="B6" s="3" t="s">
        <v>5857</v>
      </c>
      <c r="C6" s="116"/>
      <c r="D6" s="116"/>
      <c r="E6" s="116"/>
      <c r="F6" s="116"/>
      <c r="G6" s="1667"/>
      <c r="H6" s="1667"/>
      <c r="I6" s="1667"/>
    </row>
    <row r="7" spans="2:24" ht="26.9" customHeight="1">
      <c r="B7" s="1668" t="s">
        <v>5858</v>
      </c>
      <c r="C7" s="1390" t="s">
        <v>5859</v>
      </c>
      <c r="D7" s="1390"/>
      <c r="E7" s="1390" t="s">
        <v>5860</v>
      </c>
      <c r="F7" s="1390"/>
      <c r="G7" s="1390" t="s">
        <v>5861</v>
      </c>
      <c r="H7" s="1390"/>
      <c r="I7" s="1390" t="s">
        <v>5862</v>
      </c>
      <c r="J7" s="1390"/>
      <c r="K7" s="1390" t="s">
        <v>5863</v>
      </c>
      <c r="L7" s="1390"/>
      <c r="M7" s="1390" t="s">
        <v>1738</v>
      </c>
      <c r="N7" s="1390"/>
      <c r="O7" s="1390" t="s">
        <v>5864</v>
      </c>
      <c r="P7" s="1390"/>
    </row>
    <row r="8" spans="2:24" ht="32.9" customHeight="1" thickBot="1">
      <c r="B8" s="1669"/>
      <c r="C8" s="212" t="s">
        <v>5865</v>
      </c>
      <c r="D8" s="212" t="s">
        <v>5866</v>
      </c>
      <c r="E8" s="212" t="s">
        <v>5867</v>
      </c>
      <c r="F8" s="212" t="s">
        <v>5868</v>
      </c>
      <c r="G8" s="212" t="s">
        <v>5869</v>
      </c>
      <c r="H8" s="212" t="s">
        <v>5870</v>
      </c>
      <c r="I8" s="212" t="s">
        <v>5871</v>
      </c>
      <c r="J8" s="212" t="s">
        <v>5872</v>
      </c>
      <c r="K8" s="212" t="s">
        <v>5873</v>
      </c>
      <c r="L8" s="212" t="s">
        <v>5874</v>
      </c>
      <c r="M8" s="212" t="s">
        <v>5875</v>
      </c>
      <c r="N8" s="212" t="s">
        <v>5876</v>
      </c>
      <c r="O8" s="212" t="s">
        <v>5877</v>
      </c>
      <c r="P8" s="212" t="s">
        <v>5878</v>
      </c>
    </row>
    <row r="9" spans="2:24" s="331" customFormat="1" ht="18" customHeight="1" thickBot="1">
      <c r="B9" s="476" t="s">
        <v>4</v>
      </c>
      <c r="C9" s="585">
        <v>1990</v>
      </c>
      <c r="D9" s="586">
        <v>1714.5</v>
      </c>
      <c r="E9" s="587">
        <v>0</v>
      </c>
      <c r="F9" s="587">
        <v>0</v>
      </c>
      <c r="G9" s="587">
        <v>0</v>
      </c>
      <c r="H9" s="587">
        <v>0</v>
      </c>
      <c r="I9" s="587">
        <v>0</v>
      </c>
      <c r="J9" s="587">
        <v>0</v>
      </c>
      <c r="K9" s="587">
        <v>0</v>
      </c>
      <c r="L9" s="587">
        <v>0</v>
      </c>
      <c r="M9" s="587">
        <v>0</v>
      </c>
      <c r="N9" s="587">
        <v>0</v>
      </c>
      <c r="O9" s="587">
        <f>SUM(C9,E9,G9,I9,K9)</f>
        <v>1990</v>
      </c>
      <c r="P9" s="586">
        <f>SUM(D9,F9,H9,J9,L9)</f>
        <v>1714.5</v>
      </c>
    </row>
    <row r="10" spans="2:24" ht="14.25" customHeight="1">
      <c r="B10" s="171"/>
      <c r="C10" s="172"/>
      <c r="D10" s="172"/>
      <c r="E10" s="172"/>
      <c r="F10" s="172"/>
      <c r="G10" s="172"/>
      <c r="H10" s="172"/>
      <c r="I10" s="172"/>
      <c r="J10" s="172"/>
      <c r="K10" s="172"/>
      <c r="L10" s="172"/>
      <c r="M10" s="172"/>
      <c r="N10" s="172"/>
      <c r="O10" s="172"/>
      <c r="P10" s="172"/>
    </row>
    <row r="11" spans="2:24" ht="21">
      <c r="B11" s="5" t="s">
        <v>119</v>
      </c>
      <c r="C11" s="12"/>
      <c r="D11" s="12"/>
      <c r="E11" s="12"/>
      <c r="F11" s="454"/>
      <c r="G11" s="326"/>
      <c r="H11" s="326"/>
      <c r="I11" s="326"/>
      <c r="J11" s="12"/>
      <c r="K11" s="12"/>
      <c r="L11" s="12"/>
      <c r="M11" s="12"/>
      <c r="N11" s="12"/>
      <c r="O11" s="12"/>
      <c r="P11" s="12"/>
      <c r="Q11" s="12"/>
      <c r="R11" s="4"/>
      <c r="S11" s="4"/>
      <c r="T11" s="4"/>
      <c r="U11" s="4"/>
      <c r="V11" s="4"/>
      <c r="W11" s="4"/>
      <c r="X11" s="4"/>
    </row>
    <row r="12" spans="2:24">
      <c r="B12" s="3"/>
      <c r="C12" s="12"/>
      <c r="D12" s="12"/>
      <c r="E12" s="12"/>
      <c r="F12" s="12"/>
      <c r="G12" s="12"/>
      <c r="H12" s="12"/>
      <c r="I12" s="12"/>
      <c r="J12" s="12"/>
      <c r="K12" s="12"/>
      <c r="L12" s="12"/>
      <c r="M12" s="12"/>
      <c r="N12" s="12"/>
      <c r="O12" s="12"/>
      <c r="P12" s="12"/>
      <c r="Q12" s="12"/>
      <c r="R12" s="4"/>
      <c r="S12" s="4"/>
      <c r="T12" s="4"/>
      <c r="U12" s="4"/>
      <c r="V12" s="4"/>
      <c r="W12" s="4"/>
      <c r="X12" s="4"/>
    </row>
    <row r="13" spans="2:24">
      <c r="B13" s="3" t="s">
        <v>120</v>
      </c>
      <c r="C13" s="12"/>
      <c r="D13" s="12"/>
      <c r="E13" s="12"/>
      <c r="F13" s="12"/>
      <c r="G13" s="12"/>
      <c r="H13" s="12"/>
      <c r="I13" s="12"/>
      <c r="J13" s="12"/>
      <c r="K13" s="12"/>
      <c r="L13" s="12"/>
      <c r="M13" s="12"/>
      <c r="N13" s="12"/>
      <c r="O13" s="12"/>
      <c r="P13" s="12"/>
      <c r="Q13" s="12"/>
      <c r="R13" s="4"/>
      <c r="S13" s="4"/>
      <c r="T13" s="4"/>
      <c r="U13" s="4"/>
      <c r="V13" s="4"/>
      <c r="W13" s="4"/>
      <c r="X13" s="4"/>
    </row>
    <row r="14" spans="2:24">
      <c r="B14" s="13"/>
      <c r="C14" s="12"/>
      <c r="D14" s="12"/>
      <c r="E14" s="12"/>
      <c r="F14" s="12"/>
      <c r="G14" s="12"/>
      <c r="H14" s="12"/>
      <c r="I14" s="12"/>
      <c r="J14" s="12"/>
      <c r="K14" s="12"/>
      <c r="L14" s="12"/>
      <c r="M14" s="12"/>
      <c r="N14" s="12"/>
      <c r="O14" s="12"/>
      <c r="P14" s="12"/>
      <c r="Q14" s="12"/>
      <c r="R14" s="4"/>
      <c r="S14" s="4"/>
      <c r="T14" s="4"/>
      <c r="U14" s="4"/>
      <c r="V14" s="4"/>
      <c r="W14" s="4"/>
      <c r="X14" s="4"/>
    </row>
    <row r="15" spans="2:24">
      <c r="B15" s="3" t="s">
        <v>121</v>
      </c>
      <c r="C15" s="12"/>
      <c r="D15" s="12"/>
      <c r="E15" s="12"/>
      <c r="F15" s="12"/>
      <c r="G15" s="12"/>
      <c r="H15" s="12"/>
      <c r="I15" s="12"/>
      <c r="J15" s="12"/>
      <c r="K15" s="12"/>
      <c r="L15" s="12"/>
      <c r="M15" s="12"/>
      <c r="N15" s="12"/>
      <c r="O15" s="12"/>
      <c r="P15" s="12"/>
      <c r="Q15" s="12"/>
      <c r="R15" s="4"/>
      <c r="S15" s="4"/>
      <c r="T15" s="4"/>
      <c r="U15" s="4"/>
      <c r="V15" s="4"/>
      <c r="W15" s="4"/>
      <c r="X15" s="4"/>
    </row>
    <row r="16" spans="2:24" ht="13" thickBot="1">
      <c r="B16" s="3"/>
      <c r="C16" s="12"/>
      <c r="D16" s="12"/>
      <c r="E16" s="12"/>
      <c r="F16" s="12"/>
      <c r="G16" s="12"/>
      <c r="H16" s="12"/>
      <c r="I16" s="12"/>
      <c r="J16" s="12"/>
      <c r="K16" s="12"/>
      <c r="L16" s="503"/>
      <c r="M16" s="503"/>
      <c r="N16" s="503"/>
      <c r="O16" s="12"/>
      <c r="P16" s="12"/>
      <c r="Q16" s="12"/>
      <c r="R16" s="12"/>
      <c r="S16" s="12"/>
      <c r="T16" s="12"/>
      <c r="U16" s="12"/>
      <c r="V16" s="12"/>
      <c r="W16" s="12"/>
      <c r="X16" s="12"/>
    </row>
    <row r="17" spans="2:24" ht="12.65" customHeight="1">
      <c r="B17" s="1390" t="s">
        <v>5879</v>
      </c>
      <c r="C17" s="1390" t="s">
        <v>5880</v>
      </c>
      <c r="D17" s="1" t="s">
        <v>15</v>
      </c>
      <c r="E17" s="1390" t="s">
        <v>5881</v>
      </c>
      <c r="F17" s="1390" t="s">
        <v>5882</v>
      </c>
      <c r="G17" s="1390" t="s">
        <v>5883</v>
      </c>
      <c r="H17" s="1390" t="s">
        <v>17</v>
      </c>
      <c r="I17" s="1390" t="s">
        <v>5884</v>
      </c>
      <c r="J17" s="1390" t="s">
        <v>5885</v>
      </c>
      <c r="K17" s="1390" t="s">
        <v>673</v>
      </c>
      <c r="L17" s="1390"/>
      <c r="M17" s="1390"/>
      <c r="N17" s="1"/>
      <c r="O17" s="1390" t="s">
        <v>247</v>
      </c>
      <c r="P17" s="1390" t="s">
        <v>58</v>
      </c>
      <c r="Q17" s="1384" t="s">
        <v>367</v>
      </c>
      <c r="R17" s="1384"/>
      <c r="S17" s="1384"/>
      <c r="T17" s="1384"/>
      <c r="U17" s="1384"/>
      <c r="V17" s="1384"/>
      <c r="W17" s="1384"/>
      <c r="X17" s="1384"/>
    </row>
    <row r="18" spans="2:24">
      <c r="B18" s="1391"/>
      <c r="C18" s="1391"/>
      <c r="D18" s="214"/>
      <c r="E18" s="1391"/>
      <c r="F18" s="1391"/>
      <c r="G18" s="1391"/>
      <c r="H18" s="1391"/>
      <c r="I18" s="1391"/>
      <c r="J18" s="1391"/>
      <c r="K18" s="1391"/>
      <c r="L18" s="1391"/>
      <c r="M18" s="1391"/>
      <c r="N18" s="214"/>
      <c r="O18" s="1391"/>
      <c r="P18" s="1391"/>
      <c r="Q18" s="1391" t="s">
        <v>5886</v>
      </c>
      <c r="R18" s="1391"/>
      <c r="S18" s="1391" t="s">
        <v>5887</v>
      </c>
      <c r="T18" s="1391"/>
      <c r="U18" s="1391" t="s">
        <v>5888</v>
      </c>
      <c r="V18" s="1391"/>
      <c r="W18" s="1391" t="s">
        <v>5889</v>
      </c>
      <c r="X18" s="1391"/>
    </row>
    <row r="19" spans="2:24" ht="13" thickBot="1">
      <c r="B19" s="1392"/>
      <c r="C19" s="1392"/>
      <c r="D19" s="212" t="s">
        <v>23</v>
      </c>
      <c r="E19" s="1392"/>
      <c r="F19" s="1392"/>
      <c r="G19" s="1392"/>
      <c r="H19" s="1392"/>
      <c r="I19" s="212" t="s">
        <v>24</v>
      </c>
      <c r="J19" s="212" t="s">
        <v>25</v>
      </c>
      <c r="K19" s="212" t="s">
        <v>5890</v>
      </c>
      <c r="L19" s="212" t="s">
        <v>5891</v>
      </c>
      <c r="M19" s="212" t="s">
        <v>5892</v>
      </c>
      <c r="N19" s="212" t="s">
        <v>5893</v>
      </c>
      <c r="O19" s="1392"/>
      <c r="P19" s="1392"/>
      <c r="Q19" s="212" t="s">
        <v>59</v>
      </c>
      <c r="R19" s="212" t="s">
        <v>5894</v>
      </c>
      <c r="S19" s="212" t="s">
        <v>5895</v>
      </c>
      <c r="T19" s="212" t="s">
        <v>5896</v>
      </c>
      <c r="U19" s="212" t="s">
        <v>5897</v>
      </c>
      <c r="V19" s="212" t="s">
        <v>5898</v>
      </c>
      <c r="W19" s="212" t="s">
        <v>5899</v>
      </c>
      <c r="X19" s="212" t="s">
        <v>5900</v>
      </c>
    </row>
    <row r="20" spans="2:24">
      <c r="B20" s="1663" t="s">
        <v>5901</v>
      </c>
      <c r="C20" s="1150" t="s">
        <v>927</v>
      </c>
      <c r="D20" s="1151" t="s">
        <v>5902</v>
      </c>
      <c r="E20" s="1151" t="s">
        <v>674</v>
      </c>
      <c r="F20" s="1152">
        <v>25762</v>
      </c>
      <c r="G20" s="1152">
        <v>31048</v>
      </c>
      <c r="H20" s="1152">
        <v>52932</v>
      </c>
      <c r="I20" s="511">
        <v>640</v>
      </c>
      <c r="J20" s="511">
        <v>509.8</v>
      </c>
      <c r="K20" s="512">
        <v>1110680</v>
      </c>
      <c r="L20" s="512"/>
      <c r="M20" s="512"/>
      <c r="N20" s="512"/>
      <c r="O20" s="514" t="s">
        <v>675</v>
      </c>
      <c r="P20" s="514" t="s">
        <v>147</v>
      </c>
      <c r="Q20" s="513">
        <v>30923</v>
      </c>
      <c r="R20" s="1153">
        <v>70993.024019999997</v>
      </c>
      <c r="S20" s="513"/>
      <c r="T20" s="1153"/>
      <c r="U20" s="513"/>
      <c r="V20" s="1153"/>
      <c r="W20" s="1154"/>
      <c r="X20" s="1155"/>
    </row>
    <row r="21" spans="2:24" ht="13" thickBot="1">
      <c r="B21" s="1664"/>
      <c r="C21" s="1156" t="s">
        <v>928</v>
      </c>
      <c r="D21" s="611" t="s">
        <v>5903</v>
      </c>
      <c r="E21" s="611" t="s">
        <v>5904</v>
      </c>
      <c r="F21" s="1157">
        <v>27177</v>
      </c>
      <c r="G21" s="1157">
        <v>36770</v>
      </c>
      <c r="H21" s="1157">
        <v>14824</v>
      </c>
      <c r="I21" s="610">
        <v>1350</v>
      </c>
      <c r="J21" s="610">
        <v>1204.7</v>
      </c>
      <c r="K21" s="610">
        <v>2666741</v>
      </c>
      <c r="L21" s="610"/>
      <c r="M21" s="610"/>
      <c r="N21" s="610"/>
      <c r="O21" s="611" t="s">
        <v>5905</v>
      </c>
      <c r="P21" s="611" t="s">
        <v>5906</v>
      </c>
      <c r="Q21" s="610">
        <v>70942</v>
      </c>
      <c r="R21" s="1158">
        <v>150675.70256999999</v>
      </c>
      <c r="S21" s="610"/>
      <c r="T21" s="1158"/>
      <c r="U21" s="610"/>
      <c r="V21" s="1158"/>
      <c r="W21" s="1159"/>
      <c r="X21" s="1160"/>
    </row>
    <row r="22" spans="2:24">
      <c r="B22" s="1388"/>
      <c r="C22" s="1388"/>
      <c r="D22" s="1388"/>
      <c r="E22" s="1388"/>
      <c r="F22" s="1388"/>
      <c r="G22" s="1388"/>
      <c r="H22" s="1388"/>
      <c r="I22" s="1388"/>
      <c r="J22" s="1388"/>
      <c r="K22" s="1388"/>
      <c r="L22" s="1388"/>
      <c r="M22" s="1388"/>
      <c r="N22" s="1388"/>
      <c r="O22" s="1388"/>
      <c r="P22" s="1388"/>
      <c r="Q22" s="1388"/>
      <c r="R22" s="504"/>
      <c r="S22" s="504"/>
      <c r="T22" s="504"/>
      <c r="U22" s="504"/>
      <c r="V22" s="504"/>
      <c r="W22" s="504"/>
      <c r="X22" s="504"/>
    </row>
    <row r="23" spans="2:24" ht="12.65" customHeight="1">
      <c r="B23" s="143" t="s">
        <v>676</v>
      </c>
      <c r="C23" s="98"/>
      <c r="D23" s="98"/>
      <c r="E23" s="98"/>
      <c r="F23" s="98"/>
      <c r="G23" s="98"/>
      <c r="H23" s="98"/>
      <c r="I23" s="98"/>
      <c r="J23" s="98"/>
      <c r="K23" s="98"/>
      <c r="L23" s="98"/>
      <c r="M23" s="98"/>
      <c r="N23" s="98"/>
      <c r="O23" s="4"/>
      <c r="P23" s="4"/>
      <c r="Q23" s="4"/>
      <c r="R23" s="4"/>
      <c r="S23" s="4"/>
      <c r="T23" s="4"/>
      <c r="U23" s="4"/>
      <c r="V23" s="4"/>
      <c r="W23" s="4"/>
      <c r="X23" s="4"/>
    </row>
    <row r="24" spans="2:24" ht="20.25" customHeight="1">
      <c r="B24" s="143" t="s">
        <v>929</v>
      </c>
      <c r="C24" s="143"/>
      <c r="D24" s="143"/>
      <c r="E24" s="143"/>
      <c r="F24" s="143"/>
      <c r="G24" s="143"/>
      <c r="H24" s="143"/>
      <c r="I24" s="143"/>
      <c r="J24" s="143"/>
      <c r="K24" s="143"/>
      <c r="L24" s="143"/>
      <c r="M24" s="143"/>
      <c r="N24" s="143"/>
      <c r="O24" s="143"/>
      <c r="P24" s="143"/>
      <c r="Q24" s="143"/>
      <c r="R24" s="143"/>
      <c r="S24" s="143"/>
      <c r="T24" s="143"/>
      <c r="U24" s="4"/>
      <c r="V24" s="4"/>
      <c r="W24" s="4"/>
      <c r="X24" s="4"/>
    </row>
    <row r="25" spans="2:24" ht="16.399999999999999" customHeight="1">
      <c r="B25" s="5"/>
      <c r="C25" s="12"/>
      <c r="D25" s="12"/>
      <c r="E25" s="218"/>
      <c r="F25" s="218"/>
      <c r="G25" s="218"/>
      <c r="H25" s="218"/>
      <c r="I25" s="12"/>
      <c r="J25" s="4"/>
      <c r="K25" s="4"/>
      <c r="L25" s="4"/>
      <c r="M25" s="4"/>
      <c r="N25" s="4"/>
      <c r="O25" s="4"/>
      <c r="P25" s="4"/>
      <c r="Q25" s="4"/>
      <c r="R25" s="4"/>
      <c r="S25" s="4"/>
      <c r="T25" s="4"/>
      <c r="U25" s="4"/>
      <c r="V25" s="4"/>
      <c r="W25" s="4"/>
      <c r="X25" s="4"/>
    </row>
    <row r="26" spans="2:24" ht="20.5" thickBot="1">
      <c r="B26" s="3" t="s">
        <v>382</v>
      </c>
      <c r="C26" s="12"/>
      <c r="D26" s="12"/>
      <c r="E26" s="218"/>
      <c r="F26" s="218"/>
      <c r="G26" s="218"/>
      <c r="H26" s="218"/>
      <c r="I26" s="12"/>
      <c r="J26" s="4"/>
      <c r="K26" s="4"/>
      <c r="L26" s="4"/>
      <c r="M26" s="4"/>
      <c r="N26" s="4"/>
      <c r="O26" s="4"/>
      <c r="P26" s="4"/>
      <c r="Q26" s="4"/>
      <c r="R26" s="4"/>
      <c r="S26" s="4"/>
      <c r="T26" s="4"/>
      <c r="U26" s="4"/>
      <c r="V26" s="4"/>
      <c r="W26" s="4"/>
      <c r="X26" s="4"/>
    </row>
    <row r="27" spans="2:24" ht="13" thickBot="1">
      <c r="B27" s="1390" t="s">
        <v>5907</v>
      </c>
      <c r="C27" s="1665" t="s">
        <v>5908</v>
      </c>
      <c r="D27" s="1665"/>
      <c r="E27" s="1665" t="s">
        <v>5909</v>
      </c>
      <c r="F27" s="1665"/>
      <c r="G27" s="1665" t="s">
        <v>5910</v>
      </c>
      <c r="H27" s="1665"/>
      <c r="I27" s="1665" t="s">
        <v>5911</v>
      </c>
      <c r="J27" s="1665"/>
      <c r="K27" s="1391"/>
      <c r="L27" s="1391"/>
      <c r="M27" s="4"/>
      <c r="N27" s="4"/>
      <c r="O27" s="4"/>
      <c r="P27" s="4"/>
      <c r="Q27" s="4"/>
      <c r="R27" s="4"/>
      <c r="S27" s="4"/>
      <c r="T27" s="4"/>
      <c r="U27" s="4"/>
      <c r="V27" s="4"/>
      <c r="W27" s="4"/>
      <c r="X27" s="4"/>
    </row>
    <row r="28" spans="2:24" ht="13" thickBot="1">
      <c r="B28" s="1392"/>
      <c r="C28" s="212" t="s">
        <v>376</v>
      </c>
      <c r="D28" s="212" t="s">
        <v>377</v>
      </c>
      <c r="E28" s="212" t="s">
        <v>5912</v>
      </c>
      <c r="F28" s="212" t="s">
        <v>5913</v>
      </c>
      <c r="G28" s="212" t="s">
        <v>5914</v>
      </c>
      <c r="H28" s="212" t="s">
        <v>5915</v>
      </c>
      <c r="I28" s="212" t="s">
        <v>5916</v>
      </c>
      <c r="J28" s="212" t="s">
        <v>5917</v>
      </c>
      <c r="K28" s="214"/>
      <c r="L28" s="214"/>
      <c r="M28" s="4"/>
      <c r="N28" s="4"/>
      <c r="O28" s="4"/>
      <c r="P28" s="4"/>
      <c r="Q28" s="4"/>
      <c r="R28" s="4"/>
      <c r="S28" s="4"/>
      <c r="T28" s="4"/>
      <c r="U28" s="4"/>
      <c r="V28" s="4"/>
      <c r="W28" s="4"/>
      <c r="X28" s="4"/>
    </row>
    <row r="29" spans="2:24" ht="13.5" thickBot="1">
      <c r="B29" s="476" t="s">
        <v>5918</v>
      </c>
      <c r="C29" s="801">
        <v>5.88</v>
      </c>
      <c r="D29" s="801">
        <v>5.88</v>
      </c>
      <c r="E29" s="801"/>
      <c r="F29" s="801"/>
      <c r="G29" s="801"/>
      <c r="H29" s="801"/>
      <c r="I29" s="801"/>
      <c r="J29" s="1161"/>
      <c r="K29" s="624"/>
      <c r="L29" s="624"/>
      <c r="M29" s="316"/>
      <c r="N29" s="316"/>
      <c r="O29" s="316"/>
      <c r="P29" s="316"/>
      <c r="Q29" s="316"/>
      <c r="R29" s="316"/>
      <c r="S29" s="316"/>
      <c r="T29" s="316"/>
      <c r="U29" s="316"/>
      <c r="V29" s="316"/>
      <c r="W29" s="316"/>
      <c r="X29" s="316"/>
    </row>
    <row r="30" spans="2:24" ht="14.5">
      <c r="B30"/>
      <c r="C30"/>
      <c r="D30"/>
      <c r="E30"/>
      <c r="F30"/>
      <c r="G30"/>
      <c r="H30"/>
      <c r="I30"/>
      <c r="J30"/>
      <c r="K30"/>
      <c r="L30"/>
      <c r="M30"/>
      <c r="N30"/>
      <c r="O30"/>
      <c r="P30"/>
      <c r="Q30"/>
      <c r="R30"/>
      <c r="S30"/>
      <c r="T30"/>
      <c r="U30"/>
      <c r="V30"/>
      <c r="W30"/>
      <c r="X30"/>
    </row>
    <row r="31" spans="2:24" ht="15" customHeight="1">
      <c r="B31" s="1388" t="s">
        <v>703</v>
      </c>
      <c r="C31" s="1388"/>
      <c r="D31" s="1388"/>
      <c r="E31" s="1388"/>
      <c r="F31" s="1388"/>
      <c r="G31" s="1388"/>
      <c r="H31" s="1388"/>
      <c r="I31" s="1388"/>
      <c r="J31" s="1388"/>
      <c r="K31" s="1388"/>
      <c r="L31" s="1388"/>
      <c r="M31" s="1388"/>
      <c r="N31" s="1388"/>
      <c r="O31" s="143"/>
      <c r="P31" s="143"/>
      <c r="Q31" s="143"/>
      <c r="R31" s="143"/>
      <c r="S31" s="143"/>
      <c r="T31" s="143"/>
      <c r="U31"/>
      <c r="V31"/>
      <c r="W31"/>
      <c r="X31"/>
    </row>
    <row r="32" spans="2:24">
      <c r="B32" s="230"/>
      <c r="C32" s="223"/>
      <c r="D32" s="223"/>
      <c r="E32" s="112"/>
      <c r="F32" s="231"/>
      <c r="G32" s="231"/>
      <c r="H32" s="588"/>
      <c r="I32" s="589"/>
      <c r="J32" s="232"/>
      <c r="K32" s="112"/>
      <c r="L32" s="131"/>
    </row>
    <row r="33" spans="2:13">
      <c r="B33" s="3" t="s">
        <v>342</v>
      </c>
      <c r="C33" s="220"/>
      <c r="D33" s="220"/>
      <c r="E33" s="220"/>
      <c r="F33" s="220"/>
      <c r="G33" s="220"/>
      <c r="H33" s="220"/>
      <c r="I33" s="220"/>
      <c r="J33" s="220"/>
      <c r="K33" s="220"/>
      <c r="L33" s="113"/>
    </row>
    <row r="34" spans="2:13" ht="13" thickBot="1">
      <c r="B34" s="233"/>
      <c r="C34" s="223"/>
      <c r="D34" s="223"/>
      <c r="E34" s="112"/>
      <c r="F34" s="223"/>
      <c r="G34" s="223"/>
      <c r="H34" s="112"/>
      <c r="I34" s="112"/>
      <c r="J34" s="112"/>
      <c r="K34" s="112"/>
      <c r="L34" s="131"/>
    </row>
    <row r="35" spans="2:13" ht="41.15" customHeight="1" thickBot="1">
      <c r="B35" s="234" t="s">
        <v>5919</v>
      </c>
      <c r="C35" s="144" t="s">
        <v>364</v>
      </c>
      <c r="D35" s="25" t="s">
        <v>318</v>
      </c>
      <c r="E35" s="144" t="s">
        <v>5920</v>
      </c>
      <c r="F35" s="144" t="s">
        <v>319</v>
      </c>
      <c r="G35" s="144" t="s">
        <v>320</v>
      </c>
      <c r="H35" s="144" t="s">
        <v>321</v>
      </c>
      <c r="I35" s="144" t="s">
        <v>704</v>
      </c>
      <c r="J35" s="144" t="s">
        <v>343</v>
      </c>
      <c r="K35" s="144" t="s">
        <v>323</v>
      </c>
      <c r="L35" s="144" t="s">
        <v>416</v>
      </c>
    </row>
    <row r="36" spans="2:13" ht="13" thickBot="1">
      <c r="B36" s="334" t="s">
        <v>5921</v>
      </c>
      <c r="C36" s="335" t="s">
        <v>677</v>
      </c>
      <c r="D36" s="335" t="s">
        <v>678</v>
      </c>
      <c r="E36" s="336" t="s">
        <v>679</v>
      </c>
      <c r="F36" s="337" t="s">
        <v>5922</v>
      </c>
      <c r="G36" s="337" t="s">
        <v>5923</v>
      </c>
      <c r="H36" s="590" t="s">
        <v>341</v>
      </c>
      <c r="I36" s="591">
        <v>1555.224451</v>
      </c>
      <c r="J36" s="592">
        <v>4111686.15</v>
      </c>
      <c r="K36" s="336" t="s">
        <v>326</v>
      </c>
      <c r="L36" s="336" t="s">
        <v>5924</v>
      </c>
    </row>
    <row r="37" spans="2:13" ht="25.4" customHeight="1">
      <c r="B37" s="4"/>
      <c r="C37" s="28"/>
      <c r="D37" s="28"/>
      <c r="E37" s="28"/>
      <c r="F37" s="28"/>
      <c r="G37" s="28"/>
      <c r="H37" s="28"/>
      <c r="I37" s="28"/>
      <c r="J37" s="593"/>
      <c r="K37" s="28"/>
      <c r="L37" s="28"/>
    </row>
    <row r="38" spans="2:13">
      <c r="B38" s="3" t="s">
        <v>122</v>
      </c>
      <c r="C38" s="333"/>
      <c r="D38" s="333"/>
      <c r="E38" s="333"/>
      <c r="F38" s="333"/>
      <c r="G38" s="333"/>
      <c r="H38" s="333"/>
      <c r="I38" s="333"/>
    </row>
    <row r="39" spans="2:13">
      <c r="B39" s="332"/>
      <c r="C39" s="333"/>
      <c r="D39" s="333"/>
      <c r="E39" s="333"/>
      <c r="F39" s="333"/>
      <c r="G39" s="333"/>
      <c r="H39" s="333"/>
      <c r="I39" s="333"/>
    </row>
    <row r="40" spans="2:13" ht="13" thickBot="1">
      <c r="B40" s="41" t="s">
        <v>383</v>
      </c>
      <c r="C40" s="41"/>
      <c r="D40" s="41"/>
      <c r="E40" s="41"/>
      <c r="F40" s="333"/>
      <c r="G40" s="333"/>
      <c r="H40" s="333"/>
      <c r="I40" s="333"/>
    </row>
    <row r="41" spans="2:13">
      <c r="B41" s="1404" t="s">
        <v>5925</v>
      </c>
      <c r="C41" s="1404" t="s">
        <v>5926</v>
      </c>
      <c r="D41" s="1390" t="s">
        <v>5927</v>
      </c>
      <c r="E41" s="1390"/>
      <c r="F41" s="1390" t="s">
        <v>5928</v>
      </c>
      <c r="G41" s="1390"/>
      <c r="H41" s="1390" t="s">
        <v>5929</v>
      </c>
      <c r="I41" s="1390"/>
      <c r="J41" s="1390" t="s">
        <v>5930</v>
      </c>
      <c r="K41" s="1390"/>
      <c r="L41" s="1391"/>
      <c r="M41" s="1391"/>
    </row>
    <row r="42" spans="2:13" ht="13" thickBot="1">
      <c r="B42" s="1405"/>
      <c r="C42" s="1405"/>
      <c r="D42" s="214" t="s">
        <v>5931</v>
      </c>
      <c r="E42" s="214" t="s">
        <v>5932</v>
      </c>
      <c r="F42" s="214" t="s">
        <v>5933</v>
      </c>
      <c r="G42" s="214" t="s">
        <v>5934</v>
      </c>
      <c r="H42" s="214" t="s">
        <v>5935</v>
      </c>
      <c r="I42" s="214" t="s">
        <v>5936</v>
      </c>
      <c r="J42" s="214" t="s">
        <v>5937</v>
      </c>
      <c r="K42" s="214" t="s">
        <v>5938</v>
      </c>
    </row>
    <row r="43" spans="2:13" ht="21" customHeight="1" thickBot="1">
      <c r="B43" s="1655" t="s">
        <v>5939</v>
      </c>
      <c r="C43" s="327" t="s">
        <v>5940</v>
      </c>
      <c r="D43" s="1162"/>
      <c r="E43" s="1163"/>
      <c r="F43" s="1163"/>
      <c r="G43" s="1163"/>
      <c r="H43" s="1162"/>
      <c r="I43" s="1164"/>
      <c r="J43" s="1164"/>
      <c r="K43" s="1165"/>
    </row>
    <row r="44" spans="2:13" ht="13" thickBot="1">
      <c r="B44" s="1656"/>
      <c r="C44" s="328" t="s">
        <v>5941</v>
      </c>
      <c r="D44" s="455">
        <v>1027921.54</v>
      </c>
      <c r="E44" s="594">
        <v>3394503</v>
      </c>
      <c r="F44" s="329"/>
      <c r="G44" s="330"/>
      <c r="H44" s="329"/>
      <c r="I44" s="330"/>
      <c r="J44" s="330"/>
      <c r="K44" s="625"/>
    </row>
    <row r="45" spans="2:13" ht="25.4" customHeight="1">
      <c r="B45" s="4"/>
      <c r="C45" s="4"/>
      <c r="D45" s="4"/>
      <c r="E45" s="4"/>
      <c r="F45" s="4"/>
      <c r="G45" s="4"/>
      <c r="H45" s="4"/>
      <c r="I45" s="4"/>
    </row>
    <row r="46" spans="2:13">
      <c r="B46" s="3" t="s">
        <v>5942</v>
      </c>
      <c r="C46" s="3"/>
      <c r="D46" s="3"/>
      <c r="E46" s="3"/>
      <c r="F46" s="3"/>
      <c r="G46" s="3"/>
    </row>
    <row r="47" spans="2:13">
      <c r="B47" s="100"/>
      <c r="C47" s="3"/>
      <c r="D47" s="3"/>
      <c r="E47" s="3"/>
      <c r="F47" s="3"/>
      <c r="G47" s="3"/>
    </row>
    <row r="48" spans="2:13">
      <c r="B48" s="3" t="s">
        <v>5943</v>
      </c>
      <c r="C48" s="3"/>
      <c r="D48" s="3"/>
      <c r="E48" s="3"/>
      <c r="F48" s="3"/>
      <c r="G48" s="3"/>
    </row>
    <row r="49" spans="2:17" ht="13" thickBot="1">
      <c r="B49" s="100"/>
      <c r="C49" s="3"/>
      <c r="D49" s="3"/>
      <c r="E49" s="3"/>
      <c r="F49" s="3"/>
      <c r="G49" s="3"/>
    </row>
    <row r="50" spans="2:17" ht="13" thickBot="1">
      <c r="B50" s="17" t="s">
        <v>5944</v>
      </c>
      <c r="C50" s="18" t="s">
        <v>5945</v>
      </c>
      <c r="D50" s="18" t="s">
        <v>5946</v>
      </c>
      <c r="E50" s="18" t="s">
        <v>5947</v>
      </c>
      <c r="F50" s="18" t="s">
        <v>5948</v>
      </c>
      <c r="G50" s="18">
        <v>2024</v>
      </c>
    </row>
    <row r="51" spans="2:17" ht="13" thickBot="1">
      <c r="B51" s="338" t="s">
        <v>914</v>
      </c>
      <c r="C51" s="339">
        <v>308.74</v>
      </c>
      <c r="D51" s="339"/>
      <c r="E51" s="339"/>
      <c r="F51" s="339"/>
      <c r="G51" s="339"/>
    </row>
    <row r="52" spans="2:17">
      <c r="B52" s="1657"/>
      <c r="C52" s="1657"/>
      <c r="D52" s="1657"/>
      <c r="E52" s="1657"/>
      <c r="F52" s="1657"/>
      <c r="G52" s="1657"/>
    </row>
    <row r="53" spans="2:17" ht="12.75" customHeight="1">
      <c r="B53" s="1658" t="s">
        <v>915</v>
      </c>
      <c r="C53" s="1658"/>
      <c r="D53" s="1658"/>
      <c r="E53" s="1658"/>
      <c r="F53" s="1658"/>
      <c r="G53" s="1658"/>
    </row>
    <row r="54" spans="2:17">
      <c r="B54" s="563" t="s">
        <v>5949</v>
      </c>
      <c r="C54" s="580"/>
      <c r="D54" s="580"/>
      <c r="E54" s="217"/>
      <c r="F54" s="217"/>
      <c r="G54" s="217"/>
    </row>
    <row r="55" spans="2:17">
      <c r="C55" s="580"/>
      <c r="D55" s="580"/>
      <c r="E55" s="217"/>
      <c r="F55" s="217"/>
      <c r="G55" s="217"/>
    </row>
    <row r="56" spans="2:17">
      <c r="B56" s="26"/>
      <c r="C56" s="26"/>
      <c r="D56" s="26"/>
      <c r="E56" s="26"/>
      <c r="F56" s="26"/>
      <c r="G56" s="26"/>
    </row>
    <row r="57" spans="2:17" ht="21">
      <c r="B57" s="8" t="s">
        <v>5950</v>
      </c>
      <c r="C57" s="14"/>
      <c r="D57" s="14"/>
      <c r="E57" s="454"/>
      <c r="F57" s="326"/>
      <c r="G57" s="326"/>
      <c r="H57" s="326"/>
      <c r="I57" s="14"/>
      <c r="J57" s="14"/>
      <c r="K57" s="14"/>
      <c r="L57" s="14"/>
      <c r="M57" s="14"/>
      <c r="N57" s="14"/>
      <c r="O57" s="126"/>
      <c r="P57" s="126"/>
      <c r="Q57" s="126"/>
    </row>
    <row r="58" spans="2:17" ht="13">
      <c r="B58" s="9"/>
      <c r="C58" s="24"/>
      <c r="D58" s="24"/>
      <c r="E58" s="24"/>
      <c r="F58" s="24"/>
      <c r="G58" s="24"/>
      <c r="H58" s="24"/>
      <c r="I58" s="24"/>
      <c r="J58" s="24"/>
      <c r="K58" s="24"/>
      <c r="L58" s="24"/>
      <c r="M58" s="24"/>
      <c r="N58" s="14"/>
      <c r="O58" s="126"/>
      <c r="P58" s="126"/>
      <c r="Q58" s="126"/>
    </row>
    <row r="59" spans="2:17" ht="13">
      <c r="B59" s="8" t="s">
        <v>5951</v>
      </c>
      <c r="C59" s="24"/>
      <c r="D59" s="24"/>
      <c r="E59" s="1659"/>
      <c r="F59" s="1659"/>
      <c r="G59" s="1659"/>
      <c r="H59" s="1659"/>
      <c r="I59" s="1659"/>
      <c r="J59" s="1659"/>
      <c r="K59" s="1659"/>
      <c r="L59" s="24"/>
      <c r="M59" s="24"/>
      <c r="N59" s="14"/>
      <c r="O59" s="126"/>
      <c r="P59" s="126"/>
      <c r="Q59" s="126"/>
    </row>
    <row r="60" spans="2:17" ht="13">
      <c r="B60" s="10"/>
      <c r="C60" s="24"/>
      <c r="D60" s="24"/>
      <c r="E60" s="24"/>
      <c r="F60" s="24"/>
      <c r="G60" s="24"/>
      <c r="H60" s="24"/>
      <c r="I60" s="24"/>
      <c r="J60" s="24"/>
      <c r="K60" s="24"/>
      <c r="L60" s="24"/>
      <c r="M60" s="24"/>
      <c r="N60" s="14"/>
      <c r="O60" s="126"/>
      <c r="P60" s="126"/>
      <c r="Q60" s="126"/>
    </row>
    <row r="61" spans="2:17" ht="13.5" thickBot="1">
      <c r="B61" s="8" t="s">
        <v>5952</v>
      </c>
      <c r="C61" s="24"/>
      <c r="D61" s="24"/>
      <c r="E61" s="24"/>
      <c r="F61" s="24"/>
      <c r="G61" s="24"/>
      <c r="H61" s="24"/>
      <c r="I61" s="24"/>
      <c r="J61" s="24"/>
      <c r="K61" s="24"/>
      <c r="L61" s="24"/>
      <c r="M61" s="24"/>
      <c r="N61" s="14"/>
      <c r="O61" s="126"/>
      <c r="P61" s="126"/>
      <c r="Q61" s="126"/>
    </row>
    <row r="62" spans="2:17">
      <c r="B62" s="1660" t="s">
        <v>5953</v>
      </c>
      <c r="C62" s="1419" t="s">
        <v>5954</v>
      </c>
      <c r="D62" s="1419" t="s">
        <v>5955</v>
      </c>
      <c r="E62" s="1419" t="s">
        <v>5956</v>
      </c>
      <c r="F62" s="1662" t="s">
        <v>5957</v>
      </c>
      <c r="G62" s="1662"/>
      <c r="H62" s="1662"/>
      <c r="I62" s="1419" t="s">
        <v>5958</v>
      </c>
      <c r="J62" s="1419" t="s">
        <v>5959</v>
      </c>
      <c r="K62" s="1419" t="s">
        <v>5960</v>
      </c>
      <c r="L62" s="1419" t="s">
        <v>5961</v>
      </c>
      <c r="M62" s="1419" t="s">
        <v>5962</v>
      </c>
      <c r="N62" s="1419" t="s">
        <v>5963</v>
      </c>
      <c r="O62" s="1419" t="s">
        <v>391</v>
      </c>
      <c r="P62" s="1419" t="s">
        <v>5964</v>
      </c>
      <c r="Q62" s="1419" t="s">
        <v>385</v>
      </c>
    </row>
    <row r="63" spans="2:17" ht="27.5" thickBot="1">
      <c r="B63" s="1661"/>
      <c r="C63" s="1420"/>
      <c r="D63" s="1420"/>
      <c r="E63" s="1420"/>
      <c r="F63" s="253" t="s">
        <v>251</v>
      </c>
      <c r="G63" s="253" t="s">
        <v>5965</v>
      </c>
      <c r="H63" s="253" t="s">
        <v>393</v>
      </c>
      <c r="I63" s="1420"/>
      <c r="J63" s="1420"/>
      <c r="K63" s="1420"/>
      <c r="L63" s="1420"/>
      <c r="M63" s="1420"/>
      <c r="N63" s="1420"/>
      <c r="O63" s="1420"/>
      <c r="P63" s="1420"/>
      <c r="Q63" s="1420"/>
    </row>
    <row r="64" spans="2:17" ht="26.9" customHeight="1" thickBot="1">
      <c r="B64" s="1166" t="s">
        <v>917</v>
      </c>
      <c r="C64" s="1166" t="s">
        <v>680</v>
      </c>
      <c r="D64" s="1166" t="s">
        <v>5966</v>
      </c>
      <c r="E64" s="1167" t="s">
        <v>5967</v>
      </c>
      <c r="F64" s="1168" t="s">
        <v>1000</v>
      </c>
      <c r="G64" s="1169">
        <v>44440</v>
      </c>
      <c r="H64" s="612">
        <v>12130</v>
      </c>
      <c r="I64" s="1168">
        <v>1405</v>
      </c>
      <c r="J64" s="1168" t="s">
        <v>924</v>
      </c>
      <c r="K64" s="1170" t="s">
        <v>5968</v>
      </c>
      <c r="L64" s="1169" t="s">
        <v>1684</v>
      </c>
      <c r="M64" s="1169">
        <v>40118</v>
      </c>
      <c r="N64" s="1171">
        <v>24990</v>
      </c>
      <c r="O64" s="613">
        <v>0.67379999999999995</v>
      </c>
      <c r="P64" s="613" t="s">
        <v>167</v>
      </c>
      <c r="Q64" s="613" t="s">
        <v>5969</v>
      </c>
    </row>
    <row r="65" spans="2:17" ht="10.5" customHeight="1">
      <c r="B65" s="1654"/>
      <c r="C65" s="1654"/>
      <c r="D65" s="1654"/>
      <c r="E65" s="1654"/>
      <c r="F65" s="1654"/>
      <c r="G65" s="1654"/>
      <c r="H65" s="1654"/>
      <c r="I65" s="1654"/>
      <c r="J65" s="1654"/>
      <c r="K65" s="1654"/>
      <c r="L65" s="1654"/>
      <c r="M65" s="1654"/>
      <c r="N65" s="1654"/>
      <c r="O65" s="1654"/>
      <c r="P65" s="126"/>
      <c r="Q65" s="126"/>
    </row>
    <row r="66" spans="2:17" ht="37.5" customHeight="1">
      <c r="B66" s="1386" t="s">
        <v>913</v>
      </c>
      <c r="C66" s="1386"/>
      <c r="D66" s="1386"/>
      <c r="E66" s="1386"/>
      <c r="F66" s="1386"/>
      <c r="G66" s="1386"/>
      <c r="H66" s="1386"/>
      <c r="I66" s="1386"/>
      <c r="J66" s="1386"/>
      <c r="K66" s="1386"/>
      <c r="L66" s="1386"/>
      <c r="M66" s="1386"/>
      <c r="N66" s="1386"/>
      <c r="O66" s="1386"/>
      <c r="P66" s="1386"/>
      <c r="Q66" s="1386"/>
    </row>
    <row r="67" spans="2:17">
      <c r="B67" s="189" t="s">
        <v>925</v>
      </c>
      <c r="C67" s="189"/>
      <c r="D67" s="189"/>
      <c r="E67" s="189"/>
      <c r="F67" s="189"/>
      <c r="G67" s="189"/>
      <c r="H67" s="189"/>
      <c r="I67" s="189"/>
      <c r="J67" s="189"/>
      <c r="K67" s="189"/>
      <c r="L67" s="189"/>
      <c r="M67" s="189"/>
      <c r="N67" s="189"/>
      <c r="O67" s="189"/>
      <c r="P67" s="126"/>
      <c r="Q67" s="126"/>
    </row>
    <row r="68" spans="2:17">
      <c r="B68" s="189" t="s">
        <v>916</v>
      </c>
      <c r="C68" s="189"/>
      <c r="D68" s="189"/>
      <c r="E68" s="189"/>
      <c r="F68" s="189"/>
      <c r="G68" s="189"/>
      <c r="H68" s="189"/>
      <c r="I68" s="189"/>
      <c r="J68" s="189"/>
      <c r="K68" s="189"/>
      <c r="L68" s="189"/>
      <c r="M68" s="189"/>
      <c r="N68" s="189"/>
      <c r="O68" s="189"/>
      <c r="P68" s="126"/>
      <c r="Q68" s="126"/>
    </row>
    <row r="69" spans="2:17" ht="12.65" customHeight="1">
      <c r="B69" s="143" t="s">
        <v>1685</v>
      </c>
      <c r="C69" s="189"/>
      <c r="D69" s="189"/>
      <c r="E69" s="189"/>
      <c r="F69" s="189"/>
      <c r="G69" s="189"/>
      <c r="H69" s="189"/>
      <c r="I69" s="189"/>
      <c r="J69" s="189"/>
      <c r="K69" s="189"/>
      <c r="L69" s="189"/>
      <c r="M69" s="189"/>
      <c r="N69" s="189"/>
      <c r="O69" s="189"/>
      <c r="P69" s="126"/>
      <c r="Q69" s="126"/>
    </row>
    <row r="70" spans="2:17" ht="12.65" customHeight="1">
      <c r="B70" s="189" t="s">
        <v>926</v>
      </c>
      <c r="C70" s="189"/>
      <c r="D70" s="189"/>
      <c r="E70" s="189"/>
      <c r="F70" s="189"/>
      <c r="G70" s="189"/>
      <c r="H70" s="189"/>
      <c r="I70" s="189"/>
      <c r="J70" s="189"/>
      <c r="K70" s="189"/>
      <c r="L70" s="189"/>
      <c r="M70" s="189"/>
      <c r="N70" s="189"/>
      <c r="O70" s="189"/>
      <c r="P70" s="126"/>
      <c r="Q70" s="126"/>
    </row>
    <row r="71" spans="2:17" ht="21.75" customHeight="1">
      <c r="B71" s="1427" t="s">
        <v>1739</v>
      </c>
      <c r="C71" s="1427"/>
      <c r="D71" s="1427"/>
      <c r="E71" s="1427"/>
      <c r="F71" s="1427"/>
      <c r="G71" s="1427"/>
      <c r="H71" s="1427"/>
      <c r="I71" s="1427"/>
      <c r="J71" s="1427"/>
      <c r="K71" s="1427"/>
      <c r="L71" s="1427"/>
      <c r="M71" s="1427"/>
      <c r="N71" s="1427"/>
      <c r="O71" s="1427"/>
      <c r="P71" s="1427"/>
      <c r="Q71" s="1427"/>
    </row>
    <row r="72" spans="2:17">
      <c r="B72" s="143"/>
    </row>
    <row r="74" spans="2:17">
      <c r="B74" s="11" t="s">
        <v>5970</v>
      </c>
      <c r="C74" s="26"/>
      <c r="D74" s="26"/>
      <c r="E74" s="26"/>
      <c r="F74" s="26"/>
      <c r="G74" s="26"/>
      <c r="H74" s="26"/>
      <c r="I74" s="26"/>
      <c r="J74" s="26"/>
      <c r="K74" s="26"/>
    </row>
    <row r="75" spans="2:17" ht="13" thickBot="1">
      <c r="B75" s="2"/>
      <c r="C75" s="26"/>
      <c r="D75" s="26"/>
      <c r="E75" s="26"/>
      <c r="F75" s="26"/>
      <c r="G75" s="26"/>
      <c r="H75" s="26"/>
      <c r="I75" s="26"/>
      <c r="J75" s="26"/>
      <c r="K75" s="26"/>
    </row>
    <row r="76" spans="2:17" ht="13" thickBot="1">
      <c r="B76" s="340" t="s">
        <v>5971</v>
      </c>
      <c r="C76" s="478">
        <v>2025</v>
      </c>
      <c r="D76" s="478">
        <v>2026</v>
      </c>
      <c r="E76" s="478">
        <v>2027</v>
      </c>
      <c r="F76" s="478">
        <v>2028</v>
      </c>
      <c r="G76" s="478">
        <v>2029</v>
      </c>
      <c r="H76" s="478" t="s">
        <v>705</v>
      </c>
      <c r="I76" s="478" t="s">
        <v>5972</v>
      </c>
    </row>
    <row r="77" spans="2:17">
      <c r="B77" s="254" t="s">
        <v>5973</v>
      </c>
      <c r="C77" s="614">
        <v>866.23726283175461</v>
      </c>
      <c r="D77" s="614">
        <v>491.88594342231448</v>
      </c>
      <c r="E77" s="614">
        <v>496.35315630118163</v>
      </c>
      <c r="F77" s="614">
        <v>501.91755834454625</v>
      </c>
      <c r="G77" s="614">
        <v>526.54817469894192</v>
      </c>
      <c r="H77" s="614">
        <v>4732.5058169996291</v>
      </c>
      <c r="I77" s="614">
        <f>SUM(I78:I79)</f>
        <v>7615.4479125983689</v>
      </c>
    </row>
    <row r="78" spans="2:17">
      <c r="B78" s="341" t="s">
        <v>5974</v>
      </c>
      <c r="C78" s="615">
        <v>34.269765485004001</v>
      </c>
      <c r="D78" s="615">
        <v>45.693020646671997</v>
      </c>
      <c r="E78" s="615">
        <v>45.693020646671997</v>
      </c>
      <c r="F78" s="615">
        <v>45.693020646671997</v>
      </c>
      <c r="G78" s="615">
        <v>38.077535905559998</v>
      </c>
      <c r="H78" s="615">
        <v>0</v>
      </c>
      <c r="I78" s="615">
        <f>SUM(C78:H78)</f>
        <v>209.42636333057999</v>
      </c>
    </row>
    <row r="79" spans="2:17" ht="13" thickBot="1">
      <c r="B79" s="255" t="s">
        <v>5975</v>
      </c>
      <c r="C79" s="616">
        <v>831.96749734675063</v>
      </c>
      <c r="D79" s="616">
        <v>446.1929227756425</v>
      </c>
      <c r="E79" s="616">
        <v>450.66013565450965</v>
      </c>
      <c r="F79" s="616">
        <v>456.22453769787427</v>
      </c>
      <c r="G79" s="616">
        <v>488.47063879338191</v>
      </c>
      <c r="H79" s="616">
        <v>4732.5058169996291</v>
      </c>
      <c r="I79" s="616">
        <f>SUM(C79:H79)</f>
        <v>7406.0215492677889</v>
      </c>
    </row>
  </sheetData>
  <mergeCells count="62">
    <mergeCell ref="G5:I6"/>
    <mergeCell ref="B7:B8"/>
    <mergeCell ref="C7:D7"/>
    <mergeCell ref="E7:F7"/>
    <mergeCell ref="G7:H7"/>
    <mergeCell ref="I7:J7"/>
    <mergeCell ref="K7:L7"/>
    <mergeCell ref="M7:N7"/>
    <mergeCell ref="O7:P7"/>
    <mergeCell ref="B17:B19"/>
    <mergeCell ref="C17:C19"/>
    <mergeCell ref="E17:E19"/>
    <mergeCell ref="F17:F19"/>
    <mergeCell ref="G17:G19"/>
    <mergeCell ref="H17:H19"/>
    <mergeCell ref="I17:I18"/>
    <mergeCell ref="J17:J18"/>
    <mergeCell ref="K17:M18"/>
    <mergeCell ref="O17:O19"/>
    <mergeCell ref="P17:P19"/>
    <mergeCell ref="Q17:X17"/>
    <mergeCell ref="Q18:R18"/>
    <mergeCell ref="S18:T18"/>
    <mergeCell ref="U18:V18"/>
    <mergeCell ref="W18:X18"/>
    <mergeCell ref="B20:B21"/>
    <mergeCell ref="B22:Q22"/>
    <mergeCell ref="B27:B28"/>
    <mergeCell ref="C27:D27"/>
    <mergeCell ref="E27:F27"/>
    <mergeCell ref="G27:H27"/>
    <mergeCell ref="I27:J27"/>
    <mergeCell ref="K27:L27"/>
    <mergeCell ref="B31:N31"/>
    <mergeCell ref="B41:B42"/>
    <mergeCell ref="C41:C42"/>
    <mergeCell ref="D41:E41"/>
    <mergeCell ref="F41:G41"/>
    <mergeCell ref="H41:I41"/>
    <mergeCell ref="J41:K41"/>
    <mergeCell ref="L41:M41"/>
    <mergeCell ref="B43:B44"/>
    <mergeCell ref="B52:G52"/>
    <mergeCell ref="B53:G53"/>
    <mergeCell ref="E59:K59"/>
    <mergeCell ref="B62:B63"/>
    <mergeCell ref="C62:C63"/>
    <mergeCell ref="D62:D63"/>
    <mergeCell ref="E62:E63"/>
    <mergeCell ref="F62:H62"/>
    <mergeCell ref="I62:I63"/>
    <mergeCell ref="P62:P63"/>
    <mergeCell ref="Q62:Q63"/>
    <mergeCell ref="B65:O65"/>
    <mergeCell ref="B66:Q66"/>
    <mergeCell ref="B71:Q71"/>
    <mergeCell ref="J62:J63"/>
    <mergeCell ref="K62:K63"/>
    <mergeCell ref="L62:L63"/>
    <mergeCell ref="M62:M63"/>
    <mergeCell ref="N62:N63"/>
    <mergeCell ref="O62:O63"/>
  </mergeCells>
  <conditionalFormatting sqref="B43:K43">
    <cfRule type="expression" dxfId="7" priority="1">
      <formula>EVEN(ROW())=ROW()</formula>
    </cfRule>
    <cfRule type="expression" dxfId="6" priority="2">
      <formula>ODD(ROW())=ROW()</formula>
    </cfRule>
  </conditionalFormatting>
  <conditionalFormatting sqref="C20:C21">
    <cfRule type="expression" dxfId="5" priority="7">
      <formula>EVEN(ROW())=ROW()</formula>
    </cfRule>
    <cfRule type="expression" dxfId="4" priority="8">
      <formula>ODD(ROW())=ROW()</formula>
    </cfRule>
  </conditionalFormatting>
  <conditionalFormatting sqref="C44:D44 F44:K44">
    <cfRule type="expression" dxfId="3" priority="3">
      <formula>EVEN(ROW())=ROW()</formula>
    </cfRule>
    <cfRule type="expression" dxfId="2" priority="4">
      <formula>ODD(ROW())=ROW()</formula>
    </cfRule>
  </conditionalFormatting>
  <conditionalFormatting sqref="D21:X21">
    <cfRule type="expression" dxfId="1" priority="5">
      <formula>EVEN(ROW())=ROW()</formula>
    </cfRule>
    <cfRule type="expression" dxfId="0" priority="6">
      <formula>ODD(ROW())=ROW()</formula>
    </cfRule>
  </conditionalFormatting>
  <printOptions horizontalCentered="1"/>
  <pageMargins left="7.874015748031496E-2" right="7.874015748031496E-2" top="1.7716535433070868" bottom="0.78740157480314965" header="0.51181102362204722" footer="0.51181102362204722"/>
  <pageSetup paperSize="9" scale="39" fitToHeight="0" orientation="portrait" r:id="rId1"/>
  <headerFooter differentFirst="1" alignWithMargins="0">
    <oddHeader>&amp;L&amp;C
&amp;G
FRRCM - Investor Relations Board
Report to Investors - Annex III - 2Q24
Operating Information of Subsidiaries
&amp;R</oddHeader>
    <oddFooter>&amp;L&amp;C&amp;P_x000D_&amp;1#&amp;10&amp;K000000 (  ) Public ( X ) Internal (  ) Sectoral (  ) Confidential&amp;R</oddFooter>
    <firstFooter>&amp;L&amp;C_x000D_&amp;1#&amp;10&amp;K000000 (  ) Public ( X ) Internal (  ) Sectoral (  ) Confidential&amp;R</firstFooter>
  </headerFooter>
  <rowBreaks count="1" manualBreakCount="1">
    <brk id="55" min="1" max="2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D76A1-87C1-41CA-87D2-2BC9479472E7}">
  <sheetPr codeName="Sheet3">
    <tabColor rgb="FF00B050"/>
    <pageSetUpPr fitToPage="1"/>
  </sheetPr>
  <dimension ref="A1:AD128"/>
  <sheetViews>
    <sheetView showGridLines="0" topLeftCell="A7" zoomScaleNormal="100" zoomScaleSheetLayoutView="55" zoomScalePageLayoutView="40" workbookViewId="0">
      <selection activeCell="B25" sqref="B25"/>
    </sheetView>
  </sheetViews>
  <sheetFormatPr defaultRowHeight="12.5"/>
  <cols>
    <col min="1" max="1" width="13" style="4" customWidth="1"/>
    <col min="2" max="2" width="32.54296875" style="4" customWidth="1"/>
    <col min="3" max="3" width="11.453125" style="4" bestFit="1" customWidth="1"/>
    <col min="4" max="5" width="11.453125" style="4" customWidth="1"/>
    <col min="6" max="6" width="25.54296875" style="4" customWidth="1"/>
    <col min="7" max="7" width="10.453125" style="4" customWidth="1"/>
    <col min="8" max="8" width="10.54296875" style="4" customWidth="1"/>
    <col min="9" max="9" width="9.453125" style="4" bestFit="1" customWidth="1"/>
    <col min="10" max="10" width="9.54296875" style="4" customWidth="1"/>
    <col min="11" max="11" width="9.453125" style="4" customWidth="1"/>
    <col min="12" max="12" width="9.54296875" style="4" customWidth="1"/>
    <col min="13" max="13" width="10.453125" style="4" customWidth="1"/>
    <col min="14" max="14" width="12" style="4" customWidth="1"/>
    <col min="15" max="15" width="19.54296875" style="4" customWidth="1"/>
    <col min="16" max="16" width="12.54296875" style="4" bestFit="1" customWidth="1"/>
    <col min="17" max="17" width="13.453125" style="4" bestFit="1" customWidth="1"/>
    <col min="18" max="18" width="12.453125" style="4" customWidth="1"/>
    <col min="19" max="19" width="12.54296875" style="4" customWidth="1"/>
    <col min="20" max="21" width="12.453125" style="4" customWidth="1"/>
    <col min="22" max="22" width="11.453125" style="4" customWidth="1"/>
    <col min="23" max="23" width="12.453125" style="4" customWidth="1"/>
    <col min="24" max="24" width="9.1796875" style="4"/>
    <col min="25" max="25" width="13.453125" style="4" bestFit="1" customWidth="1"/>
    <col min="26" max="257" width="9.1796875" style="4"/>
    <col min="258" max="258" width="13" style="4" customWidth="1"/>
    <col min="259" max="259" width="19.453125" style="4" customWidth="1"/>
    <col min="260" max="260" width="7.54296875" style="4" customWidth="1"/>
    <col min="261" max="261" width="15.54296875" style="4" customWidth="1"/>
    <col min="262" max="262" width="8.54296875" style="4" customWidth="1"/>
    <col min="263" max="263" width="10.54296875" style="4" customWidth="1"/>
    <col min="264" max="264" width="8.54296875" style="4" customWidth="1"/>
    <col min="265" max="265" width="9.453125" style="4" customWidth="1"/>
    <col min="266" max="268" width="0" style="4" hidden="1" customWidth="1"/>
    <col min="269" max="269" width="10.453125" style="4" customWidth="1"/>
    <col min="270" max="270" width="12.453125" style="4" customWidth="1"/>
    <col min="271" max="271" width="25.54296875" style="4" customWidth="1"/>
    <col min="272" max="513" width="9.1796875" style="4"/>
    <col min="514" max="514" width="13" style="4" customWidth="1"/>
    <col min="515" max="515" width="19.453125" style="4" customWidth="1"/>
    <col min="516" max="516" width="7.54296875" style="4" customWidth="1"/>
    <col min="517" max="517" width="15.54296875" style="4" customWidth="1"/>
    <col min="518" max="518" width="8.54296875" style="4" customWidth="1"/>
    <col min="519" max="519" width="10.54296875" style="4" customWidth="1"/>
    <col min="520" max="520" width="8.54296875" style="4" customWidth="1"/>
    <col min="521" max="521" width="9.453125" style="4" customWidth="1"/>
    <col min="522" max="524" width="0" style="4" hidden="1" customWidth="1"/>
    <col min="525" max="525" width="10.453125" style="4" customWidth="1"/>
    <col min="526" max="526" width="12.453125" style="4" customWidth="1"/>
    <col min="527" max="527" width="25.54296875" style="4" customWidth="1"/>
    <col min="528" max="769" width="9.1796875" style="4"/>
    <col min="770" max="770" width="13" style="4" customWidth="1"/>
    <col min="771" max="771" width="19.453125" style="4" customWidth="1"/>
    <col min="772" max="772" width="7.54296875" style="4" customWidth="1"/>
    <col min="773" max="773" width="15.54296875" style="4" customWidth="1"/>
    <col min="774" max="774" width="8.54296875" style="4" customWidth="1"/>
    <col min="775" max="775" width="10.54296875" style="4" customWidth="1"/>
    <col min="776" max="776" width="8.54296875" style="4" customWidth="1"/>
    <col min="777" max="777" width="9.453125" style="4" customWidth="1"/>
    <col min="778" max="780" width="0" style="4" hidden="1" customWidth="1"/>
    <col min="781" max="781" width="10.453125" style="4" customWidth="1"/>
    <col min="782" max="782" width="12.453125" style="4" customWidth="1"/>
    <col min="783" max="783" width="25.54296875" style="4" customWidth="1"/>
    <col min="784" max="1025" width="9.1796875" style="4"/>
    <col min="1026" max="1026" width="13" style="4" customWidth="1"/>
    <col min="1027" max="1027" width="19.453125" style="4" customWidth="1"/>
    <col min="1028" max="1028" width="7.54296875" style="4" customWidth="1"/>
    <col min="1029" max="1029" width="15.54296875" style="4" customWidth="1"/>
    <col min="1030" max="1030" width="8.54296875" style="4" customWidth="1"/>
    <col min="1031" max="1031" width="10.54296875" style="4" customWidth="1"/>
    <col min="1032" max="1032" width="8.54296875" style="4" customWidth="1"/>
    <col min="1033" max="1033" width="9.453125" style="4" customWidth="1"/>
    <col min="1034" max="1036" width="0" style="4" hidden="1" customWidth="1"/>
    <col min="1037" max="1037" width="10.453125" style="4" customWidth="1"/>
    <col min="1038" max="1038" width="12.453125" style="4" customWidth="1"/>
    <col min="1039" max="1039" width="25.54296875" style="4" customWidth="1"/>
    <col min="1040" max="1281" width="9.1796875" style="4"/>
    <col min="1282" max="1282" width="13" style="4" customWidth="1"/>
    <col min="1283" max="1283" width="19.453125" style="4" customWidth="1"/>
    <col min="1284" max="1284" width="7.54296875" style="4" customWidth="1"/>
    <col min="1285" max="1285" width="15.54296875" style="4" customWidth="1"/>
    <col min="1286" max="1286" width="8.54296875" style="4" customWidth="1"/>
    <col min="1287" max="1287" width="10.54296875" style="4" customWidth="1"/>
    <col min="1288" max="1288" width="8.54296875" style="4" customWidth="1"/>
    <col min="1289" max="1289" width="9.453125" style="4" customWidth="1"/>
    <col min="1290" max="1292" width="0" style="4" hidden="1" customWidth="1"/>
    <col min="1293" max="1293" width="10.453125" style="4" customWidth="1"/>
    <col min="1294" max="1294" width="12.453125" style="4" customWidth="1"/>
    <col min="1295" max="1295" width="25.54296875" style="4" customWidth="1"/>
    <col min="1296" max="1537" width="9.1796875" style="4"/>
    <col min="1538" max="1538" width="13" style="4" customWidth="1"/>
    <col min="1539" max="1539" width="19.453125" style="4" customWidth="1"/>
    <col min="1540" max="1540" width="7.54296875" style="4" customWidth="1"/>
    <col min="1541" max="1541" width="15.54296875" style="4" customWidth="1"/>
    <col min="1542" max="1542" width="8.54296875" style="4" customWidth="1"/>
    <col min="1543" max="1543" width="10.54296875" style="4" customWidth="1"/>
    <col min="1544" max="1544" width="8.54296875" style="4" customWidth="1"/>
    <col min="1545" max="1545" width="9.453125" style="4" customWidth="1"/>
    <col min="1546" max="1548" width="0" style="4" hidden="1" customWidth="1"/>
    <col min="1549" max="1549" width="10.453125" style="4" customWidth="1"/>
    <col min="1550" max="1550" width="12.453125" style="4" customWidth="1"/>
    <col min="1551" max="1551" width="25.54296875" style="4" customWidth="1"/>
    <col min="1552" max="1793" width="9.1796875" style="4"/>
    <col min="1794" max="1794" width="13" style="4" customWidth="1"/>
    <col min="1795" max="1795" width="19.453125" style="4" customWidth="1"/>
    <col min="1796" max="1796" width="7.54296875" style="4" customWidth="1"/>
    <col min="1797" max="1797" width="15.54296875" style="4" customWidth="1"/>
    <col min="1798" max="1798" width="8.54296875" style="4" customWidth="1"/>
    <col min="1799" max="1799" width="10.54296875" style="4" customWidth="1"/>
    <col min="1800" max="1800" width="8.54296875" style="4" customWidth="1"/>
    <col min="1801" max="1801" width="9.453125" style="4" customWidth="1"/>
    <col min="1802" max="1804" width="0" style="4" hidden="1" customWidth="1"/>
    <col min="1805" max="1805" width="10.453125" style="4" customWidth="1"/>
    <col min="1806" max="1806" width="12.453125" style="4" customWidth="1"/>
    <col min="1807" max="1807" width="25.54296875" style="4" customWidth="1"/>
    <col min="1808" max="2049" width="9.1796875" style="4"/>
    <col min="2050" max="2050" width="13" style="4" customWidth="1"/>
    <col min="2051" max="2051" width="19.453125" style="4" customWidth="1"/>
    <col min="2052" max="2052" width="7.54296875" style="4" customWidth="1"/>
    <col min="2053" max="2053" width="15.54296875" style="4" customWidth="1"/>
    <col min="2054" max="2054" width="8.54296875" style="4" customWidth="1"/>
    <col min="2055" max="2055" width="10.54296875" style="4" customWidth="1"/>
    <col min="2056" max="2056" width="8.54296875" style="4" customWidth="1"/>
    <col min="2057" max="2057" width="9.453125" style="4" customWidth="1"/>
    <col min="2058" max="2060" width="0" style="4" hidden="1" customWidth="1"/>
    <col min="2061" max="2061" width="10.453125" style="4" customWidth="1"/>
    <col min="2062" max="2062" width="12.453125" style="4" customWidth="1"/>
    <col min="2063" max="2063" width="25.54296875" style="4" customWidth="1"/>
    <col min="2064" max="2305" width="9.1796875" style="4"/>
    <col min="2306" max="2306" width="13" style="4" customWidth="1"/>
    <col min="2307" max="2307" width="19.453125" style="4" customWidth="1"/>
    <col min="2308" max="2308" width="7.54296875" style="4" customWidth="1"/>
    <col min="2309" max="2309" width="15.54296875" style="4" customWidth="1"/>
    <col min="2310" max="2310" width="8.54296875" style="4" customWidth="1"/>
    <col min="2311" max="2311" width="10.54296875" style="4" customWidth="1"/>
    <col min="2312" max="2312" width="8.54296875" style="4" customWidth="1"/>
    <col min="2313" max="2313" width="9.453125" style="4" customWidth="1"/>
    <col min="2314" max="2316" width="0" style="4" hidden="1" customWidth="1"/>
    <col min="2317" max="2317" width="10.453125" style="4" customWidth="1"/>
    <col min="2318" max="2318" width="12.453125" style="4" customWidth="1"/>
    <col min="2319" max="2319" width="25.54296875" style="4" customWidth="1"/>
    <col min="2320" max="2561" width="9.1796875" style="4"/>
    <col min="2562" max="2562" width="13" style="4" customWidth="1"/>
    <col min="2563" max="2563" width="19.453125" style="4" customWidth="1"/>
    <col min="2564" max="2564" width="7.54296875" style="4" customWidth="1"/>
    <col min="2565" max="2565" width="15.54296875" style="4" customWidth="1"/>
    <col min="2566" max="2566" width="8.54296875" style="4" customWidth="1"/>
    <col min="2567" max="2567" width="10.54296875" style="4" customWidth="1"/>
    <col min="2568" max="2568" width="8.54296875" style="4" customWidth="1"/>
    <col min="2569" max="2569" width="9.453125" style="4" customWidth="1"/>
    <col min="2570" max="2572" width="0" style="4" hidden="1" customWidth="1"/>
    <col min="2573" max="2573" width="10.453125" style="4" customWidth="1"/>
    <col min="2574" max="2574" width="12.453125" style="4" customWidth="1"/>
    <col min="2575" max="2575" width="25.54296875" style="4" customWidth="1"/>
    <col min="2576" max="2817" width="9.1796875" style="4"/>
    <col min="2818" max="2818" width="13" style="4" customWidth="1"/>
    <col min="2819" max="2819" width="19.453125" style="4" customWidth="1"/>
    <col min="2820" max="2820" width="7.54296875" style="4" customWidth="1"/>
    <col min="2821" max="2821" width="15.54296875" style="4" customWidth="1"/>
    <col min="2822" max="2822" width="8.54296875" style="4" customWidth="1"/>
    <col min="2823" max="2823" width="10.54296875" style="4" customWidth="1"/>
    <col min="2824" max="2824" width="8.54296875" style="4" customWidth="1"/>
    <col min="2825" max="2825" width="9.453125" style="4" customWidth="1"/>
    <col min="2826" max="2828" width="0" style="4" hidden="1" customWidth="1"/>
    <col min="2829" max="2829" width="10.453125" style="4" customWidth="1"/>
    <col min="2830" max="2830" width="12.453125" style="4" customWidth="1"/>
    <col min="2831" max="2831" width="25.54296875" style="4" customWidth="1"/>
    <col min="2832" max="3073" width="9.1796875" style="4"/>
    <col min="3074" max="3074" width="13" style="4" customWidth="1"/>
    <col min="3075" max="3075" width="19.453125" style="4" customWidth="1"/>
    <col min="3076" max="3076" width="7.54296875" style="4" customWidth="1"/>
    <col min="3077" max="3077" width="15.54296875" style="4" customWidth="1"/>
    <col min="3078" max="3078" width="8.54296875" style="4" customWidth="1"/>
    <col min="3079" max="3079" width="10.54296875" style="4" customWidth="1"/>
    <col min="3080" max="3080" width="8.54296875" style="4" customWidth="1"/>
    <col min="3081" max="3081" width="9.453125" style="4" customWidth="1"/>
    <col min="3082" max="3084" width="0" style="4" hidden="1" customWidth="1"/>
    <col min="3085" max="3085" width="10.453125" style="4" customWidth="1"/>
    <col min="3086" max="3086" width="12.453125" style="4" customWidth="1"/>
    <col min="3087" max="3087" width="25.54296875" style="4" customWidth="1"/>
    <col min="3088" max="3329" width="9.1796875" style="4"/>
    <col min="3330" max="3330" width="13" style="4" customWidth="1"/>
    <col min="3331" max="3331" width="19.453125" style="4" customWidth="1"/>
    <col min="3332" max="3332" width="7.54296875" style="4" customWidth="1"/>
    <col min="3333" max="3333" width="15.54296875" style="4" customWidth="1"/>
    <col min="3334" max="3334" width="8.54296875" style="4" customWidth="1"/>
    <col min="3335" max="3335" width="10.54296875" style="4" customWidth="1"/>
    <col min="3336" max="3336" width="8.54296875" style="4" customWidth="1"/>
    <col min="3337" max="3337" width="9.453125" style="4" customWidth="1"/>
    <col min="3338" max="3340" width="0" style="4" hidden="1" customWidth="1"/>
    <col min="3341" max="3341" width="10.453125" style="4" customWidth="1"/>
    <col min="3342" max="3342" width="12.453125" style="4" customWidth="1"/>
    <col min="3343" max="3343" width="25.54296875" style="4" customWidth="1"/>
    <col min="3344" max="3585" width="9.1796875" style="4"/>
    <col min="3586" max="3586" width="13" style="4" customWidth="1"/>
    <col min="3587" max="3587" width="19.453125" style="4" customWidth="1"/>
    <col min="3588" max="3588" width="7.54296875" style="4" customWidth="1"/>
    <col min="3589" max="3589" width="15.54296875" style="4" customWidth="1"/>
    <col min="3590" max="3590" width="8.54296875" style="4" customWidth="1"/>
    <col min="3591" max="3591" width="10.54296875" style="4" customWidth="1"/>
    <col min="3592" max="3592" width="8.54296875" style="4" customWidth="1"/>
    <col min="3593" max="3593" width="9.453125" style="4" customWidth="1"/>
    <col min="3594" max="3596" width="0" style="4" hidden="1" customWidth="1"/>
    <col min="3597" max="3597" width="10.453125" style="4" customWidth="1"/>
    <col min="3598" max="3598" width="12.453125" style="4" customWidth="1"/>
    <col min="3599" max="3599" width="25.54296875" style="4" customWidth="1"/>
    <col min="3600" max="3841" width="9.1796875" style="4"/>
    <col min="3842" max="3842" width="13" style="4" customWidth="1"/>
    <col min="3843" max="3843" width="19.453125" style="4" customWidth="1"/>
    <col min="3844" max="3844" width="7.54296875" style="4" customWidth="1"/>
    <col min="3845" max="3845" width="15.54296875" style="4" customWidth="1"/>
    <col min="3846" max="3846" width="8.54296875" style="4" customWidth="1"/>
    <col min="3847" max="3847" width="10.54296875" style="4" customWidth="1"/>
    <col min="3848" max="3848" width="8.54296875" style="4" customWidth="1"/>
    <col min="3849" max="3849" width="9.453125" style="4" customWidth="1"/>
    <col min="3850" max="3852" width="0" style="4" hidden="1" customWidth="1"/>
    <col min="3853" max="3853" width="10.453125" style="4" customWidth="1"/>
    <col min="3854" max="3854" width="12.453125" style="4" customWidth="1"/>
    <col min="3855" max="3855" width="25.54296875" style="4" customWidth="1"/>
    <col min="3856" max="4097" width="9.1796875" style="4"/>
    <col min="4098" max="4098" width="13" style="4" customWidth="1"/>
    <col min="4099" max="4099" width="19.453125" style="4" customWidth="1"/>
    <col min="4100" max="4100" width="7.54296875" style="4" customWidth="1"/>
    <col min="4101" max="4101" width="15.54296875" style="4" customWidth="1"/>
    <col min="4102" max="4102" width="8.54296875" style="4" customWidth="1"/>
    <col min="4103" max="4103" width="10.54296875" style="4" customWidth="1"/>
    <col min="4104" max="4104" width="8.54296875" style="4" customWidth="1"/>
    <col min="4105" max="4105" width="9.453125" style="4" customWidth="1"/>
    <col min="4106" max="4108" width="0" style="4" hidden="1" customWidth="1"/>
    <col min="4109" max="4109" width="10.453125" style="4" customWidth="1"/>
    <col min="4110" max="4110" width="12.453125" style="4" customWidth="1"/>
    <col min="4111" max="4111" width="25.54296875" style="4" customWidth="1"/>
    <col min="4112" max="4353" width="9.1796875" style="4"/>
    <col min="4354" max="4354" width="13" style="4" customWidth="1"/>
    <col min="4355" max="4355" width="19.453125" style="4" customWidth="1"/>
    <col min="4356" max="4356" width="7.54296875" style="4" customWidth="1"/>
    <col min="4357" max="4357" width="15.54296875" style="4" customWidth="1"/>
    <col min="4358" max="4358" width="8.54296875" style="4" customWidth="1"/>
    <col min="4359" max="4359" width="10.54296875" style="4" customWidth="1"/>
    <col min="4360" max="4360" width="8.54296875" style="4" customWidth="1"/>
    <col min="4361" max="4361" width="9.453125" style="4" customWidth="1"/>
    <col min="4362" max="4364" width="0" style="4" hidden="1" customWidth="1"/>
    <col min="4365" max="4365" width="10.453125" style="4" customWidth="1"/>
    <col min="4366" max="4366" width="12.453125" style="4" customWidth="1"/>
    <col min="4367" max="4367" width="25.54296875" style="4" customWidth="1"/>
    <col min="4368" max="4609" width="9.1796875" style="4"/>
    <col min="4610" max="4610" width="13" style="4" customWidth="1"/>
    <col min="4611" max="4611" width="19.453125" style="4" customWidth="1"/>
    <col min="4612" max="4612" width="7.54296875" style="4" customWidth="1"/>
    <col min="4613" max="4613" width="15.54296875" style="4" customWidth="1"/>
    <col min="4614" max="4614" width="8.54296875" style="4" customWidth="1"/>
    <col min="4615" max="4615" width="10.54296875" style="4" customWidth="1"/>
    <col min="4616" max="4616" width="8.54296875" style="4" customWidth="1"/>
    <col min="4617" max="4617" width="9.453125" style="4" customWidth="1"/>
    <col min="4618" max="4620" width="0" style="4" hidden="1" customWidth="1"/>
    <col min="4621" max="4621" width="10.453125" style="4" customWidth="1"/>
    <col min="4622" max="4622" width="12.453125" style="4" customWidth="1"/>
    <col min="4623" max="4623" width="25.54296875" style="4" customWidth="1"/>
    <col min="4624" max="4865" width="9.1796875" style="4"/>
    <col min="4866" max="4866" width="13" style="4" customWidth="1"/>
    <col min="4867" max="4867" width="19.453125" style="4" customWidth="1"/>
    <col min="4868" max="4868" width="7.54296875" style="4" customWidth="1"/>
    <col min="4869" max="4869" width="15.54296875" style="4" customWidth="1"/>
    <col min="4870" max="4870" width="8.54296875" style="4" customWidth="1"/>
    <col min="4871" max="4871" width="10.54296875" style="4" customWidth="1"/>
    <col min="4872" max="4872" width="8.54296875" style="4" customWidth="1"/>
    <col min="4873" max="4873" width="9.453125" style="4" customWidth="1"/>
    <col min="4874" max="4876" width="0" style="4" hidden="1" customWidth="1"/>
    <col min="4877" max="4877" width="10.453125" style="4" customWidth="1"/>
    <col min="4878" max="4878" width="12.453125" style="4" customWidth="1"/>
    <col min="4879" max="4879" width="25.54296875" style="4" customWidth="1"/>
    <col min="4880" max="5121" width="9.1796875" style="4"/>
    <col min="5122" max="5122" width="13" style="4" customWidth="1"/>
    <col min="5123" max="5123" width="19.453125" style="4" customWidth="1"/>
    <col min="5124" max="5124" width="7.54296875" style="4" customWidth="1"/>
    <col min="5125" max="5125" width="15.54296875" style="4" customWidth="1"/>
    <col min="5126" max="5126" width="8.54296875" style="4" customWidth="1"/>
    <col min="5127" max="5127" width="10.54296875" style="4" customWidth="1"/>
    <col min="5128" max="5128" width="8.54296875" style="4" customWidth="1"/>
    <col min="5129" max="5129" width="9.453125" style="4" customWidth="1"/>
    <col min="5130" max="5132" width="0" style="4" hidden="1" customWidth="1"/>
    <col min="5133" max="5133" width="10.453125" style="4" customWidth="1"/>
    <col min="5134" max="5134" width="12.453125" style="4" customWidth="1"/>
    <col min="5135" max="5135" width="25.54296875" style="4" customWidth="1"/>
    <col min="5136" max="5377" width="9.1796875" style="4"/>
    <col min="5378" max="5378" width="13" style="4" customWidth="1"/>
    <col min="5379" max="5379" width="19.453125" style="4" customWidth="1"/>
    <col min="5380" max="5380" width="7.54296875" style="4" customWidth="1"/>
    <col min="5381" max="5381" width="15.54296875" style="4" customWidth="1"/>
    <col min="5382" max="5382" width="8.54296875" style="4" customWidth="1"/>
    <col min="5383" max="5383" width="10.54296875" style="4" customWidth="1"/>
    <col min="5384" max="5384" width="8.54296875" style="4" customWidth="1"/>
    <col min="5385" max="5385" width="9.453125" style="4" customWidth="1"/>
    <col min="5386" max="5388" width="0" style="4" hidden="1" customWidth="1"/>
    <col min="5389" max="5389" width="10.453125" style="4" customWidth="1"/>
    <col min="5390" max="5390" width="12.453125" style="4" customWidth="1"/>
    <col min="5391" max="5391" width="25.54296875" style="4" customWidth="1"/>
    <col min="5392" max="5633" width="9.1796875" style="4"/>
    <col min="5634" max="5634" width="13" style="4" customWidth="1"/>
    <col min="5635" max="5635" width="19.453125" style="4" customWidth="1"/>
    <col min="5636" max="5636" width="7.54296875" style="4" customWidth="1"/>
    <col min="5637" max="5637" width="15.54296875" style="4" customWidth="1"/>
    <col min="5638" max="5638" width="8.54296875" style="4" customWidth="1"/>
    <col min="5639" max="5639" width="10.54296875" style="4" customWidth="1"/>
    <col min="5640" max="5640" width="8.54296875" style="4" customWidth="1"/>
    <col min="5641" max="5641" width="9.453125" style="4" customWidth="1"/>
    <col min="5642" max="5644" width="0" style="4" hidden="1" customWidth="1"/>
    <col min="5645" max="5645" width="10.453125" style="4" customWidth="1"/>
    <col min="5646" max="5646" width="12.453125" style="4" customWidth="1"/>
    <col min="5647" max="5647" width="25.54296875" style="4" customWidth="1"/>
    <col min="5648" max="5889" width="9.1796875" style="4"/>
    <col min="5890" max="5890" width="13" style="4" customWidth="1"/>
    <col min="5891" max="5891" width="19.453125" style="4" customWidth="1"/>
    <col min="5892" max="5892" width="7.54296875" style="4" customWidth="1"/>
    <col min="5893" max="5893" width="15.54296875" style="4" customWidth="1"/>
    <col min="5894" max="5894" width="8.54296875" style="4" customWidth="1"/>
    <col min="5895" max="5895" width="10.54296875" style="4" customWidth="1"/>
    <col min="5896" max="5896" width="8.54296875" style="4" customWidth="1"/>
    <col min="5897" max="5897" width="9.453125" style="4" customWidth="1"/>
    <col min="5898" max="5900" width="0" style="4" hidden="1" customWidth="1"/>
    <col min="5901" max="5901" width="10.453125" style="4" customWidth="1"/>
    <col min="5902" max="5902" width="12.453125" style="4" customWidth="1"/>
    <col min="5903" max="5903" width="25.54296875" style="4" customWidth="1"/>
    <col min="5904" max="6145" width="9.1796875" style="4"/>
    <col min="6146" max="6146" width="13" style="4" customWidth="1"/>
    <col min="6147" max="6147" width="19.453125" style="4" customWidth="1"/>
    <col min="6148" max="6148" width="7.54296875" style="4" customWidth="1"/>
    <col min="6149" max="6149" width="15.54296875" style="4" customWidth="1"/>
    <col min="6150" max="6150" width="8.54296875" style="4" customWidth="1"/>
    <col min="6151" max="6151" width="10.54296875" style="4" customWidth="1"/>
    <col min="6152" max="6152" width="8.54296875" style="4" customWidth="1"/>
    <col min="6153" max="6153" width="9.453125" style="4" customWidth="1"/>
    <col min="6154" max="6156" width="0" style="4" hidden="1" customWidth="1"/>
    <col min="6157" max="6157" width="10.453125" style="4" customWidth="1"/>
    <col min="6158" max="6158" width="12.453125" style="4" customWidth="1"/>
    <col min="6159" max="6159" width="25.54296875" style="4" customWidth="1"/>
    <col min="6160" max="6401" width="9.1796875" style="4"/>
    <col min="6402" max="6402" width="13" style="4" customWidth="1"/>
    <col min="6403" max="6403" width="19.453125" style="4" customWidth="1"/>
    <col min="6404" max="6404" width="7.54296875" style="4" customWidth="1"/>
    <col min="6405" max="6405" width="15.54296875" style="4" customWidth="1"/>
    <col min="6406" max="6406" width="8.54296875" style="4" customWidth="1"/>
    <col min="6407" max="6407" width="10.54296875" style="4" customWidth="1"/>
    <col min="6408" max="6408" width="8.54296875" style="4" customWidth="1"/>
    <col min="6409" max="6409" width="9.453125" style="4" customWidth="1"/>
    <col min="6410" max="6412" width="0" style="4" hidden="1" customWidth="1"/>
    <col min="6413" max="6413" width="10.453125" style="4" customWidth="1"/>
    <col min="6414" max="6414" width="12.453125" style="4" customWidth="1"/>
    <col min="6415" max="6415" width="25.54296875" style="4" customWidth="1"/>
    <col min="6416" max="6657" width="9.1796875" style="4"/>
    <col min="6658" max="6658" width="13" style="4" customWidth="1"/>
    <col min="6659" max="6659" width="19.453125" style="4" customWidth="1"/>
    <col min="6660" max="6660" width="7.54296875" style="4" customWidth="1"/>
    <col min="6661" max="6661" width="15.54296875" style="4" customWidth="1"/>
    <col min="6662" max="6662" width="8.54296875" style="4" customWidth="1"/>
    <col min="6663" max="6663" width="10.54296875" style="4" customWidth="1"/>
    <col min="6664" max="6664" width="8.54296875" style="4" customWidth="1"/>
    <col min="6665" max="6665" width="9.453125" style="4" customWidth="1"/>
    <col min="6666" max="6668" width="0" style="4" hidden="1" customWidth="1"/>
    <col min="6669" max="6669" width="10.453125" style="4" customWidth="1"/>
    <col min="6670" max="6670" width="12.453125" style="4" customWidth="1"/>
    <col min="6671" max="6671" width="25.54296875" style="4" customWidth="1"/>
    <col min="6672" max="6913" width="9.1796875" style="4"/>
    <col min="6914" max="6914" width="13" style="4" customWidth="1"/>
    <col min="6915" max="6915" width="19.453125" style="4" customWidth="1"/>
    <col min="6916" max="6916" width="7.54296875" style="4" customWidth="1"/>
    <col min="6917" max="6917" width="15.54296875" style="4" customWidth="1"/>
    <col min="6918" max="6918" width="8.54296875" style="4" customWidth="1"/>
    <col min="6919" max="6919" width="10.54296875" style="4" customWidth="1"/>
    <col min="6920" max="6920" width="8.54296875" style="4" customWidth="1"/>
    <col min="6921" max="6921" width="9.453125" style="4" customWidth="1"/>
    <col min="6922" max="6924" width="0" style="4" hidden="1" customWidth="1"/>
    <col min="6925" max="6925" width="10.453125" style="4" customWidth="1"/>
    <col min="6926" max="6926" width="12.453125" style="4" customWidth="1"/>
    <col min="6927" max="6927" width="25.54296875" style="4" customWidth="1"/>
    <col min="6928" max="7169" width="9.1796875" style="4"/>
    <col min="7170" max="7170" width="13" style="4" customWidth="1"/>
    <col min="7171" max="7171" width="19.453125" style="4" customWidth="1"/>
    <col min="7172" max="7172" width="7.54296875" style="4" customWidth="1"/>
    <col min="7173" max="7173" width="15.54296875" style="4" customWidth="1"/>
    <col min="7174" max="7174" width="8.54296875" style="4" customWidth="1"/>
    <col min="7175" max="7175" width="10.54296875" style="4" customWidth="1"/>
    <col min="7176" max="7176" width="8.54296875" style="4" customWidth="1"/>
    <col min="7177" max="7177" width="9.453125" style="4" customWidth="1"/>
    <col min="7178" max="7180" width="0" style="4" hidden="1" customWidth="1"/>
    <col min="7181" max="7181" width="10.453125" style="4" customWidth="1"/>
    <col min="7182" max="7182" width="12.453125" style="4" customWidth="1"/>
    <col min="7183" max="7183" width="25.54296875" style="4" customWidth="1"/>
    <col min="7184" max="7425" width="9.1796875" style="4"/>
    <col min="7426" max="7426" width="13" style="4" customWidth="1"/>
    <col min="7427" max="7427" width="19.453125" style="4" customWidth="1"/>
    <col min="7428" max="7428" width="7.54296875" style="4" customWidth="1"/>
    <col min="7429" max="7429" width="15.54296875" style="4" customWidth="1"/>
    <col min="7430" max="7430" width="8.54296875" style="4" customWidth="1"/>
    <col min="7431" max="7431" width="10.54296875" style="4" customWidth="1"/>
    <col min="7432" max="7432" width="8.54296875" style="4" customWidth="1"/>
    <col min="7433" max="7433" width="9.453125" style="4" customWidth="1"/>
    <col min="7434" max="7436" width="0" style="4" hidden="1" customWidth="1"/>
    <col min="7437" max="7437" width="10.453125" style="4" customWidth="1"/>
    <col min="7438" max="7438" width="12.453125" style="4" customWidth="1"/>
    <col min="7439" max="7439" width="25.54296875" style="4" customWidth="1"/>
    <col min="7440" max="7681" width="9.1796875" style="4"/>
    <col min="7682" max="7682" width="13" style="4" customWidth="1"/>
    <col min="7683" max="7683" width="19.453125" style="4" customWidth="1"/>
    <col min="7684" max="7684" width="7.54296875" style="4" customWidth="1"/>
    <col min="7685" max="7685" width="15.54296875" style="4" customWidth="1"/>
    <col min="7686" max="7686" width="8.54296875" style="4" customWidth="1"/>
    <col min="7687" max="7687" width="10.54296875" style="4" customWidth="1"/>
    <col min="7688" max="7688" width="8.54296875" style="4" customWidth="1"/>
    <col min="7689" max="7689" width="9.453125" style="4" customWidth="1"/>
    <col min="7690" max="7692" width="0" style="4" hidden="1" customWidth="1"/>
    <col min="7693" max="7693" width="10.453125" style="4" customWidth="1"/>
    <col min="7694" max="7694" width="12.453125" style="4" customWidth="1"/>
    <col min="7695" max="7695" width="25.54296875" style="4" customWidth="1"/>
    <col min="7696" max="7937" width="9.1796875" style="4"/>
    <col min="7938" max="7938" width="13" style="4" customWidth="1"/>
    <col min="7939" max="7939" width="19.453125" style="4" customWidth="1"/>
    <col min="7940" max="7940" width="7.54296875" style="4" customWidth="1"/>
    <col min="7941" max="7941" width="15.54296875" style="4" customWidth="1"/>
    <col min="7942" max="7942" width="8.54296875" style="4" customWidth="1"/>
    <col min="7943" max="7943" width="10.54296875" style="4" customWidth="1"/>
    <col min="7944" max="7944" width="8.54296875" style="4" customWidth="1"/>
    <col min="7945" max="7945" width="9.453125" style="4" customWidth="1"/>
    <col min="7946" max="7948" width="0" style="4" hidden="1" customWidth="1"/>
    <col min="7949" max="7949" width="10.453125" style="4" customWidth="1"/>
    <col min="7950" max="7950" width="12.453125" style="4" customWidth="1"/>
    <col min="7951" max="7951" width="25.54296875" style="4" customWidth="1"/>
    <col min="7952" max="8193" width="9.1796875" style="4"/>
    <col min="8194" max="8194" width="13" style="4" customWidth="1"/>
    <col min="8195" max="8195" width="19.453125" style="4" customWidth="1"/>
    <col min="8196" max="8196" width="7.54296875" style="4" customWidth="1"/>
    <col min="8197" max="8197" width="15.54296875" style="4" customWidth="1"/>
    <col min="8198" max="8198" width="8.54296875" style="4" customWidth="1"/>
    <col min="8199" max="8199" width="10.54296875" style="4" customWidth="1"/>
    <col min="8200" max="8200" width="8.54296875" style="4" customWidth="1"/>
    <col min="8201" max="8201" width="9.453125" style="4" customWidth="1"/>
    <col min="8202" max="8204" width="0" style="4" hidden="1" customWidth="1"/>
    <col min="8205" max="8205" width="10.453125" style="4" customWidth="1"/>
    <col min="8206" max="8206" width="12.453125" style="4" customWidth="1"/>
    <col min="8207" max="8207" width="25.54296875" style="4" customWidth="1"/>
    <col min="8208" max="8449" width="9.1796875" style="4"/>
    <col min="8450" max="8450" width="13" style="4" customWidth="1"/>
    <col min="8451" max="8451" width="19.453125" style="4" customWidth="1"/>
    <col min="8452" max="8452" width="7.54296875" style="4" customWidth="1"/>
    <col min="8453" max="8453" width="15.54296875" style="4" customWidth="1"/>
    <col min="8454" max="8454" width="8.54296875" style="4" customWidth="1"/>
    <col min="8455" max="8455" width="10.54296875" style="4" customWidth="1"/>
    <col min="8456" max="8456" width="8.54296875" style="4" customWidth="1"/>
    <col min="8457" max="8457" width="9.453125" style="4" customWidth="1"/>
    <col min="8458" max="8460" width="0" style="4" hidden="1" customWidth="1"/>
    <col min="8461" max="8461" width="10.453125" style="4" customWidth="1"/>
    <col min="8462" max="8462" width="12.453125" style="4" customWidth="1"/>
    <col min="8463" max="8463" width="25.54296875" style="4" customWidth="1"/>
    <col min="8464" max="8705" width="9.1796875" style="4"/>
    <col min="8706" max="8706" width="13" style="4" customWidth="1"/>
    <col min="8707" max="8707" width="19.453125" style="4" customWidth="1"/>
    <col min="8708" max="8708" width="7.54296875" style="4" customWidth="1"/>
    <col min="8709" max="8709" width="15.54296875" style="4" customWidth="1"/>
    <col min="8710" max="8710" width="8.54296875" style="4" customWidth="1"/>
    <col min="8711" max="8711" width="10.54296875" style="4" customWidth="1"/>
    <col min="8712" max="8712" width="8.54296875" style="4" customWidth="1"/>
    <col min="8713" max="8713" width="9.453125" style="4" customWidth="1"/>
    <col min="8714" max="8716" width="0" style="4" hidden="1" customWidth="1"/>
    <col min="8717" max="8717" width="10.453125" style="4" customWidth="1"/>
    <col min="8718" max="8718" width="12.453125" style="4" customWidth="1"/>
    <col min="8719" max="8719" width="25.54296875" style="4" customWidth="1"/>
    <col min="8720" max="8961" width="9.1796875" style="4"/>
    <col min="8962" max="8962" width="13" style="4" customWidth="1"/>
    <col min="8963" max="8963" width="19.453125" style="4" customWidth="1"/>
    <col min="8964" max="8964" width="7.54296875" style="4" customWidth="1"/>
    <col min="8965" max="8965" width="15.54296875" style="4" customWidth="1"/>
    <col min="8966" max="8966" width="8.54296875" style="4" customWidth="1"/>
    <col min="8967" max="8967" width="10.54296875" style="4" customWidth="1"/>
    <col min="8968" max="8968" width="8.54296875" style="4" customWidth="1"/>
    <col min="8969" max="8969" width="9.453125" style="4" customWidth="1"/>
    <col min="8970" max="8972" width="0" style="4" hidden="1" customWidth="1"/>
    <col min="8973" max="8973" width="10.453125" style="4" customWidth="1"/>
    <col min="8974" max="8974" width="12.453125" style="4" customWidth="1"/>
    <col min="8975" max="8975" width="25.54296875" style="4" customWidth="1"/>
    <col min="8976" max="9217" width="9.1796875" style="4"/>
    <col min="9218" max="9218" width="13" style="4" customWidth="1"/>
    <col min="9219" max="9219" width="19.453125" style="4" customWidth="1"/>
    <col min="9220" max="9220" width="7.54296875" style="4" customWidth="1"/>
    <col min="9221" max="9221" width="15.54296875" style="4" customWidth="1"/>
    <col min="9222" max="9222" width="8.54296875" style="4" customWidth="1"/>
    <col min="9223" max="9223" width="10.54296875" style="4" customWidth="1"/>
    <col min="9224" max="9224" width="8.54296875" style="4" customWidth="1"/>
    <col min="9225" max="9225" width="9.453125" style="4" customWidth="1"/>
    <col min="9226" max="9228" width="0" style="4" hidden="1" customWidth="1"/>
    <col min="9229" max="9229" width="10.453125" style="4" customWidth="1"/>
    <col min="9230" max="9230" width="12.453125" style="4" customWidth="1"/>
    <col min="9231" max="9231" width="25.54296875" style="4" customWidth="1"/>
    <col min="9232" max="9473" width="9.1796875" style="4"/>
    <col min="9474" max="9474" width="13" style="4" customWidth="1"/>
    <col min="9475" max="9475" width="19.453125" style="4" customWidth="1"/>
    <col min="9476" max="9476" width="7.54296875" style="4" customWidth="1"/>
    <col min="9477" max="9477" width="15.54296875" style="4" customWidth="1"/>
    <col min="9478" max="9478" width="8.54296875" style="4" customWidth="1"/>
    <col min="9479" max="9479" width="10.54296875" style="4" customWidth="1"/>
    <col min="9480" max="9480" width="8.54296875" style="4" customWidth="1"/>
    <col min="9481" max="9481" width="9.453125" style="4" customWidth="1"/>
    <col min="9482" max="9484" width="0" style="4" hidden="1" customWidth="1"/>
    <col min="9485" max="9485" width="10.453125" style="4" customWidth="1"/>
    <col min="9486" max="9486" width="12.453125" style="4" customWidth="1"/>
    <col min="9487" max="9487" width="25.54296875" style="4" customWidth="1"/>
    <col min="9488" max="9729" width="9.1796875" style="4"/>
    <col min="9730" max="9730" width="13" style="4" customWidth="1"/>
    <col min="9731" max="9731" width="19.453125" style="4" customWidth="1"/>
    <col min="9732" max="9732" width="7.54296875" style="4" customWidth="1"/>
    <col min="9733" max="9733" width="15.54296875" style="4" customWidth="1"/>
    <col min="9734" max="9734" width="8.54296875" style="4" customWidth="1"/>
    <col min="9735" max="9735" width="10.54296875" style="4" customWidth="1"/>
    <col min="9736" max="9736" width="8.54296875" style="4" customWidth="1"/>
    <col min="9737" max="9737" width="9.453125" style="4" customWidth="1"/>
    <col min="9738" max="9740" width="0" style="4" hidden="1" customWidth="1"/>
    <col min="9741" max="9741" width="10.453125" style="4" customWidth="1"/>
    <col min="9742" max="9742" width="12.453125" style="4" customWidth="1"/>
    <col min="9743" max="9743" width="25.54296875" style="4" customWidth="1"/>
    <col min="9744" max="9985" width="9.1796875" style="4"/>
    <col min="9986" max="9986" width="13" style="4" customWidth="1"/>
    <col min="9987" max="9987" width="19.453125" style="4" customWidth="1"/>
    <col min="9988" max="9988" width="7.54296875" style="4" customWidth="1"/>
    <col min="9989" max="9989" width="15.54296875" style="4" customWidth="1"/>
    <col min="9990" max="9990" width="8.54296875" style="4" customWidth="1"/>
    <col min="9991" max="9991" width="10.54296875" style="4" customWidth="1"/>
    <col min="9992" max="9992" width="8.54296875" style="4" customWidth="1"/>
    <col min="9993" max="9993" width="9.453125" style="4" customWidth="1"/>
    <col min="9994" max="9996" width="0" style="4" hidden="1" customWidth="1"/>
    <col min="9997" max="9997" width="10.453125" style="4" customWidth="1"/>
    <col min="9998" max="9998" width="12.453125" style="4" customWidth="1"/>
    <col min="9999" max="9999" width="25.54296875" style="4" customWidth="1"/>
    <col min="10000" max="10241" width="9.1796875" style="4"/>
    <col min="10242" max="10242" width="13" style="4" customWidth="1"/>
    <col min="10243" max="10243" width="19.453125" style="4" customWidth="1"/>
    <col min="10244" max="10244" width="7.54296875" style="4" customWidth="1"/>
    <col min="10245" max="10245" width="15.54296875" style="4" customWidth="1"/>
    <col min="10246" max="10246" width="8.54296875" style="4" customWidth="1"/>
    <col min="10247" max="10247" width="10.54296875" style="4" customWidth="1"/>
    <col min="10248" max="10248" width="8.54296875" style="4" customWidth="1"/>
    <col min="10249" max="10249" width="9.453125" style="4" customWidth="1"/>
    <col min="10250" max="10252" width="0" style="4" hidden="1" customWidth="1"/>
    <col min="10253" max="10253" width="10.453125" style="4" customWidth="1"/>
    <col min="10254" max="10254" width="12.453125" style="4" customWidth="1"/>
    <col min="10255" max="10255" width="25.54296875" style="4" customWidth="1"/>
    <col min="10256" max="10497" width="9.1796875" style="4"/>
    <col min="10498" max="10498" width="13" style="4" customWidth="1"/>
    <col min="10499" max="10499" width="19.453125" style="4" customWidth="1"/>
    <col min="10500" max="10500" width="7.54296875" style="4" customWidth="1"/>
    <col min="10501" max="10501" width="15.54296875" style="4" customWidth="1"/>
    <col min="10502" max="10502" width="8.54296875" style="4" customWidth="1"/>
    <col min="10503" max="10503" width="10.54296875" style="4" customWidth="1"/>
    <col min="10504" max="10504" width="8.54296875" style="4" customWidth="1"/>
    <col min="10505" max="10505" width="9.453125" style="4" customWidth="1"/>
    <col min="10506" max="10508" width="0" style="4" hidden="1" customWidth="1"/>
    <col min="10509" max="10509" width="10.453125" style="4" customWidth="1"/>
    <col min="10510" max="10510" width="12.453125" style="4" customWidth="1"/>
    <col min="10511" max="10511" width="25.54296875" style="4" customWidth="1"/>
    <col min="10512" max="10753" width="9.1796875" style="4"/>
    <col min="10754" max="10754" width="13" style="4" customWidth="1"/>
    <col min="10755" max="10755" width="19.453125" style="4" customWidth="1"/>
    <col min="10756" max="10756" width="7.54296875" style="4" customWidth="1"/>
    <col min="10757" max="10757" width="15.54296875" style="4" customWidth="1"/>
    <col min="10758" max="10758" width="8.54296875" style="4" customWidth="1"/>
    <col min="10759" max="10759" width="10.54296875" style="4" customWidth="1"/>
    <col min="10760" max="10760" width="8.54296875" style="4" customWidth="1"/>
    <col min="10761" max="10761" width="9.453125" style="4" customWidth="1"/>
    <col min="10762" max="10764" width="0" style="4" hidden="1" customWidth="1"/>
    <col min="10765" max="10765" width="10.453125" style="4" customWidth="1"/>
    <col min="10766" max="10766" width="12.453125" style="4" customWidth="1"/>
    <col min="10767" max="10767" width="25.54296875" style="4" customWidth="1"/>
    <col min="10768" max="11009" width="9.1796875" style="4"/>
    <col min="11010" max="11010" width="13" style="4" customWidth="1"/>
    <col min="11011" max="11011" width="19.453125" style="4" customWidth="1"/>
    <col min="11012" max="11012" width="7.54296875" style="4" customWidth="1"/>
    <col min="11013" max="11013" width="15.54296875" style="4" customWidth="1"/>
    <col min="11014" max="11014" width="8.54296875" style="4" customWidth="1"/>
    <col min="11015" max="11015" width="10.54296875" style="4" customWidth="1"/>
    <col min="11016" max="11016" width="8.54296875" style="4" customWidth="1"/>
    <col min="11017" max="11017" width="9.453125" style="4" customWidth="1"/>
    <col min="11018" max="11020" width="0" style="4" hidden="1" customWidth="1"/>
    <col min="11021" max="11021" width="10.453125" style="4" customWidth="1"/>
    <col min="11022" max="11022" width="12.453125" style="4" customWidth="1"/>
    <col min="11023" max="11023" width="25.54296875" style="4" customWidth="1"/>
    <col min="11024" max="11265" width="9.1796875" style="4"/>
    <col min="11266" max="11266" width="13" style="4" customWidth="1"/>
    <col min="11267" max="11267" width="19.453125" style="4" customWidth="1"/>
    <col min="11268" max="11268" width="7.54296875" style="4" customWidth="1"/>
    <col min="11269" max="11269" width="15.54296875" style="4" customWidth="1"/>
    <col min="11270" max="11270" width="8.54296875" style="4" customWidth="1"/>
    <col min="11271" max="11271" width="10.54296875" style="4" customWidth="1"/>
    <col min="11272" max="11272" width="8.54296875" style="4" customWidth="1"/>
    <col min="11273" max="11273" width="9.453125" style="4" customWidth="1"/>
    <col min="11274" max="11276" width="0" style="4" hidden="1" customWidth="1"/>
    <col min="11277" max="11277" width="10.453125" style="4" customWidth="1"/>
    <col min="11278" max="11278" width="12.453125" style="4" customWidth="1"/>
    <col min="11279" max="11279" width="25.54296875" style="4" customWidth="1"/>
    <col min="11280" max="11521" width="9.1796875" style="4"/>
    <col min="11522" max="11522" width="13" style="4" customWidth="1"/>
    <col min="11523" max="11523" width="19.453125" style="4" customWidth="1"/>
    <col min="11524" max="11524" width="7.54296875" style="4" customWidth="1"/>
    <col min="11525" max="11525" width="15.54296875" style="4" customWidth="1"/>
    <col min="11526" max="11526" width="8.54296875" style="4" customWidth="1"/>
    <col min="11527" max="11527" width="10.54296875" style="4" customWidth="1"/>
    <col min="11528" max="11528" width="8.54296875" style="4" customWidth="1"/>
    <col min="11529" max="11529" width="9.453125" style="4" customWidth="1"/>
    <col min="11530" max="11532" width="0" style="4" hidden="1" customWidth="1"/>
    <col min="11533" max="11533" width="10.453125" style="4" customWidth="1"/>
    <col min="11534" max="11534" width="12.453125" style="4" customWidth="1"/>
    <col min="11535" max="11535" width="25.54296875" style="4" customWidth="1"/>
    <col min="11536" max="11777" width="9.1796875" style="4"/>
    <col min="11778" max="11778" width="13" style="4" customWidth="1"/>
    <col min="11779" max="11779" width="19.453125" style="4" customWidth="1"/>
    <col min="11780" max="11780" width="7.54296875" style="4" customWidth="1"/>
    <col min="11781" max="11781" width="15.54296875" style="4" customWidth="1"/>
    <col min="11782" max="11782" width="8.54296875" style="4" customWidth="1"/>
    <col min="11783" max="11783" width="10.54296875" style="4" customWidth="1"/>
    <col min="11784" max="11784" width="8.54296875" style="4" customWidth="1"/>
    <col min="11785" max="11785" width="9.453125" style="4" customWidth="1"/>
    <col min="11786" max="11788" width="0" style="4" hidden="1" customWidth="1"/>
    <col min="11789" max="11789" width="10.453125" style="4" customWidth="1"/>
    <col min="11790" max="11790" width="12.453125" style="4" customWidth="1"/>
    <col min="11791" max="11791" width="25.54296875" style="4" customWidth="1"/>
    <col min="11792" max="12033" width="9.1796875" style="4"/>
    <col min="12034" max="12034" width="13" style="4" customWidth="1"/>
    <col min="12035" max="12035" width="19.453125" style="4" customWidth="1"/>
    <col min="12036" max="12036" width="7.54296875" style="4" customWidth="1"/>
    <col min="12037" max="12037" width="15.54296875" style="4" customWidth="1"/>
    <col min="12038" max="12038" width="8.54296875" style="4" customWidth="1"/>
    <col min="12039" max="12039" width="10.54296875" style="4" customWidth="1"/>
    <col min="12040" max="12040" width="8.54296875" style="4" customWidth="1"/>
    <col min="12041" max="12041" width="9.453125" style="4" customWidth="1"/>
    <col min="12042" max="12044" width="0" style="4" hidden="1" customWidth="1"/>
    <col min="12045" max="12045" width="10.453125" style="4" customWidth="1"/>
    <col min="12046" max="12046" width="12.453125" style="4" customWidth="1"/>
    <col min="12047" max="12047" width="25.54296875" style="4" customWidth="1"/>
    <col min="12048" max="12289" width="9.1796875" style="4"/>
    <col min="12290" max="12290" width="13" style="4" customWidth="1"/>
    <col min="12291" max="12291" width="19.453125" style="4" customWidth="1"/>
    <col min="12292" max="12292" width="7.54296875" style="4" customWidth="1"/>
    <col min="12293" max="12293" width="15.54296875" style="4" customWidth="1"/>
    <col min="12294" max="12294" width="8.54296875" style="4" customWidth="1"/>
    <col min="12295" max="12295" width="10.54296875" style="4" customWidth="1"/>
    <col min="12296" max="12296" width="8.54296875" style="4" customWidth="1"/>
    <col min="12297" max="12297" width="9.453125" style="4" customWidth="1"/>
    <col min="12298" max="12300" width="0" style="4" hidden="1" customWidth="1"/>
    <col min="12301" max="12301" width="10.453125" style="4" customWidth="1"/>
    <col min="12302" max="12302" width="12.453125" style="4" customWidth="1"/>
    <col min="12303" max="12303" width="25.54296875" style="4" customWidth="1"/>
    <col min="12304" max="12545" width="9.1796875" style="4"/>
    <col min="12546" max="12546" width="13" style="4" customWidth="1"/>
    <col min="12547" max="12547" width="19.453125" style="4" customWidth="1"/>
    <col min="12548" max="12548" width="7.54296875" style="4" customWidth="1"/>
    <col min="12549" max="12549" width="15.54296875" style="4" customWidth="1"/>
    <col min="12550" max="12550" width="8.54296875" style="4" customWidth="1"/>
    <col min="12551" max="12551" width="10.54296875" style="4" customWidth="1"/>
    <col min="12552" max="12552" width="8.54296875" style="4" customWidth="1"/>
    <col min="12553" max="12553" width="9.453125" style="4" customWidth="1"/>
    <col min="12554" max="12556" width="0" style="4" hidden="1" customWidth="1"/>
    <col min="12557" max="12557" width="10.453125" style="4" customWidth="1"/>
    <col min="12558" max="12558" width="12.453125" style="4" customWidth="1"/>
    <col min="12559" max="12559" width="25.54296875" style="4" customWidth="1"/>
    <col min="12560" max="12801" width="9.1796875" style="4"/>
    <col min="12802" max="12802" width="13" style="4" customWidth="1"/>
    <col min="12803" max="12803" width="19.453125" style="4" customWidth="1"/>
    <col min="12804" max="12804" width="7.54296875" style="4" customWidth="1"/>
    <col min="12805" max="12805" width="15.54296875" style="4" customWidth="1"/>
    <col min="12806" max="12806" width="8.54296875" style="4" customWidth="1"/>
    <col min="12807" max="12807" width="10.54296875" style="4" customWidth="1"/>
    <col min="12808" max="12808" width="8.54296875" style="4" customWidth="1"/>
    <col min="12809" max="12809" width="9.453125" style="4" customWidth="1"/>
    <col min="12810" max="12812" width="0" style="4" hidden="1" customWidth="1"/>
    <col min="12813" max="12813" width="10.453125" style="4" customWidth="1"/>
    <col min="12814" max="12814" width="12.453125" style="4" customWidth="1"/>
    <col min="12815" max="12815" width="25.54296875" style="4" customWidth="1"/>
    <col min="12816" max="13057" width="9.1796875" style="4"/>
    <col min="13058" max="13058" width="13" style="4" customWidth="1"/>
    <col min="13059" max="13059" width="19.453125" style="4" customWidth="1"/>
    <col min="13060" max="13060" width="7.54296875" style="4" customWidth="1"/>
    <col min="13061" max="13061" width="15.54296875" style="4" customWidth="1"/>
    <col min="13062" max="13062" width="8.54296875" style="4" customWidth="1"/>
    <col min="13063" max="13063" width="10.54296875" style="4" customWidth="1"/>
    <col min="13064" max="13064" width="8.54296875" style="4" customWidth="1"/>
    <col min="13065" max="13065" width="9.453125" style="4" customWidth="1"/>
    <col min="13066" max="13068" width="0" style="4" hidden="1" customWidth="1"/>
    <col min="13069" max="13069" width="10.453125" style="4" customWidth="1"/>
    <col min="13070" max="13070" width="12.453125" style="4" customWidth="1"/>
    <col min="13071" max="13071" width="25.54296875" style="4" customWidth="1"/>
    <col min="13072" max="13313" width="9.1796875" style="4"/>
    <col min="13314" max="13314" width="13" style="4" customWidth="1"/>
    <col min="13315" max="13315" width="19.453125" style="4" customWidth="1"/>
    <col min="13316" max="13316" width="7.54296875" style="4" customWidth="1"/>
    <col min="13317" max="13317" width="15.54296875" style="4" customWidth="1"/>
    <col min="13318" max="13318" width="8.54296875" style="4" customWidth="1"/>
    <col min="13319" max="13319" width="10.54296875" style="4" customWidth="1"/>
    <col min="13320" max="13320" width="8.54296875" style="4" customWidth="1"/>
    <col min="13321" max="13321" width="9.453125" style="4" customWidth="1"/>
    <col min="13322" max="13324" width="0" style="4" hidden="1" customWidth="1"/>
    <col min="13325" max="13325" width="10.453125" style="4" customWidth="1"/>
    <col min="13326" max="13326" width="12.453125" style="4" customWidth="1"/>
    <col min="13327" max="13327" width="25.54296875" style="4" customWidth="1"/>
    <col min="13328" max="13569" width="9.1796875" style="4"/>
    <col min="13570" max="13570" width="13" style="4" customWidth="1"/>
    <col min="13571" max="13571" width="19.453125" style="4" customWidth="1"/>
    <col min="13572" max="13572" width="7.54296875" style="4" customWidth="1"/>
    <col min="13573" max="13573" width="15.54296875" style="4" customWidth="1"/>
    <col min="13574" max="13574" width="8.54296875" style="4" customWidth="1"/>
    <col min="13575" max="13575" width="10.54296875" style="4" customWidth="1"/>
    <col min="13576" max="13576" width="8.54296875" style="4" customWidth="1"/>
    <col min="13577" max="13577" width="9.453125" style="4" customWidth="1"/>
    <col min="13578" max="13580" width="0" style="4" hidden="1" customWidth="1"/>
    <col min="13581" max="13581" width="10.453125" style="4" customWidth="1"/>
    <col min="13582" max="13582" width="12.453125" style="4" customWidth="1"/>
    <col min="13583" max="13583" width="25.54296875" style="4" customWidth="1"/>
    <col min="13584" max="13825" width="9.1796875" style="4"/>
    <col min="13826" max="13826" width="13" style="4" customWidth="1"/>
    <col min="13827" max="13827" width="19.453125" style="4" customWidth="1"/>
    <col min="13828" max="13828" width="7.54296875" style="4" customWidth="1"/>
    <col min="13829" max="13829" width="15.54296875" style="4" customWidth="1"/>
    <col min="13830" max="13830" width="8.54296875" style="4" customWidth="1"/>
    <col min="13831" max="13831" width="10.54296875" style="4" customWidth="1"/>
    <col min="13832" max="13832" width="8.54296875" style="4" customWidth="1"/>
    <col min="13833" max="13833" width="9.453125" style="4" customWidth="1"/>
    <col min="13834" max="13836" width="0" style="4" hidden="1" customWidth="1"/>
    <col min="13837" max="13837" width="10.453125" style="4" customWidth="1"/>
    <col min="13838" max="13838" width="12.453125" style="4" customWidth="1"/>
    <col min="13839" max="13839" width="25.54296875" style="4" customWidth="1"/>
    <col min="13840" max="14081" width="9.1796875" style="4"/>
    <col min="14082" max="14082" width="13" style="4" customWidth="1"/>
    <col min="14083" max="14083" width="19.453125" style="4" customWidth="1"/>
    <col min="14084" max="14084" width="7.54296875" style="4" customWidth="1"/>
    <col min="14085" max="14085" width="15.54296875" style="4" customWidth="1"/>
    <col min="14086" max="14086" width="8.54296875" style="4" customWidth="1"/>
    <col min="14087" max="14087" width="10.54296875" style="4" customWidth="1"/>
    <col min="14088" max="14088" width="8.54296875" style="4" customWidth="1"/>
    <col min="14089" max="14089" width="9.453125" style="4" customWidth="1"/>
    <col min="14090" max="14092" width="0" style="4" hidden="1" customWidth="1"/>
    <col min="14093" max="14093" width="10.453125" style="4" customWidth="1"/>
    <col min="14094" max="14094" width="12.453125" style="4" customWidth="1"/>
    <col min="14095" max="14095" width="25.54296875" style="4" customWidth="1"/>
    <col min="14096" max="14337" width="9.1796875" style="4"/>
    <col min="14338" max="14338" width="13" style="4" customWidth="1"/>
    <col min="14339" max="14339" width="19.453125" style="4" customWidth="1"/>
    <col min="14340" max="14340" width="7.54296875" style="4" customWidth="1"/>
    <col min="14341" max="14341" width="15.54296875" style="4" customWidth="1"/>
    <col min="14342" max="14342" width="8.54296875" style="4" customWidth="1"/>
    <col min="14343" max="14343" width="10.54296875" style="4" customWidth="1"/>
    <col min="14344" max="14344" width="8.54296875" style="4" customWidth="1"/>
    <col min="14345" max="14345" width="9.453125" style="4" customWidth="1"/>
    <col min="14346" max="14348" width="0" style="4" hidden="1" customWidth="1"/>
    <col min="14349" max="14349" width="10.453125" style="4" customWidth="1"/>
    <col min="14350" max="14350" width="12.453125" style="4" customWidth="1"/>
    <col min="14351" max="14351" width="25.54296875" style="4" customWidth="1"/>
    <col min="14352" max="14593" width="9.1796875" style="4"/>
    <col min="14594" max="14594" width="13" style="4" customWidth="1"/>
    <col min="14595" max="14595" width="19.453125" style="4" customWidth="1"/>
    <col min="14596" max="14596" width="7.54296875" style="4" customWidth="1"/>
    <col min="14597" max="14597" width="15.54296875" style="4" customWidth="1"/>
    <col min="14598" max="14598" width="8.54296875" style="4" customWidth="1"/>
    <col min="14599" max="14599" width="10.54296875" style="4" customWidth="1"/>
    <col min="14600" max="14600" width="8.54296875" style="4" customWidth="1"/>
    <col min="14601" max="14601" width="9.453125" style="4" customWidth="1"/>
    <col min="14602" max="14604" width="0" style="4" hidden="1" customWidth="1"/>
    <col min="14605" max="14605" width="10.453125" style="4" customWidth="1"/>
    <col min="14606" max="14606" width="12.453125" style="4" customWidth="1"/>
    <col min="14607" max="14607" width="25.54296875" style="4" customWidth="1"/>
    <col min="14608" max="14849" width="9.1796875" style="4"/>
    <col min="14850" max="14850" width="13" style="4" customWidth="1"/>
    <col min="14851" max="14851" width="19.453125" style="4" customWidth="1"/>
    <col min="14852" max="14852" width="7.54296875" style="4" customWidth="1"/>
    <col min="14853" max="14853" width="15.54296875" style="4" customWidth="1"/>
    <col min="14854" max="14854" width="8.54296875" style="4" customWidth="1"/>
    <col min="14855" max="14855" width="10.54296875" style="4" customWidth="1"/>
    <col min="14856" max="14856" width="8.54296875" style="4" customWidth="1"/>
    <col min="14857" max="14857" width="9.453125" style="4" customWidth="1"/>
    <col min="14858" max="14860" width="0" style="4" hidden="1" customWidth="1"/>
    <col min="14861" max="14861" width="10.453125" style="4" customWidth="1"/>
    <col min="14862" max="14862" width="12.453125" style="4" customWidth="1"/>
    <col min="14863" max="14863" width="25.54296875" style="4" customWidth="1"/>
    <col min="14864" max="15105" width="9.1796875" style="4"/>
    <col min="15106" max="15106" width="13" style="4" customWidth="1"/>
    <col min="15107" max="15107" width="19.453125" style="4" customWidth="1"/>
    <col min="15108" max="15108" width="7.54296875" style="4" customWidth="1"/>
    <col min="15109" max="15109" width="15.54296875" style="4" customWidth="1"/>
    <col min="15110" max="15110" width="8.54296875" style="4" customWidth="1"/>
    <col min="15111" max="15111" width="10.54296875" style="4" customWidth="1"/>
    <col min="15112" max="15112" width="8.54296875" style="4" customWidth="1"/>
    <col min="15113" max="15113" width="9.453125" style="4" customWidth="1"/>
    <col min="15114" max="15116" width="0" style="4" hidden="1" customWidth="1"/>
    <col min="15117" max="15117" width="10.453125" style="4" customWidth="1"/>
    <col min="15118" max="15118" width="12.453125" style="4" customWidth="1"/>
    <col min="15119" max="15119" width="25.54296875" style="4" customWidth="1"/>
    <col min="15120" max="15361" width="9.1796875" style="4"/>
    <col min="15362" max="15362" width="13" style="4" customWidth="1"/>
    <col min="15363" max="15363" width="19.453125" style="4" customWidth="1"/>
    <col min="15364" max="15364" width="7.54296875" style="4" customWidth="1"/>
    <col min="15365" max="15365" width="15.54296875" style="4" customWidth="1"/>
    <col min="15366" max="15366" width="8.54296875" style="4" customWidth="1"/>
    <col min="15367" max="15367" width="10.54296875" style="4" customWidth="1"/>
    <col min="15368" max="15368" width="8.54296875" style="4" customWidth="1"/>
    <col min="15369" max="15369" width="9.453125" style="4" customWidth="1"/>
    <col min="15370" max="15372" width="0" style="4" hidden="1" customWidth="1"/>
    <col min="15373" max="15373" width="10.453125" style="4" customWidth="1"/>
    <col min="15374" max="15374" width="12.453125" style="4" customWidth="1"/>
    <col min="15375" max="15375" width="25.54296875" style="4" customWidth="1"/>
    <col min="15376" max="15617" width="9.1796875" style="4"/>
    <col min="15618" max="15618" width="13" style="4" customWidth="1"/>
    <col min="15619" max="15619" width="19.453125" style="4" customWidth="1"/>
    <col min="15620" max="15620" width="7.54296875" style="4" customWidth="1"/>
    <col min="15621" max="15621" width="15.54296875" style="4" customWidth="1"/>
    <col min="15622" max="15622" width="8.54296875" style="4" customWidth="1"/>
    <col min="15623" max="15623" width="10.54296875" style="4" customWidth="1"/>
    <col min="15624" max="15624" width="8.54296875" style="4" customWidth="1"/>
    <col min="15625" max="15625" width="9.453125" style="4" customWidth="1"/>
    <col min="15626" max="15628" width="0" style="4" hidden="1" customWidth="1"/>
    <col min="15629" max="15629" width="10.453125" style="4" customWidth="1"/>
    <col min="15630" max="15630" width="12.453125" style="4" customWidth="1"/>
    <col min="15631" max="15631" width="25.54296875" style="4" customWidth="1"/>
    <col min="15632" max="15873" width="9.1796875" style="4"/>
    <col min="15874" max="15874" width="13" style="4" customWidth="1"/>
    <col min="15875" max="15875" width="19.453125" style="4" customWidth="1"/>
    <col min="15876" max="15876" width="7.54296875" style="4" customWidth="1"/>
    <col min="15877" max="15877" width="15.54296875" style="4" customWidth="1"/>
    <col min="15878" max="15878" width="8.54296875" style="4" customWidth="1"/>
    <col min="15879" max="15879" width="10.54296875" style="4" customWidth="1"/>
    <col min="15880" max="15880" width="8.54296875" style="4" customWidth="1"/>
    <col min="15881" max="15881" width="9.453125" style="4" customWidth="1"/>
    <col min="15882" max="15884" width="0" style="4" hidden="1" customWidth="1"/>
    <col min="15885" max="15885" width="10.453125" style="4" customWidth="1"/>
    <col min="15886" max="15886" width="12.453125" style="4" customWidth="1"/>
    <col min="15887" max="15887" width="25.54296875" style="4" customWidth="1"/>
    <col min="15888" max="16129" width="9.1796875" style="4"/>
    <col min="16130" max="16130" width="13" style="4" customWidth="1"/>
    <col min="16131" max="16131" width="19.453125" style="4" customWidth="1"/>
    <col min="16132" max="16132" width="7.54296875" style="4" customWidth="1"/>
    <col min="16133" max="16133" width="15.54296875" style="4" customWidth="1"/>
    <col min="16134" max="16134" width="8.54296875" style="4" customWidth="1"/>
    <col min="16135" max="16135" width="10.54296875" style="4" customWidth="1"/>
    <col min="16136" max="16136" width="8.54296875" style="4" customWidth="1"/>
    <col min="16137" max="16137" width="9.453125" style="4" customWidth="1"/>
    <col min="16138" max="16140" width="0" style="4" hidden="1" customWidth="1"/>
    <col min="16141" max="16141" width="10.453125" style="4" customWidth="1"/>
    <col min="16142" max="16142" width="12.453125" style="4" customWidth="1"/>
    <col min="16143" max="16143" width="25.54296875" style="4" customWidth="1"/>
    <col min="16144" max="16384" width="9.1796875" style="4"/>
  </cols>
  <sheetData>
    <row r="1" spans="1:17">
      <c r="K1" s="12"/>
    </row>
    <row r="4" spans="1:17">
      <c r="A4" s="5" t="s">
        <v>5976</v>
      </c>
      <c r="B4" s="12"/>
      <c r="C4" s="12"/>
      <c r="D4" s="12"/>
      <c r="E4" s="12"/>
      <c r="F4" s="12"/>
      <c r="G4" s="12"/>
      <c r="H4" s="12"/>
      <c r="I4" s="12"/>
      <c r="J4" s="12"/>
      <c r="K4" s="12"/>
      <c r="L4" s="12"/>
      <c r="M4" s="12"/>
      <c r="N4" s="12"/>
      <c r="O4" s="12"/>
      <c r="P4" s="12"/>
    </row>
    <row r="5" spans="1:17">
      <c r="A5" s="3"/>
      <c r="B5" s="12"/>
      <c r="C5" s="12"/>
      <c r="D5" s="12"/>
      <c r="E5" s="12"/>
      <c r="F5" s="12"/>
      <c r="G5" s="12"/>
      <c r="H5" s="12"/>
      <c r="I5" s="12"/>
      <c r="J5" s="12"/>
      <c r="K5" s="12"/>
      <c r="L5" s="12"/>
      <c r="M5" s="12"/>
      <c r="N5" s="12"/>
      <c r="O5" s="12"/>
      <c r="P5" s="12"/>
    </row>
    <row r="6" spans="1:17">
      <c r="A6" s="3" t="s">
        <v>5977</v>
      </c>
      <c r="B6" s="12"/>
      <c r="C6" s="12"/>
      <c r="D6" s="12"/>
      <c r="E6" s="12"/>
      <c r="F6" s="12"/>
      <c r="G6" s="12"/>
      <c r="H6" s="12"/>
      <c r="I6" s="12"/>
      <c r="J6" s="12"/>
      <c r="K6" s="12"/>
      <c r="L6" s="12"/>
      <c r="M6" s="12"/>
      <c r="N6" s="12"/>
      <c r="O6" s="12"/>
      <c r="P6" s="12"/>
    </row>
    <row r="7" spans="1:17">
      <c r="A7" s="13"/>
      <c r="B7" s="12"/>
      <c r="C7" s="12"/>
      <c r="D7" s="12"/>
      <c r="E7" s="12"/>
      <c r="F7" s="12"/>
      <c r="G7" s="12"/>
      <c r="H7" s="12"/>
      <c r="I7" s="12"/>
      <c r="J7" s="12"/>
      <c r="K7" s="12"/>
      <c r="L7" s="12"/>
      <c r="M7" s="12"/>
      <c r="N7" s="12"/>
      <c r="O7" s="12"/>
      <c r="P7" s="12"/>
    </row>
    <row r="8" spans="1:17">
      <c r="A8" s="3" t="s">
        <v>5978</v>
      </c>
      <c r="B8" s="12"/>
      <c r="C8" s="12"/>
      <c r="D8" s="12"/>
      <c r="E8" s="12"/>
      <c r="F8" s="12"/>
      <c r="G8" s="12"/>
      <c r="H8" s="791"/>
      <c r="I8" s="12"/>
      <c r="J8" s="12"/>
      <c r="K8" s="12"/>
      <c r="L8" s="12"/>
      <c r="M8" s="12"/>
      <c r="N8" s="12"/>
      <c r="O8" s="12"/>
      <c r="P8" s="12"/>
    </row>
    <row r="9" spans="1:17">
      <c r="A9" s="3"/>
      <c r="B9" s="12"/>
      <c r="C9" s="12"/>
      <c r="D9" s="12"/>
      <c r="E9" s="12"/>
      <c r="F9" s="12"/>
      <c r="G9" s="12"/>
      <c r="H9" s="12"/>
      <c r="I9" s="12"/>
      <c r="J9" s="12"/>
      <c r="K9" s="12"/>
      <c r="L9" s="12"/>
      <c r="M9" s="12"/>
      <c r="N9" s="12"/>
      <c r="O9" s="12"/>
      <c r="P9" s="12"/>
    </row>
    <row r="10" spans="1:17">
      <c r="A10" s="3" t="s">
        <v>828</v>
      </c>
      <c r="B10" s="12"/>
      <c r="C10" s="12"/>
      <c r="D10" s="12"/>
      <c r="E10" s="12"/>
      <c r="F10" s="12"/>
      <c r="G10" s="12"/>
      <c r="H10" s="12"/>
      <c r="I10" s="12"/>
      <c r="J10" s="12"/>
      <c r="K10" s="12"/>
      <c r="L10" s="12"/>
      <c r="M10" s="12"/>
      <c r="N10" s="12"/>
      <c r="O10" s="12"/>
      <c r="P10" s="12"/>
    </row>
    <row r="11" spans="1:17" ht="13" thickBot="1">
      <c r="A11" s="3"/>
      <c r="B11" s="12"/>
      <c r="C11" s="12"/>
      <c r="D11" s="12"/>
      <c r="E11" s="12"/>
      <c r="F11" s="12"/>
      <c r="G11" s="12"/>
      <c r="H11" s="12"/>
      <c r="I11" s="12"/>
      <c r="J11" s="12"/>
      <c r="K11" s="12"/>
      <c r="L11" s="12"/>
      <c r="M11" s="12"/>
      <c r="N11" s="12"/>
      <c r="O11" s="12"/>
      <c r="P11" s="12"/>
    </row>
    <row r="12" spans="1:17" ht="18" customHeight="1">
      <c r="A12" s="1390" t="s">
        <v>5979</v>
      </c>
      <c r="B12" s="1390" t="s">
        <v>5980</v>
      </c>
      <c r="C12" s="1390" t="s">
        <v>5981</v>
      </c>
      <c r="D12" s="1390" t="s">
        <v>5982</v>
      </c>
      <c r="E12" s="1390" t="s">
        <v>5983</v>
      </c>
      <c r="F12" s="1390" t="s">
        <v>5984</v>
      </c>
      <c r="G12" s="1390" t="s">
        <v>5985</v>
      </c>
      <c r="H12" s="1390" t="s">
        <v>5986</v>
      </c>
      <c r="I12" s="1390" t="s">
        <v>5987</v>
      </c>
      <c r="J12" s="1390" t="s">
        <v>20</v>
      </c>
      <c r="K12" s="1390"/>
      <c r="L12" s="1390"/>
      <c r="M12" s="1390"/>
    </row>
    <row r="13" spans="1:17" ht="18" customHeight="1">
      <c r="A13" s="1391"/>
      <c r="B13" s="1391"/>
      <c r="C13" s="1391"/>
      <c r="D13" s="1391"/>
      <c r="E13" s="1391"/>
      <c r="F13" s="1391"/>
      <c r="G13" s="1391"/>
      <c r="H13" s="1391"/>
      <c r="I13" s="1391"/>
      <c r="J13" s="1391"/>
      <c r="K13" s="1391"/>
      <c r="L13" s="1391"/>
      <c r="M13" s="1391"/>
    </row>
    <row r="14" spans="1:17" ht="42.75" customHeight="1" thickBot="1">
      <c r="A14" s="1392"/>
      <c r="B14" s="1392"/>
      <c r="C14" s="212" t="s">
        <v>5988</v>
      </c>
      <c r="D14" s="1392"/>
      <c r="E14" s="1392"/>
      <c r="F14" s="1392"/>
      <c r="G14" s="1392"/>
      <c r="H14" s="212" t="s">
        <v>5989</v>
      </c>
      <c r="I14" s="212" t="s">
        <v>5990</v>
      </c>
      <c r="J14" s="212" t="s">
        <v>5991</v>
      </c>
      <c r="K14" s="212" t="s">
        <v>5992</v>
      </c>
      <c r="L14" s="212" t="s">
        <v>5993</v>
      </c>
      <c r="M14" s="212" t="s">
        <v>5994</v>
      </c>
    </row>
    <row r="15" spans="1:17" ht="17.149999999999999" customHeight="1" thickBot="1">
      <c r="A15" s="1394" t="s">
        <v>5995</v>
      </c>
      <c r="B15" s="79" t="s">
        <v>1798</v>
      </c>
      <c r="C15" s="80" t="s">
        <v>5996</v>
      </c>
      <c r="D15" s="80" t="s">
        <v>5997</v>
      </c>
      <c r="E15" s="65">
        <v>44729</v>
      </c>
      <c r="F15" s="65">
        <v>31017</v>
      </c>
      <c r="G15" s="65">
        <v>55687</v>
      </c>
      <c r="H15" s="81">
        <v>8535</v>
      </c>
      <c r="I15" s="81">
        <v>3995.5</v>
      </c>
      <c r="J15" s="695">
        <v>8388942.2606920004</v>
      </c>
      <c r="K15" s="696"/>
      <c r="L15" s="193"/>
      <c r="M15" s="193"/>
      <c r="N15" s="697"/>
      <c r="O15" s="697"/>
      <c r="P15" s="697"/>
      <c r="Q15" s="697"/>
    </row>
    <row r="16" spans="1:17" ht="17.149999999999999" customHeight="1" thickBot="1">
      <c r="A16" s="1395"/>
      <c r="B16" s="56" t="s">
        <v>5998</v>
      </c>
      <c r="C16" s="57" t="s">
        <v>5999</v>
      </c>
      <c r="D16" s="57" t="s">
        <v>6000</v>
      </c>
      <c r="E16" s="58">
        <v>29112</v>
      </c>
      <c r="F16" s="58">
        <v>32706</v>
      </c>
      <c r="G16" s="58">
        <v>48417</v>
      </c>
      <c r="H16" s="59">
        <v>216.75</v>
      </c>
      <c r="I16" s="59">
        <v>88.1</v>
      </c>
      <c r="J16" s="698">
        <v>306956.72257000004</v>
      </c>
      <c r="K16" s="698"/>
      <c r="L16" s="60"/>
      <c r="M16" s="60"/>
      <c r="N16" s="697"/>
      <c r="O16" s="697"/>
      <c r="P16" s="697"/>
      <c r="Q16" s="697"/>
    </row>
    <row r="17" spans="1:27" ht="17.149999999999999" customHeight="1" thickBot="1">
      <c r="A17" s="1395"/>
      <c r="B17" s="56" t="s">
        <v>1799</v>
      </c>
      <c r="C17" s="57" t="s">
        <v>6001</v>
      </c>
      <c r="D17" s="57" t="s">
        <v>6002</v>
      </c>
      <c r="E17" s="58">
        <v>44729</v>
      </c>
      <c r="F17" s="58">
        <v>28126</v>
      </c>
      <c r="G17" s="58">
        <v>55687</v>
      </c>
      <c r="H17" s="59">
        <v>42.8</v>
      </c>
      <c r="I17" s="175">
        <v>30.4</v>
      </c>
      <c r="J17" s="698">
        <v>68034.928457000002</v>
      </c>
      <c r="K17" s="698"/>
      <c r="L17" s="194"/>
      <c r="M17" s="194"/>
      <c r="N17" s="697"/>
      <c r="O17" s="697"/>
      <c r="P17" s="697"/>
      <c r="Q17" s="697"/>
    </row>
    <row r="18" spans="1:27" ht="17.149999999999999" customHeight="1" thickBot="1">
      <c r="A18" s="1396"/>
      <c r="B18" s="384" t="s">
        <v>6003</v>
      </c>
      <c r="C18" s="385" t="s">
        <v>6004</v>
      </c>
      <c r="D18" s="263" t="s">
        <v>6005</v>
      </c>
      <c r="E18" s="261">
        <v>28185</v>
      </c>
      <c r="F18" s="261">
        <v>32509</v>
      </c>
      <c r="G18" s="261">
        <v>46448</v>
      </c>
      <c r="H18" s="386">
        <v>249.75</v>
      </c>
      <c r="I18" s="386">
        <v>125.7</v>
      </c>
      <c r="J18" s="696">
        <v>130641.057245</v>
      </c>
      <c r="K18" s="699"/>
      <c r="L18" s="696"/>
      <c r="M18" s="696"/>
      <c r="N18" s="697"/>
      <c r="O18" s="697"/>
      <c r="P18" s="697"/>
      <c r="Q18" s="697"/>
    </row>
    <row r="19" spans="1:27" ht="17.149999999999999" customHeight="1" thickBot="1">
      <c r="A19" s="700" t="s">
        <v>6006</v>
      </c>
      <c r="B19" s="96" t="s">
        <v>6007</v>
      </c>
      <c r="C19" s="84" t="s">
        <v>6008</v>
      </c>
      <c r="D19" s="84" t="s">
        <v>6009</v>
      </c>
      <c r="E19" s="387" t="s">
        <v>418</v>
      </c>
      <c r="F19" s="387">
        <v>20821</v>
      </c>
      <c r="G19" s="387">
        <v>46054</v>
      </c>
      <c r="H19" s="847">
        <v>3.52</v>
      </c>
      <c r="I19" s="848">
        <v>1</v>
      </c>
      <c r="J19" s="701">
        <v>0</v>
      </c>
      <c r="K19" s="702"/>
      <c r="L19" s="701"/>
      <c r="M19" s="701"/>
      <c r="N19" s="697"/>
      <c r="O19" s="697"/>
      <c r="P19" s="697"/>
      <c r="Q19" s="697"/>
    </row>
    <row r="20" spans="1:27" ht="17.149999999999999" customHeight="1">
      <c r="A20" s="1397" t="s">
        <v>6010</v>
      </c>
      <c r="B20" s="389" t="s">
        <v>1800</v>
      </c>
      <c r="C20" s="261" t="s">
        <v>6011</v>
      </c>
      <c r="D20" s="261" t="s">
        <v>6012</v>
      </c>
      <c r="E20" s="390">
        <v>44197</v>
      </c>
      <c r="F20" s="390">
        <v>26299</v>
      </c>
      <c r="G20" s="391" t="s">
        <v>6013</v>
      </c>
      <c r="H20" s="849">
        <v>27.6</v>
      </c>
      <c r="I20" s="850">
        <v>12.7</v>
      </c>
      <c r="J20" s="704">
        <v>3144.4411329999998</v>
      </c>
      <c r="K20" s="703"/>
      <c r="L20" s="704"/>
      <c r="M20" s="704"/>
      <c r="N20" s="697"/>
      <c r="O20" s="697"/>
      <c r="P20" s="697"/>
      <c r="Q20" s="697"/>
    </row>
    <row r="21" spans="1:27" ht="13" thickBot="1">
      <c r="A21" s="1397"/>
      <c r="B21" s="79" t="s">
        <v>1801</v>
      </c>
      <c r="C21" s="80" t="s">
        <v>6014</v>
      </c>
      <c r="D21" s="80" t="s">
        <v>6015</v>
      </c>
      <c r="E21" s="65">
        <v>44729</v>
      </c>
      <c r="F21" s="65">
        <v>20911</v>
      </c>
      <c r="G21" s="196">
        <v>55687</v>
      </c>
      <c r="H21" s="851">
        <v>476</v>
      </c>
      <c r="I21" s="81">
        <v>299.8</v>
      </c>
      <c r="J21" s="695">
        <v>363470.72893899999</v>
      </c>
      <c r="K21" s="197"/>
      <c r="L21" s="197"/>
      <c r="M21" s="197"/>
      <c r="N21" s="697"/>
      <c r="O21" s="697"/>
      <c r="P21" s="697"/>
      <c r="Q21" s="697"/>
    </row>
    <row r="22" spans="1:27" ht="15" customHeight="1" thickBot="1">
      <c r="A22" s="1397"/>
      <c r="B22" s="71" t="s">
        <v>832</v>
      </c>
      <c r="C22" s="106" t="s">
        <v>6016</v>
      </c>
      <c r="D22" s="106" t="s">
        <v>6017</v>
      </c>
      <c r="E22" s="107">
        <v>38944</v>
      </c>
      <c r="F22" s="107">
        <v>41430</v>
      </c>
      <c r="G22" s="107">
        <v>52595</v>
      </c>
      <c r="H22" s="99">
        <v>305.7</v>
      </c>
      <c r="I22" s="108">
        <v>166.7</v>
      </c>
      <c r="J22" s="705">
        <v>287875.91720448004</v>
      </c>
      <c r="K22" s="198"/>
      <c r="L22" s="198"/>
      <c r="M22" s="198"/>
      <c r="N22" s="697"/>
      <c r="O22" s="697"/>
      <c r="P22" s="697"/>
      <c r="Q22" s="697"/>
    </row>
    <row r="23" spans="1:27" ht="13" thickBot="1">
      <c r="A23" s="1397"/>
      <c r="B23" s="109" t="s">
        <v>6018</v>
      </c>
      <c r="C23" s="110" t="s">
        <v>6019</v>
      </c>
      <c r="D23" s="110" t="s">
        <v>6020</v>
      </c>
      <c r="E23" s="111">
        <v>38944</v>
      </c>
      <c r="F23" s="111">
        <v>43322</v>
      </c>
      <c r="G23" s="107">
        <v>52595</v>
      </c>
      <c r="H23" s="852">
        <v>28</v>
      </c>
      <c r="I23" s="108">
        <v>15.9</v>
      </c>
      <c r="J23" s="705">
        <v>39255.806891519998</v>
      </c>
      <c r="K23" s="198"/>
      <c r="L23" s="198"/>
      <c r="M23" s="198"/>
      <c r="N23" s="697"/>
      <c r="O23" s="697"/>
      <c r="P23" s="697"/>
      <c r="Q23" s="697"/>
    </row>
    <row r="24" spans="1:27" ht="15" customHeight="1" thickBot="1">
      <c r="A24" s="1397"/>
      <c r="B24" s="61" t="s">
        <v>834</v>
      </c>
      <c r="C24" s="57" t="s">
        <v>6021</v>
      </c>
      <c r="D24" s="57" t="s">
        <v>6022</v>
      </c>
      <c r="E24" s="58">
        <v>38944</v>
      </c>
      <c r="F24" s="58">
        <v>41776</v>
      </c>
      <c r="G24" s="58">
        <v>52331</v>
      </c>
      <c r="H24" s="59">
        <v>52.5</v>
      </c>
      <c r="I24" s="59">
        <v>47</v>
      </c>
      <c r="J24" s="706">
        <v>88343.236237999998</v>
      </c>
      <c r="K24" s="199"/>
      <c r="L24" s="199"/>
      <c r="M24" s="199"/>
      <c r="N24" s="697"/>
      <c r="O24" s="697"/>
      <c r="P24" s="697"/>
      <c r="Q24" s="697"/>
    </row>
    <row r="25" spans="1:27" ht="18.5" thickBot="1">
      <c r="A25" s="1397"/>
      <c r="B25" s="56" t="s">
        <v>7332</v>
      </c>
      <c r="C25" s="57" t="s">
        <v>6023</v>
      </c>
      <c r="D25" s="57" t="s">
        <v>6024</v>
      </c>
      <c r="E25" s="58" t="s">
        <v>835</v>
      </c>
      <c r="F25" s="58">
        <v>35902</v>
      </c>
      <c r="G25" s="196">
        <v>53457</v>
      </c>
      <c r="H25" s="853">
        <v>1275</v>
      </c>
      <c r="I25" s="59">
        <v>605.70000000000005</v>
      </c>
      <c r="J25" s="698">
        <v>707359.90703</v>
      </c>
      <c r="K25" s="200"/>
      <c r="L25" s="200"/>
      <c r="M25" s="200"/>
      <c r="N25" s="697"/>
      <c r="O25" s="697"/>
      <c r="P25" s="697"/>
      <c r="Q25" s="697"/>
    </row>
    <row r="26" spans="1:27" ht="15" customHeight="1" thickBot="1">
      <c r="A26" s="1398"/>
      <c r="B26" s="392" t="s">
        <v>7331</v>
      </c>
      <c r="C26" s="72" t="s">
        <v>6025</v>
      </c>
      <c r="D26" s="201" t="s">
        <v>6026</v>
      </c>
      <c r="E26" s="196">
        <v>36566</v>
      </c>
      <c r="F26" s="196">
        <v>36859</v>
      </c>
      <c r="G26" s="73">
        <v>50293</v>
      </c>
      <c r="H26" s="74">
        <v>210</v>
      </c>
      <c r="I26" s="74">
        <v>83.5</v>
      </c>
      <c r="J26" s="707">
        <v>185566.338235</v>
      </c>
      <c r="K26" s="294"/>
      <c r="L26" s="294"/>
      <c r="M26" s="294"/>
      <c r="N26" s="697"/>
      <c r="O26" s="697"/>
      <c r="P26" s="697"/>
      <c r="Q26" s="697"/>
    </row>
    <row r="27" spans="1:27" s="394" customFormat="1" ht="13" thickBot="1">
      <c r="A27" s="1394" t="s">
        <v>6027</v>
      </c>
      <c r="B27" s="136" t="s">
        <v>1802</v>
      </c>
      <c r="C27" s="54" t="s">
        <v>6028</v>
      </c>
      <c r="D27" s="54" t="s">
        <v>6029</v>
      </c>
      <c r="E27" s="55">
        <v>39266</v>
      </c>
      <c r="F27" s="55">
        <v>41214</v>
      </c>
      <c r="G27" s="393">
        <v>54602</v>
      </c>
      <c r="H27" s="854">
        <v>177.94</v>
      </c>
      <c r="I27" s="50">
        <v>92.364999999999995</v>
      </c>
      <c r="J27" s="708">
        <v>347497.19283999997</v>
      </c>
      <c r="K27" s="202"/>
      <c r="L27" s="202"/>
      <c r="M27" s="202"/>
    </row>
    <row r="28" spans="1:27" s="394" customFormat="1" ht="15" customHeight="1" thickBot="1">
      <c r="A28" s="1395"/>
      <c r="B28" s="71" t="s">
        <v>836</v>
      </c>
      <c r="C28" s="106" t="s">
        <v>6030</v>
      </c>
      <c r="D28" s="106" t="s">
        <v>6031</v>
      </c>
      <c r="E28" s="107">
        <v>38944</v>
      </c>
      <c r="F28" s="107">
        <v>40969</v>
      </c>
      <c r="G28" s="107">
        <v>53448</v>
      </c>
      <c r="H28" s="99">
        <v>77</v>
      </c>
      <c r="I28" s="108">
        <v>39.1</v>
      </c>
      <c r="J28" s="705">
        <v>15065.489836999999</v>
      </c>
      <c r="K28" s="198"/>
      <c r="L28" s="198"/>
      <c r="M28" s="198"/>
    </row>
    <row r="29" spans="1:27" ht="15" customHeight="1" thickBot="1">
      <c r="A29" s="1395"/>
      <c r="B29" s="79" t="s">
        <v>6032</v>
      </c>
      <c r="C29" s="80" t="s">
        <v>6033</v>
      </c>
      <c r="D29" s="80" t="s">
        <v>6034</v>
      </c>
      <c r="E29" s="65">
        <v>37601</v>
      </c>
      <c r="F29" s="65">
        <v>41426</v>
      </c>
      <c r="G29" s="196">
        <v>50983</v>
      </c>
      <c r="H29" s="851">
        <v>48</v>
      </c>
      <c r="I29" s="81">
        <v>36.4</v>
      </c>
      <c r="J29" s="695">
        <v>67314.053486000004</v>
      </c>
      <c r="K29" s="197"/>
      <c r="L29" s="197"/>
      <c r="M29" s="197"/>
    </row>
    <row r="30" spans="1:27" ht="15" customHeight="1" thickBot="1">
      <c r="A30" s="1395"/>
      <c r="B30" s="71" t="s">
        <v>6035</v>
      </c>
      <c r="C30" s="106" t="s">
        <v>6036</v>
      </c>
      <c r="D30" s="106" t="s">
        <v>6037</v>
      </c>
      <c r="E30" s="107">
        <v>38112</v>
      </c>
      <c r="F30" s="107">
        <v>41306</v>
      </c>
      <c r="G30" s="107">
        <v>50530</v>
      </c>
      <c r="H30" s="99">
        <v>15.15</v>
      </c>
      <c r="I30" s="108">
        <v>8.61</v>
      </c>
      <c r="J30" s="705">
        <v>24080.663999</v>
      </c>
      <c r="K30" s="198"/>
      <c r="L30" s="198"/>
      <c r="M30" s="198"/>
    </row>
    <row r="31" spans="1:27" ht="15" customHeight="1" thickBot="1">
      <c r="A31" s="1396"/>
      <c r="B31" s="395" t="s">
        <v>6038</v>
      </c>
      <c r="C31" s="264" t="s">
        <v>6039</v>
      </c>
      <c r="D31" s="264" t="s">
        <v>6040</v>
      </c>
      <c r="E31" s="262">
        <v>38707</v>
      </c>
      <c r="F31" s="262">
        <v>41456</v>
      </c>
      <c r="G31" s="396">
        <v>51014</v>
      </c>
      <c r="H31" s="855">
        <v>19</v>
      </c>
      <c r="I31" s="213">
        <v>10.14</v>
      </c>
      <c r="J31" s="709">
        <v>8915.5069469999999</v>
      </c>
      <c r="K31" s="397"/>
      <c r="L31" s="397"/>
      <c r="M31" s="397"/>
    </row>
    <row r="32" spans="1:27" ht="15" customHeight="1">
      <c r="A32" s="710"/>
      <c r="B32" s="259"/>
      <c r="C32" s="388"/>
      <c r="D32" s="388"/>
      <c r="E32" s="398"/>
      <c r="F32" s="398"/>
      <c r="G32" s="398"/>
      <c r="H32" s="399"/>
      <c r="I32" s="399"/>
      <c r="J32" s="711"/>
      <c r="K32" s="400"/>
      <c r="L32" s="400"/>
      <c r="M32" s="401"/>
      <c r="N32" s="402"/>
      <c r="O32" s="402"/>
      <c r="P32" s="402"/>
      <c r="Q32" s="402"/>
      <c r="R32" s="402"/>
      <c r="S32" s="402"/>
      <c r="T32" s="402"/>
      <c r="U32" s="402"/>
      <c r="V32" s="402"/>
      <c r="W32" s="402"/>
      <c r="X32" s="697"/>
      <c r="Y32" s="697"/>
      <c r="Z32" s="697"/>
      <c r="AA32" s="697"/>
    </row>
    <row r="33" spans="1:27" ht="15" customHeight="1">
      <c r="A33" s="710"/>
      <c r="B33" s="259"/>
      <c r="C33" s="388"/>
      <c r="D33" s="388"/>
      <c r="E33" s="398"/>
      <c r="F33" s="398"/>
      <c r="G33" s="398"/>
      <c r="H33" s="399"/>
      <c r="I33" s="399"/>
      <c r="J33" s="711"/>
      <c r="K33" s="400"/>
      <c r="L33" s="400"/>
      <c r="M33" s="401"/>
      <c r="N33" s="402"/>
      <c r="O33" s="402"/>
      <c r="P33" s="402"/>
      <c r="Q33" s="402"/>
      <c r="R33" s="402"/>
      <c r="S33" s="402"/>
      <c r="T33" s="402"/>
      <c r="U33" s="402"/>
      <c r="V33" s="402"/>
      <c r="W33" s="402"/>
      <c r="X33" s="697"/>
      <c r="Y33" s="697"/>
      <c r="Z33" s="697"/>
      <c r="AA33" s="697"/>
    </row>
    <row r="34" spans="1:27">
      <c r="A34" s="3" t="s">
        <v>840</v>
      </c>
      <c r="B34" s="12"/>
      <c r="C34" s="12"/>
      <c r="D34" s="12"/>
      <c r="E34" s="12"/>
      <c r="F34" s="12"/>
      <c r="G34" s="12"/>
      <c r="H34" s="12"/>
      <c r="I34" s="12"/>
      <c r="J34" s="12"/>
      <c r="K34" s="12"/>
      <c r="L34" s="12"/>
      <c r="M34" s="12"/>
      <c r="N34" s="12"/>
      <c r="O34" s="12"/>
      <c r="P34" s="12"/>
    </row>
    <row r="35" spans="1:27" ht="13" thickBot="1">
      <c r="A35" s="3"/>
      <c r="B35" s="12"/>
      <c r="C35" s="12"/>
      <c r="D35" s="12"/>
      <c r="E35" s="12"/>
      <c r="F35" s="12"/>
      <c r="G35" s="12"/>
      <c r="H35" s="12"/>
      <c r="I35" s="12"/>
      <c r="J35" s="12"/>
      <c r="K35" s="12"/>
      <c r="L35" s="12"/>
      <c r="M35" s="12"/>
      <c r="N35" s="12"/>
      <c r="O35" s="12"/>
      <c r="P35" s="12"/>
    </row>
    <row r="36" spans="1:27" ht="18" customHeight="1">
      <c r="A36" s="1390" t="s">
        <v>6041</v>
      </c>
      <c r="B36" s="1390" t="s">
        <v>6042</v>
      </c>
      <c r="C36" s="1390" t="s">
        <v>6043</v>
      </c>
      <c r="D36" s="1390" t="s">
        <v>6044</v>
      </c>
      <c r="E36" s="1390" t="s">
        <v>6045</v>
      </c>
      <c r="F36" s="1390" t="s">
        <v>6046</v>
      </c>
      <c r="G36" s="1390" t="s">
        <v>6047</v>
      </c>
      <c r="H36" s="1390" t="s">
        <v>6048</v>
      </c>
      <c r="I36" s="1390" t="s">
        <v>6049</v>
      </c>
      <c r="J36" s="1390" t="s">
        <v>6050</v>
      </c>
      <c r="K36" s="1390"/>
      <c r="L36" s="1390"/>
      <c r="M36" s="1390"/>
      <c r="N36" s="1390" t="s">
        <v>6051</v>
      </c>
      <c r="O36" s="1390" t="s">
        <v>6052</v>
      </c>
      <c r="P36" s="1390" t="s">
        <v>6053</v>
      </c>
      <c r="Q36" s="1390"/>
      <c r="R36" s="1390"/>
      <c r="S36" s="1390"/>
      <c r="T36" s="1390"/>
      <c r="U36" s="1390"/>
      <c r="V36" s="1390"/>
      <c r="W36" s="1390"/>
    </row>
    <row r="37" spans="1:27" ht="18" customHeight="1">
      <c r="A37" s="1391"/>
      <c r="B37" s="1391"/>
      <c r="C37" s="1391"/>
      <c r="D37" s="1391"/>
      <c r="E37" s="1391"/>
      <c r="F37" s="1391"/>
      <c r="G37" s="1391"/>
      <c r="H37" s="1391"/>
      <c r="I37" s="1391"/>
      <c r="J37" s="1391"/>
      <c r="K37" s="1391"/>
      <c r="L37" s="1391"/>
      <c r="M37" s="1391"/>
      <c r="N37" s="1391"/>
      <c r="O37" s="1391"/>
      <c r="P37" s="1391" t="s">
        <v>6054</v>
      </c>
      <c r="Q37" s="1391"/>
      <c r="R37" s="1391" t="s">
        <v>6055</v>
      </c>
      <c r="S37" s="1391"/>
      <c r="T37" s="1391" t="s">
        <v>6056</v>
      </c>
      <c r="U37" s="1391"/>
      <c r="V37" s="1391" t="s">
        <v>6057</v>
      </c>
      <c r="W37" s="1391"/>
    </row>
    <row r="38" spans="1:27" ht="42.75" customHeight="1" thickBot="1">
      <c r="A38" s="1391"/>
      <c r="B38" s="1392"/>
      <c r="C38" s="212" t="s">
        <v>6058</v>
      </c>
      <c r="D38" s="1392"/>
      <c r="E38" s="1392"/>
      <c r="F38" s="1392"/>
      <c r="G38" s="1392"/>
      <c r="H38" s="212" t="s">
        <v>6059</v>
      </c>
      <c r="I38" s="212" t="s">
        <v>6060</v>
      </c>
      <c r="J38" s="212" t="s">
        <v>6061</v>
      </c>
      <c r="K38" s="212" t="s">
        <v>6062</v>
      </c>
      <c r="L38" s="212" t="s">
        <v>6063</v>
      </c>
      <c r="M38" s="212" t="s">
        <v>6064</v>
      </c>
      <c r="N38" s="1392"/>
      <c r="O38" s="1392"/>
      <c r="P38" s="212" t="s">
        <v>6065</v>
      </c>
      <c r="Q38" s="212" t="s">
        <v>6066</v>
      </c>
      <c r="R38" s="212" t="s">
        <v>6067</v>
      </c>
      <c r="S38" s="212" t="s">
        <v>6068</v>
      </c>
      <c r="T38" s="212" t="s">
        <v>6069</v>
      </c>
      <c r="U38" s="212" t="s">
        <v>6070</v>
      </c>
      <c r="V38" s="212" t="s">
        <v>6071</v>
      </c>
      <c r="W38" s="212" t="s">
        <v>6072</v>
      </c>
    </row>
    <row r="39" spans="1:27" ht="17.149999999999999" customHeight="1" thickBot="1">
      <c r="A39" s="1394" t="s">
        <v>6073</v>
      </c>
      <c r="B39" s="403" t="s">
        <v>841</v>
      </c>
      <c r="C39" s="404" t="s">
        <v>6074</v>
      </c>
      <c r="D39" s="404" t="s">
        <v>842</v>
      </c>
      <c r="E39" s="405">
        <v>42206</v>
      </c>
      <c r="F39" s="405">
        <v>42461</v>
      </c>
      <c r="G39" s="58">
        <v>43983</v>
      </c>
      <c r="H39" s="856" t="s">
        <v>524</v>
      </c>
      <c r="I39" s="857" t="s">
        <v>6075</v>
      </c>
      <c r="J39" s="712">
        <v>0</v>
      </c>
      <c r="K39" s="712"/>
      <c r="L39" s="712"/>
      <c r="M39" s="713"/>
      <c r="N39" s="406" t="s">
        <v>6076</v>
      </c>
      <c r="O39" s="406" t="s">
        <v>6077</v>
      </c>
      <c r="P39" s="406" t="s">
        <v>6078</v>
      </c>
      <c r="Q39" s="406" t="s">
        <v>6079</v>
      </c>
      <c r="R39" s="406"/>
      <c r="S39" s="406"/>
      <c r="T39" s="406"/>
      <c r="U39" s="406"/>
      <c r="V39" s="406"/>
      <c r="W39" s="406"/>
      <c r="X39" s="714"/>
      <c r="Y39" s="714"/>
      <c r="Z39" s="714"/>
      <c r="AA39" s="714"/>
    </row>
    <row r="40" spans="1:27" ht="17.149999999999999" customHeight="1">
      <c r="A40" s="1395"/>
      <c r="B40" s="407" t="s">
        <v>843</v>
      </c>
      <c r="C40" s="263" t="s">
        <v>6080</v>
      </c>
      <c r="D40" s="263" t="s">
        <v>6081</v>
      </c>
      <c r="E40" s="261">
        <v>36831</v>
      </c>
      <c r="F40" s="261">
        <v>33208</v>
      </c>
      <c r="G40" s="408" t="s">
        <v>6082</v>
      </c>
      <c r="H40" s="386" t="s">
        <v>6083</v>
      </c>
      <c r="I40" s="386" t="s">
        <v>6084</v>
      </c>
      <c r="J40" s="696">
        <v>0</v>
      </c>
      <c r="K40" s="699"/>
      <c r="L40" s="699"/>
      <c r="M40" s="409"/>
      <c r="N40" s="410" t="s">
        <v>6085</v>
      </c>
      <c r="O40" s="410" t="s">
        <v>6086</v>
      </c>
      <c r="P40" s="410" t="s">
        <v>6087</v>
      </c>
      <c r="Q40" s="410" t="s">
        <v>6088</v>
      </c>
      <c r="R40" s="410"/>
      <c r="S40" s="410"/>
      <c r="T40" s="410"/>
      <c r="U40" s="410"/>
      <c r="V40" s="410"/>
      <c r="W40" s="410"/>
      <c r="X40" s="697"/>
      <c r="Y40" s="697"/>
      <c r="Z40" s="697"/>
      <c r="AA40" s="697"/>
    </row>
    <row r="41" spans="1:27" ht="17.149999999999999" customHeight="1">
      <c r="A41" s="1395"/>
      <c r="B41" s="384" t="s">
        <v>1803</v>
      </c>
      <c r="C41" s="385" t="s">
        <v>6089</v>
      </c>
      <c r="D41" s="263" t="s">
        <v>6090</v>
      </c>
      <c r="E41" s="261" t="s">
        <v>844</v>
      </c>
      <c r="F41" s="261">
        <v>30713</v>
      </c>
      <c r="G41" s="261">
        <v>47665</v>
      </c>
      <c r="H41" s="386">
        <v>166</v>
      </c>
      <c r="I41" s="386">
        <v>150</v>
      </c>
      <c r="J41" s="696">
        <v>182693.33481299999</v>
      </c>
      <c r="K41" s="699"/>
      <c r="L41" s="696"/>
      <c r="M41" s="696"/>
      <c r="N41" s="410" t="s">
        <v>845</v>
      </c>
      <c r="O41" s="410" t="s">
        <v>846</v>
      </c>
      <c r="P41" s="410">
        <v>52690503</v>
      </c>
      <c r="Q41" s="411">
        <v>102.73739399</v>
      </c>
      <c r="R41" s="410"/>
      <c r="S41" s="411"/>
      <c r="T41" s="410"/>
      <c r="U41" s="411"/>
      <c r="V41" s="410"/>
      <c r="W41" s="412"/>
      <c r="X41" s="697"/>
      <c r="Y41" s="697"/>
      <c r="Z41" s="697"/>
      <c r="AA41" s="697"/>
    </row>
    <row r="42" spans="1:27" ht="17.149999999999999" customHeight="1" thickBot="1">
      <c r="A42" s="1395"/>
      <c r="B42" s="384" t="s">
        <v>1804</v>
      </c>
      <c r="C42" s="385" t="s">
        <v>6091</v>
      </c>
      <c r="D42" s="263" t="s">
        <v>6092</v>
      </c>
      <c r="E42" s="261">
        <v>41944</v>
      </c>
      <c r="F42" s="261">
        <v>42979</v>
      </c>
      <c r="G42" s="261">
        <v>52902</v>
      </c>
      <c r="H42" s="386">
        <v>590.75</v>
      </c>
      <c r="I42" s="386">
        <v>507.4</v>
      </c>
      <c r="J42" s="696">
        <v>771873.07481000002</v>
      </c>
      <c r="K42" s="699"/>
      <c r="L42" s="696"/>
      <c r="M42" s="696"/>
      <c r="N42" s="410" t="s">
        <v>6093</v>
      </c>
      <c r="O42" s="410" t="s">
        <v>6094</v>
      </c>
      <c r="P42" s="410">
        <v>180520901</v>
      </c>
      <c r="Q42" s="411">
        <v>351.94521467999999</v>
      </c>
      <c r="R42" s="410"/>
      <c r="S42" s="411"/>
      <c r="T42" s="410"/>
      <c r="U42" s="411"/>
      <c r="V42" s="410"/>
      <c r="W42" s="412"/>
      <c r="X42" s="697"/>
      <c r="Y42" s="697"/>
      <c r="Z42" s="697"/>
      <c r="AA42" s="697"/>
    </row>
    <row r="43" spans="1:27" ht="17.149999999999999" customHeight="1" thickBot="1">
      <c r="A43" s="1395"/>
      <c r="B43" s="260" t="s">
        <v>165</v>
      </c>
      <c r="C43" s="260"/>
      <c r="D43" s="260"/>
      <c r="E43" s="260"/>
      <c r="F43" s="260"/>
      <c r="G43" s="260"/>
      <c r="H43" s="260"/>
      <c r="I43" s="260"/>
      <c r="J43" s="260"/>
      <c r="K43" s="260"/>
      <c r="L43" s="260"/>
      <c r="M43" s="260"/>
      <c r="N43" s="260"/>
      <c r="O43" s="260"/>
      <c r="P43" s="260"/>
      <c r="Q43" s="260"/>
      <c r="R43" s="260"/>
      <c r="S43" s="260"/>
      <c r="T43" s="260"/>
      <c r="U43" s="260"/>
      <c r="V43" s="260"/>
      <c r="W43" s="260"/>
      <c r="X43" s="697"/>
      <c r="Y43" s="697"/>
      <c r="Z43" s="697"/>
      <c r="AA43" s="697"/>
    </row>
    <row r="44" spans="1:27" ht="17.149999999999999" customHeight="1">
      <c r="A44" s="1395"/>
      <c r="B44" s="384" t="s">
        <v>1805</v>
      </c>
      <c r="C44" s="385" t="s">
        <v>6095</v>
      </c>
      <c r="D44" s="263" t="s">
        <v>6096</v>
      </c>
      <c r="E44" s="261" t="s">
        <v>6097</v>
      </c>
      <c r="F44" s="261">
        <v>43439</v>
      </c>
      <c r="G44" s="261">
        <v>47817</v>
      </c>
      <c r="H44" s="386">
        <v>2.165</v>
      </c>
      <c r="I44" s="386" t="s">
        <v>6098</v>
      </c>
      <c r="J44" s="696">
        <v>2745.8723949999999</v>
      </c>
      <c r="K44" s="699"/>
      <c r="L44" s="696"/>
      <c r="M44" s="696"/>
      <c r="N44" s="410" t="s">
        <v>6099</v>
      </c>
      <c r="O44" s="410" t="s">
        <v>6100</v>
      </c>
      <c r="P44" s="410">
        <v>996732</v>
      </c>
      <c r="Q44" s="411">
        <v>2.0602847895999998</v>
      </c>
      <c r="R44" s="410"/>
      <c r="S44" s="411"/>
      <c r="T44" s="410"/>
      <c r="U44" s="411"/>
      <c r="V44" s="410"/>
      <c r="W44" s="411"/>
      <c r="X44" s="697"/>
      <c r="Y44" s="697"/>
      <c r="Z44" s="697"/>
      <c r="AA44" s="697"/>
    </row>
    <row r="45" spans="1:27" ht="17.149999999999999" customHeight="1">
      <c r="A45" s="1395"/>
      <c r="B45" s="384" t="s">
        <v>1806</v>
      </c>
      <c r="C45" s="385" t="s">
        <v>6101</v>
      </c>
      <c r="D45" s="263" t="s">
        <v>6102</v>
      </c>
      <c r="E45" s="261" t="s">
        <v>6103</v>
      </c>
      <c r="F45" s="261">
        <v>43439</v>
      </c>
      <c r="G45" s="261">
        <v>47817</v>
      </c>
      <c r="H45" s="386">
        <v>4.57</v>
      </c>
      <c r="I45" s="386" t="s">
        <v>6104</v>
      </c>
      <c r="J45" s="696">
        <v>5075.9011279999995</v>
      </c>
      <c r="K45" s="699"/>
      <c r="L45" s="696"/>
      <c r="M45" s="696"/>
      <c r="N45" s="410" t="s">
        <v>6105</v>
      </c>
      <c r="O45" s="410" t="s">
        <v>6106</v>
      </c>
      <c r="P45" s="410">
        <v>1840426</v>
      </c>
      <c r="Q45" s="411">
        <v>3.8040257891999998</v>
      </c>
      <c r="R45" s="410"/>
      <c r="S45" s="411"/>
      <c r="T45" s="410"/>
      <c r="U45" s="411"/>
      <c r="V45" s="410"/>
      <c r="W45" s="411"/>
      <c r="X45" s="697"/>
      <c r="Y45" s="697"/>
      <c r="Z45" s="697"/>
      <c r="AA45" s="697"/>
    </row>
    <row r="46" spans="1:27" ht="17.149999999999999" customHeight="1">
      <c r="A46" s="1395"/>
      <c r="B46" s="384" t="s">
        <v>1807</v>
      </c>
      <c r="C46" s="385" t="s">
        <v>6107</v>
      </c>
      <c r="D46" s="263" t="s">
        <v>6108</v>
      </c>
      <c r="E46" s="261" t="s">
        <v>6109</v>
      </c>
      <c r="F46" s="261">
        <v>43439</v>
      </c>
      <c r="G46" s="261">
        <v>47817</v>
      </c>
      <c r="H46" s="386">
        <v>2.165</v>
      </c>
      <c r="I46" s="386" t="s">
        <v>6110</v>
      </c>
      <c r="J46" s="696">
        <v>2571.9466610000009</v>
      </c>
      <c r="K46" s="699"/>
      <c r="L46" s="696"/>
      <c r="M46" s="696"/>
      <c r="N46" s="410" t="s">
        <v>6111</v>
      </c>
      <c r="O46" s="410" t="s">
        <v>6112</v>
      </c>
      <c r="P46" s="410">
        <v>914077</v>
      </c>
      <c r="Q46" s="411">
        <v>1.8894948791999999</v>
      </c>
      <c r="R46" s="410"/>
      <c r="S46" s="411"/>
      <c r="T46" s="410"/>
      <c r="U46" s="411"/>
      <c r="V46" s="410"/>
      <c r="W46" s="411"/>
      <c r="X46" s="697"/>
      <c r="Y46" s="697"/>
      <c r="Z46" s="697"/>
      <c r="AA46" s="697"/>
    </row>
    <row r="47" spans="1:27" ht="17.149999999999999" customHeight="1" thickBot="1">
      <c r="A47" s="1396"/>
      <c r="B47" s="77" t="s">
        <v>1808</v>
      </c>
      <c r="C47" s="413" t="s">
        <v>6113</v>
      </c>
      <c r="D47" s="264" t="s">
        <v>6114</v>
      </c>
      <c r="E47" s="262" t="s">
        <v>6115</v>
      </c>
      <c r="F47" s="262">
        <v>43439</v>
      </c>
      <c r="G47" s="262">
        <v>47817</v>
      </c>
      <c r="H47" s="414">
        <v>4.57</v>
      </c>
      <c r="I47" s="414" t="s">
        <v>6116</v>
      </c>
      <c r="J47" s="715">
        <v>7581.5788119999979</v>
      </c>
      <c r="K47" s="709"/>
      <c r="L47" s="715"/>
      <c r="M47" s="715"/>
      <c r="N47" s="415" t="s">
        <v>6117</v>
      </c>
      <c r="O47" s="415" t="s">
        <v>6118</v>
      </c>
      <c r="P47" s="415">
        <v>2739795</v>
      </c>
      <c r="Q47" s="416">
        <v>5.6636911348000005</v>
      </c>
      <c r="R47" s="415"/>
      <c r="S47" s="416"/>
      <c r="T47" s="415"/>
      <c r="U47" s="416"/>
      <c r="V47" s="415"/>
      <c r="W47" s="416"/>
      <c r="X47" s="697"/>
      <c r="Y47" s="697"/>
      <c r="Z47" s="697"/>
      <c r="AA47" s="697"/>
    </row>
    <row r="48" spans="1:27" ht="18.5" thickBot="1">
      <c r="A48" s="1227" t="s">
        <v>6119</v>
      </c>
      <c r="B48" s="1228" t="s">
        <v>1809</v>
      </c>
      <c r="C48" s="83" t="s">
        <v>6120</v>
      </c>
      <c r="D48" s="83" t="s">
        <v>6121</v>
      </c>
      <c r="E48" s="84" t="s">
        <v>852</v>
      </c>
      <c r="F48" s="84">
        <v>24654</v>
      </c>
      <c r="G48" s="84">
        <v>42192</v>
      </c>
      <c r="H48" s="848">
        <v>500</v>
      </c>
      <c r="I48" s="97">
        <v>401.2</v>
      </c>
      <c r="J48" s="738">
        <v>0</v>
      </c>
      <c r="K48" s="219"/>
      <c r="L48" s="85"/>
      <c r="M48" s="85"/>
      <c r="N48" s="1229" t="s">
        <v>6122</v>
      </c>
      <c r="O48" s="1229" t="s">
        <v>6123</v>
      </c>
      <c r="P48" s="1230">
        <v>0</v>
      </c>
      <c r="Q48" s="1231">
        <v>0</v>
      </c>
      <c r="R48" s="1232"/>
      <c r="S48" s="1229"/>
      <c r="T48" s="1232"/>
      <c r="U48" s="1229"/>
      <c r="V48" s="1232"/>
      <c r="W48" s="1229"/>
      <c r="X48" s="697"/>
      <c r="Y48" s="697"/>
      <c r="Z48" s="697"/>
      <c r="AA48" s="697"/>
    </row>
    <row r="49" spans="1:27" ht="15.75" customHeight="1">
      <c r="A49" s="567"/>
      <c r="B49" s="420"/>
      <c r="C49" s="374"/>
      <c r="D49" s="374"/>
      <c r="E49" s="421"/>
      <c r="F49" s="421"/>
      <c r="G49" s="421"/>
      <c r="H49" s="422"/>
      <c r="I49" s="422"/>
      <c r="J49" s="717"/>
      <c r="K49" s="718"/>
      <c r="L49" s="717"/>
      <c r="M49" s="717"/>
      <c r="N49" s="564"/>
      <c r="O49" s="565"/>
      <c r="P49" s="717"/>
      <c r="Q49" s="719"/>
      <c r="R49" s="717"/>
      <c r="S49" s="565"/>
      <c r="T49" s="717"/>
      <c r="U49" s="565"/>
      <c r="V49" s="717"/>
      <c r="W49" s="565"/>
      <c r="X49" s="697"/>
      <c r="Y49" s="697"/>
      <c r="Z49" s="697"/>
      <c r="AA49" s="697"/>
    </row>
    <row r="50" spans="1:27" ht="15.75" customHeight="1">
      <c r="A50" s="690"/>
      <c r="B50" s="423"/>
      <c r="C50" s="374"/>
      <c r="D50" s="374"/>
      <c r="E50" s="421"/>
      <c r="F50" s="421"/>
      <c r="G50" s="421"/>
      <c r="H50" s="422"/>
      <c r="I50" s="422"/>
      <c r="J50" s="717"/>
      <c r="K50" s="718"/>
      <c r="L50" s="717"/>
      <c r="M50" s="717"/>
      <c r="N50" s="564"/>
      <c r="O50" s="565"/>
      <c r="P50" s="717"/>
      <c r="Q50" s="719"/>
      <c r="R50" s="717"/>
      <c r="S50" s="565"/>
      <c r="T50" s="717"/>
      <c r="U50" s="565"/>
      <c r="V50" s="717"/>
      <c r="W50" s="565"/>
      <c r="X50" s="697"/>
      <c r="Y50" s="697"/>
      <c r="Z50" s="697"/>
      <c r="AA50" s="697"/>
    </row>
    <row r="51" spans="1:27">
      <c r="A51" s="3" t="s">
        <v>853</v>
      </c>
      <c r="B51" s="12"/>
      <c r="C51" s="12"/>
      <c r="D51" s="12"/>
      <c r="E51" s="12"/>
      <c r="F51" s="12"/>
      <c r="G51" s="12"/>
      <c r="H51" s="12"/>
      <c r="I51" s="12"/>
      <c r="J51" s="12"/>
      <c r="K51" s="12"/>
      <c r="L51" s="12"/>
      <c r="M51" s="12"/>
      <c r="N51" s="12"/>
      <c r="O51" s="12"/>
      <c r="P51" s="12"/>
    </row>
    <row r="52" spans="1:27" ht="13" thickBot="1">
      <c r="A52" s="3"/>
      <c r="B52" s="12"/>
      <c r="C52" s="12"/>
      <c r="D52" s="12"/>
      <c r="E52" s="12"/>
      <c r="F52" s="12"/>
      <c r="G52" s="12"/>
      <c r="H52" s="12"/>
      <c r="I52" s="12"/>
      <c r="J52" s="12"/>
      <c r="K52" s="12"/>
      <c r="L52" s="12"/>
      <c r="M52" s="12"/>
      <c r="N52" s="12"/>
      <c r="O52" s="12"/>
      <c r="P52" s="12"/>
    </row>
    <row r="53" spans="1:27" ht="18" customHeight="1">
      <c r="A53" s="1390" t="s">
        <v>6124</v>
      </c>
      <c r="B53" s="1390" t="s">
        <v>6125</v>
      </c>
      <c r="C53" s="1390" t="s">
        <v>6126</v>
      </c>
      <c r="D53" s="1390" t="s">
        <v>6127</v>
      </c>
      <c r="E53" s="1390" t="s">
        <v>6128</v>
      </c>
      <c r="F53" s="1390" t="s">
        <v>6129</v>
      </c>
      <c r="G53" s="1390" t="s">
        <v>6130</v>
      </c>
      <c r="H53" s="1390" t="s">
        <v>6131</v>
      </c>
      <c r="I53" s="1390" t="s">
        <v>6132</v>
      </c>
      <c r="J53" s="1390" t="s">
        <v>6133</v>
      </c>
      <c r="K53" s="1390"/>
      <c r="L53" s="1390"/>
      <c r="M53" s="1390"/>
      <c r="N53" s="1390" t="s">
        <v>6134</v>
      </c>
      <c r="O53" s="1390" t="s">
        <v>6135</v>
      </c>
      <c r="P53" s="1390" t="s">
        <v>6136</v>
      </c>
      <c r="Q53" s="1390"/>
      <c r="R53" s="1390"/>
      <c r="S53" s="1390"/>
      <c r="T53" s="1390"/>
      <c r="U53" s="1390"/>
      <c r="V53" s="1390"/>
      <c r="W53" s="1390"/>
    </row>
    <row r="54" spans="1:27" ht="18" customHeight="1">
      <c r="A54" s="1391"/>
      <c r="B54" s="1391"/>
      <c r="C54" s="1391"/>
      <c r="D54" s="1391"/>
      <c r="E54" s="1391"/>
      <c r="F54" s="1391"/>
      <c r="G54" s="1391"/>
      <c r="H54" s="1391"/>
      <c r="I54" s="1391"/>
      <c r="J54" s="1391"/>
      <c r="K54" s="1391"/>
      <c r="L54" s="1391"/>
      <c r="M54" s="1391"/>
      <c r="N54" s="1391"/>
      <c r="O54" s="1391"/>
      <c r="P54" s="1391" t="s">
        <v>6137</v>
      </c>
      <c r="Q54" s="1391"/>
      <c r="R54" s="1391" t="s">
        <v>6138</v>
      </c>
      <c r="S54" s="1391"/>
      <c r="T54" s="1391" t="s">
        <v>6139</v>
      </c>
      <c r="U54" s="1391"/>
      <c r="V54" s="1391" t="s">
        <v>6140</v>
      </c>
      <c r="W54" s="1391"/>
    </row>
    <row r="55" spans="1:27" ht="42.75" customHeight="1" thickBot="1">
      <c r="A55" s="1391"/>
      <c r="B55" s="1392"/>
      <c r="C55" s="212" t="s">
        <v>6141</v>
      </c>
      <c r="D55" s="1392"/>
      <c r="E55" s="1392"/>
      <c r="F55" s="1392"/>
      <c r="G55" s="1392"/>
      <c r="H55" s="212" t="s">
        <v>6142</v>
      </c>
      <c r="I55" s="212" t="s">
        <v>6143</v>
      </c>
      <c r="J55" s="212" t="s">
        <v>6144</v>
      </c>
      <c r="K55" s="212" t="s">
        <v>6145</v>
      </c>
      <c r="L55" s="212" t="s">
        <v>6146</v>
      </c>
      <c r="M55" s="212" t="s">
        <v>6147</v>
      </c>
      <c r="N55" s="1392"/>
      <c r="O55" s="1392"/>
      <c r="P55" s="212" t="s">
        <v>6148</v>
      </c>
      <c r="Q55" s="212" t="s">
        <v>6149</v>
      </c>
      <c r="R55" s="212" t="s">
        <v>6150</v>
      </c>
      <c r="S55" s="212" t="s">
        <v>6151</v>
      </c>
      <c r="T55" s="212" t="s">
        <v>6152</v>
      </c>
      <c r="U55" s="212" t="s">
        <v>6153</v>
      </c>
      <c r="V55" s="212" t="s">
        <v>6154</v>
      </c>
      <c r="W55" s="212" t="s">
        <v>6155</v>
      </c>
    </row>
    <row r="56" spans="1:27" ht="17.149999999999999" customHeight="1">
      <c r="A56" s="1394" t="s">
        <v>6156</v>
      </c>
      <c r="B56" s="75" t="s">
        <v>1810</v>
      </c>
      <c r="C56" s="424" t="s">
        <v>6157</v>
      </c>
      <c r="D56" s="133" t="s">
        <v>6158</v>
      </c>
      <c r="E56" s="134" t="s">
        <v>6159</v>
      </c>
      <c r="F56" s="134" t="s">
        <v>6160</v>
      </c>
      <c r="G56" s="134" t="s">
        <v>6161</v>
      </c>
      <c r="H56" s="425" t="s">
        <v>6162</v>
      </c>
      <c r="I56" s="425" t="s">
        <v>6163</v>
      </c>
      <c r="J56" s="425" t="s">
        <v>6164</v>
      </c>
      <c r="K56" s="721"/>
      <c r="L56" s="721"/>
      <c r="M56" s="720"/>
      <c r="N56" s="426" t="s">
        <v>6165</v>
      </c>
      <c r="O56" s="426" t="s">
        <v>6166</v>
      </c>
      <c r="P56" s="426"/>
      <c r="Q56" s="427"/>
      <c r="R56" s="426"/>
      <c r="S56" s="427"/>
      <c r="T56" s="426"/>
      <c r="U56" s="427"/>
      <c r="V56" s="426"/>
      <c r="W56" s="427"/>
      <c r="X56" s="697"/>
      <c r="Y56" s="697"/>
      <c r="Z56" s="697"/>
      <c r="AA56" s="697"/>
    </row>
    <row r="57" spans="1:27" ht="17.149999999999999" customHeight="1">
      <c r="A57" s="1395"/>
      <c r="B57" s="384" t="s">
        <v>1811</v>
      </c>
      <c r="C57" s="385" t="s">
        <v>6167</v>
      </c>
      <c r="D57" s="263" t="s">
        <v>6168</v>
      </c>
      <c r="E57" s="261" t="s">
        <v>6169</v>
      </c>
      <c r="F57" s="261" t="s">
        <v>6170</v>
      </c>
      <c r="G57" s="261" t="s">
        <v>6171</v>
      </c>
      <c r="H57" s="386" t="s">
        <v>6172</v>
      </c>
      <c r="I57" s="386" t="s">
        <v>6173</v>
      </c>
      <c r="J57" s="386" t="s">
        <v>6174</v>
      </c>
      <c r="K57" s="699"/>
      <c r="L57" s="699"/>
      <c r="M57" s="696"/>
      <c r="N57" s="410" t="s">
        <v>6175</v>
      </c>
      <c r="O57" s="410" t="s">
        <v>6176</v>
      </c>
      <c r="P57" s="410"/>
      <c r="Q57" s="411"/>
      <c r="R57" s="410"/>
      <c r="S57" s="411"/>
      <c r="T57" s="410"/>
      <c r="U57" s="411"/>
      <c r="V57" s="410"/>
      <c r="W57" s="411"/>
      <c r="X57" s="697"/>
      <c r="Y57" s="697"/>
      <c r="Z57" s="697"/>
      <c r="AA57" s="697"/>
    </row>
    <row r="58" spans="1:27" ht="17.149999999999999" customHeight="1">
      <c r="A58" s="1395"/>
      <c r="B58" s="384" t="s">
        <v>1812</v>
      </c>
      <c r="C58" s="385" t="s">
        <v>6177</v>
      </c>
      <c r="D58" s="263" t="s">
        <v>6178</v>
      </c>
      <c r="E58" s="261" t="s">
        <v>6179</v>
      </c>
      <c r="F58" s="261" t="s">
        <v>6180</v>
      </c>
      <c r="G58" s="261" t="s">
        <v>6181</v>
      </c>
      <c r="H58" s="386" t="s">
        <v>6182</v>
      </c>
      <c r="I58" s="386" t="s">
        <v>6183</v>
      </c>
      <c r="J58" s="386" t="s">
        <v>6184</v>
      </c>
      <c r="K58" s="699"/>
      <c r="L58" s="699"/>
      <c r="M58" s="696"/>
      <c r="N58" s="410" t="s">
        <v>6185</v>
      </c>
      <c r="O58" s="410" t="s">
        <v>6186</v>
      </c>
      <c r="P58" s="410"/>
      <c r="Q58" s="411"/>
      <c r="R58" s="410"/>
      <c r="S58" s="411"/>
      <c r="T58" s="410"/>
      <c r="U58" s="411"/>
      <c r="V58" s="410"/>
      <c r="W58" s="411"/>
      <c r="X58" s="697"/>
      <c r="Y58" s="697"/>
      <c r="Z58" s="697"/>
      <c r="AA58" s="697"/>
    </row>
    <row r="59" spans="1:27" ht="17.149999999999999" customHeight="1">
      <c r="A59" s="1395"/>
      <c r="B59" s="384" t="s">
        <v>1813</v>
      </c>
      <c r="C59" s="385" t="s">
        <v>6187</v>
      </c>
      <c r="D59" s="263" t="s">
        <v>6188</v>
      </c>
      <c r="E59" s="261" t="s">
        <v>6189</v>
      </c>
      <c r="F59" s="261" t="s">
        <v>6190</v>
      </c>
      <c r="G59" s="261" t="s">
        <v>6191</v>
      </c>
      <c r="H59" s="386" t="s">
        <v>6192</v>
      </c>
      <c r="I59" s="386" t="s">
        <v>6193</v>
      </c>
      <c r="J59" s="386" t="s">
        <v>6194</v>
      </c>
      <c r="K59" s="699"/>
      <c r="L59" s="699"/>
      <c r="M59" s="696"/>
      <c r="N59" s="410" t="s">
        <v>6195</v>
      </c>
      <c r="O59" s="410" t="s">
        <v>6196</v>
      </c>
      <c r="P59" s="410"/>
      <c r="Q59" s="411"/>
      <c r="R59" s="410"/>
      <c r="S59" s="411"/>
      <c r="T59" s="410"/>
      <c r="U59" s="411"/>
      <c r="V59" s="410"/>
      <c r="W59" s="411"/>
      <c r="X59" s="697"/>
      <c r="Y59" s="697"/>
      <c r="Z59" s="697"/>
      <c r="AA59" s="697"/>
    </row>
    <row r="60" spans="1:27" ht="17.149999999999999" customHeight="1" thickBot="1">
      <c r="A60" s="1396"/>
      <c r="B60" s="77" t="s">
        <v>1814</v>
      </c>
      <c r="C60" s="413" t="s">
        <v>6197</v>
      </c>
      <c r="D60" s="264" t="s">
        <v>6198</v>
      </c>
      <c r="E60" s="262" t="s">
        <v>6199</v>
      </c>
      <c r="F60" s="262" t="s">
        <v>6200</v>
      </c>
      <c r="G60" s="262" t="s">
        <v>6201</v>
      </c>
      <c r="H60" s="414" t="s">
        <v>6202</v>
      </c>
      <c r="I60" s="414" t="s">
        <v>6203</v>
      </c>
      <c r="J60" s="414" t="s">
        <v>6204</v>
      </c>
      <c r="K60" s="709"/>
      <c r="L60" s="709"/>
      <c r="M60" s="715"/>
      <c r="N60" s="415" t="s">
        <v>6205</v>
      </c>
      <c r="O60" s="415" t="s">
        <v>6206</v>
      </c>
      <c r="P60" s="415"/>
      <c r="Q60" s="416"/>
      <c r="R60" s="415"/>
      <c r="S60" s="416"/>
      <c r="T60" s="415"/>
      <c r="U60" s="416"/>
      <c r="V60" s="415"/>
      <c r="W60" s="416"/>
      <c r="X60" s="697"/>
      <c r="Y60" s="697"/>
      <c r="Z60" s="697"/>
      <c r="AA60" s="697"/>
    </row>
    <row r="61" spans="1:27" ht="13.5" customHeight="1">
      <c r="A61" s="568"/>
      <c r="B61" s="428"/>
      <c r="C61" s="429"/>
      <c r="D61" s="374"/>
      <c r="E61" s="421"/>
      <c r="F61" s="421"/>
      <c r="G61" s="421"/>
      <c r="H61" s="430"/>
      <c r="I61" s="430"/>
      <c r="J61" s="711"/>
      <c r="K61" s="723"/>
      <c r="L61" s="719"/>
      <c r="M61" s="717"/>
      <c r="N61" s="431"/>
      <c r="O61" s="431"/>
      <c r="P61" s="431"/>
      <c r="Q61" s="432"/>
      <c r="R61" s="431"/>
      <c r="S61" s="431"/>
      <c r="T61" s="431"/>
      <c r="U61" s="431"/>
      <c r="V61" s="431"/>
      <c r="W61" s="433"/>
      <c r="X61" s="697"/>
      <c r="Y61" s="697"/>
      <c r="Z61" s="697"/>
      <c r="AA61" s="697"/>
    </row>
    <row r="62" spans="1:27">
      <c r="A62" s="3" t="s">
        <v>854</v>
      </c>
      <c r="B62" s="12"/>
      <c r="C62" s="12"/>
      <c r="D62" s="12"/>
      <c r="E62" s="12"/>
      <c r="F62" s="12"/>
      <c r="G62" s="12"/>
      <c r="H62" s="12"/>
      <c r="I62" s="12"/>
      <c r="J62" s="12"/>
      <c r="K62" s="12"/>
      <c r="L62" s="12"/>
      <c r="M62" s="12"/>
      <c r="N62" s="12"/>
      <c r="O62" s="12"/>
      <c r="P62" s="12"/>
    </row>
    <row r="63" spans="1:27" ht="13" thickBot="1">
      <c r="A63" s="3"/>
      <c r="B63" s="12"/>
      <c r="C63" s="12"/>
      <c r="D63" s="12"/>
      <c r="E63" s="12"/>
      <c r="F63" s="12"/>
      <c r="G63" s="12"/>
      <c r="H63" s="12"/>
      <c r="I63" s="12"/>
      <c r="J63" s="12"/>
      <c r="K63" s="12"/>
      <c r="L63" s="12"/>
      <c r="M63" s="12"/>
      <c r="N63" s="12"/>
      <c r="O63" s="12"/>
      <c r="P63" s="12"/>
    </row>
    <row r="64" spans="1:27" ht="18" customHeight="1">
      <c r="A64" s="1390" t="s">
        <v>6207</v>
      </c>
      <c r="B64" s="1390" t="s">
        <v>6208</v>
      </c>
      <c r="C64" s="1390" t="s">
        <v>6209</v>
      </c>
      <c r="D64" s="1390" t="s">
        <v>6210</v>
      </c>
      <c r="E64" s="1390" t="s">
        <v>6211</v>
      </c>
      <c r="F64" s="1390" t="s">
        <v>6212</v>
      </c>
      <c r="G64" s="1390" t="s">
        <v>6213</v>
      </c>
      <c r="H64" s="1390" t="s">
        <v>6214</v>
      </c>
      <c r="I64" s="1390" t="s">
        <v>6215</v>
      </c>
      <c r="J64" s="1390" t="s">
        <v>6216</v>
      </c>
      <c r="K64" s="1390"/>
      <c r="L64" s="1390"/>
      <c r="M64" s="1390"/>
    </row>
    <row r="65" spans="1:17" ht="18" customHeight="1">
      <c r="A65" s="1391"/>
      <c r="B65" s="1391"/>
      <c r="C65" s="1391"/>
      <c r="D65" s="1391"/>
      <c r="E65" s="1391"/>
      <c r="F65" s="1391"/>
      <c r="G65" s="1391"/>
      <c r="H65" s="1391"/>
      <c r="I65" s="1391"/>
      <c r="J65" s="1391"/>
      <c r="K65" s="1391"/>
      <c r="L65" s="1391"/>
      <c r="M65" s="1391"/>
    </row>
    <row r="66" spans="1:17" ht="42.75" customHeight="1" thickBot="1">
      <c r="A66" s="1392"/>
      <c r="B66" s="1392"/>
      <c r="C66" s="212" t="s">
        <v>6217</v>
      </c>
      <c r="D66" s="1392"/>
      <c r="E66" s="1392"/>
      <c r="F66" s="1392"/>
      <c r="G66" s="1392"/>
      <c r="H66" s="212" t="s">
        <v>6218</v>
      </c>
      <c r="I66" s="212" t="s">
        <v>6219</v>
      </c>
      <c r="J66" s="212" t="s">
        <v>6220</v>
      </c>
      <c r="K66" s="212" t="s">
        <v>6221</v>
      </c>
      <c r="L66" s="212" t="s">
        <v>6222</v>
      </c>
      <c r="M66" s="212" t="s">
        <v>6223</v>
      </c>
    </row>
    <row r="67" spans="1:17" ht="13" thickBot="1">
      <c r="A67" s="1394" t="s">
        <v>6224</v>
      </c>
      <c r="B67" s="64" t="s">
        <v>1815</v>
      </c>
      <c r="C67" s="65" t="s">
        <v>6225</v>
      </c>
      <c r="D67" s="65" t="s">
        <v>6226</v>
      </c>
      <c r="E67" s="66">
        <v>43617</v>
      </c>
      <c r="F67" s="66">
        <v>44166</v>
      </c>
      <c r="G67" s="66">
        <v>56401</v>
      </c>
      <c r="H67" s="851">
        <v>27</v>
      </c>
      <c r="I67" s="851">
        <v>6.8</v>
      </c>
      <c r="J67" s="704">
        <v>13103.877080999999</v>
      </c>
      <c r="K67" s="724"/>
      <c r="L67" s="704"/>
      <c r="M67" s="704"/>
    </row>
    <row r="68" spans="1:17" ht="15" customHeight="1" thickBot="1">
      <c r="A68" s="1395"/>
      <c r="B68" s="67" t="s">
        <v>6227</v>
      </c>
      <c r="C68" s="58" t="s">
        <v>6228</v>
      </c>
      <c r="D68" s="58" t="s">
        <v>6229</v>
      </c>
      <c r="E68" s="58">
        <v>41760</v>
      </c>
      <c r="F68" s="68">
        <v>43070</v>
      </c>
      <c r="G68" s="68">
        <v>54544</v>
      </c>
      <c r="H68" s="93">
        <v>32.9</v>
      </c>
      <c r="I68" s="93">
        <v>9.4</v>
      </c>
      <c r="J68" s="695">
        <v>9296.5339260000001</v>
      </c>
      <c r="K68" s="725"/>
      <c r="L68" s="434"/>
      <c r="M68" s="434"/>
    </row>
    <row r="69" spans="1:17" ht="15" customHeight="1" thickBot="1">
      <c r="A69" s="1395"/>
      <c r="B69" s="435" t="s">
        <v>6230</v>
      </c>
      <c r="C69" s="73" t="s">
        <v>6231</v>
      </c>
      <c r="D69" s="73" t="s">
        <v>6232</v>
      </c>
      <c r="E69" s="73">
        <v>41760</v>
      </c>
      <c r="F69" s="195">
        <v>43132</v>
      </c>
      <c r="G69" s="195">
        <v>54544</v>
      </c>
      <c r="H69" s="858">
        <v>28.2</v>
      </c>
      <c r="I69" s="858">
        <v>9.4</v>
      </c>
      <c r="J69" s="699">
        <v>9616.6863190000004</v>
      </c>
      <c r="K69" s="726"/>
      <c r="L69" s="436"/>
      <c r="M69" s="436"/>
    </row>
    <row r="70" spans="1:17" ht="15" customHeight="1" thickBot="1">
      <c r="A70" s="1395"/>
      <c r="B70" s="435" t="s">
        <v>6233</v>
      </c>
      <c r="C70" s="73" t="s">
        <v>6234</v>
      </c>
      <c r="D70" s="73" t="s">
        <v>6235</v>
      </c>
      <c r="E70" s="73">
        <v>41740</v>
      </c>
      <c r="F70" s="195">
        <v>43770</v>
      </c>
      <c r="G70" s="195">
        <v>54514</v>
      </c>
      <c r="H70" s="858">
        <v>6</v>
      </c>
      <c r="I70" s="858">
        <v>3.1</v>
      </c>
      <c r="J70" s="699">
        <v>2259.4983219999999</v>
      </c>
      <c r="K70" s="726"/>
      <c r="L70" s="436"/>
      <c r="M70" s="436"/>
    </row>
    <row r="71" spans="1:17" ht="15" customHeight="1" thickBot="1">
      <c r="A71" s="1395"/>
      <c r="B71" s="435" t="s">
        <v>6236</v>
      </c>
      <c r="C71" s="73" t="s">
        <v>6237</v>
      </c>
      <c r="D71" s="73" t="s">
        <v>6238</v>
      </c>
      <c r="E71" s="73">
        <v>41740</v>
      </c>
      <c r="F71" s="195">
        <v>43709</v>
      </c>
      <c r="G71" s="195">
        <v>54514</v>
      </c>
      <c r="H71" s="858">
        <v>10</v>
      </c>
      <c r="I71" s="858">
        <v>5.0999999999999996</v>
      </c>
      <c r="J71" s="699">
        <v>2101.2845699999998</v>
      </c>
      <c r="K71" s="726"/>
      <c r="L71" s="436"/>
      <c r="M71" s="436"/>
    </row>
    <row r="72" spans="1:17" ht="15" customHeight="1" thickBot="1">
      <c r="A72" s="1395"/>
      <c r="B72" s="435" t="s">
        <v>6239</v>
      </c>
      <c r="C72" s="73" t="s">
        <v>6240</v>
      </c>
      <c r="D72" s="73" t="s">
        <v>6241</v>
      </c>
      <c r="E72" s="73">
        <v>41740</v>
      </c>
      <c r="F72" s="195">
        <v>43770</v>
      </c>
      <c r="G72" s="195">
        <v>54514</v>
      </c>
      <c r="H72" s="858">
        <v>4</v>
      </c>
      <c r="I72" s="858">
        <v>2.2000000000000002</v>
      </c>
      <c r="J72" s="699">
        <v>475.081726</v>
      </c>
      <c r="K72" s="726"/>
      <c r="L72" s="436"/>
      <c r="M72" s="436"/>
    </row>
    <row r="73" spans="1:17" ht="15" customHeight="1" thickBot="1">
      <c r="A73" s="1395"/>
      <c r="B73" s="435" t="s">
        <v>6242</v>
      </c>
      <c r="C73" s="73" t="s">
        <v>6243</v>
      </c>
      <c r="D73" s="73" t="s">
        <v>6244</v>
      </c>
      <c r="E73" s="73">
        <v>41740</v>
      </c>
      <c r="F73" s="195">
        <v>43831</v>
      </c>
      <c r="G73" s="195">
        <v>54514</v>
      </c>
      <c r="H73" s="858">
        <v>10</v>
      </c>
      <c r="I73" s="858">
        <v>5.0999999999999996</v>
      </c>
      <c r="J73" s="699">
        <v>2046.1901969999999</v>
      </c>
      <c r="K73" s="726"/>
      <c r="L73" s="436"/>
      <c r="M73" s="436"/>
    </row>
    <row r="74" spans="1:17" ht="17.149999999999999" customHeight="1" thickBot="1">
      <c r="A74" s="1395"/>
      <c r="B74" s="435" t="s">
        <v>6245</v>
      </c>
      <c r="C74" s="73" t="s">
        <v>6246</v>
      </c>
      <c r="D74" s="73" t="s">
        <v>6247</v>
      </c>
      <c r="E74" s="73">
        <v>41758</v>
      </c>
      <c r="F74" s="195">
        <v>43831</v>
      </c>
      <c r="G74" s="195">
        <v>54514</v>
      </c>
      <c r="H74" s="858">
        <v>10</v>
      </c>
      <c r="I74" s="858">
        <v>4.7</v>
      </c>
      <c r="J74" s="699">
        <v>1198.2746889999999</v>
      </c>
      <c r="K74" s="726"/>
      <c r="L74" s="436"/>
      <c r="M74" s="436"/>
      <c r="N74" s="697"/>
      <c r="O74" s="697"/>
      <c r="P74" s="697"/>
      <c r="Q74" s="697"/>
    </row>
    <row r="75" spans="1:17" ht="17.149999999999999" customHeight="1" thickBot="1">
      <c r="A75" s="1395"/>
      <c r="B75" s="435" t="s">
        <v>6248</v>
      </c>
      <c r="C75" s="73" t="s">
        <v>6249</v>
      </c>
      <c r="D75" s="73" t="s">
        <v>6250</v>
      </c>
      <c r="E75" s="73">
        <v>41751</v>
      </c>
      <c r="F75" s="195">
        <v>43862</v>
      </c>
      <c r="G75" s="195">
        <v>54514</v>
      </c>
      <c r="H75" s="858">
        <v>10</v>
      </c>
      <c r="I75" s="858">
        <v>4.5999999999999996</v>
      </c>
      <c r="J75" s="699">
        <v>1012.547759</v>
      </c>
      <c r="K75" s="726"/>
      <c r="L75" s="436"/>
      <c r="M75" s="436"/>
      <c r="N75" s="697"/>
      <c r="O75" s="697"/>
      <c r="P75" s="697"/>
      <c r="Q75" s="697"/>
    </row>
    <row r="76" spans="1:17" ht="17.149999999999999" customHeight="1" thickBot="1">
      <c r="A76" s="1395"/>
      <c r="B76" s="435" t="s">
        <v>6251</v>
      </c>
      <c r="C76" s="73" t="s">
        <v>6252</v>
      </c>
      <c r="D76" s="73" t="s">
        <v>6253</v>
      </c>
      <c r="E76" s="73">
        <v>41786</v>
      </c>
      <c r="F76" s="195">
        <v>43709</v>
      </c>
      <c r="G76" s="195">
        <v>54544</v>
      </c>
      <c r="H76" s="858">
        <v>16</v>
      </c>
      <c r="I76" s="858">
        <v>7.4</v>
      </c>
      <c r="J76" s="699">
        <v>2735.9510100000002</v>
      </c>
      <c r="K76" s="726"/>
      <c r="L76" s="436"/>
      <c r="M76" s="436"/>
      <c r="N76" s="697"/>
      <c r="O76" s="697"/>
      <c r="P76" s="697"/>
      <c r="Q76" s="697"/>
    </row>
    <row r="77" spans="1:17" ht="17.149999999999999" customHeight="1" thickBot="1">
      <c r="A77" s="1395"/>
      <c r="B77" s="435" t="s">
        <v>6254</v>
      </c>
      <c r="C77" s="73" t="s">
        <v>6255</v>
      </c>
      <c r="D77" s="73" t="s">
        <v>6256</v>
      </c>
      <c r="E77" s="73">
        <v>41758</v>
      </c>
      <c r="F77" s="195">
        <v>43862</v>
      </c>
      <c r="G77" s="195">
        <v>54514</v>
      </c>
      <c r="H77" s="858">
        <v>10</v>
      </c>
      <c r="I77" s="858">
        <v>4.2</v>
      </c>
      <c r="J77" s="699">
        <v>1352.1883789999999</v>
      </c>
      <c r="K77" s="726"/>
      <c r="L77" s="436"/>
      <c r="M77" s="436"/>
      <c r="N77" s="697"/>
      <c r="O77" s="697"/>
      <c r="P77" s="697"/>
      <c r="Q77" s="697"/>
    </row>
    <row r="78" spans="1:17" ht="17.149999999999999" customHeight="1" thickBot="1">
      <c r="A78" s="1395"/>
      <c r="B78" s="435" t="s">
        <v>6257</v>
      </c>
      <c r="C78" s="73" t="s">
        <v>6258</v>
      </c>
      <c r="D78" s="73" t="s">
        <v>6259</v>
      </c>
      <c r="E78" s="73">
        <v>41785</v>
      </c>
      <c r="F78" s="195">
        <v>43739</v>
      </c>
      <c r="G78" s="195">
        <v>54544</v>
      </c>
      <c r="H78" s="858">
        <v>10</v>
      </c>
      <c r="I78" s="858">
        <v>4.9000000000000004</v>
      </c>
      <c r="J78" s="699">
        <v>1821.1771170000002</v>
      </c>
      <c r="K78" s="726"/>
      <c r="L78" s="436"/>
      <c r="M78" s="436"/>
      <c r="N78" s="697"/>
      <c r="O78" s="697"/>
      <c r="P78" s="697"/>
      <c r="Q78" s="697"/>
    </row>
    <row r="79" spans="1:17" ht="17.149999999999999" customHeight="1" thickBot="1">
      <c r="A79" s="1395"/>
      <c r="B79" s="435" t="s">
        <v>6260</v>
      </c>
      <c r="C79" s="73" t="s">
        <v>6261</v>
      </c>
      <c r="D79" s="73" t="s">
        <v>6262</v>
      </c>
      <c r="E79" s="73">
        <v>41815</v>
      </c>
      <c r="F79" s="195">
        <v>43770</v>
      </c>
      <c r="G79" s="195">
        <v>54575</v>
      </c>
      <c r="H79" s="858">
        <v>16</v>
      </c>
      <c r="I79" s="858">
        <v>7.4</v>
      </c>
      <c r="J79" s="699">
        <v>2992.1084460000002</v>
      </c>
      <c r="K79" s="726"/>
      <c r="L79" s="436"/>
      <c r="M79" s="436"/>
      <c r="N79" s="697"/>
      <c r="O79" s="697"/>
      <c r="P79" s="697"/>
      <c r="Q79" s="697"/>
    </row>
    <row r="80" spans="1:17" ht="17.149999999999999" customHeight="1" thickBot="1">
      <c r="A80" s="1396"/>
      <c r="B80" s="69" t="s">
        <v>6263</v>
      </c>
      <c r="C80" s="63" t="s">
        <v>6264</v>
      </c>
      <c r="D80" s="63" t="s">
        <v>6265</v>
      </c>
      <c r="E80" s="63">
        <v>41740</v>
      </c>
      <c r="F80" s="63">
        <v>43770</v>
      </c>
      <c r="G80" s="63">
        <v>54514</v>
      </c>
      <c r="H80" s="70">
        <v>8</v>
      </c>
      <c r="I80" s="70">
        <v>4.2</v>
      </c>
      <c r="J80" s="716">
        <v>846.07118800000001</v>
      </c>
      <c r="K80" s="716"/>
      <c r="L80" s="296"/>
      <c r="M80" s="296"/>
      <c r="N80" s="697"/>
      <c r="O80" s="697"/>
      <c r="P80" s="697"/>
      <c r="Q80" s="697"/>
    </row>
    <row r="81" spans="1:17" ht="15" customHeight="1" thickBot="1">
      <c r="A81" s="1394" t="s">
        <v>6266</v>
      </c>
      <c r="B81" s="136" t="s">
        <v>6267</v>
      </c>
      <c r="C81" s="54" t="s">
        <v>6268</v>
      </c>
      <c r="D81" s="54" t="s">
        <v>6269</v>
      </c>
      <c r="E81" s="55">
        <v>40415</v>
      </c>
      <c r="F81" s="55">
        <v>40914</v>
      </c>
      <c r="G81" s="55">
        <v>53175</v>
      </c>
      <c r="H81" s="50">
        <v>30</v>
      </c>
      <c r="I81" s="50">
        <v>11.33</v>
      </c>
      <c r="J81" s="708">
        <v>19045.298138999999</v>
      </c>
      <c r="K81" s="202"/>
      <c r="L81" s="202"/>
      <c r="M81" s="203"/>
      <c r="N81" s="697"/>
      <c r="O81" s="697"/>
      <c r="P81" s="697"/>
      <c r="Q81" s="697"/>
    </row>
    <row r="82" spans="1:17" ht="15" customHeight="1" thickBot="1">
      <c r="A82" s="1395"/>
      <c r="B82" s="56" t="s">
        <v>6270</v>
      </c>
      <c r="C82" s="57" t="s">
        <v>6271</v>
      </c>
      <c r="D82" s="57" t="s">
        <v>6272</v>
      </c>
      <c r="E82" s="58">
        <v>40415</v>
      </c>
      <c r="F82" s="58">
        <v>40775</v>
      </c>
      <c r="G82" s="58">
        <v>53175</v>
      </c>
      <c r="H82" s="59">
        <v>30</v>
      </c>
      <c r="I82" s="59">
        <v>11.33</v>
      </c>
      <c r="J82" s="698">
        <v>19224.274708000001</v>
      </c>
      <c r="K82" s="197"/>
      <c r="L82" s="197"/>
      <c r="M82" s="193"/>
      <c r="N82" s="697"/>
      <c r="O82" s="697"/>
      <c r="P82" s="697"/>
      <c r="Q82" s="697"/>
    </row>
    <row r="83" spans="1:17" ht="15" customHeight="1" thickBot="1">
      <c r="A83" s="1395"/>
      <c r="B83" s="56" t="s">
        <v>6273</v>
      </c>
      <c r="C83" s="57" t="s">
        <v>6274</v>
      </c>
      <c r="D83" s="57" t="s">
        <v>6275</v>
      </c>
      <c r="E83" s="58">
        <v>40415</v>
      </c>
      <c r="F83" s="58">
        <v>40701</v>
      </c>
      <c r="G83" s="58">
        <v>53175</v>
      </c>
      <c r="H83" s="59">
        <v>30</v>
      </c>
      <c r="I83" s="59">
        <v>11.33</v>
      </c>
      <c r="J83" s="698">
        <v>19448.523478999999</v>
      </c>
      <c r="K83" s="197"/>
      <c r="L83" s="197"/>
      <c r="M83" s="193"/>
      <c r="N83" s="697"/>
      <c r="O83" s="697"/>
      <c r="P83" s="697"/>
      <c r="Q83" s="697"/>
    </row>
    <row r="84" spans="1:17" ht="15" customHeight="1" thickBot="1">
      <c r="A84" s="1395"/>
      <c r="B84" s="56" t="s">
        <v>1816</v>
      </c>
      <c r="C84" s="57" t="s">
        <v>6276</v>
      </c>
      <c r="D84" s="57" t="s">
        <v>6277</v>
      </c>
      <c r="E84" s="58">
        <v>44774</v>
      </c>
      <c r="F84" s="58">
        <v>45474</v>
      </c>
      <c r="G84" s="58">
        <v>57558</v>
      </c>
      <c r="H84" s="59">
        <v>96.6</v>
      </c>
      <c r="I84" s="59" t="s">
        <v>6278</v>
      </c>
      <c r="J84" s="698">
        <v>43766.785797999997</v>
      </c>
      <c r="K84" s="197"/>
      <c r="L84" s="197"/>
      <c r="M84" s="193"/>
      <c r="N84" s="697"/>
      <c r="O84" s="697"/>
      <c r="P84" s="697"/>
      <c r="Q84" s="697"/>
    </row>
    <row r="85" spans="1:17" ht="15" customHeight="1" thickBot="1">
      <c r="A85" s="1395"/>
      <c r="B85" s="56" t="s">
        <v>1817</v>
      </c>
      <c r="C85" s="57" t="s">
        <v>6279</v>
      </c>
      <c r="D85" s="57" t="s">
        <v>6280</v>
      </c>
      <c r="E85" s="58">
        <v>44805</v>
      </c>
      <c r="F85" s="58">
        <v>45647</v>
      </c>
      <c r="G85" s="58">
        <v>57589</v>
      </c>
      <c r="H85" s="59">
        <v>105</v>
      </c>
      <c r="I85" s="59" t="s">
        <v>6281</v>
      </c>
      <c r="J85" s="698">
        <v>23912.17383</v>
      </c>
      <c r="K85" s="197"/>
      <c r="L85" s="197"/>
      <c r="M85" s="193"/>
      <c r="N85" s="697"/>
      <c r="O85" s="697"/>
      <c r="P85" s="697"/>
      <c r="Q85" s="697"/>
    </row>
    <row r="86" spans="1:17" ht="15" customHeight="1" thickBot="1">
      <c r="A86" s="1395"/>
      <c r="B86" s="56" t="s">
        <v>1818</v>
      </c>
      <c r="C86" s="57" t="s">
        <v>6282</v>
      </c>
      <c r="D86" s="57" t="s">
        <v>6283</v>
      </c>
      <c r="E86" s="58">
        <v>44805</v>
      </c>
      <c r="F86" s="58">
        <v>45658</v>
      </c>
      <c r="G86" s="58">
        <v>57589</v>
      </c>
      <c r="H86" s="59">
        <v>63</v>
      </c>
      <c r="I86" s="59" t="s">
        <v>6284</v>
      </c>
      <c r="J86" s="698">
        <v>5732.2219779999996</v>
      </c>
      <c r="K86" s="197"/>
      <c r="L86" s="197"/>
      <c r="M86" s="193"/>
      <c r="N86" s="697"/>
      <c r="O86" s="697"/>
      <c r="P86" s="697"/>
      <c r="Q86" s="697"/>
    </row>
    <row r="87" spans="1:17" ht="15" customHeight="1" thickBot="1">
      <c r="A87" s="1395"/>
      <c r="B87" s="56" t="s">
        <v>6285</v>
      </c>
      <c r="C87" s="57" t="s">
        <v>6286</v>
      </c>
      <c r="D87" s="57" t="s">
        <v>6287</v>
      </c>
      <c r="E87" s="58">
        <v>41778</v>
      </c>
      <c r="F87" s="58">
        <v>42354</v>
      </c>
      <c r="G87" s="58">
        <v>54561</v>
      </c>
      <c r="H87" s="59">
        <v>30</v>
      </c>
      <c r="I87" s="59">
        <v>13.2</v>
      </c>
      <c r="J87" s="698">
        <v>20631.555907999998</v>
      </c>
      <c r="K87" s="197"/>
      <c r="L87" s="197"/>
      <c r="M87" s="193"/>
      <c r="N87" s="697"/>
      <c r="O87" s="697"/>
      <c r="P87" s="697"/>
      <c r="Q87" s="697"/>
    </row>
    <row r="88" spans="1:17" ht="15" customHeight="1" thickBot="1">
      <c r="A88" s="1395"/>
      <c r="B88" s="56" t="s">
        <v>6288</v>
      </c>
      <c r="C88" s="57" t="s">
        <v>6289</v>
      </c>
      <c r="D88" s="57" t="s">
        <v>6290</v>
      </c>
      <c r="E88" s="58">
        <v>41781</v>
      </c>
      <c r="F88" s="58">
        <v>42360</v>
      </c>
      <c r="G88" s="58">
        <v>54561</v>
      </c>
      <c r="H88" s="59">
        <v>10</v>
      </c>
      <c r="I88" s="59">
        <v>4.5</v>
      </c>
      <c r="J88" s="698">
        <v>7514.0718139999999</v>
      </c>
      <c r="K88" s="197"/>
      <c r="L88" s="197"/>
      <c r="M88" s="193"/>
      <c r="N88" s="697"/>
      <c r="O88" s="697"/>
      <c r="P88" s="697"/>
      <c r="Q88" s="697"/>
    </row>
    <row r="89" spans="1:17" ht="15" customHeight="1" thickBot="1">
      <c r="A89" s="1396"/>
      <c r="B89" s="437" t="s">
        <v>6291</v>
      </c>
      <c r="C89" s="62" t="s">
        <v>6292</v>
      </c>
      <c r="D89" s="62" t="s">
        <v>6293</v>
      </c>
      <c r="E89" s="63">
        <v>41767</v>
      </c>
      <c r="F89" s="63">
        <v>42354</v>
      </c>
      <c r="G89" s="63">
        <v>54561</v>
      </c>
      <c r="H89" s="70">
        <v>8</v>
      </c>
      <c r="I89" s="70">
        <v>3.7</v>
      </c>
      <c r="J89" s="716">
        <v>5895.0379030000004</v>
      </c>
      <c r="K89" s="397"/>
      <c r="L89" s="397"/>
      <c r="M89" s="438"/>
      <c r="N89" s="697"/>
      <c r="O89" s="697"/>
      <c r="P89" s="697"/>
      <c r="Q89" s="697"/>
    </row>
    <row r="90" spans="1:17" ht="15" customHeight="1" thickBot="1">
      <c r="A90" s="727"/>
      <c r="B90" s="439"/>
      <c r="C90" s="374"/>
      <c r="D90" s="374"/>
      <c r="E90" s="421"/>
      <c r="F90" s="421"/>
      <c r="G90" s="421"/>
      <c r="H90" s="440"/>
      <c r="I90" s="440"/>
      <c r="J90" s="711"/>
      <c r="K90" s="400"/>
      <c r="L90" s="400"/>
      <c r="M90" s="401"/>
      <c r="N90" s="697"/>
      <c r="O90" s="697"/>
      <c r="P90" s="697"/>
      <c r="Q90" s="697"/>
    </row>
    <row r="91" spans="1:17" ht="15" customHeight="1">
      <c r="A91" s="727"/>
      <c r="B91" s="441"/>
      <c r="C91" s="404"/>
      <c r="D91" s="404"/>
      <c r="E91" s="405"/>
      <c r="F91" s="405"/>
      <c r="G91" s="405"/>
      <c r="H91" s="442"/>
      <c r="I91" s="440"/>
      <c r="J91" s="711"/>
      <c r="K91" s="400"/>
      <c r="L91" s="400"/>
      <c r="M91" s="401"/>
      <c r="N91" s="697"/>
      <c r="O91" s="697"/>
      <c r="P91" s="697"/>
      <c r="Q91" s="697"/>
    </row>
    <row r="92" spans="1:17">
      <c r="A92" s="3" t="s">
        <v>858</v>
      </c>
      <c r="B92" s="12"/>
      <c r="C92" s="12"/>
      <c r="D92" s="12"/>
      <c r="E92" s="12"/>
      <c r="F92" s="12"/>
      <c r="G92" s="12"/>
      <c r="H92" s="12"/>
      <c r="I92" s="12"/>
      <c r="J92" s="12"/>
      <c r="K92" s="12"/>
      <c r="L92" s="12"/>
      <c r="M92" s="12"/>
      <c r="N92" s="12"/>
      <c r="O92" s="12"/>
      <c r="P92" s="12"/>
    </row>
    <row r="93" spans="1:17" ht="13" thickBot="1">
      <c r="A93" s="3"/>
      <c r="B93" s="12"/>
      <c r="C93" s="12"/>
      <c r="D93" s="12"/>
      <c r="E93" s="12"/>
      <c r="F93" s="12"/>
      <c r="G93" s="12"/>
      <c r="H93" s="12"/>
      <c r="I93" s="12"/>
      <c r="J93" s="12"/>
      <c r="K93" s="12"/>
      <c r="L93" s="12"/>
      <c r="M93" s="12"/>
      <c r="N93" s="12"/>
      <c r="O93" s="12"/>
      <c r="P93" s="12"/>
    </row>
    <row r="94" spans="1:17" ht="18" customHeight="1">
      <c r="A94" s="1390" t="s">
        <v>6294</v>
      </c>
      <c r="B94" s="1390" t="s">
        <v>6295</v>
      </c>
      <c r="C94" s="1390" t="s">
        <v>6296</v>
      </c>
      <c r="D94" s="1390" t="s">
        <v>6297</v>
      </c>
      <c r="E94" s="1390" t="s">
        <v>6298</v>
      </c>
      <c r="F94" s="1390" t="s">
        <v>6299</v>
      </c>
      <c r="G94" s="1390" t="s">
        <v>6300</v>
      </c>
      <c r="H94" s="1390" t="s">
        <v>6301</v>
      </c>
      <c r="I94" s="1390" t="s">
        <v>6302</v>
      </c>
      <c r="J94" s="1390" t="s">
        <v>6303</v>
      </c>
      <c r="K94" s="1390"/>
      <c r="L94" s="1390"/>
      <c r="M94" s="1390"/>
    </row>
    <row r="95" spans="1:17" ht="18" customHeight="1">
      <c r="A95" s="1391"/>
      <c r="B95" s="1391"/>
      <c r="C95" s="1391"/>
      <c r="D95" s="1391"/>
      <c r="E95" s="1391"/>
      <c r="F95" s="1391"/>
      <c r="G95" s="1391"/>
      <c r="H95" s="1391"/>
      <c r="I95" s="1391"/>
      <c r="J95" s="1391"/>
      <c r="K95" s="1391"/>
      <c r="L95" s="1391"/>
      <c r="M95" s="1391"/>
    </row>
    <row r="96" spans="1:17" ht="42.75" customHeight="1" thickBot="1">
      <c r="A96" s="1392"/>
      <c r="B96" s="1392"/>
      <c r="C96" s="212" t="s">
        <v>6304</v>
      </c>
      <c r="D96" s="1392"/>
      <c r="E96" s="1392"/>
      <c r="F96" s="1392"/>
      <c r="G96" s="1392"/>
      <c r="H96" s="212" t="s">
        <v>6305</v>
      </c>
      <c r="I96" s="212" t="s">
        <v>6306</v>
      </c>
      <c r="J96" s="212" t="s">
        <v>6307</v>
      </c>
      <c r="K96" s="212" t="s">
        <v>6308</v>
      </c>
      <c r="L96" s="212" t="s">
        <v>6309</v>
      </c>
      <c r="M96" s="212" t="s">
        <v>6310</v>
      </c>
    </row>
    <row r="97" spans="1:30" ht="15.75" customHeight="1" thickBot="1">
      <c r="A97" s="728" t="s">
        <v>6311</v>
      </c>
      <c r="B97" s="859" t="s">
        <v>6312</v>
      </c>
      <c r="C97" s="566" t="s">
        <v>6313</v>
      </c>
      <c r="D97" s="566" t="s">
        <v>860</v>
      </c>
      <c r="E97" s="860">
        <v>41814</v>
      </c>
      <c r="F97" s="860">
        <v>41883</v>
      </c>
      <c r="G97" s="860" t="s">
        <v>6314</v>
      </c>
      <c r="H97" s="890">
        <v>0.93</v>
      </c>
      <c r="I97" s="891" t="s">
        <v>6315</v>
      </c>
      <c r="J97" s="861">
        <v>306.13406700000002</v>
      </c>
      <c r="K97" s="892"/>
      <c r="L97" s="892"/>
      <c r="M97" s="893"/>
      <c r="N97" s="697"/>
      <c r="O97" s="697"/>
      <c r="P97" s="697"/>
      <c r="Q97" s="697"/>
    </row>
    <row r="98" spans="1:30" ht="15.75" customHeight="1" thickBot="1">
      <c r="A98" s="568"/>
      <c r="B98" s="428"/>
      <c r="C98" s="443"/>
      <c r="D98" s="443"/>
      <c r="E98" s="444"/>
      <c r="F98" s="444"/>
      <c r="G98" s="444"/>
      <c r="H98" s="445"/>
      <c r="I98" s="445"/>
      <c r="J98" s="729"/>
      <c r="K98" s="729"/>
      <c r="L98" s="729"/>
      <c r="M98" s="729"/>
      <c r="N98" s="418"/>
      <c r="O98" s="419"/>
      <c r="P98" s="730"/>
      <c r="Q98" s="731"/>
      <c r="R98" s="730"/>
      <c r="S98" s="419"/>
      <c r="T98" s="730"/>
      <c r="U98" s="419"/>
      <c r="V98" s="730"/>
      <c r="W98" s="419"/>
      <c r="X98" s="697"/>
      <c r="Y98" s="697"/>
      <c r="Z98" s="697"/>
      <c r="AA98" s="697"/>
    </row>
    <row r="99" spans="1:30" ht="30" customHeight="1">
      <c r="A99" s="1393" t="s">
        <v>861</v>
      </c>
      <c r="B99" s="1393"/>
      <c r="C99" s="1393"/>
      <c r="D99" s="1393"/>
      <c r="E99" s="1393"/>
      <c r="F99" s="1393"/>
      <c r="G99" s="1393"/>
      <c r="H99" s="1393"/>
      <c r="I99" s="1393"/>
      <c r="J99" s="1393"/>
      <c r="K99" s="1393"/>
      <c r="L99" s="1393"/>
      <c r="M99" s="1393"/>
    </row>
    <row r="100" spans="1:30" ht="23.25" customHeight="1">
      <c r="A100" s="1393" t="s">
        <v>862</v>
      </c>
      <c r="B100" s="1393"/>
      <c r="C100" s="1393"/>
      <c r="D100" s="1393"/>
      <c r="E100" s="1393"/>
      <c r="F100" s="1393"/>
      <c r="G100" s="1393"/>
      <c r="H100" s="1393"/>
      <c r="I100" s="1393"/>
      <c r="J100" s="1393"/>
      <c r="K100" s="1393"/>
      <c r="L100" s="1393"/>
      <c r="M100" s="1393"/>
    </row>
    <row r="101" spans="1:30" s="595" customFormat="1" ht="23.25" customHeight="1">
      <c r="A101" s="1393" t="s">
        <v>7333</v>
      </c>
      <c r="B101" s="1393"/>
      <c r="C101" s="1393"/>
      <c r="D101" s="1393"/>
      <c r="E101" s="1393"/>
      <c r="F101" s="1393"/>
      <c r="G101" s="1393"/>
      <c r="H101" s="1393"/>
      <c r="I101" s="1393"/>
      <c r="J101" s="1393"/>
      <c r="K101" s="1393"/>
      <c r="L101" s="1393"/>
      <c r="M101" s="1393"/>
      <c r="N101" s="914"/>
      <c r="O101" s="733"/>
      <c r="P101" s="732"/>
      <c r="Q101" s="734"/>
      <c r="R101" s="734"/>
      <c r="S101" s="734"/>
      <c r="T101" s="734"/>
      <c r="U101" s="734"/>
      <c r="V101" s="734"/>
      <c r="W101" s="734"/>
      <c r="X101" s="734"/>
      <c r="Y101" s="734"/>
      <c r="Z101" s="734"/>
      <c r="AA101" s="734"/>
      <c r="AB101" s="734"/>
      <c r="AC101" s="734"/>
      <c r="AD101" s="734"/>
    </row>
    <row r="102" spans="1:30" s="595" customFormat="1" ht="23.25" customHeight="1">
      <c r="A102" s="1393" t="s">
        <v>863</v>
      </c>
      <c r="B102" s="1393"/>
      <c r="C102" s="1393"/>
      <c r="D102" s="1393"/>
      <c r="E102" s="1393"/>
      <c r="F102" s="1393"/>
      <c r="G102" s="1393"/>
      <c r="H102" s="1393"/>
      <c r="I102" s="1393"/>
      <c r="J102" s="1393"/>
      <c r="K102" s="1393"/>
      <c r="L102" s="1393"/>
      <c r="M102" s="1393"/>
      <c r="N102" s="446"/>
      <c r="O102" s="446"/>
      <c r="P102" s="446"/>
    </row>
    <row r="103" spans="1:30" s="115" customFormat="1" ht="75.650000000000006" customHeight="1">
      <c r="A103" s="1388" t="s">
        <v>864</v>
      </c>
      <c r="B103" s="1388"/>
      <c r="C103" s="1388"/>
      <c r="D103" s="1388"/>
      <c r="E103" s="1388"/>
      <c r="F103" s="1388"/>
      <c r="G103" s="1388"/>
      <c r="H103" s="1388"/>
      <c r="I103" s="1388"/>
      <c r="J103" s="1388"/>
      <c r="K103" s="1388"/>
      <c r="L103" s="1388"/>
      <c r="M103" s="1388"/>
      <c r="N103" s="204"/>
      <c r="O103" s="735"/>
      <c r="P103" s="735"/>
      <c r="Q103" s="736"/>
      <c r="R103" s="736"/>
      <c r="S103" s="736"/>
      <c r="T103" s="736"/>
      <c r="U103" s="736"/>
      <c r="V103" s="736"/>
      <c r="W103" s="736"/>
      <c r="X103" s="736"/>
      <c r="Y103" s="736"/>
      <c r="Z103" s="736"/>
      <c r="AA103" s="736"/>
      <c r="AB103" s="736"/>
      <c r="AC103" s="736"/>
      <c r="AD103" s="736"/>
    </row>
    <row r="104" spans="1:30">
      <c r="A104" s="1388" t="s">
        <v>865</v>
      </c>
      <c r="B104" s="1388"/>
      <c r="C104" s="1388"/>
      <c r="D104" s="1388"/>
      <c r="E104" s="1388"/>
      <c r="F104" s="1388"/>
      <c r="G104" s="1388"/>
      <c r="H104" s="1388"/>
      <c r="I104" s="1388"/>
      <c r="J104" s="1388"/>
      <c r="K104" s="1388"/>
      <c r="L104" s="1388"/>
      <c r="M104" s="1388"/>
      <c r="N104" s="1388"/>
    </row>
    <row r="105" spans="1:30" s="115" customFormat="1" ht="23.25" customHeight="1">
      <c r="A105" s="1388" t="s">
        <v>988</v>
      </c>
      <c r="B105" s="1388"/>
      <c r="C105" s="1388"/>
      <c r="D105" s="1388"/>
      <c r="E105" s="1388"/>
      <c r="F105" s="1388"/>
      <c r="G105" s="1388"/>
      <c r="H105" s="1388"/>
      <c r="I105" s="1388"/>
      <c r="J105" s="1388"/>
      <c r="K105" s="1388"/>
      <c r="L105" s="1388"/>
      <c r="M105" s="1388"/>
      <c r="N105" s="447"/>
      <c r="O105" s="737"/>
      <c r="P105" s="447"/>
      <c r="Q105" s="736"/>
      <c r="R105" s="736"/>
      <c r="S105" s="736"/>
      <c r="T105" s="736"/>
      <c r="U105" s="736"/>
      <c r="V105" s="736"/>
      <c r="W105" s="736"/>
      <c r="X105" s="736"/>
      <c r="Y105" s="736"/>
      <c r="Z105" s="736"/>
      <c r="AA105" s="736"/>
      <c r="AB105" s="736"/>
      <c r="AC105" s="736"/>
      <c r="AD105" s="736"/>
    </row>
    <row r="106" spans="1:30" ht="23.25" customHeight="1">
      <c r="A106" s="1388" t="s">
        <v>866</v>
      </c>
      <c r="B106" s="1388"/>
      <c r="C106" s="1388"/>
      <c r="D106" s="1388"/>
      <c r="E106" s="1388"/>
      <c r="F106" s="1388"/>
      <c r="G106" s="1388"/>
      <c r="H106" s="1388"/>
      <c r="I106" s="1388"/>
      <c r="J106" s="1388"/>
      <c r="K106" s="1388"/>
      <c r="L106" s="1388"/>
      <c r="M106" s="1388"/>
      <c r="N106" s="915"/>
    </row>
    <row r="107" spans="1:30" s="115" customFormat="1" ht="35.9" customHeight="1">
      <c r="A107" s="1388" t="s">
        <v>1819</v>
      </c>
      <c r="B107" s="1388"/>
      <c r="C107" s="1388"/>
      <c r="D107" s="1388"/>
      <c r="E107" s="1388"/>
      <c r="F107" s="1388"/>
      <c r="G107" s="1388"/>
      <c r="H107" s="1388"/>
      <c r="I107" s="1388"/>
      <c r="J107" s="1388"/>
      <c r="K107" s="1388"/>
      <c r="L107" s="1388"/>
      <c r="M107" s="1388"/>
      <c r="N107" s="916"/>
      <c r="O107" s="448"/>
      <c r="P107" s="204"/>
      <c r="Q107" s="204"/>
      <c r="R107" s="204"/>
      <c r="S107" s="204"/>
    </row>
    <row r="108" spans="1:30" ht="32.9" customHeight="1">
      <c r="A108" s="1388" t="s">
        <v>1820</v>
      </c>
      <c r="B108" s="1388"/>
      <c r="C108" s="1388"/>
      <c r="D108" s="1388"/>
      <c r="E108" s="1388"/>
      <c r="F108" s="1388"/>
      <c r="G108" s="1388"/>
      <c r="H108" s="1388"/>
      <c r="I108" s="1388"/>
      <c r="J108" s="1388"/>
      <c r="K108" s="1388"/>
      <c r="L108" s="1388"/>
      <c r="M108" s="1388"/>
      <c r="N108" s="915"/>
    </row>
    <row r="109" spans="1:30">
      <c r="A109" s="1389" t="s">
        <v>1821</v>
      </c>
      <c r="B109" s="1389"/>
      <c r="C109" s="1389"/>
      <c r="D109" s="1389"/>
      <c r="E109" s="1389"/>
      <c r="F109" s="1389"/>
      <c r="G109" s="1389"/>
      <c r="H109" s="1389"/>
      <c r="I109" s="1389"/>
      <c r="J109" s="1389"/>
      <c r="K109" s="1389"/>
      <c r="L109" s="1389"/>
      <c r="M109" s="691"/>
      <c r="N109" s="915"/>
    </row>
    <row r="110" spans="1:30" ht="20.9" customHeight="1">
      <c r="A110" s="1389" t="s">
        <v>1822</v>
      </c>
      <c r="B110" s="1389"/>
      <c r="C110" s="1389"/>
      <c r="D110" s="1389"/>
      <c r="E110" s="1389"/>
      <c r="F110" s="1389"/>
      <c r="G110" s="1389"/>
      <c r="H110" s="1389"/>
      <c r="I110" s="1389"/>
      <c r="J110" s="1389"/>
      <c r="K110" s="1389"/>
      <c r="L110" s="1389"/>
      <c r="M110" s="691"/>
      <c r="N110" s="915"/>
    </row>
    <row r="111" spans="1:30" ht="25.5" customHeight="1">
      <c r="A111" s="1388" t="s">
        <v>1823</v>
      </c>
      <c r="B111" s="1388"/>
      <c r="C111" s="1388"/>
      <c r="D111" s="1388"/>
      <c r="E111" s="1388"/>
      <c r="F111" s="1388"/>
      <c r="G111" s="1388"/>
      <c r="H111" s="1388"/>
      <c r="I111" s="1388"/>
      <c r="J111" s="1388"/>
      <c r="K111" s="1388"/>
      <c r="L111" s="1388"/>
      <c r="M111" s="691"/>
      <c r="N111" s="915"/>
    </row>
    <row r="112" spans="1:30" ht="13.5" customHeight="1">
      <c r="A112" s="1389" t="s">
        <v>1824</v>
      </c>
      <c r="B112" s="1389"/>
      <c r="C112" s="1389"/>
      <c r="D112" s="1389"/>
      <c r="E112" s="1389"/>
      <c r="F112" s="1389"/>
      <c r="G112" s="1389"/>
      <c r="H112" s="1389"/>
      <c r="I112" s="1389"/>
      <c r="J112" s="1389"/>
      <c r="K112" s="1389"/>
      <c r="L112" s="1389"/>
      <c r="M112" s="691"/>
      <c r="N112" s="915"/>
    </row>
    <row r="113" spans="1:14" ht="22.4" customHeight="1">
      <c r="A113" s="1386" t="s">
        <v>1825</v>
      </c>
      <c r="B113" s="1386"/>
      <c r="C113" s="1386"/>
      <c r="D113" s="1386"/>
      <c r="E113" s="1386"/>
      <c r="F113" s="1386"/>
      <c r="G113" s="1386"/>
      <c r="H113" s="1386"/>
      <c r="I113" s="1386"/>
      <c r="J113" s="1386"/>
      <c r="K113" s="1386"/>
      <c r="L113" s="1386"/>
      <c r="M113" s="915"/>
      <c r="N113" s="915"/>
    </row>
    <row r="114" spans="1:14" ht="22.4" customHeight="1">
      <c r="A114" s="1386" t="s">
        <v>1826</v>
      </c>
      <c r="B114" s="1386"/>
      <c r="C114" s="1386"/>
      <c r="D114" s="1386"/>
      <c r="E114" s="1386"/>
      <c r="F114" s="1386"/>
      <c r="G114" s="1386"/>
      <c r="H114" s="1386"/>
      <c r="I114" s="1386"/>
      <c r="J114" s="1386"/>
      <c r="K114" s="1386"/>
      <c r="L114" s="1386"/>
      <c r="M114" s="915"/>
      <c r="N114" s="915"/>
    </row>
    <row r="115" spans="1:14">
      <c r="A115" s="1386" t="s">
        <v>1827</v>
      </c>
      <c r="B115" s="1386"/>
      <c r="C115" s="1386"/>
      <c r="D115" s="1386"/>
      <c r="E115" s="1386"/>
      <c r="F115" s="1386"/>
      <c r="G115" s="1386"/>
      <c r="H115" s="1386"/>
      <c r="I115" s="1386"/>
      <c r="J115" s="1386"/>
      <c r="K115" s="1386"/>
      <c r="L115" s="1386"/>
    </row>
    <row r="116" spans="1:14">
      <c r="A116" s="1386" t="s">
        <v>1828</v>
      </c>
      <c r="B116" s="1386"/>
      <c r="C116" s="1386"/>
      <c r="D116" s="1386"/>
      <c r="E116" s="1386"/>
      <c r="F116" s="1386"/>
      <c r="G116" s="577"/>
      <c r="H116" s="577"/>
      <c r="I116" s="577"/>
      <c r="J116" s="577"/>
      <c r="K116" s="577"/>
      <c r="L116" s="577"/>
    </row>
    <row r="117" spans="1:14">
      <c r="A117" s="1386" t="s">
        <v>1829</v>
      </c>
      <c r="B117" s="1386"/>
      <c r="C117" s="1386"/>
      <c r="D117" s="577"/>
      <c r="E117" s="577"/>
      <c r="F117" s="577"/>
      <c r="G117" s="577"/>
      <c r="H117" s="577"/>
      <c r="I117" s="577"/>
      <c r="J117" s="577"/>
      <c r="K117" s="577"/>
      <c r="L117" s="577"/>
    </row>
    <row r="118" spans="1:14">
      <c r="A118" s="1386" t="s">
        <v>1830</v>
      </c>
      <c r="B118" s="1386"/>
      <c r="C118" s="1386"/>
      <c r="D118" s="1386"/>
      <c r="E118" s="1386"/>
      <c r="F118" s="1386"/>
      <c r="G118" s="1386"/>
      <c r="H118" s="1386"/>
      <c r="I118" s="1386"/>
      <c r="J118" s="1386"/>
      <c r="K118" s="1386"/>
      <c r="L118" s="1386"/>
    </row>
    <row r="119" spans="1:14">
      <c r="A119" s="577"/>
      <c r="B119" s="577"/>
      <c r="C119" s="577"/>
      <c r="D119" s="577"/>
      <c r="E119" s="577"/>
      <c r="F119" s="577"/>
      <c r="G119" s="577"/>
      <c r="H119" s="577"/>
      <c r="I119" s="577"/>
      <c r="J119" s="577"/>
      <c r="K119" s="577"/>
      <c r="L119" s="577"/>
    </row>
    <row r="120" spans="1:14" ht="13.4" customHeight="1">
      <c r="A120" s="6" t="s">
        <v>6316</v>
      </c>
      <c r="B120" s="12"/>
      <c r="C120" s="12"/>
      <c r="D120" s="218"/>
      <c r="E120" s="218"/>
      <c r="F120" s="218"/>
      <c r="G120" s="218"/>
      <c r="H120" s="12"/>
    </row>
    <row r="121" spans="1:14">
      <c r="A121" s="1387" t="s">
        <v>6317</v>
      </c>
      <c r="B121" s="1387" t="s">
        <v>6318</v>
      </c>
      <c r="C121" s="1387"/>
      <c r="D121" s="1387" t="s">
        <v>6319</v>
      </c>
      <c r="E121" s="1387"/>
      <c r="F121" s="1387" t="s">
        <v>6320</v>
      </c>
      <c r="G121" s="1387"/>
      <c r="H121" s="1387" t="s">
        <v>6321</v>
      </c>
      <c r="I121" s="1387"/>
    </row>
    <row r="122" spans="1:14" ht="15.65" customHeight="1">
      <c r="A122" s="1387"/>
      <c r="B122" s="1213" t="s">
        <v>6322</v>
      </c>
      <c r="C122" s="1213" t="s">
        <v>6323</v>
      </c>
      <c r="D122" s="1213" t="s">
        <v>6324</v>
      </c>
      <c r="E122" s="1213" t="s">
        <v>6325</v>
      </c>
      <c r="F122" s="1213" t="s">
        <v>6326</v>
      </c>
      <c r="G122" s="1213" t="s">
        <v>6327</v>
      </c>
      <c r="H122" s="1213" t="s">
        <v>6328</v>
      </c>
      <c r="I122" s="1213" t="s">
        <v>6329</v>
      </c>
    </row>
    <row r="123" spans="1:14" ht="13" thickBot="1">
      <c r="A123" s="1214" t="s">
        <v>6330</v>
      </c>
      <c r="B123" s="1304">
        <v>2.8158128744653599</v>
      </c>
      <c r="C123" s="1304">
        <v>2.8158128744653599</v>
      </c>
      <c r="D123" s="1215"/>
      <c r="E123" s="1215"/>
      <c r="F123" s="1215"/>
      <c r="G123" s="1215"/>
      <c r="H123" s="1215"/>
      <c r="I123" s="1215"/>
    </row>
    <row r="124" spans="1:14" ht="13" thickBot="1">
      <c r="A124" s="53" t="s">
        <v>6331</v>
      </c>
      <c r="B124" s="1305">
        <v>2.9238945099508999</v>
      </c>
      <c r="C124" s="1305">
        <v>2.9238945099508999</v>
      </c>
      <c r="D124" s="140"/>
      <c r="E124" s="140"/>
      <c r="F124" s="140"/>
      <c r="G124" s="140"/>
      <c r="H124" s="140"/>
      <c r="I124" s="140"/>
    </row>
    <row r="125" spans="1:14" ht="13" thickBot="1">
      <c r="A125" s="53" t="s">
        <v>6332</v>
      </c>
      <c r="B125" s="1306">
        <v>2.50931817916016</v>
      </c>
      <c r="C125" s="1306">
        <v>2.50931817916016</v>
      </c>
      <c r="D125" s="141"/>
      <c r="E125" s="141"/>
      <c r="F125" s="141"/>
      <c r="G125" s="141"/>
      <c r="H125" s="141"/>
      <c r="I125" s="141"/>
    </row>
    <row r="126" spans="1:14" ht="13" thickBot="1">
      <c r="A126" s="31" t="s">
        <v>6333</v>
      </c>
      <c r="B126" s="1307">
        <v>2.4037973083410198</v>
      </c>
      <c r="C126" s="1307">
        <v>2.4037973083410198</v>
      </c>
      <c r="D126" s="142"/>
      <c r="E126" s="142"/>
      <c r="F126" s="142"/>
      <c r="G126" s="142"/>
      <c r="H126" s="142"/>
      <c r="I126" s="142"/>
    </row>
    <row r="127" spans="1:14">
      <c r="A127" s="266"/>
      <c r="B127" s="266"/>
      <c r="C127" s="266"/>
      <c r="D127" s="266"/>
      <c r="E127" s="266"/>
      <c r="F127" s="266"/>
      <c r="G127" s="266"/>
      <c r="H127" s="266"/>
      <c r="I127" s="266"/>
    </row>
    <row r="128" spans="1:14">
      <c r="A128" s="1385"/>
      <c r="B128" s="1385"/>
      <c r="C128" s="1385"/>
      <c r="D128" s="1385"/>
      <c r="E128" s="170"/>
      <c r="F128" s="170"/>
      <c r="G128" s="170"/>
      <c r="H128" s="170"/>
      <c r="I128" s="170"/>
    </row>
  </sheetData>
  <mergeCells count="97">
    <mergeCell ref="A20:A26"/>
    <mergeCell ref="A12:A14"/>
    <mergeCell ref="B12:B14"/>
    <mergeCell ref="C12:C13"/>
    <mergeCell ref="D12:D14"/>
    <mergeCell ref="G12:G14"/>
    <mergeCell ref="H12:H13"/>
    <mergeCell ref="I12:I13"/>
    <mergeCell ref="J12:M13"/>
    <mergeCell ref="A15:A18"/>
    <mergeCell ref="E12:E14"/>
    <mergeCell ref="F12:F14"/>
    <mergeCell ref="N36:N38"/>
    <mergeCell ref="A27:A31"/>
    <mergeCell ref="A36:A38"/>
    <mergeCell ref="B36:B38"/>
    <mergeCell ref="C36:C37"/>
    <mergeCell ref="D36:D38"/>
    <mergeCell ref="E36:E38"/>
    <mergeCell ref="F36:F38"/>
    <mergeCell ref="G36:G38"/>
    <mergeCell ref="H36:H37"/>
    <mergeCell ref="I36:I37"/>
    <mergeCell ref="J36:M37"/>
    <mergeCell ref="O36:O38"/>
    <mergeCell ref="P36:W36"/>
    <mergeCell ref="P37:Q37"/>
    <mergeCell ref="R37:S37"/>
    <mergeCell ref="T37:U37"/>
    <mergeCell ref="V37:W37"/>
    <mergeCell ref="N53:N55"/>
    <mergeCell ref="E53:E55"/>
    <mergeCell ref="F64:F66"/>
    <mergeCell ref="A39:A47"/>
    <mergeCell ref="A53:A55"/>
    <mergeCell ref="B53:B55"/>
    <mergeCell ref="C53:C54"/>
    <mergeCell ref="D53:D55"/>
    <mergeCell ref="F53:F55"/>
    <mergeCell ref="G53:G55"/>
    <mergeCell ref="H53:H54"/>
    <mergeCell ref="I53:I54"/>
    <mergeCell ref="J53:M54"/>
    <mergeCell ref="A56:A60"/>
    <mergeCell ref="A64:A66"/>
    <mergeCell ref="B64:B66"/>
    <mergeCell ref="O53:O55"/>
    <mergeCell ref="P53:W53"/>
    <mergeCell ref="P54:Q54"/>
    <mergeCell ref="R54:S54"/>
    <mergeCell ref="T54:U54"/>
    <mergeCell ref="V54:W54"/>
    <mergeCell ref="J64:M65"/>
    <mergeCell ref="A81:A89"/>
    <mergeCell ref="A67:A80"/>
    <mergeCell ref="E64:E66"/>
    <mergeCell ref="A94:A96"/>
    <mergeCell ref="B94:B96"/>
    <mergeCell ref="C94:C95"/>
    <mergeCell ref="D94:D96"/>
    <mergeCell ref="C64:C65"/>
    <mergeCell ref="D64:D66"/>
    <mergeCell ref="G64:G66"/>
    <mergeCell ref="H64:H65"/>
    <mergeCell ref="I64:I65"/>
    <mergeCell ref="A105:M105"/>
    <mergeCell ref="F94:F96"/>
    <mergeCell ref="G94:G96"/>
    <mergeCell ref="H94:H95"/>
    <mergeCell ref="I94:I95"/>
    <mergeCell ref="J94:M95"/>
    <mergeCell ref="A99:M99"/>
    <mergeCell ref="E94:E96"/>
    <mergeCell ref="A100:M100"/>
    <mergeCell ref="A101:M101"/>
    <mergeCell ref="A102:M102"/>
    <mergeCell ref="A103:M103"/>
    <mergeCell ref="A104:N104"/>
    <mergeCell ref="A117:C117"/>
    <mergeCell ref="A106:M106"/>
    <mergeCell ref="A107:M107"/>
    <mergeCell ref="A108:M108"/>
    <mergeCell ref="A109:L109"/>
    <mergeCell ref="A110:L110"/>
    <mergeCell ref="A111:L111"/>
    <mergeCell ref="A112:L112"/>
    <mergeCell ref="A113:L113"/>
    <mergeCell ref="A114:L114"/>
    <mergeCell ref="A115:L115"/>
    <mergeCell ref="A116:F116"/>
    <mergeCell ref="A128:D128"/>
    <mergeCell ref="A118:L118"/>
    <mergeCell ref="A121:A122"/>
    <mergeCell ref="B121:C121"/>
    <mergeCell ref="D121:E121"/>
    <mergeCell ref="F121:G121"/>
    <mergeCell ref="H121:I121"/>
  </mergeCells>
  <conditionalFormatting sqref="A123:I126">
    <cfRule type="expression" dxfId="78" priority="1">
      <formula>EVEN(ROW())=ROW()</formula>
    </cfRule>
    <cfRule type="expression" dxfId="77" priority="2">
      <formula>ODD(ROW())=ROW()</formula>
    </cfRule>
  </conditionalFormatting>
  <conditionalFormatting sqref="B15:M31">
    <cfRule type="expression" dxfId="76" priority="13">
      <formula>EVEN(ROW())=ROW()</formula>
    </cfRule>
    <cfRule type="expression" dxfId="75" priority="14">
      <formula>ODD(ROW())=ROW()</formula>
    </cfRule>
  </conditionalFormatting>
  <conditionalFormatting sqref="B67:M89">
    <cfRule type="expression" dxfId="74" priority="5">
      <formula>EVEN(ROW())=ROW()</formula>
    </cfRule>
    <cfRule type="expression" dxfId="73" priority="6">
      <formula>ODD(ROW())=ROW()</formula>
    </cfRule>
  </conditionalFormatting>
  <conditionalFormatting sqref="B97:M97">
    <cfRule type="expression" dxfId="72" priority="3">
      <formula>EVEN(ROW())=ROW()</formula>
    </cfRule>
    <cfRule type="expression" dxfId="71" priority="4">
      <formula>ODD(ROW())=ROW()</formula>
    </cfRule>
  </conditionalFormatting>
  <conditionalFormatting sqref="B39:W42">
    <cfRule type="expression" dxfId="70" priority="11">
      <formula>EVEN(ROW())=ROW()</formula>
    </cfRule>
    <cfRule type="expression" dxfId="69" priority="12">
      <formula>ODD(ROW())=ROW()</formula>
    </cfRule>
  </conditionalFormatting>
  <conditionalFormatting sqref="B44:W48">
    <cfRule type="expression" dxfId="68" priority="9">
      <formula>EVEN(ROW())=ROW()</formula>
    </cfRule>
    <cfRule type="expression" dxfId="67" priority="10">
      <formula>ODD(ROW())=ROW()</formula>
    </cfRule>
  </conditionalFormatting>
  <conditionalFormatting sqref="B56:W60">
    <cfRule type="expression" dxfId="66" priority="7">
      <formula>EVEN(ROW())=ROW()</formula>
    </cfRule>
    <cfRule type="expression" dxfId="65" priority="8">
      <formula>ODD(ROW())=ROW()</formula>
    </cfRule>
  </conditionalFormatting>
  <printOptions horizontalCentered="1"/>
  <pageMargins left="7.874015748031496E-2" right="7.874015748031496E-2" top="1.7716535433070868" bottom="0.78740157480314965" header="0.51181102362204722" footer="0.51181102362204722"/>
  <pageSetup paperSize="9" scale="33"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rowBreaks count="2" manualBreakCount="2">
    <brk id="32" max="22" man="1"/>
    <brk id="60" max="22"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3E00F-BB9E-446A-9ACE-2DDEAAF9680B}">
  <sheetPr codeName="Sheet4">
    <tabColor rgb="FF00B050"/>
  </sheetPr>
  <dimension ref="B1:R39"/>
  <sheetViews>
    <sheetView showGridLines="0" view="pageBreakPreview" zoomScale="90" zoomScaleNormal="115" zoomScaleSheetLayoutView="90" zoomScalePageLayoutView="55" workbookViewId="0">
      <selection activeCell="Q3" sqref="Q3"/>
    </sheetView>
  </sheetViews>
  <sheetFormatPr defaultRowHeight="12.5"/>
  <cols>
    <col min="1" max="1" width="2" style="4" customWidth="1"/>
    <col min="2" max="2" width="11.453125" style="4" customWidth="1"/>
    <col min="3" max="3" width="27.453125" style="4" customWidth="1"/>
    <col min="4" max="4" width="10.453125" style="4" customWidth="1"/>
    <col min="5" max="5" width="8.453125" style="4" customWidth="1"/>
    <col min="6" max="6" width="9" style="4" customWidth="1"/>
    <col min="7" max="7" width="8.453125" style="4" customWidth="1"/>
    <col min="8" max="8" width="7.54296875" style="4" customWidth="1"/>
    <col min="9" max="9" width="8" style="4" customWidth="1"/>
    <col min="10" max="14" width="9.54296875" style="4" customWidth="1"/>
    <col min="15" max="15" width="10.453125" style="4" bestFit="1" customWidth="1"/>
    <col min="16" max="17" width="8.54296875" style="4" customWidth="1"/>
    <col min="18" max="227" width="9.1796875" style="4"/>
    <col min="228" max="228" width="8.54296875" style="4" customWidth="1"/>
    <col min="229" max="229" width="13.54296875" style="4" customWidth="1"/>
    <col min="230" max="230" width="7.54296875" style="4" customWidth="1"/>
    <col min="231" max="231" width="8.453125" style="4" customWidth="1"/>
    <col min="232" max="232" width="7.54296875" style="4" customWidth="1"/>
    <col min="233" max="233" width="8" style="4" customWidth="1"/>
    <col min="234" max="234" width="7" style="4" customWidth="1"/>
    <col min="235" max="235" width="9.54296875" style="4" customWidth="1"/>
    <col min="236" max="238" width="0" style="4" hidden="1" customWidth="1"/>
    <col min="239" max="239" width="6.453125" style="4" customWidth="1"/>
    <col min="240" max="240" width="7" style="4" customWidth="1"/>
    <col min="241" max="241" width="20" style="4" customWidth="1"/>
    <col min="242" max="242" width="27" style="4" customWidth="1"/>
    <col min="243" max="243" width="6.54296875" style="4" customWidth="1"/>
    <col min="244" max="244" width="8" style="4" customWidth="1"/>
    <col min="245" max="483" width="9.1796875" style="4"/>
    <col min="484" max="484" width="8.54296875" style="4" customWidth="1"/>
    <col min="485" max="485" width="13.54296875" style="4" customWidth="1"/>
    <col min="486" max="486" width="7.54296875" style="4" customWidth="1"/>
    <col min="487" max="487" width="8.453125" style="4" customWidth="1"/>
    <col min="488" max="488" width="7.54296875" style="4" customWidth="1"/>
    <col min="489" max="489" width="8" style="4" customWidth="1"/>
    <col min="490" max="490" width="7" style="4" customWidth="1"/>
    <col min="491" max="491" width="9.54296875" style="4" customWidth="1"/>
    <col min="492" max="494" width="0" style="4" hidden="1" customWidth="1"/>
    <col min="495" max="495" width="6.453125" style="4" customWidth="1"/>
    <col min="496" max="496" width="7" style="4" customWidth="1"/>
    <col min="497" max="497" width="20" style="4" customWidth="1"/>
    <col min="498" max="498" width="27" style="4" customWidth="1"/>
    <col min="499" max="499" width="6.54296875" style="4" customWidth="1"/>
    <col min="500" max="500" width="8" style="4" customWidth="1"/>
    <col min="501" max="739" width="9.1796875" style="4"/>
    <col min="740" max="740" width="8.54296875" style="4" customWidth="1"/>
    <col min="741" max="741" width="13.54296875" style="4" customWidth="1"/>
    <col min="742" max="742" width="7.54296875" style="4" customWidth="1"/>
    <col min="743" max="743" width="8.453125" style="4" customWidth="1"/>
    <col min="744" max="744" width="7.54296875" style="4" customWidth="1"/>
    <col min="745" max="745" width="8" style="4" customWidth="1"/>
    <col min="746" max="746" width="7" style="4" customWidth="1"/>
    <col min="747" max="747" width="9.54296875" style="4" customWidth="1"/>
    <col min="748" max="750" width="0" style="4" hidden="1" customWidth="1"/>
    <col min="751" max="751" width="6.453125" style="4" customWidth="1"/>
    <col min="752" max="752" width="7" style="4" customWidth="1"/>
    <col min="753" max="753" width="20" style="4" customWidth="1"/>
    <col min="754" max="754" width="27" style="4" customWidth="1"/>
    <col min="755" max="755" width="6.54296875" style="4" customWidth="1"/>
    <col min="756" max="756" width="8" style="4" customWidth="1"/>
    <col min="757" max="995" width="9.1796875" style="4"/>
    <col min="996" max="996" width="8.54296875" style="4" customWidth="1"/>
    <col min="997" max="997" width="13.54296875" style="4" customWidth="1"/>
    <col min="998" max="998" width="7.54296875" style="4" customWidth="1"/>
    <col min="999" max="999" width="8.453125" style="4" customWidth="1"/>
    <col min="1000" max="1000" width="7.54296875" style="4" customWidth="1"/>
    <col min="1001" max="1001" width="8" style="4" customWidth="1"/>
    <col min="1002" max="1002" width="7" style="4" customWidth="1"/>
    <col min="1003" max="1003" width="9.54296875" style="4" customWidth="1"/>
    <col min="1004" max="1006" width="0" style="4" hidden="1" customWidth="1"/>
    <col min="1007" max="1007" width="6.453125" style="4" customWidth="1"/>
    <col min="1008" max="1008" width="7" style="4" customWidth="1"/>
    <col min="1009" max="1009" width="20" style="4" customWidth="1"/>
    <col min="1010" max="1010" width="27" style="4" customWidth="1"/>
    <col min="1011" max="1011" width="6.54296875" style="4" customWidth="1"/>
    <col min="1012" max="1012" width="8" style="4" customWidth="1"/>
    <col min="1013" max="1251" width="9.1796875" style="4"/>
    <col min="1252" max="1252" width="8.54296875" style="4" customWidth="1"/>
    <col min="1253" max="1253" width="13.54296875" style="4" customWidth="1"/>
    <col min="1254" max="1254" width="7.54296875" style="4" customWidth="1"/>
    <col min="1255" max="1255" width="8.453125" style="4" customWidth="1"/>
    <col min="1256" max="1256" width="7.54296875" style="4" customWidth="1"/>
    <col min="1257" max="1257" width="8" style="4" customWidth="1"/>
    <col min="1258" max="1258" width="7" style="4" customWidth="1"/>
    <col min="1259" max="1259" width="9.54296875" style="4" customWidth="1"/>
    <col min="1260" max="1262" width="0" style="4" hidden="1" customWidth="1"/>
    <col min="1263" max="1263" width="6.453125" style="4" customWidth="1"/>
    <col min="1264" max="1264" width="7" style="4" customWidth="1"/>
    <col min="1265" max="1265" width="20" style="4" customWidth="1"/>
    <col min="1266" max="1266" width="27" style="4" customWidth="1"/>
    <col min="1267" max="1267" width="6.54296875" style="4" customWidth="1"/>
    <col min="1268" max="1268" width="8" style="4" customWidth="1"/>
    <col min="1269" max="1507" width="9.1796875" style="4"/>
    <col min="1508" max="1508" width="8.54296875" style="4" customWidth="1"/>
    <col min="1509" max="1509" width="13.54296875" style="4" customWidth="1"/>
    <col min="1510" max="1510" width="7.54296875" style="4" customWidth="1"/>
    <col min="1511" max="1511" width="8.453125" style="4" customWidth="1"/>
    <col min="1512" max="1512" width="7.54296875" style="4" customWidth="1"/>
    <col min="1513" max="1513" width="8" style="4" customWidth="1"/>
    <col min="1514" max="1514" width="7" style="4" customWidth="1"/>
    <col min="1515" max="1515" width="9.54296875" style="4" customWidth="1"/>
    <col min="1516" max="1518" width="0" style="4" hidden="1" customWidth="1"/>
    <col min="1519" max="1519" width="6.453125" style="4" customWidth="1"/>
    <col min="1520" max="1520" width="7" style="4" customWidth="1"/>
    <col min="1521" max="1521" width="20" style="4" customWidth="1"/>
    <col min="1522" max="1522" width="27" style="4" customWidth="1"/>
    <col min="1523" max="1523" width="6.54296875" style="4" customWidth="1"/>
    <col min="1524" max="1524" width="8" style="4" customWidth="1"/>
    <col min="1525" max="1763" width="9.1796875" style="4"/>
    <col min="1764" max="1764" width="8.54296875" style="4" customWidth="1"/>
    <col min="1765" max="1765" width="13.54296875" style="4" customWidth="1"/>
    <col min="1766" max="1766" width="7.54296875" style="4" customWidth="1"/>
    <col min="1767" max="1767" width="8.453125" style="4" customWidth="1"/>
    <col min="1768" max="1768" width="7.54296875" style="4" customWidth="1"/>
    <col min="1769" max="1769" width="8" style="4" customWidth="1"/>
    <col min="1770" max="1770" width="7" style="4" customWidth="1"/>
    <col min="1771" max="1771" width="9.54296875" style="4" customWidth="1"/>
    <col min="1772" max="1774" width="0" style="4" hidden="1" customWidth="1"/>
    <col min="1775" max="1775" width="6.453125" style="4" customWidth="1"/>
    <col min="1776" max="1776" width="7" style="4" customWidth="1"/>
    <col min="1777" max="1777" width="20" style="4" customWidth="1"/>
    <col min="1778" max="1778" width="27" style="4" customWidth="1"/>
    <col min="1779" max="1779" width="6.54296875" style="4" customWidth="1"/>
    <col min="1780" max="1780" width="8" style="4" customWidth="1"/>
    <col min="1781" max="2019" width="9.1796875" style="4"/>
    <col min="2020" max="2020" width="8.54296875" style="4" customWidth="1"/>
    <col min="2021" max="2021" width="13.54296875" style="4" customWidth="1"/>
    <col min="2022" max="2022" width="7.54296875" style="4" customWidth="1"/>
    <col min="2023" max="2023" width="8.453125" style="4" customWidth="1"/>
    <col min="2024" max="2024" width="7.54296875" style="4" customWidth="1"/>
    <col min="2025" max="2025" width="8" style="4" customWidth="1"/>
    <col min="2026" max="2026" width="7" style="4" customWidth="1"/>
    <col min="2027" max="2027" width="9.54296875" style="4" customWidth="1"/>
    <col min="2028" max="2030" width="0" style="4" hidden="1" customWidth="1"/>
    <col min="2031" max="2031" width="6.453125" style="4" customWidth="1"/>
    <col min="2032" max="2032" width="7" style="4" customWidth="1"/>
    <col min="2033" max="2033" width="20" style="4" customWidth="1"/>
    <col min="2034" max="2034" width="27" style="4" customWidth="1"/>
    <col min="2035" max="2035" width="6.54296875" style="4" customWidth="1"/>
    <col min="2036" max="2036" width="8" style="4" customWidth="1"/>
    <col min="2037" max="2275" width="9.1796875" style="4"/>
    <col min="2276" max="2276" width="8.54296875" style="4" customWidth="1"/>
    <col min="2277" max="2277" width="13.54296875" style="4" customWidth="1"/>
    <col min="2278" max="2278" width="7.54296875" style="4" customWidth="1"/>
    <col min="2279" max="2279" width="8.453125" style="4" customWidth="1"/>
    <col min="2280" max="2280" width="7.54296875" style="4" customWidth="1"/>
    <col min="2281" max="2281" width="8" style="4" customWidth="1"/>
    <col min="2282" max="2282" width="7" style="4" customWidth="1"/>
    <col min="2283" max="2283" width="9.54296875" style="4" customWidth="1"/>
    <col min="2284" max="2286" width="0" style="4" hidden="1" customWidth="1"/>
    <col min="2287" max="2287" width="6.453125" style="4" customWidth="1"/>
    <col min="2288" max="2288" width="7" style="4" customWidth="1"/>
    <col min="2289" max="2289" width="20" style="4" customWidth="1"/>
    <col min="2290" max="2290" width="27" style="4" customWidth="1"/>
    <col min="2291" max="2291" width="6.54296875" style="4" customWidth="1"/>
    <col min="2292" max="2292" width="8" style="4" customWidth="1"/>
    <col min="2293" max="2531" width="9.1796875" style="4"/>
    <col min="2532" max="2532" width="8.54296875" style="4" customWidth="1"/>
    <col min="2533" max="2533" width="13.54296875" style="4" customWidth="1"/>
    <col min="2534" max="2534" width="7.54296875" style="4" customWidth="1"/>
    <col min="2535" max="2535" width="8.453125" style="4" customWidth="1"/>
    <col min="2536" max="2536" width="7.54296875" style="4" customWidth="1"/>
    <col min="2537" max="2537" width="8" style="4" customWidth="1"/>
    <col min="2538" max="2538" width="7" style="4" customWidth="1"/>
    <col min="2539" max="2539" width="9.54296875" style="4" customWidth="1"/>
    <col min="2540" max="2542" width="0" style="4" hidden="1" customWidth="1"/>
    <col min="2543" max="2543" width="6.453125" style="4" customWidth="1"/>
    <col min="2544" max="2544" width="7" style="4" customWidth="1"/>
    <col min="2545" max="2545" width="20" style="4" customWidth="1"/>
    <col min="2546" max="2546" width="27" style="4" customWidth="1"/>
    <col min="2547" max="2547" width="6.54296875" style="4" customWidth="1"/>
    <col min="2548" max="2548" width="8" style="4" customWidth="1"/>
    <col min="2549" max="2787" width="9.1796875" style="4"/>
    <col min="2788" max="2788" width="8.54296875" style="4" customWidth="1"/>
    <col min="2789" max="2789" width="13.54296875" style="4" customWidth="1"/>
    <col min="2790" max="2790" width="7.54296875" style="4" customWidth="1"/>
    <col min="2791" max="2791" width="8.453125" style="4" customWidth="1"/>
    <col min="2792" max="2792" width="7.54296875" style="4" customWidth="1"/>
    <col min="2793" max="2793" width="8" style="4" customWidth="1"/>
    <col min="2794" max="2794" width="7" style="4" customWidth="1"/>
    <col min="2795" max="2795" width="9.54296875" style="4" customWidth="1"/>
    <col min="2796" max="2798" width="0" style="4" hidden="1" customWidth="1"/>
    <col min="2799" max="2799" width="6.453125" style="4" customWidth="1"/>
    <col min="2800" max="2800" width="7" style="4" customWidth="1"/>
    <col min="2801" max="2801" width="20" style="4" customWidth="1"/>
    <col min="2802" max="2802" width="27" style="4" customWidth="1"/>
    <col min="2803" max="2803" width="6.54296875" style="4" customWidth="1"/>
    <col min="2804" max="2804" width="8" style="4" customWidth="1"/>
    <col min="2805" max="3043" width="9.1796875" style="4"/>
    <col min="3044" max="3044" width="8.54296875" style="4" customWidth="1"/>
    <col min="3045" max="3045" width="13.54296875" style="4" customWidth="1"/>
    <col min="3046" max="3046" width="7.54296875" style="4" customWidth="1"/>
    <col min="3047" max="3047" width="8.453125" style="4" customWidth="1"/>
    <col min="3048" max="3048" width="7.54296875" style="4" customWidth="1"/>
    <col min="3049" max="3049" width="8" style="4" customWidth="1"/>
    <col min="3050" max="3050" width="7" style="4" customWidth="1"/>
    <col min="3051" max="3051" width="9.54296875" style="4" customWidth="1"/>
    <col min="3052" max="3054" width="0" style="4" hidden="1" customWidth="1"/>
    <col min="3055" max="3055" width="6.453125" style="4" customWidth="1"/>
    <col min="3056" max="3056" width="7" style="4" customWidth="1"/>
    <col min="3057" max="3057" width="20" style="4" customWidth="1"/>
    <col min="3058" max="3058" width="27" style="4" customWidth="1"/>
    <col min="3059" max="3059" width="6.54296875" style="4" customWidth="1"/>
    <col min="3060" max="3060" width="8" style="4" customWidth="1"/>
    <col min="3061" max="3299" width="9.1796875" style="4"/>
    <col min="3300" max="3300" width="8.54296875" style="4" customWidth="1"/>
    <col min="3301" max="3301" width="13.54296875" style="4" customWidth="1"/>
    <col min="3302" max="3302" width="7.54296875" style="4" customWidth="1"/>
    <col min="3303" max="3303" width="8.453125" style="4" customWidth="1"/>
    <col min="3304" max="3304" width="7.54296875" style="4" customWidth="1"/>
    <col min="3305" max="3305" width="8" style="4" customWidth="1"/>
    <col min="3306" max="3306" width="7" style="4" customWidth="1"/>
    <col min="3307" max="3307" width="9.54296875" style="4" customWidth="1"/>
    <col min="3308" max="3310" width="0" style="4" hidden="1" customWidth="1"/>
    <col min="3311" max="3311" width="6.453125" style="4" customWidth="1"/>
    <col min="3312" max="3312" width="7" style="4" customWidth="1"/>
    <col min="3313" max="3313" width="20" style="4" customWidth="1"/>
    <col min="3314" max="3314" width="27" style="4" customWidth="1"/>
    <col min="3315" max="3315" width="6.54296875" style="4" customWidth="1"/>
    <col min="3316" max="3316" width="8" style="4" customWidth="1"/>
    <col min="3317" max="3555" width="9.1796875" style="4"/>
    <col min="3556" max="3556" width="8.54296875" style="4" customWidth="1"/>
    <col min="3557" max="3557" width="13.54296875" style="4" customWidth="1"/>
    <col min="3558" max="3558" width="7.54296875" style="4" customWidth="1"/>
    <col min="3559" max="3559" width="8.453125" style="4" customWidth="1"/>
    <col min="3560" max="3560" width="7.54296875" style="4" customWidth="1"/>
    <col min="3561" max="3561" width="8" style="4" customWidth="1"/>
    <col min="3562" max="3562" width="7" style="4" customWidth="1"/>
    <col min="3563" max="3563" width="9.54296875" style="4" customWidth="1"/>
    <col min="3564" max="3566" width="0" style="4" hidden="1" customWidth="1"/>
    <col min="3567" max="3567" width="6.453125" style="4" customWidth="1"/>
    <col min="3568" max="3568" width="7" style="4" customWidth="1"/>
    <col min="3569" max="3569" width="20" style="4" customWidth="1"/>
    <col min="3570" max="3570" width="27" style="4" customWidth="1"/>
    <col min="3571" max="3571" width="6.54296875" style="4" customWidth="1"/>
    <col min="3572" max="3572" width="8" style="4" customWidth="1"/>
    <col min="3573" max="3811" width="9.1796875" style="4"/>
    <col min="3812" max="3812" width="8.54296875" style="4" customWidth="1"/>
    <col min="3813" max="3813" width="13.54296875" style="4" customWidth="1"/>
    <col min="3814" max="3814" width="7.54296875" style="4" customWidth="1"/>
    <col min="3815" max="3815" width="8.453125" style="4" customWidth="1"/>
    <col min="3816" max="3816" width="7.54296875" style="4" customWidth="1"/>
    <col min="3817" max="3817" width="8" style="4" customWidth="1"/>
    <col min="3818" max="3818" width="7" style="4" customWidth="1"/>
    <col min="3819" max="3819" width="9.54296875" style="4" customWidth="1"/>
    <col min="3820" max="3822" width="0" style="4" hidden="1" customWidth="1"/>
    <col min="3823" max="3823" width="6.453125" style="4" customWidth="1"/>
    <col min="3824" max="3824" width="7" style="4" customWidth="1"/>
    <col min="3825" max="3825" width="20" style="4" customWidth="1"/>
    <col min="3826" max="3826" width="27" style="4" customWidth="1"/>
    <col min="3827" max="3827" width="6.54296875" style="4" customWidth="1"/>
    <col min="3828" max="3828" width="8" style="4" customWidth="1"/>
    <col min="3829" max="4067" width="9.1796875" style="4"/>
    <col min="4068" max="4068" width="8.54296875" style="4" customWidth="1"/>
    <col min="4069" max="4069" width="13.54296875" style="4" customWidth="1"/>
    <col min="4070" max="4070" width="7.54296875" style="4" customWidth="1"/>
    <col min="4071" max="4071" width="8.453125" style="4" customWidth="1"/>
    <col min="4072" max="4072" width="7.54296875" style="4" customWidth="1"/>
    <col min="4073" max="4073" width="8" style="4" customWidth="1"/>
    <col min="4074" max="4074" width="7" style="4" customWidth="1"/>
    <col min="4075" max="4075" width="9.54296875" style="4" customWidth="1"/>
    <col min="4076" max="4078" width="0" style="4" hidden="1" customWidth="1"/>
    <col min="4079" max="4079" width="6.453125" style="4" customWidth="1"/>
    <col min="4080" max="4080" width="7" style="4" customWidth="1"/>
    <col min="4081" max="4081" width="20" style="4" customWidth="1"/>
    <col min="4082" max="4082" width="27" style="4" customWidth="1"/>
    <col min="4083" max="4083" width="6.54296875" style="4" customWidth="1"/>
    <col min="4084" max="4084" width="8" style="4" customWidth="1"/>
    <col min="4085" max="4323" width="9.1796875" style="4"/>
    <col min="4324" max="4324" width="8.54296875" style="4" customWidth="1"/>
    <col min="4325" max="4325" width="13.54296875" style="4" customWidth="1"/>
    <col min="4326" max="4326" width="7.54296875" style="4" customWidth="1"/>
    <col min="4327" max="4327" width="8.453125" style="4" customWidth="1"/>
    <col min="4328" max="4328" width="7.54296875" style="4" customWidth="1"/>
    <col min="4329" max="4329" width="8" style="4" customWidth="1"/>
    <col min="4330" max="4330" width="7" style="4" customWidth="1"/>
    <col min="4331" max="4331" width="9.54296875" style="4" customWidth="1"/>
    <col min="4332" max="4334" width="0" style="4" hidden="1" customWidth="1"/>
    <col min="4335" max="4335" width="6.453125" style="4" customWidth="1"/>
    <col min="4336" max="4336" width="7" style="4" customWidth="1"/>
    <col min="4337" max="4337" width="20" style="4" customWidth="1"/>
    <col min="4338" max="4338" width="27" style="4" customWidth="1"/>
    <col min="4339" max="4339" width="6.54296875" style="4" customWidth="1"/>
    <col min="4340" max="4340" width="8" style="4" customWidth="1"/>
    <col min="4341" max="4579" width="9.1796875" style="4"/>
    <col min="4580" max="4580" width="8.54296875" style="4" customWidth="1"/>
    <col min="4581" max="4581" width="13.54296875" style="4" customWidth="1"/>
    <col min="4582" max="4582" width="7.54296875" style="4" customWidth="1"/>
    <col min="4583" max="4583" width="8.453125" style="4" customWidth="1"/>
    <col min="4584" max="4584" width="7.54296875" style="4" customWidth="1"/>
    <col min="4585" max="4585" width="8" style="4" customWidth="1"/>
    <col min="4586" max="4586" width="7" style="4" customWidth="1"/>
    <col min="4587" max="4587" width="9.54296875" style="4" customWidth="1"/>
    <col min="4588" max="4590" width="0" style="4" hidden="1" customWidth="1"/>
    <col min="4591" max="4591" width="6.453125" style="4" customWidth="1"/>
    <col min="4592" max="4592" width="7" style="4" customWidth="1"/>
    <col min="4593" max="4593" width="20" style="4" customWidth="1"/>
    <col min="4594" max="4594" width="27" style="4" customWidth="1"/>
    <col min="4595" max="4595" width="6.54296875" style="4" customWidth="1"/>
    <col min="4596" max="4596" width="8" style="4" customWidth="1"/>
    <col min="4597" max="4835" width="9.1796875" style="4"/>
    <col min="4836" max="4836" width="8.54296875" style="4" customWidth="1"/>
    <col min="4837" max="4837" width="13.54296875" style="4" customWidth="1"/>
    <col min="4838" max="4838" width="7.54296875" style="4" customWidth="1"/>
    <col min="4839" max="4839" width="8.453125" style="4" customWidth="1"/>
    <col min="4840" max="4840" width="7.54296875" style="4" customWidth="1"/>
    <col min="4841" max="4841" width="8" style="4" customWidth="1"/>
    <col min="4842" max="4842" width="7" style="4" customWidth="1"/>
    <col min="4843" max="4843" width="9.54296875" style="4" customWidth="1"/>
    <col min="4844" max="4846" width="0" style="4" hidden="1" customWidth="1"/>
    <col min="4847" max="4847" width="6.453125" style="4" customWidth="1"/>
    <col min="4848" max="4848" width="7" style="4" customWidth="1"/>
    <col min="4849" max="4849" width="20" style="4" customWidth="1"/>
    <col min="4850" max="4850" width="27" style="4" customWidth="1"/>
    <col min="4851" max="4851" width="6.54296875" style="4" customWidth="1"/>
    <col min="4852" max="4852" width="8" style="4" customWidth="1"/>
    <col min="4853" max="5091" width="9.1796875" style="4"/>
    <col min="5092" max="5092" width="8.54296875" style="4" customWidth="1"/>
    <col min="5093" max="5093" width="13.54296875" style="4" customWidth="1"/>
    <col min="5094" max="5094" width="7.54296875" style="4" customWidth="1"/>
    <col min="5095" max="5095" width="8.453125" style="4" customWidth="1"/>
    <col min="5096" max="5096" width="7.54296875" style="4" customWidth="1"/>
    <col min="5097" max="5097" width="8" style="4" customWidth="1"/>
    <col min="5098" max="5098" width="7" style="4" customWidth="1"/>
    <col min="5099" max="5099" width="9.54296875" style="4" customWidth="1"/>
    <col min="5100" max="5102" width="0" style="4" hidden="1" customWidth="1"/>
    <col min="5103" max="5103" width="6.453125" style="4" customWidth="1"/>
    <col min="5104" max="5104" width="7" style="4" customWidth="1"/>
    <col min="5105" max="5105" width="20" style="4" customWidth="1"/>
    <col min="5106" max="5106" width="27" style="4" customWidth="1"/>
    <col min="5107" max="5107" width="6.54296875" style="4" customWidth="1"/>
    <col min="5108" max="5108" width="8" style="4" customWidth="1"/>
    <col min="5109" max="5347" width="9.1796875" style="4"/>
    <col min="5348" max="5348" width="8.54296875" style="4" customWidth="1"/>
    <col min="5349" max="5349" width="13.54296875" style="4" customWidth="1"/>
    <col min="5350" max="5350" width="7.54296875" style="4" customWidth="1"/>
    <col min="5351" max="5351" width="8.453125" style="4" customWidth="1"/>
    <col min="5352" max="5352" width="7.54296875" style="4" customWidth="1"/>
    <col min="5353" max="5353" width="8" style="4" customWidth="1"/>
    <col min="5354" max="5354" width="7" style="4" customWidth="1"/>
    <col min="5355" max="5355" width="9.54296875" style="4" customWidth="1"/>
    <col min="5356" max="5358" width="0" style="4" hidden="1" customWidth="1"/>
    <col min="5359" max="5359" width="6.453125" style="4" customWidth="1"/>
    <col min="5360" max="5360" width="7" style="4" customWidth="1"/>
    <col min="5361" max="5361" width="20" style="4" customWidth="1"/>
    <col min="5362" max="5362" width="27" style="4" customWidth="1"/>
    <col min="5363" max="5363" width="6.54296875" style="4" customWidth="1"/>
    <col min="5364" max="5364" width="8" style="4" customWidth="1"/>
    <col min="5365" max="5603" width="9.1796875" style="4"/>
    <col min="5604" max="5604" width="8.54296875" style="4" customWidth="1"/>
    <col min="5605" max="5605" width="13.54296875" style="4" customWidth="1"/>
    <col min="5606" max="5606" width="7.54296875" style="4" customWidth="1"/>
    <col min="5607" max="5607" width="8.453125" style="4" customWidth="1"/>
    <col min="5608" max="5608" width="7.54296875" style="4" customWidth="1"/>
    <col min="5609" max="5609" width="8" style="4" customWidth="1"/>
    <col min="5610" max="5610" width="7" style="4" customWidth="1"/>
    <col min="5611" max="5611" width="9.54296875" style="4" customWidth="1"/>
    <col min="5612" max="5614" width="0" style="4" hidden="1" customWidth="1"/>
    <col min="5615" max="5615" width="6.453125" style="4" customWidth="1"/>
    <col min="5616" max="5616" width="7" style="4" customWidth="1"/>
    <col min="5617" max="5617" width="20" style="4" customWidth="1"/>
    <col min="5618" max="5618" width="27" style="4" customWidth="1"/>
    <col min="5619" max="5619" width="6.54296875" style="4" customWidth="1"/>
    <col min="5620" max="5620" width="8" style="4" customWidth="1"/>
    <col min="5621" max="5859" width="9.1796875" style="4"/>
    <col min="5860" max="5860" width="8.54296875" style="4" customWidth="1"/>
    <col min="5861" max="5861" width="13.54296875" style="4" customWidth="1"/>
    <col min="5862" max="5862" width="7.54296875" style="4" customWidth="1"/>
    <col min="5863" max="5863" width="8.453125" style="4" customWidth="1"/>
    <col min="5864" max="5864" width="7.54296875" style="4" customWidth="1"/>
    <col min="5865" max="5865" width="8" style="4" customWidth="1"/>
    <col min="5866" max="5866" width="7" style="4" customWidth="1"/>
    <col min="5867" max="5867" width="9.54296875" style="4" customWidth="1"/>
    <col min="5868" max="5870" width="0" style="4" hidden="1" customWidth="1"/>
    <col min="5871" max="5871" width="6.453125" style="4" customWidth="1"/>
    <col min="5872" max="5872" width="7" style="4" customWidth="1"/>
    <col min="5873" max="5873" width="20" style="4" customWidth="1"/>
    <col min="5874" max="5874" width="27" style="4" customWidth="1"/>
    <col min="5875" max="5875" width="6.54296875" style="4" customWidth="1"/>
    <col min="5876" max="5876" width="8" style="4" customWidth="1"/>
    <col min="5877" max="6115" width="9.1796875" style="4"/>
    <col min="6116" max="6116" width="8.54296875" style="4" customWidth="1"/>
    <col min="6117" max="6117" width="13.54296875" style="4" customWidth="1"/>
    <col min="6118" max="6118" width="7.54296875" style="4" customWidth="1"/>
    <col min="6119" max="6119" width="8.453125" style="4" customWidth="1"/>
    <col min="6120" max="6120" width="7.54296875" style="4" customWidth="1"/>
    <col min="6121" max="6121" width="8" style="4" customWidth="1"/>
    <col min="6122" max="6122" width="7" style="4" customWidth="1"/>
    <col min="6123" max="6123" width="9.54296875" style="4" customWidth="1"/>
    <col min="6124" max="6126" width="0" style="4" hidden="1" customWidth="1"/>
    <col min="6127" max="6127" width="6.453125" style="4" customWidth="1"/>
    <col min="6128" max="6128" width="7" style="4" customWidth="1"/>
    <col min="6129" max="6129" width="20" style="4" customWidth="1"/>
    <col min="6130" max="6130" width="27" style="4" customWidth="1"/>
    <col min="6131" max="6131" width="6.54296875" style="4" customWidth="1"/>
    <col min="6132" max="6132" width="8" style="4" customWidth="1"/>
    <col min="6133" max="6371" width="9.1796875" style="4"/>
    <col min="6372" max="6372" width="8.54296875" style="4" customWidth="1"/>
    <col min="6373" max="6373" width="13.54296875" style="4" customWidth="1"/>
    <col min="6374" max="6374" width="7.54296875" style="4" customWidth="1"/>
    <col min="6375" max="6375" width="8.453125" style="4" customWidth="1"/>
    <col min="6376" max="6376" width="7.54296875" style="4" customWidth="1"/>
    <col min="6377" max="6377" width="8" style="4" customWidth="1"/>
    <col min="6378" max="6378" width="7" style="4" customWidth="1"/>
    <col min="6379" max="6379" width="9.54296875" style="4" customWidth="1"/>
    <col min="6380" max="6382" width="0" style="4" hidden="1" customWidth="1"/>
    <col min="6383" max="6383" width="6.453125" style="4" customWidth="1"/>
    <col min="6384" max="6384" width="7" style="4" customWidth="1"/>
    <col min="6385" max="6385" width="20" style="4" customWidth="1"/>
    <col min="6386" max="6386" width="27" style="4" customWidth="1"/>
    <col min="6387" max="6387" width="6.54296875" style="4" customWidth="1"/>
    <col min="6388" max="6388" width="8" style="4" customWidth="1"/>
    <col min="6389" max="6627" width="9.1796875" style="4"/>
    <col min="6628" max="6628" width="8.54296875" style="4" customWidth="1"/>
    <col min="6629" max="6629" width="13.54296875" style="4" customWidth="1"/>
    <col min="6630" max="6630" width="7.54296875" style="4" customWidth="1"/>
    <col min="6631" max="6631" width="8.453125" style="4" customWidth="1"/>
    <col min="6632" max="6632" width="7.54296875" style="4" customWidth="1"/>
    <col min="6633" max="6633" width="8" style="4" customWidth="1"/>
    <col min="6634" max="6634" width="7" style="4" customWidth="1"/>
    <col min="6635" max="6635" width="9.54296875" style="4" customWidth="1"/>
    <col min="6636" max="6638" width="0" style="4" hidden="1" customWidth="1"/>
    <col min="6639" max="6639" width="6.453125" style="4" customWidth="1"/>
    <col min="6640" max="6640" width="7" style="4" customWidth="1"/>
    <col min="6641" max="6641" width="20" style="4" customWidth="1"/>
    <col min="6642" max="6642" width="27" style="4" customWidth="1"/>
    <col min="6643" max="6643" width="6.54296875" style="4" customWidth="1"/>
    <col min="6644" max="6644" width="8" style="4" customWidth="1"/>
    <col min="6645" max="6883" width="9.1796875" style="4"/>
    <col min="6884" max="6884" width="8.54296875" style="4" customWidth="1"/>
    <col min="6885" max="6885" width="13.54296875" style="4" customWidth="1"/>
    <col min="6886" max="6886" width="7.54296875" style="4" customWidth="1"/>
    <col min="6887" max="6887" width="8.453125" style="4" customWidth="1"/>
    <col min="6888" max="6888" width="7.54296875" style="4" customWidth="1"/>
    <col min="6889" max="6889" width="8" style="4" customWidth="1"/>
    <col min="6890" max="6890" width="7" style="4" customWidth="1"/>
    <col min="6891" max="6891" width="9.54296875" style="4" customWidth="1"/>
    <col min="6892" max="6894" width="0" style="4" hidden="1" customWidth="1"/>
    <col min="6895" max="6895" width="6.453125" style="4" customWidth="1"/>
    <col min="6896" max="6896" width="7" style="4" customWidth="1"/>
    <col min="6897" max="6897" width="20" style="4" customWidth="1"/>
    <col min="6898" max="6898" width="27" style="4" customWidth="1"/>
    <col min="6899" max="6899" width="6.54296875" style="4" customWidth="1"/>
    <col min="6900" max="6900" width="8" style="4" customWidth="1"/>
    <col min="6901" max="7139" width="9.1796875" style="4"/>
    <col min="7140" max="7140" width="8.54296875" style="4" customWidth="1"/>
    <col min="7141" max="7141" width="13.54296875" style="4" customWidth="1"/>
    <col min="7142" max="7142" width="7.54296875" style="4" customWidth="1"/>
    <col min="7143" max="7143" width="8.453125" style="4" customWidth="1"/>
    <col min="7144" max="7144" width="7.54296875" style="4" customWidth="1"/>
    <col min="7145" max="7145" width="8" style="4" customWidth="1"/>
    <col min="7146" max="7146" width="7" style="4" customWidth="1"/>
    <col min="7147" max="7147" width="9.54296875" style="4" customWidth="1"/>
    <col min="7148" max="7150" width="0" style="4" hidden="1" customWidth="1"/>
    <col min="7151" max="7151" width="6.453125" style="4" customWidth="1"/>
    <col min="7152" max="7152" width="7" style="4" customWidth="1"/>
    <col min="7153" max="7153" width="20" style="4" customWidth="1"/>
    <col min="7154" max="7154" width="27" style="4" customWidth="1"/>
    <col min="7155" max="7155" width="6.54296875" style="4" customWidth="1"/>
    <col min="7156" max="7156" width="8" style="4" customWidth="1"/>
    <col min="7157" max="7395" width="9.1796875" style="4"/>
    <col min="7396" max="7396" width="8.54296875" style="4" customWidth="1"/>
    <col min="7397" max="7397" width="13.54296875" style="4" customWidth="1"/>
    <col min="7398" max="7398" width="7.54296875" style="4" customWidth="1"/>
    <col min="7399" max="7399" width="8.453125" style="4" customWidth="1"/>
    <col min="7400" max="7400" width="7.54296875" style="4" customWidth="1"/>
    <col min="7401" max="7401" width="8" style="4" customWidth="1"/>
    <col min="7402" max="7402" width="7" style="4" customWidth="1"/>
    <col min="7403" max="7403" width="9.54296875" style="4" customWidth="1"/>
    <col min="7404" max="7406" width="0" style="4" hidden="1" customWidth="1"/>
    <col min="7407" max="7407" width="6.453125" style="4" customWidth="1"/>
    <col min="7408" max="7408" width="7" style="4" customWidth="1"/>
    <col min="7409" max="7409" width="20" style="4" customWidth="1"/>
    <col min="7410" max="7410" width="27" style="4" customWidth="1"/>
    <col min="7411" max="7411" width="6.54296875" style="4" customWidth="1"/>
    <col min="7412" max="7412" width="8" style="4" customWidth="1"/>
    <col min="7413" max="7651" width="9.1796875" style="4"/>
    <col min="7652" max="7652" width="8.54296875" style="4" customWidth="1"/>
    <col min="7653" max="7653" width="13.54296875" style="4" customWidth="1"/>
    <col min="7654" max="7654" width="7.54296875" style="4" customWidth="1"/>
    <col min="7655" max="7655" width="8.453125" style="4" customWidth="1"/>
    <col min="7656" max="7656" width="7.54296875" style="4" customWidth="1"/>
    <col min="7657" max="7657" width="8" style="4" customWidth="1"/>
    <col min="7658" max="7658" width="7" style="4" customWidth="1"/>
    <col min="7659" max="7659" width="9.54296875" style="4" customWidth="1"/>
    <col min="7660" max="7662" width="0" style="4" hidden="1" customWidth="1"/>
    <col min="7663" max="7663" width="6.453125" style="4" customWidth="1"/>
    <col min="7664" max="7664" width="7" style="4" customWidth="1"/>
    <col min="7665" max="7665" width="20" style="4" customWidth="1"/>
    <col min="7666" max="7666" width="27" style="4" customWidth="1"/>
    <col min="7667" max="7667" width="6.54296875" style="4" customWidth="1"/>
    <col min="7668" max="7668" width="8" style="4" customWidth="1"/>
    <col min="7669" max="7907" width="9.1796875" style="4"/>
    <col min="7908" max="7908" width="8.54296875" style="4" customWidth="1"/>
    <col min="7909" max="7909" width="13.54296875" style="4" customWidth="1"/>
    <col min="7910" max="7910" width="7.54296875" style="4" customWidth="1"/>
    <col min="7911" max="7911" width="8.453125" style="4" customWidth="1"/>
    <col min="7912" max="7912" width="7.54296875" style="4" customWidth="1"/>
    <col min="7913" max="7913" width="8" style="4" customWidth="1"/>
    <col min="7914" max="7914" width="7" style="4" customWidth="1"/>
    <col min="7915" max="7915" width="9.54296875" style="4" customWidth="1"/>
    <col min="7916" max="7918" width="0" style="4" hidden="1" customWidth="1"/>
    <col min="7919" max="7919" width="6.453125" style="4" customWidth="1"/>
    <col min="7920" max="7920" width="7" style="4" customWidth="1"/>
    <col min="7921" max="7921" width="20" style="4" customWidth="1"/>
    <col min="7922" max="7922" width="27" style="4" customWidth="1"/>
    <col min="7923" max="7923" width="6.54296875" style="4" customWidth="1"/>
    <col min="7924" max="7924" width="8" style="4" customWidth="1"/>
    <col min="7925" max="8163" width="9.1796875" style="4"/>
    <col min="8164" max="8164" width="8.54296875" style="4" customWidth="1"/>
    <col min="8165" max="8165" width="13.54296875" style="4" customWidth="1"/>
    <col min="8166" max="8166" width="7.54296875" style="4" customWidth="1"/>
    <col min="8167" max="8167" width="8.453125" style="4" customWidth="1"/>
    <col min="8168" max="8168" width="7.54296875" style="4" customWidth="1"/>
    <col min="8169" max="8169" width="8" style="4" customWidth="1"/>
    <col min="8170" max="8170" width="7" style="4" customWidth="1"/>
    <col min="8171" max="8171" width="9.54296875" style="4" customWidth="1"/>
    <col min="8172" max="8174" width="0" style="4" hidden="1" customWidth="1"/>
    <col min="8175" max="8175" width="6.453125" style="4" customWidth="1"/>
    <col min="8176" max="8176" width="7" style="4" customWidth="1"/>
    <col min="8177" max="8177" width="20" style="4" customWidth="1"/>
    <col min="8178" max="8178" width="27" style="4" customWidth="1"/>
    <col min="8179" max="8179" width="6.54296875" style="4" customWidth="1"/>
    <col min="8180" max="8180" width="8" style="4" customWidth="1"/>
    <col min="8181" max="8419" width="9.1796875" style="4"/>
    <col min="8420" max="8420" width="8.54296875" style="4" customWidth="1"/>
    <col min="8421" max="8421" width="13.54296875" style="4" customWidth="1"/>
    <col min="8422" max="8422" width="7.54296875" style="4" customWidth="1"/>
    <col min="8423" max="8423" width="8.453125" style="4" customWidth="1"/>
    <col min="8424" max="8424" width="7.54296875" style="4" customWidth="1"/>
    <col min="8425" max="8425" width="8" style="4" customWidth="1"/>
    <col min="8426" max="8426" width="7" style="4" customWidth="1"/>
    <col min="8427" max="8427" width="9.54296875" style="4" customWidth="1"/>
    <col min="8428" max="8430" width="0" style="4" hidden="1" customWidth="1"/>
    <col min="8431" max="8431" width="6.453125" style="4" customWidth="1"/>
    <col min="8432" max="8432" width="7" style="4" customWidth="1"/>
    <col min="8433" max="8433" width="20" style="4" customWidth="1"/>
    <col min="8434" max="8434" width="27" style="4" customWidth="1"/>
    <col min="8435" max="8435" width="6.54296875" style="4" customWidth="1"/>
    <col min="8436" max="8436" width="8" style="4" customWidth="1"/>
    <col min="8437" max="8675" width="9.1796875" style="4"/>
    <col min="8676" max="8676" width="8.54296875" style="4" customWidth="1"/>
    <col min="8677" max="8677" width="13.54296875" style="4" customWidth="1"/>
    <col min="8678" max="8678" width="7.54296875" style="4" customWidth="1"/>
    <col min="8679" max="8679" width="8.453125" style="4" customWidth="1"/>
    <col min="8680" max="8680" width="7.54296875" style="4" customWidth="1"/>
    <col min="8681" max="8681" width="8" style="4" customWidth="1"/>
    <col min="8682" max="8682" width="7" style="4" customWidth="1"/>
    <col min="8683" max="8683" width="9.54296875" style="4" customWidth="1"/>
    <col min="8684" max="8686" width="0" style="4" hidden="1" customWidth="1"/>
    <col min="8687" max="8687" width="6.453125" style="4" customWidth="1"/>
    <col min="8688" max="8688" width="7" style="4" customWidth="1"/>
    <col min="8689" max="8689" width="20" style="4" customWidth="1"/>
    <col min="8690" max="8690" width="27" style="4" customWidth="1"/>
    <col min="8691" max="8691" width="6.54296875" style="4" customWidth="1"/>
    <col min="8692" max="8692" width="8" style="4" customWidth="1"/>
    <col min="8693" max="8931" width="9.1796875" style="4"/>
    <col min="8932" max="8932" width="8.54296875" style="4" customWidth="1"/>
    <col min="8933" max="8933" width="13.54296875" style="4" customWidth="1"/>
    <col min="8934" max="8934" width="7.54296875" style="4" customWidth="1"/>
    <col min="8935" max="8935" width="8.453125" style="4" customWidth="1"/>
    <col min="8936" max="8936" width="7.54296875" style="4" customWidth="1"/>
    <col min="8937" max="8937" width="8" style="4" customWidth="1"/>
    <col min="8938" max="8938" width="7" style="4" customWidth="1"/>
    <col min="8939" max="8939" width="9.54296875" style="4" customWidth="1"/>
    <col min="8940" max="8942" width="0" style="4" hidden="1" customWidth="1"/>
    <col min="8943" max="8943" width="6.453125" style="4" customWidth="1"/>
    <col min="8944" max="8944" width="7" style="4" customWidth="1"/>
    <col min="8945" max="8945" width="20" style="4" customWidth="1"/>
    <col min="8946" max="8946" width="27" style="4" customWidth="1"/>
    <col min="8947" max="8947" width="6.54296875" style="4" customWidth="1"/>
    <col min="8948" max="8948" width="8" style="4" customWidth="1"/>
    <col min="8949" max="9187" width="9.1796875" style="4"/>
    <col min="9188" max="9188" width="8.54296875" style="4" customWidth="1"/>
    <col min="9189" max="9189" width="13.54296875" style="4" customWidth="1"/>
    <col min="9190" max="9190" width="7.54296875" style="4" customWidth="1"/>
    <col min="9191" max="9191" width="8.453125" style="4" customWidth="1"/>
    <col min="9192" max="9192" width="7.54296875" style="4" customWidth="1"/>
    <col min="9193" max="9193" width="8" style="4" customWidth="1"/>
    <col min="9194" max="9194" width="7" style="4" customWidth="1"/>
    <col min="9195" max="9195" width="9.54296875" style="4" customWidth="1"/>
    <col min="9196" max="9198" width="0" style="4" hidden="1" customWidth="1"/>
    <col min="9199" max="9199" width="6.453125" style="4" customWidth="1"/>
    <col min="9200" max="9200" width="7" style="4" customWidth="1"/>
    <col min="9201" max="9201" width="20" style="4" customWidth="1"/>
    <col min="9202" max="9202" width="27" style="4" customWidth="1"/>
    <col min="9203" max="9203" width="6.54296875" style="4" customWidth="1"/>
    <col min="9204" max="9204" width="8" style="4" customWidth="1"/>
    <col min="9205" max="9443" width="9.1796875" style="4"/>
    <col min="9444" max="9444" width="8.54296875" style="4" customWidth="1"/>
    <col min="9445" max="9445" width="13.54296875" style="4" customWidth="1"/>
    <col min="9446" max="9446" width="7.54296875" style="4" customWidth="1"/>
    <col min="9447" max="9447" width="8.453125" style="4" customWidth="1"/>
    <col min="9448" max="9448" width="7.54296875" style="4" customWidth="1"/>
    <col min="9449" max="9449" width="8" style="4" customWidth="1"/>
    <col min="9450" max="9450" width="7" style="4" customWidth="1"/>
    <col min="9451" max="9451" width="9.54296875" style="4" customWidth="1"/>
    <col min="9452" max="9454" width="0" style="4" hidden="1" customWidth="1"/>
    <col min="9455" max="9455" width="6.453125" style="4" customWidth="1"/>
    <col min="9456" max="9456" width="7" style="4" customWidth="1"/>
    <col min="9457" max="9457" width="20" style="4" customWidth="1"/>
    <col min="9458" max="9458" width="27" style="4" customWidth="1"/>
    <col min="9459" max="9459" width="6.54296875" style="4" customWidth="1"/>
    <col min="9460" max="9460" width="8" style="4" customWidth="1"/>
    <col min="9461" max="9699" width="9.1796875" style="4"/>
    <col min="9700" max="9700" width="8.54296875" style="4" customWidth="1"/>
    <col min="9701" max="9701" width="13.54296875" style="4" customWidth="1"/>
    <col min="9702" max="9702" width="7.54296875" style="4" customWidth="1"/>
    <col min="9703" max="9703" width="8.453125" style="4" customWidth="1"/>
    <col min="9704" max="9704" width="7.54296875" style="4" customWidth="1"/>
    <col min="9705" max="9705" width="8" style="4" customWidth="1"/>
    <col min="9706" max="9706" width="7" style="4" customWidth="1"/>
    <col min="9707" max="9707" width="9.54296875" style="4" customWidth="1"/>
    <col min="9708" max="9710" width="0" style="4" hidden="1" customWidth="1"/>
    <col min="9711" max="9711" width="6.453125" style="4" customWidth="1"/>
    <col min="9712" max="9712" width="7" style="4" customWidth="1"/>
    <col min="9713" max="9713" width="20" style="4" customWidth="1"/>
    <col min="9714" max="9714" width="27" style="4" customWidth="1"/>
    <col min="9715" max="9715" width="6.54296875" style="4" customWidth="1"/>
    <col min="9716" max="9716" width="8" style="4" customWidth="1"/>
    <col min="9717" max="9955" width="9.1796875" style="4"/>
    <col min="9956" max="9956" width="8.54296875" style="4" customWidth="1"/>
    <col min="9957" max="9957" width="13.54296875" style="4" customWidth="1"/>
    <col min="9958" max="9958" width="7.54296875" style="4" customWidth="1"/>
    <col min="9959" max="9959" width="8.453125" style="4" customWidth="1"/>
    <col min="9960" max="9960" width="7.54296875" style="4" customWidth="1"/>
    <col min="9961" max="9961" width="8" style="4" customWidth="1"/>
    <col min="9962" max="9962" width="7" style="4" customWidth="1"/>
    <col min="9963" max="9963" width="9.54296875" style="4" customWidth="1"/>
    <col min="9964" max="9966" width="0" style="4" hidden="1" customWidth="1"/>
    <col min="9967" max="9967" width="6.453125" style="4" customWidth="1"/>
    <col min="9968" max="9968" width="7" style="4" customWidth="1"/>
    <col min="9969" max="9969" width="20" style="4" customWidth="1"/>
    <col min="9970" max="9970" width="27" style="4" customWidth="1"/>
    <col min="9971" max="9971" width="6.54296875" style="4" customWidth="1"/>
    <col min="9972" max="9972" width="8" style="4" customWidth="1"/>
    <col min="9973" max="10211" width="9.1796875" style="4"/>
    <col min="10212" max="10212" width="8.54296875" style="4" customWidth="1"/>
    <col min="10213" max="10213" width="13.54296875" style="4" customWidth="1"/>
    <col min="10214" max="10214" width="7.54296875" style="4" customWidth="1"/>
    <col min="10215" max="10215" width="8.453125" style="4" customWidth="1"/>
    <col min="10216" max="10216" width="7.54296875" style="4" customWidth="1"/>
    <col min="10217" max="10217" width="8" style="4" customWidth="1"/>
    <col min="10218" max="10218" width="7" style="4" customWidth="1"/>
    <col min="10219" max="10219" width="9.54296875" style="4" customWidth="1"/>
    <col min="10220" max="10222" width="0" style="4" hidden="1" customWidth="1"/>
    <col min="10223" max="10223" width="6.453125" style="4" customWidth="1"/>
    <col min="10224" max="10224" width="7" style="4" customWidth="1"/>
    <col min="10225" max="10225" width="20" style="4" customWidth="1"/>
    <col min="10226" max="10226" width="27" style="4" customWidth="1"/>
    <col min="10227" max="10227" width="6.54296875" style="4" customWidth="1"/>
    <col min="10228" max="10228" width="8" style="4" customWidth="1"/>
    <col min="10229" max="10467" width="9.1796875" style="4"/>
    <col min="10468" max="10468" width="8.54296875" style="4" customWidth="1"/>
    <col min="10469" max="10469" width="13.54296875" style="4" customWidth="1"/>
    <col min="10470" max="10470" width="7.54296875" style="4" customWidth="1"/>
    <col min="10471" max="10471" width="8.453125" style="4" customWidth="1"/>
    <col min="10472" max="10472" width="7.54296875" style="4" customWidth="1"/>
    <col min="10473" max="10473" width="8" style="4" customWidth="1"/>
    <col min="10474" max="10474" width="7" style="4" customWidth="1"/>
    <col min="10475" max="10475" width="9.54296875" style="4" customWidth="1"/>
    <col min="10476" max="10478" width="0" style="4" hidden="1" customWidth="1"/>
    <col min="10479" max="10479" width="6.453125" style="4" customWidth="1"/>
    <col min="10480" max="10480" width="7" style="4" customWidth="1"/>
    <col min="10481" max="10481" width="20" style="4" customWidth="1"/>
    <col min="10482" max="10482" width="27" style="4" customWidth="1"/>
    <col min="10483" max="10483" width="6.54296875" style="4" customWidth="1"/>
    <col min="10484" max="10484" width="8" style="4" customWidth="1"/>
    <col min="10485" max="10723" width="9.1796875" style="4"/>
    <col min="10724" max="10724" width="8.54296875" style="4" customWidth="1"/>
    <col min="10725" max="10725" width="13.54296875" style="4" customWidth="1"/>
    <col min="10726" max="10726" width="7.54296875" style="4" customWidth="1"/>
    <col min="10727" max="10727" width="8.453125" style="4" customWidth="1"/>
    <col min="10728" max="10728" width="7.54296875" style="4" customWidth="1"/>
    <col min="10729" max="10729" width="8" style="4" customWidth="1"/>
    <col min="10730" max="10730" width="7" style="4" customWidth="1"/>
    <col min="10731" max="10731" width="9.54296875" style="4" customWidth="1"/>
    <col min="10732" max="10734" width="0" style="4" hidden="1" customWidth="1"/>
    <col min="10735" max="10735" width="6.453125" style="4" customWidth="1"/>
    <col min="10736" max="10736" width="7" style="4" customWidth="1"/>
    <col min="10737" max="10737" width="20" style="4" customWidth="1"/>
    <col min="10738" max="10738" width="27" style="4" customWidth="1"/>
    <col min="10739" max="10739" width="6.54296875" style="4" customWidth="1"/>
    <col min="10740" max="10740" width="8" style="4" customWidth="1"/>
    <col min="10741" max="10979" width="9.1796875" style="4"/>
    <col min="10980" max="10980" width="8.54296875" style="4" customWidth="1"/>
    <col min="10981" max="10981" width="13.54296875" style="4" customWidth="1"/>
    <col min="10982" max="10982" width="7.54296875" style="4" customWidth="1"/>
    <col min="10983" max="10983" width="8.453125" style="4" customWidth="1"/>
    <col min="10984" max="10984" width="7.54296875" style="4" customWidth="1"/>
    <col min="10985" max="10985" width="8" style="4" customWidth="1"/>
    <col min="10986" max="10986" width="7" style="4" customWidth="1"/>
    <col min="10987" max="10987" width="9.54296875" style="4" customWidth="1"/>
    <col min="10988" max="10990" width="0" style="4" hidden="1" customWidth="1"/>
    <col min="10991" max="10991" width="6.453125" style="4" customWidth="1"/>
    <col min="10992" max="10992" width="7" style="4" customWidth="1"/>
    <col min="10993" max="10993" width="20" style="4" customWidth="1"/>
    <col min="10994" max="10994" width="27" style="4" customWidth="1"/>
    <col min="10995" max="10995" width="6.54296875" style="4" customWidth="1"/>
    <col min="10996" max="10996" width="8" style="4" customWidth="1"/>
    <col min="10997" max="11235" width="9.1796875" style="4"/>
    <col min="11236" max="11236" width="8.54296875" style="4" customWidth="1"/>
    <col min="11237" max="11237" width="13.54296875" style="4" customWidth="1"/>
    <col min="11238" max="11238" width="7.54296875" style="4" customWidth="1"/>
    <col min="11239" max="11239" width="8.453125" style="4" customWidth="1"/>
    <col min="11240" max="11240" width="7.54296875" style="4" customWidth="1"/>
    <col min="11241" max="11241" width="8" style="4" customWidth="1"/>
    <col min="11242" max="11242" width="7" style="4" customWidth="1"/>
    <col min="11243" max="11243" width="9.54296875" style="4" customWidth="1"/>
    <col min="11244" max="11246" width="0" style="4" hidden="1" customWidth="1"/>
    <col min="11247" max="11247" width="6.453125" style="4" customWidth="1"/>
    <col min="11248" max="11248" width="7" style="4" customWidth="1"/>
    <col min="11249" max="11249" width="20" style="4" customWidth="1"/>
    <col min="11250" max="11250" width="27" style="4" customWidth="1"/>
    <col min="11251" max="11251" width="6.54296875" style="4" customWidth="1"/>
    <col min="11252" max="11252" width="8" style="4" customWidth="1"/>
    <col min="11253" max="11491" width="9.1796875" style="4"/>
    <col min="11492" max="11492" width="8.54296875" style="4" customWidth="1"/>
    <col min="11493" max="11493" width="13.54296875" style="4" customWidth="1"/>
    <col min="11494" max="11494" width="7.54296875" style="4" customWidth="1"/>
    <col min="11495" max="11495" width="8.453125" style="4" customWidth="1"/>
    <col min="11496" max="11496" width="7.54296875" style="4" customWidth="1"/>
    <col min="11497" max="11497" width="8" style="4" customWidth="1"/>
    <col min="11498" max="11498" width="7" style="4" customWidth="1"/>
    <col min="11499" max="11499" width="9.54296875" style="4" customWidth="1"/>
    <col min="11500" max="11502" width="0" style="4" hidden="1" customWidth="1"/>
    <col min="11503" max="11503" width="6.453125" style="4" customWidth="1"/>
    <col min="11504" max="11504" width="7" style="4" customWidth="1"/>
    <col min="11505" max="11505" width="20" style="4" customWidth="1"/>
    <col min="11506" max="11506" width="27" style="4" customWidth="1"/>
    <col min="11507" max="11507" width="6.54296875" style="4" customWidth="1"/>
    <col min="11508" max="11508" width="8" style="4" customWidth="1"/>
    <col min="11509" max="11747" width="9.1796875" style="4"/>
    <col min="11748" max="11748" width="8.54296875" style="4" customWidth="1"/>
    <col min="11749" max="11749" width="13.54296875" style="4" customWidth="1"/>
    <col min="11750" max="11750" width="7.54296875" style="4" customWidth="1"/>
    <col min="11751" max="11751" width="8.453125" style="4" customWidth="1"/>
    <col min="11752" max="11752" width="7.54296875" style="4" customWidth="1"/>
    <col min="11753" max="11753" width="8" style="4" customWidth="1"/>
    <col min="11754" max="11754" width="7" style="4" customWidth="1"/>
    <col min="11755" max="11755" width="9.54296875" style="4" customWidth="1"/>
    <col min="11756" max="11758" width="0" style="4" hidden="1" customWidth="1"/>
    <col min="11759" max="11759" width="6.453125" style="4" customWidth="1"/>
    <col min="11760" max="11760" width="7" style="4" customWidth="1"/>
    <col min="11761" max="11761" width="20" style="4" customWidth="1"/>
    <col min="11762" max="11762" width="27" style="4" customWidth="1"/>
    <col min="11763" max="11763" width="6.54296875" style="4" customWidth="1"/>
    <col min="11764" max="11764" width="8" style="4" customWidth="1"/>
    <col min="11765" max="12003" width="9.1796875" style="4"/>
    <col min="12004" max="12004" width="8.54296875" style="4" customWidth="1"/>
    <col min="12005" max="12005" width="13.54296875" style="4" customWidth="1"/>
    <col min="12006" max="12006" width="7.54296875" style="4" customWidth="1"/>
    <col min="12007" max="12007" width="8.453125" style="4" customWidth="1"/>
    <col min="12008" max="12008" width="7.54296875" style="4" customWidth="1"/>
    <col min="12009" max="12009" width="8" style="4" customWidth="1"/>
    <col min="12010" max="12010" width="7" style="4" customWidth="1"/>
    <col min="12011" max="12011" width="9.54296875" style="4" customWidth="1"/>
    <col min="12012" max="12014" width="0" style="4" hidden="1" customWidth="1"/>
    <col min="12015" max="12015" width="6.453125" style="4" customWidth="1"/>
    <col min="12016" max="12016" width="7" style="4" customWidth="1"/>
    <col min="12017" max="12017" width="20" style="4" customWidth="1"/>
    <col min="12018" max="12018" width="27" style="4" customWidth="1"/>
    <col min="12019" max="12019" width="6.54296875" style="4" customWidth="1"/>
    <col min="12020" max="12020" width="8" style="4" customWidth="1"/>
    <col min="12021" max="12259" width="9.1796875" style="4"/>
    <col min="12260" max="12260" width="8.54296875" style="4" customWidth="1"/>
    <col min="12261" max="12261" width="13.54296875" style="4" customWidth="1"/>
    <col min="12262" max="12262" width="7.54296875" style="4" customWidth="1"/>
    <col min="12263" max="12263" width="8.453125" style="4" customWidth="1"/>
    <col min="12264" max="12264" width="7.54296875" style="4" customWidth="1"/>
    <col min="12265" max="12265" width="8" style="4" customWidth="1"/>
    <col min="12266" max="12266" width="7" style="4" customWidth="1"/>
    <col min="12267" max="12267" width="9.54296875" style="4" customWidth="1"/>
    <col min="12268" max="12270" width="0" style="4" hidden="1" customWidth="1"/>
    <col min="12271" max="12271" width="6.453125" style="4" customWidth="1"/>
    <col min="12272" max="12272" width="7" style="4" customWidth="1"/>
    <col min="12273" max="12273" width="20" style="4" customWidth="1"/>
    <col min="12274" max="12274" width="27" style="4" customWidth="1"/>
    <col min="12275" max="12275" width="6.54296875" style="4" customWidth="1"/>
    <col min="12276" max="12276" width="8" style="4" customWidth="1"/>
    <col min="12277" max="12515" width="9.1796875" style="4"/>
    <col min="12516" max="12516" width="8.54296875" style="4" customWidth="1"/>
    <col min="12517" max="12517" width="13.54296875" style="4" customWidth="1"/>
    <col min="12518" max="12518" width="7.54296875" style="4" customWidth="1"/>
    <col min="12519" max="12519" width="8.453125" style="4" customWidth="1"/>
    <col min="12520" max="12520" width="7.54296875" style="4" customWidth="1"/>
    <col min="12521" max="12521" width="8" style="4" customWidth="1"/>
    <col min="12522" max="12522" width="7" style="4" customWidth="1"/>
    <col min="12523" max="12523" width="9.54296875" style="4" customWidth="1"/>
    <col min="12524" max="12526" width="0" style="4" hidden="1" customWidth="1"/>
    <col min="12527" max="12527" width="6.453125" style="4" customWidth="1"/>
    <col min="12528" max="12528" width="7" style="4" customWidth="1"/>
    <col min="12529" max="12529" width="20" style="4" customWidth="1"/>
    <col min="12530" max="12530" width="27" style="4" customWidth="1"/>
    <col min="12531" max="12531" width="6.54296875" style="4" customWidth="1"/>
    <col min="12532" max="12532" width="8" style="4" customWidth="1"/>
    <col min="12533" max="12771" width="9.1796875" style="4"/>
    <col min="12772" max="12772" width="8.54296875" style="4" customWidth="1"/>
    <col min="12773" max="12773" width="13.54296875" style="4" customWidth="1"/>
    <col min="12774" max="12774" width="7.54296875" style="4" customWidth="1"/>
    <col min="12775" max="12775" width="8.453125" style="4" customWidth="1"/>
    <col min="12776" max="12776" width="7.54296875" style="4" customWidth="1"/>
    <col min="12777" max="12777" width="8" style="4" customWidth="1"/>
    <col min="12778" max="12778" width="7" style="4" customWidth="1"/>
    <col min="12779" max="12779" width="9.54296875" style="4" customWidth="1"/>
    <col min="12780" max="12782" width="0" style="4" hidden="1" customWidth="1"/>
    <col min="12783" max="12783" width="6.453125" style="4" customWidth="1"/>
    <col min="12784" max="12784" width="7" style="4" customWidth="1"/>
    <col min="12785" max="12785" width="20" style="4" customWidth="1"/>
    <col min="12786" max="12786" width="27" style="4" customWidth="1"/>
    <col min="12787" max="12787" width="6.54296875" style="4" customWidth="1"/>
    <col min="12788" max="12788" width="8" style="4" customWidth="1"/>
    <col min="12789" max="13027" width="9.1796875" style="4"/>
    <col min="13028" max="13028" width="8.54296875" style="4" customWidth="1"/>
    <col min="13029" max="13029" width="13.54296875" style="4" customWidth="1"/>
    <col min="13030" max="13030" width="7.54296875" style="4" customWidth="1"/>
    <col min="13031" max="13031" width="8.453125" style="4" customWidth="1"/>
    <col min="13032" max="13032" width="7.54296875" style="4" customWidth="1"/>
    <col min="13033" max="13033" width="8" style="4" customWidth="1"/>
    <col min="13034" max="13034" width="7" style="4" customWidth="1"/>
    <col min="13035" max="13035" width="9.54296875" style="4" customWidth="1"/>
    <col min="13036" max="13038" width="0" style="4" hidden="1" customWidth="1"/>
    <col min="13039" max="13039" width="6.453125" style="4" customWidth="1"/>
    <col min="13040" max="13040" width="7" style="4" customWidth="1"/>
    <col min="13041" max="13041" width="20" style="4" customWidth="1"/>
    <col min="13042" max="13042" width="27" style="4" customWidth="1"/>
    <col min="13043" max="13043" width="6.54296875" style="4" customWidth="1"/>
    <col min="13044" max="13044" width="8" style="4" customWidth="1"/>
    <col min="13045" max="13283" width="9.1796875" style="4"/>
    <col min="13284" max="13284" width="8.54296875" style="4" customWidth="1"/>
    <col min="13285" max="13285" width="13.54296875" style="4" customWidth="1"/>
    <col min="13286" max="13286" width="7.54296875" style="4" customWidth="1"/>
    <col min="13287" max="13287" width="8.453125" style="4" customWidth="1"/>
    <col min="13288" max="13288" width="7.54296875" style="4" customWidth="1"/>
    <col min="13289" max="13289" width="8" style="4" customWidth="1"/>
    <col min="13290" max="13290" width="7" style="4" customWidth="1"/>
    <col min="13291" max="13291" width="9.54296875" style="4" customWidth="1"/>
    <col min="13292" max="13294" width="0" style="4" hidden="1" customWidth="1"/>
    <col min="13295" max="13295" width="6.453125" style="4" customWidth="1"/>
    <col min="13296" max="13296" width="7" style="4" customWidth="1"/>
    <col min="13297" max="13297" width="20" style="4" customWidth="1"/>
    <col min="13298" max="13298" width="27" style="4" customWidth="1"/>
    <col min="13299" max="13299" width="6.54296875" style="4" customWidth="1"/>
    <col min="13300" max="13300" width="8" style="4" customWidth="1"/>
    <col min="13301" max="13539" width="9.1796875" style="4"/>
    <col min="13540" max="13540" width="8.54296875" style="4" customWidth="1"/>
    <col min="13541" max="13541" width="13.54296875" style="4" customWidth="1"/>
    <col min="13542" max="13542" width="7.54296875" style="4" customWidth="1"/>
    <col min="13543" max="13543" width="8.453125" style="4" customWidth="1"/>
    <col min="13544" max="13544" width="7.54296875" style="4" customWidth="1"/>
    <col min="13545" max="13545" width="8" style="4" customWidth="1"/>
    <col min="13546" max="13546" width="7" style="4" customWidth="1"/>
    <col min="13547" max="13547" width="9.54296875" style="4" customWidth="1"/>
    <col min="13548" max="13550" width="0" style="4" hidden="1" customWidth="1"/>
    <col min="13551" max="13551" width="6.453125" style="4" customWidth="1"/>
    <col min="13552" max="13552" width="7" style="4" customWidth="1"/>
    <col min="13553" max="13553" width="20" style="4" customWidth="1"/>
    <col min="13554" max="13554" width="27" style="4" customWidth="1"/>
    <col min="13555" max="13555" width="6.54296875" style="4" customWidth="1"/>
    <col min="13556" max="13556" width="8" style="4" customWidth="1"/>
    <col min="13557" max="13795" width="9.1796875" style="4"/>
    <col min="13796" max="13796" width="8.54296875" style="4" customWidth="1"/>
    <col min="13797" max="13797" width="13.54296875" style="4" customWidth="1"/>
    <col min="13798" max="13798" width="7.54296875" style="4" customWidth="1"/>
    <col min="13799" max="13799" width="8.453125" style="4" customWidth="1"/>
    <col min="13800" max="13800" width="7.54296875" style="4" customWidth="1"/>
    <col min="13801" max="13801" width="8" style="4" customWidth="1"/>
    <col min="13802" max="13802" width="7" style="4" customWidth="1"/>
    <col min="13803" max="13803" width="9.54296875" style="4" customWidth="1"/>
    <col min="13804" max="13806" width="0" style="4" hidden="1" customWidth="1"/>
    <col min="13807" max="13807" width="6.453125" style="4" customWidth="1"/>
    <col min="13808" max="13808" width="7" style="4" customWidth="1"/>
    <col min="13809" max="13809" width="20" style="4" customWidth="1"/>
    <col min="13810" max="13810" width="27" style="4" customWidth="1"/>
    <col min="13811" max="13811" width="6.54296875" style="4" customWidth="1"/>
    <col min="13812" max="13812" width="8" style="4" customWidth="1"/>
    <col min="13813" max="14051" width="9.1796875" style="4"/>
    <col min="14052" max="14052" width="8.54296875" style="4" customWidth="1"/>
    <col min="14053" max="14053" width="13.54296875" style="4" customWidth="1"/>
    <col min="14054" max="14054" width="7.54296875" style="4" customWidth="1"/>
    <col min="14055" max="14055" width="8.453125" style="4" customWidth="1"/>
    <col min="14056" max="14056" width="7.54296875" style="4" customWidth="1"/>
    <col min="14057" max="14057" width="8" style="4" customWidth="1"/>
    <col min="14058" max="14058" width="7" style="4" customWidth="1"/>
    <col min="14059" max="14059" width="9.54296875" style="4" customWidth="1"/>
    <col min="14060" max="14062" width="0" style="4" hidden="1" customWidth="1"/>
    <col min="14063" max="14063" width="6.453125" style="4" customWidth="1"/>
    <col min="14064" max="14064" width="7" style="4" customWidth="1"/>
    <col min="14065" max="14065" width="20" style="4" customWidth="1"/>
    <col min="14066" max="14066" width="27" style="4" customWidth="1"/>
    <col min="14067" max="14067" width="6.54296875" style="4" customWidth="1"/>
    <col min="14068" max="14068" width="8" style="4" customWidth="1"/>
    <col min="14069" max="14307" width="9.1796875" style="4"/>
    <col min="14308" max="14308" width="8.54296875" style="4" customWidth="1"/>
    <col min="14309" max="14309" width="13.54296875" style="4" customWidth="1"/>
    <col min="14310" max="14310" width="7.54296875" style="4" customWidth="1"/>
    <col min="14311" max="14311" width="8.453125" style="4" customWidth="1"/>
    <col min="14312" max="14312" width="7.54296875" style="4" customWidth="1"/>
    <col min="14313" max="14313" width="8" style="4" customWidth="1"/>
    <col min="14314" max="14314" width="7" style="4" customWidth="1"/>
    <col min="14315" max="14315" width="9.54296875" style="4" customWidth="1"/>
    <col min="14316" max="14318" width="0" style="4" hidden="1" customWidth="1"/>
    <col min="14319" max="14319" width="6.453125" style="4" customWidth="1"/>
    <col min="14320" max="14320" width="7" style="4" customWidth="1"/>
    <col min="14321" max="14321" width="20" style="4" customWidth="1"/>
    <col min="14322" max="14322" width="27" style="4" customWidth="1"/>
    <col min="14323" max="14323" width="6.54296875" style="4" customWidth="1"/>
    <col min="14324" max="14324" width="8" style="4" customWidth="1"/>
    <col min="14325" max="14563" width="9.1796875" style="4"/>
    <col min="14564" max="14564" width="8.54296875" style="4" customWidth="1"/>
    <col min="14565" max="14565" width="13.54296875" style="4" customWidth="1"/>
    <col min="14566" max="14566" width="7.54296875" style="4" customWidth="1"/>
    <col min="14567" max="14567" width="8.453125" style="4" customWidth="1"/>
    <col min="14568" max="14568" width="7.54296875" style="4" customWidth="1"/>
    <col min="14569" max="14569" width="8" style="4" customWidth="1"/>
    <col min="14570" max="14570" width="7" style="4" customWidth="1"/>
    <col min="14571" max="14571" width="9.54296875" style="4" customWidth="1"/>
    <col min="14572" max="14574" width="0" style="4" hidden="1" customWidth="1"/>
    <col min="14575" max="14575" width="6.453125" style="4" customWidth="1"/>
    <col min="14576" max="14576" width="7" style="4" customWidth="1"/>
    <col min="14577" max="14577" width="20" style="4" customWidth="1"/>
    <col min="14578" max="14578" width="27" style="4" customWidth="1"/>
    <col min="14579" max="14579" width="6.54296875" style="4" customWidth="1"/>
    <col min="14580" max="14580" width="8" style="4" customWidth="1"/>
    <col min="14581" max="14819" width="9.1796875" style="4"/>
    <col min="14820" max="14820" width="8.54296875" style="4" customWidth="1"/>
    <col min="14821" max="14821" width="13.54296875" style="4" customWidth="1"/>
    <col min="14822" max="14822" width="7.54296875" style="4" customWidth="1"/>
    <col min="14823" max="14823" width="8.453125" style="4" customWidth="1"/>
    <col min="14824" max="14824" width="7.54296875" style="4" customWidth="1"/>
    <col min="14825" max="14825" width="8" style="4" customWidth="1"/>
    <col min="14826" max="14826" width="7" style="4" customWidth="1"/>
    <col min="14827" max="14827" width="9.54296875" style="4" customWidth="1"/>
    <col min="14828" max="14830" width="0" style="4" hidden="1" customWidth="1"/>
    <col min="14831" max="14831" width="6.453125" style="4" customWidth="1"/>
    <col min="14832" max="14832" width="7" style="4" customWidth="1"/>
    <col min="14833" max="14833" width="20" style="4" customWidth="1"/>
    <col min="14834" max="14834" width="27" style="4" customWidth="1"/>
    <col min="14835" max="14835" width="6.54296875" style="4" customWidth="1"/>
    <col min="14836" max="14836" width="8" style="4" customWidth="1"/>
    <col min="14837" max="15075" width="9.1796875" style="4"/>
    <col min="15076" max="15076" width="8.54296875" style="4" customWidth="1"/>
    <col min="15077" max="15077" width="13.54296875" style="4" customWidth="1"/>
    <col min="15078" max="15078" width="7.54296875" style="4" customWidth="1"/>
    <col min="15079" max="15079" width="8.453125" style="4" customWidth="1"/>
    <col min="15080" max="15080" width="7.54296875" style="4" customWidth="1"/>
    <col min="15081" max="15081" width="8" style="4" customWidth="1"/>
    <col min="15082" max="15082" width="7" style="4" customWidth="1"/>
    <col min="15083" max="15083" width="9.54296875" style="4" customWidth="1"/>
    <col min="15084" max="15086" width="0" style="4" hidden="1" customWidth="1"/>
    <col min="15087" max="15087" width="6.453125" style="4" customWidth="1"/>
    <col min="15088" max="15088" width="7" style="4" customWidth="1"/>
    <col min="15089" max="15089" width="20" style="4" customWidth="1"/>
    <col min="15090" max="15090" width="27" style="4" customWidth="1"/>
    <col min="15091" max="15091" width="6.54296875" style="4" customWidth="1"/>
    <col min="15092" max="15092" width="8" style="4" customWidth="1"/>
    <col min="15093" max="15331" width="9.1796875" style="4"/>
    <col min="15332" max="15332" width="8.54296875" style="4" customWidth="1"/>
    <col min="15333" max="15333" width="13.54296875" style="4" customWidth="1"/>
    <col min="15334" max="15334" width="7.54296875" style="4" customWidth="1"/>
    <col min="15335" max="15335" width="8.453125" style="4" customWidth="1"/>
    <col min="15336" max="15336" width="7.54296875" style="4" customWidth="1"/>
    <col min="15337" max="15337" width="8" style="4" customWidth="1"/>
    <col min="15338" max="15338" width="7" style="4" customWidth="1"/>
    <col min="15339" max="15339" width="9.54296875" style="4" customWidth="1"/>
    <col min="15340" max="15342" width="0" style="4" hidden="1" customWidth="1"/>
    <col min="15343" max="15343" width="6.453125" style="4" customWidth="1"/>
    <col min="15344" max="15344" width="7" style="4" customWidth="1"/>
    <col min="15345" max="15345" width="20" style="4" customWidth="1"/>
    <col min="15346" max="15346" width="27" style="4" customWidth="1"/>
    <col min="15347" max="15347" width="6.54296875" style="4" customWidth="1"/>
    <col min="15348" max="15348" width="8" style="4" customWidth="1"/>
    <col min="15349" max="15587" width="9.1796875" style="4"/>
    <col min="15588" max="15588" width="8.54296875" style="4" customWidth="1"/>
    <col min="15589" max="15589" width="13.54296875" style="4" customWidth="1"/>
    <col min="15590" max="15590" width="7.54296875" style="4" customWidth="1"/>
    <col min="15591" max="15591" width="8.453125" style="4" customWidth="1"/>
    <col min="15592" max="15592" width="7.54296875" style="4" customWidth="1"/>
    <col min="15593" max="15593" width="8" style="4" customWidth="1"/>
    <col min="15594" max="15594" width="7" style="4" customWidth="1"/>
    <col min="15595" max="15595" width="9.54296875" style="4" customWidth="1"/>
    <col min="15596" max="15598" width="0" style="4" hidden="1" customWidth="1"/>
    <col min="15599" max="15599" width="6.453125" style="4" customWidth="1"/>
    <col min="15600" max="15600" width="7" style="4" customWidth="1"/>
    <col min="15601" max="15601" width="20" style="4" customWidth="1"/>
    <col min="15602" max="15602" width="27" style="4" customWidth="1"/>
    <col min="15603" max="15603" width="6.54296875" style="4" customWidth="1"/>
    <col min="15604" max="15604" width="8" style="4" customWidth="1"/>
    <col min="15605" max="15843" width="9.1796875" style="4"/>
    <col min="15844" max="15844" width="8.54296875" style="4" customWidth="1"/>
    <col min="15845" max="15845" width="13.54296875" style="4" customWidth="1"/>
    <col min="15846" max="15846" width="7.54296875" style="4" customWidth="1"/>
    <col min="15847" max="15847" width="8.453125" style="4" customWidth="1"/>
    <col min="15848" max="15848" width="7.54296875" style="4" customWidth="1"/>
    <col min="15849" max="15849" width="8" style="4" customWidth="1"/>
    <col min="15850" max="15850" width="7" style="4" customWidth="1"/>
    <col min="15851" max="15851" width="9.54296875" style="4" customWidth="1"/>
    <col min="15852" max="15854" width="0" style="4" hidden="1" customWidth="1"/>
    <col min="15855" max="15855" width="6.453125" style="4" customWidth="1"/>
    <col min="15856" max="15856" width="7" style="4" customWidth="1"/>
    <col min="15857" max="15857" width="20" style="4" customWidth="1"/>
    <col min="15858" max="15858" width="27" style="4" customWidth="1"/>
    <col min="15859" max="15859" width="6.54296875" style="4" customWidth="1"/>
    <col min="15860" max="15860" width="8" style="4" customWidth="1"/>
    <col min="15861" max="16099" width="9.1796875" style="4"/>
    <col min="16100" max="16100" width="8.54296875" style="4" customWidth="1"/>
    <col min="16101" max="16101" width="13.54296875" style="4" customWidth="1"/>
    <col min="16102" max="16102" width="7.54296875" style="4" customWidth="1"/>
    <col min="16103" max="16103" width="8.453125" style="4" customWidth="1"/>
    <col min="16104" max="16104" width="7.54296875" style="4" customWidth="1"/>
    <col min="16105" max="16105" width="8" style="4" customWidth="1"/>
    <col min="16106" max="16106" width="7" style="4" customWidth="1"/>
    <col min="16107" max="16107" width="9.54296875" style="4" customWidth="1"/>
    <col min="16108" max="16110" width="0" style="4" hidden="1" customWidth="1"/>
    <col min="16111" max="16111" width="6.453125" style="4" customWidth="1"/>
    <col min="16112" max="16112" width="7" style="4" customWidth="1"/>
    <col min="16113" max="16113" width="20" style="4" customWidth="1"/>
    <col min="16114" max="16114" width="27" style="4" customWidth="1"/>
    <col min="16115" max="16115" width="6.54296875" style="4" customWidth="1"/>
    <col min="16116" max="16116" width="8" style="4" customWidth="1"/>
    <col min="16117" max="16366" width="9.1796875" style="4"/>
    <col min="16367" max="16384" width="9.453125" style="4" customWidth="1"/>
  </cols>
  <sheetData>
    <row r="1" spans="2:18" ht="32.9" customHeight="1">
      <c r="C1" s="205"/>
      <c r="D1" s="205"/>
      <c r="E1" s="205"/>
      <c r="F1" s="205"/>
      <c r="G1" s="205"/>
      <c r="H1" s="205"/>
      <c r="I1" s="784"/>
      <c r="J1" s="784"/>
      <c r="K1" s="785"/>
    </row>
    <row r="2" spans="2:18" ht="18.75" customHeight="1" thickBot="1">
      <c r="B2" s="3" t="s">
        <v>800</v>
      </c>
      <c r="C2" s="12"/>
      <c r="D2" s="12"/>
      <c r="E2" s="12"/>
      <c r="F2" s="12"/>
      <c r="G2" s="12"/>
      <c r="H2" s="12"/>
      <c r="I2" s="12"/>
      <c r="J2" s="12"/>
      <c r="K2" s="12"/>
      <c r="L2" s="12"/>
      <c r="M2" s="12"/>
      <c r="N2" s="12"/>
    </row>
    <row r="3" spans="2:18" ht="24.65" customHeight="1">
      <c r="B3" s="1404" t="s">
        <v>6334</v>
      </c>
      <c r="C3" s="1390" t="s">
        <v>6335</v>
      </c>
      <c r="D3" s="1390" t="s">
        <v>6336</v>
      </c>
      <c r="E3" s="1390" t="s">
        <v>6337</v>
      </c>
      <c r="F3" s="1390" t="s">
        <v>6338</v>
      </c>
      <c r="G3" s="1390" t="s">
        <v>6339</v>
      </c>
      <c r="H3" s="1390" t="s">
        <v>6340</v>
      </c>
      <c r="I3" s="1390" t="s">
        <v>6341</v>
      </c>
      <c r="J3" s="1390" t="s">
        <v>6342</v>
      </c>
      <c r="K3" s="1390" t="s">
        <v>990</v>
      </c>
      <c r="L3" s="1390" t="s">
        <v>991</v>
      </c>
      <c r="M3" s="1390"/>
      <c r="N3" s="1390"/>
      <c r="O3" s="1390"/>
    </row>
    <row r="4" spans="2:18">
      <c r="B4" s="1407"/>
      <c r="C4" s="1391"/>
      <c r="D4" s="1391"/>
      <c r="E4" s="1391"/>
      <c r="F4" s="1391"/>
      <c r="G4" s="1391"/>
      <c r="H4" s="1391"/>
      <c r="I4" s="1391"/>
      <c r="J4" s="1391"/>
      <c r="K4" s="1391"/>
      <c r="L4" s="1391"/>
      <c r="M4" s="1391"/>
      <c r="N4" s="1391"/>
      <c r="O4" s="1391"/>
    </row>
    <row r="5" spans="2:18" ht="18.5" thickBot="1">
      <c r="B5" s="1405"/>
      <c r="C5" s="1391"/>
      <c r="D5" s="214" t="s">
        <v>6343</v>
      </c>
      <c r="E5" s="1392"/>
      <c r="F5" s="1392"/>
      <c r="G5" s="1391"/>
      <c r="H5" s="1391"/>
      <c r="I5" s="214" t="s">
        <v>6344</v>
      </c>
      <c r="J5" s="214" t="s">
        <v>6345</v>
      </c>
      <c r="K5" s="214" t="s">
        <v>6346</v>
      </c>
      <c r="L5" s="214" t="s">
        <v>6347</v>
      </c>
      <c r="M5" s="214" t="s">
        <v>6348</v>
      </c>
      <c r="N5" s="214" t="s">
        <v>6349</v>
      </c>
      <c r="O5" s="214" t="s">
        <v>6350</v>
      </c>
    </row>
    <row r="6" spans="2:18" ht="13" thickBot="1">
      <c r="B6" s="103" t="s">
        <v>6351</v>
      </c>
      <c r="C6" s="82" t="s">
        <v>802</v>
      </c>
      <c r="D6" s="83" t="s">
        <v>28</v>
      </c>
      <c r="E6" s="83" t="s">
        <v>6352</v>
      </c>
      <c r="F6" s="104">
        <v>44729</v>
      </c>
      <c r="G6" s="104">
        <v>27729</v>
      </c>
      <c r="H6" s="84">
        <v>55687</v>
      </c>
      <c r="I6" s="85">
        <v>78</v>
      </c>
      <c r="J6" s="85">
        <v>62.2</v>
      </c>
      <c r="K6" s="85">
        <v>37.32</v>
      </c>
      <c r="L6" s="738">
        <v>131920.18962399999</v>
      </c>
      <c r="M6" s="219"/>
      <c r="N6" s="86"/>
      <c r="O6" s="86"/>
      <c r="R6" s="1179"/>
    </row>
    <row r="7" spans="2:18" ht="13" thickBot="1">
      <c r="B7" s="1406" t="s">
        <v>6353</v>
      </c>
      <c r="C7" s="87" t="s">
        <v>803</v>
      </c>
      <c r="D7" s="54" t="s">
        <v>6354</v>
      </c>
      <c r="E7" s="54" t="s">
        <v>6355</v>
      </c>
      <c r="F7" s="55">
        <v>44729</v>
      </c>
      <c r="G7" s="55">
        <v>22859</v>
      </c>
      <c r="H7" s="55">
        <v>55687</v>
      </c>
      <c r="I7" s="88">
        <v>30</v>
      </c>
      <c r="J7" s="88">
        <v>4.8</v>
      </c>
      <c r="K7" s="1233">
        <v>2.923</v>
      </c>
      <c r="L7" s="708">
        <v>11502.992491000001</v>
      </c>
      <c r="M7" s="295"/>
      <c r="N7" s="295"/>
      <c r="O7" s="295"/>
      <c r="R7" s="1179"/>
    </row>
    <row r="8" spans="2:18" ht="13" thickBot="1">
      <c r="B8" s="1406"/>
      <c r="C8" s="90" t="s">
        <v>804</v>
      </c>
      <c r="D8" s="57" t="s">
        <v>6356</v>
      </c>
      <c r="E8" s="57" t="s">
        <v>6357</v>
      </c>
      <c r="F8" s="58">
        <v>44729</v>
      </c>
      <c r="G8" s="58">
        <v>28795</v>
      </c>
      <c r="H8" s="58">
        <v>55687</v>
      </c>
      <c r="I8" s="89">
        <v>20.010000000000002</v>
      </c>
      <c r="J8" s="89">
        <v>1.74</v>
      </c>
      <c r="K8" s="1234">
        <v>1.0589999999999999</v>
      </c>
      <c r="L8" s="698">
        <v>6339.5006940000003</v>
      </c>
      <c r="M8" s="200"/>
      <c r="N8" s="200"/>
      <c r="O8" s="200"/>
      <c r="R8" s="1179"/>
    </row>
    <row r="9" spans="2:18" ht="13" thickBot="1">
      <c r="B9" s="1406"/>
      <c r="C9" s="90" t="s">
        <v>805</v>
      </c>
      <c r="D9" s="57" t="s">
        <v>6358</v>
      </c>
      <c r="E9" s="57" t="s">
        <v>6359</v>
      </c>
      <c r="F9" s="58">
        <v>44729</v>
      </c>
      <c r="G9" s="58">
        <v>20090</v>
      </c>
      <c r="H9" s="58">
        <v>55687</v>
      </c>
      <c r="I9" s="59">
        <v>4279.6000000000004</v>
      </c>
      <c r="J9" s="59">
        <v>1658.8</v>
      </c>
      <c r="K9" s="1235">
        <v>1009.938</v>
      </c>
      <c r="L9" s="698">
        <v>2325867.8595489999</v>
      </c>
      <c r="M9" s="200"/>
      <c r="N9" s="200"/>
      <c r="O9" s="200"/>
      <c r="R9" s="1179"/>
    </row>
    <row r="10" spans="2:18" ht="13" thickBot="1">
      <c r="B10" s="1406"/>
      <c r="C10" s="90" t="s">
        <v>806</v>
      </c>
      <c r="D10" s="57" t="s">
        <v>6360</v>
      </c>
      <c r="E10" s="57" t="s">
        <v>6361</v>
      </c>
      <c r="F10" s="58">
        <v>44729</v>
      </c>
      <c r="G10" s="58">
        <v>32295</v>
      </c>
      <c r="H10" s="58">
        <v>55687</v>
      </c>
      <c r="I10" s="89">
        <v>1479.6</v>
      </c>
      <c r="J10" s="89">
        <v>727</v>
      </c>
      <c r="K10" s="1234">
        <v>442.62400000000002</v>
      </c>
      <c r="L10" s="698">
        <v>1042520.8761840002</v>
      </c>
      <c r="M10" s="200"/>
      <c r="N10" s="200"/>
      <c r="O10" s="200"/>
      <c r="R10" s="1179"/>
    </row>
    <row r="11" spans="2:18" ht="13" thickBot="1">
      <c r="B11" s="1406"/>
      <c r="C11" s="90" t="s">
        <v>807</v>
      </c>
      <c r="D11" s="57" t="s">
        <v>6362</v>
      </c>
      <c r="E11" s="57" t="s">
        <v>6363</v>
      </c>
      <c r="F11" s="58">
        <v>44729</v>
      </c>
      <c r="G11" s="58">
        <v>25659</v>
      </c>
      <c r="H11" s="58">
        <v>55687</v>
      </c>
      <c r="I11" s="59">
        <v>237.3</v>
      </c>
      <c r="J11" s="59">
        <v>136.19999999999999</v>
      </c>
      <c r="K11" s="1235">
        <v>82.924000000000007</v>
      </c>
      <c r="L11" s="698">
        <v>131142.28735100001</v>
      </c>
      <c r="M11" s="200"/>
      <c r="N11" s="200"/>
      <c r="O11" s="200"/>
      <c r="R11" s="1179"/>
    </row>
    <row r="12" spans="2:18" ht="13" thickBot="1">
      <c r="B12" s="1406"/>
      <c r="C12" s="92" t="s">
        <v>808</v>
      </c>
      <c r="D12" s="72" t="s">
        <v>7325</v>
      </c>
      <c r="E12" s="72" t="s">
        <v>6364</v>
      </c>
      <c r="F12" s="73">
        <v>44729</v>
      </c>
      <c r="G12" s="73">
        <v>34669</v>
      </c>
      <c r="H12" s="73">
        <v>55687</v>
      </c>
      <c r="I12" s="74">
        <v>3162</v>
      </c>
      <c r="J12" s="74">
        <v>1729.8</v>
      </c>
      <c r="K12" s="1236">
        <v>1053.171</v>
      </c>
      <c r="L12" s="707">
        <v>2625792.9225329999</v>
      </c>
      <c r="M12" s="294"/>
      <c r="N12" s="294"/>
      <c r="O12" s="294"/>
      <c r="R12" s="1179"/>
    </row>
    <row r="13" spans="2:18" ht="13.5" customHeight="1" thickBot="1">
      <c r="B13" s="1401" t="s">
        <v>6365</v>
      </c>
      <c r="C13" s="87" t="s">
        <v>809</v>
      </c>
      <c r="D13" s="54" t="s">
        <v>6366</v>
      </c>
      <c r="E13" s="54" t="s">
        <v>6367</v>
      </c>
      <c r="F13" s="55">
        <v>44729</v>
      </c>
      <c r="G13" s="55">
        <v>23258</v>
      </c>
      <c r="H13" s="55">
        <v>55687</v>
      </c>
      <c r="I13" s="50">
        <v>1216</v>
      </c>
      <c r="J13" s="50">
        <v>625</v>
      </c>
      <c r="K13" s="50">
        <v>375</v>
      </c>
      <c r="L13" s="52">
        <v>551622.80000000005</v>
      </c>
      <c r="M13" s="52"/>
      <c r="N13" s="52"/>
      <c r="O13" s="52"/>
      <c r="R13" s="1179"/>
    </row>
    <row r="14" spans="2:18" ht="13" thickBot="1">
      <c r="B14" s="1402"/>
      <c r="C14" s="90" t="s">
        <v>810</v>
      </c>
      <c r="D14" s="57" t="s">
        <v>51</v>
      </c>
      <c r="E14" s="57" t="s">
        <v>6368</v>
      </c>
      <c r="F14" s="58">
        <v>44729</v>
      </c>
      <c r="G14" s="58">
        <v>25278</v>
      </c>
      <c r="H14" s="58">
        <v>55687</v>
      </c>
      <c r="I14" s="59">
        <v>1050</v>
      </c>
      <c r="J14" s="59">
        <v>497.2</v>
      </c>
      <c r="K14" s="59">
        <v>298.32</v>
      </c>
      <c r="L14" s="91">
        <v>582396.58299999998</v>
      </c>
      <c r="M14" s="91"/>
      <c r="N14" s="91"/>
      <c r="O14" s="91"/>
      <c r="R14" s="1179"/>
    </row>
    <row r="15" spans="2:18" ht="15" customHeight="1" thickBot="1">
      <c r="B15" s="1402"/>
      <c r="C15" s="90" t="s">
        <v>811</v>
      </c>
      <c r="D15" s="57" t="s">
        <v>52</v>
      </c>
      <c r="E15" s="57" t="s">
        <v>6369</v>
      </c>
      <c r="F15" s="58">
        <v>44729</v>
      </c>
      <c r="G15" s="58">
        <v>26844</v>
      </c>
      <c r="H15" s="58">
        <v>55687</v>
      </c>
      <c r="I15" s="93">
        <v>320</v>
      </c>
      <c r="J15" s="59">
        <v>205.4</v>
      </c>
      <c r="K15" s="59">
        <v>123.24</v>
      </c>
      <c r="L15" s="91">
        <v>344233.283</v>
      </c>
      <c r="M15" s="91"/>
      <c r="N15" s="91"/>
      <c r="O15" s="91"/>
      <c r="R15" s="1179"/>
    </row>
    <row r="16" spans="2:18" ht="15" customHeight="1" thickBot="1">
      <c r="B16" s="1402"/>
      <c r="C16" s="90" t="s">
        <v>812</v>
      </c>
      <c r="D16" s="57" t="s">
        <v>6370</v>
      </c>
      <c r="E16" s="57" t="s">
        <v>6371</v>
      </c>
      <c r="F16" s="58">
        <v>44729</v>
      </c>
      <c r="G16" s="58">
        <v>27692</v>
      </c>
      <c r="H16" s="58">
        <v>55687</v>
      </c>
      <c r="I16" s="59">
        <v>1440</v>
      </c>
      <c r="J16" s="59">
        <v>688.7</v>
      </c>
      <c r="K16" s="59">
        <v>413.22</v>
      </c>
      <c r="L16" s="91">
        <v>1610405.4739999999</v>
      </c>
      <c r="M16" s="91"/>
      <c r="N16" s="91"/>
      <c r="O16" s="91"/>
      <c r="R16" s="1179"/>
    </row>
    <row r="17" spans="2:18" ht="15" customHeight="1" thickBot="1">
      <c r="B17" s="1402"/>
      <c r="C17" s="90" t="s">
        <v>813</v>
      </c>
      <c r="D17" s="57" t="s">
        <v>6372</v>
      </c>
      <c r="E17" s="57" t="s">
        <v>6373</v>
      </c>
      <c r="F17" s="58">
        <v>44729</v>
      </c>
      <c r="G17" s="58">
        <v>25628</v>
      </c>
      <c r="H17" s="58">
        <v>55687</v>
      </c>
      <c r="I17" s="93">
        <v>216</v>
      </c>
      <c r="J17" s="59">
        <v>102.4</v>
      </c>
      <c r="K17" s="59">
        <v>61.44</v>
      </c>
      <c r="L17" s="91">
        <v>187967.179</v>
      </c>
      <c r="M17" s="91"/>
      <c r="N17" s="91"/>
      <c r="O17" s="91"/>
      <c r="R17" s="1179"/>
    </row>
    <row r="18" spans="2:18" ht="15" customHeight="1" thickBot="1">
      <c r="B18" s="1403"/>
      <c r="C18" s="94" t="s">
        <v>814</v>
      </c>
      <c r="D18" s="62" t="s">
        <v>6374</v>
      </c>
      <c r="E18" s="62" t="s">
        <v>6375</v>
      </c>
      <c r="F18" s="63">
        <v>44729</v>
      </c>
      <c r="G18" s="63">
        <v>35339</v>
      </c>
      <c r="H18" s="63">
        <v>55687</v>
      </c>
      <c r="I18" s="95">
        <v>375</v>
      </c>
      <c r="J18" s="70">
        <v>219.5</v>
      </c>
      <c r="K18" s="70">
        <v>131.69999999999999</v>
      </c>
      <c r="L18" s="137">
        <v>642336.71200000006</v>
      </c>
      <c r="M18" s="137"/>
      <c r="N18" s="137"/>
      <c r="O18" s="137"/>
      <c r="R18" s="1179"/>
    </row>
    <row r="19" spans="2:18">
      <c r="B19" s="207"/>
      <c r="C19" s="208"/>
      <c r="D19" s="208"/>
      <c r="E19" s="208"/>
      <c r="F19" s="208"/>
      <c r="G19" s="208"/>
      <c r="N19" s="208"/>
      <c r="O19" s="115"/>
    </row>
    <row r="20" spans="2:18">
      <c r="B20" s="211"/>
      <c r="C20" s="211"/>
      <c r="D20" s="211"/>
      <c r="E20" s="211"/>
      <c r="F20" s="211"/>
      <c r="G20" s="211"/>
      <c r="N20" s="211"/>
    </row>
    <row r="21" spans="2:18" ht="13" thickBot="1">
      <c r="B21" s="3" t="s">
        <v>624</v>
      </c>
    </row>
    <row r="22" spans="2:18" ht="27">
      <c r="B22" s="1404" t="s">
        <v>6376</v>
      </c>
      <c r="C22" s="1390" t="s">
        <v>6377</v>
      </c>
      <c r="D22" s="1" t="s">
        <v>6378</v>
      </c>
      <c r="E22" s="1390" t="s">
        <v>6379</v>
      </c>
      <c r="F22" s="1390" t="s">
        <v>6380</v>
      </c>
      <c r="G22" s="1390" t="s">
        <v>6381</v>
      </c>
      <c r="H22" s="1390" t="s">
        <v>6382</v>
      </c>
      <c r="I22" s="1" t="s">
        <v>6383</v>
      </c>
      <c r="J22" s="1" t="s">
        <v>6384</v>
      </c>
      <c r="K22" s="1" t="s">
        <v>983</v>
      </c>
      <c r="L22" s="1390" t="s">
        <v>984</v>
      </c>
      <c r="M22" s="1390"/>
      <c r="N22" s="1390"/>
      <c r="O22" s="1390"/>
    </row>
    <row r="23" spans="2:18" ht="18.5" thickBot="1">
      <c r="B23" s="1405"/>
      <c r="C23" s="1392"/>
      <c r="D23" s="212" t="s">
        <v>6385</v>
      </c>
      <c r="E23" s="1392"/>
      <c r="F23" s="1392"/>
      <c r="G23" s="1392"/>
      <c r="H23" s="1392"/>
      <c r="I23" s="212" t="s">
        <v>6386</v>
      </c>
      <c r="J23" s="212" t="s">
        <v>6387</v>
      </c>
      <c r="K23" s="212" t="s">
        <v>6388</v>
      </c>
      <c r="L23" s="214" t="s">
        <v>6389</v>
      </c>
      <c r="M23" s="214" t="s">
        <v>6390</v>
      </c>
      <c r="N23" s="214" t="s">
        <v>6391</v>
      </c>
      <c r="O23" s="214" t="s">
        <v>6392</v>
      </c>
    </row>
    <row r="24" spans="2:18" ht="13" thickBot="1">
      <c r="B24" s="1394" t="s">
        <v>6393</v>
      </c>
      <c r="C24" s="87" t="s">
        <v>815</v>
      </c>
      <c r="D24" s="54" t="s">
        <v>6394</v>
      </c>
      <c r="E24" s="54" t="s">
        <v>6395</v>
      </c>
      <c r="F24" s="55">
        <v>44729</v>
      </c>
      <c r="G24" s="55">
        <v>29160</v>
      </c>
      <c r="H24" s="55">
        <v>55687</v>
      </c>
      <c r="I24" s="88">
        <v>1050.3</v>
      </c>
      <c r="J24" s="88">
        <v>457.5</v>
      </c>
      <c r="K24" s="88">
        <v>411.75</v>
      </c>
      <c r="L24" s="708">
        <v>619770.71629300003</v>
      </c>
      <c r="M24" s="708"/>
      <c r="N24" s="295"/>
      <c r="O24" s="295"/>
    </row>
    <row r="25" spans="2:18" ht="15" customHeight="1" thickBot="1">
      <c r="B25" s="1395"/>
      <c r="C25" s="375" t="s">
        <v>816</v>
      </c>
      <c r="D25" s="263" t="s">
        <v>6396</v>
      </c>
      <c r="E25" s="201" t="s">
        <v>6397</v>
      </c>
      <c r="F25" s="356">
        <v>44729</v>
      </c>
      <c r="G25" s="356">
        <v>22859</v>
      </c>
      <c r="H25" s="261">
        <v>55687</v>
      </c>
      <c r="I25" s="364">
        <v>30</v>
      </c>
      <c r="J25" s="364">
        <v>4.8</v>
      </c>
      <c r="K25" s="364">
        <v>0.10607999999999999</v>
      </c>
      <c r="L25" s="699">
        <v>11502.992491000001</v>
      </c>
      <c r="M25" s="699"/>
      <c r="N25" s="376"/>
      <c r="O25" s="376"/>
    </row>
    <row r="26" spans="2:18" ht="14.9" customHeight="1">
      <c r="B26" s="1395"/>
      <c r="C26" s="179" t="s">
        <v>817</v>
      </c>
      <c r="D26" s="72" t="s">
        <v>6398</v>
      </c>
      <c r="E26" s="377" t="s">
        <v>6399</v>
      </c>
      <c r="F26" s="378">
        <v>44729</v>
      </c>
      <c r="G26" s="378">
        <v>28795</v>
      </c>
      <c r="H26" s="73">
        <v>55687</v>
      </c>
      <c r="I26" s="379">
        <v>20.010000000000002</v>
      </c>
      <c r="J26" s="379">
        <v>1.74</v>
      </c>
      <c r="K26" s="379">
        <v>3.8453999999999995E-2</v>
      </c>
      <c r="L26" s="707">
        <v>6339.5006940000003</v>
      </c>
      <c r="M26" s="707"/>
      <c r="N26" s="294"/>
      <c r="O26" s="294"/>
    </row>
    <row r="27" spans="2:18" ht="13" thickBot="1">
      <c r="B27" s="1395"/>
      <c r="C27" s="375" t="s">
        <v>818</v>
      </c>
      <c r="D27" s="263" t="s">
        <v>6400</v>
      </c>
      <c r="E27" s="201" t="s">
        <v>6401</v>
      </c>
      <c r="F27" s="356">
        <v>44729</v>
      </c>
      <c r="G27" s="356">
        <v>20090</v>
      </c>
      <c r="H27" s="261">
        <v>55687</v>
      </c>
      <c r="I27" s="364">
        <v>4279.6000000000004</v>
      </c>
      <c r="J27" s="364">
        <v>1658.8</v>
      </c>
      <c r="K27" s="364">
        <v>36.659479999999995</v>
      </c>
      <c r="L27" s="699">
        <v>2325867.8595489999</v>
      </c>
      <c r="M27" s="699"/>
      <c r="N27" s="376"/>
      <c r="O27" s="376"/>
    </row>
    <row r="28" spans="2:18" ht="13" thickBot="1">
      <c r="B28" s="1395"/>
      <c r="C28" s="90" t="s">
        <v>819</v>
      </c>
      <c r="D28" s="57" t="s">
        <v>6402</v>
      </c>
      <c r="E28" s="380" t="s">
        <v>6403</v>
      </c>
      <c r="F28" s="381">
        <v>44729</v>
      </c>
      <c r="G28" s="381">
        <v>32295</v>
      </c>
      <c r="H28" s="58">
        <v>55687</v>
      </c>
      <c r="I28" s="89">
        <v>1479.6</v>
      </c>
      <c r="J28" s="89">
        <v>727</v>
      </c>
      <c r="K28" s="89">
        <v>16.066699999999997</v>
      </c>
      <c r="L28" s="698">
        <v>1042520.8761840002</v>
      </c>
      <c r="M28" s="698"/>
      <c r="N28" s="200"/>
      <c r="O28" s="200"/>
    </row>
    <row r="29" spans="2:18" ht="13" thickBot="1">
      <c r="B29" s="1395"/>
      <c r="C29" s="375" t="s">
        <v>820</v>
      </c>
      <c r="D29" s="263" t="s">
        <v>6404</v>
      </c>
      <c r="E29" s="201" t="s">
        <v>6405</v>
      </c>
      <c r="F29" s="356">
        <v>44729</v>
      </c>
      <c r="G29" s="356">
        <v>25659</v>
      </c>
      <c r="H29" s="261">
        <v>55687</v>
      </c>
      <c r="I29" s="364">
        <v>237.3</v>
      </c>
      <c r="J29" s="364">
        <v>136.20000000000002</v>
      </c>
      <c r="K29" s="364">
        <v>3.0100199999999999</v>
      </c>
      <c r="L29" s="699">
        <v>131142.28735100001</v>
      </c>
      <c r="M29" s="699"/>
      <c r="N29" s="376"/>
      <c r="O29" s="376"/>
    </row>
    <row r="30" spans="2:18" ht="15" customHeight="1" thickBot="1">
      <c r="B30" s="1396"/>
      <c r="C30" s="94" t="s">
        <v>821</v>
      </c>
      <c r="D30" s="62" t="s">
        <v>7325</v>
      </c>
      <c r="E30" s="382" t="s">
        <v>6406</v>
      </c>
      <c r="F30" s="383">
        <v>44729</v>
      </c>
      <c r="G30" s="383">
        <v>34669</v>
      </c>
      <c r="H30" s="63">
        <v>55687</v>
      </c>
      <c r="I30" s="297">
        <v>3162</v>
      </c>
      <c r="J30" s="297">
        <v>1729.8</v>
      </c>
      <c r="K30" s="297">
        <v>38.228579999999994</v>
      </c>
      <c r="L30" s="716">
        <v>2625792.9225329999</v>
      </c>
      <c r="M30" s="716"/>
      <c r="N30" s="298"/>
      <c r="O30" s="298"/>
    </row>
    <row r="31" spans="2:18" ht="18.5" thickBot="1">
      <c r="B31" s="103" t="s">
        <v>6407</v>
      </c>
      <c r="C31" s="96" t="s">
        <v>822</v>
      </c>
      <c r="D31" s="83" t="s">
        <v>146</v>
      </c>
      <c r="E31" s="105" t="s">
        <v>6408</v>
      </c>
      <c r="F31" s="209">
        <v>44729</v>
      </c>
      <c r="G31" s="209">
        <v>29339</v>
      </c>
      <c r="H31" s="84">
        <v>55687</v>
      </c>
      <c r="I31" s="97">
        <v>2082</v>
      </c>
      <c r="J31" s="97">
        <v>948.9</v>
      </c>
      <c r="K31" s="97">
        <v>759.12</v>
      </c>
      <c r="L31" s="738">
        <v>1560406.8063719999</v>
      </c>
      <c r="M31" s="738"/>
      <c r="N31" s="219"/>
      <c r="O31" s="219"/>
    </row>
    <row r="32" spans="2:18">
      <c r="B32" s="868"/>
      <c r="C32" s="179"/>
      <c r="D32" s="72"/>
      <c r="E32" s="72"/>
      <c r="F32" s="73"/>
      <c r="G32" s="73"/>
      <c r="H32" s="73"/>
      <c r="I32" s="858"/>
      <c r="J32" s="858"/>
      <c r="K32" s="858"/>
      <c r="L32" s="869"/>
      <c r="M32" s="869"/>
      <c r="N32" s="869"/>
      <c r="O32" s="869"/>
    </row>
    <row r="33" spans="2:17">
      <c r="B33" s="870"/>
      <c r="C33" s="846"/>
      <c r="D33" s="201"/>
      <c r="E33" s="201"/>
      <c r="F33" s="196"/>
      <c r="G33" s="196"/>
      <c r="H33" s="356"/>
      <c r="I33" s="871"/>
      <c r="J33" s="871"/>
      <c r="K33" s="871"/>
      <c r="L33" s="696"/>
      <c r="M33" s="696"/>
      <c r="N33" s="197"/>
      <c r="O33" s="197"/>
    </row>
    <row r="34" spans="2:17" ht="22.5" customHeight="1">
      <c r="B34" s="1400" t="s">
        <v>823</v>
      </c>
      <c r="C34" s="1400"/>
      <c r="D34" s="1400"/>
      <c r="E34" s="1400"/>
      <c r="F34" s="1400"/>
      <c r="G34" s="1400"/>
      <c r="H34" s="1400"/>
      <c r="I34" s="1400"/>
      <c r="J34" s="1400"/>
      <c r="K34" s="1400"/>
      <c r="L34" s="1400"/>
      <c r="M34" s="1400"/>
      <c r="N34" s="1400"/>
      <c r="O34" s="1400"/>
      <c r="P34" s="1400"/>
    </row>
    <row r="35" spans="2:17" ht="12.65" customHeight="1">
      <c r="B35" s="1400" t="s">
        <v>824</v>
      </c>
      <c r="C35" s="1400"/>
      <c r="D35" s="1400"/>
      <c r="E35" s="1400"/>
      <c r="F35" s="1400"/>
      <c r="G35" s="1400"/>
      <c r="H35" s="1400"/>
      <c r="I35" s="1400"/>
      <c r="J35" s="1400"/>
      <c r="K35" s="1400"/>
      <c r="L35" s="1400"/>
      <c r="M35" s="1400"/>
      <c r="N35" s="1400"/>
      <c r="O35" s="1400"/>
    </row>
    <row r="36" spans="2:17" ht="28.5" customHeight="1">
      <c r="B36" s="1399" t="s">
        <v>825</v>
      </c>
      <c r="C36" s="1399"/>
      <c r="D36" s="1399"/>
      <c r="E36" s="1399"/>
      <c r="F36" s="1399"/>
      <c r="G36" s="1399"/>
      <c r="H36" s="1399"/>
      <c r="I36" s="1399"/>
      <c r="J36" s="1399"/>
      <c r="K36" s="1399"/>
      <c r="L36" s="1399"/>
      <c r="M36" s="1399"/>
      <c r="N36" s="1399"/>
      <c r="O36" s="1399"/>
      <c r="P36" s="1399"/>
      <c r="Q36" s="1399"/>
    </row>
    <row r="37" spans="2:17" ht="21" customHeight="1">
      <c r="B37" s="1399" t="s">
        <v>826</v>
      </c>
      <c r="C37" s="1399"/>
      <c r="D37" s="1399"/>
      <c r="E37" s="1399"/>
      <c r="F37" s="1399"/>
      <c r="G37" s="1399"/>
      <c r="H37" s="1399"/>
      <c r="I37" s="1399"/>
      <c r="J37" s="1399"/>
      <c r="K37" s="1399"/>
      <c r="L37" s="1399"/>
      <c r="M37" s="1399"/>
      <c r="N37" s="1399"/>
      <c r="O37" s="1399"/>
      <c r="P37" s="1399"/>
      <c r="Q37" s="1399"/>
    </row>
    <row r="38" spans="2:17" ht="12.65" customHeight="1">
      <c r="B38" s="1399" t="s">
        <v>827</v>
      </c>
      <c r="C38" s="1399"/>
      <c r="D38" s="1399"/>
      <c r="E38" s="1399"/>
      <c r="F38" s="1399"/>
      <c r="G38" s="1399"/>
      <c r="H38" s="1399"/>
      <c r="I38" s="1399"/>
      <c r="J38" s="1399"/>
      <c r="K38" s="1399"/>
      <c r="L38" s="1399"/>
      <c r="M38" s="1399"/>
      <c r="N38" s="1399"/>
      <c r="O38" s="1399"/>
      <c r="P38" s="1399"/>
      <c r="Q38" s="1399"/>
    </row>
    <row r="39" spans="2:17" ht="12.65" customHeight="1">
      <c r="B39" s="1399" t="s">
        <v>1831</v>
      </c>
      <c r="C39" s="1399"/>
      <c r="D39" s="1399"/>
      <c r="E39" s="1399"/>
      <c r="F39" s="1399"/>
      <c r="G39" s="1399"/>
      <c r="H39" s="1399"/>
      <c r="I39" s="1399"/>
      <c r="J39" s="1399"/>
      <c r="K39" s="1399"/>
      <c r="L39" s="1399"/>
      <c r="M39" s="1399"/>
      <c r="N39" s="1399"/>
      <c r="O39" s="1399"/>
      <c r="P39" s="1399"/>
      <c r="Q39" s="1399"/>
    </row>
  </sheetData>
  <mergeCells count="27">
    <mergeCell ref="F3:F5"/>
    <mergeCell ref="G3:G5"/>
    <mergeCell ref="B7:B12"/>
    <mergeCell ref="B3:B5"/>
    <mergeCell ref="C3:C5"/>
    <mergeCell ref="D3:D4"/>
    <mergeCell ref="E3:E5"/>
    <mergeCell ref="H3:H5"/>
    <mergeCell ref="I3:I4"/>
    <mergeCell ref="J3:J4"/>
    <mergeCell ref="K3:K4"/>
    <mergeCell ref="L3:O4"/>
    <mergeCell ref="B13:B18"/>
    <mergeCell ref="B22:B23"/>
    <mergeCell ref="C22:C23"/>
    <mergeCell ref="E22:E23"/>
    <mergeCell ref="F22:F23"/>
    <mergeCell ref="B37:Q37"/>
    <mergeCell ref="B38:Q38"/>
    <mergeCell ref="B39:Q39"/>
    <mergeCell ref="H22:H23"/>
    <mergeCell ref="L22:O22"/>
    <mergeCell ref="B24:B30"/>
    <mergeCell ref="B34:P34"/>
    <mergeCell ref="B35:O35"/>
    <mergeCell ref="B36:Q36"/>
    <mergeCell ref="G22:G23"/>
  </mergeCells>
  <conditionalFormatting sqref="C6:O18">
    <cfRule type="expression" dxfId="64" priority="3">
      <formula>ODD(ROW())=ROW()</formula>
    </cfRule>
    <cfRule type="expression" dxfId="63" priority="4">
      <formula>EVEN(ROW())=ROW()</formula>
    </cfRule>
  </conditionalFormatting>
  <conditionalFormatting sqref="C24:O31">
    <cfRule type="expression" dxfId="62" priority="1">
      <formula>ODD(ROW())=ROW()</formula>
    </cfRule>
    <cfRule type="expression" dxfId="61" priority="2">
      <formula>EVEN(ROW())=ROW()</formula>
    </cfRule>
  </conditionalFormatting>
  <conditionalFormatting sqref="C32:O32">
    <cfRule type="expression" dxfId="60" priority="5">
      <formula>ODD(ROW())=ROW()</formula>
    </cfRule>
    <cfRule type="expression" dxfId="59" priority="6">
      <formula>EVEN(ROW())=ROW()</formula>
    </cfRule>
  </conditionalFormatting>
  <conditionalFormatting sqref="C33:O33">
    <cfRule type="expression" dxfId="58" priority="7">
      <formula>ODD(ROW())=ROW()</formula>
    </cfRule>
    <cfRule type="expression" dxfId="57" priority="8">
      <formula>EVEN(ROW())=ROW()</formula>
    </cfRule>
  </conditionalFormatting>
  <printOptions horizontalCentered="1"/>
  <pageMargins left="0.31496062992125984" right="1.3888888888888888E-2" top="1.7063492063492063" bottom="0.78740157480314965" header="0.11811023622047245" footer="0.51181102362204722"/>
  <pageSetup paperSize="9" scale="75" orientation="landscape" r:id="rId1"/>
  <headerFooter alignWithMargins="0">
    <oddHeader>&amp;L&amp;C
&amp;G
FRRCM - Investor Relations Board
Report to Investors - Annex III - 1Q24
Operating Information of Subsidiaries
&amp;R</oddHeader>
    <oddFooter>&amp;L&amp;C&amp;P&amp;R</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81BF-F560-4EA3-AF1A-B7769523F626}">
  <sheetPr codeName="Sheet5">
    <tabColor rgb="FF00B050"/>
  </sheetPr>
  <dimension ref="B1:N70"/>
  <sheetViews>
    <sheetView showGridLines="0" view="pageBreakPreview" zoomScale="90" zoomScaleNormal="100" zoomScaleSheetLayoutView="90" workbookViewId="0">
      <selection activeCell="N47" sqref="N47"/>
    </sheetView>
  </sheetViews>
  <sheetFormatPr defaultRowHeight="9"/>
  <cols>
    <col min="1" max="1" width="2" style="1182" customWidth="1"/>
    <col min="2" max="2" width="13.54296875" style="1182" customWidth="1"/>
    <col min="3" max="3" width="33.54296875" style="1182" customWidth="1"/>
    <col min="4" max="4" width="21.453125" style="1182" bestFit="1" customWidth="1"/>
    <col min="5" max="5" width="14.1796875" style="1182" customWidth="1"/>
    <col min="6" max="6" width="13" style="1182" customWidth="1"/>
    <col min="7" max="7" width="13.54296875" style="1182" customWidth="1"/>
    <col min="8" max="8" width="13" style="1182" customWidth="1"/>
    <col min="9" max="9" width="14.1796875" style="1186" customWidth="1"/>
    <col min="10" max="10" width="14.81640625" style="1186" customWidth="1"/>
    <col min="11" max="11" width="14.453125" style="1182" customWidth="1"/>
    <col min="12" max="12" width="15.453125" style="1182" customWidth="1"/>
    <col min="13" max="13" width="14.453125" style="1182" customWidth="1"/>
    <col min="14" max="241" width="9.1796875" style="1182"/>
    <col min="242" max="242" width="8.54296875" style="1182" customWidth="1"/>
    <col min="243" max="243" width="13.54296875" style="1182" customWidth="1"/>
    <col min="244" max="244" width="7.81640625" style="1182" customWidth="1"/>
    <col min="245" max="245" width="8.453125" style="1182" customWidth="1"/>
    <col min="246" max="246" width="7.81640625" style="1182" customWidth="1"/>
    <col min="247" max="247" width="8" style="1182" customWidth="1"/>
    <col min="248" max="248" width="7" style="1182" customWidth="1"/>
    <col min="249" max="249" width="9.54296875" style="1182" customWidth="1"/>
    <col min="250" max="252" width="0" style="1182" hidden="1" customWidth="1"/>
    <col min="253" max="253" width="6.453125" style="1182" customWidth="1"/>
    <col min="254" max="254" width="7" style="1182" customWidth="1"/>
    <col min="255" max="255" width="20" style="1182" customWidth="1"/>
    <col min="256" max="256" width="27" style="1182" customWidth="1"/>
    <col min="257" max="257" width="6.54296875" style="1182" customWidth="1"/>
    <col min="258" max="258" width="8" style="1182" customWidth="1"/>
    <col min="259" max="497" width="9.1796875" style="1182"/>
    <col min="498" max="498" width="8.54296875" style="1182" customWidth="1"/>
    <col min="499" max="499" width="13.54296875" style="1182" customWidth="1"/>
    <col min="500" max="500" width="7.81640625" style="1182" customWidth="1"/>
    <col min="501" max="501" width="8.453125" style="1182" customWidth="1"/>
    <col min="502" max="502" width="7.81640625" style="1182" customWidth="1"/>
    <col min="503" max="503" width="8" style="1182" customWidth="1"/>
    <col min="504" max="504" width="7" style="1182" customWidth="1"/>
    <col min="505" max="505" width="9.54296875" style="1182" customWidth="1"/>
    <col min="506" max="508" width="0" style="1182" hidden="1" customWidth="1"/>
    <col min="509" max="509" width="6.453125" style="1182" customWidth="1"/>
    <col min="510" max="510" width="7" style="1182" customWidth="1"/>
    <col min="511" max="511" width="20" style="1182" customWidth="1"/>
    <col min="512" max="512" width="27" style="1182" customWidth="1"/>
    <col min="513" max="513" width="6.54296875" style="1182" customWidth="1"/>
    <col min="514" max="514" width="8" style="1182" customWidth="1"/>
    <col min="515" max="753" width="9.1796875" style="1182"/>
    <col min="754" max="754" width="8.54296875" style="1182" customWidth="1"/>
    <col min="755" max="755" width="13.54296875" style="1182" customWidth="1"/>
    <col min="756" max="756" width="7.81640625" style="1182" customWidth="1"/>
    <col min="757" max="757" width="8.453125" style="1182" customWidth="1"/>
    <col min="758" max="758" width="7.81640625" style="1182" customWidth="1"/>
    <col min="759" max="759" width="8" style="1182" customWidth="1"/>
    <col min="760" max="760" width="7" style="1182" customWidth="1"/>
    <col min="761" max="761" width="9.54296875" style="1182" customWidth="1"/>
    <col min="762" max="764" width="0" style="1182" hidden="1" customWidth="1"/>
    <col min="765" max="765" width="6.453125" style="1182" customWidth="1"/>
    <col min="766" max="766" width="7" style="1182" customWidth="1"/>
    <col min="767" max="767" width="20" style="1182" customWidth="1"/>
    <col min="768" max="768" width="27" style="1182" customWidth="1"/>
    <col min="769" max="769" width="6.54296875" style="1182" customWidth="1"/>
    <col min="770" max="770" width="8" style="1182" customWidth="1"/>
    <col min="771" max="1009" width="9.1796875" style="1182"/>
    <col min="1010" max="1010" width="8.54296875" style="1182" customWidth="1"/>
    <col min="1011" max="1011" width="13.54296875" style="1182" customWidth="1"/>
    <col min="1012" max="1012" width="7.81640625" style="1182" customWidth="1"/>
    <col min="1013" max="1013" width="8.453125" style="1182" customWidth="1"/>
    <col min="1014" max="1014" width="7.81640625" style="1182" customWidth="1"/>
    <col min="1015" max="1015" width="8" style="1182" customWidth="1"/>
    <col min="1016" max="1016" width="7" style="1182" customWidth="1"/>
    <col min="1017" max="1017" width="9.54296875" style="1182" customWidth="1"/>
    <col min="1018" max="1020" width="0" style="1182" hidden="1" customWidth="1"/>
    <col min="1021" max="1021" width="6.453125" style="1182" customWidth="1"/>
    <col min="1022" max="1022" width="7" style="1182" customWidth="1"/>
    <col min="1023" max="1023" width="20" style="1182" customWidth="1"/>
    <col min="1024" max="1024" width="27" style="1182" customWidth="1"/>
    <col min="1025" max="1025" width="6.54296875" style="1182" customWidth="1"/>
    <col min="1026" max="1026" width="8" style="1182" customWidth="1"/>
    <col min="1027" max="1265" width="9.1796875" style="1182"/>
    <col min="1266" max="1266" width="8.54296875" style="1182" customWidth="1"/>
    <col min="1267" max="1267" width="13.54296875" style="1182" customWidth="1"/>
    <col min="1268" max="1268" width="7.81640625" style="1182" customWidth="1"/>
    <col min="1269" max="1269" width="8.453125" style="1182" customWidth="1"/>
    <col min="1270" max="1270" width="7.81640625" style="1182" customWidth="1"/>
    <col min="1271" max="1271" width="8" style="1182" customWidth="1"/>
    <col min="1272" max="1272" width="7" style="1182" customWidth="1"/>
    <col min="1273" max="1273" width="9.54296875" style="1182" customWidth="1"/>
    <col min="1274" max="1276" width="0" style="1182" hidden="1" customWidth="1"/>
    <col min="1277" max="1277" width="6.453125" style="1182" customWidth="1"/>
    <col min="1278" max="1278" width="7" style="1182" customWidth="1"/>
    <col min="1279" max="1279" width="20" style="1182" customWidth="1"/>
    <col min="1280" max="1280" width="27" style="1182" customWidth="1"/>
    <col min="1281" max="1281" width="6.54296875" style="1182" customWidth="1"/>
    <col min="1282" max="1282" width="8" style="1182" customWidth="1"/>
    <col min="1283" max="1521" width="9.1796875" style="1182"/>
    <col min="1522" max="1522" width="8.54296875" style="1182" customWidth="1"/>
    <col min="1523" max="1523" width="13.54296875" style="1182" customWidth="1"/>
    <col min="1524" max="1524" width="7.81640625" style="1182" customWidth="1"/>
    <col min="1525" max="1525" width="8.453125" style="1182" customWidth="1"/>
    <col min="1526" max="1526" width="7.81640625" style="1182" customWidth="1"/>
    <col min="1527" max="1527" width="8" style="1182" customWidth="1"/>
    <col min="1528" max="1528" width="7" style="1182" customWidth="1"/>
    <col min="1529" max="1529" width="9.54296875" style="1182" customWidth="1"/>
    <col min="1530" max="1532" width="0" style="1182" hidden="1" customWidth="1"/>
    <col min="1533" max="1533" width="6.453125" style="1182" customWidth="1"/>
    <col min="1534" max="1534" width="7" style="1182" customWidth="1"/>
    <col min="1535" max="1535" width="20" style="1182" customWidth="1"/>
    <col min="1536" max="1536" width="27" style="1182" customWidth="1"/>
    <col min="1537" max="1537" width="6.54296875" style="1182" customWidth="1"/>
    <col min="1538" max="1538" width="8" style="1182" customWidth="1"/>
    <col min="1539" max="1777" width="9.1796875" style="1182"/>
    <col min="1778" max="1778" width="8.54296875" style="1182" customWidth="1"/>
    <col min="1779" max="1779" width="13.54296875" style="1182" customWidth="1"/>
    <col min="1780" max="1780" width="7.81640625" style="1182" customWidth="1"/>
    <col min="1781" max="1781" width="8.453125" style="1182" customWidth="1"/>
    <col min="1782" max="1782" width="7.81640625" style="1182" customWidth="1"/>
    <col min="1783" max="1783" width="8" style="1182" customWidth="1"/>
    <col min="1784" max="1784" width="7" style="1182" customWidth="1"/>
    <col min="1785" max="1785" width="9.54296875" style="1182" customWidth="1"/>
    <col min="1786" max="1788" width="0" style="1182" hidden="1" customWidth="1"/>
    <col min="1789" max="1789" width="6.453125" style="1182" customWidth="1"/>
    <col min="1790" max="1790" width="7" style="1182" customWidth="1"/>
    <col min="1791" max="1791" width="20" style="1182" customWidth="1"/>
    <col min="1792" max="1792" width="27" style="1182" customWidth="1"/>
    <col min="1793" max="1793" width="6.54296875" style="1182" customWidth="1"/>
    <col min="1794" max="1794" width="8" style="1182" customWidth="1"/>
    <col min="1795" max="2033" width="9.1796875" style="1182"/>
    <col min="2034" max="2034" width="8.54296875" style="1182" customWidth="1"/>
    <col min="2035" max="2035" width="13.54296875" style="1182" customWidth="1"/>
    <col min="2036" max="2036" width="7.81640625" style="1182" customWidth="1"/>
    <col min="2037" max="2037" width="8.453125" style="1182" customWidth="1"/>
    <col min="2038" max="2038" width="7.81640625" style="1182" customWidth="1"/>
    <col min="2039" max="2039" width="8" style="1182" customWidth="1"/>
    <col min="2040" max="2040" width="7" style="1182" customWidth="1"/>
    <col min="2041" max="2041" width="9.54296875" style="1182" customWidth="1"/>
    <col min="2042" max="2044" width="0" style="1182" hidden="1" customWidth="1"/>
    <col min="2045" max="2045" width="6.453125" style="1182" customWidth="1"/>
    <col min="2046" max="2046" width="7" style="1182" customWidth="1"/>
    <col min="2047" max="2047" width="20" style="1182" customWidth="1"/>
    <col min="2048" max="2048" width="27" style="1182" customWidth="1"/>
    <col min="2049" max="2049" width="6.54296875" style="1182" customWidth="1"/>
    <col min="2050" max="2050" width="8" style="1182" customWidth="1"/>
    <col min="2051" max="2289" width="9.1796875" style="1182"/>
    <col min="2290" max="2290" width="8.54296875" style="1182" customWidth="1"/>
    <col min="2291" max="2291" width="13.54296875" style="1182" customWidth="1"/>
    <col min="2292" max="2292" width="7.81640625" style="1182" customWidth="1"/>
    <col min="2293" max="2293" width="8.453125" style="1182" customWidth="1"/>
    <col min="2294" max="2294" width="7.81640625" style="1182" customWidth="1"/>
    <col min="2295" max="2295" width="8" style="1182" customWidth="1"/>
    <col min="2296" max="2296" width="7" style="1182" customWidth="1"/>
    <col min="2297" max="2297" width="9.54296875" style="1182" customWidth="1"/>
    <col min="2298" max="2300" width="0" style="1182" hidden="1" customWidth="1"/>
    <col min="2301" max="2301" width="6.453125" style="1182" customWidth="1"/>
    <col min="2302" max="2302" width="7" style="1182" customWidth="1"/>
    <col min="2303" max="2303" width="20" style="1182" customWidth="1"/>
    <col min="2304" max="2304" width="27" style="1182" customWidth="1"/>
    <col min="2305" max="2305" width="6.54296875" style="1182" customWidth="1"/>
    <col min="2306" max="2306" width="8" style="1182" customWidth="1"/>
    <col min="2307" max="2545" width="9.1796875" style="1182"/>
    <col min="2546" max="2546" width="8.54296875" style="1182" customWidth="1"/>
    <col min="2547" max="2547" width="13.54296875" style="1182" customWidth="1"/>
    <col min="2548" max="2548" width="7.81640625" style="1182" customWidth="1"/>
    <col min="2549" max="2549" width="8.453125" style="1182" customWidth="1"/>
    <col min="2550" max="2550" width="7.81640625" style="1182" customWidth="1"/>
    <col min="2551" max="2551" width="8" style="1182" customWidth="1"/>
    <col min="2552" max="2552" width="7" style="1182" customWidth="1"/>
    <col min="2553" max="2553" width="9.54296875" style="1182" customWidth="1"/>
    <col min="2554" max="2556" width="0" style="1182" hidden="1" customWidth="1"/>
    <col min="2557" max="2557" width="6.453125" style="1182" customWidth="1"/>
    <col min="2558" max="2558" width="7" style="1182" customWidth="1"/>
    <col min="2559" max="2559" width="20" style="1182" customWidth="1"/>
    <col min="2560" max="2560" width="27" style="1182" customWidth="1"/>
    <col min="2561" max="2561" width="6.54296875" style="1182" customWidth="1"/>
    <col min="2562" max="2562" width="8" style="1182" customWidth="1"/>
    <col min="2563" max="2801" width="9.1796875" style="1182"/>
    <col min="2802" max="2802" width="8.54296875" style="1182" customWidth="1"/>
    <col min="2803" max="2803" width="13.54296875" style="1182" customWidth="1"/>
    <col min="2804" max="2804" width="7.81640625" style="1182" customWidth="1"/>
    <col min="2805" max="2805" width="8.453125" style="1182" customWidth="1"/>
    <col min="2806" max="2806" width="7.81640625" style="1182" customWidth="1"/>
    <col min="2807" max="2807" width="8" style="1182" customWidth="1"/>
    <col min="2808" max="2808" width="7" style="1182" customWidth="1"/>
    <col min="2809" max="2809" width="9.54296875" style="1182" customWidth="1"/>
    <col min="2810" max="2812" width="0" style="1182" hidden="1" customWidth="1"/>
    <col min="2813" max="2813" width="6.453125" style="1182" customWidth="1"/>
    <col min="2814" max="2814" width="7" style="1182" customWidth="1"/>
    <col min="2815" max="2815" width="20" style="1182" customWidth="1"/>
    <col min="2816" max="2816" width="27" style="1182" customWidth="1"/>
    <col min="2817" max="2817" width="6.54296875" style="1182" customWidth="1"/>
    <col min="2818" max="2818" width="8" style="1182" customWidth="1"/>
    <col min="2819" max="3057" width="9.1796875" style="1182"/>
    <col min="3058" max="3058" width="8.54296875" style="1182" customWidth="1"/>
    <col min="3059" max="3059" width="13.54296875" style="1182" customWidth="1"/>
    <col min="3060" max="3060" width="7.81640625" style="1182" customWidth="1"/>
    <col min="3061" max="3061" width="8.453125" style="1182" customWidth="1"/>
    <col min="3062" max="3062" width="7.81640625" style="1182" customWidth="1"/>
    <col min="3063" max="3063" width="8" style="1182" customWidth="1"/>
    <col min="3064" max="3064" width="7" style="1182" customWidth="1"/>
    <col min="3065" max="3065" width="9.54296875" style="1182" customWidth="1"/>
    <col min="3066" max="3068" width="0" style="1182" hidden="1" customWidth="1"/>
    <col min="3069" max="3069" width="6.453125" style="1182" customWidth="1"/>
    <col min="3070" max="3070" width="7" style="1182" customWidth="1"/>
    <col min="3071" max="3071" width="20" style="1182" customWidth="1"/>
    <col min="3072" max="3072" width="27" style="1182" customWidth="1"/>
    <col min="3073" max="3073" width="6.54296875" style="1182" customWidth="1"/>
    <col min="3074" max="3074" width="8" style="1182" customWidth="1"/>
    <col min="3075" max="3313" width="9.1796875" style="1182"/>
    <col min="3314" max="3314" width="8.54296875" style="1182" customWidth="1"/>
    <col min="3315" max="3315" width="13.54296875" style="1182" customWidth="1"/>
    <col min="3316" max="3316" width="7.81640625" style="1182" customWidth="1"/>
    <col min="3317" max="3317" width="8.453125" style="1182" customWidth="1"/>
    <col min="3318" max="3318" width="7.81640625" style="1182" customWidth="1"/>
    <col min="3319" max="3319" width="8" style="1182" customWidth="1"/>
    <col min="3320" max="3320" width="7" style="1182" customWidth="1"/>
    <col min="3321" max="3321" width="9.54296875" style="1182" customWidth="1"/>
    <col min="3322" max="3324" width="0" style="1182" hidden="1" customWidth="1"/>
    <col min="3325" max="3325" width="6.453125" style="1182" customWidth="1"/>
    <col min="3326" max="3326" width="7" style="1182" customWidth="1"/>
    <col min="3327" max="3327" width="20" style="1182" customWidth="1"/>
    <col min="3328" max="3328" width="27" style="1182" customWidth="1"/>
    <col min="3329" max="3329" width="6.54296875" style="1182" customWidth="1"/>
    <col min="3330" max="3330" width="8" style="1182" customWidth="1"/>
    <col min="3331" max="3569" width="9.1796875" style="1182"/>
    <col min="3570" max="3570" width="8.54296875" style="1182" customWidth="1"/>
    <col min="3571" max="3571" width="13.54296875" style="1182" customWidth="1"/>
    <col min="3572" max="3572" width="7.81640625" style="1182" customWidth="1"/>
    <col min="3573" max="3573" width="8.453125" style="1182" customWidth="1"/>
    <col min="3574" max="3574" width="7.81640625" style="1182" customWidth="1"/>
    <col min="3575" max="3575" width="8" style="1182" customWidth="1"/>
    <col min="3576" max="3576" width="7" style="1182" customWidth="1"/>
    <col min="3577" max="3577" width="9.54296875" style="1182" customWidth="1"/>
    <col min="3578" max="3580" width="0" style="1182" hidden="1" customWidth="1"/>
    <col min="3581" max="3581" width="6.453125" style="1182" customWidth="1"/>
    <col min="3582" max="3582" width="7" style="1182" customWidth="1"/>
    <col min="3583" max="3583" width="20" style="1182" customWidth="1"/>
    <col min="3584" max="3584" width="27" style="1182" customWidth="1"/>
    <col min="3585" max="3585" width="6.54296875" style="1182" customWidth="1"/>
    <col min="3586" max="3586" width="8" style="1182" customWidth="1"/>
    <col min="3587" max="3825" width="9.1796875" style="1182"/>
    <col min="3826" max="3826" width="8.54296875" style="1182" customWidth="1"/>
    <col min="3827" max="3827" width="13.54296875" style="1182" customWidth="1"/>
    <col min="3828" max="3828" width="7.81640625" style="1182" customWidth="1"/>
    <col min="3829" max="3829" width="8.453125" style="1182" customWidth="1"/>
    <col min="3830" max="3830" width="7.81640625" style="1182" customWidth="1"/>
    <col min="3831" max="3831" width="8" style="1182" customWidth="1"/>
    <col min="3832" max="3832" width="7" style="1182" customWidth="1"/>
    <col min="3833" max="3833" width="9.54296875" style="1182" customWidth="1"/>
    <col min="3834" max="3836" width="0" style="1182" hidden="1" customWidth="1"/>
    <col min="3837" max="3837" width="6.453125" style="1182" customWidth="1"/>
    <col min="3838" max="3838" width="7" style="1182" customWidth="1"/>
    <col min="3839" max="3839" width="20" style="1182" customWidth="1"/>
    <col min="3840" max="3840" width="27" style="1182" customWidth="1"/>
    <col min="3841" max="3841" width="6.54296875" style="1182" customWidth="1"/>
    <col min="3842" max="3842" width="8" style="1182" customWidth="1"/>
    <col min="3843" max="4081" width="9.1796875" style="1182"/>
    <col min="4082" max="4082" width="8.54296875" style="1182" customWidth="1"/>
    <col min="4083" max="4083" width="13.54296875" style="1182" customWidth="1"/>
    <col min="4084" max="4084" width="7.81640625" style="1182" customWidth="1"/>
    <col min="4085" max="4085" width="8.453125" style="1182" customWidth="1"/>
    <col min="4086" max="4086" width="7.81640625" style="1182" customWidth="1"/>
    <col min="4087" max="4087" width="8" style="1182" customWidth="1"/>
    <col min="4088" max="4088" width="7" style="1182" customWidth="1"/>
    <col min="4089" max="4089" width="9.54296875" style="1182" customWidth="1"/>
    <col min="4090" max="4092" width="0" style="1182" hidden="1" customWidth="1"/>
    <col min="4093" max="4093" width="6.453125" style="1182" customWidth="1"/>
    <col min="4094" max="4094" width="7" style="1182" customWidth="1"/>
    <col min="4095" max="4095" width="20" style="1182" customWidth="1"/>
    <col min="4096" max="4096" width="27" style="1182" customWidth="1"/>
    <col min="4097" max="4097" width="6.54296875" style="1182" customWidth="1"/>
    <col min="4098" max="4098" width="8" style="1182" customWidth="1"/>
    <col min="4099" max="4337" width="9.1796875" style="1182"/>
    <col min="4338" max="4338" width="8.54296875" style="1182" customWidth="1"/>
    <col min="4339" max="4339" width="13.54296875" style="1182" customWidth="1"/>
    <col min="4340" max="4340" width="7.81640625" style="1182" customWidth="1"/>
    <col min="4341" max="4341" width="8.453125" style="1182" customWidth="1"/>
    <col min="4342" max="4342" width="7.81640625" style="1182" customWidth="1"/>
    <col min="4343" max="4343" width="8" style="1182" customWidth="1"/>
    <col min="4344" max="4344" width="7" style="1182" customWidth="1"/>
    <col min="4345" max="4345" width="9.54296875" style="1182" customWidth="1"/>
    <col min="4346" max="4348" width="0" style="1182" hidden="1" customWidth="1"/>
    <col min="4349" max="4349" width="6.453125" style="1182" customWidth="1"/>
    <col min="4350" max="4350" width="7" style="1182" customWidth="1"/>
    <col min="4351" max="4351" width="20" style="1182" customWidth="1"/>
    <col min="4352" max="4352" width="27" style="1182" customWidth="1"/>
    <col min="4353" max="4353" width="6.54296875" style="1182" customWidth="1"/>
    <col min="4354" max="4354" width="8" style="1182" customWidth="1"/>
    <col min="4355" max="4593" width="9.1796875" style="1182"/>
    <col min="4594" max="4594" width="8.54296875" style="1182" customWidth="1"/>
    <col min="4595" max="4595" width="13.54296875" style="1182" customWidth="1"/>
    <col min="4596" max="4596" width="7.81640625" style="1182" customWidth="1"/>
    <col min="4597" max="4597" width="8.453125" style="1182" customWidth="1"/>
    <col min="4598" max="4598" width="7.81640625" style="1182" customWidth="1"/>
    <col min="4599" max="4599" width="8" style="1182" customWidth="1"/>
    <col min="4600" max="4600" width="7" style="1182" customWidth="1"/>
    <col min="4601" max="4601" width="9.54296875" style="1182" customWidth="1"/>
    <col min="4602" max="4604" width="0" style="1182" hidden="1" customWidth="1"/>
    <col min="4605" max="4605" width="6.453125" style="1182" customWidth="1"/>
    <col min="4606" max="4606" width="7" style="1182" customWidth="1"/>
    <col min="4607" max="4607" width="20" style="1182" customWidth="1"/>
    <col min="4608" max="4608" width="27" style="1182" customWidth="1"/>
    <col min="4609" max="4609" width="6.54296875" style="1182" customWidth="1"/>
    <col min="4610" max="4610" width="8" style="1182" customWidth="1"/>
    <col min="4611" max="4849" width="9.1796875" style="1182"/>
    <col min="4850" max="4850" width="8.54296875" style="1182" customWidth="1"/>
    <col min="4851" max="4851" width="13.54296875" style="1182" customWidth="1"/>
    <col min="4852" max="4852" width="7.81640625" style="1182" customWidth="1"/>
    <col min="4853" max="4853" width="8.453125" style="1182" customWidth="1"/>
    <col min="4854" max="4854" width="7.81640625" style="1182" customWidth="1"/>
    <col min="4855" max="4855" width="8" style="1182" customWidth="1"/>
    <col min="4856" max="4856" width="7" style="1182" customWidth="1"/>
    <col min="4857" max="4857" width="9.54296875" style="1182" customWidth="1"/>
    <col min="4858" max="4860" width="0" style="1182" hidden="1" customWidth="1"/>
    <col min="4861" max="4861" width="6.453125" style="1182" customWidth="1"/>
    <col min="4862" max="4862" width="7" style="1182" customWidth="1"/>
    <col min="4863" max="4863" width="20" style="1182" customWidth="1"/>
    <col min="4864" max="4864" width="27" style="1182" customWidth="1"/>
    <col min="4865" max="4865" width="6.54296875" style="1182" customWidth="1"/>
    <col min="4866" max="4866" width="8" style="1182" customWidth="1"/>
    <col min="4867" max="5105" width="9.1796875" style="1182"/>
    <col min="5106" max="5106" width="8.54296875" style="1182" customWidth="1"/>
    <col min="5107" max="5107" width="13.54296875" style="1182" customWidth="1"/>
    <col min="5108" max="5108" width="7.81640625" style="1182" customWidth="1"/>
    <col min="5109" max="5109" width="8.453125" style="1182" customWidth="1"/>
    <col min="5110" max="5110" width="7.81640625" style="1182" customWidth="1"/>
    <col min="5111" max="5111" width="8" style="1182" customWidth="1"/>
    <col min="5112" max="5112" width="7" style="1182" customWidth="1"/>
    <col min="5113" max="5113" width="9.54296875" style="1182" customWidth="1"/>
    <col min="5114" max="5116" width="0" style="1182" hidden="1" customWidth="1"/>
    <col min="5117" max="5117" width="6.453125" style="1182" customWidth="1"/>
    <col min="5118" max="5118" width="7" style="1182" customWidth="1"/>
    <col min="5119" max="5119" width="20" style="1182" customWidth="1"/>
    <col min="5120" max="5120" width="27" style="1182" customWidth="1"/>
    <col min="5121" max="5121" width="6.54296875" style="1182" customWidth="1"/>
    <col min="5122" max="5122" width="8" style="1182" customWidth="1"/>
    <col min="5123" max="5361" width="9.1796875" style="1182"/>
    <col min="5362" max="5362" width="8.54296875" style="1182" customWidth="1"/>
    <col min="5363" max="5363" width="13.54296875" style="1182" customWidth="1"/>
    <col min="5364" max="5364" width="7.81640625" style="1182" customWidth="1"/>
    <col min="5365" max="5365" width="8.453125" style="1182" customWidth="1"/>
    <col min="5366" max="5366" width="7.81640625" style="1182" customWidth="1"/>
    <col min="5367" max="5367" width="8" style="1182" customWidth="1"/>
    <col min="5368" max="5368" width="7" style="1182" customWidth="1"/>
    <col min="5369" max="5369" width="9.54296875" style="1182" customWidth="1"/>
    <col min="5370" max="5372" width="0" style="1182" hidden="1" customWidth="1"/>
    <col min="5373" max="5373" width="6.453125" style="1182" customWidth="1"/>
    <col min="5374" max="5374" width="7" style="1182" customWidth="1"/>
    <col min="5375" max="5375" width="20" style="1182" customWidth="1"/>
    <col min="5376" max="5376" width="27" style="1182" customWidth="1"/>
    <col min="5377" max="5377" width="6.54296875" style="1182" customWidth="1"/>
    <col min="5378" max="5378" width="8" style="1182" customWidth="1"/>
    <col min="5379" max="5617" width="9.1796875" style="1182"/>
    <col min="5618" max="5618" width="8.54296875" style="1182" customWidth="1"/>
    <col min="5619" max="5619" width="13.54296875" style="1182" customWidth="1"/>
    <col min="5620" max="5620" width="7.81640625" style="1182" customWidth="1"/>
    <col min="5621" max="5621" width="8.453125" style="1182" customWidth="1"/>
    <col min="5622" max="5622" width="7.81640625" style="1182" customWidth="1"/>
    <col min="5623" max="5623" width="8" style="1182" customWidth="1"/>
    <col min="5624" max="5624" width="7" style="1182" customWidth="1"/>
    <col min="5625" max="5625" width="9.54296875" style="1182" customWidth="1"/>
    <col min="5626" max="5628" width="0" style="1182" hidden="1" customWidth="1"/>
    <col min="5629" max="5629" width="6.453125" style="1182" customWidth="1"/>
    <col min="5630" max="5630" width="7" style="1182" customWidth="1"/>
    <col min="5631" max="5631" width="20" style="1182" customWidth="1"/>
    <col min="5632" max="5632" width="27" style="1182" customWidth="1"/>
    <col min="5633" max="5633" width="6.54296875" style="1182" customWidth="1"/>
    <col min="5634" max="5634" width="8" style="1182" customWidth="1"/>
    <col min="5635" max="5873" width="9.1796875" style="1182"/>
    <col min="5874" max="5874" width="8.54296875" style="1182" customWidth="1"/>
    <col min="5875" max="5875" width="13.54296875" style="1182" customWidth="1"/>
    <col min="5876" max="5876" width="7.81640625" style="1182" customWidth="1"/>
    <col min="5877" max="5877" width="8.453125" style="1182" customWidth="1"/>
    <col min="5878" max="5878" width="7.81640625" style="1182" customWidth="1"/>
    <col min="5879" max="5879" width="8" style="1182" customWidth="1"/>
    <col min="5880" max="5880" width="7" style="1182" customWidth="1"/>
    <col min="5881" max="5881" width="9.54296875" style="1182" customWidth="1"/>
    <col min="5882" max="5884" width="0" style="1182" hidden="1" customWidth="1"/>
    <col min="5885" max="5885" width="6.453125" style="1182" customWidth="1"/>
    <col min="5886" max="5886" width="7" style="1182" customWidth="1"/>
    <col min="5887" max="5887" width="20" style="1182" customWidth="1"/>
    <col min="5888" max="5888" width="27" style="1182" customWidth="1"/>
    <col min="5889" max="5889" width="6.54296875" style="1182" customWidth="1"/>
    <col min="5890" max="5890" width="8" style="1182" customWidth="1"/>
    <col min="5891" max="6129" width="9.1796875" style="1182"/>
    <col min="6130" max="6130" width="8.54296875" style="1182" customWidth="1"/>
    <col min="6131" max="6131" width="13.54296875" style="1182" customWidth="1"/>
    <col min="6132" max="6132" width="7.81640625" style="1182" customWidth="1"/>
    <col min="6133" max="6133" width="8.453125" style="1182" customWidth="1"/>
    <col min="6134" max="6134" width="7.81640625" style="1182" customWidth="1"/>
    <col min="6135" max="6135" width="8" style="1182" customWidth="1"/>
    <col min="6136" max="6136" width="7" style="1182" customWidth="1"/>
    <col min="6137" max="6137" width="9.54296875" style="1182" customWidth="1"/>
    <col min="6138" max="6140" width="0" style="1182" hidden="1" customWidth="1"/>
    <col min="6141" max="6141" width="6.453125" style="1182" customWidth="1"/>
    <col min="6142" max="6142" width="7" style="1182" customWidth="1"/>
    <col min="6143" max="6143" width="20" style="1182" customWidth="1"/>
    <col min="6144" max="6144" width="27" style="1182" customWidth="1"/>
    <col min="6145" max="6145" width="6.54296875" style="1182" customWidth="1"/>
    <col min="6146" max="6146" width="8" style="1182" customWidth="1"/>
    <col min="6147" max="6385" width="9.1796875" style="1182"/>
    <col min="6386" max="6386" width="8.54296875" style="1182" customWidth="1"/>
    <col min="6387" max="6387" width="13.54296875" style="1182" customWidth="1"/>
    <col min="6388" max="6388" width="7.81640625" style="1182" customWidth="1"/>
    <col min="6389" max="6389" width="8.453125" style="1182" customWidth="1"/>
    <col min="6390" max="6390" width="7.81640625" style="1182" customWidth="1"/>
    <col min="6391" max="6391" width="8" style="1182" customWidth="1"/>
    <col min="6392" max="6392" width="7" style="1182" customWidth="1"/>
    <col min="6393" max="6393" width="9.54296875" style="1182" customWidth="1"/>
    <col min="6394" max="6396" width="0" style="1182" hidden="1" customWidth="1"/>
    <col min="6397" max="6397" width="6.453125" style="1182" customWidth="1"/>
    <col min="6398" max="6398" width="7" style="1182" customWidth="1"/>
    <col min="6399" max="6399" width="20" style="1182" customWidth="1"/>
    <col min="6400" max="6400" width="27" style="1182" customWidth="1"/>
    <col min="6401" max="6401" width="6.54296875" style="1182" customWidth="1"/>
    <col min="6402" max="6402" width="8" style="1182" customWidth="1"/>
    <col min="6403" max="6641" width="9.1796875" style="1182"/>
    <col min="6642" max="6642" width="8.54296875" style="1182" customWidth="1"/>
    <col min="6643" max="6643" width="13.54296875" style="1182" customWidth="1"/>
    <col min="6644" max="6644" width="7.81640625" style="1182" customWidth="1"/>
    <col min="6645" max="6645" width="8.453125" style="1182" customWidth="1"/>
    <col min="6646" max="6646" width="7.81640625" style="1182" customWidth="1"/>
    <col min="6647" max="6647" width="8" style="1182" customWidth="1"/>
    <col min="6648" max="6648" width="7" style="1182" customWidth="1"/>
    <col min="6649" max="6649" width="9.54296875" style="1182" customWidth="1"/>
    <col min="6650" max="6652" width="0" style="1182" hidden="1" customWidth="1"/>
    <col min="6653" max="6653" width="6.453125" style="1182" customWidth="1"/>
    <col min="6654" max="6654" width="7" style="1182" customWidth="1"/>
    <col min="6655" max="6655" width="20" style="1182" customWidth="1"/>
    <col min="6656" max="6656" width="27" style="1182" customWidth="1"/>
    <col min="6657" max="6657" width="6.54296875" style="1182" customWidth="1"/>
    <col min="6658" max="6658" width="8" style="1182" customWidth="1"/>
    <col min="6659" max="6897" width="9.1796875" style="1182"/>
    <col min="6898" max="6898" width="8.54296875" style="1182" customWidth="1"/>
    <col min="6899" max="6899" width="13.54296875" style="1182" customWidth="1"/>
    <col min="6900" max="6900" width="7.81640625" style="1182" customWidth="1"/>
    <col min="6901" max="6901" width="8.453125" style="1182" customWidth="1"/>
    <col min="6902" max="6902" width="7.81640625" style="1182" customWidth="1"/>
    <col min="6903" max="6903" width="8" style="1182" customWidth="1"/>
    <col min="6904" max="6904" width="7" style="1182" customWidth="1"/>
    <col min="6905" max="6905" width="9.54296875" style="1182" customWidth="1"/>
    <col min="6906" max="6908" width="0" style="1182" hidden="1" customWidth="1"/>
    <col min="6909" max="6909" width="6.453125" style="1182" customWidth="1"/>
    <col min="6910" max="6910" width="7" style="1182" customWidth="1"/>
    <col min="6911" max="6911" width="20" style="1182" customWidth="1"/>
    <col min="6912" max="6912" width="27" style="1182" customWidth="1"/>
    <col min="6913" max="6913" width="6.54296875" style="1182" customWidth="1"/>
    <col min="6914" max="6914" width="8" style="1182" customWidth="1"/>
    <col min="6915" max="7153" width="9.1796875" style="1182"/>
    <col min="7154" max="7154" width="8.54296875" style="1182" customWidth="1"/>
    <col min="7155" max="7155" width="13.54296875" style="1182" customWidth="1"/>
    <col min="7156" max="7156" width="7.81640625" style="1182" customWidth="1"/>
    <col min="7157" max="7157" width="8.453125" style="1182" customWidth="1"/>
    <col min="7158" max="7158" width="7.81640625" style="1182" customWidth="1"/>
    <col min="7159" max="7159" width="8" style="1182" customWidth="1"/>
    <col min="7160" max="7160" width="7" style="1182" customWidth="1"/>
    <col min="7161" max="7161" width="9.54296875" style="1182" customWidth="1"/>
    <col min="7162" max="7164" width="0" style="1182" hidden="1" customWidth="1"/>
    <col min="7165" max="7165" width="6.453125" style="1182" customWidth="1"/>
    <col min="7166" max="7166" width="7" style="1182" customWidth="1"/>
    <col min="7167" max="7167" width="20" style="1182" customWidth="1"/>
    <col min="7168" max="7168" width="27" style="1182" customWidth="1"/>
    <col min="7169" max="7169" width="6.54296875" style="1182" customWidth="1"/>
    <col min="7170" max="7170" width="8" style="1182" customWidth="1"/>
    <col min="7171" max="7409" width="9.1796875" style="1182"/>
    <col min="7410" max="7410" width="8.54296875" style="1182" customWidth="1"/>
    <col min="7411" max="7411" width="13.54296875" style="1182" customWidth="1"/>
    <col min="7412" max="7412" width="7.81640625" style="1182" customWidth="1"/>
    <col min="7413" max="7413" width="8.453125" style="1182" customWidth="1"/>
    <col min="7414" max="7414" width="7.81640625" style="1182" customWidth="1"/>
    <col min="7415" max="7415" width="8" style="1182" customWidth="1"/>
    <col min="7416" max="7416" width="7" style="1182" customWidth="1"/>
    <col min="7417" max="7417" width="9.54296875" style="1182" customWidth="1"/>
    <col min="7418" max="7420" width="0" style="1182" hidden="1" customWidth="1"/>
    <col min="7421" max="7421" width="6.453125" style="1182" customWidth="1"/>
    <col min="7422" max="7422" width="7" style="1182" customWidth="1"/>
    <col min="7423" max="7423" width="20" style="1182" customWidth="1"/>
    <col min="7424" max="7424" width="27" style="1182" customWidth="1"/>
    <col min="7425" max="7425" width="6.54296875" style="1182" customWidth="1"/>
    <col min="7426" max="7426" width="8" style="1182" customWidth="1"/>
    <col min="7427" max="7665" width="9.1796875" style="1182"/>
    <col min="7666" max="7666" width="8.54296875" style="1182" customWidth="1"/>
    <col min="7667" max="7667" width="13.54296875" style="1182" customWidth="1"/>
    <col min="7668" max="7668" width="7.81640625" style="1182" customWidth="1"/>
    <col min="7669" max="7669" width="8.453125" style="1182" customWidth="1"/>
    <col min="7670" max="7670" width="7.81640625" style="1182" customWidth="1"/>
    <col min="7671" max="7671" width="8" style="1182" customWidth="1"/>
    <col min="7672" max="7672" width="7" style="1182" customWidth="1"/>
    <col min="7673" max="7673" width="9.54296875" style="1182" customWidth="1"/>
    <col min="7674" max="7676" width="0" style="1182" hidden="1" customWidth="1"/>
    <col min="7677" max="7677" width="6.453125" style="1182" customWidth="1"/>
    <col min="7678" max="7678" width="7" style="1182" customWidth="1"/>
    <col min="7679" max="7679" width="20" style="1182" customWidth="1"/>
    <col min="7680" max="7680" width="27" style="1182" customWidth="1"/>
    <col min="7681" max="7681" width="6.54296875" style="1182" customWidth="1"/>
    <col min="7682" max="7682" width="8" style="1182" customWidth="1"/>
    <col min="7683" max="7921" width="9.1796875" style="1182"/>
    <col min="7922" max="7922" width="8.54296875" style="1182" customWidth="1"/>
    <col min="7923" max="7923" width="13.54296875" style="1182" customWidth="1"/>
    <col min="7924" max="7924" width="7.81640625" style="1182" customWidth="1"/>
    <col min="7925" max="7925" width="8.453125" style="1182" customWidth="1"/>
    <col min="7926" max="7926" width="7.81640625" style="1182" customWidth="1"/>
    <col min="7927" max="7927" width="8" style="1182" customWidth="1"/>
    <col min="7928" max="7928" width="7" style="1182" customWidth="1"/>
    <col min="7929" max="7929" width="9.54296875" style="1182" customWidth="1"/>
    <col min="7930" max="7932" width="0" style="1182" hidden="1" customWidth="1"/>
    <col min="7933" max="7933" width="6.453125" style="1182" customWidth="1"/>
    <col min="7934" max="7934" width="7" style="1182" customWidth="1"/>
    <col min="7935" max="7935" width="20" style="1182" customWidth="1"/>
    <col min="7936" max="7936" width="27" style="1182" customWidth="1"/>
    <col min="7937" max="7937" width="6.54296875" style="1182" customWidth="1"/>
    <col min="7938" max="7938" width="8" style="1182" customWidth="1"/>
    <col min="7939" max="8177" width="9.1796875" style="1182"/>
    <col min="8178" max="8178" width="8.54296875" style="1182" customWidth="1"/>
    <col min="8179" max="8179" width="13.54296875" style="1182" customWidth="1"/>
    <col min="8180" max="8180" width="7.81640625" style="1182" customWidth="1"/>
    <col min="8181" max="8181" width="8.453125" style="1182" customWidth="1"/>
    <col min="8182" max="8182" width="7.81640625" style="1182" customWidth="1"/>
    <col min="8183" max="8183" width="8" style="1182" customWidth="1"/>
    <col min="8184" max="8184" width="7" style="1182" customWidth="1"/>
    <col min="8185" max="8185" width="9.54296875" style="1182" customWidth="1"/>
    <col min="8186" max="8188" width="0" style="1182" hidden="1" customWidth="1"/>
    <col min="8189" max="8189" width="6.453125" style="1182" customWidth="1"/>
    <col min="8190" max="8190" width="7" style="1182" customWidth="1"/>
    <col min="8191" max="8191" width="20" style="1182" customWidth="1"/>
    <col min="8192" max="8192" width="27" style="1182" customWidth="1"/>
    <col min="8193" max="8193" width="6.54296875" style="1182" customWidth="1"/>
    <col min="8194" max="8194" width="8" style="1182" customWidth="1"/>
    <col min="8195" max="8433" width="9.1796875" style="1182"/>
    <col min="8434" max="8434" width="8.54296875" style="1182" customWidth="1"/>
    <col min="8435" max="8435" width="13.54296875" style="1182" customWidth="1"/>
    <col min="8436" max="8436" width="7.81640625" style="1182" customWidth="1"/>
    <col min="8437" max="8437" width="8.453125" style="1182" customWidth="1"/>
    <col min="8438" max="8438" width="7.81640625" style="1182" customWidth="1"/>
    <col min="8439" max="8439" width="8" style="1182" customWidth="1"/>
    <col min="8440" max="8440" width="7" style="1182" customWidth="1"/>
    <col min="8441" max="8441" width="9.54296875" style="1182" customWidth="1"/>
    <col min="8442" max="8444" width="0" style="1182" hidden="1" customWidth="1"/>
    <col min="8445" max="8445" width="6.453125" style="1182" customWidth="1"/>
    <col min="8446" max="8446" width="7" style="1182" customWidth="1"/>
    <col min="8447" max="8447" width="20" style="1182" customWidth="1"/>
    <col min="8448" max="8448" width="27" style="1182" customWidth="1"/>
    <col min="8449" max="8449" width="6.54296875" style="1182" customWidth="1"/>
    <col min="8450" max="8450" width="8" style="1182" customWidth="1"/>
    <col min="8451" max="8689" width="9.1796875" style="1182"/>
    <col min="8690" max="8690" width="8.54296875" style="1182" customWidth="1"/>
    <col min="8691" max="8691" width="13.54296875" style="1182" customWidth="1"/>
    <col min="8692" max="8692" width="7.81640625" style="1182" customWidth="1"/>
    <col min="8693" max="8693" width="8.453125" style="1182" customWidth="1"/>
    <col min="8694" max="8694" width="7.81640625" style="1182" customWidth="1"/>
    <col min="8695" max="8695" width="8" style="1182" customWidth="1"/>
    <col min="8696" max="8696" width="7" style="1182" customWidth="1"/>
    <col min="8697" max="8697" width="9.54296875" style="1182" customWidth="1"/>
    <col min="8698" max="8700" width="0" style="1182" hidden="1" customWidth="1"/>
    <col min="8701" max="8701" width="6.453125" style="1182" customWidth="1"/>
    <col min="8702" max="8702" width="7" style="1182" customWidth="1"/>
    <col min="8703" max="8703" width="20" style="1182" customWidth="1"/>
    <col min="8704" max="8704" width="27" style="1182" customWidth="1"/>
    <col min="8705" max="8705" width="6.54296875" style="1182" customWidth="1"/>
    <col min="8706" max="8706" width="8" style="1182" customWidth="1"/>
    <col min="8707" max="8945" width="9.1796875" style="1182"/>
    <col min="8946" max="8946" width="8.54296875" style="1182" customWidth="1"/>
    <col min="8947" max="8947" width="13.54296875" style="1182" customWidth="1"/>
    <col min="8948" max="8948" width="7.81640625" style="1182" customWidth="1"/>
    <col min="8949" max="8949" width="8.453125" style="1182" customWidth="1"/>
    <col min="8950" max="8950" width="7.81640625" style="1182" customWidth="1"/>
    <col min="8951" max="8951" width="8" style="1182" customWidth="1"/>
    <col min="8952" max="8952" width="7" style="1182" customWidth="1"/>
    <col min="8953" max="8953" width="9.54296875" style="1182" customWidth="1"/>
    <col min="8954" max="8956" width="0" style="1182" hidden="1" customWidth="1"/>
    <col min="8957" max="8957" width="6.453125" style="1182" customWidth="1"/>
    <col min="8958" max="8958" width="7" style="1182" customWidth="1"/>
    <col min="8959" max="8959" width="20" style="1182" customWidth="1"/>
    <col min="8960" max="8960" width="27" style="1182" customWidth="1"/>
    <col min="8961" max="8961" width="6.54296875" style="1182" customWidth="1"/>
    <col min="8962" max="8962" width="8" style="1182" customWidth="1"/>
    <col min="8963" max="9201" width="9.1796875" style="1182"/>
    <col min="9202" max="9202" width="8.54296875" style="1182" customWidth="1"/>
    <col min="9203" max="9203" width="13.54296875" style="1182" customWidth="1"/>
    <col min="9204" max="9204" width="7.81640625" style="1182" customWidth="1"/>
    <col min="9205" max="9205" width="8.453125" style="1182" customWidth="1"/>
    <col min="9206" max="9206" width="7.81640625" style="1182" customWidth="1"/>
    <col min="9207" max="9207" width="8" style="1182" customWidth="1"/>
    <col min="9208" max="9208" width="7" style="1182" customWidth="1"/>
    <col min="9209" max="9209" width="9.54296875" style="1182" customWidth="1"/>
    <col min="9210" max="9212" width="0" style="1182" hidden="1" customWidth="1"/>
    <col min="9213" max="9213" width="6.453125" style="1182" customWidth="1"/>
    <col min="9214" max="9214" width="7" style="1182" customWidth="1"/>
    <col min="9215" max="9215" width="20" style="1182" customWidth="1"/>
    <col min="9216" max="9216" width="27" style="1182" customWidth="1"/>
    <col min="9217" max="9217" width="6.54296875" style="1182" customWidth="1"/>
    <col min="9218" max="9218" width="8" style="1182" customWidth="1"/>
    <col min="9219" max="9457" width="9.1796875" style="1182"/>
    <col min="9458" max="9458" width="8.54296875" style="1182" customWidth="1"/>
    <col min="9459" max="9459" width="13.54296875" style="1182" customWidth="1"/>
    <col min="9460" max="9460" width="7.81640625" style="1182" customWidth="1"/>
    <col min="9461" max="9461" width="8.453125" style="1182" customWidth="1"/>
    <col min="9462" max="9462" width="7.81640625" style="1182" customWidth="1"/>
    <col min="9463" max="9463" width="8" style="1182" customWidth="1"/>
    <col min="9464" max="9464" width="7" style="1182" customWidth="1"/>
    <col min="9465" max="9465" width="9.54296875" style="1182" customWidth="1"/>
    <col min="9466" max="9468" width="0" style="1182" hidden="1" customWidth="1"/>
    <col min="9469" max="9469" width="6.453125" style="1182" customWidth="1"/>
    <col min="9470" max="9470" width="7" style="1182" customWidth="1"/>
    <col min="9471" max="9471" width="20" style="1182" customWidth="1"/>
    <col min="9472" max="9472" width="27" style="1182" customWidth="1"/>
    <col min="9473" max="9473" width="6.54296875" style="1182" customWidth="1"/>
    <col min="9474" max="9474" width="8" style="1182" customWidth="1"/>
    <col min="9475" max="9713" width="9.1796875" style="1182"/>
    <col min="9714" max="9714" width="8.54296875" style="1182" customWidth="1"/>
    <col min="9715" max="9715" width="13.54296875" style="1182" customWidth="1"/>
    <col min="9716" max="9716" width="7.81640625" style="1182" customWidth="1"/>
    <col min="9717" max="9717" width="8.453125" style="1182" customWidth="1"/>
    <col min="9718" max="9718" width="7.81640625" style="1182" customWidth="1"/>
    <col min="9719" max="9719" width="8" style="1182" customWidth="1"/>
    <col min="9720" max="9720" width="7" style="1182" customWidth="1"/>
    <col min="9721" max="9721" width="9.54296875" style="1182" customWidth="1"/>
    <col min="9722" max="9724" width="0" style="1182" hidden="1" customWidth="1"/>
    <col min="9725" max="9725" width="6.453125" style="1182" customWidth="1"/>
    <col min="9726" max="9726" width="7" style="1182" customWidth="1"/>
    <col min="9727" max="9727" width="20" style="1182" customWidth="1"/>
    <col min="9728" max="9728" width="27" style="1182" customWidth="1"/>
    <col min="9729" max="9729" width="6.54296875" style="1182" customWidth="1"/>
    <col min="9730" max="9730" width="8" style="1182" customWidth="1"/>
    <col min="9731" max="9969" width="9.1796875" style="1182"/>
    <col min="9970" max="9970" width="8.54296875" style="1182" customWidth="1"/>
    <col min="9971" max="9971" width="13.54296875" style="1182" customWidth="1"/>
    <col min="9972" max="9972" width="7.81640625" style="1182" customWidth="1"/>
    <col min="9973" max="9973" width="8.453125" style="1182" customWidth="1"/>
    <col min="9974" max="9974" width="7.81640625" style="1182" customWidth="1"/>
    <col min="9975" max="9975" width="8" style="1182" customWidth="1"/>
    <col min="9976" max="9976" width="7" style="1182" customWidth="1"/>
    <col min="9977" max="9977" width="9.54296875" style="1182" customWidth="1"/>
    <col min="9978" max="9980" width="0" style="1182" hidden="1" customWidth="1"/>
    <col min="9981" max="9981" width="6.453125" style="1182" customWidth="1"/>
    <col min="9982" max="9982" width="7" style="1182" customWidth="1"/>
    <col min="9983" max="9983" width="20" style="1182" customWidth="1"/>
    <col min="9984" max="9984" width="27" style="1182" customWidth="1"/>
    <col min="9985" max="9985" width="6.54296875" style="1182" customWidth="1"/>
    <col min="9986" max="9986" width="8" style="1182" customWidth="1"/>
    <col min="9987" max="10225" width="9.1796875" style="1182"/>
    <col min="10226" max="10226" width="8.54296875" style="1182" customWidth="1"/>
    <col min="10227" max="10227" width="13.54296875" style="1182" customWidth="1"/>
    <col min="10228" max="10228" width="7.81640625" style="1182" customWidth="1"/>
    <col min="10229" max="10229" width="8.453125" style="1182" customWidth="1"/>
    <col min="10230" max="10230" width="7.81640625" style="1182" customWidth="1"/>
    <col min="10231" max="10231" width="8" style="1182" customWidth="1"/>
    <col min="10232" max="10232" width="7" style="1182" customWidth="1"/>
    <col min="10233" max="10233" width="9.54296875" style="1182" customWidth="1"/>
    <col min="10234" max="10236" width="0" style="1182" hidden="1" customWidth="1"/>
    <col min="10237" max="10237" width="6.453125" style="1182" customWidth="1"/>
    <col min="10238" max="10238" width="7" style="1182" customWidth="1"/>
    <col min="10239" max="10239" width="20" style="1182" customWidth="1"/>
    <col min="10240" max="10240" width="27" style="1182" customWidth="1"/>
    <col min="10241" max="10241" width="6.54296875" style="1182" customWidth="1"/>
    <col min="10242" max="10242" width="8" style="1182" customWidth="1"/>
    <col min="10243" max="10481" width="9.1796875" style="1182"/>
    <col min="10482" max="10482" width="8.54296875" style="1182" customWidth="1"/>
    <col min="10483" max="10483" width="13.54296875" style="1182" customWidth="1"/>
    <col min="10484" max="10484" width="7.81640625" style="1182" customWidth="1"/>
    <col min="10485" max="10485" width="8.453125" style="1182" customWidth="1"/>
    <col min="10486" max="10486" width="7.81640625" style="1182" customWidth="1"/>
    <col min="10487" max="10487" width="8" style="1182" customWidth="1"/>
    <col min="10488" max="10488" width="7" style="1182" customWidth="1"/>
    <col min="10489" max="10489" width="9.54296875" style="1182" customWidth="1"/>
    <col min="10490" max="10492" width="0" style="1182" hidden="1" customWidth="1"/>
    <col min="10493" max="10493" width="6.453125" style="1182" customWidth="1"/>
    <col min="10494" max="10494" width="7" style="1182" customWidth="1"/>
    <col min="10495" max="10495" width="20" style="1182" customWidth="1"/>
    <col min="10496" max="10496" width="27" style="1182" customWidth="1"/>
    <col min="10497" max="10497" width="6.54296875" style="1182" customWidth="1"/>
    <col min="10498" max="10498" width="8" style="1182" customWidth="1"/>
    <col min="10499" max="10737" width="9.1796875" style="1182"/>
    <col min="10738" max="10738" width="8.54296875" style="1182" customWidth="1"/>
    <col min="10739" max="10739" width="13.54296875" style="1182" customWidth="1"/>
    <col min="10740" max="10740" width="7.81640625" style="1182" customWidth="1"/>
    <col min="10741" max="10741" width="8.453125" style="1182" customWidth="1"/>
    <col min="10742" max="10742" width="7.81640625" style="1182" customWidth="1"/>
    <col min="10743" max="10743" width="8" style="1182" customWidth="1"/>
    <col min="10744" max="10744" width="7" style="1182" customWidth="1"/>
    <col min="10745" max="10745" width="9.54296875" style="1182" customWidth="1"/>
    <col min="10746" max="10748" width="0" style="1182" hidden="1" customWidth="1"/>
    <col min="10749" max="10749" width="6.453125" style="1182" customWidth="1"/>
    <col min="10750" max="10750" width="7" style="1182" customWidth="1"/>
    <col min="10751" max="10751" width="20" style="1182" customWidth="1"/>
    <col min="10752" max="10752" width="27" style="1182" customWidth="1"/>
    <col min="10753" max="10753" width="6.54296875" style="1182" customWidth="1"/>
    <col min="10754" max="10754" width="8" style="1182" customWidth="1"/>
    <col min="10755" max="10993" width="9.1796875" style="1182"/>
    <col min="10994" max="10994" width="8.54296875" style="1182" customWidth="1"/>
    <col min="10995" max="10995" width="13.54296875" style="1182" customWidth="1"/>
    <col min="10996" max="10996" width="7.81640625" style="1182" customWidth="1"/>
    <col min="10997" max="10997" width="8.453125" style="1182" customWidth="1"/>
    <col min="10998" max="10998" width="7.81640625" style="1182" customWidth="1"/>
    <col min="10999" max="10999" width="8" style="1182" customWidth="1"/>
    <col min="11000" max="11000" width="7" style="1182" customWidth="1"/>
    <col min="11001" max="11001" width="9.54296875" style="1182" customWidth="1"/>
    <col min="11002" max="11004" width="0" style="1182" hidden="1" customWidth="1"/>
    <col min="11005" max="11005" width="6.453125" style="1182" customWidth="1"/>
    <col min="11006" max="11006" width="7" style="1182" customWidth="1"/>
    <col min="11007" max="11007" width="20" style="1182" customWidth="1"/>
    <col min="11008" max="11008" width="27" style="1182" customWidth="1"/>
    <col min="11009" max="11009" width="6.54296875" style="1182" customWidth="1"/>
    <col min="11010" max="11010" width="8" style="1182" customWidth="1"/>
    <col min="11011" max="11249" width="9.1796875" style="1182"/>
    <col min="11250" max="11250" width="8.54296875" style="1182" customWidth="1"/>
    <col min="11251" max="11251" width="13.54296875" style="1182" customWidth="1"/>
    <col min="11252" max="11252" width="7.81640625" style="1182" customWidth="1"/>
    <col min="11253" max="11253" width="8.453125" style="1182" customWidth="1"/>
    <col min="11254" max="11254" width="7.81640625" style="1182" customWidth="1"/>
    <col min="11255" max="11255" width="8" style="1182" customWidth="1"/>
    <col min="11256" max="11256" width="7" style="1182" customWidth="1"/>
    <col min="11257" max="11257" width="9.54296875" style="1182" customWidth="1"/>
    <col min="11258" max="11260" width="0" style="1182" hidden="1" customWidth="1"/>
    <col min="11261" max="11261" width="6.453125" style="1182" customWidth="1"/>
    <col min="11262" max="11262" width="7" style="1182" customWidth="1"/>
    <col min="11263" max="11263" width="20" style="1182" customWidth="1"/>
    <col min="11264" max="11264" width="27" style="1182" customWidth="1"/>
    <col min="11265" max="11265" width="6.54296875" style="1182" customWidth="1"/>
    <col min="11266" max="11266" width="8" style="1182" customWidth="1"/>
    <col min="11267" max="11505" width="9.1796875" style="1182"/>
    <col min="11506" max="11506" width="8.54296875" style="1182" customWidth="1"/>
    <col min="11507" max="11507" width="13.54296875" style="1182" customWidth="1"/>
    <col min="11508" max="11508" width="7.81640625" style="1182" customWidth="1"/>
    <col min="11509" max="11509" width="8.453125" style="1182" customWidth="1"/>
    <col min="11510" max="11510" width="7.81640625" style="1182" customWidth="1"/>
    <col min="11511" max="11511" width="8" style="1182" customWidth="1"/>
    <col min="11512" max="11512" width="7" style="1182" customWidth="1"/>
    <col min="11513" max="11513" width="9.54296875" style="1182" customWidth="1"/>
    <col min="11514" max="11516" width="0" style="1182" hidden="1" customWidth="1"/>
    <col min="11517" max="11517" width="6.453125" style="1182" customWidth="1"/>
    <col min="11518" max="11518" width="7" style="1182" customWidth="1"/>
    <col min="11519" max="11519" width="20" style="1182" customWidth="1"/>
    <col min="11520" max="11520" width="27" style="1182" customWidth="1"/>
    <col min="11521" max="11521" width="6.54296875" style="1182" customWidth="1"/>
    <col min="11522" max="11522" width="8" style="1182" customWidth="1"/>
    <col min="11523" max="11761" width="9.1796875" style="1182"/>
    <col min="11762" max="11762" width="8.54296875" style="1182" customWidth="1"/>
    <col min="11763" max="11763" width="13.54296875" style="1182" customWidth="1"/>
    <col min="11764" max="11764" width="7.81640625" style="1182" customWidth="1"/>
    <col min="11765" max="11765" width="8.453125" style="1182" customWidth="1"/>
    <col min="11766" max="11766" width="7.81640625" style="1182" customWidth="1"/>
    <col min="11767" max="11767" width="8" style="1182" customWidth="1"/>
    <col min="11768" max="11768" width="7" style="1182" customWidth="1"/>
    <col min="11769" max="11769" width="9.54296875" style="1182" customWidth="1"/>
    <col min="11770" max="11772" width="0" style="1182" hidden="1" customWidth="1"/>
    <col min="11773" max="11773" width="6.453125" style="1182" customWidth="1"/>
    <col min="11774" max="11774" width="7" style="1182" customWidth="1"/>
    <col min="11775" max="11775" width="20" style="1182" customWidth="1"/>
    <col min="11776" max="11776" width="27" style="1182" customWidth="1"/>
    <col min="11777" max="11777" width="6.54296875" style="1182" customWidth="1"/>
    <col min="11778" max="11778" width="8" style="1182" customWidth="1"/>
    <col min="11779" max="12017" width="9.1796875" style="1182"/>
    <col min="12018" max="12018" width="8.54296875" style="1182" customWidth="1"/>
    <col min="12019" max="12019" width="13.54296875" style="1182" customWidth="1"/>
    <col min="12020" max="12020" width="7.81640625" style="1182" customWidth="1"/>
    <col min="12021" max="12021" width="8.453125" style="1182" customWidth="1"/>
    <col min="12022" max="12022" width="7.81640625" style="1182" customWidth="1"/>
    <col min="12023" max="12023" width="8" style="1182" customWidth="1"/>
    <col min="12024" max="12024" width="7" style="1182" customWidth="1"/>
    <col min="12025" max="12025" width="9.54296875" style="1182" customWidth="1"/>
    <col min="12026" max="12028" width="0" style="1182" hidden="1" customWidth="1"/>
    <col min="12029" max="12029" width="6.453125" style="1182" customWidth="1"/>
    <col min="12030" max="12030" width="7" style="1182" customWidth="1"/>
    <col min="12031" max="12031" width="20" style="1182" customWidth="1"/>
    <col min="12032" max="12032" width="27" style="1182" customWidth="1"/>
    <col min="12033" max="12033" width="6.54296875" style="1182" customWidth="1"/>
    <col min="12034" max="12034" width="8" style="1182" customWidth="1"/>
    <col min="12035" max="12273" width="9.1796875" style="1182"/>
    <col min="12274" max="12274" width="8.54296875" style="1182" customWidth="1"/>
    <col min="12275" max="12275" width="13.54296875" style="1182" customWidth="1"/>
    <col min="12276" max="12276" width="7.81640625" style="1182" customWidth="1"/>
    <col min="12277" max="12277" width="8.453125" style="1182" customWidth="1"/>
    <col min="12278" max="12278" width="7.81640625" style="1182" customWidth="1"/>
    <col min="12279" max="12279" width="8" style="1182" customWidth="1"/>
    <col min="12280" max="12280" width="7" style="1182" customWidth="1"/>
    <col min="12281" max="12281" width="9.54296875" style="1182" customWidth="1"/>
    <col min="12282" max="12284" width="0" style="1182" hidden="1" customWidth="1"/>
    <col min="12285" max="12285" width="6.453125" style="1182" customWidth="1"/>
    <col min="12286" max="12286" width="7" style="1182" customWidth="1"/>
    <col min="12287" max="12287" width="20" style="1182" customWidth="1"/>
    <col min="12288" max="12288" width="27" style="1182" customWidth="1"/>
    <col min="12289" max="12289" width="6.54296875" style="1182" customWidth="1"/>
    <col min="12290" max="12290" width="8" style="1182" customWidth="1"/>
    <col min="12291" max="12529" width="9.1796875" style="1182"/>
    <col min="12530" max="12530" width="8.54296875" style="1182" customWidth="1"/>
    <col min="12531" max="12531" width="13.54296875" style="1182" customWidth="1"/>
    <col min="12532" max="12532" width="7.81640625" style="1182" customWidth="1"/>
    <col min="12533" max="12533" width="8.453125" style="1182" customWidth="1"/>
    <col min="12534" max="12534" width="7.81640625" style="1182" customWidth="1"/>
    <col min="12535" max="12535" width="8" style="1182" customWidth="1"/>
    <col min="12536" max="12536" width="7" style="1182" customWidth="1"/>
    <col min="12537" max="12537" width="9.54296875" style="1182" customWidth="1"/>
    <col min="12538" max="12540" width="0" style="1182" hidden="1" customWidth="1"/>
    <col min="12541" max="12541" width="6.453125" style="1182" customWidth="1"/>
    <col min="12542" max="12542" width="7" style="1182" customWidth="1"/>
    <col min="12543" max="12543" width="20" style="1182" customWidth="1"/>
    <col min="12544" max="12544" width="27" style="1182" customWidth="1"/>
    <col min="12545" max="12545" width="6.54296875" style="1182" customWidth="1"/>
    <col min="12546" max="12546" width="8" style="1182" customWidth="1"/>
    <col min="12547" max="12785" width="9.1796875" style="1182"/>
    <col min="12786" max="12786" width="8.54296875" style="1182" customWidth="1"/>
    <col min="12787" max="12787" width="13.54296875" style="1182" customWidth="1"/>
    <col min="12788" max="12788" width="7.81640625" style="1182" customWidth="1"/>
    <col min="12789" max="12789" width="8.453125" style="1182" customWidth="1"/>
    <col min="12790" max="12790" width="7.81640625" style="1182" customWidth="1"/>
    <col min="12791" max="12791" width="8" style="1182" customWidth="1"/>
    <col min="12792" max="12792" width="7" style="1182" customWidth="1"/>
    <col min="12793" max="12793" width="9.54296875" style="1182" customWidth="1"/>
    <col min="12794" max="12796" width="0" style="1182" hidden="1" customWidth="1"/>
    <col min="12797" max="12797" width="6.453125" style="1182" customWidth="1"/>
    <col min="12798" max="12798" width="7" style="1182" customWidth="1"/>
    <col min="12799" max="12799" width="20" style="1182" customWidth="1"/>
    <col min="12800" max="12800" width="27" style="1182" customWidth="1"/>
    <col min="12801" max="12801" width="6.54296875" style="1182" customWidth="1"/>
    <col min="12802" max="12802" width="8" style="1182" customWidth="1"/>
    <col min="12803" max="13041" width="9.1796875" style="1182"/>
    <col min="13042" max="13042" width="8.54296875" style="1182" customWidth="1"/>
    <col min="13043" max="13043" width="13.54296875" style="1182" customWidth="1"/>
    <col min="13044" max="13044" width="7.81640625" style="1182" customWidth="1"/>
    <col min="13045" max="13045" width="8.453125" style="1182" customWidth="1"/>
    <col min="13046" max="13046" width="7.81640625" style="1182" customWidth="1"/>
    <col min="13047" max="13047" width="8" style="1182" customWidth="1"/>
    <col min="13048" max="13048" width="7" style="1182" customWidth="1"/>
    <col min="13049" max="13049" width="9.54296875" style="1182" customWidth="1"/>
    <col min="13050" max="13052" width="0" style="1182" hidden="1" customWidth="1"/>
    <col min="13053" max="13053" width="6.453125" style="1182" customWidth="1"/>
    <col min="13054" max="13054" width="7" style="1182" customWidth="1"/>
    <col min="13055" max="13055" width="20" style="1182" customWidth="1"/>
    <col min="13056" max="13056" width="27" style="1182" customWidth="1"/>
    <col min="13057" max="13057" width="6.54296875" style="1182" customWidth="1"/>
    <col min="13058" max="13058" width="8" style="1182" customWidth="1"/>
    <col min="13059" max="13297" width="9.1796875" style="1182"/>
    <col min="13298" max="13298" width="8.54296875" style="1182" customWidth="1"/>
    <col min="13299" max="13299" width="13.54296875" style="1182" customWidth="1"/>
    <col min="13300" max="13300" width="7.81640625" style="1182" customWidth="1"/>
    <col min="13301" max="13301" width="8.453125" style="1182" customWidth="1"/>
    <col min="13302" max="13302" width="7.81640625" style="1182" customWidth="1"/>
    <col min="13303" max="13303" width="8" style="1182" customWidth="1"/>
    <col min="13304" max="13304" width="7" style="1182" customWidth="1"/>
    <col min="13305" max="13305" width="9.54296875" style="1182" customWidth="1"/>
    <col min="13306" max="13308" width="0" style="1182" hidden="1" customWidth="1"/>
    <col min="13309" max="13309" width="6.453125" style="1182" customWidth="1"/>
    <col min="13310" max="13310" width="7" style="1182" customWidth="1"/>
    <col min="13311" max="13311" width="20" style="1182" customWidth="1"/>
    <col min="13312" max="13312" width="27" style="1182" customWidth="1"/>
    <col min="13313" max="13313" width="6.54296875" style="1182" customWidth="1"/>
    <col min="13314" max="13314" width="8" style="1182" customWidth="1"/>
    <col min="13315" max="13553" width="9.1796875" style="1182"/>
    <col min="13554" max="13554" width="8.54296875" style="1182" customWidth="1"/>
    <col min="13555" max="13555" width="13.54296875" style="1182" customWidth="1"/>
    <col min="13556" max="13556" width="7.81640625" style="1182" customWidth="1"/>
    <col min="13557" max="13557" width="8.453125" style="1182" customWidth="1"/>
    <col min="13558" max="13558" width="7.81640625" style="1182" customWidth="1"/>
    <col min="13559" max="13559" width="8" style="1182" customWidth="1"/>
    <col min="13560" max="13560" width="7" style="1182" customWidth="1"/>
    <col min="13561" max="13561" width="9.54296875" style="1182" customWidth="1"/>
    <col min="13562" max="13564" width="0" style="1182" hidden="1" customWidth="1"/>
    <col min="13565" max="13565" width="6.453125" style="1182" customWidth="1"/>
    <col min="13566" max="13566" width="7" style="1182" customWidth="1"/>
    <col min="13567" max="13567" width="20" style="1182" customWidth="1"/>
    <col min="13568" max="13568" width="27" style="1182" customWidth="1"/>
    <col min="13569" max="13569" width="6.54296875" style="1182" customWidth="1"/>
    <col min="13570" max="13570" width="8" style="1182" customWidth="1"/>
    <col min="13571" max="13809" width="9.1796875" style="1182"/>
    <col min="13810" max="13810" width="8.54296875" style="1182" customWidth="1"/>
    <col min="13811" max="13811" width="13.54296875" style="1182" customWidth="1"/>
    <col min="13812" max="13812" width="7.81640625" style="1182" customWidth="1"/>
    <col min="13813" max="13813" width="8.453125" style="1182" customWidth="1"/>
    <col min="13814" max="13814" width="7.81640625" style="1182" customWidth="1"/>
    <col min="13815" max="13815" width="8" style="1182" customWidth="1"/>
    <col min="13816" max="13816" width="7" style="1182" customWidth="1"/>
    <col min="13817" max="13817" width="9.54296875" style="1182" customWidth="1"/>
    <col min="13818" max="13820" width="0" style="1182" hidden="1" customWidth="1"/>
    <col min="13821" max="13821" width="6.453125" style="1182" customWidth="1"/>
    <col min="13822" max="13822" width="7" style="1182" customWidth="1"/>
    <col min="13823" max="13823" width="20" style="1182" customWidth="1"/>
    <col min="13824" max="13824" width="27" style="1182" customWidth="1"/>
    <col min="13825" max="13825" width="6.54296875" style="1182" customWidth="1"/>
    <col min="13826" max="13826" width="8" style="1182" customWidth="1"/>
    <col min="13827" max="14065" width="9.1796875" style="1182"/>
    <col min="14066" max="14066" width="8.54296875" style="1182" customWidth="1"/>
    <col min="14067" max="14067" width="13.54296875" style="1182" customWidth="1"/>
    <col min="14068" max="14068" width="7.81640625" style="1182" customWidth="1"/>
    <col min="14069" max="14069" width="8.453125" style="1182" customWidth="1"/>
    <col min="14070" max="14070" width="7.81640625" style="1182" customWidth="1"/>
    <col min="14071" max="14071" width="8" style="1182" customWidth="1"/>
    <col min="14072" max="14072" width="7" style="1182" customWidth="1"/>
    <col min="14073" max="14073" width="9.54296875" style="1182" customWidth="1"/>
    <col min="14074" max="14076" width="0" style="1182" hidden="1" customWidth="1"/>
    <col min="14077" max="14077" width="6.453125" style="1182" customWidth="1"/>
    <col min="14078" max="14078" width="7" style="1182" customWidth="1"/>
    <col min="14079" max="14079" width="20" style="1182" customWidth="1"/>
    <col min="14080" max="14080" width="27" style="1182" customWidth="1"/>
    <col min="14081" max="14081" width="6.54296875" style="1182" customWidth="1"/>
    <col min="14082" max="14082" width="8" style="1182" customWidth="1"/>
    <col min="14083" max="14321" width="9.1796875" style="1182"/>
    <col min="14322" max="14322" width="8.54296875" style="1182" customWidth="1"/>
    <col min="14323" max="14323" width="13.54296875" style="1182" customWidth="1"/>
    <col min="14324" max="14324" width="7.81640625" style="1182" customWidth="1"/>
    <col min="14325" max="14325" width="8.453125" style="1182" customWidth="1"/>
    <col min="14326" max="14326" width="7.81640625" style="1182" customWidth="1"/>
    <col min="14327" max="14327" width="8" style="1182" customWidth="1"/>
    <col min="14328" max="14328" width="7" style="1182" customWidth="1"/>
    <col min="14329" max="14329" width="9.54296875" style="1182" customWidth="1"/>
    <col min="14330" max="14332" width="0" style="1182" hidden="1" customWidth="1"/>
    <col min="14333" max="14333" width="6.453125" style="1182" customWidth="1"/>
    <col min="14334" max="14334" width="7" style="1182" customWidth="1"/>
    <col min="14335" max="14335" width="20" style="1182" customWidth="1"/>
    <col min="14336" max="14336" width="27" style="1182" customWidth="1"/>
    <col min="14337" max="14337" width="6.54296875" style="1182" customWidth="1"/>
    <col min="14338" max="14338" width="8" style="1182" customWidth="1"/>
    <col min="14339" max="14577" width="9.1796875" style="1182"/>
    <col min="14578" max="14578" width="8.54296875" style="1182" customWidth="1"/>
    <col min="14579" max="14579" width="13.54296875" style="1182" customWidth="1"/>
    <col min="14580" max="14580" width="7.81640625" style="1182" customWidth="1"/>
    <col min="14581" max="14581" width="8.453125" style="1182" customWidth="1"/>
    <col min="14582" max="14582" width="7.81640625" style="1182" customWidth="1"/>
    <col min="14583" max="14583" width="8" style="1182" customWidth="1"/>
    <col min="14584" max="14584" width="7" style="1182" customWidth="1"/>
    <col min="14585" max="14585" width="9.54296875" style="1182" customWidth="1"/>
    <col min="14586" max="14588" width="0" style="1182" hidden="1" customWidth="1"/>
    <col min="14589" max="14589" width="6.453125" style="1182" customWidth="1"/>
    <col min="14590" max="14590" width="7" style="1182" customWidth="1"/>
    <col min="14591" max="14591" width="20" style="1182" customWidth="1"/>
    <col min="14592" max="14592" width="27" style="1182" customWidth="1"/>
    <col min="14593" max="14593" width="6.54296875" style="1182" customWidth="1"/>
    <col min="14594" max="14594" width="8" style="1182" customWidth="1"/>
    <col min="14595" max="14833" width="9.1796875" style="1182"/>
    <col min="14834" max="14834" width="8.54296875" style="1182" customWidth="1"/>
    <col min="14835" max="14835" width="13.54296875" style="1182" customWidth="1"/>
    <col min="14836" max="14836" width="7.81640625" style="1182" customWidth="1"/>
    <col min="14837" max="14837" width="8.453125" style="1182" customWidth="1"/>
    <col min="14838" max="14838" width="7.81640625" style="1182" customWidth="1"/>
    <col min="14839" max="14839" width="8" style="1182" customWidth="1"/>
    <col min="14840" max="14840" width="7" style="1182" customWidth="1"/>
    <col min="14841" max="14841" width="9.54296875" style="1182" customWidth="1"/>
    <col min="14842" max="14844" width="0" style="1182" hidden="1" customWidth="1"/>
    <col min="14845" max="14845" width="6.453125" style="1182" customWidth="1"/>
    <col min="14846" max="14846" width="7" style="1182" customWidth="1"/>
    <col min="14847" max="14847" width="20" style="1182" customWidth="1"/>
    <col min="14848" max="14848" width="27" style="1182" customWidth="1"/>
    <col min="14849" max="14849" width="6.54296875" style="1182" customWidth="1"/>
    <col min="14850" max="14850" width="8" style="1182" customWidth="1"/>
    <col min="14851" max="15089" width="9.1796875" style="1182"/>
    <col min="15090" max="15090" width="8.54296875" style="1182" customWidth="1"/>
    <col min="15091" max="15091" width="13.54296875" style="1182" customWidth="1"/>
    <col min="15092" max="15092" width="7.81640625" style="1182" customWidth="1"/>
    <col min="15093" max="15093" width="8.453125" style="1182" customWidth="1"/>
    <col min="15094" max="15094" width="7.81640625" style="1182" customWidth="1"/>
    <col min="15095" max="15095" width="8" style="1182" customWidth="1"/>
    <col min="15096" max="15096" width="7" style="1182" customWidth="1"/>
    <col min="15097" max="15097" width="9.54296875" style="1182" customWidth="1"/>
    <col min="15098" max="15100" width="0" style="1182" hidden="1" customWidth="1"/>
    <col min="15101" max="15101" width="6.453125" style="1182" customWidth="1"/>
    <col min="15102" max="15102" width="7" style="1182" customWidth="1"/>
    <col min="15103" max="15103" width="20" style="1182" customWidth="1"/>
    <col min="15104" max="15104" width="27" style="1182" customWidth="1"/>
    <col min="15105" max="15105" width="6.54296875" style="1182" customWidth="1"/>
    <col min="15106" max="15106" width="8" style="1182" customWidth="1"/>
    <col min="15107" max="15345" width="9.1796875" style="1182"/>
    <col min="15346" max="15346" width="8.54296875" style="1182" customWidth="1"/>
    <col min="15347" max="15347" width="13.54296875" style="1182" customWidth="1"/>
    <col min="15348" max="15348" width="7.81640625" style="1182" customWidth="1"/>
    <col min="15349" max="15349" width="8.453125" style="1182" customWidth="1"/>
    <col min="15350" max="15350" width="7.81640625" style="1182" customWidth="1"/>
    <col min="15351" max="15351" width="8" style="1182" customWidth="1"/>
    <col min="15352" max="15352" width="7" style="1182" customWidth="1"/>
    <col min="15353" max="15353" width="9.54296875" style="1182" customWidth="1"/>
    <col min="15354" max="15356" width="0" style="1182" hidden="1" customWidth="1"/>
    <col min="15357" max="15357" width="6.453125" style="1182" customWidth="1"/>
    <col min="15358" max="15358" width="7" style="1182" customWidth="1"/>
    <col min="15359" max="15359" width="20" style="1182" customWidth="1"/>
    <col min="15360" max="15360" width="27" style="1182" customWidth="1"/>
    <col min="15361" max="15361" width="6.54296875" style="1182" customWidth="1"/>
    <col min="15362" max="15362" width="8" style="1182" customWidth="1"/>
    <col min="15363" max="15601" width="9.1796875" style="1182"/>
    <col min="15602" max="15602" width="8.54296875" style="1182" customWidth="1"/>
    <col min="15603" max="15603" width="13.54296875" style="1182" customWidth="1"/>
    <col min="15604" max="15604" width="7.81640625" style="1182" customWidth="1"/>
    <col min="15605" max="15605" width="8.453125" style="1182" customWidth="1"/>
    <col min="15606" max="15606" width="7.81640625" style="1182" customWidth="1"/>
    <col min="15607" max="15607" width="8" style="1182" customWidth="1"/>
    <col min="15608" max="15608" width="7" style="1182" customWidth="1"/>
    <col min="15609" max="15609" width="9.54296875" style="1182" customWidth="1"/>
    <col min="15610" max="15612" width="0" style="1182" hidden="1" customWidth="1"/>
    <col min="15613" max="15613" width="6.453125" style="1182" customWidth="1"/>
    <col min="15614" max="15614" width="7" style="1182" customWidth="1"/>
    <col min="15615" max="15615" width="20" style="1182" customWidth="1"/>
    <col min="15616" max="15616" width="27" style="1182" customWidth="1"/>
    <col min="15617" max="15617" width="6.54296875" style="1182" customWidth="1"/>
    <col min="15618" max="15618" width="8" style="1182" customWidth="1"/>
    <col min="15619" max="15857" width="9.1796875" style="1182"/>
    <col min="15858" max="15858" width="8.54296875" style="1182" customWidth="1"/>
    <col min="15859" max="15859" width="13.54296875" style="1182" customWidth="1"/>
    <col min="15860" max="15860" width="7.81640625" style="1182" customWidth="1"/>
    <col min="15861" max="15861" width="8.453125" style="1182" customWidth="1"/>
    <col min="15862" max="15862" width="7.81640625" style="1182" customWidth="1"/>
    <col min="15863" max="15863" width="8" style="1182" customWidth="1"/>
    <col min="15864" max="15864" width="7" style="1182" customWidth="1"/>
    <col min="15865" max="15865" width="9.54296875" style="1182" customWidth="1"/>
    <col min="15866" max="15868" width="0" style="1182" hidden="1" customWidth="1"/>
    <col min="15869" max="15869" width="6.453125" style="1182" customWidth="1"/>
    <col min="15870" max="15870" width="7" style="1182" customWidth="1"/>
    <col min="15871" max="15871" width="20" style="1182" customWidth="1"/>
    <col min="15872" max="15872" width="27" style="1182" customWidth="1"/>
    <col min="15873" max="15873" width="6.54296875" style="1182" customWidth="1"/>
    <col min="15874" max="15874" width="8" style="1182" customWidth="1"/>
    <col min="15875" max="16113" width="9.1796875" style="1182"/>
    <col min="16114" max="16114" width="8.54296875" style="1182" customWidth="1"/>
    <col min="16115" max="16115" width="13.54296875" style="1182" customWidth="1"/>
    <col min="16116" max="16116" width="7.81640625" style="1182" customWidth="1"/>
    <col min="16117" max="16117" width="8.453125" style="1182" customWidth="1"/>
    <col min="16118" max="16118" width="7.81640625" style="1182" customWidth="1"/>
    <col min="16119" max="16119" width="8" style="1182" customWidth="1"/>
    <col min="16120" max="16120" width="7" style="1182" customWidth="1"/>
    <col min="16121" max="16121" width="9.54296875" style="1182" customWidth="1"/>
    <col min="16122" max="16124" width="0" style="1182" hidden="1" customWidth="1"/>
    <col min="16125" max="16125" width="6.453125" style="1182" customWidth="1"/>
    <col min="16126" max="16126" width="7" style="1182" customWidth="1"/>
    <col min="16127" max="16127" width="20" style="1182" customWidth="1"/>
    <col min="16128" max="16128" width="27" style="1182" customWidth="1"/>
    <col min="16129" max="16129" width="6.54296875" style="1182" customWidth="1"/>
    <col min="16130" max="16130" width="8" style="1182" customWidth="1"/>
    <col min="16131" max="16382" width="9.1796875" style="1182"/>
    <col min="16383" max="16384" width="9.1796875" style="1182" customWidth="1"/>
  </cols>
  <sheetData>
    <row r="1" spans="2:14" s="1180" customFormat="1" ht="13.5">
      <c r="C1" s="205"/>
      <c r="D1" s="205"/>
      <c r="E1" s="205"/>
      <c r="F1" s="205"/>
      <c r="G1" s="205"/>
      <c r="H1" s="205"/>
      <c r="I1" s="1181"/>
      <c r="J1" s="1181"/>
    </row>
    <row r="2" spans="2:14" s="1180" customFormat="1" ht="13.5">
      <c r="C2" s="1188"/>
      <c r="D2" s="1188"/>
      <c r="E2" s="1188"/>
      <c r="F2" s="1188"/>
      <c r="G2" s="1188"/>
      <c r="H2" s="1188"/>
      <c r="I2" s="1181"/>
      <c r="J2" s="1181"/>
    </row>
    <row r="3" spans="2:14" s="1180" customFormat="1" ht="13.5">
      <c r="B3" s="1189" t="s">
        <v>317</v>
      </c>
      <c r="C3" s="1190"/>
      <c r="D3" s="1191"/>
      <c r="E3" s="1191"/>
      <c r="F3" s="1191"/>
      <c r="G3" s="1191"/>
      <c r="H3" s="1191"/>
      <c r="I3" s="1197"/>
      <c r="J3" s="1197"/>
      <c r="K3" s="1191"/>
    </row>
    <row r="4" spans="2:14" s="1180" customFormat="1" ht="14" thickBot="1">
      <c r="B4" s="1192"/>
      <c r="C4" s="1193"/>
      <c r="D4" s="1193"/>
      <c r="E4" s="1194"/>
      <c r="F4" s="1193"/>
      <c r="G4" s="1193"/>
      <c r="H4" s="1194"/>
      <c r="I4" s="1198"/>
      <c r="J4" s="1198"/>
      <c r="K4" s="1194"/>
    </row>
    <row r="5" spans="2:14" ht="27.5" thickBot="1">
      <c r="B5" s="16" t="s">
        <v>6409</v>
      </c>
      <c r="C5" s="144" t="s">
        <v>6410</v>
      </c>
      <c r="D5" s="25" t="s">
        <v>6411</v>
      </c>
      <c r="E5" s="144" t="s">
        <v>6412</v>
      </c>
      <c r="F5" s="144" t="s">
        <v>6413</v>
      </c>
      <c r="G5" s="144" t="s">
        <v>6414</v>
      </c>
      <c r="H5" s="144" t="s">
        <v>6415</v>
      </c>
      <c r="I5" s="1199" t="s">
        <v>365</v>
      </c>
      <c r="J5" s="1199" t="s">
        <v>322</v>
      </c>
      <c r="K5" s="144" t="s">
        <v>6416</v>
      </c>
      <c r="L5" s="144" t="s">
        <v>6417</v>
      </c>
      <c r="M5" s="1183"/>
      <c r="N5" s="1183"/>
    </row>
    <row r="6" spans="2:14" ht="14.25" customHeight="1">
      <c r="B6" s="1410" t="s">
        <v>6418</v>
      </c>
      <c r="C6" s="304" t="s">
        <v>335</v>
      </c>
      <c r="D6" s="304" t="s">
        <v>404</v>
      </c>
      <c r="E6" s="114" t="s">
        <v>324</v>
      </c>
      <c r="F6" s="228">
        <v>41395</v>
      </c>
      <c r="G6" s="228">
        <v>46447</v>
      </c>
      <c r="H6" s="719" t="s">
        <v>325</v>
      </c>
      <c r="I6" s="1200">
        <v>130.316</v>
      </c>
      <c r="J6" s="750">
        <v>419.04000002805429</v>
      </c>
      <c r="K6" s="114" t="s">
        <v>6419</v>
      </c>
      <c r="L6" s="114" t="s">
        <v>6420</v>
      </c>
      <c r="M6" s="1183"/>
      <c r="N6" s="1183"/>
    </row>
    <row r="7" spans="2:14" s="1183" customFormat="1" ht="14.5" customHeight="1">
      <c r="B7" s="1386"/>
      <c r="C7" s="1324" t="s">
        <v>1698</v>
      </c>
      <c r="D7" s="1324" t="s">
        <v>1693</v>
      </c>
      <c r="E7" s="942" t="s">
        <v>336</v>
      </c>
      <c r="F7" s="1256">
        <v>45456</v>
      </c>
      <c r="G7" s="1256">
        <v>45795</v>
      </c>
      <c r="H7" s="1325" t="s">
        <v>6421</v>
      </c>
      <c r="I7" s="1330">
        <v>60</v>
      </c>
      <c r="J7" s="1331">
        <v>1649.37</v>
      </c>
      <c r="K7" s="942" t="s">
        <v>6422</v>
      </c>
      <c r="L7" s="942" t="s">
        <v>6423</v>
      </c>
    </row>
    <row r="8" spans="2:14" s="1183" customFormat="1" ht="14.5" customHeight="1">
      <c r="B8" s="1386"/>
      <c r="C8" s="304" t="s">
        <v>6424</v>
      </c>
      <c r="D8" s="304" t="s">
        <v>1694</v>
      </c>
      <c r="E8" s="114" t="s">
        <v>6425</v>
      </c>
      <c r="F8" s="228">
        <v>45456</v>
      </c>
      <c r="G8" s="228">
        <v>45795</v>
      </c>
      <c r="H8" s="719" t="s">
        <v>6426</v>
      </c>
      <c r="I8" s="1200">
        <v>60</v>
      </c>
      <c r="J8" s="1200">
        <v>1651.4199999999998</v>
      </c>
      <c r="K8" s="114" t="s">
        <v>6427</v>
      </c>
      <c r="L8" s="114" t="s">
        <v>6428</v>
      </c>
    </row>
    <row r="9" spans="2:14" s="1183" customFormat="1" ht="14.5" customHeight="1">
      <c r="B9" s="1386"/>
      <c r="C9" s="225" t="s">
        <v>6429</v>
      </c>
      <c r="D9" s="225" t="s">
        <v>1695</v>
      </c>
      <c r="E9" s="226" t="s">
        <v>6430</v>
      </c>
      <c r="F9" s="227">
        <v>45456</v>
      </c>
      <c r="G9" s="227">
        <v>45795</v>
      </c>
      <c r="H9" s="176" t="s">
        <v>6431</v>
      </c>
      <c r="I9" s="749">
        <v>60</v>
      </c>
      <c r="J9" s="1202">
        <v>1509.29</v>
      </c>
      <c r="K9" s="226" t="s">
        <v>6432</v>
      </c>
      <c r="L9" s="226" t="s">
        <v>6433</v>
      </c>
    </row>
    <row r="10" spans="2:14" s="1183" customFormat="1" ht="14.5" customHeight="1">
      <c r="B10" s="1386"/>
      <c r="C10" s="304" t="s">
        <v>6434</v>
      </c>
      <c r="D10" s="304" t="s">
        <v>1696</v>
      </c>
      <c r="E10" s="114" t="s">
        <v>6435</v>
      </c>
      <c r="F10" s="228">
        <v>45456</v>
      </c>
      <c r="G10" s="228">
        <v>45795</v>
      </c>
      <c r="H10" s="719" t="s">
        <v>6436</v>
      </c>
      <c r="I10" s="1200">
        <v>60</v>
      </c>
      <c r="J10" s="1200">
        <v>1514.41</v>
      </c>
      <c r="K10" s="114" t="s">
        <v>6437</v>
      </c>
      <c r="L10" s="114" t="s">
        <v>6438</v>
      </c>
    </row>
    <row r="11" spans="2:14" s="1183" customFormat="1" ht="14.5" customHeight="1">
      <c r="B11" s="1386"/>
      <c r="C11" s="225" t="s">
        <v>6439</v>
      </c>
      <c r="D11" s="225" t="s">
        <v>1697</v>
      </c>
      <c r="E11" s="226" t="s">
        <v>6440</v>
      </c>
      <c r="F11" s="227">
        <v>45456</v>
      </c>
      <c r="G11" s="227">
        <v>45795</v>
      </c>
      <c r="H11" s="176" t="s">
        <v>6441</v>
      </c>
      <c r="I11" s="749">
        <v>65</v>
      </c>
      <c r="J11" s="1202">
        <v>1547.1599999999999</v>
      </c>
      <c r="K11" s="226" t="s">
        <v>6442</v>
      </c>
      <c r="L11" s="226" t="s">
        <v>6443</v>
      </c>
    </row>
    <row r="12" spans="2:14" s="1183" customFormat="1" ht="14.5" customHeight="1">
      <c r="B12" s="1386"/>
      <c r="C12" s="304" t="s">
        <v>6444</v>
      </c>
      <c r="D12" s="304" t="s">
        <v>1699</v>
      </c>
      <c r="E12" s="114" t="s">
        <v>6445</v>
      </c>
      <c r="F12" s="228">
        <v>45456</v>
      </c>
      <c r="G12" s="228" t="s">
        <v>1700</v>
      </c>
      <c r="H12" s="719" t="s">
        <v>6446</v>
      </c>
      <c r="I12" s="1200">
        <v>145</v>
      </c>
      <c r="J12" s="1200">
        <v>662.4</v>
      </c>
      <c r="K12" s="114" t="s">
        <v>6447</v>
      </c>
      <c r="L12" s="114" t="s">
        <v>6448</v>
      </c>
    </row>
    <row r="13" spans="2:14" ht="14.5" customHeight="1">
      <c r="B13" s="1386"/>
      <c r="C13" s="225" t="s">
        <v>337</v>
      </c>
      <c r="D13" s="225" t="s">
        <v>405</v>
      </c>
      <c r="E13" s="226" t="s">
        <v>6449</v>
      </c>
      <c r="F13" s="227">
        <v>43439</v>
      </c>
      <c r="G13" s="227">
        <v>47817</v>
      </c>
      <c r="H13" s="176" t="s">
        <v>6450</v>
      </c>
      <c r="I13" s="749">
        <v>1.22</v>
      </c>
      <c r="J13" s="1202">
        <v>1425.3499983474533</v>
      </c>
      <c r="K13" s="226" t="s">
        <v>6451</v>
      </c>
      <c r="L13" s="226" t="s">
        <v>6452</v>
      </c>
      <c r="M13" s="1183"/>
      <c r="N13" s="1183"/>
    </row>
    <row r="14" spans="2:14" ht="14.5" customHeight="1">
      <c r="B14" s="1386"/>
      <c r="C14" s="304" t="s">
        <v>338</v>
      </c>
      <c r="D14" s="304" t="s">
        <v>406</v>
      </c>
      <c r="E14" s="114" t="s">
        <v>6453</v>
      </c>
      <c r="F14" s="228">
        <v>43439</v>
      </c>
      <c r="G14" s="228">
        <v>47817</v>
      </c>
      <c r="H14" s="719" t="s">
        <v>6454</v>
      </c>
      <c r="I14" s="1200">
        <v>1.33</v>
      </c>
      <c r="J14" s="1200">
        <v>1415.9500020209368</v>
      </c>
      <c r="K14" s="114" t="s">
        <v>6455</v>
      </c>
      <c r="L14" s="114" t="s">
        <v>6456</v>
      </c>
      <c r="M14" s="1183"/>
      <c r="N14" s="1183"/>
    </row>
    <row r="15" spans="2:14" ht="14.5" customHeight="1">
      <c r="B15" s="1386"/>
      <c r="C15" s="225" t="s">
        <v>339</v>
      </c>
      <c r="D15" s="225" t="s">
        <v>407</v>
      </c>
      <c r="E15" s="226" t="s">
        <v>6457</v>
      </c>
      <c r="F15" s="227">
        <v>43439</v>
      </c>
      <c r="G15" s="227">
        <v>47817</v>
      </c>
      <c r="H15" s="176" t="s">
        <v>6458</v>
      </c>
      <c r="I15" s="749">
        <v>3.7509999999999999</v>
      </c>
      <c r="J15" s="1202">
        <v>1417.9100029380361</v>
      </c>
      <c r="K15" s="226" t="s">
        <v>6459</v>
      </c>
      <c r="L15" s="226" t="s">
        <v>6460</v>
      </c>
      <c r="M15" s="1183"/>
      <c r="N15" s="1183"/>
    </row>
    <row r="16" spans="2:14" ht="14.5" customHeight="1">
      <c r="B16" s="1386"/>
      <c r="C16" s="304" t="s">
        <v>340</v>
      </c>
      <c r="D16" s="304" t="s">
        <v>408</v>
      </c>
      <c r="E16" s="114" t="s">
        <v>6461</v>
      </c>
      <c r="F16" s="228">
        <v>43439</v>
      </c>
      <c r="G16" s="228">
        <v>47817</v>
      </c>
      <c r="H16" s="719" t="s">
        <v>6462</v>
      </c>
      <c r="I16" s="1200">
        <v>2.4489999999999998</v>
      </c>
      <c r="J16" s="1200">
        <v>1399.1599958284392</v>
      </c>
      <c r="K16" s="114" t="s">
        <v>6463</v>
      </c>
      <c r="L16" s="114" t="s">
        <v>6464</v>
      </c>
      <c r="M16" s="1183"/>
      <c r="N16" s="1183"/>
    </row>
    <row r="17" spans="2:14" ht="14.5" customHeight="1">
      <c r="B17" s="1386"/>
      <c r="C17" s="1339" t="s">
        <v>409</v>
      </c>
      <c r="D17" s="1340" t="s">
        <v>420</v>
      </c>
      <c r="E17" s="1341" t="s">
        <v>6465</v>
      </c>
      <c r="F17" s="1342">
        <v>43833</v>
      </c>
      <c r="G17" s="1342">
        <v>47817</v>
      </c>
      <c r="H17" s="1343" t="s">
        <v>6466</v>
      </c>
      <c r="I17" s="1344">
        <v>13.882999999999999</v>
      </c>
      <c r="J17" s="1345">
        <v>982.80999972891561</v>
      </c>
      <c r="K17" s="1341" t="s">
        <v>6467</v>
      </c>
      <c r="L17" s="1341" t="s">
        <v>6468</v>
      </c>
      <c r="M17" s="1183"/>
      <c r="N17" s="1183"/>
    </row>
    <row r="18" spans="2:14" ht="14.5" customHeight="1" thickBot="1">
      <c r="B18" s="1411"/>
      <c r="C18" s="304" t="s">
        <v>992</v>
      </c>
      <c r="D18" s="304" t="s">
        <v>6469</v>
      </c>
      <c r="E18" s="114" t="s">
        <v>6470</v>
      </c>
      <c r="F18" s="228">
        <v>42005</v>
      </c>
      <c r="G18" s="228">
        <v>52962</v>
      </c>
      <c r="H18" s="742" t="s">
        <v>7325</v>
      </c>
      <c r="I18" s="1337">
        <v>576</v>
      </c>
      <c r="J18" s="1338">
        <v>128.82421778307923</v>
      </c>
      <c r="K18" s="114" t="s">
        <v>6471</v>
      </c>
      <c r="L18" s="114" t="s">
        <v>6472</v>
      </c>
      <c r="M18" s="1183"/>
      <c r="N18" s="1183"/>
    </row>
    <row r="19" spans="2:14" ht="15" customHeight="1">
      <c r="B19" s="1408" t="s">
        <v>6473</v>
      </c>
      <c r="C19" s="743" t="s">
        <v>327</v>
      </c>
      <c r="D19" s="743" t="s">
        <v>328</v>
      </c>
      <c r="E19" s="744" t="s">
        <v>6474</v>
      </c>
      <c r="F19" s="745">
        <v>40179</v>
      </c>
      <c r="G19" s="745">
        <v>51135</v>
      </c>
      <c r="H19" s="744" t="s">
        <v>370</v>
      </c>
      <c r="I19" s="1201">
        <v>37.001999999999995</v>
      </c>
      <c r="J19" s="1201">
        <v>310.45898623036499</v>
      </c>
      <c r="K19" s="744" t="s">
        <v>6475</v>
      </c>
      <c r="L19" s="744" t="s">
        <v>6476</v>
      </c>
      <c r="M19" s="1183"/>
      <c r="N19" s="1183"/>
    </row>
    <row r="20" spans="2:14" ht="15" customHeight="1">
      <c r="B20" s="1393"/>
      <c r="C20" s="304" t="s">
        <v>329</v>
      </c>
      <c r="D20" s="304" t="s">
        <v>330</v>
      </c>
      <c r="E20" s="114" t="s">
        <v>6477</v>
      </c>
      <c r="F20" s="228">
        <v>40544</v>
      </c>
      <c r="G20" s="228">
        <v>51501</v>
      </c>
      <c r="H20" s="114" t="s">
        <v>6478</v>
      </c>
      <c r="I20" s="750">
        <v>94.077999999999989</v>
      </c>
      <c r="J20" s="750">
        <v>302.84350794839594</v>
      </c>
      <c r="K20" s="114" t="s">
        <v>6479</v>
      </c>
      <c r="L20" s="114" t="s">
        <v>6480</v>
      </c>
      <c r="M20" s="1183"/>
      <c r="N20" s="1183"/>
    </row>
    <row r="21" spans="2:14" ht="15" customHeight="1">
      <c r="B21" s="1393"/>
      <c r="C21" s="225" t="s">
        <v>331</v>
      </c>
      <c r="D21" s="225" t="s">
        <v>332</v>
      </c>
      <c r="E21" s="226" t="s">
        <v>6481</v>
      </c>
      <c r="F21" s="227">
        <v>40909</v>
      </c>
      <c r="G21" s="227">
        <v>51866</v>
      </c>
      <c r="H21" s="226" t="s">
        <v>6482</v>
      </c>
      <c r="I21" s="1202">
        <v>36</v>
      </c>
      <c r="J21" s="1202">
        <v>325.59928841402461</v>
      </c>
      <c r="K21" s="226" t="s">
        <v>6483</v>
      </c>
      <c r="L21" s="226" t="s">
        <v>6484</v>
      </c>
    </row>
    <row r="22" spans="2:14" ht="15" customHeight="1">
      <c r="B22" s="1393"/>
      <c r="C22" s="304" t="s">
        <v>333</v>
      </c>
      <c r="D22" s="304" t="s">
        <v>421</v>
      </c>
      <c r="E22" s="114" t="s">
        <v>334</v>
      </c>
      <c r="F22" s="228">
        <v>41091</v>
      </c>
      <c r="G22" s="228">
        <v>48395</v>
      </c>
      <c r="H22" s="114" t="s">
        <v>6485</v>
      </c>
      <c r="I22" s="750">
        <v>11</v>
      </c>
      <c r="J22" s="750">
        <v>295.67506288858505</v>
      </c>
      <c r="K22" s="114" t="s">
        <v>6486</v>
      </c>
      <c r="L22" s="114" t="s">
        <v>6487</v>
      </c>
    </row>
    <row r="23" spans="2:14" ht="15" customHeight="1">
      <c r="B23" s="1393"/>
      <c r="C23" s="225" t="s">
        <v>6488</v>
      </c>
      <c r="D23" s="225" t="s">
        <v>422</v>
      </c>
      <c r="E23" s="226" t="s">
        <v>6489</v>
      </c>
      <c r="F23" s="227">
        <v>41091</v>
      </c>
      <c r="G23" s="227">
        <v>48395</v>
      </c>
      <c r="H23" s="226" t="s">
        <v>6490</v>
      </c>
      <c r="I23" s="1202">
        <v>11</v>
      </c>
      <c r="J23" s="1202">
        <v>286.80488370939509</v>
      </c>
      <c r="K23" s="226" t="s">
        <v>6491</v>
      </c>
      <c r="L23" s="226" t="s">
        <v>6492</v>
      </c>
    </row>
    <row r="24" spans="2:14" ht="15.75" customHeight="1" thickBot="1">
      <c r="B24" s="1409"/>
      <c r="C24" s="1326" t="s">
        <v>6493</v>
      </c>
      <c r="D24" s="1326" t="s">
        <v>423</v>
      </c>
      <c r="E24" s="1327" t="s">
        <v>6494</v>
      </c>
      <c r="F24" s="1328">
        <v>41091</v>
      </c>
      <c r="G24" s="1328">
        <v>48395</v>
      </c>
      <c r="H24" s="1327" t="s">
        <v>6495</v>
      </c>
      <c r="I24" s="1329">
        <v>11</v>
      </c>
      <c r="J24" s="1329">
        <v>295.67478376932257</v>
      </c>
      <c r="K24" s="1327" t="s">
        <v>6496</v>
      </c>
      <c r="L24" s="1327" t="s">
        <v>6497</v>
      </c>
    </row>
    <row r="25" spans="2:14" ht="15" customHeight="1">
      <c r="B25" s="1412" t="s">
        <v>6498</v>
      </c>
      <c r="C25" s="743" t="s">
        <v>488</v>
      </c>
      <c r="D25" s="743" t="s">
        <v>6499</v>
      </c>
      <c r="E25" s="744" t="s">
        <v>6500</v>
      </c>
      <c r="F25" s="745">
        <v>42248</v>
      </c>
      <c r="G25" s="745">
        <v>49552</v>
      </c>
      <c r="H25" s="722" t="s">
        <v>345</v>
      </c>
      <c r="I25" s="1203">
        <v>2.6</v>
      </c>
      <c r="J25" s="1203">
        <v>198.1</v>
      </c>
      <c r="K25" s="744" t="s">
        <v>6501</v>
      </c>
      <c r="L25" s="744" t="s">
        <v>6502</v>
      </c>
    </row>
    <row r="26" spans="2:14" ht="14.5" customHeight="1">
      <c r="B26" s="1413"/>
      <c r="C26" s="304" t="s">
        <v>6503</v>
      </c>
      <c r="D26" s="304" t="s">
        <v>6504</v>
      </c>
      <c r="E26" s="114" t="s">
        <v>6505</v>
      </c>
      <c r="F26" s="228">
        <v>42248</v>
      </c>
      <c r="G26" s="228">
        <v>49552</v>
      </c>
      <c r="H26" s="719" t="s">
        <v>6506</v>
      </c>
      <c r="I26" s="1200">
        <v>4.9000000000000004</v>
      </c>
      <c r="J26" s="750">
        <v>198.1</v>
      </c>
      <c r="K26" s="114" t="s">
        <v>6507</v>
      </c>
      <c r="L26" s="114" t="s">
        <v>6508</v>
      </c>
    </row>
    <row r="27" spans="2:14" ht="14.5" customHeight="1">
      <c r="B27" s="1413"/>
      <c r="C27" s="225" t="s">
        <v>6509</v>
      </c>
      <c r="D27" s="225" t="s">
        <v>6510</v>
      </c>
      <c r="E27" s="226" t="s">
        <v>6511</v>
      </c>
      <c r="F27" s="227">
        <v>42248</v>
      </c>
      <c r="G27" s="227">
        <v>49552</v>
      </c>
      <c r="H27" s="176" t="s">
        <v>6512</v>
      </c>
      <c r="I27" s="749">
        <v>1.9</v>
      </c>
      <c r="J27" s="749">
        <v>198.1</v>
      </c>
      <c r="K27" s="226" t="s">
        <v>6513</v>
      </c>
      <c r="L27" s="226" t="s">
        <v>6514</v>
      </c>
    </row>
    <row r="28" spans="2:14" ht="14.5" customHeight="1">
      <c r="B28" s="1413"/>
      <c r="C28" s="304" t="s">
        <v>6515</v>
      </c>
      <c r="D28" s="304" t="s">
        <v>6516</v>
      </c>
      <c r="E28" s="114" t="s">
        <v>6517</v>
      </c>
      <c r="F28" s="228">
        <v>42248</v>
      </c>
      <c r="G28" s="228">
        <v>49552</v>
      </c>
      <c r="H28" s="719" t="s">
        <v>6518</v>
      </c>
      <c r="I28" s="1200">
        <v>5.0999999999999996</v>
      </c>
      <c r="J28" s="750">
        <v>198.1</v>
      </c>
      <c r="K28" s="114" t="s">
        <v>6519</v>
      </c>
      <c r="L28" s="114" t="s">
        <v>6520</v>
      </c>
    </row>
    <row r="29" spans="2:14" ht="14.5" customHeight="1">
      <c r="B29" s="1413"/>
      <c r="C29" s="225" t="s">
        <v>6521</v>
      </c>
      <c r="D29" s="225" t="s">
        <v>6522</v>
      </c>
      <c r="E29" s="226" t="s">
        <v>6523</v>
      </c>
      <c r="F29" s="227">
        <v>42248</v>
      </c>
      <c r="G29" s="227">
        <v>49552</v>
      </c>
      <c r="H29" s="176" t="s">
        <v>6524</v>
      </c>
      <c r="I29" s="749">
        <v>4.7</v>
      </c>
      <c r="J29" s="749">
        <v>198.09999999999997</v>
      </c>
      <c r="K29" s="226" t="s">
        <v>6525</v>
      </c>
      <c r="L29" s="226" t="s">
        <v>6526</v>
      </c>
    </row>
    <row r="30" spans="2:14" ht="14.5" customHeight="1">
      <c r="B30" s="1413"/>
      <c r="C30" s="304" t="s">
        <v>6527</v>
      </c>
      <c r="D30" s="304" t="s">
        <v>6528</v>
      </c>
      <c r="E30" s="114" t="s">
        <v>6529</v>
      </c>
      <c r="F30" s="228">
        <v>42248</v>
      </c>
      <c r="G30" s="228">
        <v>49552</v>
      </c>
      <c r="H30" s="719" t="s">
        <v>6530</v>
      </c>
      <c r="I30" s="1200">
        <v>4.5999999999999996</v>
      </c>
      <c r="J30" s="750">
        <v>198.09999999999997</v>
      </c>
      <c r="K30" s="114" t="s">
        <v>6531</v>
      </c>
      <c r="L30" s="114" t="s">
        <v>6532</v>
      </c>
    </row>
    <row r="31" spans="2:14" ht="14.5" customHeight="1">
      <c r="B31" s="1413"/>
      <c r="C31" s="225" t="s">
        <v>6533</v>
      </c>
      <c r="D31" s="225" t="s">
        <v>6534</v>
      </c>
      <c r="E31" s="226" t="s">
        <v>6535</v>
      </c>
      <c r="F31" s="227">
        <v>42248</v>
      </c>
      <c r="G31" s="227">
        <v>49552</v>
      </c>
      <c r="H31" s="176" t="s">
        <v>6536</v>
      </c>
      <c r="I31" s="749">
        <v>4.2</v>
      </c>
      <c r="J31" s="749">
        <v>198.1</v>
      </c>
      <c r="K31" s="226" t="s">
        <v>6537</v>
      </c>
      <c r="L31" s="226" t="s">
        <v>6538</v>
      </c>
    </row>
    <row r="32" spans="2:14" ht="15" customHeight="1">
      <c r="B32" s="1413"/>
      <c r="C32" s="304" t="s">
        <v>6539</v>
      </c>
      <c r="D32" s="304" t="s">
        <v>6540</v>
      </c>
      <c r="E32" s="114" t="s">
        <v>6541</v>
      </c>
      <c r="F32" s="228">
        <v>42248</v>
      </c>
      <c r="G32" s="228">
        <v>49552</v>
      </c>
      <c r="H32" s="719" t="s">
        <v>6542</v>
      </c>
      <c r="I32" s="1200">
        <v>3.7</v>
      </c>
      <c r="J32" s="750">
        <v>198.1</v>
      </c>
      <c r="K32" s="114" t="s">
        <v>6543</v>
      </c>
      <c r="L32" s="114" t="s">
        <v>6544</v>
      </c>
    </row>
    <row r="33" spans="2:12" ht="14.5" customHeight="1">
      <c r="B33" s="1413"/>
      <c r="C33" s="225" t="s">
        <v>1707</v>
      </c>
      <c r="D33" s="225" t="s">
        <v>6545</v>
      </c>
      <c r="E33" s="226" t="s">
        <v>1885</v>
      </c>
      <c r="F33" s="227">
        <v>45658</v>
      </c>
      <c r="G33" s="227">
        <v>46387</v>
      </c>
      <c r="H33" s="176" t="s">
        <v>6546</v>
      </c>
      <c r="I33" s="749">
        <v>340</v>
      </c>
      <c r="J33" s="749">
        <v>160.91</v>
      </c>
      <c r="K33" s="226" t="s">
        <v>6547</v>
      </c>
      <c r="L33" s="226" t="s">
        <v>6548</v>
      </c>
    </row>
    <row r="34" spans="2:12" ht="15" customHeight="1" thickBot="1">
      <c r="B34" s="1414"/>
      <c r="C34" s="1326" t="s">
        <v>1708</v>
      </c>
      <c r="D34" s="1326" t="s">
        <v>6549</v>
      </c>
      <c r="E34" s="1327" t="s">
        <v>6550</v>
      </c>
      <c r="F34" s="1328">
        <v>46023</v>
      </c>
      <c r="G34" s="1328">
        <v>46752</v>
      </c>
      <c r="H34" s="292" t="s">
        <v>6551</v>
      </c>
      <c r="I34" s="363">
        <v>80</v>
      </c>
      <c r="J34" s="1329">
        <v>160.05000000000001</v>
      </c>
      <c r="K34" s="1327" t="s">
        <v>6552</v>
      </c>
      <c r="L34" s="1327" t="s">
        <v>6553</v>
      </c>
    </row>
    <row r="35" spans="2:12" ht="15" customHeight="1">
      <c r="B35" s="1408" t="s">
        <v>6554</v>
      </c>
      <c r="C35" s="225" t="s">
        <v>6555</v>
      </c>
      <c r="D35" s="225" t="s">
        <v>6556</v>
      </c>
      <c r="E35" s="226" t="s">
        <v>6557</v>
      </c>
      <c r="F35" s="227">
        <v>39448</v>
      </c>
      <c r="G35" s="227">
        <v>50405</v>
      </c>
      <c r="H35" s="176" t="s">
        <v>6558</v>
      </c>
      <c r="I35" s="749">
        <v>34.999000000000009</v>
      </c>
      <c r="J35" s="749">
        <v>268.37328133464609</v>
      </c>
      <c r="K35" s="226" t="s">
        <v>6559</v>
      </c>
      <c r="L35" s="744" t="s">
        <v>6560</v>
      </c>
    </row>
    <row r="36" spans="2:12" ht="15" customHeight="1">
      <c r="B36" s="1393"/>
      <c r="C36" s="304" t="s">
        <v>6561</v>
      </c>
      <c r="D36" s="304" t="s">
        <v>6562</v>
      </c>
      <c r="E36" s="114" t="s">
        <v>6563</v>
      </c>
      <c r="F36" s="228">
        <v>40179</v>
      </c>
      <c r="G36" s="228">
        <v>51135</v>
      </c>
      <c r="H36" s="719" t="s">
        <v>6564</v>
      </c>
      <c r="I36" s="1200">
        <v>55</v>
      </c>
      <c r="J36" s="750">
        <v>309.5255071997816</v>
      </c>
      <c r="K36" s="114" t="s">
        <v>6565</v>
      </c>
      <c r="L36" s="114" t="s">
        <v>6566</v>
      </c>
    </row>
    <row r="37" spans="2:12" ht="15" customHeight="1">
      <c r="B37" s="1393"/>
      <c r="C37" s="225" t="s">
        <v>6567</v>
      </c>
      <c r="D37" s="225" t="s">
        <v>6568</v>
      </c>
      <c r="E37" s="226" t="s">
        <v>6569</v>
      </c>
      <c r="F37" s="227">
        <v>40179</v>
      </c>
      <c r="G37" s="227">
        <v>51135</v>
      </c>
      <c r="H37" s="176" t="s">
        <v>6570</v>
      </c>
      <c r="I37" s="749">
        <v>47.000000000000007</v>
      </c>
      <c r="J37" s="1202">
        <v>316.93299999999999</v>
      </c>
      <c r="K37" s="226" t="s">
        <v>6571</v>
      </c>
      <c r="L37" s="226" t="s">
        <v>6572</v>
      </c>
    </row>
    <row r="38" spans="2:12" ht="15" customHeight="1">
      <c r="B38" s="1393"/>
      <c r="C38" s="304" t="s">
        <v>6573</v>
      </c>
      <c r="D38" s="304" t="s">
        <v>6574</v>
      </c>
      <c r="E38" s="114" t="s">
        <v>6575</v>
      </c>
      <c r="F38" s="228">
        <v>40179</v>
      </c>
      <c r="G38" s="228">
        <v>51135</v>
      </c>
      <c r="H38" s="719" t="s">
        <v>6576</v>
      </c>
      <c r="I38" s="1200">
        <v>185.00099999999998</v>
      </c>
      <c r="J38" s="750">
        <v>320.19</v>
      </c>
      <c r="K38" s="114" t="s">
        <v>6577</v>
      </c>
      <c r="L38" s="114" t="s">
        <v>6578</v>
      </c>
    </row>
    <row r="39" spans="2:12" ht="15" customHeight="1">
      <c r="B39" s="1393"/>
      <c r="C39" s="1316" t="s">
        <v>873</v>
      </c>
      <c r="D39" s="1316" t="s">
        <v>874</v>
      </c>
      <c r="E39" s="1317" t="s">
        <v>6579</v>
      </c>
      <c r="F39" s="1318">
        <v>41244</v>
      </c>
      <c r="G39" s="1318">
        <v>51866</v>
      </c>
      <c r="H39" s="1319" t="s">
        <v>6580</v>
      </c>
      <c r="I39" s="1320">
        <v>1551.2425015519125</v>
      </c>
      <c r="J39" s="1321">
        <v>198.02573779164322</v>
      </c>
      <c r="K39" s="1317" t="s">
        <v>6581</v>
      </c>
      <c r="L39" s="1317" t="s">
        <v>6582</v>
      </c>
    </row>
    <row r="40" spans="2:12" ht="15" customHeight="1">
      <c r="B40" s="1393"/>
      <c r="C40" s="304" t="s">
        <v>875</v>
      </c>
      <c r="D40" s="304" t="s">
        <v>876</v>
      </c>
      <c r="E40" s="114" t="s">
        <v>6583</v>
      </c>
      <c r="F40" s="228">
        <v>42736</v>
      </c>
      <c r="G40" s="228">
        <v>53692</v>
      </c>
      <c r="H40" s="719" t="s">
        <v>6584</v>
      </c>
      <c r="I40" s="1200">
        <v>129.6</v>
      </c>
      <c r="J40" s="750">
        <v>207.43</v>
      </c>
      <c r="K40" s="114" t="s">
        <v>6585</v>
      </c>
      <c r="L40" s="114" t="s">
        <v>6586</v>
      </c>
    </row>
    <row r="41" spans="2:12" ht="15" customHeight="1">
      <c r="B41" s="1393"/>
      <c r="C41" s="225" t="s">
        <v>6587</v>
      </c>
      <c r="D41" s="225" t="s">
        <v>6588</v>
      </c>
      <c r="E41" s="226" t="s">
        <v>6589</v>
      </c>
      <c r="F41" s="227">
        <v>40179</v>
      </c>
      <c r="G41" s="227">
        <v>51135</v>
      </c>
      <c r="H41" s="176" t="s">
        <v>6590</v>
      </c>
      <c r="I41" s="749">
        <v>77</v>
      </c>
      <c r="J41" s="749">
        <v>317.16725544776853</v>
      </c>
      <c r="K41" s="226" t="s">
        <v>6591</v>
      </c>
      <c r="L41" s="226" t="s">
        <v>6592</v>
      </c>
    </row>
    <row r="42" spans="2:12" ht="15" customHeight="1" thickBot="1">
      <c r="B42" s="1409"/>
      <c r="C42" s="1326" t="s">
        <v>6593</v>
      </c>
      <c r="D42" s="1326" t="s">
        <v>6594</v>
      </c>
      <c r="E42" s="1327" t="s">
        <v>6595</v>
      </c>
      <c r="F42" s="1328">
        <v>39814</v>
      </c>
      <c r="G42" s="1328">
        <v>50770</v>
      </c>
      <c r="H42" s="292" t="s">
        <v>6596</v>
      </c>
      <c r="I42" s="363">
        <v>36</v>
      </c>
      <c r="J42" s="1329">
        <v>314.95999999999998</v>
      </c>
      <c r="K42" s="1327" t="s">
        <v>6597</v>
      </c>
      <c r="L42" s="1327" t="s">
        <v>6598</v>
      </c>
    </row>
    <row r="43" spans="2:12" ht="15" customHeight="1">
      <c r="B43" s="189"/>
      <c r="C43" s="304"/>
      <c r="D43" s="304"/>
      <c r="E43" s="114"/>
      <c r="F43" s="143"/>
      <c r="G43" s="143"/>
      <c r="H43" s="114"/>
      <c r="I43" s="750"/>
      <c r="J43" s="750"/>
      <c r="K43" s="114"/>
      <c r="L43" s="143"/>
    </row>
    <row r="44" spans="2:12">
      <c r="B44" s="189" t="s">
        <v>371</v>
      </c>
      <c r="C44" s="304"/>
      <c r="D44" s="304"/>
      <c r="E44" s="114"/>
      <c r="F44" s="143"/>
      <c r="G44" s="143"/>
      <c r="H44" s="114"/>
      <c r="I44" s="750"/>
      <c r="J44" s="750"/>
      <c r="K44" s="114"/>
      <c r="L44" s="143"/>
    </row>
    <row r="45" spans="2:12">
      <c r="B45" s="189" t="s">
        <v>1701</v>
      </c>
      <c r="C45" s="304"/>
      <c r="D45" s="304"/>
      <c r="E45" s="114"/>
      <c r="F45" s="143"/>
      <c r="G45" s="143"/>
      <c r="H45" s="114"/>
      <c r="I45" s="750"/>
      <c r="J45" s="750"/>
      <c r="K45" s="114"/>
      <c r="L45" s="143"/>
    </row>
    <row r="46" spans="2:12">
      <c r="B46" s="230"/>
      <c r="C46" s="223"/>
      <c r="D46" s="223"/>
      <c r="E46" s="112"/>
      <c r="F46" s="231"/>
      <c r="G46" s="231"/>
      <c r="H46" s="166"/>
      <c r="I46" s="1204"/>
      <c r="J46" s="1205"/>
      <c r="K46" s="112"/>
      <c r="L46" s="131"/>
    </row>
    <row r="47" spans="2:12">
      <c r="B47" s="1184" t="s">
        <v>6599</v>
      </c>
      <c r="C47" s="220"/>
      <c r="D47" s="220"/>
      <c r="E47" s="220"/>
      <c r="F47" s="220"/>
      <c r="G47" s="220"/>
      <c r="H47" s="220"/>
      <c r="I47" s="1206"/>
      <c r="J47" s="1206"/>
      <c r="K47" s="220"/>
      <c r="L47" s="113"/>
    </row>
    <row r="48" spans="2:12" ht="9.5" thickBot="1">
      <c r="B48" s="233"/>
      <c r="C48" s="223"/>
      <c r="D48" s="223"/>
      <c r="E48" s="112"/>
      <c r="F48" s="223"/>
      <c r="G48" s="223"/>
      <c r="H48" s="112"/>
      <c r="I48" s="1205"/>
      <c r="J48" s="1205"/>
      <c r="K48" s="112"/>
      <c r="L48" s="131"/>
    </row>
    <row r="49" spans="2:13" ht="27.5" thickBot="1">
      <c r="B49" s="234" t="s">
        <v>6600</v>
      </c>
      <c r="C49" s="144" t="s">
        <v>6601</v>
      </c>
      <c r="D49" s="25" t="s">
        <v>6602</v>
      </c>
      <c r="E49" s="144" t="s">
        <v>6603</v>
      </c>
      <c r="F49" s="144" t="s">
        <v>6604</v>
      </c>
      <c r="G49" s="144" t="s">
        <v>6605</v>
      </c>
      <c r="H49" s="144" t="s">
        <v>6606</v>
      </c>
      <c r="I49" s="1199" t="s">
        <v>6607</v>
      </c>
      <c r="J49" s="1199" t="s">
        <v>6608</v>
      </c>
      <c r="K49" s="144" t="s">
        <v>6609</v>
      </c>
      <c r="L49" s="144" t="s">
        <v>6610</v>
      </c>
    </row>
    <row r="50" spans="2:13" ht="14.5" customHeight="1" thickBot="1">
      <c r="B50" s="1315" t="s">
        <v>6611</v>
      </c>
      <c r="C50" s="743" t="s">
        <v>346</v>
      </c>
      <c r="D50" s="743" t="s">
        <v>347</v>
      </c>
      <c r="E50" s="744" t="s">
        <v>6612</v>
      </c>
      <c r="F50" s="745">
        <v>43466</v>
      </c>
      <c r="G50" s="745">
        <v>47817</v>
      </c>
      <c r="H50" s="744" t="s">
        <v>6613</v>
      </c>
      <c r="I50" s="1201">
        <v>484.4</v>
      </c>
      <c r="J50" s="1201">
        <v>1445433.23</v>
      </c>
      <c r="K50" s="744" t="s">
        <v>6614</v>
      </c>
      <c r="L50" s="744" t="s">
        <v>6615</v>
      </c>
      <c r="M50" s="1185"/>
    </row>
    <row r="51" spans="2:13" ht="14.5" customHeight="1">
      <c r="B51" s="1408" t="s">
        <v>6616</v>
      </c>
      <c r="C51" s="215" t="s">
        <v>411</v>
      </c>
      <c r="D51" s="215" t="s">
        <v>6617</v>
      </c>
      <c r="E51" s="173" t="s">
        <v>6618</v>
      </c>
      <c r="F51" s="224">
        <v>42370</v>
      </c>
      <c r="G51" s="224">
        <v>49674</v>
      </c>
      <c r="H51" s="173" t="s">
        <v>6619</v>
      </c>
      <c r="I51" s="177">
        <v>8.3000000000000007</v>
      </c>
      <c r="J51" s="177">
        <v>17455.736629999967</v>
      </c>
      <c r="K51" s="173" t="s">
        <v>6620</v>
      </c>
      <c r="L51" s="173" t="s">
        <v>6621</v>
      </c>
      <c r="M51" s="1185"/>
    </row>
    <row r="52" spans="2:13" ht="14.5" customHeight="1">
      <c r="B52" s="1393"/>
      <c r="C52" s="225" t="s">
        <v>6622</v>
      </c>
      <c r="D52" s="225" t="s">
        <v>6623</v>
      </c>
      <c r="E52" s="226" t="s">
        <v>6624</v>
      </c>
      <c r="F52" s="227">
        <v>42370</v>
      </c>
      <c r="G52" s="227">
        <v>49674</v>
      </c>
      <c r="H52" s="176" t="s">
        <v>6625</v>
      </c>
      <c r="I52" s="749">
        <v>2.8</v>
      </c>
      <c r="J52" s="749">
        <v>5903.888960000003</v>
      </c>
      <c r="K52" s="226" t="s">
        <v>6626</v>
      </c>
      <c r="L52" s="226" t="s">
        <v>6627</v>
      </c>
      <c r="M52" s="1185"/>
    </row>
    <row r="53" spans="2:13" ht="14.5" customHeight="1" thickBot="1">
      <c r="B53" s="1393"/>
      <c r="C53" s="304" t="s">
        <v>6628</v>
      </c>
      <c r="D53" s="304" t="s">
        <v>6629</v>
      </c>
      <c r="E53" s="114" t="s">
        <v>6630</v>
      </c>
      <c r="F53" s="228">
        <v>42370</v>
      </c>
      <c r="G53" s="228">
        <v>49674</v>
      </c>
      <c r="H53" s="114" t="s">
        <v>6631</v>
      </c>
      <c r="I53" s="750">
        <v>2.1</v>
      </c>
      <c r="J53" s="750">
        <v>4460.1093299999984</v>
      </c>
      <c r="K53" s="114" t="s">
        <v>6632</v>
      </c>
      <c r="L53" s="114" t="s">
        <v>6633</v>
      </c>
      <c r="M53" s="1185"/>
    </row>
    <row r="54" spans="2:13" ht="14.5" customHeight="1">
      <c r="B54" s="1408" t="s">
        <v>6634</v>
      </c>
      <c r="C54" s="215" t="s">
        <v>344</v>
      </c>
      <c r="D54" s="215" t="s">
        <v>6635</v>
      </c>
      <c r="E54" s="173" t="s">
        <v>6636</v>
      </c>
      <c r="F54" s="224">
        <v>43101</v>
      </c>
      <c r="G54" s="224">
        <v>50405</v>
      </c>
      <c r="H54" s="173" t="s">
        <v>6637</v>
      </c>
      <c r="I54" s="177">
        <v>7.1</v>
      </c>
      <c r="J54" s="177">
        <v>14940.305163954405</v>
      </c>
      <c r="K54" s="173" t="s">
        <v>6638</v>
      </c>
      <c r="L54" s="173" t="s">
        <v>6639</v>
      </c>
      <c r="M54" s="1185"/>
    </row>
    <row r="55" spans="2:13" ht="14.5" customHeight="1">
      <c r="B55" s="1393"/>
      <c r="C55" s="225" t="s">
        <v>6640</v>
      </c>
      <c r="D55" s="225" t="s">
        <v>6641</v>
      </c>
      <c r="E55" s="226" t="s">
        <v>6642</v>
      </c>
      <c r="F55" s="227">
        <v>43160</v>
      </c>
      <c r="G55" s="227">
        <v>50405</v>
      </c>
      <c r="H55" s="176" t="s">
        <v>6643</v>
      </c>
      <c r="I55" s="749">
        <v>5.5</v>
      </c>
      <c r="J55" s="749">
        <v>11570.220076322468</v>
      </c>
      <c r="K55" s="226" t="s">
        <v>6644</v>
      </c>
      <c r="L55" s="226" t="s">
        <v>6645</v>
      </c>
      <c r="M55" s="1185"/>
    </row>
    <row r="56" spans="2:13" ht="14.5" customHeight="1">
      <c r="B56" s="1393"/>
      <c r="C56" s="304" t="s">
        <v>6646</v>
      </c>
      <c r="D56" s="304" t="s">
        <v>6647</v>
      </c>
      <c r="E56" s="114" t="s">
        <v>6648</v>
      </c>
      <c r="F56" s="228">
        <v>43727</v>
      </c>
      <c r="G56" s="228">
        <v>49674</v>
      </c>
      <c r="H56" s="114" t="s">
        <v>6649</v>
      </c>
      <c r="I56" s="750">
        <v>7.2999999992700007</v>
      </c>
      <c r="J56" s="750">
        <v>14946.793227395263</v>
      </c>
      <c r="K56" s="114" t="s">
        <v>6650</v>
      </c>
      <c r="L56" s="114" t="s">
        <v>6651</v>
      </c>
      <c r="M56" s="1185"/>
    </row>
    <row r="57" spans="2:13" ht="14.5" customHeight="1">
      <c r="B57" s="1393"/>
      <c r="C57" s="225" t="s">
        <v>6652</v>
      </c>
      <c r="D57" s="225" t="s">
        <v>6653</v>
      </c>
      <c r="E57" s="226" t="s">
        <v>6654</v>
      </c>
      <c r="F57" s="227">
        <v>43742</v>
      </c>
      <c r="G57" s="227">
        <v>49674</v>
      </c>
      <c r="H57" s="176" t="s">
        <v>6655</v>
      </c>
      <c r="I57" s="749">
        <v>4.6999999995300001</v>
      </c>
      <c r="J57" s="749">
        <v>9586.0203154360788</v>
      </c>
      <c r="K57" s="226" t="s">
        <v>6656</v>
      </c>
      <c r="L57" s="226" t="s">
        <v>6657</v>
      </c>
      <c r="M57" s="1185"/>
    </row>
    <row r="58" spans="2:13" ht="14.5" customHeight="1" thickBot="1">
      <c r="B58" s="1409"/>
      <c r="C58" s="689" t="s">
        <v>6658</v>
      </c>
      <c r="D58" s="689" t="s">
        <v>6659</v>
      </c>
      <c r="E58" s="746" t="s">
        <v>6660</v>
      </c>
      <c r="F58" s="747">
        <v>43783</v>
      </c>
      <c r="G58" s="747">
        <v>50405</v>
      </c>
      <c r="H58" s="748" t="s">
        <v>6661</v>
      </c>
      <c r="I58" s="751">
        <v>7.2000000000000037</v>
      </c>
      <c r="J58" s="751">
        <v>14451.902112234924</v>
      </c>
      <c r="K58" s="746" t="s">
        <v>6662</v>
      </c>
      <c r="L58" s="746" t="s">
        <v>6663</v>
      </c>
      <c r="M58" s="1185"/>
    </row>
    <row r="59" spans="2:13" ht="14.5" customHeight="1" thickBot="1">
      <c r="B59" s="188" t="s">
        <v>6664</v>
      </c>
      <c r="C59" s="1332" t="s">
        <v>6665</v>
      </c>
      <c r="D59" s="1332" t="s">
        <v>412</v>
      </c>
      <c r="E59" s="1333" t="s">
        <v>6666</v>
      </c>
      <c r="F59" s="1334">
        <v>40909</v>
      </c>
      <c r="G59" s="1334">
        <v>46387</v>
      </c>
      <c r="H59" s="1335" t="s">
        <v>6667</v>
      </c>
      <c r="I59" s="1336">
        <v>245.7</v>
      </c>
      <c r="J59" s="1336">
        <v>343259.83835667768</v>
      </c>
      <c r="K59" s="1333" t="s">
        <v>6668</v>
      </c>
      <c r="L59" s="1333" t="s">
        <v>6669</v>
      </c>
      <c r="M59" s="1185"/>
    </row>
    <row r="60" spans="2:13">
      <c r="C60" s="1185"/>
      <c r="D60" s="1185"/>
      <c r="E60" s="1185"/>
      <c r="F60" s="1185"/>
      <c r="G60" s="1185"/>
      <c r="H60" s="1185"/>
      <c r="I60" s="1187"/>
      <c r="J60" s="1187"/>
      <c r="K60" s="1185"/>
      <c r="L60" s="1185"/>
      <c r="M60" s="1185"/>
    </row>
    <row r="61" spans="2:13">
      <c r="C61" s="1187"/>
      <c r="D61" s="1185"/>
      <c r="E61" s="1185"/>
      <c r="F61" s="1185"/>
      <c r="G61" s="1185"/>
      <c r="H61" s="1185"/>
      <c r="I61" s="1187"/>
      <c r="J61" s="1187"/>
      <c r="K61" s="1185"/>
      <c r="L61" s="1185"/>
      <c r="M61" s="1185"/>
    </row>
    <row r="62" spans="2:13">
      <c r="B62" s="302"/>
      <c r="C62" s="1187"/>
      <c r="D62" s="1185"/>
      <c r="E62" s="1185"/>
      <c r="F62" s="1185"/>
      <c r="G62" s="1185"/>
      <c r="H62" s="1185"/>
      <c r="I62" s="1187"/>
      <c r="J62" s="1187"/>
      <c r="K62" s="1185"/>
    </row>
    <row r="63" spans="2:13">
      <c r="B63" s="204"/>
      <c r="C63" s="204"/>
      <c r="D63" s="360"/>
      <c r="E63" s="204"/>
      <c r="F63" s="204"/>
      <c r="G63" s="204"/>
      <c r="H63" s="204"/>
      <c r="I63" s="360"/>
      <c r="J63" s="1187"/>
      <c r="K63" s="1185"/>
    </row>
    <row r="64" spans="2:13" ht="29.25" customHeight="1">
      <c r="B64" s="1195"/>
      <c r="C64" s="1196"/>
      <c r="D64" s="1196"/>
      <c r="E64" s="1196"/>
      <c r="F64" s="1196"/>
      <c r="G64" s="1196"/>
      <c r="H64" s="1196"/>
      <c r="I64" s="1195"/>
      <c r="J64" s="1187"/>
      <c r="K64" s="1185"/>
    </row>
    <row r="65" spans="4:4">
      <c r="D65" s="1186"/>
    </row>
    <row r="66" spans="4:4">
      <c r="D66" s="1186"/>
    </row>
    <row r="67" spans="4:4">
      <c r="D67" s="1186"/>
    </row>
    <row r="68" spans="4:4">
      <c r="D68" s="1186"/>
    </row>
    <row r="69" spans="4:4">
      <c r="D69" s="1186"/>
    </row>
    <row r="70" spans="4:4">
      <c r="D70" s="1186"/>
    </row>
  </sheetData>
  <mergeCells count="6">
    <mergeCell ref="B54:B58"/>
    <mergeCell ref="B6:B18"/>
    <mergeCell ref="B19:B24"/>
    <mergeCell ref="B35:B42"/>
    <mergeCell ref="B51:B53"/>
    <mergeCell ref="B25:B34"/>
  </mergeCells>
  <printOptions horizontalCentered="1" verticalCentered="1"/>
  <pageMargins left="0.31496062992125984" right="0.31496062992125984" top="1.7716535433070868" bottom="0.78740157480314965" header="0.51181102362204722" footer="0.51181102362204722"/>
  <pageSetup paperSize="9" scale="57" orientation="landscape" r:id="rId1"/>
  <headerFooter alignWithMargins="0">
    <oddHeader>&amp;L&amp;C
&amp;G
DFR - Superintendency for Investor Relations
Inform Investors - Annex III - 1Q22
Operating Information of Subsidiaries
&amp;R</oddHeader>
    <oddFooter>&amp;L&amp;C&amp;P_x000D_&amp;1#&amp;10&amp;K008000 Classification: Public&amp;R</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5">
    <tabColor rgb="FF00B050"/>
    <pageSetUpPr fitToPage="1"/>
  </sheetPr>
  <dimension ref="B1:T40"/>
  <sheetViews>
    <sheetView showGridLines="0" view="pageBreakPreview" zoomScale="70" zoomScaleNormal="85" zoomScaleSheetLayoutView="70" zoomScalePageLayoutView="25" workbookViewId="0">
      <selection activeCell="C39" sqref="C39:F40"/>
    </sheetView>
  </sheetViews>
  <sheetFormatPr defaultRowHeight="12.5"/>
  <cols>
    <col min="1" max="1" width="2" style="321" customWidth="1"/>
    <col min="2" max="2" width="14.54296875" style="321" customWidth="1"/>
    <col min="3" max="3" width="34.54296875" style="321" customWidth="1"/>
    <col min="4" max="4" width="21.453125" style="321" bestFit="1" customWidth="1"/>
    <col min="5" max="5" width="14.453125" style="321" customWidth="1"/>
    <col min="6" max="6" width="13" style="321" customWidth="1"/>
    <col min="7" max="7" width="13.54296875" style="321" customWidth="1"/>
    <col min="8" max="8" width="13" style="321" customWidth="1"/>
    <col min="9" max="9" width="14.453125" style="321" customWidth="1"/>
    <col min="10" max="10" width="14.54296875" style="321" customWidth="1"/>
    <col min="11" max="11" width="14.453125" style="321" customWidth="1"/>
    <col min="12" max="12" width="15.453125" style="321" customWidth="1"/>
    <col min="13" max="20" width="12.54296875" style="321" customWidth="1"/>
    <col min="21" max="248" width="8.54296875" style="321"/>
    <col min="249" max="249" width="8.54296875" style="321" customWidth="1"/>
    <col min="250" max="250" width="13.54296875" style="321" customWidth="1"/>
    <col min="251" max="251" width="7.54296875" style="321" customWidth="1"/>
    <col min="252" max="252" width="8.453125" style="321" customWidth="1"/>
    <col min="253" max="253" width="7.54296875" style="321" customWidth="1"/>
    <col min="254" max="254" width="8" style="321" customWidth="1"/>
    <col min="255" max="255" width="7" style="321" customWidth="1"/>
    <col min="256" max="256" width="9.54296875" style="321" customWidth="1"/>
    <col min="257" max="259" width="0" style="321" hidden="1" customWidth="1"/>
    <col min="260" max="260" width="6.453125" style="321" customWidth="1"/>
    <col min="261" max="261" width="7" style="321" customWidth="1"/>
    <col min="262" max="262" width="20" style="321" customWidth="1"/>
    <col min="263" max="263" width="27" style="321" customWidth="1"/>
    <col min="264" max="264" width="6.54296875" style="321" customWidth="1"/>
    <col min="265" max="265" width="8" style="321" customWidth="1"/>
    <col min="266" max="504" width="8.54296875" style="321"/>
    <col min="505" max="505" width="8.54296875" style="321" customWidth="1"/>
    <col min="506" max="506" width="13.54296875" style="321" customWidth="1"/>
    <col min="507" max="507" width="7.54296875" style="321" customWidth="1"/>
    <col min="508" max="508" width="8.453125" style="321" customWidth="1"/>
    <col min="509" max="509" width="7.54296875" style="321" customWidth="1"/>
    <col min="510" max="510" width="8" style="321" customWidth="1"/>
    <col min="511" max="511" width="7" style="321" customWidth="1"/>
    <col min="512" max="512" width="9.54296875" style="321" customWidth="1"/>
    <col min="513" max="515" width="0" style="321" hidden="1" customWidth="1"/>
    <col min="516" max="516" width="6.453125" style="321" customWidth="1"/>
    <col min="517" max="517" width="7" style="321" customWidth="1"/>
    <col min="518" max="518" width="20" style="321" customWidth="1"/>
    <col min="519" max="519" width="27" style="321" customWidth="1"/>
    <col min="520" max="520" width="6.54296875" style="321" customWidth="1"/>
    <col min="521" max="521" width="8" style="321" customWidth="1"/>
    <col min="522" max="760" width="8.54296875" style="321"/>
    <col min="761" max="761" width="8.54296875" style="321" customWidth="1"/>
    <col min="762" max="762" width="13.54296875" style="321" customWidth="1"/>
    <col min="763" max="763" width="7.54296875" style="321" customWidth="1"/>
    <col min="764" max="764" width="8.453125" style="321" customWidth="1"/>
    <col min="765" max="765" width="7.54296875" style="321" customWidth="1"/>
    <col min="766" max="766" width="8" style="321" customWidth="1"/>
    <col min="767" max="767" width="7" style="321" customWidth="1"/>
    <col min="768" max="768" width="9.54296875" style="321" customWidth="1"/>
    <col min="769" max="771" width="0" style="321" hidden="1" customWidth="1"/>
    <col min="772" max="772" width="6.453125" style="321" customWidth="1"/>
    <col min="773" max="773" width="7" style="321" customWidth="1"/>
    <col min="774" max="774" width="20" style="321" customWidth="1"/>
    <col min="775" max="775" width="27" style="321" customWidth="1"/>
    <col min="776" max="776" width="6.54296875" style="321" customWidth="1"/>
    <col min="777" max="777" width="8" style="321" customWidth="1"/>
    <col min="778" max="1016" width="8.54296875" style="321"/>
    <col min="1017" max="1017" width="8.54296875" style="321" customWidth="1"/>
    <col min="1018" max="1018" width="13.54296875" style="321" customWidth="1"/>
    <col min="1019" max="1019" width="7.54296875" style="321" customWidth="1"/>
    <col min="1020" max="1020" width="8.453125" style="321" customWidth="1"/>
    <col min="1021" max="1021" width="7.54296875" style="321" customWidth="1"/>
    <col min="1022" max="1022" width="8" style="321" customWidth="1"/>
    <col min="1023" max="1023" width="7" style="321" customWidth="1"/>
    <col min="1024" max="1024" width="9.54296875" style="321" customWidth="1"/>
    <col min="1025" max="1027" width="0" style="321" hidden="1" customWidth="1"/>
    <col min="1028" max="1028" width="6.453125" style="321" customWidth="1"/>
    <col min="1029" max="1029" width="7" style="321" customWidth="1"/>
    <col min="1030" max="1030" width="20" style="321" customWidth="1"/>
    <col min="1031" max="1031" width="27" style="321" customWidth="1"/>
    <col min="1032" max="1032" width="6.54296875" style="321" customWidth="1"/>
    <col min="1033" max="1033" width="8" style="321" customWidth="1"/>
    <col min="1034" max="1272" width="8.54296875" style="321"/>
    <col min="1273" max="1273" width="8.54296875" style="321" customWidth="1"/>
    <col min="1274" max="1274" width="13.54296875" style="321" customWidth="1"/>
    <col min="1275" max="1275" width="7.54296875" style="321" customWidth="1"/>
    <col min="1276" max="1276" width="8.453125" style="321" customWidth="1"/>
    <col min="1277" max="1277" width="7.54296875" style="321" customWidth="1"/>
    <col min="1278" max="1278" width="8" style="321" customWidth="1"/>
    <col min="1279" max="1279" width="7" style="321" customWidth="1"/>
    <col min="1280" max="1280" width="9.54296875" style="321" customWidth="1"/>
    <col min="1281" max="1283" width="0" style="321" hidden="1" customWidth="1"/>
    <col min="1284" max="1284" width="6.453125" style="321" customWidth="1"/>
    <col min="1285" max="1285" width="7" style="321" customWidth="1"/>
    <col min="1286" max="1286" width="20" style="321" customWidth="1"/>
    <col min="1287" max="1287" width="27" style="321" customWidth="1"/>
    <col min="1288" max="1288" width="6.54296875" style="321" customWidth="1"/>
    <col min="1289" max="1289" width="8" style="321" customWidth="1"/>
    <col min="1290" max="1528" width="8.54296875" style="321"/>
    <col min="1529" max="1529" width="8.54296875" style="321" customWidth="1"/>
    <col min="1530" max="1530" width="13.54296875" style="321" customWidth="1"/>
    <col min="1531" max="1531" width="7.54296875" style="321" customWidth="1"/>
    <col min="1532" max="1532" width="8.453125" style="321" customWidth="1"/>
    <col min="1533" max="1533" width="7.54296875" style="321" customWidth="1"/>
    <col min="1534" max="1534" width="8" style="321" customWidth="1"/>
    <col min="1535" max="1535" width="7" style="321" customWidth="1"/>
    <col min="1536" max="1536" width="9.54296875" style="321" customWidth="1"/>
    <col min="1537" max="1539" width="0" style="321" hidden="1" customWidth="1"/>
    <col min="1540" max="1540" width="6.453125" style="321" customWidth="1"/>
    <col min="1541" max="1541" width="7" style="321" customWidth="1"/>
    <col min="1542" max="1542" width="20" style="321" customWidth="1"/>
    <col min="1543" max="1543" width="27" style="321" customWidth="1"/>
    <col min="1544" max="1544" width="6.54296875" style="321" customWidth="1"/>
    <col min="1545" max="1545" width="8" style="321" customWidth="1"/>
    <col min="1546" max="1784" width="8.54296875" style="321"/>
    <col min="1785" max="1785" width="8.54296875" style="321" customWidth="1"/>
    <col min="1786" max="1786" width="13.54296875" style="321" customWidth="1"/>
    <col min="1787" max="1787" width="7.54296875" style="321" customWidth="1"/>
    <col min="1788" max="1788" width="8.453125" style="321" customWidth="1"/>
    <col min="1789" max="1789" width="7.54296875" style="321" customWidth="1"/>
    <col min="1790" max="1790" width="8" style="321" customWidth="1"/>
    <col min="1791" max="1791" width="7" style="321" customWidth="1"/>
    <col min="1792" max="1792" width="9.54296875" style="321" customWidth="1"/>
    <col min="1793" max="1795" width="0" style="321" hidden="1" customWidth="1"/>
    <col min="1796" max="1796" width="6.453125" style="321" customWidth="1"/>
    <col min="1797" max="1797" width="7" style="321" customWidth="1"/>
    <col min="1798" max="1798" width="20" style="321" customWidth="1"/>
    <col min="1799" max="1799" width="27" style="321" customWidth="1"/>
    <col min="1800" max="1800" width="6.54296875" style="321" customWidth="1"/>
    <col min="1801" max="1801" width="8" style="321" customWidth="1"/>
    <col min="1802" max="2040" width="8.54296875" style="321"/>
    <col min="2041" max="2041" width="8.54296875" style="321" customWidth="1"/>
    <col min="2042" max="2042" width="13.54296875" style="321" customWidth="1"/>
    <col min="2043" max="2043" width="7.54296875" style="321" customWidth="1"/>
    <col min="2044" max="2044" width="8.453125" style="321" customWidth="1"/>
    <col min="2045" max="2045" width="7.54296875" style="321" customWidth="1"/>
    <col min="2046" max="2046" width="8" style="321" customWidth="1"/>
    <col min="2047" max="2047" width="7" style="321" customWidth="1"/>
    <col min="2048" max="2048" width="9.54296875" style="321" customWidth="1"/>
    <col min="2049" max="2051" width="0" style="321" hidden="1" customWidth="1"/>
    <col min="2052" max="2052" width="6.453125" style="321" customWidth="1"/>
    <col min="2053" max="2053" width="7" style="321" customWidth="1"/>
    <col min="2054" max="2054" width="20" style="321" customWidth="1"/>
    <col min="2055" max="2055" width="27" style="321" customWidth="1"/>
    <col min="2056" max="2056" width="6.54296875" style="321" customWidth="1"/>
    <col min="2057" max="2057" width="8" style="321" customWidth="1"/>
    <col min="2058" max="2296" width="8.54296875" style="321"/>
    <col min="2297" max="2297" width="8.54296875" style="321" customWidth="1"/>
    <col min="2298" max="2298" width="13.54296875" style="321" customWidth="1"/>
    <col min="2299" max="2299" width="7.54296875" style="321" customWidth="1"/>
    <col min="2300" max="2300" width="8.453125" style="321" customWidth="1"/>
    <col min="2301" max="2301" width="7.54296875" style="321" customWidth="1"/>
    <col min="2302" max="2302" width="8" style="321" customWidth="1"/>
    <col min="2303" max="2303" width="7" style="321" customWidth="1"/>
    <col min="2304" max="2304" width="9.54296875" style="321" customWidth="1"/>
    <col min="2305" max="2307" width="0" style="321" hidden="1" customWidth="1"/>
    <col min="2308" max="2308" width="6.453125" style="321" customWidth="1"/>
    <col min="2309" max="2309" width="7" style="321" customWidth="1"/>
    <col min="2310" max="2310" width="20" style="321" customWidth="1"/>
    <col min="2311" max="2311" width="27" style="321" customWidth="1"/>
    <col min="2312" max="2312" width="6.54296875" style="321" customWidth="1"/>
    <col min="2313" max="2313" width="8" style="321" customWidth="1"/>
    <col min="2314" max="2552" width="8.54296875" style="321"/>
    <col min="2553" max="2553" width="8.54296875" style="321" customWidth="1"/>
    <col min="2554" max="2554" width="13.54296875" style="321" customWidth="1"/>
    <col min="2555" max="2555" width="7.54296875" style="321" customWidth="1"/>
    <col min="2556" max="2556" width="8.453125" style="321" customWidth="1"/>
    <col min="2557" max="2557" width="7.54296875" style="321" customWidth="1"/>
    <col min="2558" max="2558" width="8" style="321" customWidth="1"/>
    <col min="2559" max="2559" width="7" style="321" customWidth="1"/>
    <col min="2560" max="2560" width="9.54296875" style="321" customWidth="1"/>
    <col min="2561" max="2563" width="0" style="321" hidden="1" customWidth="1"/>
    <col min="2564" max="2564" width="6.453125" style="321" customWidth="1"/>
    <col min="2565" max="2565" width="7" style="321" customWidth="1"/>
    <col min="2566" max="2566" width="20" style="321" customWidth="1"/>
    <col min="2567" max="2567" width="27" style="321" customWidth="1"/>
    <col min="2568" max="2568" width="6.54296875" style="321" customWidth="1"/>
    <col min="2569" max="2569" width="8" style="321" customWidth="1"/>
    <col min="2570" max="2808" width="8.54296875" style="321"/>
    <col min="2809" max="2809" width="8.54296875" style="321" customWidth="1"/>
    <col min="2810" max="2810" width="13.54296875" style="321" customWidth="1"/>
    <col min="2811" max="2811" width="7.54296875" style="321" customWidth="1"/>
    <col min="2812" max="2812" width="8.453125" style="321" customWidth="1"/>
    <col min="2813" max="2813" width="7.54296875" style="321" customWidth="1"/>
    <col min="2814" max="2814" width="8" style="321" customWidth="1"/>
    <col min="2815" max="2815" width="7" style="321" customWidth="1"/>
    <col min="2816" max="2816" width="9.54296875" style="321" customWidth="1"/>
    <col min="2817" max="2819" width="0" style="321" hidden="1" customWidth="1"/>
    <col min="2820" max="2820" width="6.453125" style="321" customWidth="1"/>
    <col min="2821" max="2821" width="7" style="321" customWidth="1"/>
    <col min="2822" max="2822" width="20" style="321" customWidth="1"/>
    <col min="2823" max="2823" width="27" style="321" customWidth="1"/>
    <col min="2824" max="2824" width="6.54296875" style="321" customWidth="1"/>
    <col min="2825" max="2825" width="8" style="321" customWidth="1"/>
    <col min="2826" max="3064" width="8.54296875" style="321"/>
    <col min="3065" max="3065" width="8.54296875" style="321" customWidth="1"/>
    <col min="3066" max="3066" width="13.54296875" style="321" customWidth="1"/>
    <col min="3067" max="3067" width="7.54296875" style="321" customWidth="1"/>
    <col min="3068" max="3068" width="8.453125" style="321" customWidth="1"/>
    <col min="3069" max="3069" width="7.54296875" style="321" customWidth="1"/>
    <col min="3070" max="3070" width="8" style="321" customWidth="1"/>
    <col min="3071" max="3071" width="7" style="321" customWidth="1"/>
    <col min="3072" max="3072" width="9.54296875" style="321" customWidth="1"/>
    <col min="3073" max="3075" width="0" style="321" hidden="1" customWidth="1"/>
    <col min="3076" max="3076" width="6.453125" style="321" customWidth="1"/>
    <col min="3077" max="3077" width="7" style="321" customWidth="1"/>
    <col min="3078" max="3078" width="20" style="321" customWidth="1"/>
    <col min="3079" max="3079" width="27" style="321" customWidth="1"/>
    <col min="3080" max="3080" width="6.54296875" style="321" customWidth="1"/>
    <col min="3081" max="3081" width="8" style="321" customWidth="1"/>
    <col min="3082" max="3320" width="8.54296875" style="321"/>
    <col min="3321" max="3321" width="8.54296875" style="321" customWidth="1"/>
    <col min="3322" max="3322" width="13.54296875" style="321" customWidth="1"/>
    <col min="3323" max="3323" width="7.54296875" style="321" customWidth="1"/>
    <col min="3324" max="3324" width="8.453125" style="321" customWidth="1"/>
    <col min="3325" max="3325" width="7.54296875" style="321" customWidth="1"/>
    <col min="3326" max="3326" width="8" style="321" customWidth="1"/>
    <col min="3327" max="3327" width="7" style="321" customWidth="1"/>
    <col min="3328" max="3328" width="9.54296875" style="321" customWidth="1"/>
    <col min="3329" max="3331" width="0" style="321" hidden="1" customWidth="1"/>
    <col min="3332" max="3332" width="6.453125" style="321" customWidth="1"/>
    <col min="3333" max="3333" width="7" style="321" customWidth="1"/>
    <col min="3334" max="3334" width="20" style="321" customWidth="1"/>
    <col min="3335" max="3335" width="27" style="321" customWidth="1"/>
    <col min="3336" max="3336" width="6.54296875" style="321" customWidth="1"/>
    <col min="3337" max="3337" width="8" style="321" customWidth="1"/>
    <col min="3338" max="3576" width="8.54296875" style="321"/>
    <col min="3577" max="3577" width="8.54296875" style="321" customWidth="1"/>
    <col min="3578" max="3578" width="13.54296875" style="321" customWidth="1"/>
    <col min="3579" max="3579" width="7.54296875" style="321" customWidth="1"/>
    <col min="3580" max="3580" width="8.453125" style="321" customWidth="1"/>
    <col min="3581" max="3581" width="7.54296875" style="321" customWidth="1"/>
    <col min="3582" max="3582" width="8" style="321" customWidth="1"/>
    <col min="3583" max="3583" width="7" style="321" customWidth="1"/>
    <col min="3584" max="3584" width="9.54296875" style="321" customWidth="1"/>
    <col min="3585" max="3587" width="0" style="321" hidden="1" customWidth="1"/>
    <col min="3588" max="3588" width="6.453125" style="321" customWidth="1"/>
    <col min="3589" max="3589" width="7" style="321" customWidth="1"/>
    <col min="3590" max="3590" width="20" style="321" customWidth="1"/>
    <col min="3591" max="3591" width="27" style="321" customWidth="1"/>
    <col min="3592" max="3592" width="6.54296875" style="321" customWidth="1"/>
    <col min="3593" max="3593" width="8" style="321" customWidth="1"/>
    <col min="3594" max="3832" width="8.54296875" style="321"/>
    <col min="3833" max="3833" width="8.54296875" style="321" customWidth="1"/>
    <col min="3834" max="3834" width="13.54296875" style="321" customWidth="1"/>
    <col min="3835" max="3835" width="7.54296875" style="321" customWidth="1"/>
    <col min="3836" max="3836" width="8.453125" style="321" customWidth="1"/>
    <col min="3837" max="3837" width="7.54296875" style="321" customWidth="1"/>
    <col min="3838" max="3838" width="8" style="321" customWidth="1"/>
    <col min="3839" max="3839" width="7" style="321" customWidth="1"/>
    <col min="3840" max="3840" width="9.54296875" style="321" customWidth="1"/>
    <col min="3841" max="3843" width="0" style="321" hidden="1" customWidth="1"/>
    <col min="3844" max="3844" width="6.453125" style="321" customWidth="1"/>
    <col min="3845" max="3845" width="7" style="321" customWidth="1"/>
    <col min="3846" max="3846" width="20" style="321" customWidth="1"/>
    <col min="3847" max="3847" width="27" style="321" customWidth="1"/>
    <col min="3848" max="3848" width="6.54296875" style="321" customWidth="1"/>
    <col min="3849" max="3849" width="8" style="321" customWidth="1"/>
    <col min="3850" max="4088" width="8.54296875" style="321"/>
    <col min="4089" max="4089" width="8.54296875" style="321" customWidth="1"/>
    <col min="4090" max="4090" width="13.54296875" style="321" customWidth="1"/>
    <col min="4091" max="4091" width="7.54296875" style="321" customWidth="1"/>
    <col min="4092" max="4092" width="8.453125" style="321" customWidth="1"/>
    <col min="4093" max="4093" width="7.54296875" style="321" customWidth="1"/>
    <col min="4094" max="4094" width="8" style="321" customWidth="1"/>
    <col min="4095" max="4095" width="7" style="321" customWidth="1"/>
    <col min="4096" max="4096" width="9.54296875" style="321" customWidth="1"/>
    <col min="4097" max="4099" width="0" style="321" hidden="1" customWidth="1"/>
    <col min="4100" max="4100" width="6.453125" style="321" customWidth="1"/>
    <col min="4101" max="4101" width="7" style="321" customWidth="1"/>
    <col min="4102" max="4102" width="20" style="321" customWidth="1"/>
    <col min="4103" max="4103" width="27" style="321" customWidth="1"/>
    <col min="4104" max="4104" width="6.54296875" style="321" customWidth="1"/>
    <col min="4105" max="4105" width="8" style="321" customWidth="1"/>
    <col min="4106" max="4344" width="8.54296875" style="321"/>
    <col min="4345" max="4345" width="8.54296875" style="321" customWidth="1"/>
    <col min="4346" max="4346" width="13.54296875" style="321" customWidth="1"/>
    <col min="4347" max="4347" width="7.54296875" style="321" customWidth="1"/>
    <col min="4348" max="4348" width="8.453125" style="321" customWidth="1"/>
    <col min="4349" max="4349" width="7.54296875" style="321" customWidth="1"/>
    <col min="4350" max="4350" width="8" style="321" customWidth="1"/>
    <col min="4351" max="4351" width="7" style="321" customWidth="1"/>
    <col min="4352" max="4352" width="9.54296875" style="321" customWidth="1"/>
    <col min="4353" max="4355" width="0" style="321" hidden="1" customWidth="1"/>
    <col min="4356" max="4356" width="6.453125" style="321" customWidth="1"/>
    <col min="4357" max="4357" width="7" style="321" customWidth="1"/>
    <col min="4358" max="4358" width="20" style="321" customWidth="1"/>
    <col min="4359" max="4359" width="27" style="321" customWidth="1"/>
    <col min="4360" max="4360" width="6.54296875" style="321" customWidth="1"/>
    <col min="4361" max="4361" width="8" style="321" customWidth="1"/>
    <col min="4362" max="4600" width="8.54296875" style="321"/>
    <col min="4601" max="4601" width="8.54296875" style="321" customWidth="1"/>
    <col min="4602" max="4602" width="13.54296875" style="321" customWidth="1"/>
    <col min="4603" max="4603" width="7.54296875" style="321" customWidth="1"/>
    <col min="4604" max="4604" width="8.453125" style="321" customWidth="1"/>
    <col min="4605" max="4605" width="7.54296875" style="321" customWidth="1"/>
    <col min="4606" max="4606" width="8" style="321" customWidth="1"/>
    <col min="4607" max="4607" width="7" style="321" customWidth="1"/>
    <col min="4608" max="4608" width="9.54296875" style="321" customWidth="1"/>
    <col min="4609" max="4611" width="0" style="321" hidden="1" customWidth="1"/>
    <col min="4612" max="4612" width="6.453125" style="321" customWidth="1"/>
    <col min="4613" max="4613" width="7" style="321" customWidth="1"/>
    <col min="4614" max="4614" width="20" style="321" customWidth="1"/>
    <col min="4615" max="4615" width="27" style="321" customWidth="1"/>
    <col min="4616" max="4616" width="6.54296875" style="321" customWidth="1"/>
    <col min="4617" max="4617" width="8" style="321" customWidth="1"/>
    <col min="4618" max="4856" width="8.54296875" style="321"/>
    <col min="4857" max="4857" width="8.54296875" style="321" customWidth="1"/>
    <col min="4858" max="4858" width="13.54296875" style="321" customWidth="1"/>
    <col min="4859" max="4859" width="7.54296875" style="321" customWidth="1"/>
    <col min="4860" max="4860" width="8.453125" style="321" customWidth="1"/>
    <col min="4861" max="4861" width="7.54296875" style="321" customWidth="1"/>
    <col min="4862" max="4862" width="8" style="321" customWidth="1"/>
    <col min="4863" max="4863" width="7" style="321" customWidth="1"/>
    <col min="4864" max="4864" width="9.54296875" style="321" customWidth="1"/>
    <col min="4865" max="4867" width="0" style="321" hidden="1" customWidth="1"/>
    <col min="4868" max="4868" width="6.453125" style="321" customWidth="1"/>
    <col min="4869" max="4869" width="7" style="321" customWidth="1"/>
    <col min="4870" max="4870" width="20" style="321" customWidth="1"/>
    <col min="4871" max="4871" width="27" style="321" customWidth="1"/>
    <col min="4872" max="4872" width="6.54296875" style="321" customWidth="1"/>
    <col min="4873" max="4873" width="8" style="321" customWidth="1"/>
    <col min="4874" max="5112" width="8.54296875" style="321"/>
    <col min="5113" max="5113" width="8.54296875" style="321" customWidth="1"/>
    <col min="5114" max="5114" width="13.54296875" style="321" customWidth="1"/>
    <col min="5115" max="5115" width="7.54296875" style="321" customWidth="1"/>
    <col min="5116" max="5116" width="8.453125" style="321" customWidth="1"/>
    <col min="5117" max="5117" width="7.54296875" style="321" customWidth="1"/>
    <col min="5118" max="5118" width="8" style="321" customWidth="1"/>
    <col min="5119" max="5119" width="7" style="321" customWidth="1"/>
    <col min="5120" max="5120" width="9.54296875" style="321" customWidth="1"/>
    <col min="5121" max="5123" width="0" style="321" hidden="1" customWidth="1"/>
    <col min="5124" max="5124" width="6.453125" style="321" customWidth="1"/>
    <col min="5125" max="5125" width="7" style="321" customWidth="1"/>
    <col min="5126" max="5126" width="20" style="321" customWidth="1"/>
    <col min="5127" max="5127" width="27" style="321" customWidth="1"/>
    <col min="5128" max="5128" width="6.54296875" style="321" customWidth="1"/>
    <col min="5129" max="5129" width="8" style="321" customWidth="1"/>
    <col min="5130" max="5368" width="8.54296875" style="321"/>
    <col min="5369" max="5369" width="8.54296875" style="321" customWidth="1"/>
    <col min="5370" max="5370" width="13.54296875" style="321" customWidth="1"/>
    <col min="5371" max="5371" width="7.54296875" style="321" customWidth="1"/>
    <col min="5372" max="5372" width="8.453125" style="321" customWidth="1"/>
    <col min="5373" max="5373" width="7.54296875" style="321" customWidth="1"/>
    <col min="5374" max="5374" width="8" style="321" customWidth="1"/>
    <col min="5375" max="5375" width="7" style="321" customWidth="1"/>
    <col min="5376" max="5376" width="9.54296875" style="321" customWidth="1"/>
    <col min="5377" max="5379" width="0" style="321" hidden="1" customWidth="1"/>
    <col min="5380" max="5380" width="6.453125" style="321" customWidth="1"/>
    <col min="5381" max="5381" width="7" style="321" customWidth="1"/>
    <col min="5382" max="5382" width="20" style="321" customWidth="1"/>
    <col min="5383" max="5383" width="27" style="321" customWidth="1"/>
    <col min="5384" max="5384" width="6.54296875" style="321" customWidth="1"/>
    <col min="5385" max="5385" width="8" style="321" customWidth="1"/>
    <col min="5386" max="5624" width="8.54296875" style="321"/>
    <col min="5625" max="5625" width="8.54296875" style="321" customWidth="1"/>
    <col min="5626" max="5626" width="13.54296875" style="321" customWidth="1"/>
    <col min="5627" max="5627" width="7.54296875" style="321" customWidth="1"/>
    <col min="5628" max="5628" width="8.453125" style="321" customWidth="1"/>
    <col min="5629" max="5629" width="7.54296875" style="321" customWidth="1"/>
    <col min="5630" max="5630" width="8" style="321" customWidth="1"/>
    <col min="5631" max="5631" width="7" style="321" customWidth="1"/>
    <col min="5632" max="5632" width="9.54296875" style="321" customWidth="1"/>
    <col min="5633" max="5635" width="0" style="321" hidden="1" customWidth="1"/>
    <col min="5636" max="5636" width="6.453125" style="321" customWidth="1"/>
    <col min="5637" max="5637" width="7" style="321" customWidth="1"/>
    <col min="5638" max="5638" width="20" style="321" customWidth="1"/>
    <col min="5639" max="5639" width="27" style="321" customWidth="1"/>
    <col min="5640" max="5640" width="6.54296875" style="321" customWidth="1"/>
    <col min="5641" max="5641" width="8" style="321" customWidth="1"/>
    <col min="5642" max="5880" width="8.54296875" style="321"/>
    <col min="5881" max="5881" width="8.54296875" style="321" customWidth="1"/>
    <col min="5882" max="5882" width="13.54296875" style="321" customWidth="1"/>
    <col min="5883" max="5883" width="7.54296875" style="321" customWidth="1"/>
    <col min="5884" max="5884" width="8.453125" style="321" customWidth="1"/>
    <col min="5885" max="5885" width="7.54296875" style="321" customWidth="1"/>
    <col min="5886" max="5886" width="8" style="321" customWidth="1"/>
    <col min="5887" max="5887" width="7" style="321" customWidth="1"/>
    <col min="5888" max="5888" width="9.54296875" style="321" customWidth="1"/>
    <col min="5889" max="5891" width="0" style="321" hidden="1" customWidth="1"/>
    <col min="5892" max="5892" width="6.453125" style="321" customWidth="1"/>
    <col min="5893" max="5893" width="7" style="321" customWidth="1"/>
    <col min="5894" max="5894" width="20" style="321" customWidth="1"/>
    <col min="5895" max="5895" width="27" style="321" customWidth="1"/>
    <col min="5896" max="5896" width="6.54296875" style="321" customWidth="1"/>
    <col min="5897" max="5897" width="8" style="321" customWidth="1"/>
    <col min="5898" max="6136" width="8.54296875" style="321"/>
    <col min="6137" max="6137" width="8.54296875" style="321" customWidth="1"/>
    <col min="6138" max="6138" width="13.54296875" style="321" customWidth="1"/>
    <col min="6139" max="6139" width="7.54296875" style="321" customWidth="1"/>
    <col min="6140" max="6140" width="8.453125" style="321" customWidth="1"/>
    <col min="6141" max="6141" width="7.54296875" style="321" customWidth="1"/>
    <col min="6142" max="6142" width="8" style="321" customWidth="1"/>
    <col min="6143" max="6143" width="7" style="321" customWidth="1"/>
    <col min="6144" max="6144" width="9.54296875" style="321" customWidth="1"/>
    <col min="6145" max="6147" width="0" style="321" hidden="1" customWidth="1"/>
    <col min="6148" max="6148" width="6.453125" style="321" customWidth="1"/>
    <col min="6149" max="6149" width="7" style="321" customWidth="1"/>
    <col min="6150" max="6150" width="20" style="321" customWidth="1"/>
    <col min="6151" max="6151" width="27" style="321" customWidth="1"/>
    <col min="6152" max="6152" width="6.54296875" style="321" customWidth="1"/>
    <col min="6153" max="6153" width="8" style="321" customWidth="1"/>
    <col min="6154" max="6392" width="8.54296875" style="321"/>
    <col min="6393" max="6393" width="8.54296875" style="321" customWidth="1"/>
    <col min="6394" max="6394" width="13.54296875" style="321" customWidth="1"/>
    <col min="6395" max="6395" width="7.54296875" style="321" customWidth="1"/>
    <col min="6396" max="6396" width="8.453125" style="321" customWidth="1"/>
    <col min="6397" max="6397" width="7.54296875" style="321" customWidth="1"/>
    <col min="6398" max="6398" width="8" style="321" customWidth="1"/>
    <col min="6399" max="6399" width="7" style="321" customWidth="1"/>
    <col min="6400" max="6400" width="9.54296875" style="321" customWidth="1"/>
    <col min="6401" max="6403" width="0" style="321" hidden="1" customWidth="1"/>
    <col min="6404" max="6404" width="6.453125" style="321" customWidth="1"/>
    <col min="6405" max="6405" width="7" style="321" customWidth="1"/>
    <col min="6406" max="6406" width="20" style="321" customWidth="1"/>
    <col min="6407" max="6407" width="27" style="321" customWidth="1"/>
    <col min="6408" max="6408" width="6.54296875" style="321" customWidth="1"/>
    <col min="6409" max="6409" width="8" style="321" customWidth="1"/>
    <col min="6410" max="6648" width="8.54296875" style="321"/>
    <col min="6649" max="6649" width="8.54296875" style="321" customWidth="1"/>
    <col min="6650" max="6650" width="13.54296875" style="321" customWidth="1"/>
    <col min="6651" max="6651" width="7.54296875" style="321" customWidth="1"/>
    <col min="6652" max="6652" width="8.453125" style="321" customWidth="1"/>
    <col min="6653" max="6653" width="7.54296875" style="321" customWidth="1"/>
    <col min="6654" max="6654" width="8" style="321" customWidth="1"/>
    <col min="6655" max="6655" width="7" style="321" customWidth="1"/>
    <col min="6656" max="6656" width="9.54296875" style="321" customWidth="1"/>
    <col min="6657" max="6659" width="0" style="321" hidden="1" customWidth="1"/>
    <col min="6660" max="6660" width="6.453125" style="321" customWidth="1"/>
    <col min="6661" max="6661" width="7" style="321" customWidth="1"/>
    <col min="6662" max="6662" width="20" style="321" customWidth="1"/>
    <col min="6663" max="6663" width="27" style="321" customWidth="1"/>
    <col min="6664" max="6664" width="6.54296875" style="321" customWidth="1"/>
    <col min="6665" max="6665" width="8" style="321" customWidth="1"/>
    <col min="6666" max="6904" width="8.54296875" style="321"/>
    <col min="6905" max="6905" width="8.54296875" style="321" customWidth="1"/>
    <col min="6906" max="6906" width="13.54296875" style="321" customWidth="1"/>
    <col min="6907" max="6907" width="7.54296875" style="321" customWidth="1"/>
    <col min="6908" max="6908" width="8.453125" style="321" customWidth="1"/>
    <col min="6909" max="6909" width="7.54296875" style="321" customWidth="1"/>
    <col min="6910" max="6910" width="8" style="321" customWidth="1"/>
    <col min="6911" max="6911" width="7" style="321" customWidth="1"/>
    <col min="6912" max="6912" width="9.54296875" style="321" customWidth="1"/>
    <col min="6913" max="6915" width="0" style="321" hidden="1" customWidth="1"/>
    <col min="6916" max="6916" width="6.453125" style="321" customWidth="1"/>
    <col min="6917" max="6917" width="7" style="321" customWidth="1"/>
    <col min="6918" max="6918" width="20" style="321" customWidth="1"/>
    <col min="6919" max="6919" width="27" style="321" customWidth="1"/>
    <col min="6920" max="6920" width="6.54296875" style="321" customWidth="1"/>
    <col min="6921" max="6921" width="8" style="321" customWidth="1"/>
    <col min="6922" max="7160" width="8.54296875" style="321"/>
    <col min="7161" max="7161" width="8.54296875" style="321" customWidth="1"/>
    <col min="7162" max="7162" width="13.54296875" style="321" customWidth="1"/>
    <col min="7163" max="7163" width="7.54296875" style="321" customWidth="1"/>
    <col min="7164" max="7164" width="8.453125" style="321" customWidth="1"/>
    <col min="7165" max="7165" width="7.54296875" style="321" customWidth="1"/>
    <col min="7166" max="7166" width="8" style="321" customWidth="1"/>
    <col min="7167" max="7167" width="7" style="321" customWidth="1"/>
    <col min="7168" max="7168" width="9.54296875" style="321" customWidth="1"/>
    <col min="7169" max="7171" width="0" style="321" hidden="1" customWidth="1"/>
    <col min="7172" max="7172" width="6.453125" style="321" customWidth="1"/>
    <col min="7173" max="7173" width="7" style="321" customWidth="1"/>
    <col min="7174" max="7174" width="20" style="321" customWidth="1"/>
    <col min="7175" max="7175" width="27" style="321" customWidth="1"/>
    <col min="7176" max="7176" width="6.54296875" style="321" customWidth="1"/>
    <col min="7177" max="7177" width="8" style="321" customWidth="1"/>
    <col min="7178" max="7416" width="8.54296875" style="321"/>
    <col min="7417" max="7417" width="8.54296875" style="321" customWidth="1"/>
    <col min="7418" max="7418" width="13.54296875" style="321" customWidth="1"/>
    <col min="7419" max="7419" width="7.54296875" style="321" customWidth="1"/>
    <col min="7420" max="7420" width="8.453125" style="321" customWidth="1"/>
    <col min="7421" max="7421" width="7.54296875" style="321" customWidth="1"/>
    <col min="7422" max="7422" width="8" style="321" customWidth="1"/>
    <col min="7423" max="7423" width="7" style="321" customWidth="1"/>
    <col min="7424" max="7424" width="9.54296875" style="321" customWidth="1"/>
    <col min="7425" max="7427" width="0" style="321" hidden="1" customWidth="1"/>
    <col min="7428" max="7428" width="6.453125" style="321" customWidth="1"/>
    <col min="7429" max="7429" width="7" style="321" customWidth="1"/>
    <col min="7430" max="7430" width="20" style="321" customWidth="1"/>
    <col min="7431" max="7431" width="27" style="321" customWidth="1"/>
    <col min="7432" max="7432" width="6.54296875" style="321" customWidth="1"/>
    <col min="7433" max="7433" width="8" style="321" customWidth="1"/>
    <col min="7434" max="7672" width="8.54296875" style="321"/>
    <col min="7673" max="7673" width="8.54296875" style="321" customWidth="1"/>
    <col min="7674" max="7674" width="13.54296875" style="321" customWidth="1"/>
    <col min="7675" max="7675" width="7.54296875" style="321" customWidth="1"/>
    <col min="7676" max="7676" width="8.453125" style="321" customWidth="1"/>
    <col min="7677" max="7677" width="7.54296875" style="321" customWidth="1"/>
    <col min="7678" max="7678" width="8" style="321" customWidth="1"/>
    <col min="7679" max="7679" width="7" style="321" customWidth="1"/>
    <col min="7680" max="7680" width="9.54296875" style="321" customWidth="1"/>
    <col min="7681" max="7683" width="0" style="321" hidden="1" customWidth="1"/>
    <col min="7684" max="7684" width="6.453125" style="321" customWidth="1"/>
    <col min="7685" max="7685" width="7" style="321" customWidth="1"/>
    <col min="7686" max="7686" width="20" style="321" customWidth="1"/>
    <col min="7687" max="7687" width="27" style="321" customWidth="1"/>
    <col min="7688" max="7688" width="6.54296875" style="321" customWidth="1"/>
    <col min="7689" max="7689" width="8" style="321" customWidth="1"/>
    <col min="7690" max="7928" width="8.54296875" style="321"/>
    <col min="7929" max="7929" width="8.54296875" style="321" customWidth="1"/>
    <col min="7930" max="7930" width="13.54296875" style="321" customWidth="1"/>
    <col min="7931" max="7931" width="7.54296875" style="321" customWidth="1"/>
    <col min="7932" max="7932" width="8.453125" style="321" customWidth="1"/>
    <col min="7933" max="7933" width="7.54296875" style="321" customWidth="1"/>
    <col min="7934" max="7934" width="8" style="321" customWidth="1"/>
    <col min="7935" max="7935" width="7" style="321" customWidth="1"/>
    <col min="7936" max="7936" width="9.54296875" style="321" customWidth="1"/>
    <col min="7937" max="7939" width="0" style="321" hidden="1" customWidth="1"/>
    <col min="7940" max="7940" width="6.453125" style="321" customWidth="1"/>
    <col min="7941" max="7941" width="7" style="321" customWidth="1"/>
    <col min="7942" max="7942" width="20" style="321" customWidth="1"/>
    <col min="7943" max="7943" width="27" style="321" customWidth="1"/>
    <col min="7944" max="7944" width="6.54296875" style="321" customWidth="1"/>
    <col min="7945" max="7945" width="8" style="321" customWidth="1"/>
    <col min="7946" max="8184" width="8.54296875" style="321"/>
    <col min="8185" max="8185" width="8.54296875" style="321" customWidth="1"/>
    <col min="8186" max="8186" width="13.54296875" style="321" customWidth="1"/>
    <col min="8187" max="8187" width="7.54296875" style="321" customWidth="1"/>
    <col min="8188" max="8188" width="8.453125" style="321" customWidth="1"/>
    <col min="8189" max="8189" width="7.54296875" style="321" customWidth="1"/>
    <col min="8190" max="8190" width="8" style="321" customWidth="1"/>
    <col min="8191" max="8191" width="7" style="321" customWidth="1"/>
    <col min="8192" max="8192" width="9.54296875" style="321" customWidth="1"/>
    <col min="8193" max="8195" width="0" style="321" hidden="1" customWidth="1"/>
    <col min="8196" max="8196" width="6.453125" style="321" customWidth="1"/>
    <col min="8197" max="8197" width="7" style="321" customWidth="1"/>
    <col min="8198" max="8198" width="20" style="321" customWidth="1"/>
    <col min="8199" max="8199" width="27" style="321" customWidth="1"/>
    <col min="8200" max="8200" width="6.54296875" style="321" customWidth="1"/>
    <col min="8201" max="8201" width="8" style="321" customWidth="1"/>
    <col min="8202" max="8440" width="8.54296875" style="321"/>
    <col min="8441" max="8441" width="8.54296875" style="321" customWidth="1"/>
    <col min="8442" max="8442" width="13.54296875" style="321" customWidth="1"/>
    <col min="8443" max="8443" width="7.54296875" style="321" customWidth="1"/>
    <col min="8444" max="8444" width="8.453125" style="321" customWidth="1"/>
    <col min="8445" max="8445" width="7.54296875" style="321" customWidth="1"/>
    <col min="8446" max="8446" width="8" style="321" customWidth="1"/>
    <col min="8447" max="8447" width="7" style="321" customWidth="1"/>
    <col min="8448" max="8448" width="9.54296875" style="321" customWidth="1"/>
    <col min="8449" max="8451" width="0" style="321" hidden="1" customWidth="1"/>
    <col min="8452" max="8452" width="6.453125" style="321" customWidth="1"/>
    <col min="8453" max="8453" width="7" style="321" customWidth="1"/>
    <col min="8454" max="8454" width="20" style="321" customWidth="1"/>
    <col min="8455" max="8455" width="27" style="321" customWidth="1"/>
    <col min="8456" max="8456" width="6.54296875" style="321" customWidth="1"/>
    <col min="8457" max="8457" width="8" style="321" customWidth="1"/>
    <col min="8458" max="8696" width="8.54296875" style="321"/>
    <col min="8697" max="8697" width="8.54296875" style="321" customWidth="1"/>
    <col min="8698" max="8698" width="13.54296875" style="321" customWidth="1"/>
    <col min="8699" max="8699" width="7.54296875" style="321" customWidth="1"/>
    <col min="8700" max="8700" width="8.453125" style="321" customWidth="1"/>
    <col min="8701" max="8701" width="7.54296875" style="321" customWidth="1"/>
    <col min="8702" max="8702" width="8" style="321" customWidth="1"/>
    <col min="8703" max="8703" width="7" style="321" customWidth="1"/>
    <col min="8704" max="8704" width="9.54296875" style="321" customWidth="1"/>
    <col min="8705" max="8707" width="0" style="321" hidden="1" customWidth="1"/>
    <col min="8708" max="8708" width="6.453125" style="321" customWidth="1"/>
    <col min="8709" max="8709" width="7" style="321" customWidth="1"/>
    <col min="8710" max="8710" width="20" style="321" customWidth="1"/>
    <col min="8711" max="8711" width="27" style="321" customWidth="1"/>
    <col min="8712" max="8712" width="6.54296875" style="321" customWidth="1"/>
    <col min="8713" max="8713" width="8" style="321" customWidth="1"/>
    <col min="8714" max="8952" width="8.54296875" style="321"/>
    <col min="8953" max="8953" width="8.54296875" style="321" customWidth="1"/>
    <col min="8954" max="8954" width="13.54296875" style="321" customWidth="1"/>
    <col min="8955" max="8955" width="7.54296875" style="321" customWidth="1"/>
    <col min="8956" max="8956" width="8.453125" style="321" customWidth="1"/>
    <col min="8957" max="8957" width="7.54296875" style="321" customWidth="1"/>
    <col min="8958" max="8958" width="8" style="321" customWidth="1"/>
    <col min="8959" max="8959" width="7" style="321" customWidth="1"/>
    <col min="8960" max="8960" width="9.54296875" style="321" customWidth="1"/>
    <col min="8961" max="8963" width="0" style="321" hidden="1" customWidth="1"/>
    <col min="8964" max="8964" width="6.453125" style="321" customWidth="1"/>
    <col min="8965" max="8965" width="7" style="321" customWidth="1"/>
    <col min="8966" max="8966" width="20" style="321" customWidth="1"/>
    <col min="8967" max="8967" width="27" style="321" customWidth="1"/>
    <col min="8968" max="8968" width="6.54296875" style="321" customWidth="1"/>
    <col min="8969" max="8969" width="8" style="321" customWidth="1"/>
    <col min="8970" max="9208" width="8.54296875" style="321"/>
    <col min="9209" max="9209" width="8.54296875" style="321" customWidth="1"/>
    <col min="9210" max="9210" width="13.54296875" style="321" customWidth="1"/>
    <col min="9211" max="9211" width="7.54296875" style="321" customWidth="1"/>
    <col min="9212" max="9212" width="8.453125" style="321" customWidth="1"/>
    <col min="9213" max="9213" width="7.54296875" style="321" customWidth="1"/>
    <col min="9214" max="9214" width="8" style="321" customWidth="1"/>
    <col min="9215" max="9215" width="7" style="321" customWidth="1"/>
    <col min="9216" max="9216" width="9.54296875" style="321" customWidth="1"/>
    <col min="9217" max="9219" width="0" style="321" hidden="1" customWidth="1"/>
    <col min="9220" max="9220" width="6.453125" style="321" customWidth="1"/>
    <col min="9221" max="9221" width="7" style="321" customWidth="1"/>
    <col min="9222" max="9222" width="20" style="321" customWidth="1"/>
    <col min="9223" max="9223" width="27" style="321" customWidth="1"/>
    <col min="9224" max="9224" width="6.54296875" style="321" customWidth="1"/>
    <col min="9225" max="9225" width="8" style="321" customWidth="1"/>
    <col min="9226" max="9464" width="8.54296875" style="321"/>
    <col min="9465" max="9465" width="8.54296875" style="321" customWidth="1"/>
    <col min="9466" max="9466" width="13.54296875" style="321" customWidth="1"/>
    <col min="9467" max="9467" width="7.54296875" style="321" customWidth="1"/>
    <col min="9468" max="9468" width="8.453125" style="321" customWidth="1"/>
    <col min="9469" max="9469" width="7.54296875" style="321" customWidth="1"/>
    <col min="9470" max="9470" width="8" style="321" customWidth="1"/>
    <col min="9471" max="9471" width="7" style="321" customWidth="1"/>
    <col min="9472" max="9472" width="9.54296875" style="321" customWidth="1"/>
    <col min="9473" max="9475" width="0" style="321" hidden="1" customWidth="1"/>
    <col min="9476" max="9476" width="6.453125" style="321" customWidth="1"/>
    <col min="9477" max="9477" width="7" style="321" customWidth="1"/>
    <col min="9478" max="9478" width="20" style="321" customWidth="1"/>
    <col min="9479" max="9479" width="27" style="321" customWidth="1"/>
    <col min="9480" max="9480" width="6.54296875" style="321" customWidth="1"/>
    <col min="9481" max="9481" width="8" style="321" customWidth="1"/>
    <col min="9482" max="9720" width="8.54296875" style="321"/>
    <col min="9721" max="9721" width="8.54296875" style="321" customWidth="1"/>
    <col min="9722" max="9722" width="13.54296875" style="321" customWidth="1"/>
    <col min="9723" max="9723" width="7.54296875" style="321" customWidth="1"/>
    <col min="9724" max="9724" width="8.453125" style="321" customWidth="1"/>
    <col min="9725" max="9725" width="7.54296875" style="321" customWidth="1"/>
    <col min="9726" max="9726" width="8" style="321" customWidth="1"/>
    <col min="9727" max="9727" width="7" style="321" customWidth="1"/>
    <col min="9728" max="9728" width="9.54296875" style="321" customWidth="1"/>
    <col min="9729" max="9731" width="0" style="321" hidden="1" customWidth="1"/>
    <col min="9732" max="9732" width="6.453125" style="321" customWidth="1"/>
    <col min="9733" max="9733" width="7" style="321" customWidth="1"/>
    <col min="9734" max="9734" width="20" style="321" customWidth="1"/>
    <col min="9735" max="9735" width="27" style="321" customWidth="1"/>
    <col min="9736" max="9736" width="6.54296875" style="321" customWidth="1"/>
    <col min="9737" max="9737" width="8" style="321" customWidth="1"/>
    <col min="9738" max="9976" width="8.54296875" style="321"/>
    <col min="9977" max="9977" width="8.54296875" style="321" customWidth="1"/>
    <col min="9978" max="9978" width="13.54296875" style="321" customWidth="1"/>
    <col min="9979" max="9979" width="7.54296875" style="321" customWidth="1"/>
    <col min="9980" max="9980" width="8.453125" style="321" customWidth="1"/>
    <col min="9981" max="9981" width="7.54296875" style="321" customWidth="1"/>
    <col min="9982" max="9982" width="8" style="321" customWidth="1"/>
    <col min="9983" max="9983" width="7" style="321" customWidth="1"/>
    <col min="9984" max="9984" width="9.54296875" style="321" customWidth="1"/>
    <col min="9985" max="9987" width="0" style="321" hidden="1" customWidth="1"/>
    <col min="9988" max="9988" width="6.453125" style="321" customWidth="1"/>
    <col min="9989" max="9989" width="7" style="321" customWidth="1"/>
    <col min="9990" max="9990" width="20" style="321" customWidth="1"/>
    <col min="9991" max="9991" width="27" style="321" customWidth="1"/>
    <col min="9992" max="9992" width="6.54296875" style="321" customWidth="1"/>
    <col min="9993" max="9993" width="8" style="321" customWidth="1"/>
    <col min="9994" max="10232" width="8.54296875" style="321"/>
    <col min="10233" max="10233" width="8.54296875" style="321" customWidth="1"/>
    <col min="10234" max="10234" width="13.54296875" style="321" customWidth="1"/>
    <col min="10235" max="10235" width="7.54296875" style="321" customWidth="1"/>
    <col min="10236" max="10236" width="8.453125" style="321" customWidth="1"/>
    <col min="10237" max="10237" width="7.54296875" style="321" customWidth="1"/>
    <col min="10238" max="10238" width="8" style="321" customWidth="1"/>
    <col min="10239" max="10239" width="7" style="321" customWidth="1"/>
    <col min="10240" max="10240" width="9.54296875" style="321" customWidth="1"/>
    <col min="10241" max="10243" width="0" style="321" hidden="1" customWidth="1"/>
    <col min="10244" max="10244" width="6.453125" style="321" customWidth="1"/>
    <col min="10245" max="10245" width="7" style="321" customWidth="1"/>
    <col min="10246" max="10246" width="20" style="321" customWidth="1"/>
    <col min="10247" max="10247" width="27" style="321" customWidth="1"/>
    <col min="10248" max="10248" width="6.54296875" style="321" customWidth="1"/>
    <col min="10249" max="10249" width="8" style="321" customWidth="1"/>
    <col min="10250" max="10488" width="8.54296875" style="321"/>
    <col min="10489" max="10489" width="8.54296875" style="321" customWidth="1"/>
    <col min="10490" max="10490" width="13.54296875" style="321" customWidth="1"/>
    <col min="10491" max="10491" width="7.54296875" style="321" customWidth="1"/>
    <col min="10492" max="10492" width="8.453125" style="321" customWidth="1"/>
    <col min="10493" max="10493" width="7.54296875" style="321" customWidth="1"/>
    <col min="10494" max="10494" width="8" style="321" customWidth="1"/>
    <col min="10495" max="10495" width="7" style="321" customWidth="1"/>
    <col min="10496" max="10496" width="9.54296875" style="321" customWidth="1"/>
    <col min="10497" max="10499" width="0" style="321" hidden="1" customWidth="1"/>
    <col min="10500" max="10500" width="6.453125" style="321" customWidth="1"/>
    <col min="10501" max="10501" width="7" style="321" customWidth="1"/>
    <col min="10502" max="10502" width="20" style="321" customWidth="1"/>
    <col min="10503" max="10503" width="27" style="321" customWidth="1"/>
    <col min="10504" max="10504" width="6.54296875" style="321" customWidth="1"/>
    <col min="10505" max="10505" width="8" style="321" customWidth="1"/>
    <col min="10506" max="10744" width="8.54296875" style="321"/>
    <col min="10745" max="10745" width="8.54296875" style="321" customWidth="1"/>
    <col min="10746" max="10746" width="13.54296875" style="321" customWidth="1"/>
    <col min="10747" max="10747" width="7.54296875" style="321" customWidth="1"/>
    <col min="10748" max="10748" width="8.453125" style="321" customWidth="1"/>
    <col min="10749" max="10749" width="7.54296875" style="321" customWidth="1"/>
    <col min="10750" max="10750" width="8" style="321" customWidth="1"/>
    <col min="10751" max="10751" width="7" style="321" customWidth="1"/>
    <col min="10752" max="10752" width="9.54296875" style="321" customWidth="1"/>
    <col min="10753" max="10755" width="0" style="321" hidden="1" customWidth="1"/>
    <col min="10756" max="10756" width="6.453125" style="321" customWidth="1"/>
    <col min="10757" max="10757" width="7" style="321" customWidth="1"/>
    <col min="10758" max="10758" width="20" style="321" customWidth="1"/>
    <col min="10759" max="10759" width="27" style="321" customWidth="1"/>
    <col min="10760" max="10760" width="6.54296875" style="321" customWidth="1"/>
    <col min="10761" max="10761" width="8" style="321" customWidth="1"/>
    <col min="10762" max="11000" width="8.54296875" style="321"/>
    <col min="11001" max="11001" width="8.54296875" style="321" customWidth="1"/>
    <col min="11002" max="11002" width="13.54296875" style="321" customWidth="1"/>
    <col min="11003" max="11003" width="7.54296875" style="321" customWidth="1"/>
    <col min="11004" max="11004" width="8.453125" style="321" customWidth="1"/>
    <col min="11005" max="11005" width="7.54296875" style="321" customWidth="1"/>
    <col min="11006" max="11006" width="8" style="321" customWidth="1"/>
    <col min="11007" max="11007" width="7" style="321" customWidth="1"/>
    <col min="11008" max="11008" width="9.54296875" style="321" customWidth="1"/>
    <col min="11009" max="11011" width="0" style="321" hidden="1" customWidth="1"/>
    <col min="11012" max="11012" width="6.453125" style="321" customWidth="1"/>
    <col min="11013" max="11013" width="7" style="321" customWidth="1"/>
    <col min="11014" max="11014" width="20" style="321" customWidth="1"/>
    <col min="11015" max="11015" width="27" style="321" customWidth="1"/>
    <col min="11016" max="11016" width="6.54296875" style="321" customWidth="1"/>
    <col min="11017" max="11017" width="8" style="321" customWidth="1"/>
    <col min="11018" max="11256" width="8.54296875" style="321"/>
    <col min="11257" max="11257" width="8.54296875" style="321" customWidth="1"/>
    <col min="11258" max="11258" width="13.54296875" style="321" customWidth="1"/>
    <col min="11259" max="11259" width="7.54296875" style="321" customWidth="1"/>
    <col min="11260" max="11260" width="8.453125" style="321" customWidth="1"/>
    <col min="11261" max="11261" width="7.54296875" style="321" customWidth="1"/>
    <col min="11262" max="11262" width="8" style="321" customWidth="1"/>
    <col min="11263" max="11263" width="7" style="321" customWidth="1"/>
    <col min="11264" max="11264" width="9.54296875" style="321" customWidth="1"/>
    <col min="11265" max="11267" width="0" style="321" hidden="1" customWidth="1"/>
    <col min="11268" max="11268" width="6.453125" style="321" customWidth="1"/>
    <col min="11269" max="11269" width="7" style="321" customWidth="1"/>
    <col min="11270" max="11270" width="20" style="321" customWidth="1"/>
    <col min="11271" max="11271" width="27" style="321" customWidth="1"/>
    <col min="11272" max="11272" width="6.54296875" style="321" customWidth="1"/>
    <col min="11273" max="11273" width="8" style="321" customWidth="1"/>
    <col min="11274" max="11512" width="8.54296875" style="321"/>
    <col min="11513" max="11513" width="8.54296875" style="321" customWidth="1"/>
    <col min="11514" max="11514" width="13.54296875" style="321" customWidth="1"/>
    <col min="11515" max="11515" width="7.54296875" style="321" customWidth="1"/>
    <col min="11516" max="11516" width="8.453125" style="321" customWidth="1"/>
    <col min="11517" max="11517" width="7.54296875" style="321" customWidth="1"/>
    <col min="11518" max="11518" width="8" style="321" customWidth="1"/>
    <col min="11519" max="11519" width="7" style="321" customWidth="1"/>
    <col min="11520" max="11520" width="9.54296875" style="321" customWidth="1"/>
    <col min="11521" max="11523" width="0" style="321" hidden="1" customWidth="1"/>
    <col min="11524" max="11524" width="6.453125" style="321" customWidth="1"/>
    <col min="11525" max="11525" width="7" style="321" customWidth="1"/>
    <col min="11526" max="11526" width="20" style="321" customWidth="1"/>
    <col min="11527" max="11527" width="27" style="321" customWidth="1"/>
    <col min="11528" max="11528" width="6.54296875" style="321" customWidth="1"/>
    <col min="11529" max="11529" width="8" style="321" customWidth="1"/>
    <col min="11530" max="11768" width="8.54296875" style="321"/>
    <col min="11769" max="11769" width="8.54296875" style="321" customWidth="1"/>
    <col min="11770" max="11770" width="13.54296875" style="321" customWidth="1"/>
    <col min="11771" max="11771" width="7.54296875" style="321" customWidth="1"/>
    <col min="11772" max="11772" width="8.453125" style="321" customWidth="1"/>
    <col min="11773" max="11773" width="7.54296875" style="321" customWidth="1"/>
    <col min="11774" max="11774" width="8" style="321" customWidth="1"/>
    <col min="11775" max="11775" width="7" style="321" customWidth="1"/>
    <col min="11776" max="11776" width="9.54296875" style="321" customWidth="1"/>
    <col min="11777" max="11779" width="0" style="321" hidden="1" customWidth="1"/>
    <col min="11780" max="11780" width="6.453125" style="321" customWidth="1"/>
    <col min="11781" max="11781" width="7" style="321" customWidth="1"/>
    <col min="11782" max="11782" width="20" style="321" customWidth="1"/>
    <col min="11783" max="11783" width="27" style="321" customWidth="1"/>
    <col min="11784" max="11784" width="6.54296875" style="321" customWidth="1"/>
    <col min="11785" max="11785" width="8" style="321" customWidth="1"/>
    <col min="11786" max="12024" width="8.54296875" style="321"/>
    <col min="12025" max="12025" width="8.54296875" style="321" customWidth="1"/>
    <col min="12026" max="12026" width="13.54296875" style="321" customWidth="1"/>
    <col min="12027" max="12027" width="7.54296875" style="321" customWidth="1"/>
    <col min="12028" max="12028" width="8.453125" style="321" customWidth="1"/>
    <col min="12029" max="12029" width="7.54296875" style="321" customWidth="1"/>
    <col min="12030" max="12030" width="8" style="321" customWidth="1"/>
    <col min="12031" max="12031" width="7" style="321" customWidth="1"/>
    <col min="12032" max="12032" width="9.54296875" style="321" customWidth="1"/>
    <col min="12033" max="12035" width="0" style="321" hidden="1" customWidth="1"/>
    <col min="12036" max="12036" width="6.453125" style="321" customWidth="1"/>
    <col min="12037" max="12037" width="7" style="321" customWidth="1"/>
    <col min="12038" max="12038" width="20" style="321" customWidth="1"/>
    <col min="12039" max="12039" width="27" style="321" customWidth="1"/>
    <col min="12040" max="12040" width="6.54296875" style="321" customWidth="1"/>
    <col min="12041" max="12041" width="8" style="321" customWidth="1"/>
    <col min="12042" max="12280" width="8.54296875" style="321"/>
    <col min="12281" max="12281" width="8.54296875" style="321" customWidth="1"/>
    <col min="12282" max="12282" width="13.54296875" style="321" customWidth="1"/>
    <col min="12283" max="12283" width="7.54296875" style="321" customWidth="1"/>
    <col min="12284" max="12284" width="8.453125" style="321" customWidth="1"/>
    <col min="12285" max="12285" width="7.54296875" style="321" customWidth="1"/>
    <col min="12286" max="12286" width="8" style="321" customWidth="1"/>
    <col min="12287" max="12287" width="7" style="321" customWidth="1"/>
    <col min="12288" max="12288" width="9.54296875" style="321" customWidth="1"/>
    <col min="12289" max="12291" width="0" style="321" hidden="1" customWidth="1"/>
    <col min="12292" max="12292" width="6.453125" style="321" customWidth="1"/>
    <col min="12293" max="12293" width="7" style="321" customWidth="1"/>
    <col min="12294" max="12294" width="20" style="321" customWidth="1"/>
    <col min="12295" max="12295" width="27" style="321" customWidth="1"/>
    <col min="12296" max="12296" width="6.54296875" style="321" customWidth="1"/>
    <col min="12297" max="12297" width="8" style="321" customWidth="1"/>
    <col min="12298" max="12536" width="8.54296875" style="321"/>
    <col min="12537" max="12537" width="8.54296875" style="321" customWidth="1"/>
    <col min="12538" max="12538" width="13.54296875" style="321" customWidth="1"/>
    <col min="12539" max="12539" width="7.54296875" style="321" customWidth="1"/>
    <col min="12540" max="12540" width="8.453125" style="321" customWidth="1"/>
    <col min="12541" max="12541" width="7.54296875" style="321" customWidth="1"/>
    <col min="12542" max="12542" width="8" style="321" customWidth="1"/>
    <col min="12543" max="12543" width="7" style="321" customWidth="1"/>
    <col min="12544" max="12544" width="9.54296875" style="321" customWidth="1"/>
    <col min="12545" max="12547" width="0" style="321" hidden="1" customWidth="1"/>
    <col min="12548" max="12548" width="6.453125" style="321" customWidth="1"/>
    <col min="12549" max="12549" width="7" style="321" customWidth="1"/>
    <col min="12550" max="12550" width="20" style="321" customWidth="1"/>
    <col min="12551" max="12551" width="27" style="321" customWidth="1"/>
    <col min="12552" max="12552" width="6.54296875" style="321" customWidth="1"/>
    <col min="12553" max="12553" width="8" style="321" customWidth="1"/>
    <col min="12554" max="12792" width="8.54296875" style="321"/>
    <col min="12793" max="12793" width="8.54296875" style="321" customWidth="1"/>
    <col min="12794" max="12794" width="13.54296875" style="321" customWidth="1"/>
    <col min="12795" max="12795" width="7.54296875" style="321" customWidth="1"/>
    <col min="12796" max="12796" width="8.453125" style="321" customWidth="1"/>
    <col min="12797" max="12797" width="7.54296875" style="321" customWidth="1"/>
    <col min="12798" max="12798" width="8" style="321" customWidth="1"/>
    <col min="12799" max="12799" width="7" style="321" customWidth="1"/>
    <col min="12800" max="12800" width="9.54296875" style="321" customWidth="1"/>
    <col min="12801" max="12803" width="0" style="321" hidden="1" customWidth="1"/>
    <col min="12804" max="12804" width="6.453125" style="321" customWidth="1"/>
    <col min="12805" max="12805" width="7" style="321" customWidth="1"/>
    <col min="12806" max="12806" width="20" style="321" customWidth="1"/>
    <col min="12807" max="12807" width="27" style="321" customWidth="1"/>
    <col min="12808" max="12808" width="6.54296875" style="321" customWidth="1"/>
    <col min="12809" max="12809" width="8" style="321" customWidth="1"/>
    <col min="12810" max="13048" width="8.54296875" style="321"/>
    <col min="13049" max="13049" width="8.54296875" style="321" customWidth="1"/>
    <col min="13050" max="13050" width="13.54296875" style="321" customWidth="1"/>
    <col min="13051" max="13051" width="7.54296875" style="321" customWidth="1"/>
    <col min="13052" max="13052" width="8.453125" style="321" customWidth="1"/>
    <col min="13053" max="13053" width="7.54296875" style="321" customWidth="1"/>
    <col min="13054" max="13054" width="8" style="321" customWidth="1"/>
    <col min="13055" max="13055" width="7" style="321" customWidth="1"/>
    <col min="13056" max="13056" width="9.54296875" style="321" customWidth="1"/>
    <col min="13057" max="13059" width="0" style="321" hidden="1" customWidth="1"/>
    <col min="13060" max="13060" width="6.453125" style="321" customWidth="1"/>
    <col min="13061" max="13061" width="7" style="321" customWidth="1"/>
    <col min="13062" max="13062" width="20" style="321" customWidth="1"/>
    <col min="13063" max="13063" width="27" style="321" customWidth="1"/>
    <col min="13064" max="13064" width="6.54296875" style="321" customWidth="1"/>
    <col min="13065" max="13065" width="8" style="321" customWidth="1"/>
    <col min="13066" max="13304" width="8.54296875" style="321"/>
    <col min="13305" max="13305" width="8.54296875" style="321" customWidth="1"/>
    <col min="13306" max="13306" width="13.54296875" style="321" customWidth="1"/>
    <col min="13307" max="13307" width="7.54296875" style="321" customWidth="1"/>
    <col min="13308" max="13308" width="8.453125" style="321" customWidth="1"/>
    <col min="13309" max="13309" width="7.54296875" style="321" customWidth="1"/>
    <col min="13310" max="13310" width="8" style="321" customWidth="1"/>
    <col min="13311" max="13311" width="7" style="321" customWidth="1"/>
    <col min="13312" max="13312" width="9.54296875" style="321" customWidth="1"/>
    <col min="13313" max="13315" width="0" style="321" hidden="1" customWidth="1"/>
    <col min="13316" max="13316" width="6.453125" style="321" customWidth="1"/>
    <col min="13317" max="13317" width="7" style="321" customWidth="1"/>
    <col min="13318" max="13318" width="20" style="321" customWidth="1"/>
    <col min="13319" max="13319" width="27" style="321" customWidth="1"/>
    <col min="13320" max="13320" width="6.54296875" style="321" customWidth="1"/>
    <col min="13321" max="13321" width="8" style="321" customWidth="1"/>
    <col min="13322" max="13560" width="8.54296875" style="321"/>
    <col min="13561" max="13561" width="8.54296875" style="321" customWidth="1"/>
    <col min="13562" max="13562" width="13.54296875" style="321" customWidth="1"/>
    <col min="13563" max="13563" width="7.54296875" style="321" customWidth="1"/>
    <col min="13564" max="13564" width="8.453125" style="321" customWidth="1"/>
    <col min="13565" max="13565" width="7.54296875" style="321" customWidth="1"/>
    <col min="13566" max="13566" width="8" style="321" customWidth="1"/>
    <col min="13567" max="13567" width="7" style="321" customWidth="1"/>
    <col min="13568" max="13568" width="9.54296875" style="321" customWidth="1"/>
    <col min="13569" max="13571" width="0" style="321" hidden="1" customWidth="1"/>
    <col min="13572" max="13572" width="6.453125" style="321" customWidth="1"/>
    <col min="13573" max="13573" width="7" style="321" customWidth="1"/>
    <col min="13574" max="13574" width="20" style="321" customWidth="1"/>
    <col min="13575" max="13575" width="27" style="321" customWidth="1"/>
    <col min="13576" max="13576" width="6.54296875" style="321" customWidth="1"/>
    <col min="13577" max="13577" width="8" style="321" customWidth="1"/>
    <col min="13578" max="13816" width="8.54296875" style="321"/>
    <col min="13817" max="13817" width="8.54296875" style="321" customWidth="1"/>
    <col min="13818" max="13818" width="13.54296875" style="321" customWidth="1"/>
    <col min="13819" max="13819" width="7.54296875" style="321" customWidth="1"/>
    <col min="13820" max="13820" width="8.453125" style="321" customWidth="1"/>
    <col min="13821" max="13821" width="7.54296875" style="321" customWidth="1"/>
    <col min="13822" max="13822" width="8" style="321" customWidth="1"/>
    <col min="13823" max="13823" width="7" style="321" customWidth="1"/>
    <col min="13824" max="13824" width="9.54296875" style="321" customWidth="1"/>
    <col min="13825" max="13827" width="0" style="321" hidden="1" customWidth="1"/>
    <col min="13828" max="13828" width="6.453125" style="321" customWidth="1"/>
    <col min="13829" max="13829" width="7" style="321" customWidth="1"/>
    <col min="13830" max="13830" width="20" style="321" customWidth="1"/>
    <col min="13831" max="13831" width="27" style="321" customWidth="1"/>
    <col min="13832" max="13832" width="6.54296875" style="321" customWidth="1"/>
    <col min="13833" max="13833" width="8" style="321" customWidth="1"/>
    <col min="13834" max="14072" width="8.54296875" style="321"/>
    <col min="14073" max="14073" width="8.54296875" style="321" customWidth="1"/>
    <col min="14074" max="14074" width="13.54296875" style="321" customWidth="1"/>
    <col min="14075" max="14075" width="7.54296875" style="321" customWidth="1"/>
    <col min="14076" max="14076" width="8.453125" style="321" customWidth="1"/>
    <col min="14077" max="14077" width="7.54296875" style="321" customWidth="1"/>
    <col min="14078" max="14078" width="8" style="321" customWidth="1"/>
    <col min="14079" max="14079" width="7" style="321" customWidth="1"/>
    <col min="14080" max="14080" width="9.54296875" style="321" customWidth="1"/>
    <col min="14081" max="14083" width="0" style="321" hidden="1" customWidth="1"/>
    <col min="14084" max="14084" width="6.453125" style="321" customWidth="1"/>
    <col min="14085" max="14085" width="7" style="321" customWidth="1"/>
    <col min="14086" max="14086" width="20" style="321" customWidth="1"/>
    <col min="14087" max="14087" width="27" style="321" customWidth="1"/>
    <col min="14088" max="14088" width="6.54296875" style="321" customWidth="1"/>
    <col min="14089" max="14089" width="8" style="321" customWidth="1"/>
    <col min="14090" max="14328" width="8.54296875" style="321"/>
    <col min="14329" max="14329" width="8.54296875" style="321" customWidth="1"/>
    <col min="14330" max="14330" width="13.54296875" style="321" customWidth="1"/>
    <col min="14331" max="14331" width="7.54296875" style="321" customWidth="1"/>
    <col min="14332" max="14332" width="8.453125" style="321" customWidth="1"/>
    <col min="14333" max="14333" width="7.54296875" style="321" customWidth="1"/>
    <col min="14334" max="14334" width="8" style="321" customWidth="1"/>
    <col min="14335" max="14335" width="7" style="321" customWidth="1"/>
    <col min="14336" max="14336" width="9.54296875" style="321" customWidth="1"/>
    <col min="14337" max="14339" width="0" style="321" hidden="1" customWidth="1"/>
    <col min="14340" max="14340" width="6.453125" style="321" customWidth="1"/>
    <col min="14341" max="14341" width="7" style="321" customWidth="1"/>
    <col min="14342" max="14342" width="20" style="321" customWidth="1"/>
    <col min="14343" max="14343" width="27" style="321" customWidth="1"/>
    <col min="14344" max="14344" width="6.54296875" style="321" customWidth="1"/>
    <col min="14345" max="14345" width="8" style="321" customWidth="1"/>
    <col min="14346" max="14584" width="8.54296875" style="321"/>
    <col min="14585" max="14585" width="8.54296875" style="321" customWidth="1"/>
    <col min="14586" max="14586" width="13.54296875" style="321" customWidth="1"/>
    <col min="14587" max="14587" width="7.54296875" style="321" customWidth="1"/>
    <col min="14588" max="14588" width="8.453125" style="321" customWidth="1"/>
    <col min="14589" max="14589" width="7.54296875" style="321" customWidth="1"/>
    <col min="14590" max="14590" width="8" style="321" customWidth="1"/>
    <col min="14591" max="14591" width="7" style="321" customWidth="1"/>
    <col min="14592" max="14592" width="9.54296875" style="321" customWidth="1"/>
    <col min="14593" max="14595" width="0" style="321" hidden="1" customWidth="1"/>
    <col min="14596" max="14596" width="6.453125" style="321" customWidth="1"/>
    <col min="14597" max="14597" width="7" style="321" customWidth="1"/>
    <col min="14598" max="14598" width="20" style="321" customWidth="1"/>
    <col min="14599" max="14599" width="27" style="321" customWidth="1"/>
    <col min="14600" max="14600" width="6.54296875" style="321" customWidth="1"/>
    <col min="14601" max="14601" width="8" style="321" customWidth="1"/>
    <col min="14602" max="14840" width="8.54296875" style="321"/>
    <col min="14841" max="14841" width="8.54296875" style="321" customWidth="1"/>
    <col min="14842" max="14842" width="13.54296875" style="321" customWidth="1"/>
    <col min="14843" max="14843" width="7.54296875" style="321" customWidth="1"/>
    <col min="14844" max="14844" width="8.453125" style="321" customWidth="1"/>
    <col min="14845" max="14845" width="7.54296875" style="321" customWidth="1"/>
    <col min="14846" max="14846" width="8" style="321" customWidth="1"/>
    <col min="14847" max="14847" width="7" style="321" customWidth="1"/>
    <col min="14848" max="14848" width="9.54296875" style="321" customWidth="1"/>
    <col min="14849" max="14851" width="0" style="321" hidden="1" customWidth="1"/>
    <col min="14852" max="14852" width="6.453125" style="321" customWidth="1"/>
    <col min="14853" max="14853" width="7" style="321" customWidth="1"/>
    <col min="14854" max="14854" width="20" style="321" customWidth="1"/>
    <col min="14855" max="14855" width="27" style="321" customWidth="1"/>
    <col min="14856" max="14856" width="6.54296875" style="321" customWidth="1"/>
    <col min="14857" max="14857" width="8" style="321" customWidth="1"/>
    <col min="14858" max="15096" width="8.54296875" style="321"/>
    <col min="15097" max="15097" width="8.54296875" style="321" customWidth="1"/>
    <col min="15098" max="15098" width="13.54296875" style="321" customWidth="1"/>
    <col min="15099" max="15099" width="7.54296875" style="321" customWidth="1"/>
    <col min="15100" max="15100" width="8.453125" style="321" customWidth="1"/>
    <col min="15101" max="15101" width="7.54296875" style="321" customWidth="1"/>
    <col min="15102" max="15102" width="8" style="321" customWidth="1"/>
    <col min="15103" max="15103" width="7" style="321" customWidth="1"/>
    <col min="15104" max="15104" width="9.54296875" style="321" customWidth="1"/>
    <col min="15105" max="15107" width="0" style="321" hidden="1" customWidth="1"/>
    <col min="15108" max="15108" width="6.453125" style="321" customWidth="1"/>
    <col min="15109" max="15109" width="7" style="321" customWidth="1"/>
    <col min="15110" max="15110" width="20" style="321" customWidth="1"/>
    <col min="15111" max="15111" width="27" style="321" customWidth="1"/>
    <col min="15112" max="15112" width="6.54296875" style="321" customWidth="1"/>
    <col min="15113" max="15113" width="8" style="321" customWidth="1"/>
    <col min="15114" max="15352" width="8.54296875" style="321"/>
    <col min="15353" max="15353" width="8.54296875" style="321" customWidth="1"/>
    <col min="15354" max="15354" width="13.54296875" style="321" customWidth="1"/>
    <col min="15355" max="15355" width="7.54296875" style="321" customWidth="1"/>
    <col min="15356" max="15356" width="8.453125" style="321" customWidth="1"/>
    <col min="15357" max="15357" width="7.54296875" style="321" customWidth="1"/>
    <col min="15358" max="15358" width="8" style="321" customWidth="1"/>
    <col min="15359" max="15359" width="7" style="321" customWidth="1"/>
    <col min="15360" max="15360" width="9.54296875" style="321" customWidth="1"/>
    <col min="15361" max="15363" width="0" style="321" hidden="1" customWidth="1"/>
    <col min="15364" max="15364" width="6.453125" style="321" customWidth="1"/>
    <col min="15365" max="15365" width="7" style="321" customWidth="1"/>
    <col min="15366" max="15366" width="20" style="321" customWidth="1"/>
    <col min="15367" max="15367" width="27" style="321" customWidth="1"/>
    <col min="15368" max="15368" width="6.54296875" style="321" customWidth="1"/>
    <col min="15369" max="15369" width="8" style="321" customWidth="1"/>
    <col min="15370" max="15608" width="8.54296875" style="321"/>
    <col min="15609" max="15609" width="8.54296875" style="321" customWidth="1"/>
    <col min="15610" max="15610" width="13.54296875" style="321" customWidth="1"/>
    <col min="15611" max="15611" width="7.54296875" style="321" customWidth="1"/>
    <col min="15612" max="15612" width="8.453125" style="321" customWidth="1"/>
    <col min="15613" max="15613" width="7.54296875" style="321" customWidth="1"/>
    <col min="15614" max="15614" width="8" style="321" customWidth="1"/>
    <col min="15615" max="15615" width="7" style="321" customWidth="1"/>
    <col min="15616" max="15616" width="9.54296875" style="321" customWidth="1"/>
    <col min="15617" max="15619" width="0" style="321" hidden="1" customWidth="1"/>
    <col min="15620" max="15620" width="6.453125" style="321" customWidth="1"/>
    <col min="15621" max="15621" width="7" style="321" customWidth="1"/>
    <col min="15622" max="15622" width="20" style="321" customWidth="1"/>
    <col min="15623" max="15623" width="27" style="321" customWidth="1"/>
    <col min="15624" max="15624" width="6.54296875" style="321" customWidth="1"/>
    <col min="15625" max="15625" width="8" style="321" customWidth="1"/>
    <col min="15626" max="15864" width="8.54296875" style="321"/>
    <col min="15865" max="15865" width="8.54296875" style="321" customWidth="1"/>
    <col min="15866" max="15866" width="13.54296875" style="321" customWidth="1"/>
    <col min="15867" max="15867" width="7.54296875" style="321" customWidth="1"/>
    <col min="15868" max="15868" width="8.453125" style="321" customWidth="1"/>
    <col min="15869" max="15869" width="7.54296875" style="321" customWidth="1"/>
    <col min="15870" max="15870" width="8" style="321" customWidth="1"/>
    <col min="15871" max="15871" width="7" style="321" customWidth="1"/>
    <col min="15872" max="15872" width="9.54296875" style="321" customWidth="1"/>
    <col min="15873" max="15875" width="0" style="321" hidden="1" customWidth="1"/>
    <col min="15876" max="15876" width="6.453125" style="321" customWidth="1"/>
    <col min="15877" max="15877" width="7" style="321" customWidth="1"/>
    <col min="15878" max="15878" width="20" style="321" customWidth="1"/>
    <col min="15879" max="15879" width="27" style="321" customWidth="1"/>
    <col min="15880" max="15880" width="6.54296875" style="321" customWidth="1"/>
    <col min="15881" max="15881" width="8" style="321" customWidth="1"/>
    <col min="15882" max="16120" width="8.54296875" style="321"/>
    <col min="16121" max="16121" width="8.54296875" style="321" customWidth="1"/>
    <col min="16122" max="16122" width="13.54296875" style="321" customWidth="1"/>
    <col min="16123" max="16123" width="7.54296875" style="321" customWidth="1"/>
    <col min="16124" max="16124" width="8.453125" style="321" customWidth="1"/>
    <col min="16125" max="16125" width="7.54296875" style="321" customWidth="1"/>
    <col min="16126" max="16126" width="8" style="321" customWidth="1"/>
    <col min="16127" max="16127" width="7" style="321" customWidth="1"/>
    <col min="16128" max="16128" width="9.54296875" style="321" customWidth="1"/>
    <col min="16129" max="16131" width="0" style="321" hidden="1" customWidth="1"/>
    <col min="16132" max="16132" width="6.453125" style="321" customWidth="1"/>
    <col min="16133" max="16133" width="7" style="321" customWidth="1"/>
    <col min="16134" max="16134" width="20" style="321" customWidth="1"/>
    <col min="16135" max="16135" width="27" style="321" customWidth="1"/>
    <col min="16136" max="16136" width="6.54296875" style="321" customWidth="1"/>
    <col min="16137" max="16137" width="8" style="321" customWidth="1"/>
    <col min="16138" max="16384" width="8.54296875" style="321"/>
  </cols>
  <sheetData>
    <row r="1" spans="2:16" ht="23.15" customHeight="1">
      <c r="B1" s="345"/>
    </row>
    <row r="2" spans="2:16" ht="13">
      <c r="B2" s="345"/>
    </row>
    <row r="3" spans="2:16">
      <c r="B3" s="322" t="s">
        <v>636</v>
      </c>
    </row>
    <row r="5" spans="2:16" ht="15" customHeight="1">
      <c r="B5" s="1416" t="s">
        <v>637</v>
      </c>
      <c r="C5" s="1416"/>
      <c r="D5" s="1416"/>
      <c r="E5" s="1416"/>
      <c r="F5" s="1416"/>
      <c r="G5" s="1416"/>
      <c r="H5" s="1416"/>
      <c r="I5" s="1416"/>
      <c r="J5" s="1416"/>
      <c r="K5" s="1416"/>
      <c r="L5" s="1416"/>
    </row>
    <row r="6" spans="2:16" s="113" customFormat="1" ht="26.25" customHeight="1">
      <c r="B6" s="1417" t="s">
        <v>638</v>
      </c>
      <c r="C6" s="1417"/>
      <c r="D6" s="1417"/>
      <c r="E6" s="1417"/>
      <c r="F6" s="1417"/>
      <c r="G6" s="1417"/>
      <c r="H6" s="1417"/>
      <c r="I6" s="1417"/>
      <c r="J6" s="1417"/>
      <c r="K6" s="1417"/>
      <c r="L6" s="1417"/>
    </row>
    <row r="7" spans="2:16" ht="31.5" customHeight="1">
      <c r="B7" s="1417" t="s">
        <v>639</v>
      </c>
      <c r="C7" s="1416"/>
      <c r="D7" s="1416"/>
      <c r="E7" s="1416"/>
      <c r="F7" s="1416"/>
      <c r="G7" s="1416"/>
      <c r="H7" s="1416"/>
      <c r="I7" s="1416"/>
      <c r="J7" s="1416"/>
      <c r="K7" s="1416"/>
      <c r="L7" s="1416"/>
    </row>
    <row r="8" spans="2:16">
      <c r="B8" s="322" t="s">
        <v>640</v>
      </c>
      <c r="C8" s="220"/>
      <c r="D8" s="221"/>
      <c r="E8" s="221"/>
      <c r="F8" s="221"/>
      <c r="G8" s="221"/>
      <c r="H8" s="221"/>
      <c r="I8" s="221"/>
      <c r="J8" s="221"/>
      <c r="K8" s="221"/>
    </row>
    <row r="9" spans="2:16" ht="13" thickBot="1">
      <c r="B9" s="222"/>
      <c r="C9" s="223"/>
      <c r="D9" s="223"/>
      <c r="E9" s="112"/>
      <c r="F9" s="223"/>
      <c r="G9" s="223"/>
      <c r="H9" s="112"/>
      <c r="I9" s="112"/>
      <c r="J9" s="112"/>
      <c r="K9" s="112"/>
      <c r="M9" s="346" t="s">
        <v>6670</v>
      </c>
      <c r="N9" s="346" t="s">
        <v>6671</v>
      </c>
      <c r="O9" s="346" t="s">
        <v>6672</v>
      </c>
      <c r="P9" s="346" t="s">
        <v>6673</v>
      </c>
    </row>
    <row r="10" spans="2:16" ht="27.5" thickBot="1">
      <c r="B10" s="16" t="s">
        <v>6674</v>
      </c>
      <c r="C10" s="144" t="s">
        <v>641</v>
      </c>
      <c r="D10" s="25" t="s">
        <v>6675</v>
      </c>
      <c r="E10" s="144" t="s">
        <v>6676</v>
      </c>
      <c r="F10" s="144" t="s">
        <v>6677</v>
      </c>
      <c r="G10" s="144" t="s">
        <v>6678</v>
      </c>
      <c r="H10" s="144" t="s">
        <v>6679</v>
      </c>
      <c r="I10" s="144" t="s">
        <v>6680</v>
      </c>
      <c r="J10" s="144" t="s">
        <v>6681</v>
      </c>
      <c r="K10" s="144" t="s">
        <v>6682</v>
      </c>
      <c r="L10" s="144" t="s">
        <v>6683</v>
      </c>
      <c r="M10" s="144" t="s">
        <v>6684</v>
      </c>
      <c r="N10" s="144" t="s">
        <v>6685</v>
      </c>
      <c r="O10" s="144" t="s">
        <v>6686</v>
      </c>
      <c r="P10" s="144" t="s">
        <v>6687</v>
      </c>
    </row>
    <row r="11" spans="2:16" ht="14.9" customHeight="1">
      <c r="B11" s="1410" t="s">
        <v>6688</v>
      </c>
      <c r="C11" s="225" t="s">
        <v>642</v>
      </c>
      <c r="D11" s="225" t="s">
        <v>643</v>
      </c>
      <c r="E11" s="226" t="s">
        <v>6689</v>
      </c>
      <c r="F11" s="227">
        <v>44378</v>
      </c>
      <c r="G11" s="227">
        <v>45795</v>
      </c>
      <c r="H11" s="176" t="s">
        <v>6690</v>
      </c>
      <c r="I11" s="740">
        <v>60</v>
      </c>
      <c r="J11" s="741">
        <v>451.04</v>
      </c>
      <c r="K11" s="226" t="s">
        <v>6691</v>
      </c>
      <c r="L11" s="226" t="s">
        <v>417</v>
      </c>
      <c r="M11" s="749">
        <v>59988.960000000006</v>
      </c>
      <c r="N11" s="749"/>
      <c r="O11" s="749"/>
      <c r="P11" s="749"/>
    </row>
    <row r="12" spans="2:16" ht="14.9" customHeight="1">
      <c r="B12" s="1386"/>
      <c r="C12" s="304" t="s">
        <v>644</v>
      </c>
      <c r="D12" s="304" t="s">
        <v>645</v>
      </c>
      <c r="E12" s="114" t="s">
        <v>6692</v>
      </c>
      <c r="F12" s="228">
        <v>44378</v>
      </c>
      <c r="G12" s="228">
        <v>45795</v>
      </c>
      <c r="H12" s="719" t="s">
        <v>6693</v>
      </c>
      <c r="I12" s="739">
        <v>60</v>
      </c>
      <c r="J12" s="229">
        <v>451.5</v>
      </c>
      <c r="K12" s="114" t="s">
        <v>6694</v>
      </c>
      <c r="L12" s="114" t="s">
        <v>6695</v>
      </c>
      <c r="M12" s="752">
        <v>60050.995200000005</v>
      </c>
      <c r="N12" s="752"/>
      <c r="O12" s="752"/>
      <c r="P12" s="752"/>
    </row>
    <row r="13" spans="2:16" ht="14.9" customHeight="1">
      <c r="B13" s="1386"/>
      <c r="C13" s="225" t="s">
        <v>646</v>
      </c>
      <c r="D13" s="225" t="s">
        <v>647</v>
      </c>
      <c r="E13" s="226" t="s">
        <v>6696</v>
      </c>
      <c r="F13" s="227">
        <v>44378</v>
      </c>
      <c r="G13" s="227">
        <v>45795</v>
      </c>
      <c r="H13" s="176" t="s">
        <v>6697</v>
      </c>
      <c r="I13" s="740">
        <v>60</v>
      </c>
      <c r="J13" s="741">
        <v>405.2</v>
      </c>
      <c r="K13" s="226" t="s">
        <v>6698</v>
      </c>
      <c r="L13" s="226" t="s">
        <v>6699</v>
      </c>
      <c r="M13" s="749">
        <v>53919.475200000001</v>
      </c>
      <c r="N13" s="749"/>
      <c r="O13" s="749"/>
      <c r="P13" s="749"/>
    </row>
    <row r="14" spans="2:16" ht="14.9" customHeight="1">
      <c r="B14" s="1386"/>
      <c r="C14" s="304" t="s">
        <v>648</v>
      </c>
      <c r="D14" s="304" t="s">
        <v>649</v>
      </c>
      <c r="E14" s="114" t="s">
        <v>6700</v>
      </c>
      <c r="F14" s="228">
        <v>44378</v>
      </c>
      <c r="G14" s="228">
        <v>45795</v>
      </c>
      <c r="H14" s="719" t="s">
        <v>6701</v>
      </c>
      <c r="I14" s="739">
        <v>60</v>
      </c>
      <c r="J14" s="229">
        <v>420.96</v>
      </c>
      <c r="K14" s="114" t="s">
        <v>6702</v>
      </c>
      <c r="L14" s="114" t="s">
        <v>6703</v>
      </c>
      <c r="M14" s="752">
        <v>56004.710399999996</v>
      </c>
      <c r="N14" s="752"/>
      <c r="O14" s="752"/>
      <c r="P14" s="752"/>
    </row>
    <row r="15" spans="2:16" ht="14.9" customHeight="1">
      <c r="B15" s="1386"/>
      <c r="C15" s="225" t="s">
        <v>650</v>
      </c>
      <c r="D15" s="225" t="s">
        <v>651</v>
      </c>
      <c r="E15" s="226" t="s">
        <v>6704</v>
      </c>
      <c r="F15" s="227">
        <v>44378</v>
      </c>
      <c r="G15" s="227">
        <v>45795</v>
      </c>
      <c r="H15" s="176" t="s">
        <v>6705</v>
      </c>
      <c r="I15" s="740">
        <v>65</v>
      </c>
      <c r="J15" s="741">
        <v>438.37</v>
      </c>
      <c r="K15" s="226" t="s">
        <v>6706</v>
      </c>
      <c r="L15" s="226" t="s">
        <v>6707</v>
      </c>
      <c r="M15" s="749">
        <v>63183.400799999996</v>
      </c>
      <c r="N15" s="749"/>
      <c r="O15" s="749"/>
      <c r="P15" s="749"/>
    </row>
    <row r="16" spans="2:16" ht="15" customHeight="1" thickBot="1">
      <c r="B16" s="1411"/>
      <c r="C16" s="342" t="s">
        <v>652</v>
      </c>
      <c r="D16" s="342" t="s">
        <v>653</v>
      </c>
      <c r="E16" s="299" t="s">
        <v>6708</v>
      </c>
      <c r="F16" s="300">
        <v>43833</v>
      </c>
      <c r="G16" s="300">
        <v>47817</v>
      </c>
      <c r="H16" s="301" t="s">
        <v>6709</v>
      </c>
      <c r="I16" s="753">
        <v>13.882999999999999</v>
      </c>
      <c r="J16" s="754">
        <v>430.17</v>
      </c>
      <c r="K16" s="299" t="s">
        <v>6710</v>
      </c>
      <c r="L16" s="299" t="s">
        <v>6711</v>
      </c>
      <c r="M16" s="754">
        <v>13288.5323804</v>
      </c>
      <c r="N16" s="754"/>
      <c r="O16" s="754"/>
      <c r="P16" s="754"/>
    </row>
    <row r="17" spans="2:19">
      <c r="B17" s="143"/>
      <c r="C17" s="304"/>
      <c r="D17" s="304"/>
      <c r="E17" s="114"/>
      <c r="F17" s="143"/>
      <c r="G17" s="143"/>
      <c r="H17" s="114"/>
      <c r="I17" s="114"/>
      <c r="J17" s="114"/>
      <c r="K17" s="114"/>
      <c r="L17" s="143"/>
      <c r="M17" s="361"/>
      <c r="N17" s="347"/>
    </row>
    <row r="18" spans="2:19">
      <c r="B18" s="322" t="s">
        <v>654</v>
      </c>
      <c r="C18" s="220"/>
      <c r="D18" s="221"/>
      <c r="E18" s="221"/>
      <c r="F18" s="221"/>
      <c r="G18" s="221"/>
      <c r="H18" s="221"/>
      <c r="I18" s="221"/>
      <c r="J18" s="221"/>
      <c r="K18" s="221"/>
      <c r="M18" s="362"/>
    </row>
    <row r="19" spans="2:19" ht="13" thickBot="1">
      <c r="B19" s="222"/>
      <c r="C19" s="223"/>
      <c r="D19" s="223"/>
      <c r="E19" s="112"/>
      <c r="F19" s="223"/>
      <c r="G19" s="223"/>
      <c r="H19" s="112"/>
      <c r="I19" s="112"/>
      <c r="J19" s="112"/>
      <c r="K19" s="112"/>
      <c r="M19" s="346" t="s">
        <v>6712</v>
      </c>
      <c r="N19" s="346" t="s">
        <v>6713</v>
      </c>
      <c r="O19" s="346" t="s">
        <v>6714</v>
      </c>
      <c r="P19" s="346" t="s">
        <v>6715</v>
      </c>
    </row>
    <row r="20" spans="2:19" ht="27.5" thickBot="1">
      <c r="B20" s="16" t="s">
        <v>6716</v>
      </c>
      <c r="C20" s="144" t="s">
        <v>6717</v>
      </c>
      <c r="D20" s="25" t="s">
        <v>6718</v>
      </c>
      <c r="E20" s="144" t="s">
        <v>6719</v>
      </c>
      <c r="F20" s="144" t="s">
        <v>6720</v>
      </c>
      <c r="G20" s="144" t="s">
        <v>6721</v>
      </c>
      <c r="H20" s="144" t="s">
        <v>6722</v>
      </c>
      <c r="I20" s="144" t="s">
        <v>6723</v>
      </c>
      <c r="J20" s="144" t="s">
        <v>6724</v>
      </c>
      <c r="K20" s="144" t="s">
        <v>6725</v>
      </c>
      <c r="L20" s="144" t="s">
        <v>6726</v>
      </c>
      <c r="M20" s="144" t="s">
        <v>1702</v>
      </c>
      <c r="N20" s="144" t="s">
        <v>6727</v>
      </c>
      <c r="O20" s="144" t="s">
        <v>6728</v>
      </c>
      <c r="P20" s="144" t="s">
        <v>6729</v>
      </c>
    </row>
    <row r="21" spans="2:19" ht="14.9" customHeight="1">
      <c r="B21" s="1418" t="s">
        <v>6730</v>
      </c>
      <c r="C21" s="225" t="s">
        <v>6731</v>
      </c>
      <c r="D21" s="225" t="s">
        <v>6732</v>
      </c>
      <c r="E21" s="226" t="s">
        <v>6733</v>
      </c>
      <c r="F21" s="227">
        <v>45456</v>
      </c>
      <c r="G21" s="227">
        <v>45795</v>
      </c>
      <c r="H21" s="176" t="s">
        <v>6734</v>
      </c>
      <c r="I21" s="740">
        <v>60</v>
      </c>
      <c r="J21" s="741">
        <v>1649.37</v>
      </c>
      <c r="K21" s="226" t="s">
        <v>6735</v>
      </c>
      <c r="L21" s="226" t="s">
        <v>6736</v>
      </c>
      <c r="M21" s="749">
        <v>178251.21686756026</v>
      </c>
      <c r="N21" s="749"/>
      <c r="O21" s="749"/>
      <c r="P21" s="749"/>
    </row>
    <row r="22" spans="2:19" ht="14.9" customHeight="1">
      <c r="B22" s="1418"/>
      <c r="C22" s="304" t="s">
        <v>6737</v>
      </c>
      <c r="D22" s="304" t="s">
        <v>6738</v>
      </c>
      <c r="E22" s="114" t="s">
        <v>6739</v>
      </c>
      <c r="F22" s="228">
        <v>45456</v>
      </c>
      <c r="G22" s="228">
        <v>45795</v>
      </c>
      <c r="H22" s="719" t="s">
        <v>6740</v>
      </c>
      <c r="I22" s="739">
        <v>60</v>
      </c>
      <c r="J22" s="229">
        <v>1651.4199999999998</v>
      </c>
      <c r="K22" s="114" t="s">
        <v>6741</v>
      </c>
      <c r="L22" s="114" t="s">
        <v>6742</v>
      </c>
      <c r="M22" s="755">
        <v>178506.77234974157</v>
      </c>
      <c r="N22" s="755"/>
      <c r="O22" s="755"/>
      <c r="P22" s="750"/>
    </row>
    <row r="23" spans="2:19" ht="14.9" customHeight="1">
      <c r="B23" s="1418"/>
      <c r="C23" s="225" t="s">
        <v>6743</v>
      </c>
      <c r="D23" s="225" t="s">
        <v>6744</v>
      </c>
      <c r="E23" s="226" t="s">
        <v>6745</v>
      </c>
      <c r="F23" s="227">
        <v>45456</v>
      </c>
      <c r="G23" s="227">
        <v>45795</v>
      </c>
      <c r="H23" s="176" t="s">
        <v>6746</v>
      </c>
      <c r="I23" s="740">
        <v>60</v>
      </c>
      <c r="J23" s="741">
        <v>1509.29</v>
      </c>
      <c r="K23" s="226" t="s">
        <v>6747</v>
      </c>
      <c r="L23" s="226" t="s">
        <v>6748</v>
      </c>
      <c r="M23" s="749">
        <v>162856.70480914437</v>
      </c>
      <c r="N23" s="749"/>
      <c r="O23" s="749"/>
      <c r="P23" s="749"/>
    </row>
    <row r="24" spans="2:19" ht="14.9" customHeight="1">
      <c r="B24" s="1418"/>
      <c r="C24" s="304" t="s">
        <v>6749</v>
      </c>
      <c r="D24" s="304" t="s">
        <v>6750</v>
      </c>
      <c r="E24" s="114" t="s">
        <v>6751</v>
      </c>
      <c r="F24" s="228">
        <v>45456</v>
      </c>
      <c r="G24" s="228">
        <v>45795</v>
      </c>
      <c r="H24" s="719" t="s">
        <v>6752</v>
      </c>
      <c r="I24" s="739">
        <v>60</v>
      </c>
      <c r="J24" s="229">
        <v>1514.41</v>
      </c>
      <c r="K24" s="114" t="s">
        <v>6753</v>
      </c>
      <c r="L24" s="114" t="s">
        <v>6754</v>
      </c>
      <c r="M24" s="755">
        <v>164562.21908936842</v>
      </c>
      <c r="N24" s="755"/>
      <c r="O24" s="755"/>
      <c r="P24" s="750"/>
    </row>
    <row r="25" spans="2:19" ht="14.9" customHeight="1">
      <c r="B25" s="1418"/>
      <c r="C25" s="225" t="s">
        <v>6755</v>
      </c>
      <c r="D25" s="225" t="s">
        <v>6756</v>
      </c>
      <c r="E25" s="226" t="s">
        <v>6757</v>
      </c>
      <c r="F25" s="227">
        <v>45456</v>
      </c>
      <c r="G25" s="227">
        <v>45795</v>
      </c>
      <c r="H25" s="176" t="s">
        <v>6758</v>
      </c>
      <c r="I25" s="740">
        <v>65</v>
      </c>
      <c r="J25" s="741">
        <v>1547.1599999999999</v>
      </c>
      <c r="K25" s="226" t="s">
        <v>6759</v>
      </c>
      <c r="L25" s="226" t="s">
        <v>6760</v>
      </c>
      <c r="M25" s="749">
        <v>179486.43221374403</v>
      </c>
      <c r="N25" s="749"/>
      <c r="O25" s="749"/>
      <c r="P25" s="749"/>
    </row>
    <row r="26" spans="2:19" ht="15" customHeight="1" thickBot="1">
      <c r="B26" s="342"/>
      <c r="C26" s="342" t="s">
        <v>6761</v>
      </c>
      <c r="D26" s="342" t="s">
        <v>6762</v>
      </c>
      <c r="E26" s="299" t="s">
        <v>6763</v>
      </c>
      <c r="F26" s="300">
        <v>43833</v>
      </c>
      <c r="G26" s="300">
        <v>47817</v>
      </c>
      <c r="H26" s="301" t="s">
        <v>6764</v>
      </c>
      <c r="I26" s="753">
        <v>13.882999999999999</v>
      </c>
      <c r="J26" s="754">
        <v>982.80999972891561</v>
      </c>
      <c r="K26" s="299" t="s">
        <v>6765</v>
      </c>
      <c r="L26" s="299" t="s">
        <v>6766</v>
      </c>
      <c r="M26" s="754">
        <v>29240.294140000002</v>
      </c>
      <c r="N26" s="754"/>
      <c r="O26" s="754"/>
      <c r="P26" s="754"/>
    </row>
    <row r="27" spans="2:19">
      <c r="B27" s="143"/>
      <c r="C27" s="304"/>
      <c r="D27" s="304"/>
      <c r="E27" s="114"/>
      <c r="F27" s="143"/>
      <c r="G27" s="143"/>
      <c r="H27" s="114"/>
      <c r="I27" s="114"/>
      <c r="J27" s="114"/>
      <c r="K27" s="114"/>
      <c r="L27" s="143"/>
      <c r="M27" s="361"/>
      <c r="N27" s="347"/>
    </row>
    <row r="28" spans="2:19">
      <c r="B28" s="322" t="s">
        <v>799</v>
      </c>
      <c r="C28" s="220"/>
      <c r="D28" s="220"/>
      <c r="E28" s="220"/>
      <c r="F28" s="220"/>
      <c r="G28" s="220"/>
      <c r="H28" s="220"/>
      <c r="I28" s="220"/>
      <c r="J28" s="220"/>
      <c r="K28" s="220"/>
      <c r="L28" s="113"/>
    </row>
    <row r="29" spans="2:19" ht="13" thickBot="1">
      <c r="B29" s="222"/>
      <c r="C29" s="223"/>
      <c r="D29" s="223"/>
      <c r="E29" s="112"/>
      <c r="F29" s="223"/>
      <c r="G29" s="223"/>
      <c r="H29" s="112"/>
      <c r="I29" s="112"/>
      <c r="J29" s="112"/>
      <c r="K29" s="112"/>
      <c r="L29" s="131"/>
      <c r="M29" s="346" t="s">
        <v>6767</v>
      </c>
      <c r="N29" s="346" t="s">
        <v>6768</v>
      </c>
      <c r="O29" s="346" t="s">
        <v>6769</v>
      </c>
      <c r="P29" s="346" t="s">
        <v>6770</v>
      </c>
    </row>
    <row r="30" spans="2:19" ht="27.5" thickBot="1">
      <c r="B30" s="16" t="s">
        <v>6771</v>
      </c>
      <c r="C30" s="144" t="s">
        <v>6772</v>
      </c>
      <c r="D30" s="25" t="s">
        <v>6773</v>
      </c>
      <c r="E30" s="144" t="s">
        <v>6774</v>
      </c>
      <c r="F30" s="144" t="s">
        <v>6775</v>
      </c>
      <c r="G30" s="144" t="s">
        <v>6776</v>
      </c>
      <c r="H30" s="144" t="s">
        <v>6777</v>
      </c>
      <c r="I30" s="144" t="s">
        <v>6778</v>
      </c>
      <c r="J30" s="144" t="s">
        <v>6779</v>
      </c>
      <c r="K30" s="144" t="s">
        <v>6780</v>
      </c>
      <c r="L30" s="144" t="s">
        <v>6781</v>
      </c>
      <c r="M30" s="144" t="s">
        <v>6782</v>
      </c>
      <c r="N30" s="144" t="s">
        <v>6783</v>
      </c>
      <c r="O30" s="144" t="s">
        <v>6784</v>
      </c>
      <c r="P30" s="144" t="s">
        <v>6785</v>
      </c>
    </row>
    <row r="31" spans="2:19" ht="13" thickBot="1">
      <c r="B31" s="1323" t="s">
        <v>6786</v>
      </c>
      <c r="C31" s="574" t="s">
        <v>6787</v>
      </c>
      <c r="D31" s="574" t="s">
        <v>6788</v>
      </c>
      <c r="E31" s="575" t="s">
        <v>6789</v>
      </c>
      <c r="F31" s="576">
        <v>43466</v>
      </c>
      <c r="G31" s="576">
        <v>47817</v>
      </c>
      <c r="H31" s="575" t="s">
        <v>6790</v>
      </c>
      <c r="I31" s="575">
        <v>484.4</v>
      </c>
      <c r="J31" s="596">
        <v>1445433.23</v>
      </c>
      <c r="K31" s="575" t="s">
        <v>6791</v>
      </c>
      <c r="L31" s="575" t="s">
        <v>6792</v>
      </c>
      <c r="M31" s="597">
        <v>338400.07199999999</v>
      </c>
      <c r="N31" s="597"/>
      <c r="O31" s="597"/>
      <c r="P31" s="597"/>
      <c r="Q31" s="324"/>
      <c r="S31" s="324"/>
    </row>
    <row r="32" spans="2:19" ht="13" thickBot="1">
      <c r="B32" s="317" t="s">
        <v>6793</v>
      </c>
      <c r="C32" s="317" t="s">
        <v>6794</v>
      </c>
      <c r="D32" s="317" t="s">
        <v>6795</v>
      </c>
      <c r="E32" s="1346" t="s">
        <v>6796</v>
      </c>
      <c r="F32" s="1347">
        <v>40909</v>
      </c>
      <c r="G32" s="1347">
        <v>46387</v>
      </c>
      <c r="H32" s="1348" t="s">
        <v>6797</v>
      </c>
      <c r="I32" s="1349">
        <v>245.7</v>
      </c>
      <c r="J32" s="1350">
        <v>343259.83835667768</v>
      </c>
      <c r="K32" s="1346" t="s">
        <v>6798</v>
      </c>
      <c r="L32" s="1346" t="s">
        <v>6799</v>
      </c>
      <c r="M32" s="1348">
        <v>90908.532000000007</v>
      </c>
      <c r="N32" s="507"/>
      <c r="O32" s="507"/>
      <c r="P32" s="507"/>
      <c r="Q32" s="324"/>
      <c r="S32" s="324"/>
    </row>
    <row r="33" spans="2:20">
      <c r="B33" s="302" t="s">
        <v>1886</v>
      </c>
      <c r="C33" s="324"/>
      <c r="D33" s="324"/>
      <c r="E33" s="324"/>
      <c r="F33" s="324"/>
      <c r="G33" s="324"/>
      <c r="H33" s="324"/>
      <c r="I33" s="324"/>
      <c r="J33" s="324"/>
      <c r="K33" s="324"/>
      <c r="L33" s="324"/>
      <c r="M33" s="324"/>
      <c r="O33" s="324"/>
      <c r="Q33" s="324"/>
      <c r="S33" s="324"/>
    </row>
    <row r="34" spans="2:20" ht="14">
      <c r="B34" s="293"/>
      <c r="C34" s="324"/>
      <c r="D34" s="324"/>
      <c r="E34" s="325"/>
      <c r="F34" s="348"/>
      <c r="G34" s="324"/>
      <c r="H34" s="324"/>
      <c r="I34" s="324"/>
      <c r="J34" s="324"/>
      <c r="K34" s="324"/>
      <c r="L34" s="324"/>
      <c r="M34" s="324"/>
      <c r="N34" s="324"/>
      <c r="O34" s="324"/>
      <c r="P34" s="324"/>
      <c r="Q34" s="324"/>
      <c r="R34" s="324"/>
      <c r="S34" s="324"/>
      <c r="T34" s="324"/>
    </row>
    <row r="35" spans="2:20">
      <c r="B35" s="323" t="s">
        <v>655</v>
      </c>
      <c r="C35" s="324"/>
      <c r="D35" s="324"/>
      <c r="E35" s="325"/>
      <c r="F35" s="348"/>
      <c r="G35" s="324"/>
      <c r="H35" s="324"/>
      <c r="I35" s="324"/>
      <c r="J35" s="324"/>
      <c r="K35" s="324"/>
      <c r="L35" s="324"/>
      <c r="M35" s="324"/>
      <c r="N35" s="324"/>
      <c r="O35" s="324"/>
      <c r="P35" s="324"/>
      <c r="Q35" s="324"/>
      <c r="R35" s="324"/>
      <c r="S35" s="324"/>
      <c r="T35" s="324"/>
    </row>
    <row r="36" spans="2:20" ht="13" thickBot="1">
      <c r="B36" s="324"/>
      <c r="C36" s="324"/>
      <c r="D36" s="324"/>
      <c r="E36" s="324"/>
      <c r="F36" s="324"/>
      <c r="G36" s="324"/>
      <c r="H36" s="324"/>
      <c r="I36" s="324"/>
      <c r="J36" s="324"/>
      <c r="K36" s="324"/>
      <c r="L36" s="324"/>
      <c r="M36" s="324"/>
      <c r="N36" s="324"/>
      <c r="O36" s="324"/>
      <c r="P36" s="324"/>
      <c r="Q36" s="324"/>
      <c r="R36" s="324"/>
      <c r="S36" s="324"/>
      <c r="T36" s="324"/>
    </row>
    <row r="37" spans="2:20" ht="15.75" customHeight="1" thickBot="1">
      <c r="B37" s="1419" t="s">
        <v>6800</v>
      </c>
      <c r="C37" s="1419" t="s">
        <v>6801</v>
      </c>
      <c r="D37" s="343" t="s">
        <v>6802</v>
      </c>
      <c r="E37" s="1415" t="s">
        <v>6803</v>
      </c>
      <c r="F37" s="1415"/>
      <c r="G37" s="1415" t="s">
        <v>6804</v>
      </c>
      <c r="H37" s="1415"/>
      <c r="I37" s="1415" t="s">
        <v>6805</v>
      </c>
      <c r="J37" s="1415"/>
      <c r="K37" s="1415" t="s">
        <v>6806</v>
      </c>
      <c r="L37" s="1415"/>
    </row>
    <row r="38" spans="2:20" ht="27.5" thickBot="1">
      <c r="B38" s="1420"/>
      <c r="C38" s="1420"/>
      <c r="D38" s="253" t="s">
        <v>6807</v>
      </c>
      <c r="E38" s="144" t="s">
        <v>656</v>
      </c>
      <c r="F38" s="303" t="s">
        <v>657</v>
      </c>
      <c r="G38" s="144" t="s">
        <v>6808</v>
      </c>
      <c r="H38" s="303" t="s">
        <v>6809</v>
      </c>
      <c r="I38" s="144" t="s">
        <v>6810</v>
      </c>
      <c r="J38" s="303" t="s">
        <v>6811</v>
      </c>
      <c r="K38" s="144" t="s">
        <v>6812</v>
      </c>
      <c r="L38" s="303" t="s">
        <v>6813</v>
      </c>
    </row>
    <row r="39" spans="2:20" ht="13" thickBot="1">
      <c r="B39" s="1322" t="s">
        <v>6814</v>
      </c>
      <c r="C39" s="599" t="s">
        <v>658</v>
      </c>
      <c r="D39" s="600">
        <v>590.75</v>
      </c>
      <c r="E39" s="600">
        <v>252.12</v>
      </c>
      <c r="F39" s="600">
        <v>126.38</v>
      </c>
      <c r="G39" s="600"/>
      <c r="H39" s="600"/>
      <c r="I39" s="600"/>
      <c r="J39" s="601"/>
      <c r="K39" s="602"/>
      <c r="L39" s="602"/>
    </row>
    <row r="40" spans="2:20" ht="13" thickBot="1">
      <c r="B40" s="317" t="s">
        <v>6815</v>
      </c>
      <c r="C40" s="1351" t="s">
        <v>163</v>
      </c>
      <c r="D40" s="1352">
        <v>500</v>
      </c>
      <c r="E40" s="1353">
        <v>0</v>
      </c>
      <c r="F40" s="1354">
        <v>273.43</v>
      </c>
      <c r="G40" s="1353"/>
      <c r="H40" s="1354"/>
      <c r="I40" s="1355"/>
      <c r="J40" s="1354"/>
      <c r="K40" s="1355"/>
      <c r="L40" s="1354"/>
    </row>
  </sheetData>
  <mergeCells count="11">
    <mergeCell ref="K37:L37"/>
    <mergeCell ref="B5:L5"/>
    <mergeCell ref="B6:L6"/>
    <mergeCell ref="B7:L7"/>
    <mergeCell ref="B11:B16"/>
    <mergeCell ref="B21:B25"/>
    <mergeCell ref="B37:B38"/>
    <mergeCell ref="C37:C38"/>
    <mergeCell ref="E37:F37"/>
    <mergeCell ref="G37:H37"/>
    <mergeCell ref="I37:J37"/>
  </mergeCells>
  <printOptions horizontalCentered="1"/>
  <pageMargins left="7.874015748031496E-2" right="7.874015748031496E-2" top="1.7716535433070868" bottom="0.78740157480314965" header="0.51181102362204722" footer="0.51181102362204722"/>
  <pageSetup paperSize="9" scale="36"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6">
    <tabColor rgb="FF00B050"/>
    <pageSetUpPr fitToPage="1"/>
  </sheetPr>
  <dimension ref="B1:K208"/>
  <sheetViews>
    <sheetView showGridLines="0" view="pageBreakPreview" zoomScale="84" zoomScaleNormal="115" zoomScaleSheetLayoutView="84" zoomScalePageLayoutView="55" workbookViewId="0"/>
  </sheetViews>
  <sheetFormatPr defaultRowHeight="12.5"/>
  <cols>
    <col min="1" max="1" width="2" style="4" customWidth="1"/>
    <col min="2" max="2" width="11.453125" style="4" customWidth="1"/>
    <col min="3" max="3" width="43.453125" style="4" customWidth="1"/>
    <col min="4" max="8" width="19" style="4" customWidth="1"/>
    <col min="9" max="9" width="8" style="4" customWidth="1"/>
    <col min="10" max="12" width="9.54296875" style="4" customWidth="1"/>
    <col min="13" max="242" width="8.54296875" style="4"/>
    <col min="243" max="243" width="8.54296875" style="4" customWidth="1"/>
    <col min="244" max="244" width="13.54296875" style="4" customWidth="1"/>
    <col min="245" max="245" width="7.54296875" style="4" customWidth="1"/>
    <col min="246" max="246" width="8.453125" style="4" customWidth="1"/>
    <col min="247" max="247" width="7.54296875" style="4" customWidth="1"/>
    <col min="248" max="248" width="8" style="4" customWidth="1"/>
    <col min="249" max="249" width="7" style="4" customWidth="1"/>
    <col min="250" max="250" width="9.54296875" style="4" customWidth="1"/>
    <col min="251" max="253" width="0" style="4" hidden="1" customWidth="1"/>
    <col min="254" max="254" width="6.453125" style="4" customWidth="1"/>
    <col min="255" max="255" width="7" style="4" customWidth="1"/>
    <col min="256" max="256" width="20" style="4" customWidth="1"/>
    <col min="257" max="257" width="27" style="4" customWidth="1"/>
    <col min="258" max="258" width="6.54296875" style="4" customWidth="1"/>
    <col min="259" max="259" width="8" style="4" customWidth="1"/>
    <col min="260" max="498" width="8.54296875" style="4"/>
    <col min="499" max="499" width="8.54296875" style="4" customWidth="1"/>
    <col min="500" max="500" width="13.54296875" style="4" customWidth="1"/>
    <col min="501" max="501" width="7.54296875" style="4" customWidth="1"/>
    <col min="502" max="502" width="8.453125" style="4" customWidth="1"/>
    <col min="503" max="503" width="7.54296875" style="4" customWidth="1"/>
    <col min="504" max="504" width="8" style="4" customWidth="1"/>
    <col min="505" max="505" width="7" style="4" customWidth="1"/>
    <col min="506" max="506" width="9.54296875" style="4" customWidth="1"/>
    <col min="507" max="509" width="0" style="4" hidden="1" customWidth="1"/>
    <col min="510" max="510" width="6.453125" style="4" customWidth="1"/>
    <col min="511" max="511" width="7" style="4" customWidth="1"/>
    <col min="512" max="512" width="20" style="4" customWidth="1"/>
    <col min="513" max="513" width="27" style="4" customWidth="1"/>
    <col min="514" max="514" width="6.54296875" style="4" customWidth="1"/>
    <col min="515" max="515" width="8" style="4" customWidth="1"/>
    <col min="516" max="754" width="8.54296875" style="4"/>
    <col min="755" max="755" width="8.54296875" style="4" customWidth="1"/>
    <col min="756" max="756" width="13.54296875" style="4" customWidth="1"/>
    <col min="757" max="757" width="7.54296875" style="4" customWidth="1"/>
    <col min="758" max="758" width="8.453125" style="4" customWidth="1"/>
    <col min="759" max="759" width="7.54296875" style="4" customWidth="1"/>
    <col min="760" max="760" width="8" style="4" customWidth="1"/>
    <col min="761" max="761" width="7" style="4" customWidth="1"/>
    <col min="762" max="762" width="9.54296875" style="4" customWidth="1"/>
    <col min="763" max="765" width="0" style="4" hidden="1" customWidth="1"/>
    <col min="766" max="766" width="6.453125" style="4" customWidth="1"/>
    <col min="767" max="767" width="7" style="4" customWidth="1"/>
    <col min="768" max="768" width="20" style="4" customWidth="1"/>
    <col min="769" max="769" width="27" style="4" customWidth="1"/>
    <col min="770" max="770" width="6.54296875" style="4" customWidth="1"/>
    <col min="771" max="771" width="8" style="4" customWidth="1"/>
    <col min="772" max="1010" width="8.54296875" style="4"/>
    <col min="1011" max="1011" width="8.54296875" style="4" customWidth="1"/>
    <col min="1012" max="1012" width="13.54296875" style="4" customWidth="1"/>
    <col min="1013" max="1013" width="7.54296875" style="4" customWidth="1"/>
    <col min="1014" max="1014" width="8.453125" style="4" customWidth="1"/>
    <col min="1015" max="1015" width="7.54296875" style="4" customWidth="1"/>
    <col min="1016" max="1016" width="8" style="4" customWidth="1"/>
    <col min="1017" max="1017" width="7" style="4" customWidth="1"/>
    <col min="1018" max="1018" width="9.54296875" style="4" customWidth="1"/>
    <col min="1019" max="1021" width="0" style="4" hidden="1" customWidth="1"/>
    <col min="1022" max="1022" width="6.453125" style="4" customWidth="1"/>
    <col min="1023" max="1023" width="7" style="4" customWidth="1"/>
    <col min="1024" max="1024" width="20" style="4" customWidth="1"/>
    <col min="1025" max="1025" width="27" style="4" customWidth="1"/>
    <col min="1026" max="1026" width="6.54296875" style="4" customWidth="1"/>
    <col min="1027" max="1027" width="8" style="4" customWidth="1"/>
    <col min="1028" max="1266" width="8.54296875" style="4"/>
    <col min="1267" max="1267" width="8.54296875" style="4" customWidth="1"/>
    <col min="1268" max="1268" width="13.54296875" style="4" customWidth="1"/>
    <col min="1269" max="1269" width="7.54296875" style="4" customWidth="1"/>
    <col min="1270" max="1270" width="8.453125" style="4" customWidth="1"/>
    <col min="1271" max="1271" width="7.54296875" style="4" customWidth="1"/>
    <col min="1272" max="1272" width="8" style="4" customWidth="1"/>
    <col min="1273" max="1273" width="7" style="4" customWidth="1"/>
    <col min="1274" max="1274" width="9.54296875" style="4" customWidth="1"/>
    <col min="1275" max="1277" width="0" style="4" hidden="1" customWidth="1"/>
    <col min="1278" max="1278" width="6.453125" style="4" customWidth="1"/>
    <col min="1279" max="1279" width="7" style="4" customWidth="1"/>
    <col min="1280" max="1280" width="20" style="4" customWidth="1"/>
    <col min="1281" max="1281" width="27" style="4" customWidth="1"/>
    <col min="1282" max="1282" width="6.54296875" style="4" customWidth="1"/>
    <col min="1283" max="1283" width="8" style="4" customWidth="1"/>
    <col min="1284" max="1522" width="8.54296875" style="4"/>
    <col min="1523" max="1523" width="8.54296875" style="4" customWidth="1"/>
    <col min="1524" max="1524" width="13.54296875" style="4" customWidth="1"/>
    <col min="1525" max="1525" width="7.54296875" style="4" customWidth="1"/>
    <col min="1526" max="1526" width="8.453125" style="4" customWidth="1"/>
    <col min="1527" max="1527" width="7.54296875" style="4" customWidth="1"/>
    <col min="1528" max="1528" width="8" style="4" customWidth="1"/>
    <col min="1529" max="1529" width="7" style="4" customWidth="1"/>
    <col min="1530" max="1530" width="9.54296875" style="4" customWidth="1"/>
    <col min="1531" max="1533" width="0" style="4" hidden="1" customWidth="1"/>
    <col min="1534" max="1534" width="6.453125" style="4" customWidth="1"/>
    <col min="1535" max="1535" width="7" style="4" customWidth="1"/>
    <col min="1536" max="1536" width="20" style="4" customWidth="1"/>
    <col min="1537" max="1537" width="27" style="4" customWidth="1"/>
    <col min="1538" max="1538" width="6.54296875" style="4" customWidth="1"/>
    <col min="1539" max="1539" width="8" style="4" customWidth="1"/>
    <col min="1540" max="1778" width="8.54296875" style="4"/>
    <col min="1779" max="1779" width="8.54296875" style="4" customWidth="1"/>
    <col min="1780" max="1780" width="13.54296875" style="4" customWidth="1"/>
    <col min="1781" max="1781" width="7.54296875" style="4" customWidth="1"/>
    <col min="1782" max="1782" width="8.453125" style="4" customWidth="1"/>
    <col min="1783" max="1783" width="7.54296875" style="4" customWidth="1"/>
    <col min="1784" max="1784" width="8" style="4" customWidth="1"/>
    <col min="1785" max="1785" width="7" style="4" customWidth="1"/>
    <col min="1786" max="1786" width="9.54296875" style="4" customWidth="1"/>
    <col min="1787" max="1789" width="0" style="4" hidden="1" customWidth="1"/>
    <col min="1790" max="1790" width="6.453125" style="4" customWidth="1"/>
    <col min="1791" max="1791" width="7" style="4" customWidth="1"/>
    <col min="1792" max="1792" width="20" style="4" customWidth="1"/>
    <col min="1793" max="1793" width="27" style="4" customWidth="1"/>
    <col min="1794" max="1794" width="6.54296875" style="4" customWidth="1"/>
    <col min="1795" max="1795" width="8" style="4" customWidth="1"/>
    <col min="1796" max="2034" width="8.54296875" style="4"/>
    <col min="2035" max="2035" width="8.54296875" style="4" customWidth="1"/>
    <col min="2036" max="2036" width="13.54296875" style="4" customWidth="1"/>
    <col min="2037" max="2037" width="7.54296875" style="4" customWidth="1"/>
    <col min="2038" max="2038" width="8.453125" style="4" customWidth="1"/>
    <col min="2039" max="2039" width="7.54296875" style="4" customWidth="1"/>
    <col min="2040" max="2040" width="8" style="4" customWidth="1"/>
    <col min="2041" max="2041" width="7" style="4" customWidth="1"/>
    <col min="2042" max="2042" width="9.54296875" style="4" customWidth="1"/>
    <col min="2043" max="2045" width="0" style="4" hidden="1" customWidth="1"/>
    <col min="2046" max="2046" width="6.453125" style="4" customWidth="1"/>
    <col min="2047" max="2047" width="7" style="4" customWidth="1"/>
    <col min="2048" max="2048" width="20" style="4" customWidth="1"/>
    <col min="2049" max="2049" width="27" style="4" customWidth="1"/>
    <col min="2050" max="2050" width="6.54296875" style="4" customWidth="1"/>
    <col min="2051" max="2051" width="8" style="4" customWidth="1"/>
    <col min="2052" max="2290" width="8.54296875" style="4"/>
    <col min="2291" max="2291" width="8.54296875" style="4" customWidth="1"/>
    <col min="2292" max="2292" width="13.54296875" style="4" customWidth="1"/>
    <col min="2293" max="2293" width="7.54296875" style="4" customWidth="1"/>
    <col min="2294" max="2294" width="8.453125" style="4" customWidth="1"/>
    <col min="2295" max="2295" width="7.54296875" style="4" customWidth="1"/>
    <col min="2296" max="2296" width="8" style="4" customWidth="1"/>
    <col min="2297" max="2297" width="7" style="4" customWidth="1"/>
    <col min="2298" max="2298" width="9.54296875" style="4" customWidth="1"/>
    <col min="2299" max="2301" width="0" style="4" hidden="1" customWidth="1"/>
    <col min="2302" max="2302" width="6.453125" style="4" customWidth="1"/>
    <col min="2303" max="2303" width="7" style="4" customWidth="1"/>
    <col min="2304" max="2304" width="20" style="4" customWidth="1"/>
    <col min="2305" max="2305" width="27" style="4" customWidth="1"/>
    <col min="2306" max="2306" width="6.54296875" style="4" customWidth="1"/>
    <col min="2307" max="2307" width="8" style="4" customWidth="1"/>
    <col min="2308" max="2546" width="8.54296875" style="4"/>
    <col min="2547" max="2547" width="8.54296875" style="4" customWidth="1"/>
    <col min="2548" max="2548" width="13.54296875" style="4" customWidth="1"/>
    <col min="2549" max="2549" width="7.54296875" style="4" customWidth="1"/>
    <col min="2550" max="2550" width="8.453125" style="4" customWidth="1"/>
    <col min="2551" max="2551" width="7.54296875" style="4" customWidth="1"/>
    <col min="2552" max="2552" width="8" style="4" customWidth="1"/>
    <col min="2553" max="2553" width="7" style="4" customWidth="1"/>
    <col min="2554" max="2554" width="9.54296875" style="4" customWidth="1"/>
    <col min="2555" max="2557" width="0" style="4" hidden="1" customWidth="1"/>
    <col min="2558" max="2558" width="6.453125" style="4" customWidth="1"/>
    <col min="2559" max="2559" width="7" style="4" customWidth="1"/>
    <col min="2560" max="2560" width="20" style="4" customWidth="1"/>
    <col min="2561" max="2561" width="27" style="4" customWidth="1"/>
    <col min="2562" max="2562" width="6.54296875" style="4" customWidth="1"/>
    <col min="2563" max="2563" width="8" style="4" customWidth="1"/>
    <col min="2564" max="2802" width="8.54296875" style="4"/>
    <col min="2803" max="2803" width="8.54296875" style="4" customWidth="1"/>
    <col min="2804" max="2804" width="13.54296875" style="4" customWidth="1"/>
    <col min="2805" max="2805" width="7.54296875" style="4" customWidth="1"/>
    <col min="2806" max="2806" width="8.453125" style="4" customWidth="1"/>
    <col min="2807" max="2807" width="7.54296875" style="4" customWidth="1"/>
    <col min="2808" max="2808" width="8" style="4" customWidth="1"/>
    <col min="2809" max="2809" width="7" style="4" customWidth="1"/>
    <col min="2810" max="2810" width="9.54296875" style="4" customWidth="1"/>
    <col min="2811" max="2813" width="0" style="4" hidden="1" customWidth="1"/>
    <col min="2814" max="2814" width="6.453125" style="4" customWidth="1"/>
    <col min="2815" max="2815" width="7" style="4" customWidth="1"/>
    <col min="2816" max="2816" width="20" style="4" customWidth="1"/>
    <col min="2817" max="2817" width="27" style="4" customWidth="1"/>
    <col min="2818" max="2818" width="6.54296875" style="4" customWidth="1"/>
    <col min="2819" max="2819" width="8" style="4" customWidth="1"/>
    <col min="2820" max="3058" width="8.54296875" style="4"/>
    <col min="3059" max="3059" width="8.54296875" style="4" customWidth="1"/>
    <col min="3060" max="3060" width="13.54296875" style="4" customWidth="1"/>
    <col min="3061" max="3061" width="7.54296875" style="4" customWidth="1"/>
    <col min="3062" max="3062" width="8.453125" style="4" customWidth="1"/>
    <col min="3063" max="3063" width="7.54296875" style="4" customWidth="1"/>
    <col min="3064" max="3064" width="8" style="4" customWidth="1"/>
    <col min="3065" max="3065" width="7" style="4" customWidth="1"/>
    <col min="3066" max="3066" width="9.54296875" style="4" customWidth="1"/>
    <col min="3067" max="3069" width="0" style="4" hidden="1" customWidth="1"/>
    <col min="3070" max="3070" width="6.453125" style="4" customWidth="1"/>
    <col min="3071" max="3071" width="7" style="4" customWidth="1"/>
    <col min="3072" max="3072" width="20" style="4" customWidth="1"/>
    <col min="3073" max="3073" width="27" style="4" customWidth="1"/>
    <col min="3074" max="3074" width="6.54296875" style="4" customWidth="1"/>
    <col min="3075" max="3075" width="8" style="4" customWidth="1"/>
    <col min="3076" max="3314" width="8.54296875" style="4"/>
    <col min="3315" max="3315" width="8.54296875" style="4" customWidth="1"/>
    <col min="3316" max="3316" width="13.54296875" style="4" customWidth="1"/>
    <col min="3317" max="3317" width="7.54296875" style="4" customWidth="1"/>
    <col min="3318" max="3318" width="8.453125" style="4" customWidth="1"/>
    <col min="3319" max="3319" width="7.54296875" style="4" customWidth="1"/>
    <col min="3320" max="3320" width="8" style="4" customWidth="1"/>
    <col min="3321" max="3321" width="7" style="4" customWidth="1"/>
    <col min="3322" max="3322" width="9.54296875" style="4" customWidth="1"/>
    <col min="3323" max="3325" width="0" style="4" hidden="1" customWidth="1"/>
    <col min="3326" max="3326" width="6.453125" style="4" customWidth="1"/>
    <col min="3327" max="3327" width="7" style="4" customWidth="1"/>
    <col min="3328" max="3328" width="20" style="4" customWidth="1"/>
    <col min="3329" max="3329" width="27" style="4" customWidth="1"/>
    <col min="3330" max="3330" width="6.54296875" style="4" customWidth="1"/>
    <col min="3331" max="3331" width="8" style="4" customWidth="1"/>
    <col min="3332" max="3570" width="8.54296875" style="4"/>
    <col min="3571" max="3571" width="8.54296875" style="4" customWidth="1"/>
    <col min="3572" max="3572" width="13.54296875" style="4" customWidth="1"/>
    <col min="3573" max="3573" width="7.54296875" style="4" customWidth="1"/>
    <col min="3574" max="3574" width="8.453125" style="4" customWidth="1"/>
    <col min="3575" max="3575" width="7.54296875" style="4" customWidth="1"/>
    <col min="3576" max="3576" width="8" style="4" customWidth="1"/>
    <col min="3577" max="3577" width="7" style="4" customWidth="1"/>
    <col min="3578" max="3578" width="9.54296875" style="4" customWidth="1"/>
    <col min="3579" max="3581" width="0" style="4" hidden="1" customWidth="1"/>
    <col min="3582" max="3582" width="6.453125" style="4" customWidth="1"/>
    <col min="3583" max="3583" width="7" style="4" customWidth="1"/>
    <col min="3584" max="3584" width="20" style="4" customWidth="1"/>
    <col min="3585" max="3585" width="27" style="4" customWidth="1"/>
    <col min="3586" max="3586" width="6.54296875" style="4" customWidth="1"/>
    <col min="3587" max="3587" width="8" style="4" customWidth="1"/>
    <col min="3588" max="3826" width="8.54296875" style="4"/>
    <col min="3827" max="3827" width="8.54296875" style="4" customWidth="1"/>
    <col min="3828" max="3828" width="13.54296875" style="4" customWidth="1"/>
    <col min="3829" max="3829" width="7.54296875" style="4" customWidth="1"/>
    <col min="3830" max="3830" width="8.453125" style="4" customWidth="1"/>
    <col min="3831" max="3831" width="7.54296875" style="4" customWidth="1"/>
    <col min="3832" max="3832" width="8" style="4" customWidth="1"/>
    <col min="3833" max="3833" width="7" style="4" customWidth="1"/>
    <col min="3834" max="3834" width="9.54296875" style="4" customWidth="1"/>
    <col min="3835" max="3837" width="0" style="4" hidden="1" customWidth="1"/>
    <col min="3838" max="3838" width="6.453125" style="4" customWidth="1"/>
    <col min="3839" max="3839" width="7" style="4" customWidth="1"/>
    <col min="3840" max="3840" width="20" style="4" customWidth="1"/>
    <col min="3841" max="3841" width="27" style="4" customWidth="1"/>
    <col min="3842" max="3842" width="6.54296875" style="4" customWidth="1"/>
    <col min="3843" max="3843" width="8" style="4" customWidth="1"/>
    <col min="3844" max="4082" width="8.54296875" style="4"/>
    <col min="4083" max="4083" width="8.54296875" style="4" customWidth="1"/>
    <col min="4084" max="4084" width="13.54296875" style="4" customWidth="1"/>
    <col min="4085" max="4085" width="7.54296875" style="4" customWidth="1"/>
    <col min="4086" max="4086" width="8.453125" style="4" customWidth="1"/>
    <col min="4087" max="4087" width="7.54296875" style="4" customWidth="1"/>
    <col min="4088" max="4088" width="8" style="4" customWidth="1"/>
    <col min="4089" max="4089" width="7" style="4" customWidth="1"/>
    <col min="4090" max="4090" width="9.54296875" style="4" customWidth="1"/>
    <col min="4091" max="4093" width="0" style="4" hidden="1" customWidth="1"/>
    <col min="4094" max="4094" width="6.453125" style="4" customWidth="1"/>
    <col min="4095" max="4095" width="7" style="4" customWidth="1"/>
    <col min="4096" max="4096" width="20" style="4" customWidth="1"/>
    <col min="4097" max="4097" width="27" style="4" customWidth="1"/>
    <col min="4098" max="4098" width="6.54296875" style="4" customWidth="1"/>
    <col min="4099" max="4099" width="8" style="4" customWidth="1"/>
    <col min="4100" max="4338" width="8.54296875" style="4"/>
    <col min="4339" max="4339" width="8.54296875" style="4" customWidth="1"/>
    <col min="4340" max="4340" width="13.54296875" style="4" customWidth="1"/>
    <col min="4341" max="4341" width="7.54296875" style="4" customWidth="1"/>
    <col min="4342" max="4342" width="8.453125" style="4" customWidth="1"/>
    <col min="4343" max="4343" width="7.54296875" style="4" customWidth="1"/>
    <col min="4344" max="4344" width="8" style="4" customWidth="1"/>
    <col min="4345" max="4345" width="7" style="4" customWidth="1"/>
    <col min="4346" max="4346" width="9.54296875" style="4" customWidth="1"/>
    <col min="4347" max="4349" width="0" style="4" hidden="1" customWidth="1"/>
    <col min="4350" max="4350" width="6.453125" style="4" customWidth="1"/>
    <col min="4351" max="4351" width="7" style="4" customWidth="1"/>
    <col min="4352" max="4352" width="20" style="4" customWidth="1"/>
    <col min="4353" max="4353" width="27" style="4" customWidth="1"/>
    <col min="4354" max="4354" width="6.54296875" style="4" customWidth="1"/>
    <col min="4355" max="4355" width="8" style="4" customWidth="1"/>
    <col min="4356" max="4594" width="8.54296875" style="4"/>
    <col min="4595" max="4595" width="8.54296875" style="4" customWidth="1"/>
    <col min="4596" max="4596" width="13.54296875" style="4" customWidth="1"/>
    <col min="4597" max="4597" width="7.54296875" style="4" customWidth="1"/>
    <col min="4598" max="4598" width="8.453125" style="4" customWidth="1"/>
    <col min="4599" max="4599" width="7.54296875" style="4" customWidth="1"/>
    <col min="4600" max="4600" width="8" style="4" customWidth="1"/>
    <col min="4601" max="4601" width="7" style="4" customWidth="1"/>
    <col min="4602" max="4602" width="9.54296875" style="4" customWidth="1"/>
    <col min="4603" max="4605" width="0" style="4" hidden="1" customWidth="1"/>
    <col min="4606" max="4606" width="6.453125" style="4" customWidth="1"/>
    <col min="4607" max="4607" width="7" style="4" customWidth="1"/>
    <col min="4608" max="4608" width="20" style="4" customWidth="1"/>
    <col min="4609" max="4609" width="27" style="4" customWidth="1"/>
    <col min="4610" max="4610" width="6.54296875" style="4" customWidth="1"/>
    <col min="4611" max="4611" width="8" style="4" customWidth="1"/>
    <col min="4612" max="4850" width="8.54296875" style="4"/>
    <col min="4851" max="4851" width="8.54296875" style="4" customWidth="1"/>
    <col min="4852" max="4852" width="13.54296875" style="4" customWidth="1"/>
    <col min="4853" max="4853" width="7.54296875" style="4" customWidth="1"/>
    <col min="4854" max="4854" width="8.453125" style="4" customWidth="1"/>
    <col min="4855" max="4855" width="7.54296875" style="4" customWidth="1"/>
    <col min="4856" max="4856" width="8" style="4" customWidth="1"/>
    <col min="4857" max="4857" width="7" style="4" customWidth="1"/>
    <col min="4858" max="4858" width="9.54296875" style="4" customWidth="1"/>
    <col min="4859" max="4861" width="0" style="4" hidden="1" customWidth="1"/>
    <col min="4862" max="4862" width="6.453125" style="4" customWidth="1"/>
    <col min="4863" max="4863" width="7" style="4" customWidth="1"/>
    <col min="4864" max="4864" width="20" style="4" customWidth="1"/>
    <col min="4865" max="4865" width="27" style="4" customWidth="1"/>
    <col min="4866" max="4866" width="6.54296875" style="4" customWidth="1"/>
    <col min="4867" max="4867" width="8" style="4" customWidth="1"/>
    <col min="4868" max="5106" width="8.54296875" style="4"/>
    <col min="5107" max="5107" width="8.54296875" style="4" customWidth="1"/>
    <col min="5108" max="5108" width="13.54296875" style="4" customWidth="1"/>
    <col min="5109" max="5109" width="7.54296875" style="4" customWidth="1"/>
    <col min="5110" max="5110" width="8.453125" style="4" customWidth="1"/>
    <col min="5111" max="5111" width="7.54296875" style="4" customWidth="1"/>
    <col min="5112" max="5112" width="8" style="4" customWidth="1"/>
    <col min="5113" max="5113" width="7" style="4" customWidth="1"/>
    <col min="5114" max="5114" width="9.54296875" style="4" customWidth="1"/>
    <col min="5115" max="5117" width="0" style="4" hidden="1" customWidth="1"/>
    <col min="5118" max="5118" width="6.453125" style="4" customWidth="1"/>
    <col min="5119" max="5119" width="7" style="4" customWidth="1"/>
    <col min="5120" max="5120" width="20" style="4" customWidth="1"/>
    <col min="5121" max="5121" width="27" style="4" customWidth="1"/>
    <col min="5122" max="5122" width="6.54296875" style="4" customWidth="1"/>
    <col min="5123" max="5123" width="8" style="4" customWidth="1"/>
    <col min="5124" max="5362" width="8.54296875" style="4"/>
    <col min="5363" max="5363" width="8.54296875" style="4" customWidth="1"/>
    <col min="5364" max="5364" width="13.54296875" style="4" customWidth="1"/>
    <col min="5365" max="5365" width="7.54296875" style="4" customWidth="1"/>
    <col min="5366" max="5366" width="8.453125" style="4" customWidth="1"/>
    <col min="5367" max="5367" width="7.54296875" style="4" customWidth="1"/>
    <col min="5368" max="5368" width="8" style="4" customWidth="1"/>
    <col min="5369" max="5369" width="7" style="4" customWidth="1"/>
    <col min="5370" max="5370" width="9.54296875" style="4" customWidth="1"/>
    <col min="5371" max="5373" width="0" style="4" hidden="1" customWidth="1"/>
    <col min="5374" max="5374" width="6.453125" style="4" customWidth="1"/>
    <col min="5375" max="5375" width="7" style="4" customWidth="1"/>
    <col min="5376" max="5376" width="20" style="4" customWidth="1"/>
    <col min="5377" max="5377" width="27" style="4" customWidth="1"/>
    <col min="5378" max="5378" width="6.54296875" style="4" customWidth="1"/>
    <col min="5379" max="5379" width="8" style="4" customWidth="1"/>
    <col min="5380" max="5618" width="8.54296875" style="4"/>
    <col min="5619" max="5619" width="8.54296875" style="4" customWidth="1"/>
    <col min="5620" max="5620" width="13.54296875" style="4" customWidth="1"/>
    <col min="5621" max="5621" width="7.54296875" style="4" customWidth="1"/>
    <col min="5622" max="5622" width="8.453125" style="4" customWidth="1"/>
    <col min="5623" max="5623" width="7.54296875" style="4" customWidth="1"/>
    <col min="5624" max="5624" width="8" style="4" customWidth="1"/>
    <col min="5625" max="5625" width="7" style="4" customWidth="1"/>
    <col min="5626" max="5626" width="9.54296875" style="4" customWidth="1"/>
    <col min="5627" max="5629" width="0" style="4" hidden="1" customWidth="1"/>
    <col min="5630" max="5630" width="6.453125" style="4" customWidth="1"/>
    <col min="5631" max="5631" width="7" style="4" customWidth="1"/>
    <col min="5632" max="5632" width="20" style="4" customWidth="1"/>
    <col min="5633" max="5633" width="27" style="4" customWidth="1"/>
    <col min="5634" max="5634" width="6.54296875" style="4" customWidth="1"/>
    <col min="5635" max="5635" width="8" style="4" customWidth="1"/>
    <col min="5636" max="5874" width="8.54296875" style="4"/>
    <col min="5875" max="5875" width="8.54296875" style="4" customWidth="1"/>
    <col min="5876" max="5876" width="13.54296875" style="4" customWidth="1"/>
    <col min="5877" max="5877" width="7.54296875" style="4" customWidth="1"/>
    <col min="5878" max="5878" width="8.453125" style="4" customWidth="1"/>
    <col min="5879" max="5879" width="7.54296875" style="4" customWidth="1"/>
    <col min="5880" max="5880" width="8" style="4" customWidth="1"/>
    <col min="5881" max="5881" width="7" style="4" customWidth="1"/>
    <col min="5882" max="5882" width="9.54296875" style="4" customWidth="1"/>
    <col min="5883" max="5885" width="0" style="4" hidden="1" customWidth="1"/>
    <col min="5886" max="5886" width="6.453125" style="4" customWidth="1"/>
    <col min="5887" max="5887" width="7" style="4" customWidth="1"/>
    <col min="5888" max="5888" width="20" style="4" customWidth="1"/>
    <col min="5889" max="5889" width="27" style="4" customWidth="1"/>
    <col min="5890" max="5890" width="6.54296875" style="4" customWidth="1"/>
    <col min="5891" max="5891" width="8" style="4" customWidth="1"/>
    <col min="5892" max="6130" width="8.54296875" style="4"/>
    <col min="6131" max="6131" width="8.54296875" style="4" customWidth="1"/>
    <col min="6132" max="6132" width="13.54296875" style="4" customWidth="1"/>
    <col min="6133" max="6133" width="7.54296875" style="4" customWidth="1"/>
    <col min="6134" max="6134" width="8.453125" style="4" customWidth="1"/>
    <col min="6135" max="6135" width="7.54296875" style="4" customWidth="1"/>
    <col min="6136" max="6136" width="8" style="4" customWidth="1"/>
    <col min="6137" max="6137" width="7" style="4" customWidth="1"/>
    <col min="6138" max="6138" width="9.54296875" style="4" customWidth="1"/>
    <col min="6139" max="6141" width="0" style="4" hidden="1" customWidth="1"/>
    <col min="6142" max="6142" width="6.453125" style="4" customWidth="1"/>
    <col min="6143" max="6143" width="7" style="4" customWidth="1"/>
    <col min="6144" max="6144" width="20" style="4" customWidth="1"/>
    <col min="6145" max="6145" width="27" style="4" customWidth="1"/>
    <col min="6146" max="6146" width="6.54296875" style="4" customWidth="1"/>
    <col min="6147" max="6147" width="8" style="4" customWidth="1"/>
    <col min="6148" max="6386" width="8.54296875" style="4"/>
    <col min="6387" max="6387" width="8.54296875" style="4" customWidth="1"/>
    <col min="6388" max="6388" width="13.54296875" style="4" customWidth="1"/>
    <col min="6389" max="6389" width="7.54296875" style="4" customWidth="1"/>
    <col min="6390" max="6390" width="8.453125" style="4" customWidth="1"/>
    <col min="6391" max="6391" width="7.54296875" style="4" customWidth="1"/>
    <col min="6392" max="6392" width="8" style="4" customWidth="1"/>
    <col min="6393" max="6393" width="7" style="4" customWidth="1"/>
    <col min="6394" max="6394" width="9.54296875" style="4" customWidth="1"/>
    <col min="6395" max="6397" width="0" style="4" hidden="1" customWidth="1"/>
    <col min="6398" max="6398" width="6.453125" style="4" customWidth="1"/>
    <col min="6399" max="6399" width="7" style="4" customWidth="1"/>
    <col min="6400" max="6400" width="20" style="4" customWidth="1"/>
    <col min="6401" max="6401" width="27" style="4" customWidth="1"/>
    <col min="6402" max="6402" width="6.54296875" style="4" customWidth="1"/>
    <col min="6403" max="6403" width="8" style="4" customWidth="1"/>
    <col min="6404" max="6642" width="8.54296875" style="4"/>
    <col min="6643" max="6643" width="8.54296875" style="4" customWidth="1"/>
    <col min="6644" max="6644" width="13.54296875" style="4" customWidth="1"/>
    <col min="6645" max="6645" width="7.54296875" style="4" customWidth="1"/>
    <col min="6646" max="6646" width="8.453125" style="4" customWidth="1"/>
    <col min="6647" max="6647" width="7.54296875" style="4" customWidth="1"/>
    <col min="6648" max="6648" width="8" style="4" customWidth="1"/>
    <col min="6649" max="6649" width="7" style="4" customWidth="1"/>
    <col min="6650" max="6650" width="9.54296875" style="4" customWidth="1"/>
    <col min="6651" max="6653" width="0" style="4" hidden="1" customWidth="1"/>
    <col min="6654" max="6654" width="6.453125" style="4" customWidth="1"/>
    <col min="6655" max="6655" width="7" style="4" customWidth="1"/>
    <col min="6656" max="6656" width="20" style="4" customWidth="1"/>
    <col min="6657" max="6657" width="27" style="4" customWidth="1"/>
    <col min="6658" max="6658" width="6.54296875" style="4" customWidth="1"/>
    <col min="6659" max="6659" width="8" style="4" customWidth="1"/>
    <col min="6660" max="6898" width="8.54296875" style="4"/>
    <col min="6899" max="6899" width="8.54296875" style="4" customWidth="1"/>
    <col min="6900" max="6900" width="13.54296875" style="4" customWidth="1"/>
    <col min="6901" max="6901" width="7.54296875" style="4" customWidth="1"/>
    <col min="6902" max="6902" width="8.453125" style="4" customWidth="1"/>
    <col min="6903" max="6903" width="7.54296875" style="4" customWidth="1"/>
    <col min="6904" max="6904" width="8" style="4" customWidth="1"/>
    <col min="6905" max="6905" width="7" style="4" customWidth="1"/>
    <col min="6906" max="6906" width="9.54296875" style="4" customWidth="1"/>
    <col min="6907" max="6909" width="0" style="4" hidden="1" customWidth="1"/>
    <col min="6910" max="6910" width="6.453125" style="4" customWidth="1"/>
    <col min="6911" max="6911" width="7" style="4" customWidth="1"/>
    <col min="6912" max="6912" width="20" style="4" customWidth="1"/>
    <col min="6913" max="6913" width="27" style="4" customWidth="1"/>
    <col min="6914" max="6914" width="6.54296875" style="4" customWidth="1"/>
    <col min="6915" max="6915" width="8" style="4" customWidth="1"/>
    <col min="6916" max="7154" width="8.54296875" style="4"/>
    <col min="7155" max="7155" width="8.54296875" style="4" customWidth="1"/>
    <col min="7156" max="7156" width="13.54296875" style="4" customWidth="1"/>
    <col min="7157" max="7157" width="7.54296875" style="4" customWidth="1"/>
    <col min="7158" max="7158" width="8.453125" style="4" customWidth="1"/>
    <col min="7159" max="7159" width="7.54296875" style="4" customWidth="1"/>
    <col min="7160" max="7160" width="8" style="4" customWidth="1"/>
    <col min="7161" max="7161" width="7" style="4" customWidth="1"/>
    <col min="7162" max="7162" width="9.54296875" style="4" customWidth="1"/>
    <col min="7163" max="7165" width="0" style="4" hidden="1" customWidth="1"/>
    <col min="7166" max="7166" width="6.453125" style="4" customWidth="1"/>
    <col min="7167" max="7167" width="7" style="4" customWidth="1"/>
    <col min="7168" max="7168" width="20" style="4" customWidth="1"/>
    <col min="7169" max="7169" width="27" style="4" customWidth="1"/>
    <col min="7170" max="7170" width="6.54296875" style="4" customWidth="1"/>
    <col min="7171" max="7171" width="8" style="4" customWidth="1"/>
    <col min="7172" max="7410" width="8.54296875" style="4"/>
    <col min="7411" max="7411" width="8.54296875" style="4" customWidth="1"/>
    <col min="7412" max="7412" width="13.54296875" style="4" customWidth="1"/>
    <col min="7413" max="7413" width="7.54296875" style="4" customWidth="1"/>
    <col min="7414" max="7414" width="8.453125" style="4" customWidth="1"/>
    <col min="7415" max="7415" width="7.54296875" style="4" customWidth="1"/>
    <col min="7416" max="7416" width="8" style="4" customWidth="1"/>
    <col min="7417" max="7417" width="7" style="4" customWidth="1"/>
    <col min="7418" max="7418" width="9.54296875" style="4" customWidth="1"/>
    <col min="7419" max="7421" width="0" style="4" hidden="1" customWidth="1"/>
    <col min="7422" max="7422" width="6.453125" style="4" customWidth="1"/>
    <col min="7423" max="7423" width="7" style="4" customWidth="1"/>
    <col min="7424" max="7424" width="20" style="4" customWidth="1"/>
    <col min="7425" max="7425" width="27" style="4" customWidth="1"/>
    <col min="7426" max="7426" width="6.54296875" style="4" customWidth="1"/>
    <col min="7427" max="7427" width="8" style="4" customWidth="1"/>
    <col min="7428" max="7666" width="8.54296875" style="4"/>
    <col min="7667" max="7667" width="8.54296875" style="4" customWidth="1"/>
    <col min="7668" max="7668" width="13.54296875" style="4" customWidth="1"/>
    <col min="7669" max="7669" width="7.54296875" style="4" customWidth="1"/>
    <col min="7670" max="7670" width="8.453125" style="4" customWidth="1"/>
    <col min="7671" max="7671" width="7.54296875" style="4" customWidth="1"/>
    <col min="7672" max="7672" width="8" style="4" customWidth="1"/>
    <col min="7673" max="7673" width="7" style="4" customWidth="1"/>
    <col min="7674" max="7674" width="9.54296875" style="4" customWidth="1"/>
    <col min="7675" max="7677" width="0" style="4" hidden="1" customWidth="1"/>
    <col min="7678" max="7678" width="6.453125" style="4" customWidth="1"/>
    <col min="7679" max="7679" width="7" style="4" customWidth="1"/>
    <col min="7680" max="7680" width="20" style="4" customWidth="1"/>
    <col min="7681" max="7681" width="27" style="4" customWidth="1"/>
    <col min="7682" max="7682" width="6.54296875" style="4" customWidth="1"/>
    <col min="7683" max="7683" width="8" style="4" customWidth="1"/>
    <col min="7684" max="7922" width="8.54296875" style="4"/>
    <col min="7923" max="7923" width="8.54296875" style="4" customWidth="1"/>
    <col min="7924" max="7924" width="13.54296875" style="4" customWidth="1"/>
    <col min="7925" max="7925" width="7.54296875" style="4" customWidth="1"/>
    <col min="7926" max="7926" width="8.453125" style="4" customWidth="1"/>
    <col min="7927" max="7927" width="7.54296875" style="4" customWidth="1"/>
    <col min="7928" max="7928" width="8" style="4" customWidth="1"/>
    <col min="7929" max="7929" width="7" style="4" customWidth="1"/>
    <col min="7930" max="7930" width="9.54296875" style="4" customWidth="1"/>
    <col min="7931" max="7933" width="0" style="4" hidden="1" customWidth="1"/>
    <col min="7934" max="7934" width="6.453125" style="4" customWidth="1"/>
    <col min="7935" max="7935" width="7" style="4" customWidth="1"/>
    <col min="7936" max="7936" width="20" style="4" customWidth="1"/>
    <col min="7937" max="7937" width="27" style="4" customWidth="1"/>
    <col min="7938" max="7938" width="6.54296875" style="4" customWidth="1"/>
    <col min="7939" max="7939" width="8" style="4" customWidth="1"/>
    <col min="7940" max="8178" width="8.54296875" style="4"/>
    <col min="8179" max="8179" width="8.54296875" style="4" customWidth="1"/>
    <col min="8180" max="8180" width="13.54296875" style="4" customWidth="1"/>
    <col min="8181" max="8181" width="7.54296875" style="4" customWidth="1"/>
    <col min="8182" max="8182" width="8.453125" style="4" customWidth="1"/>
    <col min="8183" max="8183" width="7.54296875" style="4" customWidth="1"/>
    <col min="8184" max="8184" width="8" style="4" customWidth="1"/>
    <col min="8185" max="8185" width="7" style="4" customWidth="1"/>
    <col min="8186" max="8186" width="9.54296875" style="4" customWidth="1"/>
    <col min="8187" max="8189" width="0" style="4" hidden="1" customWidth="1"/>
    <col min="8190" max="8190" width="6.453125" style="4" customWidth="1"/>
    <col min="8191" max="8191" width="7" style="4" customWidth="1"/>
    <col min="8192" max="8192" width="20" style="4" customWidth="1"/>
    <col min="8193" max="8193" width="27" style="4" customWidth="1"/>
    <col min="8194" max="8194" width="6.54296875" style="4" customWidth="1"/>
    <col min="8195" max="8195" width="8" style="4" customWidth="1"/>
    <col min="8196" max="8434" width="8.54296875" style="4"/>
    <col min="8435" max="8435" width="8.54296875" style="4" customWidth="1"/>
    <col min="8436" max="8436" width="13.54296875" style="4" customWidth="1"/>
    <col min="8437" max="8437" width="7.54296875" style="4" customWidth="1"/>
    <col min="8438" max="8438" width="8.453125" style="4" customWidth="1"/>
    <col min="8439" max="8439" width="7.54296875" style="4" customWidth="1"/>
    <col min="8440" max="8440" width="8" style="4" customWidth="1"/>
    <col min="8441" max="8441" width="7" style="4" customWidth="1"/>
    <col min="8442" max="8442" width="9.54296875" style="4" customWidth="1"/>
    <col min="8443" max="8445" width="0" style="4" hidden="1" customWidth="1"/>
    <col min="8446" max="8446" width="6.453125" style="4" customWidth="1"/>
    <col min="8447" max="8447" width="7" style="4" customWidth="1"/>
    <col min="8448" max="8448" width="20" style="4" customWidth="1"/>
    <col min="8449" max="8449" width="27" style="4" customWidth="1"/>
    <col min="8450" max="8450" width="6.54296875" style="4" customWidth="1"/>
    <col min="8451" max="8451" width="8" style="4" customWidth="1"/>
    <col min="8452" max="8690" width="8.54296875" style="4"/>
    <col min="8691" max="8691" width="8.54296875" style="4" customWidth="1"/>
    <col min="8692" max="8692" width="13.54296875" style="4" customWidth="1"/>
    <col min="8693" max="8693" width="7.54296875" style="4" customWidth="1"/>
    <col min="8694" max="8694" width="8.453125" style="4" customWidth="1"/>
    <col min="8695" max="8695" width="7.54296875" style="4" customWidth="1"/>
    <col min="8696" max="8696" width="8" style="4" customWidth="1"/>
    <col min="8697" max="8697" width="7" style="4" customWidth="1"/>
    <col min="8698" max="8698" width="9.54296875" style="4" customWidth="1"/>
    <col min="8699" max="8701" width="0" style="4" hidden="1" customWidth="1"/>
    <col min="8702" max="8702" width="6.453125" style="4" customWidth="1"/>
    <col min="8703" max="8703" width="7" style="4" customWidth="1"/>
    <col min="8704" max="8704" width="20" style="4" customWidth="1"/>
    <col min="8705" max="8705" width="27" style="4" customWidth="1"/>
    <col min="8706" max="8706" width="6.54296875" style="4" customWidth="1"/>
    <col min="8707" max="8707" width="8" style="4" customWidth="1"/>
    <col min="8708" max="8946" width="8.54296875" style="4"/>
    <col min="8947" max="8947" width="8.54296875" style="4" customWidth="1"/>
    <col min="8948" max="8948" width="13.54296875" style="4" customWidth="1"/>
    <col min="8949" max="8949" width="7.54296875" style="4" customWidth="1"/>
    <col min="8950" max="8950" width="8.453125" style="4" customWidth="1"/>
    <col min="8951" max="8951" width="7.54296875" style="4" customWidth="1"/>
    <col min="8952" max="8952" width="8" style="4" customWidth="1"/>
    <col min="8953" max="8953" width="7" style="4" customWidth="1"/>
    <col min="8954" max="8954" width="9.54296875" style="4" customWidth="1"/>
    <col min="8955" max="8957" width="0" style="4" hidden="1" customWidth="1"/>
    <col min="8958" max="8958" width="6.453125" style="4" customWidth="1"/>
    <col min="8959" max="8959" width="7" style="4" customWidth="1"/>
    <col min="8960" max="8960" width="20" style="4" customWidth="1"/>
    <col min="8961" max="8961" width="27" style="4" customWidth="1"/>
    <col min="8962" max="8962" width="6.54296875" style="4" customWidth="1"/>
    <col min="8963" max="8963" width="8" style="4" customWidth="1"/>
    <col min="8964" max="9202" width="8.54296875" style="4"/>
    <col min="9203" max="9203" width="8.54296875" style="4" customWidth="1"/>
    <col min="9204" max="9204" width="13.54296875" style="4" customWidth="1"/>
    <col min="9205" max="9205" width="7.54296875" style="4" customWidth="1"/>
    <col min="9206" max="9206" width="8.453125" style="4" customWidth="1"/>
    <col min="9207" max="9207" width="7.54296875" style="4" customWidth="1"/>
    <col min="9208" max="9208" width="8" style="4" customWidth="1"/>
    <col min="9209" max="9209" width="7" style="4" customWidth="1"/>
    <col min="9210" max="9210" width="9.54296875" style="4" customWidth="1"/>
    <col min="9211" max="9213" width="0" style="4" hidden="1" customWidth="1"/>
    <col min="9214" max="9214" width="6.453125" style="4" customWidth="1"/>
    <col min="9215" max="9215" width="7" style="4" customWidth="1"/>
    <col min="9216" max="9216" width="20" style="4" customWidth="1"/>
    <col min="9217" max="9217" width="27" style="4" customWidth="1"/>
    <col min="9218" max="9218" width="6.54296875" style="4" customWidth="1"/>
    <col min="9219" max="9219" width="8" style="4" customWidth="1"/>
    <col min="9220" max="9458" width="8.54296875" style="4"/>
    <col min="9459" max="9459" width="8.54296875" style="4" customWidth="1"/>
    <col min="9460" max="9460" width="13.54296875" style="4" customWidth="1"/>
    <col min="9461" max="9461" width="7.54296875" style="4" customWidth="1"/>
    <col min="9462" max="9462" width="8.453125" style="4" customWidth="1"/>
    <col min="9463" max="9463" width="7.54296875" style="4" customWidth="1"/>
    <col min="9464" max="9464" width="8" style="4" customWidth="1"/>
    <col min="9465" max="9465" width="7" style="4" customWidth="1"/>
    <col min="9466" max="9466" width="9.54296875" style="4" customWidth="1"/>
    <col min="9467" max="9469" width="0" style="4" hidden="1" customWidth="1"/>
    <col min="9470" max="9470" width="6.453125" style="4" customWidth="1"/>
    <col min="9471" max="9471" width="7" style="4" customWidth="1"/>
    <col min="9472" max="9472" width="20" style="4" customWidth="1"/>
    <col min="9473" max="9473" width="27" style="4" customWidth="1"/>
    <col min="9474" max="9474" width="6.54296875" style="4" customWidth="1"/>
    <col min="9475" max="9475" width="8" style="4" customWidth="1"/>
    <col min="9476" max="9714" width="8.54296875" style="4"/>
    <col min="9715" max="9715" width="8.54296875" style="4" customWidth="1"/>
    <col min="9716" max="9716" width="13.54296875" style="4" customWidth="1"/>
    <col min="9717" max="9717" width="7.54296875" style="4" customWidth="1"/>
    <col min="9718" max="9718" width="8.453125" style="4" customWidth="1"/>
    <col min="9719" max="9719" width="7.54296875" style="4" customWidth="1"/>
    <col min="9720" max="9720" width="8" style="4" customWidth="1"/>
    <col min="9721" max="9721" width="7" style="4" customWidth="1"/>
    <col min="9722" max="9722" width="9.54296875" style="4" customWidth="1"/>
    <col min="9723" max="9725" width="0" style="4" hidden="1" customWidth="1"/>
    <col min="9726" max="9726" width="6.453125" style="4" customWidth="1"/>
    <col min="9727" max="9727" width="7" style="4" customWidth="1"/>
    <col min="9728" max="9728" width="20" style="4" customWidth="1"/>
    <col min="9729" max="9729" width="27" style="4" customWidth="1"/>
    <col min="9730" max="9730" width="6.54296875" style="4" customWidth="1"/>
    <col min="9731" max="9731" width="8" style="4" customWidth="1"/>
    <col min="9732" max="9970" width="8.54296875" style="4"/>
    <col min="9971" max="9971" width="8.54296875" style="4" customWidth="1"/>
    <col min="9972" max="9972" width="13.54296875" style="4" customWidth="1"/>
    <col min="9973" max="9973" width="7.54296875" style="4" customWidth="1"/>
    <col min="9974" max="9974" width="8.453125" style="4" customWidth="1"/>
    <col min="9975" max="9975" width="7.54296875" style="4" customWidth="1"/>
    <col min="9976" max="9976" width="8" style="4" customWidth="1"/>
    <col min="9977" max="9977" width="7" style="4" customWidth="1"/>
    <col min="9978" max="9978" width="9.54296875" style="4" customWidth="1"/>
    <col min="9979" max="9981" width="0" style="4" hidden="1" customWidth="1"/>
    <col min="9982" max="9982" width="6.453125" style="4" customWidth="1"/>
    <col min="9983" max="9983" width="7" style="4" customWidth="1"/>
    <col min="9984" max="9984" width="20" style="4" customWidth="1"/>
    <col min="9985" max="9985" width="27" style="4" customWidth="1"/>
    <col min="9986" max="9986" width="6.54296875" style="4" customWidth="1"/>
    <col min="9987" max="9987" width="8" style="4" customWidth="1"/>
    <col min="9988" max="10226" width="8.54296875" style="4"/>
    <col min="10227" max="10227" width="8.54296875" style="4" customWidth="1"/>
    <col min="10228" max="10228" width="13.54296875" style="4" customWidth="1"/>
    <col min="10229" max="10229" width="7.54296875" style="4" customWidth="1"/>
    <col min="10230" max="10230" width="8.453125" style="4" customWidth="1"/>
    <col min="10231" max="10231" width="7.54296875" style="4" customWidth="1"/>
    <col min="10232" max="10232" width="8" style="4" customWidth="1"/>
    <col min="10233" max="10233" width="7" style="4" customWidth="1"/>
    <col min="10234" max="10234" width="9.54296875" style="4" customWidth="1"/>
    <col min="10235" max="10237" width="0" style="4" hidden="1" customWidth="1"/>
    <col min="10238" max="10238" width="6.453125" style="4" customWidth="1"/>
    <col min="10239" max="10239" width="7" style="4" customWidth="1"/>
    <col min="10240" max="10240" width="20" style="4" customWidth="1"/>
    <col min="10241" max="10241" width="27" style="4" customWidth="1"/>
    <col min="10242" max="10242" width="6.54296875" style="4" customWidth="1"/>
    <col min="10243" max="10243" width="8" style="4" customWidth="1"/>
    <col min="10244" max="10482" width="8.54296875" style="4"/>
    <col min="10483" max="10483" width="8.54296875" style="4" customWidth="1"/>
    <col min="10484" max="10484" width="13.54296875" style="4" customWidth="1"/>
    <col min="10485" max="10485" width="7.54296875" style="4" customWidth="1"/>
    <col min="10486" max="10486" width="8.453125" style="4" customWidth="1"/>
    <col min="10487" max="10487" width="7.54296875" style="4" customWidth="1"/>
    <col min="10488" max="10488" width="8" style="4" customWidth="1"/>
    <col min="10489" max="10489" width="7" style="4" customWidth="1"/>
    <col min="10490" max="10490" width="9.54296875" style="4" customWidth="1"/>
    <col min="10491" max="10493" width="0" style="4" hidden="1" customWidth="1"/>
    <col min="10494" max="10494" width="6.453125" style="4" customWidth="1"/>
    <col min="10495" max="10495" width="7" style="4" customWidth="1"/>
    <col min="10496" max="10496" width="20" style="4" customWidth="1"/>
    <col min="10497" max="10497" width="27" style="4" customWidth="1"/>
    <col min="10498" max="10498" width="6.54296875" style="4" customWidth="1"/>
    <col min="10499" max="10499" width="8" style="4" customWidth="1"/>
    <col min="10500" max="10738" width="8.54296875" style="4"/>
    <col min="10739" max="10739" width="8.54296875" style="4" customWidth="1"/>
    <col min="10740" max="10740" width="13.54296875" style="4" customWidth="1"/>
    <col min="10741" max="10741" width="7.54296875" style="4" customWidth="1"/>
    <col min="10742" max="10742" width="8.453125" style="4" customWidth="1"/>
    <col min="10743" max="10743" width="7.54296875" style="4" customWidth="1"/>
    <col min="10744" max="10744" width="8" style="4" customWidth="1"/>
    <col min="10745" max="10745" width="7" style="4" customWidth="1"/>
    <col min="10746" max="10746" width="9.54296875" style="4" customWidth="1"/>
    <col min="10747" max="10749" width="0" style="4" hidden="1" customWidth="1"/>
    <col min="10750" max="10750" width="6.453125" style="4" customWidth="1"/>
    <col min="10751" max="10751" width="7" style="4" customWidth="1"/>
    <col min="10752" max="10752" width="20" style="4" customWidth="1"/>
    <col min="10753" max="10753" width="27" style="4" customWidth="1"/>
    <col min="10754" max="10754" width="6.54296875" style="4" customWidth="1"/>
    <col min="10755" max="10755" width="8" style="4" customWidth="1"/>
    <col min="10756" max="10994" width="8.54296875" style="4"/>
    <col min="10995" max="10995" width="8.54296875" style="4" customWidth="1"/>
    <col min="10996" max="10996" width="13.54296875" style="4" customWidth="1"/>
    <col min="10997" max="10997" width="7.54296875" style="4" customWidth="1"/>
    <col min="10998" max="10998" width="8.453125" style="4" customWidth="1"/>
    <col min="10999" max="10999" width="7.54296875" style="4" customWidth="1"/>
    <col min="11000" max="11000" width="8" style="4" customWidth="1"/>
    <col min="11001" max="11001" width="7" style="4" customWidth="1"/>
    <col min="11002" max="11002" width="9.54296875" style="4" customWidth="1"/>
    <col min="11003" max="11005" width="0" style="4" hidden="1" customWidth="1"/>
    <col min="11006" max="11006" width="6.453125" style="4" customWidth="1"/>
    <col min="11007" max="11007" width="7" style="4" customWidth="1"/>
    <col min="11008" max="11008" width="20" style="4" customWidth="1"/>
    <col min="11009" max="11009" width="27" style="4" customWidth="1"/>
    <col min="11010" max="11010" width="6.54296875" style="4" customWidth="1"/>
    <col min="11011" max="11011" width="8" style="4" customWidth="1"/>
    <col min="11012" max="11250" width="8.54296875" style="4"/>
    <col min="11251" max="11251" width="8.54296875" style="4" customWidth="1"/>
    <col min="11252" max="11252" width="13.54296875" style="4" customWidth="1"/>
    <col min="11253" max="11253" width="7.54296875" style="4" customWidth="1"/>
    <col min="11254" max="11254" width="8.453125" style="4" customWidth="1"/>
    <col min="11255" max="11255" width="7.54296875" style="4" customWidth="1"/>
    <col min="11256" max="11256" width="8" style="4" customWidth="1"/>
    <col min="11257" max="11257" width="7" style="4" customWidth="1"/>
    <col min="11258" max="11258" width="9.54296875" style="4" customWidth="1"/>
    <col min="11259" max="11261" width="0" style="4" hidden="1" customWidth="1"/>
    <col min="11262" max="11262" width="6.453125" style="4" customWidth="1"/>
    <col min="11263" max="11263" width="7" style="4" customWidth="1"/>
    <col min="11264" max="11264" width="20" style="4" customWidth="1"/>
    <col min="11265" max="11265" width="27" style="4" customWidth="1"/>
    <col min="11266" max="11266" width="6.54296875" style="4" customWidth="1"/>
    <col min="11267" max="11267" width="8" style="4" customWidth="1"/>
    <col min="11268" max="11506" width="8.54296875" style="4"/>
    <col min="11507" max="11507" width="8.54296875" style="4" customWidth="1"/>
    <col min="11508" max="11508" width="13.54296875" style="4" customWidth="1"/>
    <col min="11509" max="11509" width="7.54296875" style="4" customWidth="1"/>
    <col min="11510" max="11510" width="8.453125" style="4" customWidth="1"/>
    <col min="11511" max="11511" width="7.54296875" style="4" customWidth="1"/>
    <col min="11512" max="11512" width="8" style="4" customWidth="1"/>
    <col min="11513" max="11513" width="7" style="4" customWidth="1"/>
    <col min="11514" max="11514" width="9.54296875" style="4" customWidth="1"/>
    <col min="11515" max="11517" width="0" style="4" hidden="1" customWidth="1"/>
    <col min="11518" max="11518" width="6.453125" style="4" customWidth="1"/>
    <col min="11519" max="11519" width="7" style="4" customWidth="1"/>
    <col min="11520" max="11520" width="20" style="4" customWidth="1"/>
    <col min="11521" max="11521" width="27" style="4" customWidth="1"/>
    <col min="11522" max="11522" width="6.54296875" style="4" customWidth="1"/>
    <col min="11523" max="11523" width="8" style="4" customWidth="1"/>
    <col min="11524" max="11762" width="8.54296875" style="4"/>
    <col min="11763" max="11763" width="8.54296875" style="4" customWidth="1"/>
    <col min="11764" max="11764" width="13.54296875" style="4" customWidth="1"/>
    <col min="11765" max="11765" width="7.54296875" style="4" customWidth="1"/>
    <col min="11766" max="11766" width="8.453125" style="4" customWidth="1"/>
    <col min="11767" max="11767" width="7.54296875" style="4" customWidth="1"/>
    <col min="11768" max="11768" width="8" style="4" customWidth="1"/>
    <col min="11769" max="11769" width="7" style="4" customWidth="1"/>
    <col min="11770" max="11770" width="9.54296875" style="4" customWidth="1"/>
    <col min="11771" max="11773" width="0" style="4" hidden="1" customWidth="1"/>
    <col min="11774" max="11774" width="6.453125" style="4" customWidth="1"/>
    <col min="11775" max="11775" width="7" style="4" customWidth="1"/>
    <col min="11776" max="11776" width="20" style="4" customWidth="1"/>
    <col min="11777" max="11777" width="27" style="4" customWidth="1"/>
    <col min="11778" max="11778" width="6.54296875" style="4" customWidth="1"/>
    <col min="11779" max="11779" width="8" style="4" customWidth="1"/>
    <col min="11780" max="12018" width="8.54296875" style="4"/>
    <col min="12019" max="12019" width="8.54296875" style="4" customWidth="1"/>
    <col min="12020" max="12020" width="13.54296875" style="4" customWidth="1"/>
    <col min="12021" max="12021" width="7.54296875" style="4" customWidth="1"/>
    <col min="12022" max="12022" width="8.453125" style="4" customWidth="1"/>
    <col min="12023" max="12023" width="7.54296875" style="4" customWidth="1"/>
    <col min="12024" max="12024" width="8" style="4" customWidth="1"/>
    <col min="12025" max="12025" width="7" style="4" customWidth="1"/>
    <col min="12026" max="12026" width="9.54296875" style="4" customWidth="1"/>
    <col min="12027" max="12029" width="0" style="4" hidden="1" customWidth="1"/>
    <col min="12030" max="12030" width="6.453125" style="4" customWidth="1"/>
    <col min="12031" max="12031" width="7" style="4" customWidth="1"/>
    <col min="12032" max="12032" width="20" style="4" customWidth="1"/>
    <col min="12033" max="12033" width="27" style="4" customWidth="1"/>
    <col min="12034" max="12034" width="6.54296875" style="4" customWidth="1"/>
    <col min="12035" max="12035" width="8" style="4" customWidth="1"/>
    <col min="12036" max="12274" width="8.54296875" style="4"/>
    <col min="12275" max="12275" width="8.54296875" style="4" customWidth="1"/>
    <col min="12276" max="12276" width="13.54296875" style="4" customWidth="1"/>
    <col min="12277" max="12277" width="7.54296875" style="4" customWidth="1"/>
    <col min="12278" max="12278" width="8.453125" style="4" customWidth="1"/>
    <col min="12279" max="12279" width="7.54296875" style="4" customWidth="1"/>
    <col min="12280" max="12280" width="8" style="4" customWidth="1"/>
    <col min="12281" max="12281" width="7" style="4" customWidth="1"/>
    <col min="12282" max="12282" width="9.54296875" style="4" customWidth="1"/>
    <col min="12283" max="12285" width="0" style="4" hidden="1" customWidth="1"/>
    <col min="12286" max="12286" width="6.453125" style="4" customWidth="1"/>
    <col min="12287" max="12287" width="7" style="4" customWidth="1"/>
    <col min="12288" max="12288" width="20" style="4" customWidth="1"/>
    <col min="12289" max="12289" width="27" style="4" customWidth="1"/>
    <col min="12290" max="12290" width="6.54296875" style="4" customWidth="1"/>
    <col min="12291" max="12291" width="8" style="4" customWidth="1"/>
    <col min="12292" max="12530" width="8.54296875" style="4"/>
    <col min="12531" max="12531" width="8.54296875" style="4" customWidth="1"/>
    <col min="12532" max="12532" width="13.54296875" style="4" customWidth="1"/>
    <col min="12533" max="12533" width="7.54296875" style="4" customWidth="1"/>
    <col min="12534" max="12534" width="8.453125" style="4" customWidth="1"/>
    <col min="12535" max="12535" width="7.54296875" style="4" customWidth="1"/>
    <col min="12536" max="12536" width="8" style="4" customWidth="1"/>
    <col min="12537" max="12537" width="7" style="4" customWidth="1"/>
    <col min="12538" max="12538" width="9.54296875" style="4" customWidth="1"/>
    <col min="12539" max="12541" width="0" style="4" hidden="1" customWidth="1"/>
    <col min="12542" max="12542" width="6.453125" style="4" customWidth="1"/>
    <col min="12543" max="12543" width="7" style="4" customWidth="1"/>
    <col min="12544" max="12544" width="20" style="4" customWidth="1"/>
    <col min="12545" max="12545" width="27" style="4" customWidth="1"/>
    <col min="12546" max="12546" width="6.54296875" style="4" customWidth="1"/>
    <col min="12547" max="12547" width="8" style="4" customWidth="1"/>
    <col min="12548" max="12786" width="8.54296875" style="4"/>
    <col min="12787" max="12787" width="8.54296875" style="4" customWidth="1"/>
    <col min="12788" max="12788" width="13.54296875" style="4" customWidth="1"/>
    <col min="12789" max="12789" width="7.54296875" style="4" customWidth="1"/>
    <col min="12790" max="12790" width="8.453125" style="4" customWidth="1"/>
    <col min="12791" max="12791" width="7.54296875" style="4" customWidth="1"/>
    <col min="12792" max="12792" width="8" style="4" customWidth="1"/>
    <col min="12793" max="12793" width="7" style="4" customWidth="1"/>
    <col min="12794" max="12794" width="9.54296875" style="4" customWidth="1"/>
    <col min="12795" max="12797" width="0" style="4" hidden="1" customWidth="1"/>
    <col min="12798" max="12798" width="6.453125" style="4" customWidth="1"/>
    <col min="12799" max="12799" width="7" style="4" customWidth="1"/>
    <col min="12800" max="12800" width="20" style="4" customWidth="1"/>
    <col min="12801" max="12801" width="27" style="4" customWidth="1"/>
    <col min="12802" max="12802" width="6.54296875" style="4" customWidth="1"/>
    <col min="12803" max="12803" width="8" style="4" customWidth="1"/>
    <col min="12804" max="13042" width="8.54296875" style="4"/>
    <col min="13043" max="13043" width="8.54296875" style="4" customWidth="1"/>
    <col min="13044" max="13044" width="13.54296875" style="4" customWidth="1"/>
    <col min="13045" max="13045" width="7.54296875" style="4" customWidth="1"/>
    <col min="13046" max="13046" width="8.453125" style="4" customWidth="1"/>
    <col min="13047" max="13047" width="7.54296875" style="4" customWidth="1"/>
    <col min="13048" max="13048" width="8" style="4" customWidth="1"/>
    <col min="13049" max="13049" width="7" style="4" customWidth="1"/>
    <col min="13050" max="13050" width="9.54296875" style="4" customWidth="1"/>
    <col min="13051" max="13053" width="0" style="4" hidden="1" customWidth="1"/>
    <col min="13054" max="13054" width="6.453125" style="4" customWidth="1"/>
    <col min="13055" max="13055" width="7" style="4" customWidth="1"/>
    <col min="13056" max="13056" width="20" style="4" customWidth="1"/>
    <col min="13057" max="13057" width="27" style="4" customWidth="1"/>
    <col min="13058" max="13058" width="6.54296875" style="4" customWidth="1"/>
    <col min="13059" max="13059" width="8" style="4" customWidth="1"/>
    <col min="13060" max="13298" width="8.54296875" style="4"/>
    <col min="13299" max="13299" width="8.54296875" style="4" customWidth="1"/>
    <col min="13300" max="13300" width="13.54296875" style="4" customWidth="1"/>
    <col min="13301" max="13301" width="7.54296875" style="4" customWidth="1"/>
    <col min="13302" max="13302" width="8.453125" style="4" customWidth="1"/>
    <col min="13303" max="13303" width="7.54296875" style="4" customWidth="1"/>
    <col min="13304" max="13304" width="8" style="4" customWidth="1"/>
    <col min="13305" max="13305" width="7" style="4" customWidth="1"/>
    <col min="13306" max="13306" width="9.54296875" style="4" customWidth="1"/>
    <col min="13307" max="13309" width="0" style="4" hidden="1" customWidth="1"/>
    <col min="13310" max="13310" width="6.453125" style="4" customWidth="1"/>
    <col min="13311" max="13311" width="7" style="4" customWidth="1"/>
    <col min="13312" max="13312" width="20" style="4" customWidth="1"/>
    <col min="13313" max="13313" width="27" style="4" customWidth="1"/>
    <col min="13314" max="13314" width="6.54296875" style="4" customWidth="1"/>
    <col min="13315" max="13315" width="8" style="4" customWidth="1"/>
    <col min="13316" max="13554" width="8.54296875" style="4"/>
    <col min="13555" max="13555" width="8.54296875" style="4" customWidth="1"/>
    <col min="13556" max="13556" width="13.54296875" style="4" customWidth="1"/>
    <col min="13557" max="13557" width="7.54296875" style="4" customWidth="1"/>
    <col min="13558" max="13558" width="8.453125" style="4" customWidth="1"/>
    <col min="13559" max="13559" width="7.54296875" style="4" customWidth="1"/>
    <col min="13560" max="13560" width="8" style="4" customWidth="1"/>
    <col min="13561" max="13561" width="7" style="4" customWidth="1"/>
    <col min="13562" max="13562" width="9.54296875" style="4" customWidth="1"/>
    <col min="13563" max="13565" width="0" style="4" hidden="1" customWidth="1"/>
    <col min="13566" max="13566" width="6.453125" style="4" customWidth="1"/>
    <col min="13567" max="13567" width="7" style="4" customWidth="1"/>
    <col min="13568" max="13568" width="20" style="4" customWidth="1"/>
    <col min="13569" max="13569" width="27" style="4" customWidth="1"/>
    <col min="13570" max="13570" width="6.54296875" style="4" customWidth="1"/>
    <col min="13571" max="13571" width="8" style="4" customWidth="1"/>
    <col min="13572" max="13810" width="8.54296875" style="4"/>
    <col min="13811" max="13811" width="8.54296875" style="4" customWidth="1"/>
    <col min="13812" max="13812" width="13.54296875" style="4" customWidth="1"/>
    <col min="13813" max="13813" width="7.54296875" style="4" customWidth="1"/>
    <col min="13814" max="13814" width="8.453125" style="4" customWidth="1"/>
    <col min="13815" max="13815" width="7.54296875" style="4" customWidth="1"/>
    <col min="13816" max="13816" width="8" style="4" customWidth="1"/>
    <col min="13817" max="13817" width="7" style="4" customWidth="1"/>
    <col min="13818" max="13818" width="9.54296875" style="4" customWidth="1"/>
    <col min="13819" max="13821" width="0" style="4" hidden="1" customWidth="1"/>
    <col min="13822" max="13822" width="6.453125" style="4" customWidth="1"/>
    <col min="13823" max="13823" width="7" style="4" customWidth="1"/>
    <col min="13824" max="13824" width="20" style="4" customWidth="1"/>
    <col min="13825" max="13825" width="27" style="4" customWidth="1"/>
    <col min="13826" max="13826" width="6.54296875" style="4" customWidth="1"/>
    <col min="13827" max="13827" width="8" style="4" customWidth="1"/>
    <col min="13828" max="14066" width="8.54296875" style="4"/>
    <col min="14067" max="14067" width="8.54296875" style="4" customWidth="1"/>
    <col min="14068" max="14068" width="13.54296875" style="4" customWidth="1"/>
    <col min="14069" max="14069" width="7.54296875" style="4" customWidth="1"/>
    <col min="14070" max="14070" width="8.453125" style="4" customWidth="1"/>
    <col min="14071" max="14071" width="7.54296875" style="4" customWidth="1"/>
    <col min="14072" max="14072" width="8" style="4" customWidth="1"/>
    <col min="14073" max="14073" width="7" style="4" customWidth="1"/>
    <col min="14074" max="14074" width="9.54296875" style="4" customWidth="1"/>
    <col min="14075" max="14077" width="0" style="4" hidden="1" customWidth="1"/>
    <col min="14078" max="14078" width="6.453125" style="4" customWidth="1"/>
    <col min="14079" max="14079" width="7" style="4" customWidth="1"/>
    <col min="14080" max="14080" width="20" style="4" customWidth="1"/>
    <col min="14081" max="14081" width="27" style="4" customWidth="1"/>
    <col min="14082" max="14082" width="6.54296875" style="4" customWidth="1"/>
    <col min="14083" max="14083" width="8" style="4" customWidth="1"/>
    <col min="14084" max="14322" width="8.54296875" style="4"/>
    <col min="14323" max="14323" width="8.54296875" style="4" customWidth="1"/>
    <col min="14324" max="14324" width="13.54296875" style="4" customWidth="1"/>
    <col min="14325" max="14325" width="7.54296875" style="4" customWidth="1"/>
    <col min="14326" max="14326" width="8.453125" style="4" customWidth="1"/>
    <col min="14327" max="14327" width="7.54296875" style="4" customWidth="1"/>
    <col min="14328" max="14328" width="8" style="4" customWidth="1"/>
    <col min="14329" max="14329" width="7" style="4" customWidth="1"/>
    <col min="14330" max="14330" width="9.54296875" style="4" customWidth="1"/>
    <col min="14331" max="14333" width="0" style="4" hidden="1" customWidth="1"/>
    <col min="14334" max="14334" width="6.453125" style="4" customWidth="1"/>
    <col min="14335" max="14335" width="7" style="4" customWidth="1"/>
    <col min="14336" max="14336" width="20" style="4" customWidth="1"/>
    <col min="14337" max="14337" width="27" style="4" customWidth="1"/>
    <col min="14338" max="14338" width="6.54296875" style="4" customWidth="1"/>
    <col min="14339" max="14339" width="8" style="4" customWidth="1"/>
    <col min="14340" max="14578" width="8.54296875" style="4"/>
    <col min="14579" max="14579" width="8.54296875" style="4" customWidth="1"/>
    <col min="14580" max="14580" width="13.54296875" style="4" customWidth="1"/>
    <col min="14581" max="14581" width="7.54296875" style="4" customWidth="1"/>
    <col min="14582" max="14582" width="8.453125" style="4" customWidth="1"/>
    <col min="14583" max="14583" width="7.54296875" style="4" customWidth="1"/>
    <col min="14584" max="14584" width="8" style="4" customWidth="1"/>
    <col min="14585" max="14585" width="7" style="4" customWidth="1"/>
    <col min="14586" max="14586" width="9.54296875" style="4" customWidth="1"/>
    <col min="14587" max="14589" width="0" style="4" hidden="1" customWidth="1"/>
    <col min="14590" max="14590" width="6.453125" style="4" customWidth="1"/>
    <col min="14591" max="14591" width="7" style="4" customWidth="1"/>
    <col min="14592" max="14592" width="20" style="4" customWidth="1"/>
    <col min="14593" max="14593" width="27" style="4" customWidth="1"/>
    <col min="14594" max="14594" width="6.54296875" style="4" customWidth="1"/>
    <col min="14595" max="14595" width="8" style="4" customWidth="1"/>
    <col min="14596" max="14834" width="8.54296875" style="4"/>
    <col min="14835" max="14835" width="8.54296875" style="4" customWidth="1"/>
    <col min="14836" max="14836" width="13.54296875" style="4" customWidth="1"/>
    <col min="14837" max="14837" width="7.54296875" style="4" customWidth="1"/>
    <col min="14838" max="14838" width="8.453125" style="4" customWidth="1"/>
    <col min="14839" max="14839" width="7.54296875" style="4" customWidth="1"/>
    <col min="14840" max="14840" width="8" style="4" customWidth="1"/>
    <col min="14841" max="14841" width="7" style="4" customWidth="1"/>
    <col min="14842" max="14842" width="9.54296875" style="4" customWidth="1"/>
    <col min="14843" max="14845" width="0" style="4" hidden="1" customWidth="1"/>
    <col min="14846" max="14846" width="6.453125" style="4" customWidth="1"/>
    <col min="14847" max="14847" width="7" style="4" customWidth="1"/>
    <col min="14848" max="14848" width="20" style="4" customWidth="1"/>
    <col min="14849" max="14849" width="27" style="4" customWidth="1"/>
    <col min="14850" max="14850" width="6.54296875" style="4" customWidth="1"/>
    <col min="14851" max="14851" width="8" style="4" customWidth="1"/>
    <col min="14852" max="15090" width="8.54296875" style="4"/>
    <col min="15091" max="15091" width="8.54296875" style="4" customWidth="1"/>
    <col min="15092" max="15092" width="13.54296875" style="4" customWidth="1"/>
    <col min="15093" max="15093" width="7.54296875" style="4" customWidth="1"/>
    <col min="15094" max="15094" width="8.453125" style="4" customWidth="1"/>
    <col min="15095" max="15095" width="7.54296875" style="4" customWidth="1"/>
    <col min="15096" max="15096" width="8" style="4" customWidth="1"/>
    <col min="15097" max="15097" width="7" style="4" customWidth="1"/>
    <col min="15098" max="15098" width="9.54296875" style="4" customWidth="1"/>
    <col min="15099" max="15101" width="0" style="4" hidden="1" customWidth="1"/>
    <col min="15102" max="15102" width="6.453125" style="4" customWidth="1"/>
    <col min="15103" max="15103" width="7" style="4" customWidth="1"/>
    <col min="15104" max="15104" width="20" style="4" customWidth="1"/>
    <col min="15105" max="15105" width="27" style="4" customWidth="1"/>
    <col min="15106" max="15106" width="6.54296875" style="4" customWidth="1"/>
    <col min="15107" max="15107" width="8" style="4" customWidth="1"/>
    <col min="15108" max="15346" width="8.54296875" style="4"/>
    <col min="15347" max="15347" width="8.54296875" style="4" customWidth="1"/>
    <col min="15348" max="15348" width="13.54296875" style="4" customWidth="1"/>
    <col min="15349" max="15349" width="7.54296875" style="4" customWidth="1"/>
    <col min="15350" max="15350" width="8.453125" style="4" customWidth="1"/>
    <col min="15351" max="15351" width="7.54296875" style="4" customWidth="1"/>
    <col min="15352" max="15352" width="8" style="4" customWidth="1"/>
    <col min="15353" max="15353" width="7" style="4" customWidth="1"/>
    <col min="15354" max="15354" width="9.54296875" style="4" customWidth="1"/>
    <col min="15355" max="15357" width="0" style="4" hidden="1" customWidth="1"/>
    <col min="15358" max="15358" width="6.453125" style="4" customWidth="1"/>
    <col min="15359" max="15359" width="7" style="4" customWidth="1"/>
    <col min="15360" max="15360" width="20" style="4" customWidth="1"/>
    <col min="15361" max="15361" width="27" style="4" customWidth="1"/>
    <col min="15362" max="15362" width="6.54296875" style="4" customWidth="1"/>
    <col min="15363" max="15363" width="8" style="4" customWidth="1"/>
    <col min="15364" max="15602" width="8.54296875" style="4"/>
    <col min="15603" max="15603" width="8.54296875" style="4" customWidth="1"/>
    <col min="15604" max="15604" width="13.54296875" style="4" customWidth="1"/>
    <col min="15605" max="15605" width="7.54296875" style="4" customWidth="1"/>
    <col min="15606" max="15606" width="8.453125" style="4" customWidth="1"/>
    <col min="15607" max="15607" width="7.54296875" style="4" customWidth="1"/>
    <col min="15608" max="15608" width="8" style="4" customWidth="1"/>
    <col min="15609" max="15609" width="7" style="4" customWidth="1"/>
    <col min="15610" max="15610" width="9.54296875" style="4" customWidth="1"/>
    <col min="15611" max="15613" width="0" style="4" hidden="1" customWidth="1"/>
    <col min="15614" max="15614" width="6.453125" style="4" customWidth="1"/>
    <col min="15615" max="15615" width="7" style="4" customWidth="1"/>
    <col min="15616" max="15616" width="20" style="4" customWidth="1"/>
    <col min="15617" max="15617" width="27" style="4" customWidth="1"/>
    <col min="15618" max="15618" width="6.54296875" style="4" customWidth="1"/>
    <col min="15619" max="15619" width="8" style="4" customWidth="1"/>
    <col min="15620" max="15858" width="8.54296875" style="4"/>
    <col min="15859" max="15859" width="8.54296875" style="4" customWidth="1"/>
    <col min="15860" max="15860" width="13.54296875" style="4" customWidth="1"/>
    <col min="15861" max="15861" width="7.54296875" style="4" customWidth="1"/>
    <col min="15862" max="15862" width="8.453125" style="4" customWidth="1"/>
    <col min="15863" max="15863" width="7.54296875" style="4" customWidth="1"/>
    <col min="15864" max="15864" width="8" style="4" customWidth="1"/>
    <col min="15865" max="15865" width="7" style="4" customWidth="1"/>
    <col min="15866" max="15866" width="9.54296875" style="4" customWidth="1"/>
    <col min="15867" max="15869" width="0" style="4" hidden="1" customWidth="1"/>
    <col min="15870" max="15870" width="6.453125" style="4" customWidth="1"/>
    <col min="15871" max="15871" width="7" style="4" customWidth="1"/>
    <col min="15872" max="15872" width="20" style="4" customWidth="1"/>
    <col min="15873" max="15873" width="27" style="4" customWidth="1"/>
    <col min="15874" max="15874" width="6.54296875" style="4" customWidth="1"/>
    <col min="15875" max="15875" width="8" style="4" customWidth="1"/>
    <col min="15876" max="16114" width="8.54296875" style="4"/>
    <col min="16115" max="16115" width="8.54296875" style="4" customWidth="1"/>
    <col min="16116" max="16116" width="13.54296875" style="4" customWidth="1"/>
    <col min="16117" max="16117" width="7.54296875" style="4" customWidth="1"/>
    <col min="16118" max="16118" width="8.453125" style="4" customWidth="1"/>
    <col min="16119" max="16119" width="7.54296875" style="4" customWidth="1"/>
    <col min="16120" max="16120" width="8" style="4" customWidth="1"/>
    <col min="16121" max="16121" width="7" style="4" customWidth="1"/>
    <col min="16122" max="16122" width="9.54296875" style="4" customWidth="1"/>
    <col min="16123" max="16125" width="0" style="4" hidden="1" customWidth="1"/>
    <col min="16126" max="16126" width="6.453125" style="4" customWidth="1"/>
    <col min="16127" max="16127" width="7" style="4" customWidth="1"/>
    <col min="16128" max="16128" width="20" style="4" customWidth="1"/>
    <col min="16129" max="16129" width="27" style="4" customWidth="1"/>
    <col min="16130" max="16130" width="6.54296875" style="4" customWidth="1"/>
    <col min="16131" max="16131" width="8" style="4" customWidth="1"/>
    <col min="16132" max="16384" width="8.54296875" style="4"/>
  </cols>
  <sheetData>
    <row r="1" spans="2:8" ht="13.5">
      <c r="C1" s="205"/>
      <c r="D1" s="205"/>
      <c r="E1" s="235"/>
      <c r="F1" s="235"/>
      <c r="G1" s="235"/>
      <c r="H1" s="235"/>
    </row>
    <row r="2" spans="2:8" ht="13.5">
      <c r="C2" s="206"/>
      <c r="D2" s="206"/>
      <c r="E2" s="206"/>
      <c r="F2" s="206"/>
      <c r="G2" s="206"/>
      <c r="H2" s="206"/>
    </row>
    <row r="3" spans="2:8" ht="13" thickBot="1"/>
    <row r="4" spans="2:8" ht="13" thickBot="1">
      <c r="B4" s="236" t="s">
        <v>6816</v>
      </c>
      <c r="C4" s="237" t="s">
        <v>1378</v>
      </c>
      <c r="D4" s="237" t="s">
        <v>348</v>
      </c>
      <c r="E4" s="237" t="s">
        <v>6817</v>
      </c>
      <c r="F4" s="237" t="s">
        <v>6818</v>
      </c>
      <c r="G4" s="237" t="s">
        <v>6819</v>
      </c>
      <c r="H4" s="237" t="s">
        <v>6820</v>
      </c>
    </row>
    <row r="5" spans="2:8">
      <c r="B5" s="129"/>
      <c r="C5" s="238" t="s">
        <v>349</v>
      </c>
      <c r="D5" s="239" t="s">
        <v>472</v>
      </c>
      <c r="E5" s="756">
        <v>947.98</v>
      </c>
      <c r="F5" s="756"/>
      <c r="G5" s="756"/>
      <c r="H5" s="756"/>
    </row>
    <row r="6" spans="2:8">
      <c r="B6" s="129"/>
      <c r="C6" s="238" t="s">
        <v>1379</v>
      </c>
      <c r="D6" s="239" t="s">
        <v>6821</v>
      </c>
      <c r="E6" s="757">
        <v>41.018783434291478</v>
      </c>
      <c r="F6" s="757"/>
      <c r="G6" s="757"/>
      <c r="H6" s="757"/>
    </row>
    <row r="7" spans="2:8">
      <c r="B7" s="129"/>
      <c r="C7" s="238" t="s">
        <v>1380</v>
      </c>
      <c r="D7" s="239" t="s">
        <v>6822</v>
      </c>
      <c r="E7" s="757">
        <v>44.852453978922149</v>
      </c>
      <c r="F7" s="757"/>
      <c r="G7" s="757"/>
      <c r="H7" s="757"/>
    </row>
    <row r="8" spans="2:8">
      <c r="B8" s="129"/>
      <c r="C8" s="238" t="s">
        <v>350</v>
      </c>
      <c r="D8" s="239" t="s">
        <v>6823</v>
      </c>
      <c r="E8" s="757">
        <v>5.0726452152976957</v>
      </c>
      <c r="F8" s="757"/>
      <c r="G8" s="758"/>
      <c r="H8" s="758"/>
    </row>
    <row r="9" spans="2:8">
      <c r="B9" s="129"/>
      <c r="C9" s="238" t="s">
        <v>351</v>
      </c>
      <c r="D9" s="239" t="s">
        <v>6824</v>
      </c>
      <c r="E9" s="757">
        <v>5.1920547309286826</v>
      </c>
      <c r="F9" s="757"/>
      <c r="G9" s="758"/>
      <c r="H9" s="758"/>
    </row>
    <row r="10" spans="2:8">
      <c r="B10" s="129"/>
      <c r="C10" s="238" t="s">
        <v>352</v>
      </c>
      <c r="D10" s="239" t="s">
        <v>6825</v>
      </c>
      <c r="E10" s="757">
        <v>1.4900768425601103</v>
      </c>
      <c r="F10" s="757"/>
      <c r="G10" s="758"/>
      <c r="H10" s="758"/>
    </row>
    <row r="11" spans="2:8">
      <c r="B11" s="129"/>
      <c r="C11" s="238" t="s">
        <v>353</v>
      </c>
      <c r="D11" s="239" t="s">
        <v>6826</v>
      </c>
      <c r="E11" s="757">
        <v>53.120829683999865</v>
      </c>
      <c r="F11" s="757"/>
      <c r="G11" s="758"/>
      <c r="H11" s="758"/>
    </row>
    <row r="12" spans="2:8">
      <c r="B12" s="129"/>
      <c r="C12" s="238" t="s">
        <v>354</v>
      </c>
      <c r="D12" s="239" t="s">
        <v>6827</v>
      </c>
      <c r="E12" s="757">
        <v>11.229904946000001</v>
      </c>
      <c r="F12" s="757"/>
      <c r="G12" s="758"/>
      <c r="H12" s="758"/>
    </row>
    <row r="13" spans="2:8" ht="13" thickBot="1">
      <c r="B13" s="129"/>
      <c r="C13" s="238" t="s">
        <v>355</v>
      </c>
      <c r="D13" s="239" t="s">
        <v>6828</v>
      </c>
      <c r="E13" s="757">
        <v>16.509419979999997</v>
      </c>
      <c r="F13" s="757"/>
      <c r="G13" s="758"/>
      <c r="H13" s="758"/>
    </row>
    <row r="14" spans="2:8" ht="13" thickBot="1">
      <c r="B14" s="129"/>
      <c r="C14" s="759" t="s">
        <v>6829</v>
      </c>
      <c r="D14" s="760" t="s">
        <v>6830</v>
      </c>
      <c r="E14" s="761">
        <f>SUM(E6:E13)</f>
        <v>178.48616881199999</v>
      </c>
      <c r="F14" s="761">
        <f>SUM(F6:F13)</f>
        <v>0</v>
      </c>
      <c r="G14" s="761">
        <f>SUM(G6:G13)</f>
        <v>0</v>
      </c>
      <c r="H14" s="761">
        <f>SUM(H6:H13)</f>
        <v>0</v>
      </c>
    </row>
    <row r="15" spans="2:8" ht="13" thickBot="1">
      <c r="B15" s="129"/>
      <c r="C15" s="129"/>
      <c r="D15" s="130"/>
      <c r="E15" s="240"/>
      <c r="F15" s="130"/>
      <c r="G15" s="130"/>
      <c r="H15" s="130"/>
    </row>
    <row r="16" spans="2:8" ht="13" thickBot="1">
      <c r="B16" s="129"/>
      <c r="C16" s="132" t="s">
        <v>6831</v>
      </c>
      <c r="D16" s="132" t="s">
        <v>6832</v>
      </c>
      <c r="E16" s="237" t="s">
        <v>6833</v>
      </c>
      <c r="F16" s="237" t="s">
        <v>6834</v>
      </c>
      <c r="G16" s="237" t="s">
        <v>6835</v>
      </c>
      <c r="H16" s="237" t="s">
        <v>6836</v>
      </c>
    </row>
    <row r="17" spans="2:8">
      <c r="B17" s="129"/>
      <c r="C17" s="238" t="s">
        <v>6837</v>
      </c>
      <c r="D17" s="239" t="s">
        <v>6838</v>
      </c>
      <c r="E17" s="757">
        <v>250</v>
      </c>
      <c r="F17" s="757"/>
      <c r="G17" s="757"/>
      <c r="H17" s="757"/>
    </row>
    <row r="18" spans="2:8">
      <c r="B18" s="129"/>
      <c r="C18" s="238" t="s">
        <v>6839</v>
      </c>
      <c r="D18" s="239" t="s">
        <v>6840</v>
      </c>
      <c r="E18" s="757">
        <v>10.199277359950568</v>
      </c>
      <c r="F18" s="757"/>
      <c r="G18" s="757"/>
      <c r="H18" s="757"/>
    </row>
    <row r="19" spans="2:8">
      <c r="B19" s="129"/>
      <c r="C19" s="238" t="s">
        <v>6841</v>
      </c>
      <c r="D19" s="239" t="s">
        <v>6842</v>
      </c>
      <c r="E19" s="757">
        <v>9.2245855579157094</v>
      </c>
      <c r="F19" s="757"/>
      <c r="G19" s="757"/>
      <c r="H19" s="757"/>
    </row>
    <row r="20" spans="2:8">
      <c r="B20" s="129"/>
      <c r="C20" s="238" t="s">
        <v>6843</v>
      </c>
      <c r="D20" s="239" t="s">
        <v>6844</v>
      </c>
      <c r="E20" s="757">
        <v>1.3201438215180885</v>
      </c>
      <c r="F20" s="757"/>
      <c r="G20" s="758"/>
      <c r="H20" s="758"/>
    </row>
    <row r="21" spans="2:8">
      <c r="B21" s="129"/>
      <c r="C21" s="238" t="s">
        <v>6845</v>
      </c>
      <c r="D21" s="239" t="s">
        <v>6846</v>
      </c>
      <c r="E21" s="757">
        <v>1.4939947913427312</v>
      </c>
      <c r="F21" s="757"/>
      <c r="G21" s="758"/>
      <c r="H21" s="758"/>
    </row>
    <row r="22" spans="2:8">
      <c r="B22" s="129"/>
      <c r="C22" s="238" t="s">
        <v>6847</v>
      </c>
      <c r="D22" s="239" t="s">
        <v>6848</v>
      </c>
      <c r="E22" s="757">
        <v>0.35586083882030739</v>
      </c>
      <c r="F22" s="757"/>
      <c r="G22" s="758"/>
      <c r="H22" s="758"/>
    </row>
    <row r="23" spans="2:8">
      <c r="B23" s="129"/>
      <c r="C23" s="238" t="s">
        <v>6849</v>
      </c>
      <c r="D23" s="239" t="s">
        <v>6850</v>
      </c>
      <c r="E23" s="757">
        <v>13.444786584452599</v>
      </c>
      <c r="F23" s="757"/>
      <c r="G23" s="758"/>
      <c r="H23" s="758"/>
    </row>
    <row r="24" spans="2:8">
      <c r="B24" s="129"/>
      <c r="C24" s="238" t="s">
        <v>6851</v>
      </c>
      <c r="D24" s="239" t="s">
        <v>6852</v>
      </c>
      <c r="E24" s="757">
        <v>1.307688296</v>
      </c>
      <c r="F24" s="757"/>
      <c r="G24" s="758"/>
      <c r="H24" s="758"/>
    </row>
    <row r="25" spans="2:8" ht="13" thickBot="1">
      <c r="B25" s="129"/>
      <c r="C25" s="238" t="s">
        <v>6853</v>
      </c>
      <c r="D25" s="239" t="s">
        <v>6854</v>
      </c>
      <c r="E25" s="757">
        <v>3.8065007699999995</v>
      </c>
      <c r="F25" s="757"/>
      <c r="G25" s="758"/>
      <c r="H25" s="758"/>
    </row>
    <row r="26" spans="2:8" ht="13" thickBot="1">
      <c r="B26" s="129"/>
      <c r="C26" s="762" t="s">
        <v>6855</v>
      </c>
      <c r="D26" s="760" t="s">
        <v>6856</v>
      </c>
      <c r="E26" s="761">
        <f>SUM(E18:E25)</f>
        <v>41.152838020000004</v>
      </c>
      <c r="F26" s="761">
        <f>SUM(F18:F25)</f>
        <v>0</v>
      </c>
      <c r="G26" s="761">
        <f>SUM(G18:G25)</f>
        <v>0</v>
      </c>
      <c r="H26" s="761">
        <f>SUM(H18:H25)</f>
        <v>0</v>
      </c>
    </row>
    <row r="27" spans="2:8" ht="13" thickBot="1">
      <c r="B27" s="129"/>
      <c r="C27" s="129"/>
      <c r="D27" s="130"/>
      <c r="E27" s="240"/>
      <c r="F27" s="130"/>
      <c r="G27" s="130"/>
      <c r="H27" s="130"/>
    </row>
    <row r="28" spans="2:8" ht="13" thickBot="1">
      <c r="B28" s="129"/>
      <c r="C28" s="132" t="s">
        <v>6857</v>
      </c>
      <c r="D28" s="132" t="s">
        <v>6858</v>
      </c>
      <c r="E28" s="237" t="s">
        <v>6859</v>
      </c>
      <c r="F28" s="237" t="s">
        <v>6860</v>
      </c>
      <c r="G28" s="237" t="s">
        <v>6861</v>
      </c>
      <c r="H28" s="237" t="s">
        <v>6862</v>
      </c>
    </row>
    <row r="29" spans="2:8">
      <c r="B29" s="129"/>
      <c r="C29" s="238" t="s">
        <v>6863</v>
      </c>
      <c r="D29" s="239" t="s">
        <v>6864</v>
      </c>
      <c r="E29" s="757">
        <v>198.88</v>
      </c>
      <c r="F29" s="757"/>
      <c r="G29" s="757"/>
      <c r="H29" s="757"/>
    </row>
    <row r="30" spans="2:8">
      <c r="B30" s="129"/>
      <c r="C30" s="238" t="s">
        <v>6865</v>
      </c>
      <c r="D30" s="239" t="s">
        <v>6866</v>
      </c>
      <c r="E30" s="757">
        <v>8.1284952367505134</v>
      </c>
      <c r="F30" s="757"/>
      <c r="G30" s="757"/>
      <c r="H30" s="757"/>
    </row>
    <row r="31" spans="2:8">
      <c r="B31" s="129"/>
      <c r="C31" s="238" t="s">
        <v>6867</v>
      </c>
      <c r="D31" s="239" t="s">
        <v>6868</v>
      </c>
      <c r="E31" s="757">
        <v>10.033846961683153</v>
      </c>
      <c r="F31" s="757"/>
      <c r="G31" s="757"/>
      <c r="H31" s="757"/>
    </row>
    <row r="32" spans="2:8">
      <c r="B32" s="129"/>
      <c r="C32" s="238" t="s">
        <v>6869</v>
      </c>
      <c r="D32" s="239" t="s">
        <v>6870</v>
      </c>
      <c r="E32" s="758">
        <v>1.1083882692952833</v>
      </c>
      <c r="F32" s="757"/>
      <c r="G32" s="758"/>
      <c r="H32" s="758"/>
    </row>
    <row r="33" spans="2:8">
      <c r="B33" s="129"/>
      <c r="C33" s="238" t="s">
        <v>6871</v>
      </c>
      <c r="D33" s="239" t="s">
        <v>6872</v>
      </c>
      <c r="E33" s="758">
        <v>1.2724664212896299</v>
      </c>
      <c r="F33" s="757"/>
      <c r="G33" s="758"/>
      <c r="H33" s="758"/>
    </row>
    <row r="34" spans="2:8">
      <c r="B34" s="129"/>
      <c r="C34" s="238" t="s">
        <v>6873</v>
      </c>
      <c r="D34" s="239" t="s">
        <v>6874</v>
      </c>
      <c r="E34" s="758">
        <v>0.33537803327947979</v>
      </c>
      <c r="F34" s="757"/>
      <c r="G34" s="758"/>
      <c r="H34" s="758"/>
    </row>
    <row r="35" spans="2:8">
      <c r="B35" s="129"/>
      <c r="C35" s="238" t="s">
        <v>6875</v>
      </c>
      <c r="D35" s="239" t="s">
        <v>6876</v>
      </c>
      <c r="E35" s="758">
        <v>13.035179189701941</v>
      </c>
      <c r="F35" s="757"/>
      <c r="G35" s="758"/>
      <c r="H35" s="758"/>
    </row>
    <row r="36" spans="2:8">
      <c r="B36" s="129"/>
      <c r="C36" s="238" t="s">
        <v>6877</v>
      </c>
      <c r="D36" s="239" t="s">
        <v>6878</v>
      </c>
      <c r="E36" s="758">
        <v>1.7109683679999999</v>
      </c>
      <c r="F36" s="757"/>
      <c r="G36" s="758"/>
      <c r="H36" s="758"/>
    </row>
    <row r="37" spans="2:8" ht="13" thickBot="1">
      <c r="B37" s="129"/>
      <c r="C37" s="238" t="s">
        <v>6879</v>
      </c>
      <c r="D37" s="239" t="s">
        <v>6880</v>
      </c>
      <c r="E37" s="758">
        <v>3.6310310099999996</v>
      </c>
      <c r="F37" s="757"/>
      <c r="G37" s="758"/>
      <c r="H37" s="758"/>
    </row>
    <row r="38" spans="2:8" ht="13" thickBot="1">
      <c r="B38" s="129"/>
      <c r="C38" s="762" t="s">
        <v>6881</v>
      </c>
      <c r="D38" s="760" t="s">
        <v>6882</v>
      </c>
      <c r="E38" s="761">
        <f>SUM(E30:E37)</f>
        <v>39.255753490000004</v>
      </c>
      <c r="F38" s="761">
        <f>SUM(F30:F37)</f>
        <v>0</v>
      </c>
      <c r="G38" s="761">
        <f>SUM(G30:G37)</f>
        <v>0</v>
      </c>
      <c r="H38" s="761">
        <f>SUM(H30:H37)</f>
        <v>0</v>
      </c>
    </row>
    <row r="39" spans="2:8" ht="13" thickBot="1">
      <c r="B39" s="129"/>
      <c r="C39" s="129"/>
      <c r="D39" s="130"/>
      <c r="E39" s="240"/>
      <c r="F39" s="130"/>
      <c r="G39" s="130"/>
      <c r="H39" s="130"/>
    </row>
    <row r="40" spans="2:8" ht="13" thickBot="1">
      <c r="B40" s="129"/>
      <c r="C40" s="132" t="s">
        <v>6883</v>
      </c>
      <c r="D40" s="132" t="s">
        <v>6884</v>
      </c>
      <c r="E40" s="237" t="s">
        <v>6885</v>
      </c>
      <c r="F40" s="237" t="s">
        <v>6886</v>
      </c>
      <c r="G40" s="237" t="s">
        <v>6887</v>
      </c>
      <c r="H40" s="237" t="s">
        <v>6888</v>
      </c>
    </row>
    <row r="41" spans="2:8">
      <c r="B41" s="129"/>
      <c r="C41" s="238" t="s">
        <v>6889</v>
      </c>
      <c r="D41" s="239" t="s">
        <v>6890</v>
      </c>
      <c r="E41" s="757">
        <v>82.16</v>
      </c>
      <c r="F41" s="757"/>
      <c r="G41" s="757"/>
      <c r="H41" s="757"/>
    </row>
    <row r="42" spans="2:8">
      <c r="B42" s="129"/>
      <c r="C42" s="238" t="s">
        <v>6891</v>
      </c>
      <c r="D42" s="239" t="s">
        <v>6892</v>
      </c>
      <c r="E42" s="757">
        <v>3.7474945319569577</v>
      </c>
      <c r="F42" s="757"/>
      <c r="G42" s="757"/>
      <c r="H42" s="757"/>
    </row>
    <row r="43" spans="2:8">
      <c r="B43" s="129"/>
      <c r="C43" s="238" t="s">
        <v>6893</v>
      </c>
      <c r="D43" s="239" t="s">
        <v>6894</v>
      </c>
      <c r="E43" s="757">
        <v>4.051997492262096</v>
      </c>
      <c r="F43" s="757"/>
      <c r="G43" s="757"/>
      <c r="H43" s="757"/>
    </row>
    <row r="44" spans="2:8">
      <c r="B44" s="129"/>
      <c r="C44" s="238" t="s">
        <v>6895</v>
      </c>
      <c r="D44" s="239" t="s">
        <v>6896</v>
      </c>
      <c r="E44" s="757">
        <v>0.35925849932146525</v>
      </c>
      <c r="F44" s="757"/>
      <c r="G44" s="757"/>
      <c r="H44" s="757"/>
    </row>
    <row r="45" spans="2:8">
      <c r="B45" s="129"/>
      <c r="C45" s="238" t="s">
        <v>6897</v>
      </c>
      <c r="D45" s="239" t="s">
        <v>6898</v>
      </c>
      <c r="E45" s="757">
        <v>0.11178443390385948</v>
      </c>
      <c r="F45" s="757"/>
      <c r="G45" s="757"/>
      <c r="H45" s="757"/>
    </row>
    <row r="46" spans="2:8">
      <c r="B46" s="129"/>
      <c r="C46" s="238" t="s">
        <v>6899</v>
      </c>
      <c r="D46" s="239" t="s">
        <v>6900</v>
      </c>
      <c r="E46" s="757">
        <v>0.10373517226450497</v>
      </c>
      <c r="F46" s="757"/>
      <c r="G46" s="757"/>
      <c r="H46" s="757"/>
    </row>
    <row r="47" spans="2:8">
      <c r="B47" s="129"/>
      <c r="C47" s="238" t="s">
        <v>6901</v>
      </c>
      <c r="D47" s="239" t="s">
        <v>6902</v>
      </c>
      <c r="E47" s="757">
        <v>2.1232950882911146</v>
      </c>
      <c r="F47" s="757"/>
      <c r="G47" s="757"/>
      <c r="H47" s="757"/>
    </row>
    <row r="48" spans="2:8">
      <c r="B48" s="129"/>
      <c r="C48" s="238" t="s">
        <v>6903</v>
      </c>
      <c r="D48" s="239" t="s">
        <v>6904</v>
      </c>
      <c r="E48" s="757">
        <v>1.0530732299999999</v>
      </c>
      <c r="F48" s="757"/>
      <c r="G48" s="757"/>
      <c r="H48" s="757"/>
    </row>
    <row r="49" spans="2:8" ht="13" thickBot="1">
      <c r="B49" s="129"/>
      <c r="C49" s="238" t="s">
        <v>6905</v>
      </c>
      <c r="D49" s="239" t="s">
        <v>6906</v>
      </c>
      <c r="E49" s="757">
        <v>1.17729397</v>
      </c>
      <c r="F49" s="757"/>
      <c r="G49" s="757"/>
      <c r="H49" s="757"/>
    </row>
    <row r="50" spans="2:8" ht="13" thickBot="1">
      <c r="B50" s="129"/>
      <c r="C50" s="762" t="s">
        <v>6907</v>
      </c>
      <c r="D50" s="760" t="s">
        <v>6908</v>
      </c>
      <c r="E50" s="761">
        <f>SUM(E42:E49)</f>
        <v>12.727932417999998</v>
      </c>
      <c r="F50" s="761">
        <f>SUM(F42:F49)</f>
        <v>0</v>
      </c>
      <c r="G50" s="761">
        <f>SUM(G42:G49)</f>
        <v>0</v>
      </c>
      <c r="H50" s="761">
        <f>SUM(H42:H49)</f>
        <v>0</v>
      </c>
    </row>
    <row r="51" spans="2:8" ht="13" thickBot="1">
      <c r="B51" s="129"/>
      <c r="C51" s="129"/>
      <c r="D51" s="130"/>
      <c r="E51" s="240"/>
      <c r="F51" s="241"/>
      <c r="G51" s="241"/>
      <c r="H51" s="242"/>
    </row>
    <row r="52" spans="2:8" ht="13" thickBot="1">
      <c r="B52" s="129"/>
      <c r="C52" s="132" t="s">
        <v>6909</v>
      </c>
      <c r="D52" s="132" t="s">
        <v>6910</v>
      </c>
      <c r="E52" s="237" t="s">
        <v>6911</v>
      </c>
      <c r="F52" s="237" t="s">
        <v>6912</v>
      </c>
      <c r="G52" s="237" t="s">
        <v>6913</v>
      </c>
      <c r="H52" s="237" t="s">
        <v>6914</v>
      </c>
    </row>
    <row r="53" spans="2:8">
      <c r="B53" s="129"/>
      <c r="C53" s="238" t="s">
        <v>6915</v>
      </c>
      <c r="D53" s="239" t="s">
        <v>6916</v>
      </c>
      <c r="E53" s="757">
        <v>275.48</v>
      </c>
      <c r="F53" s="757"/>
      <c r="G53" s="757"/>
      <c r="H53" s="757"/>
    </row>
    <row r="54" spans="2:8">
      <c r="B54" s="129"/>
      <c r="C54" s="238" t="s">
        <v>6917</v>
      </c>
      <c r="D54" s="239" t="s">
        <v>6918</v>
      </c>
      <c r="E54" s="757">
        <v>11.169926224810901</v>
      </c>
      <c r="F54" s="757"/>
      <c r="G54" s="757"/>
      <c r="H54" s="757"/>
    </row>
    <row r="55" spans="2:8">
      <c r="B55" s="129"/>
      <c r="C55" s="238" t="s">
        <v>6919</v>
      </c>
      <c r="D55" s="239" t="s">
        <v>6920</v>
      </c>
      <c r="E55" s="757">
        <v>14.144889947053077</v>
      </c>
      <c r="F55" s="757"/>
      <c r="G55" s="757"/>
      <c r="H55" s="757"/>
    </row>
    <row r="56" spans="2:8">
      <c r="B56" s="129"/>
      <c r="C56" s="238" t="s">
        <v>6921</v>
      </c>
      <c r="D56" s="239" t="s">
        <v>6922</v>
      </c>
      <c r="E56" s="757">
        <v>1.5585205894832102</v>
      </c>
      <c r="F56" s="757"/>
      <c r="G56" s="757"/>
      <c r="H56" s="757"/>
    </row>
    <row r="57" spans="2:8">
      <c r="B57" s="129"/>
      <c r="C57" s="238" t="s">
        <v>6923</v>
      </c>
      <c r="D57" s="239" t="s">
        <v>6924</v>
      </c>
      <c r="E57" s="757">
        <v>1.9324019660074585</v>
      </c>
      <c r="F57" s="757"/>
      <c r="G57" s="757"/>
      <c r="H57" s="757"/>
    </row>
    <row r="58" spans="2:8">
      <c r="B58" s="129"/>
      <c r="C58" s="238" t="s">
        <v>6925</v>
      </c>
      <c r="D58" s="239" t="s">
        <v>6926</v>
      </c>
      <c r="E58" s="757">
        <v>0.47286555672299457</v>
      </c>
      <c r="F58" s="757"/>
      <c r="G58" s="757"/>
      <c r="H58" s="757"/>
    </row>
    <row r="59" spans="2:8">
      <c r="B59" s="129"/>
      <c r="C59" s="238" t="s">
        <v>6927</v>
      </c>
      <c r="D59" s="239" t="s">
        <v>6928</v>
      </c>
      <c r="E59" s="757">
        <v>18.546221385922351</v>
      </c>
      <c r="F59" s="757"/>
      <c r="G59" s="757"/>
      <c r="H59" s="757"/>
    </row>
    <row r="60" spans="2:8">
      <c r="B60" s="129"/>
      <c r="C60" s="238" t="s">
        <v>6929</v>
      </c>
      <c r="D60" s="239" t="s">
        <v>6930</v>
      </c>
      <c r="E60" s="757">
        <v>4.602179724</v>
      </c>
      <c r="F60" s="757"/>
      <c r="G60" s="757"/>
      <c r="H60" s="757"/>
    </row>
    <row r="61" spans="2:8" ht="13" thickBot="1">
      <c r="B61" s="129"/>
      <c r="C61" s="238" t="s">
        <v>6931</v>
      </c>
      <c r="D61" s="239" t="s">
        <v>6932</v>
      </c>
      <c r="E61" s="757">
        <v>5.3436108399999993</v>
      </c>
      <c r="F61" s="757"/>
      <c r="G61" s="757"/>
      <c r="H61" s="757"/>
    </row>
    <row r="62" spans="2:8" ht="13" thickBot="1">
      <c r="B62" s="129"/>
      <c r="C62" s="762" t="s">
        <v>6933</v>
      </c>
      <c r="D62" s="760" t="s">
        <v>6934</v>
      </c>
      <c r="E62" s="761">
        <f>SUM(E54:E61)</f>
        <v>57.770616233999988</v>
      </c>
      <c r="F62" s="761">
        <f>SUM(F54:F61)</f>
        <v>0</v>
      </c>
      <c r="G62" s="761">
        <f>SUM(G54:G61)</f>
        <v>0</v>
      </c>
      <c r="H62" s="761">
        <f>SUM(H54:H61)</f>
        <v>0</v>
      </c>
    </row>
    <row r="63" spans="2:8" ht="13" thickBot="1">
      <c r="B63" s="129"/>
      <c r="C63" s="129"/>
      <c r="D63" s="130"/>
      <c r="E63" s="240"/>
      <c r="F63" s="130"/>
      <c r="G63" s="130"/>
      <c r="H63" s="130"/>
    </row>
    <row r="64" spans="2:8" ht="13" thickBot="1">
      <c r="B64" s="129"/>
      <c r="C64" s="132" t="s">
        <v>6935</v>
      </c>
      <c r="D64" s="132" t="s">
        <v>6936</v>
      </c>
      <c r="E64" s="237" t="s">
        <v>6937</v>
      </c>
      <c r="F64" s="237" t="s">
        <v>6938</v>
      </c>
      <c r="G64" s="237" t="s">
        <v>6939</v>
      </c>
      <c r="H64" s="237" t="s">
        <v>6940</v>
      </c>
    </row>
    <row r="65" spans="2:8">
      <c r="B65" s="129"/>
      <c r="C65" s="238" t="s">
        <v>6941</v>
      </c>
      <c r="D65" s="239" t="s">
        <v>6942</v>
      </c>
      <c r="E65" s="757">
        <v>40.96</v>
      </c>
      <c r="F65" s="757"/>
      <c r="G65" s="757"/>
      <c r="H65" s="757"/>
    </row>
    <row r="66" spans="2:8">
      <c r="B66" s="129"/>
      <c r="C66" s="238" t="s">
        <v>6943</v>
      </c>
      <c r="D66" s="239" t="s">
        <v>6944</v>
      </c>
      <c r="E66" s="757">
        <v>2.6760758787981742</v>
      </c>
      <c r="F66" s="757"/>
      <c r="G66" s="757"/>
      <c r="H66" s="757"/>
    </row>
    <row r="67" spans="2:8">
      <c r="B67" s="129"/>
      <c r="C67" s="238" t="s">
        <v>6945</v>
      </c>
      <c r="D67" s="239" t="s">
        <v>6946</v>
      </c>
      <c r="E67" s="757">
        <v>2.5612808568680148</v>
      </c>
      <c r="F67" s="757"/>
      <c r="G67" s="757"/>
      <c r="H67" s="757"/>
    </row>
    <row r="68" spans="2:8">
      <c r="B68" s="129"/>
      <c r="C68" s="238" t="s">
        <v>6947</v>
      </c>
      <c r="D68" s="239" t="s">
        <v>6948</v>
      </c>
      <c r="E68" s="757">
        <v>0.24121611808732002</v>
      </c>
      <c r="F68" s="757"/>
      <c r="G68" s="757"/>
      <c r="H68" s="757"/>
    </row>
    <row r="69" spans="2:8">
      <c r="B69" s="129"/>
      <c r="C69" s="238" t="s">
        <v>6949</v>
      </c>
      <c r="D69" s="239" t="s">
        <v>6950</v>
      </c>
      <c r="E69" s="757">
        <v>8.2717116042384353E-2</v>
      </c>
      <c r="F69" s="757"/>
      <c r="G69" s="757"/>
      <c r="H69" s="757"/>
    </row>
    <row r="70" spans="2:8">
      <c r="B70" s="129"/>
      <c r="C70" s="238" t="s">
        <v>6951</v>
      </c>
      <c r="D70" s="239" t="s">
        <v>6952</v>
      </c>
      <c r="E70" s="757">
        <v>6.7877517936595702E-2</v>
      </c>
      <c r="F70" s="757"/>
      <c r="G70" s="757"/>
      <c r="H70" s="757"/>
    </row>
    <row r="71" spans="2:8">
      <c r="B71" s="129"/>
      <c r="C71" s="238" t="s">
        <v>6953</v>
      </c>
      <c r="D71" s="239" t="s">
        <v>6954</v>
      </c>
      <c r="E71" s="757">
        <v>1.2429428342675102</v>
      </c>
      <c r="F71" s="757"/>
      <c r="G71" s="757"/>
      <c r="H71" s="757"/>
    </row>
    <row r="72" spans="2:8">
      <c r="B72" s="129"/>
      <c r="C72" s="238" t="s">
        <v>6955</v>
      </c>
      <c r="D72" s="239" t="s">
        <v>6956</v>
      </c>
      <c r="E72" s="757">
        <v>0.60098153200000004</v>
      </c>
      <c r="F72" s="757"/>
      <c r="G72" s="757"/>
      <c r="H72" s="757"/>
    </row>
    <row r="73" spans="2:8" ht="13" thickBot="1">
      <c r="B73" s="129"/>
      <c r="C73" s="238" t="s">
        <v>6957</v>
      </c>
      <c r="D73" s="239" t="s">
        <v>6958</v>
      </c>
      <c r="E73" s="757">
        <v>0.76169250999999993</v>
      </c>
      <c r="F73" s="757"/>
      <c r="G73" s="757"/>
      <c r="H73" s="757"/>
    </row>
    <row r="74" spans="2:8" ht="13" thickBot="1">
      <c r="B74" s="129"/>
      <c r="C74" s="762" t="s">
        <v>6959</v>
      </c>
      <c r="D74" s="760" t="s">
        <v>6960</v>
      </c>
      <c r="E74" s="761">
        <f>SUM(E66:E73)</f>
        <v>8.2347843639999994</v>
      </c>
      <c r="F74" s="761">
        <f>SUM(F66:F73)</f>
        <v>0</v>
      </c>
      <c r="G74" s="761">
        <f>SUM(G66:G73)</f>
        <v>0</v>
      </c>
      <c r="H74" s="761">
        <f>SUM(H66:H73)</f>
        <v>0</v>
      </c>
    </row>
    <row r="75" spans="2:8" ht="13" thickBot="1">
      <c r="B75" s="129"/>
      <c r="C75" s="129"/>
      <c r="D75" s="130"/>
      <c r="E75" s="240"/>
      <c r="F75" s="130"/>
      <c r="G75" s="130"/>
      <c r="H75" s="130"/>
    </row>
    <row r="76" spans="2:8" ht="13" thickBot="1">
      <c r="B76" s="129"/>
      <c r="C76" s="132" t="s">
        <v>6961</v>
      </c>
      <c r="D76" s="132" t="s">
        <v>6962</v>
      </c>
      <c r="E76" s="237" t="s">
        <v>6963</v>
      </c>
      <c r="F76" s="237" t="s">
        <v>6964</v>
      </c>
      <c r="G76" s="237" t="s">
        <v>6965</v>
      </c>
      <c r="H76" s="237" t="s">
        <v>6966</v>
      </c>
    </row>
    <row r="77" spans="2:8">
      <c r="B77" s="129"/>
      <c r="C77" s="238" t="s">
        <v>6967</v>
      </c>
      <c r="D77" s="239" t="s">
        <v>6968</v>
      </c>
      <c r="E77" s="763">
        <v>87.8</v>
      </c>
      <c r="F77" s="763"/>
      <c r="G77" s="763"/>
      <c r="H77" s="763"/>
    </row>
    <row r="78" spans="2:8">
      <c r="B78" s="129"/>
      <c r="C78" s="238" t="s">
        <v>1703</v>
      </c>
      <c r="D78" s="239" t="s">
        <v>6969</v>
      </c>
      <c r="E78" s="763">
        <v>3.6368493054839277</v>
      </c>
      <c r="F78" s="763"/>
      <c r="G78" s="763"/>
      <c r="H78" s="763"/>
    </row>
    <row r="79" spans="2:8">
      <c r="B79" s="129"/>
      <c r="C79" s="238" t="s">
        <v>1704</v>
      </c>
      <c r="D79" s="239" t="s">
        <v>6970</v>
      </c>
      <c r="E79" s="763">
        <v>3.7179032521001356</v>
      </c>
      <c r="F79" s="763"/>
      <c r="G79" s="763"/>
      <c r="H79" s="763"/>
    </row>
    <row r="80" spans="2:8">
      <c r="B80" s="129"/>
      <c r="C80" s="238" t="s">
        <v>6971</v>
      </c>
      <c r="D80" s="239" t="s">
        <v>6972</v>
      </c>
      <c r="E80" s="763">
        <v>0.39971426807596017</v>
      </c>
      <c r="F80" s="763"/>
      <c r="G80" s="763"/>
      <c r="H80" s="763"/>
    </row>
    <row r="81" spans="2:8">
      <c r="B81" s="129"/>
      <c r="C81" s="238" t="s">
        <v>6973</v>
      </c>
      <c r="D81" s="239" t="s">
        <v>6974</v>
      </c>
      <c r="E81" s="763">
        <v>0.29869000234261872</v>
      </c>
      <c r="F81" s="763"/>
      <c r="G81" s="763"/>
      <c r="H81" s="763"/>
    </row>
    <row r="82" spans="2:8">
      <c r="B82" s="129"/>
      <c r="C82" s="238" t="s">
        <v>6975</v>
      </c>
      <c r="D82" s="239" t="s">
        <v>6976</v>
      </c>
      <c r="E82" s="763">
        <v>0.12513340920793523</v>
      </c>
      <c r="F82" s="763"/>
      <c r="G82" s="763"/>
      <c r="H82" s="763"/>
    </row>
    <row r="83" spans="2:8">
      <c r="B83" s="129"/>
      <c r="C83" s="238" t="s">
        <v>6977</v>
      </c>
      <c r="D83" s="239" t="s">
        <v>6978</v>
      </c>
      <c r="E83" s="763">
        <v>4.4701828027894237</v>
      </c>
      <c r="F83" s="763"/>
      <c r="G83" s="763"/>
      <c r="H83" s="763"/>
    </row>
    <row r="84" spans="2:8">
      <c r="B84" s="129"/>
      <c r="C84" s="238" t="s">
        <v>6979</v>
      </c>
      <c r="D84" s="239" t="s">
        <v>6980</v>
      </c>
      <c r="E84" s="763">
        <v>1.9162184259999999</v>
      </c>
      <c r="F84" s="763"/>
      <c r="G84" s="763"/>
      <c r="H84" s="763"/>
    </row>
    <row r="85" spans="2:8" ht="13" thickBot="1">
      <c r="B85" s="129"/>
      <c r="C85" s="238" t="s">
        <v>6981</v>
      </c>
      <c r="D85" s="239" t="s">
        <v>6982</v>
      </c>
      <c r="E85" s="763">
        <v>1.48450613</v>
      </c>
      <c r="F85" s="763"/>
      <c r="G85" s="763"/>
      <c r="H85" s="763"/>
    </row>
    <row r="86" spans="2:8" ht="13" thickBot="1">
      <c r="B86" s="129"/>
      <c r="C86" s="762" t="s">
        <v>6983</v>
      </c>
      <c r="D86" s="760" t="s">
        <v>6984</v>
      </c>
      <c r="E86" s="764">
        <f>SUM(E78:E85)</f>
        <v>16.049197596000003</v>
      </c>
      <c r="F86" s="764">
        <f>SUM(F78:F85)</f>
        <v>0</v>
      </c>
      <c r="G86" s="764">
        <f>SUM(G78:G85)</f>
        <v>0</v>
      </c>
      <c r="H86" s="764">
        <f>SUM(H78:H85)</f>
        <v>0</v>
      </c>
    </row>
    <row r="87" spans="2:8" ht="13" thickBot="1">
      <c r="B87" s="129"/>
      <c r="C87" s="129"/>
      <c r="D87" s="130"/>
      <c r="E87" s="130"/>
      <c r="F87" s="130"/>
      <c r="G87" s="130"/>
      <c r="H87" s="130"/>
    </row>
    <row r="88" spans="2:8" ht="13" thickBot="1">
      <c r="B88" s="129"/>
      <c r="C88" s="132" t="s">
        <v>6985</v>
      </c>
      <c r="D88" s="132" t="s">
        <v>6986</v>
      </c>
      <c r="E88" s="237" t="s">
        <v>6987</v>
      </c>
      <c r="F88" s="237" t="s">
        <v>6988</v>
      </c>
      <c r="G88" s="237" t="s">
        <v>6989</v>
      </c>
      <c r="H88" s="237" t="s">
        <v>6990</v>
      </c>
    </row>
    <row r="89" spans="2:8">
      <c r="B89" s="129"/>
      <c r="C89" s="238" t="s">
        <v>6991</v>
      </c>
      <c r="D89" s="239" t="s">
        <v>6992</v>
      </c>
      <c r="E89" s="763">
        <v>12.7</v>
      </c>
      <c r="F89" s="763"/>
      <c r="G89" s="763"/>
      <c r="H89" s="763"/>
    </row>
    <row r="90" spans="2:8">
      <c r="B90" s="129"/>
      <c r="C90" s="238" t="s">
        <v>6993</v>
      </c>
      <c r="D90" s="239" t="s">
        <v>6994</v>
      </c>
      <c r="E90" s="763">
        <v>1.4606648965404443</v>
      </c>
      <c r="F90" s="763"/>
      <c r="G90" s="763"/>
      <c r="H90" s="763"/>
    </row>
    <row r="91" spans="2:8">
      <c r="B91" s="129"/>
      <c r="C91" s="238" t="s">
        <v>6995</v>
      </c>
      <c r="D91" s="239" t="s">
        <v>6996</v>
      </c>
      <c r="E91" s="763">
        <v>1.1179499110399651</v>
      </c>
      <c r="F91" s="763"/>
      <c r="G91" s="763"/>
      <c r="H91" s="763"/>
    </row>
    <row r="92" spans="2:8">
      <c r="B92" s="129"/>
      <c r="C92" s="238" t="s">
        <v>6997</v>
      </c>
      <c r="D92" s="239" t="s">
        <v>6998</v>
      </c>
      <c r="E92" s="763">
        <v>8.5403649516368918E-2</v>
      </c>
      <c r="F92" s="763"/>
      <c r="G92" s="763"/>
      <c r="H92" s="763"/>
    </row>
    <row r="93" spans="2:8">
      <c r="B93" s="129"/>
      <c r="C93" s="238" t="s">
        <v>6999</v>
      </c>
      <c r="D93" s="239" t="s">
        <v>7000</v>
      </c>
      <c r="E93" s="763">
        <v>0</v>
      </c>
      <c r="F93" s="763"/>
      <c r="G93" s="763"/>
      <c r="H93" s="763"/>
    </row>
    <row r="94" spans="2:8">
      <c r="B94" s="129"/>
      <c r="C94" s="238" t="s">
        <v>7001</v>
      </c>
      <c r="D94" s="239" t="s">
        <v>7002</v>
      </c>
      <c r="E94" s="763">
        <v>2.9226314328292553E-2</v>
      </c>
      <c r="F94" s="763"/>
      <c r="G94" s="763"/>
      <c r="H94" s="763"/>
    </row>
    <row r="95" spans="2:8">
      <c r="B95" s="129"/>
      <c r="C95" s="238" t="s">
        <v>7003</v>
      </c>
      <c r="D95" s="239" t="s">
        <v>7004</v>
      </c>
      <c r="E95" s="763">
        <v>0.25822179857492888</v>
      </c>
      <c r="F95" s="763"/>
      <c r="G95" s="763"/>
      <c r="H95" s="763"/>
    </row>
    <row r="96" spans="2:8">
      <c r="B96" s="129"/>
      <c r="C96" s="238" t="s">
        <v>7005</v>
      </c>
      <c r="D96" s="239" t="s">
        <v>7006</v>
      </c>
      <c r="E96" s="763">
        <v>3.8795370000000003E-2</v>
      </c>
      <c r="F96" s="763"/>
      <c r="G96" s="763"/>
      <c r="H96" s="763"/>
    </row>
    <row r="97" spans="2:8" ht="13" thickBot="1">
      <c r="B97" s="129"/>
      <c r="C97" s="238" t="s">
        <v>7007</v>
      </c>
      <c r="D97" s="239" t="s">
        <v>7008</v>
      </c>
      <c r="E97" s="763">
        <v>0.30478475000000005</v>
      </c>
      <c r="F97" s="763"/>
      <c r="G97" s="763"/>
      <c r="H97" s="763"/>
    </row>
    <row r="98" spans="2:8" ht="13" thickBot="1">
      <c r="B98" s="129"/>
      <c r="C98" s="762" t="s">
        <v>7009</v>
      </c>
      <c r="D98" s="760" t="s">
        <v>7010</v>
      </c>
      <c r="E98" s="764">
        <f>SUM(E90:E97)</f>
        <v>3.2950466899999999</v>
      </c>
      <c r="F98" s="764">
        <f>SUM(F90:F97)</f>
        <v>0</v>
      </c>
      <c r="G98" s="764">
        <f>SUM(G90:G97)</f>
        <v>0</v>
      </c>
      <c r="H98" s="764">
        <f>SUM(H90:H97)</f>
        <v>0</v>
      </c>
    </row>
    <row r="99" spans="2:8">
      <c r="B99" s="129"/>
      <c r="C99" s="129"/>
      <c r="D99" s="130"/>
      <c r="E99" s="130"/>
      <c r="F99" s="130"/>
      <c r="G99" s="130"/>
      <c r="H99" s="130"/>
    </row>
    <row r="100" spans="2:8" ht="40.4" customHeight="1" thickBot="1">
      <c r="B100" s="129"/>
      <c r="C100" s="129"/>
      <c r="D100" s="130"/>
      <c r="E100" s="130"/>
      <c r="F100" s="130"/>
      <c r="G100" s="130"/>
      <c r="H100" s="130"/>
    </row>
    <row r="101" spans="2:8" ht="13" thickBot="1">
      <c r="B101" s="236" t="s">
        <v>7011</v>
      </c>
      <c r="C101" s="237" t="s">
        <v>360</v>
      </c>
      <c r="D101" s="237" t="s">
        <v>7012</v>
      </c>
      <c r="E101" s="237" t="s">
        <v>7013</v>
      </c>
      <c r="F101" s="237" t="s">
        <v>7014</v>
      </c>
      <c r="G101" s="237" t="s">
        <v>7015</v>
      </c>
      <c r="H101" s="237" t="s">
        <v>7016</v>
      </c>
    </row>
    <row r="102" spans="2:8">
      <c r="B102" s="129"/>
      <c r="C102" s="238" t="s">
        <v>7017</v>
      </c>
      <c r="D102" s="239" t="s">
        <v>7018</v>
      </c>
      <c r="E102" s="178">
        <v>24.880000000000003</v>
      </c>
      <c r="F102" s="178"/>
      <c r="G102" s="178"/>
      <c r="H102" s="178"/>
    </row>
    <row r="103" spans="2:8">
      <c r="B103" s="129"/>
      <c r="C103" s="238" t="s">
        <v>7019</v>
      </c>
      <c r="D103" s="239" t="s">
        <v>7020</v>
      </c>
      <c r="E103" s="178">
        <v>1.4081101349171272</v>
      </c>
      <c r="F103" s="178"/>
      <c r="G103" s="178"/>
      <c r="H103" s="178"/>
    </row>
    <row r="104" spans="2:8">
      <c r="B104" s="129"/>
      <c r="C104" s="238" t="s">
        <v>7021</v>
      </c>
      <c r="D104" s="239" t="s">
        <v>7022</v>
      </c>
      <c r="E104" s="178">
        <v>1.230316127403315</v>
      </c>
      <c r="F104" s="178"/>
      <c r="G104" s="178"/>
      <c r="H104" s="178"/>
    </row>
    <row r="105" spans="2:8">
      <c r="B105" s="129"/>
      <c r="C105" s="238" t="s">
        <v>7023</v>
      </c>
      <c r="D105" s="239" t="s">
        <v>7024</v>
      </c>
      <c r="E105" s="178">
        <v>8.8269025524861891E-2</v>
      </c>
      <c r="F105" s="178"/>
      <c r="G105" s="765"/>
      <c r="H105" s="765"/>
    </row>
    <row r="106" spans="2:8">
      <c r="B106" s="129"/>
      <c r="C106" s="238" t="s">
        <v>7025</v>
      </c>
      <c r="D106" s="239" t="s">
        <v>7026</v>
      </c>
      <c r="E106" s="178">
        <v>0.17520380600000002</v>
      </c>
      <c r="F106" s="178"/>
      <c r="G106" s="765"/>
      <c r="H106" s="765"/>
    </row>
    <row r="107" spans="2:8">
      <c r="B107" s="129"/>
      <c r="C107" s="238" t="s">
        <v>7027</v>
      </c>
      <c r="D107" s="239" t="s">
        <v>7028</v>
      </c>
      <c r="E107" s="178">
        <v>3.5560257383838612E-2</v>
      </c>
      <c r="F107" s="178"/>
      <c r="G107" s="765"/>
      <c r="H107" s="765"/>
    </row>
    <row r="108" spans="2:8">
      <c r="B108" s="129"/>
      <c r="C108" s="238" t="s">
        <v>7029</v>
      </c>
      <c r="D108" s="239" t="s">
        <v>7030</v>
      </c>
      <c r="E108" s="178">
        <v>0.63558964800000006</v>
      </c>
      <c r="F108" s="178"/>
      <c r="G108" s="765"/>
      <c r="H108" s="765"/>
    </row>
    <row r="109" spans="2:8">
      <c r="B109" s="129"/>
      <c r="C109" s="238" t="s">
        <v>7031</v>
      </c>
      <c r="D109" s="239" t="s">
        <v>7032</v>
      </c>
      <c r="E109" s="178">
        <v>0.91421324000000004</v>
      </c>
      <c r="F109" s="178"/>
      <c r="G109" s="765"/>
      <c r="H109" s="765"/>
    </row>
    <row r="110" spans="2:8" ht="13" thickBot="1">
      <c r="B110" s="129"/>
      <c r="C110" s="238" t="s">
        <v>7033</v>
      </c>
      <c r="D110" s="239" t="s">
        <v>7034</v>
      </c>
      <c r="E110" s="178">
        <v>0.40146894999999999</v>
      </c>
      <c r="F110" s="178"/>
      <c r="G110" s="765"/>
      <c r="H110" s="765"/>
    </row>
    <row r="111" spans="2:8" ht="13" thickBot="1">
      <c r="B111" s="129"/>
      <c r="C111" s="759" t="s">
        <v>7035</v>
      </c>
      <c r="D111" s="760" t="s">
        <v>7036</v>
      </c>
      <c r="E111" s="766">
        <f>SUM(E103:E110)</f>
        <v>4.8887311892291425</v>
      </c>
      <c r="F111" s="766">
        <f>SUM(F103:F110)</f>
        <v>0</v>
      </c>
      <c r="G111" s="766">
        <f>SUM(G103:G110)</f>
        <v>0</v>
      </c>
      <c r="H111" s="766">
        <f>SUM(H103:H110)</f>
        <v>0</v>
      </c>
    </row>
    <row r="112" spans="2:8" ht="13" thickBot="1">
      <c r="B112" s="129"/>
      <c r="C112" s="129"/>
      <c r="D112" s="130"/>
      <c r="E112" s="243"/>
      <c r="F112" s="243"/>
      <c r="G112" s="243"/>
      <c r="H112" s="243"/>
    </row>
    <row r="113" spans="2:11" ht="13" thickBot="1">
      <c r="B113" s="129"/>
      <c r="C113" s="132" t="s">
        <v>361</v>
      </c>
      <c r="D113" s="132" t="s">
        <v>7037</v>
      </c>
      <c r="E113" s="237" t="s">
        <v>7038</v>
      </c>
      <c r="F113" s="237" t="s">
        <v>7039</v>
      </c>
      <c r="G113" s="237" t="s">
        <v>7040</v>
      </c>
      <c r="H113" s="237" t="s">
        <v>7041</v>
      </c>
    </row>
    <row r="114" spans="2:11">
      <c r="B114" s="129"/>
      <c r="C114" s="238" t="s">
        <v>7042</v>
      </c>
      <c r="D114" s="239" t="s">
        <v>7043</v>
      </c>
      <c r="E114" s="178">
        <v>24.880000000000003</v>
      </c>
      <c r="F114" s="178"/>
      <c r="G114" s="178"/>
      <c r="H114" s="178"/>
    </row>
    <row r="115" spans="2:11">
      <c r="B115" s="129"/>
      <c r="C115" s="238" t="s">
        <v>7044</v>
      </c>
      <c r="D115" s="239" t="s">
        <v>7045</v>
      </c>
      <c r="E115" s="178">
        <v>1.4081101349171272</v>
      </c>
      <c r="F115" s="178"/>
      <c r="G115" s="178"/>
      <c r="H115" s="178"/>
    </row>
    <row r="116" spans="2:11">
      <c r="B116" s="129"/>
      <c r="C116" s="238" t="s">
        <v>7046</v>
      </c>
      <c r="D116" s="239" t="s">
        <v>7047</v>
      </c>
      <c r="E116" s="178">
        <v>1.230316127403315</v>
      </c>
      <c r="F116" s="178"/>
      <c r="G116" s="178"/>
      <c r="H116" s="178"/>
    </row>
    <row r="117" spans="2:11">
      <c r="B117" s="129"/>
      <c r="C117" s="238" t="s">
        <v>7048</v>
      </c>
      <c r="D117" s="239" t="s">
        <v>7049</v>
      </c>
      <c r="E117" s="178">
        <v>8.8269025524861891E-2</v>
      </c>
      <c r="F117" s="178"/>
      <c r="G117" s="765"/>
      <c r="H117" s="765"/>
    </row>
    <row r="118" spans="2:11">
      <c r="B118" s="129"/>
      <c r="C118" s="238" t="s">
        <v>7050</v>
      </c>
      <c r="D118" s="239" t="s">
        <v>7051</v>
      </c>
      <c r="E118" s="178">
        <v>0.17520380600000002</v>
      </c>
      <c r="F118" s="178"/>
      <c r="G118" s="765"/>
      <c r="H118" s="765"/>
    </row>
    <row r="119" spans="2:11">
      <c r="B119" s="129"/>
      <c r="C119" s="238" t="s">
        <v>7052</v>
      </c>
      <c r="D119" s="239" t="s">
        <v>7053</v>
      </c>
      <c r="E119" s="178">
        <v>3.5560257383838612E-2</v>
      </c>
      <c r="F119" s="178"/>
      <c r="G119" s="765"/>
      <c r="H119" s="765"/>
    </row>
    <row r="120" spans="2:11">
      <c r="B120" s="129"/>
      <c r="C120" s="238" t="s">
        <v>7054</v>
      </c>
      <c r="D120" s="239" t="s">
        <v>7055</v>
      </c>
      <c r="E120" s="178">
        <v>0.63558964800000006</v>
      </c>
      <c r="F120" s="178"/>
      <c r="G120" s="765"/>
      <c r="H120" s="765"/>
    </row>
    <row r="121" spans="2:11">
      <c r="B121" s="129"/>
      <c r="C121" s="238" t="s">
        <v>7056</v>
      </c>
      <c r="D121" s="239" t="s">
        <v>7057</v>
      </c>
      <c r="E121" s="178">
        <v>0.91421324000000004</v>
      </c>
      <c r="F121" s="178"/>
      <c r="G121" s="765"/>
      <c r="H121" s="765"/>
    </row>
    <row r="122" spans="2:11" ht="13" thickBot="1">
      <c r="B122" s="129"/>
      <c r="C122" s="238" t="s">
        <v>7058</v>
      </c>
      <c r="D122" s="239" t="s">
        <v>7059</v>
      </c>
      <c r="E122" s="178">
        <v>0.40146894999999999</v>
      </c>
      <c r="F122" s="178"/>
      <c r="G122" s="765"/>
      <c r="H122" s="765"/>
    </row>
    <row r="123" spans="2:11" ht="13" thickBot="1">
      <c r="B123" s="129"/>
      <c r="C123" s="767" t="s">
        <v>7060</v>
      </c>
      <c r="D123" s="768" t="s">
        <v>7061</v>
      </c>
      <c r="E123" s="766">
        <f>SUM(E115:E122)</f>
        <v>4.8887311892291425</v>
      </c>
      <c r="F123" s="766">
        <f>SUM(F115:F122)</f>
        <v>0</v>
      </c>
      <c r="G123" s="766">
        <f>SUM(G115:G122)</f>
        <v>0</v>
      </c>
      <c r="H123" s="766">
        <f>SUM(H115:H122)</f>
        <v>0</v>
      </c>
    </row>
    <row r="124" spans="2:11">
      <c r="B124" s="129"/>
      <c r="C124" s="129"/>
      <c r="D124" s="130"/>
      <c r="E124" s="617"/>
      <c r="F124" s="617"/>
      <c r="G124" s="617"/>
      <c r="H124" s="617"/>
    </row>
    <row r="125" spans="2:11" ht="13" thickBot="1">
      <c r="B125" s="129"/>
      <c r="C125" s="129"/>
      <c r="D125" s="130"/>
      <c r="E125" s="130"/>
      <c r="F125" s="130"/>
      <c r="G125" s="130"/>
      <c r="H125" s="130"/>
    </row>
    <row r="126" spans="2:11" ht="13" thickBot="1">
      <c r="B126" s="236" t="s">
        <v>7062</v>
      </c>
      <c r="C126" s="237" t="s">
        <v>362</v>
      </c>
      <c r="D126" s="237" t="s">
        <v>7063</v>
      </c>
      <c r="E126" s="237" t="s">
        <v>7064</v>
      </c>
      <c r="F126" s="237" t="s">
        <v>7065</v>
      </c>
      <c r="G126" s="237" t="s">
        <v>7066</v>
      </c>
      <c r="H126" s="237" t="s">
        <v>7067</v>
      </c>
    </row>
    <row r="127" spans="2:11">
      <c r="B127" s="129"/>
      <c r="C127" s="238" t="s">
        <v>7068</v>
      </c>
      <c r="D127" s="239" t="s">
        <v>7069</v>
      </c>
      <c r="E127" s="178">
        <v>1665.701</v>
      </c>
      <c r="F127" s="178"/>
      <c r="G127" s="178"/>
      <c r="H127" s="178"/>
      <c r="J127" s="178"/>
      <c r="K127" s="178"/>
    </row>
    <row r="128" spans="2:11">
      <c r="B128" s="129"/>
      <c r="C128" s="238" t="s">
        <v>7070</v>
      </c>
      <c r="D128" s="239" t="s">
        <v>7071</v>
      </c>
      <c r="E128" s="178">
        <v>63.960863696909982</v>
      </c>
      <c r="F128" s="178"/>
      <c r="G128" s="178"/>
      <c r="H128" s="178"/>
      <c r="J128" s="178"/>
      <c r="K128" s="178"/>
    </row>
    <row r="129" spans="2:11">
      <c r="B129" s="129"/>
      <c r="C129" s="238" t="s">
        <v>7072</v>
      </c>
      <c r="D129" s="239" t="s">
        <v>7073</v>
      </c>
      <c r="E129" s="178">
        <v>81.978296482013434</v>
      </c>
      <c r="F129" s="178"/>
      <c r="G129" s="178"/>
      <c r="H129" s="178"/>
      <c r="J129" s="178"/>
      <c r="K129" s="178"/>
    </row>
    <row r="130" spans="2:11">
      <c r="B130" s="129"/>
      <c r="C130" s="238" t="s">
        <v>7074</v>
      </c>
      <c r="D130" s="239" t="s">
        <v>7075</v>
      </c>
      <c r="E130" s="178">
        <v>10.190649407556396</v>
      </c>
      <c r="F130" s="178"/>
      <c r="G130" s="178"/>
      <c r="H130" s="765"/>
      <c r="J130" s="178"/>
      <c r="K130" s="178"/>
    </row>
    <row r="131" spans="2:11">
      <c r="B131" s="129"/>
      <c r="C131" s="238" t="s">
        <v>7076</v>
      </c>
      <c r="D131" s="239" t="s">
        <v>7077</v>
      </c>
      <c r="E131" s="178">
        <v>14.044711019046119</v>
      </c>
      <c r="F131" s="178"/>
      <c r="G131" s="178"/>
      <c r="H131" s="765"/>
      <c r="J131" s="178"/>
      <c r="K131" s="178"/>
    </row>
    <row r="132" spans="2:11">
      <c r="B132" s="129"/>
      <c r="C132" s="238" t="s">
        <v>7078</v>
      </c>
      <c r="D132" s="239" t="s">
        <v>7079</v>
      </c>
      <c r="E132" s="178">
        <v>2.8421187287059873</v>
      </c>
      <c r="F132" s="178"/>
      <c r="G132" s="178"/>
      <c r="H132" s="765"/>
      <c r="J132" s="178"/>
      <c r="K132" s="178"/>
    </row>
    <row r="133" spans="2:11">
      <c r="B133" s="129"/>
      <c r="C133" s="238" t="s">
        <v>7080</v>
      </c>
      <c r="D133" s="239" t="s">
        <v>7081</v>
      </c>
      <c r="E133" s="178">
        <v>86.222547515768056</v>
      </c>
      <c r="F133" s="178"/>
      <c r="G133" s="178"/>
      <c r="H133" s="765"/>
      <c r="J133" s="178"/>
      <c r="K133" s="178"/>
    </row>
    <row r="134" spans="2:11">
      <c r="B134" s="129"/>
      <c r="C134" s="238" t="s">
        <v>7082</v>
      </c>
      <c r="D134" s="239" t="s">
        <v>7083</v>
      </c>
      <c r="E134" s="178">
        <v>45.848871419999995</v>
      </c>
      <c r="F134" s="178"/>
      <c r="G134" s="178"/>
      <c r="H134" s="765"/>
      <c r="J134" s="178"/>
      <c r="K134" s="178"/>
    </row>
    <row r="135" spans="2:11" ht="13" thickBot="1">
      <c r="B135" s="129"/>
      <c r="C135" s="238" t="s">
        <v>7084</v>
      </c>
      <c r="D135" s="239" t="s">
        <v>7085</v>
      </c>
      <c r="E135" s="178">
        <v>31.095995219999999</v>
      </c>
      <c r="F135" s="178"/>
      <c r="G135" s="178"/>
      <c r="H135" s="765"/>
      <c r="J135" s="178"/>
      <c r="K135" s="178"/>
    </row>
    <row r="136" spans="2:11" ht="13" thickBot="1">
      <c r="B136" s="129"/>
      <c r="C136" s="759" t="s">
        <v>7086</v>
      </c>
      <c r="D136" s="760" t="s">
        <v>7087</v>
      </c>
      <c r="E136" s="766">
        <f>SUM(E128:E135)</f>
        <v>336.18405349000005</v>
      </c>
      <c r="F136" s="766">
        <f>SUM(F128:F135)</f>
        <v>0</v>
      </c>
      <c r="G136" s="766">
        <f>SUM(G128:G135)</f>
        <v>0</v>
      </c>
      <c r="H136" s="766">
        <f>SUM(H128:H135)</f>
        <v>0</v>
      </c>
      <c r="J136" s="178"/>
      <c r="K136" s="178"/>
    </row>
    <row r="137" spans="2:11" ht="13" thickBot="1">
      <c r="B137" s="129"/>
      <c r="C137" s="129"/>
      <c r="D137" s="130"/>
      <c r="E137" s="169"/>
      <c r="F137" s="169"/>
      <c r="G137" s="169"/>
      <c r="H137" s="169"/>
    </row>
    <row r="138" spans="2:11" ht="13" thickBot="1">
      <c r="B138" s="129"/>
      <c r="C138" s="132" t="s">
        <v>7088</v>
      </c>
      <c r="D138" s="237" t="s">
        <v>7089</v>
      </c>
      <c r="E138" s="237" t="s">
        <v>7090</v>
      </c>
      <c r="F138" s="237" t="s">
        <v>7091</v>
      </c>
      <c r="G138" s="237" t="s">
        <v>7092</v>
      </c>
      <c r="H138" s="237" t="s">
        <v>7093</v>
      </c>
    </row>
    <row r="139" spans="2:11">
      <c r="B139" s="129"/>
      <c r="C139" s="238" t="s">
        <v>7094</v>
      </c>
      <c r="D139" s="365" t="s">
        <v>7095</v>
      </c>
      <c r="E139" s="178">
        <v>1.8770000000000002</v>
      </c>
      <c r="F139" s="178"/>
      <c r="G139" s="178"/>
      <c r="H139" s="769"/>
    </row>
    <row r="140" spans="2:11">
      <c r="B140" s="129"/>
      <c r="C140" s="238" t="s">
        <v>7096</v>
      </c>
      <c r="D140" s="365" t="s">
        <v>7097</v>
      </c>
      <c r="E140" s="178">
        <v>0.50961313919420892</v>
      </c>
      <c r="F140" s="178"/>
      <c r="G140" s="178"/>
      <c r="H140" s="769"/>
    </row>
    <row r="141" spans="2:11">
      <c r="B141" s="129"/>
      <c r="C141" s="238" t="s">
        <v>7098</v>
      </c>
      <c r="D141" s="365" t="s">
        <v>7099</v>
      </c>
      <c r="E141" s="178">
        <v>0.51644936182187873</v>
      </c>
      <c r="F141" s="178"/>
      <c r="G141" s="178"/>
      <c r="H141" s="769"/>
    </row>
    <row r="142" spans="2:11">
      <c r="B142" s="129"/>
      <c r="C142" s="238" t="s">
        <v>7100</v>
      </c>
      <c r="D142" s="365" t="s">
        <v>7101</v>
      </c>
      <c r="E142" s="178">
        <v>3.3199676019903757E-2</v>
      </c>
      <c r="F142" s="178"/>
      <c r="G142" s="178"/>
      <c r="H142" s="769"/>
    </row>
    <row r="143" spans="2:11">
      <c r="B143" s="129"/>
      <c r="C143" s="238" t="s">
        <v>7102</v>
      </c>
      <c r="D143" s="365" t="s">
        <v>7103</v>
      </c>
      <c r="E143" s="178">
        <v>-0.10651469669084138</v>
      </c>
      <c r="F143" s="178"/>
      <c r="G143" s="178"/>
      <c r="H143" s="770"/>
    </row>
    <row r="144" spans="2:11">
      <c r="B144" s="129"/>
      <c r="C144" s="238" t="s">
        <v>7104</v>
      </c>
      <c r="D144" s="365" t="s">
        <v>7105</v>
      </c>
      <c r="E144" s="178">
        <v>1.624956290179665E-2</v>
      </c>
      <c r="F144" s="178"/>
      <c r="G144" s="178"/>
      <c r="H144" s="769"/>
    </row>
    <row r="145" spans="2:8">
      <c r="B145" s="129"/>
      <c r="C145" s="238" t="s">
        <v>7106</v>
      </c>
      <c r="D145" s="365" t="s">
        <v>7107</v>
      </c>
      <c r="E145" s="178">
        <v>0.61689351675305304</v>
      </c>
      <c r="F145" s="178"/>
      <c r="G145" s="178"/>
      <c r="H145" s="769"/>
    </row>
    <row r="146" spans="2:8">
      <c r="B146" s="129"/>
      <c r="C146" s="238" t="s">
        <v>7108</v>
      </c>
      <c r="D146" s="365" t="s">
        <v>7109</v>
      </c>
      <c r="E146" s="178">
        <v>7.4910379999999999E-2</v>
      </c>
      <c r="F146" s="178"/>
      <c r="G146" s="178"/>
      <c r="H146" s="769"/>
    </row>
    <row r="147" spans="2:8" ht="13" thickBot="1">
      <c r="B147" s="129"/>
      <c r="C147" s="238" t="s">
        <v>7110</v>
      </c>
      <c r="D147" s="365" t="s">
        <v>7111</v>
      </c>
      <c r="E147" s="178">
        <v>0.16927652000000001</v>
      </c>
      <c r="F147" s="178"/>
      <c r="G147" s="178"/>
      <c r="H147" s="769"/>
    </row>
    <row r="148" spans="2:8" ht="13" thickBot="1">
      <c r="B148" s="129"/>
      <c r="C148" s="771" t="s">
        <v>7112</v>
      </c>
      <c r="D148" s="772" t="s">
        <v>7113</v>
      </c>
      <c r="E148" s="773">
        <f>SUM(E140:E147)</f>
        <v>1.8300774599999998</v>
      </c>
      <c r="F148" s="773">
        <f>SUM(F140:F147)</f>
        <v>0</v>
      </c>
      <c r="G148" s="773">
        <f>SUM(G140:G147)</f>
        <v>0</v>
      </c>
      <c r="H148" s="773">
        <f>SUM(H140:H147)</f>
        <v>0</v>
      </c>
    </row>
    <row r="149" spans="2:8" ht="13" thickBot="1">
      <c r="B149" s="129"/>
      <c r="C149" s="129"/>
      <c r="D149" s="130"/>
      <c r="E149" s="169"/>
      <c r="F149" s="169"/>
      <c r="G149" s="169"/>
      <c r="H149" s="169"/>
    </row>
    <row r="150" spans="2:8" ht="13" thickBot="1">
      <c r="B150" s="129"/>
      <c r="C150" s="132" t="s">
        <v>363</v>
      </c>
      <c r="D150" s="237" t="s">
        <v>7114</v>
      </c>
      <c r="E150" s="237" t="s">
        <v>7115</v>
      </c>
      <c r="F150" s="237" t="s">
        <v>7116</v>
      </c>
      <c r="G150" s="237" t="s">
        <v>7117</v>
      </c>
      <c r="H150" s="237" t="s">
        <v>7118</v>
      </c>
    </row>
    <row r="151" spans="2:8">
      <c r="B151" s="129"/>
      <c r="C151" s="238" t="s">
        <v>7119</v>
      </c>
      <c r="D151" s="239" t="s">
        <v>7120</v>
      </c>
      <c r="E151" s="178">
        <v>648.86199999999997</v>
      </c>
      <c r="F151" s="178"/>
      <c r="G151" s="178"/>
      <c r="H151" s="774"/>
    </row>
    <row r="152" spans="2:8">
      <c r="B152" s="129"/>
      <c r="C152" s="238" t="s">
        <v>7121</v>
      </c>
      <c r="D152" s="239" t="s">
        <v>7122</v>
      </c>
      <c r="E152" s="178">
        <v>32.212695616765309</v>
      </c>
      <c r="F152" s="178"/>
      <c r="G152" s="178"/>
      <c r="H152" s="775"/>
    </row>
    <row r="153" spans="2:8">
      <c r="B153" s="129"/>
      <c r="C153" s="238" t="s">
        <v>7123</v>
      </c>
      <c r="D153" s="239" t="s">
        <v>7124</v>
      </c>
      <c r="E153" s="178">
        <v>42.929663820044141</v>
      </c>
      <c r="F153" s="178"/>
      <c r="G153" s="178"/>
      <c r="H153" s="775"/>
    </row>
    <row r="154" spans="2:8">
      <c r="B154" s="129"/>
      <c r="C154" s="238" t="s">
        <v>7125</v>
      </c>
      <c r="D154" s="239" t="s">
        <v>7126</v>
      </c>
      <c r="E154" s="178">
        <v>4.7360455564818711</v>
      </c>
      <c r="F154" s="178"/>
      <c r="G154" s="178"/>
      <c r="H154" s="775"/>
    </row>
    <row r="155" spans="2:8">
      <c r="B155" s="129"/>
      <c r="C155" s="238" t="s">
        <v>7127</v>
      </c>
      <c r="D155" s="239" t="s">
        <v>7128</v>
      </c>
      <c r="E155" s="776">
        <v>5.3333923476187355</v>
      </c>
      <c r="F155" s="178"/>
      <c r="G155" s="178"/>
      <c r="H155" s="775"/>
    </row>
    <row r="156" spans="2:8">
      <c r="B156" s="129"/>
      <c r="C156" s="238" t="s">
        <v>7129</v>
      </c>
      <c r="D156" s="239" t="s">
        <v>7130</v>
      </c>
      <c r="E156" s="178">
        <v>1.3808555406122971</v>
      </c>
      <c r="F156" s="178"/>
      <c r="G156" s="178"/>
      <c r="H156" s="775"/>
    </row>
    <row r="157" spans="2:8">
      <c r="B157" s="129"/>
      <c r="C157" s="238" t="s">
        <v>7131</v>
      </c>
      <c r="D157" s="239" t="s">
        <v>7132</v>
      </c>
      <c r="E157" s="178">
        <v>42.593855558477642</v>
      </c>
      <c r="F157" s="178"/>
      <c r="G157" s="178"/>
      <c r="H157" s="775"/>
    </row>
    <row r="158" spans="2:8">
      <c r="B158" s="129"/>
      <c r="C158" s="238" t="s">
        <v>7133</v>
      </c>
      <c r="D158" s="239" t="s">
        <v>7134</v>
      </c>
      <c r="E158" s="178">
        <v>16.795563319999999</v>
      </c>
      <c r="F158" s="178"/>
      <c r="G158" s="178"/>
      <c r="H158" s="775"/>
    </row>
    <row r="159" spans="2:8" ht="13" thickBot="1">
      <c r="B159" s="129"/>
      <c r="C159" s="238" t="s">
        <v>7135</v>
      </c>
      <c r="D159" s="239" t="s">
        <v>7136</v>
      </c>
      <c r="E159" s="178">
        <v>14.87917146</v>
      </c>
      <c r="F159" s="178"/>
      <c r="G159" s="178"/>
      <c r="H159" s="775"/>
    </row>
    <row r="160" spans="2:8" ht="13" thickBot="1">
      <c r="B160" s="129"/>
      <c r="C160" s="771" t="s">
        <v>7137</v>
      </c>
      <c r="D160" s="760" t="s">
        <v>7138</v>
      </c>
      <c r="E160" s="766">
        <f>SUM(E152:E159)</f>
        <v>160.86124322000001</v>
      </c>
      <c r="F160" s="766">
        <f>SUM(F152:F159)</f>
        <v>0</v>
      </c>
      <c r="G160" s="766">
        <f>SUM(G152:G159)</f>
        <v>0</v>
      </c>
      <c r="H160" s="766">
        <f>SUM(H152:H159)</f>
        <v>0</v>
      </c>
    </row>
    <row r="161" spans="2:8" ht="13" thickBot="1">
      <c r="B161" s="129"/>
      <c r="C161" s="129"/>
      <c r="D161" s="130"/>
      <c r="E161" s="169"/>
      <c r="F161" s="169"/>
      <c r="G161" s="169"/>
      <c r="H161" s="169"/>
    </row>
    <row r="162" spans="2:8" ht="13" thickBot="1">
      <c r="B162" s="129"/>
      <c r="C162" s="132" t="s">
        <v>7139</v>
      </c>
      <c r="D162" s="237" t="s">
        <v>7140</v>
      </c>
      <c r="E162" s="237" t="s">
        <v>7141</v>
      </c>
      <c r="F162" s="237" t="s">
        <v>7142</v>
      </c>
      <c r="G162" s="237" t="s">
        <v>7143</v>
      </c>
      <c r="H162" s="237" t="s">
        <v>7144</v>
      </c>
    </row>
    <row r="163" spans="2:8">
      <c r="B163" s="129"/>
      <c r="C163" s="238" t="s">
        <v>7145</v>
      </c>
      <c r="D163" s="239" t="s">
        <v>7146</v>
      </c>
      <c r="E163" s="178">
        <v>0.68100000000000005</v>
      </c>
      <c r="F163" s="178"/>
      <c r="G163" s="178"/>
      <c r="H163" s="178"/>
    </row>
    <row r="164" spans="2:8">
      <c r="B164" s="129"/>
      <c r="C164" s="238" t="s">
        <v>7147</v>
      </c>
      <c r="D164" s="239" t="s">
        <v>7148</v>
      </c>
      <c r="E164" s="178">
        <v>0.31325437512971982</v>
      </c>
      <c r="F164" s="178"/>
      <c r="G164" s="178"/>
      <c r="H164" s="178"/>
    </row>
    <row r="165" spans="2:8">
      <c r="B165" s="129"/>
      <c r="C165" s="238" t="s">
        <v>7149</v>
      </c>
      <c r="D165" s="239" t="s">
        <v>7150</v>
      </c>
      <c r="E165" s="178">
        <v>0.29253428615411836</v>
      </c>
      <c r="F165" s="178"/>
      <c r="G165" s="178"/>
      <c r="H165" s="178"/>
    </row>
    <row r="166" spans="2:8">
      <c r="B166" s="129"/>
      <c r="C166" s="238" t="s">
        <v>7151</v>
      </c>
      <c r="D166" s="239" t="s">
        <v>7152</v>
      </c>
      <c r="E166" s="178">
        <v>2.2140863937673817E-2</v>
      </c>
      <c r="F166" s="178"/>
      <c r="G166" s="178"/>
      <c r="H166" s="178"/>
    </row>
    <row r="167" spans="2:8">
      <c r="B167" s="129"/>
      <c r="C167" s="238" t="s">
        <v>7153</v>
      </c>
      <c r="D167" s="239" t="s">
        <v>7154</v>
      </c>
      <c r="E167" s="178">
        <v>-6.3141802258385379E-2</v>
      </c>
      <c r="F167" s="178"/>
      <c r="G167" s="178"/>
      <c r="H167" s="178"/>
    </row>
    <row r="168" spans="2:8">
      <c r="B168" s="129"/>
      <c r="C168" s="238" t="s">
        <v>7155</v>
      </c>
      <c r="D168" s="239" t="s">
        <v>7156</v>
      </c>
      <c r="E168" s="178">
        <v>7.9527532308956757E-3</v>
      </c>
      <c r="F168" s="178"/>
      <c r="G168" s="178"/>
      <c r="H168" s="178"/>
    </row>
    <row r="169" spans="2:8">
      <c r="B169" s="129"/>
      <c r="C169" s="238" t="s">
        <v>7157</v>
      </c>
      <c r="D169" s="239" t="s">
        <v>7158</v>
      </c>
      <c r="E169" s="178">
        <v>0.19871615380597779</v>
      </c>
      <c r="F169" s="178"/>
      <c r="G169" s="178"/>
      <c r="H169" s="178"/>
    </row>
    <row r="170" spans="2:8">
      <c r="B170" s="129"/>
      <c r="C170" s="238" t="s">
        <v>7159</v>
      </c>
      <c r="D170" s="239" t="s">
        <v>7160</v>
      </c>
      <c r="E170" s="178">
        <v>4.7018050000000006E-2</v>
      </c>
      <c r="F170" s="178"/>
      <c r="G170" s="178"/>
      <c r="H170" s="178"/>
    </row>
    <row r="171" spans="2:8" ht="13" thickBot="1">
      <c r="B171" s="129"/>
      <c r="C171" s="238" t="s">
        <v>7161</v>
      </c>
      <c r="D171" s="239" t="s">
        <v>7162</v>
      </c>
      <c r="E171" s="178">
        <v>8.3422630000000025E-2</v>
      </c>
      <c r="F171" s="178"/>
      <c r="G171" s="178"/>
      <c r="H171" s="178"/>
    </row>
    <row r="172" spans="2:8" ht="13" thickBot="1">
      <c r="B172" s="129"/>
      <c r="C172" s="771" t="s">
        <v>7163</v>
      </c>
      <c r="D172" s="760" t="s">
        <v>7164</v>
      </c>
      <c r="E172" s="766">
        <f>SUM(E164:E171)</f>
        <v>0.90189731000000017</v>
      </c>
      <c r="F172" s="766">
        <f>SUM(F164:F171)</f>
        <v>0</v>
      </c>
      <c r="G172" s="766">
        <f>SUM(G164:G171)</f>
        <v>0</v>
      </c>
      <c r="H172" s="766">
        <f>SUM(H164:H171)</f>
        <v>0</v>
      </c>
    </row>
    <row r="173" spans="2:8" ht="13" thickBot="1">
      <c r="B173" s="129"/>
      <c r="C173" s="129"/>
      <c r="D173" s="130"/>
      <c r="E173" s="169"/>
      <c r="F173" s="244"/>
      <c r="G173" s="244"/>
      <c r="H173" s="244"/>
    </row>
    <row r="174" spans="2:8" ht="13" thickBot="1">
      <c r="B174" s="129"/>
      <c r="C174" s="132" t="s">
        <v>501</v>
      </c>
      <c r="D174" s="237" t="s">
        <v>7165</v>
      </c>
      <c r="E174" s="237" t="s">
        <v>7166</v>
      </c>
      <c r="F174" s="237" t="s">
        <v>7167</v>
      </c>
      <c r="G174" s="237" t="s">
        <v>7168</v>
      </c>
      <c r="H174" s="237" t="s">
        <v>7169</v>
      </c>
    </row>
    <row r="175" spans="2:8">
      <c r="B175" s="129"/>
      <c r="C175" s="238" t="s">
        <v>7170</v>
      </c>
      <c r="D175" s="114" t="s">
        <v>7171</v>
      </c>
      <c r="E175" s="777">
        <v>284.37599999999998</v>
      </c>
      <c r="F175" s="777"/>
      <c r="G175" s="777"/>
      <c r="H175" s="777"/>
    </row>
    <row r="176" spans="2:8">
      <c r="B176" s="129"/>
      <c r="C176" s="238" t="s">
        <v>7172</v>
      </c>
      <c r="D176" s="114" t="s">
        <v>7173</v>
      </c>
      <c r="E176" s="777">
        <v>10.838062113234976</v>
      </c>
      <c r="F176" s="777"/>
      <c r="G176" s="777"/>
      <c r="H176" s="777"/>
    </row>
    <row r="177" spans="2:8">
      <c r="B177" s="129"/>
      <c r="C177" s="238" t="s">
        <v>7174</v>
      </c>
      <c r="D177" s="114" t="s">
        <v>7175</v>
      </c>
      <c r="E177" s="777">
        <v>13.043762936321166</v>
      </c>
      <c r="F177" s="777"/>
      <c r="G177" s="777"/>
      <c r="H177" s="777"/>
    </row>
    <row r="178" spans="2:8">
      <c r="B178" s="129"/>
      <c r="C178" s="238" t="s">
        <v>7176</v>
      </c>
      <c r="D178" s="114" t="s">
        <v>7177</v>
      </c>
      <c r="E178" s="777">
        <v>1.6374080213016537</v>
      </c>
      <c r="F178" s="777"/>
      <c r="G178" s="777"/>
      <c r="H178" s="777"/>
    </row>
    <row r="179" spans="2:8">
      <c r="B179" s="129"/>
      <c r="C179" s="238" t="s">
        <v>7178</v>
      </c>
      <c r="D179" s="114" t="s">
        <v>7179</v>
      </c>
      <c r="E179" s="777">
        <v>3.1255106024084269</v>
      </c>
      <c r="F179" s="777"/>
      <c r="G179" s="777"/>
      <c r="H179" s="777"/>
    </row>
    <row r="180" spans="2:8">
      <c r="B180" s="129"/>
      <c r="C180" s="238" t="s">
        <v>7180</v>
      </c>
      <c r="D180" s="114" t="s">
        <v>7181</v>
      </c>
      <c r="E180" s="777">
        <v>0.47391724654363077</v>
      </c>
      <c r="F180" s="777"/>
      <c r="G180" s="777"/>
      <c r="H180" s="777"/>
    </row>
    <row r="181" spans="2:8">
      <c r="B181" s="129"/>
      <c r="C181" s="238" t="s">
        <v>7182</v>
      </c>
      <c r="D181" s="114" t="s">
        <v>7183</v>
      </c>
      <c r="E181" s="777">
        <v>14.130371760190148</v>
      </c>
      <c r="F181" s="777"/>
      <c r="G181" s="777"/>
      <c r="H181" s="777"/>
    </row>
    <row r="182" spans="2:8">
      <c r="B182" s="129"/>
      <c r="C182" s="238" t="s">
        <v>7184</v>
      </c>
      <c r="D182" s="114" t="s">
        <v>7185</v>
      </c>
      <c r="E182" s="777">
        <v>7.5768268700000005</v>
      </c>
      <c r="F182" s="777"/>
      <c r="G182" s="777"/>
      <c r="H182" s="777"/>
    </row>
    <row r="183" spans="2:8" ht="13" thickBot="1">
      <c r="B183" s="129"/>
      <c r="C183" s="238" t="s">
        <v>7186</v>
      </c>
      <c r="D183" s="114" t="s">
        <v>7187</v>
      </c>
      <c r="E183" s="777">
        <v>5.18040783</v>
      </c>
      <c r="F183" s="777"/>
      <c r="G183" s="777"/>
      <c r="H183" s="777"/>
    </row>
    <row r="184" spans="2:8" ht="13" thickBot="1">
      <c r="B184" s="129"/>
      <c r="C184" s="771" t="s">
        <v>7188</v>
      </c>
      <c r="D184" s="772" t="s">
        <v>7189</v>
      </c>
      <c r="E184" s="773">
        <f>SUM(E176:E183)</f>
        <v>56.006267379999997</v>
      </c>
      <c r="F184" s="773">
        <f>SUM(F176:F183)</f>
        <v>0</v>
      </c>
      <c r="G184" s="773">
        <f>SUM(G176:G183)</f>
        <v>0</v>
      </c>
      <c r="H184" s="773">
        <f>SUM(H176:H183)</f>
        <v>0</v>
      </c>
    </row>
    <row r="185" spans="2:8" ht="13" thickBot="1">
      <c r="B185" s="129"/>
      <c r="C185" s="129"/>
      <c r="D185" s="130"/>
      <c r="E185" s="169"/>
      <c r="F185" s="169"/>
      <c r="G185" s="169"/>
      <c r="H185" s="169"/>
    </row>
    <row r="186" spans="2:8" ht="13" thickBot="1">
      <c r="B186" s="129"/>
      <c r="C186" s="132" t="s">
        <v>500</v>
      </c>
      <c r="D186" s="237" t="s">
        <v>7190</v>
      </c>
      <c r="E186" s="237" t="s">
        <v>7191</v>
      </c>
      <c r="F186" s="237" t="s">
        <v>7192</v>
      </c>
      <c r="G186" s="237" t="s">
        <v>7193</v>
      </c>
      <c r="H186" s="237" t="s">
        <v>7194</v>
      </c>
    </row>
    <row r="187" spans="2:8">
      <c r="B187" s="129"/>
      <c r="C187" s="238" t="s">
        <v>7195</v>
      </c>
      <c r="D187" s="114" t="s">
        <v>1381</v>
      </c>
      <c r="E187" s="777">
        <v>53.276000000000003</v>
      </c>
      <c r="F187" s="777"/>
      <c r="G187" s="777"/>
      <c r="H187" s="777"/>
    </row>
    <row r="188" spans="2:8">
      <c r="B188" s="129"/>
      <c r="C188" s="238" t="s">
        <v>7196</v>
      </c>
      <c r="D188" s="114" t="s">
        <v>7197</v>
      </c>
      <c r="E188" s="777">
        <v>3.0682634076262087</v>
      </c>
      <c r="F188" s="777"/>
      <c r="G188" s="777"/>
      <c r="H188" s="777"/>
    </row>
    <row r="189" spans="2:8">
      <c r="B189" s="129"/>
      <c r="C189" s="238" t="s">
        <v>7198</v>
      </c>
      <c r="D189" s="114" t="s">
        <v>7199</v>
      </c>
      <c r="E189" s="777">
        <v>2.5766689235963076</v>
      </c>
      <c r="F189" s="777"/>
      <c r="G189" s="777"/>
      <c r="H189" s="777"/>
    </row>
    <row r="190" spans="2:8">
      <c r="B190" s="129"/>
      <c r="C190" s="238" t="s">
        <v>7200</v>
      </c>
      <c r="D190" s="114" t="s">
        <v>7201</v>
      </c>
      <c r="E190" s="777">
        <v>0.26260943731743874</v>
      </c>
      <c r="F190" s="777"/>
      <c r="G190" s="777"/>
      <c r="H190" s="777"/>
    </row>
    <row r="191" spans="2:8">
      <c r="B191" s="129"/>
      <c r="C191" s="238" t="s">
        <v>7202</v>
      </c>
      <c r="D191" s="114" t="s">
        <v>7203</v>
      </c>
      <c r="E191" s="777">
        <v>0.4894857830706239</v>
      </c>
      <c r="F191" s="777"/>
      <c r="G191" s="777"/>
      <c r="H191" s="777"/>
    </row>
    <row r="192" spans="2:8">
      <c r="B192" s="129"/>
      <c r="C192" s="238" t="s">
        <v>7204</v>
      </c>
      <c r="D192" s="114" t="s">
        <v>7205</v>
      </c>
      <c r="E192" s="777">
        <v>9.3804493312787951E-2</v>
      </c>
      <c r="F192" s="777"/>
      <c r="G192" s="777"/>
      <c r="H192" s="777"/>
    </row>
    <row r="193" spans="2:8">
      <c r="B193" s="129"/>
      <c r="C193" s="238" t="s">
        <v>7206</v>
      </c>
      <c r="D193" s="114" t="s">
        <v>7207</v>
      </c>
      <c r="E193" s="777">
        <v>1.5440578550766331</v>
      </c>
      <c r="F193" s="777"/>
      <c r="G193" s="777"/>
      <c r="H193" s="777"/>
    </row>
    <row r="194" spans="2:8">
      <c r="B194" s="129"/>
      <c r="C194" s="238" t="s">
        <v>7208</v>
      </c>
      <c r="D194" s="114" t="s">
        <v>7209</v>
      </c>
      <c r="E194" s="777">
        <v>2.3174846200000001</v>
      </c>
      <c r="F194" s="777"/>
      <c r="G194" s="777"/>
      <c r="H194" s="777"/>
    </row>
    <row r="195" spans="2:8" ht="13" thickBot="1">
      <c r="B195" s="129"/>
      <c r="C195" s="238" t="s">
        <v>7210</v>
      </c>
      <c r="D195" s="114" t="s">
        <v>7211</v>
      </c>
      <c r="E195" s="777">
        <v>1.0551631499999998</v>
      </c>
      <c r="F195" s="777"/>
      <c r="G195" s="777"/>
      <c r="H195" s="777"/>
    </row>
    <row r="196" spans="2:8" ht="13" thickBot="1">
      <c r="B196" s="129"/>
      <c r="C196" s="771" t="s">
        <v>7212</v>
      </c>
      <c r="D196" s="772" t="s">
        <v>7213</v>
      </c>
      <c r="E196" s="773">
        <f>SUM(E188:E195)</f>
        <v>11.40753767</v>
      </c>
      <c r="F196" s="773">
        <f>SUM(F188:F195)</f>
        <v>0</v>
      </c>
      <c r="G196" s="773">
        <f>SUM(G188:G195)</f>
        <v>0</v>
      </c>
      <c r="H196" s="773">
        <f>SUM(H188:H195)</f>
        <v>0</v>
      </c>
    </row>
    <row r="197" spans="2:8" ht="13" thickBot="1">
      <c r="B197" s="129"/>
      <c r="C197" s="129"/>
      <c r="D197" s="130"/>
      <c r="E197" s="169"/>
      <c r="F197" s="169"/>
      <c r="G197" s="169"/>
      <c r="H197" s="169"/>
    </row>
    <row r="198" spans="2:8" ht="13" thickBot="1">
      <c r="B198" s="129"/>
      <c r="C198" s="132" t="s">
        <v>7214</v>
      </c>
      <c r="D198" s="237" t="s">
        <v>7215</v>
      </c>
      <c r="E198" s="237" t="s">
        <v>7216</v>
      </c>
      <c r="F198" s="237" t="s">
        <v>7217</v>
      </c>
      <c r="G198" s="237" t="s">
        <v>7218</v>
      </c>
      <c r="H198" s="237" t="s">
        <v>7219</v>
      </c>
    </row>
    <row r="199" spans="2:8">
      <c r="B199" s="129"/>
      <c r="C199" s="238" t="s">
        <v>7220</v>
      </c>
      <c r="D199" s="114" t="s">
        <v>7221</v>
      </c>
      <c r="E199" s="777">
        <v>676.62900000000002</v>
      </c>
      <c r="F199" s="777"/>
      <c r="G199" s="777"/>
      <c r="H199" s="777"/>
    </row>
    <row r="200" spans="2:8">
      <c r="B200" s="129"/>
      <c r="C200" s="238" t="s">
        <v>7222</v>
      </c>
      <c r="D200" s="114" t="s">
        <v>7223</v>
      </c>
      <c r="E200" s="777">
        <v>17.018975044959564</v>
      </c>
      <c r="F200" s="777"/>
      <c r="G200" s="777"/>
      <c r="H200" s="777"/>
    </row>
    <row r="201" spans="2:8">
      <c r="B201" s="129"/>
      <c r="C201" s="238" t="s">
        <v>7224</v>
      </c>
      <c r="D201" s="114" t="s">
        <v>7225</v>
      </c>
      <c r="E201" s="777">
        <v>22.619217154075834</v>
      </c>
      <c r="F201" s="777"/>
      <c r="G201" s="777"/>
      <c r="H201" s="777"/>
    </row>
    <row r="202" spans="2:8">
      <c r="B202" s="129"/>
      <c r="C202" s="238" t="s">
        <v>7226</v>
      </c>
      <c r="D202" s="114" t="s">
        <v>7227</v>
      </c>
      <c r="E202" s="777">
        <v>3.499245852497856</v>
      </c>
      <c r="F202" s="777"/>
      <c r="G202" s="777"/>
      <c r="H202" s="777"/>
    </row>
    <row r="203" spans="2:8">
      <c r="B203" s="129"/>
      <c r="C203" s="238" t="s">
        <v>7228</v>
      </c>
      <c r="D203" s="114" t="s">
        <v>7229</v>
      </c>
      <c r="E203" s="777">
        <v>5.265978784897559</v>
      </c>
      <c r="F203" s="777"/>
      <c r="G203" s="777"/>
      <c r="H203" s="777"/>
    </row>
    <row r="204" spans="2:8">
      <c r="B204" s="129"/>
      <c r="C204" s="238" t="s">
        <v>7230</v>
      </c>
      <c r="D204" s="114" t="s">
        <v>7231</v>
      </c>
      <c r="E204" s="777">
        <v>0.86933913210457914</v>
      </c>
      <c r="F204" s="777"/>
      <c r="G204" s="777"/>
      <c r="H204" s="777"/>
    </row>
    <row r="205" spans="2:8">
      <c r="B205" s="129"/>
      <c r="C205" s="238" t="s">
        <v>7232</v>
      </c>
      <c r="D205" s="114" t="s">
        <v>7233</v>
      </c>
      <c r="E205" s="777">
        <v>27.138652671464612</v>
      </c>
      <c r="F205" s="777"/>
      <c r="G205" s="777"/>
      <c r="H205" s="777"/>
    </row>
    <row r="206" spans="2:8">
      <c r="B206" s="129"/>
      <c r="C206" s="238" t="s">
        <v>7234</v>
      </c>
      <c r="D206" s="114" t="s">
        <v>7235</v>
      </c>
      <c r="E206" s="777">
        <v>19.037068179999999</v>
      </c>
      <c r="F206" s="777"/>
      <c r="G206" s="777"/>
      <c r="H206" s="777"/>
    </row>
    <row r="207" spans="2:8" ht="13" thickBot="1">
      <c r="B207" s="129"/>
      <c r="C207" s="238" t="s">
        <v>7236</v>
      </c>
      <c r="D207" s="114" t="s">
        <v>7237</v>
      </c>
      <c r="E207" s="777">
        <v>9.7285536299999986</v>
      </c>
      <c r="F207" s="777"/>
      <c r="G207" s="777"/>
      <c r="H207" s="777"/>
    </row>
    <row r="208" spans="2:8" ht="13" thickBot="1">
      <c r="B208" s="129"/>
      <c r="C208" s="771" t="s">
        <v>7238</v>
      </c>
      <c r="D208" s="772" t="s">
        <v>7239</v>
      </c>
      <c r="E208" s="773">
        <f>SUM(E200:E207)</f>
        <v>105.17703045000002</v>
      </c>
      <c r="F208" s="773">
        <f>SUM(F200:F207)</f>
        <v>0</v>
      </c>
      <c r="G208" s="773">
        <f>SUM(G200:G207)</f>
        <v>0</v>
      </c>
      <c r="H208" s="773">
        <f>SUM(H200:H207)</f>
        <v>0</v>
      </c>
    </row>
  </sheetData>
  <printOptions horizontalCentered="1"/>
  <pageMargins left="7.874015748031496E-2" right="7.874015748031496E-2" top="1.7716535433070868" bottom="0.78740157480314965" header="0.51181102362204722" footer="0.51181102362204722"/>
  <pageSetup paperSize="9" scale="63"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rowBreaks count="2" manualBreakCount="2">
    <brk id="87" max="8" man="1"/>
    <brk id="149" max="8"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tabColor rgb="FF00B050"/>
    <pageSetUpPr fitToPage="1"/>
  </sheetPr>
  <dimension ref="A4:K48"/>
  <sheetViews>
    <sheetView showGridLines="0" view="pageBreakPreview" zoomScale="80" zoomScaleNormal="130" zoomScaleSheetLayoutView="80" zoomScalePageLayoutView="55" workbookViewId="0">
      <selection activeCell="C53" sqref="C53"/>
    </sheetView>
  </sheetViews>
  <sheetFormatPr defaultRowHeight="12.5"/>
  <cols>
    <col min="1" max="1" width="2" style="4" customWidth="1"/>
    <col min="2" max="2" width="17.453125" style="4" customWidth="1"/>
    <col min="3" max="3" width="14.453125" style="4" customWidth="1"/>
    <col min="4" max="11" width="17.453125" style="4" customWidth="1"/>
    <col min="12" max="12" width="13.453125" style="4" customWidth="1"/>
    <col min="13" max="14" width="14.453125" style="4" bestFit="1" customWidth="1"/>
    <col min="15" max="18" width="11.453125" style="4" customWidth="1"/>
    <col min="19" max="255" width="8.54296875" style="4"/>
    <col min="256" max="256" width="25.453125" style="4" customWidth="1"/>
    <col min="257" max="257" width="19.54296875" style="4" customWidth="1"/>
    <col min="258" max="258" width="12.453125" style="4" customWidth="1"/>
    <col min="259" max="259" width="13.54296875" style="4" customWidth="1"/>
    <col min="260" max="265" width="0" style="4" hidden="1" customWidth="1"/>
    <col min="266" max="511" width="8.54296875" style="4"/>
    <col min="512" max="512" width="25.453125" style="4" customWidth="1"/>
    <col min="513" max="513" width="19.54296875" style="4" customWidth="1"/>
    <col min="514" max="514" width="12.453125" style="4" customWidth="1"/>
    <col min="515" max="515" width="13.54296875" style="4" customWidth="1"/>
    <col min="516" max="521" width="0" style="4" hidden="1" customWidth="1"/>
    <col min="522" max="767" width="8.54296875" style="4"/>
    <col min="768" max="768" width="25.453125" style="4" customWidth="1"/>
    <col min="769" max="769" width="19.54296875" style="4" customWidth="1"/>
    <col min="770" max="770" width="12.453125" style="4" customWidth="1"/>
    <col min="771" max="771" width="13.54296875" style="4" customWidth="1"/>
    <col min="772" max="777" width="0" style="4" hidden="1" customWidth="1"/>
    <col min="778" max="1023" width="8.54296875" style="4"/>
    <col min="1024" max="1024" width="25.453125" style="4" customWidth="1"/>
    <col min="1025" max="1025" width="19.54296875" style="4" customWidth="1"/>
    <col min="1026" max="1026" width="12.453125" style="4" customWidth="1"/>
    <col min="1027" max="1027" width="13.54296875" style="4" customWidth="1"/>
    <col min="1028" max="1033" width="0" style="4" hidden="1" customWidth="1"/>
    <col min="1034" max="1279" width="8.54296875" style="4"/>
    <col min="1280" max="1280" width="25.453125" style="4" customWidth="1"/>
    <col min="1281" max="1281" width="19.54296875" style="4" customWidth="1"/>
    <col min="1282" max="1282" width="12.453125" style="4" customWidth="1"/>
    <col min="1283" max="1283" width="13.54296875" style="4" customWidth="1"/>
    <col min="1284" max="1289" width="0" style="4" hidden="1" customWidth="1"/>
    <col min="1290" max="1535" width="8.54296875" style="4"/>
    <col min="1536" max="1536" width="25.453125" style="4" customWidth="1"/>
    <col min="1537" max="1537" width="19.54296875" style="4" customWidth="1"/>
    <col min="1538" max="1538" width="12.453125" style="4" customWidth="1"/>
    <col min="1539" max="1539" width="13.54296875" style="4" customWidth="1"/>
    <col min="1540" max="1545" width="0" style="4" hidden="1" customWidth="1"/>
    <col min="1546" max="1791" width="8.54296875" style="4"/>
    <col min="1792" max="1792" width="25.453125" style="4" customWidth="1"/>
    <col min="1793" max="1793" width="19.54296875" style="4" customWidth="1"/>
    <col min="1794" max="1794" width="12.453125" style="4" customWidth="1"/>
    <col min="1795" max="1795" width="13.54296875" style="4" customWidth="1"/>
    <col min="1796" max="1801" width="0" style="4" hidden="1" customWidth="1"/>
    <col min="1802" max="2047" width="8.54296875" style="4"/>
    <col min="2048" max="2048" width="25.453125" style="4" customWidth="1"/>
    <col min="2049" max="2049" width="19.54296875" style="4" customWidth="1"/>
    <col min="2050" max="2050" width="12.453125" style="4" customWidth="1"/>
    <col min="2051" max="2051" width="13.54296875" style="4" customWidth="1"/>
    <col min="2052" max="2057" width="0" style="4" hidden="1" customWidth="1"/>
    <col min="2058" max="2303" width="8.54296875" style="4"/>
    <col min="2304" max="2304" width="25.453125" style="4" customWidth="1"/>
    <col min="2305" max="2305" width="19.54296875" style="4" customWidth="1"/>
    <col min="2306" max="2306" width="12.453125" style="4" customWidth="1"/>
    <col min="2307" max="2307" width="13.54296875" style="4" customWidth="1"/>
    <col min="2308" max="2313" width="0" style="4" hidden="1" customWidth="1"/>
    <col min="2314" max="2559" width="8.54296875" style="4"/>
    <col min="2560" max="2560" width="25.453125" style="4" customWidth="1"/>
    <col min="2561" max="2561" width="19.54296875" style="4" customWidth="1"/>
    <col min="2562" max="2562" width="12.453125" style="4" customWidth="1"/>
    <col min="2563" max="2563" width="13.54296875" style="4" customWidth="1"/>
    <col min="2564" max="2569" width="0" style="4" hidden="1" customWidth="1"/>
    <col min="2570" max="2815" width="8.54296875" style="4"/>
    <col min="2816" max="2816" width="25.453125" style="4" customWidth="1"/>
    <col min="2817" max="2817" width="19.54296875" style="4" customWidth="1"/>
    <col min="2818" max="2818" width="12.453125" style="4" customWidth="1"/>
    <col min="2819" max="2819" width="13.54296875" style="4" customWidth="1"/>
    <col min="2820" max="2825" width="0" style="4" hidden="1" customWidth="1"/>
    <col min="2826" max="3071" width="8.54296875" style="4"/>
    <col min="3072" max="3072" width="25.453125" style="4" customWidth="1"/>
    <col min="3073" max="3073" width="19.54296875" style="4" customWidth="1"/>
    <col min="3074" max="3074" width="12.453125" style="4" customWidth="1"/>
    <col min="3075" max="3075" width="13.54296875" style="4" customWidth="1"/>
    <col min="3076" max="3081" width="0" style="4" hidden="1" customWidth="1"/>
    <col min="3082" max="3327" width="8.54296875" style="4"/>
    <col min="3328" max="3328" width="25.453125" style="4" customWidth="1"/>
    <col min="3329" max="3329" width="19.54296875" style="4" customWidth="1"/>
    <col min="3330" max="3330" width="12.453125" style="4" customWidth="1"/>
    <col min="3331" max="3331" width="13.54296875" style="4" customWidth="1"/>
    <col min="3332" max="3337" width="0" style="4" hidden="1" customWidth="1"/>
    <col min="3338" max="3583" width="8.54296875" style="4"/>
    <col min="3584" max="3584" width="25.453125" style="4" customWidth="1"/>
    <col min="3585" max="3585" width="19.54296875" style="4" customWidth="1"/>
    <col min="3586" max="3586" width="12.453125" style="4" customWidth="1"/>
    <col min="3587" max="3587" width="13.54296875" style="4" customWidth="1"/>
    <col min="3588" max="3593" width="0" style="4" hidden="1" customWidth="1"/>
    <col min="3594" max="3839" width="8.54296875" style="4"/>
    <col min="3840" max="3840" width="25.453125" style="4" customWidth="1"/>
    <col min="3841" max="3841" width="19.54296875" style="4" customWidth="1"/>
    <col min="3842" max="3842" width="12.453125" style="4" customWidth="1"/>
    <col min="3843" max="3843" width="13.54296875" style="4" customWidth="1"/>
    <col min="3844" max="3849" width="0" style="4" hidden="1" customWidth="1"/>
    <col min="3850" max="4095" width="8.54296875" style="4"/>
    <col min="4096" max="4096" width="25.453125" style="4" customWidth="1"/>
    <col min="4097" max="4097" width="19.54296875" style="4" customWidth="1"/>
    <col min="4098" max="4098" width="12.453125" style="4" customWidth="1"/>
    <col min="4099" max="4099" width="13.54296875" style="4" customWidth="1"/>
    <col min="4100" max="4105" width="0" style="4" hidden="1" customWidth="1"/>
    <col min="4106" max="4351" width="8.54296875" style="4"/>
    <col min="4352" max="4352" width="25.453125" style="4" customWidth="1"/>
    <col min="4353" max="4353" width="19.54296875" style="4" customWidth="1"/>
    <col min="4354" max="4354" width="12.453125" style="4" customWidth="1"/>
    <col min="4355" max="4355" width="13.54296875" style="4" customWidth="1"/>
    <col min="4356" max="4361" width="0" style="4" hidden="1" customWidth="1"/>
    <col min="4362" max="4607" width="8.54296875" style="4"/>
    <col min="4608" max="4608" width="25.453125" style="4" customWidth="1"/>
    <col min="4609" max="4609" width="19.54296875" style="4" customWidth="1"/>
    <col min="4610" max="4610" width="12.453125" style="4" customWidth="1"/>
    <col min="4611" max="4611" width="13.54296875" style="4" customWidth="1"/>
    <col min="4612" max="4617" width="0" style="4" hidden="1" customWidth="1"/>
    <col min="4618" max="4863" width="8.54296875" style="4"/>
    <col min="4864" max="4864" width="25.453125" style="4" customWidth="1"/>
    <col min="4865" max="4865" width="19.54296875" style="4" customWidth="1"/>
    <col min="4866" max="4866" width="12.453125" style="4" customWidth="1"/>
    <col min="4867" max="4867" width="13.54296875" style="4" customWidth="1"/>
    <col min="4868" max="4873" width="0" style="4" hidden="1" customWidth="1"/>
    <col min="4874" max="5119" width="8.54296875" style="4"/>
    <col min="5120" max="5120" width="25.453125" style="4" customWidth="1"/>
    <col min="5121" max="5121" width="19.54296875" style="4" customWidth="1"/>
    <col min="5122" max="5122" width="12.453125" style="4" customWidth="1"/>
    <col min="5123" max="5123" width="13.54296875" style="4" customWidth="1"/>
    <col min="5124" max="5129" width="0" style="4" hidden="1" customWidth="1"/>
    <col min="5130" max="5375" width="8.54296875" style="4"/>
    <col min="5376" max="5376" width="25.453125" style="4" customWidth="1"/>
    <col min="5377" max="5377" width="19.54296875" style="4" customWidth="1"/>
    <col min="5378" max="5378" width="12.453125" style="4" customWidth="1"/>
    <col min="5379" max="5379" width="13.54296875" style="4" customWidth="1"/>
    <col min="5380" max="5385" width="0" style="4" hidden="1" customWidth="1"/>
    <col min="5386" max="5631" width="8.54296875" style="4"/>
    <col min="5632" max="5632" width="25.453125" style="4" customWidth="1"/>
    <col min="5633" max="5633" width="19.54296875" style="4" customWidth="1"/>
    <col min="5634" max="5634" width="12.453125" style="4" customWidth="1"/>
    <col min="5635" max="5635" width="13.54296875" style="4" customWidth="1"/>
    <col min="5636" max="5641" width="0" style="4" hidden="1" customWidth="1"/>
    <col min="5642" max="5887" width="8.54296875" style="4"/>
    <col min="5888" max="5888" width="25.453125" style="4" customWidth="1"/>
    <col min="5889" max="5889" width="19.54296875" style="4" customWidth="1"/>
    <col min="5890" max="5890" width="12.453125" style="4" customWidth="1"/>
    <col min="5891" max="5891" width="13.54296875" style="4" customWidth="1"/>
    <col min="5892" max="5897" width="0" style="4" hidden="1" customWidth="1"/>
    <col min="5898" max="6143" width="8.54296875" style="4"/>
    <col min="6144" max="6144" width="25.453125" style="4" customWidth="1"/>
    <col min="6145" max="6145" width="19.54296875" style="4" customWidth="1"/>
    <col min="6146" max="6146" width="12.453125" style="4" customWidth="1"/>
    <col min="6147" max="6147" width="13.54296875" style="4" customWidth="1"/>
    <col min="6148" max="6153" width="0" style="4" hidden="1" customWidth="1"/>
    <col min="6154" max="6399" width="8.54296875" style="4"/>
    <col min="6400" max="6400" width="25.453125" style="4" customWidth="1"/>
    <col min="6401" max="6401" width="19.54296875" style="4" customWidth="1"/>
    <col min="6402" max="6402" width="12.453125" style="4" customWidth="1"/>
    <col min="6403" max="6403" width="13.54296875" style="4" customWidth="1"/>
    <col min="6404" max="6409" width="0" style="4" hidden="1" customWidth="1"/>
    <col min="6410" max="6655" width="8.54296875" style="4"/>
    <col min="6656" max="6656" width="25.453125" style="4" customWidth="1"/>
    <col min="6657" max="6657" width="19.54296875" style="4" customWidth="1"/>
    <col min="6658" max="6658" width="12.453125" style="4" customWidth="1"/>
    <col min="6659" max="6659" width="13.54296875" style="4" customWidth="1"/>
    <col min="6660" max="6665" width="0" style="4" hidden="1" customWidth="1"/>
    <col min="6666" max="6911" width="8.54296875" style="4"/>
    <col min="6912" max="6912" width="25.453125" style="4" customWidth="1"/>
    <col min="6913" max="6913" width="19.54296875" style="4" customWidth="1"/>
    <col min="6914" max="6914" width="12.453125" style="4" customWidth="1"/>
    <col min="6915" max="6915" width="13.54296875" style="4" customWidth="1"/>
    <col min="6916" max="6921" width="0" style="4" hidden="1" customWidth="1"/>
    <col min="6922" max="7167" width="8.54296875" style="4"/>
    <col min="7168" max="7168" width="25.453125" style="4" customWidth="1"/>
    <col min="7169" max="7169" width="19.54296875" style="4" customWidth="1"/>
    <col min="7170" max="7170" width="12.453125" style="4" customWidth="1"/>
    <col min="7171" max="7171" width="13.54296875" style="4" customWidth="1"/>
    <col min="7172" max="7177" width="0" style="4" hidden="1" customWidth="1"/>
    <col min="7178" max="7423" width="8.54296875" style="4"/>
    <col min="7424" max="7424" width="25.453125" style="4" customWidth="1"/>
    <col min="7425" max="7425" width="19.54296875" style="4" customWidth="1"/>
    <col min="7426" max="7426" width="12.453125" style="4" customWidth="1"/>
    <col min="7427" max="7427" width="13.54296875" style="4" customWidth="1"/>
    <col min="7428" max="7433" width="0" style="4" hidden="1" customWidth="1"/>
    <col min="7434" max="7679" width="8.54296875" style="4"/>
    <col min="7680" max="7680" width="25.453125" style="4" customWidth="1"/>
    <col min="7681" max="7681" width="19.54296875" style="4" customWidth="1"/>
    <col min="7682" max="7682" width="12.453125" style="4" customWidth="1"/>
    <col min="7683" max="7683" width="13.54296875" style="4" customWidth="1"/>
    <col min="7684" max="7689" width="0" style="4" hidden="1" customWidth="1"/>
    <col min="7690" max="7935" width="8.54296875" style="4"/>
    <col min="7936" max="7936" width="25.453125" style="4" customWidth="1"/>
    <col min="7937" max="7937" width="19.54296875" style="4" customWidth="1"/>
    <col min="7938" max="7938" width="12.453125" style="4" customWidth="1"/>
    <col min="7939" max="7939" width="13.54296875" style="4" customWidth="1"/>
    <col min="7940" max="7945" width="0" style="4" hidden="1" customWidth="1"/>
    <col min="7946" max="8191" width="8.54296875" style="4"/>
    <col min="8192" max="8192" width="25.453125" style="4" customWidth="1"/>
    <col min="8193" max="8193" width="19.54296875" style="4" customWidth="1"/>
    <col min="8194" max="8194" width="12.453125" style="4" customWidth="1"/>
    <col min="8195" max="8195" width="13.54296875" style="4" customWidth="1"/>
    <col min="8196" max="8201" width="0" style="4" hidden="1" customWidth="1"/>
    <col min="8202" max="8447" width="8.54296875" style="4"/>
    <col min="8448" max="8448" width="25.453125" style="4" customWidth="1"/>
    <col min="8449" max="8449" width="19.54296875" style="4" customWidth="1"/>
    <col min="8450" max="8450" width="12.453125" style="4" customWidth="1"/>
    <col min="8451" max="8451" width="13.54296875" style="4" customWidth="1"/>
    <col min="8452" max="8457" width="0" style="4" hidden="1" customWidth="1"/>
    <col min="8458" max="8703" width="8.54296875" style="4"/>
    <col min="8704" max="8704" width="25.453125" style="4" customWidth="1"/>
    <col min="8705" max="8705" width="19.54296875" style="4" customWidth="1"/>
    <col min="8706" max="8706" width="12.453125" style="4" customWidth="1"/>
    <col min="8707" max="8707" width="13.54296875" style="4" customWidth="1"/>
    <col min="8708" max="8713" width="0" style="4" hidden="1" customWidth="1"/>
    <col min="8714" max="8959" width="8.54296875" style="4"/>
    <col min="8960" max="8960" width="25.453125" style="4" customWidth="1"/>
    <col min="8961" max="8961" width="19.54296875" style="4" customWidth="1"/>
    <col min="8962" max="8962" width="12.453125" style="4" customWidth="1"/>
    <col min="8963" max="8963" width="13.54296875" style="4" customWidth="1"/>
    <col min="8964" max="8969" width="0" style="4" hidden="1" customWidth="1"/>
    <col min="8970" max="9215" width="8.54296875" style="4"/>
    <col min="9216" max="9216" width="25.453125" style="4" customWidth="1"/>
    <col min="9217" max="9217" width="19.54296875" style="4" customWidth="1"/>
    <col min="9218" max="9218" width="12.453125" style="4" customWidth="1"/>
    <col min="9219" max="9219" width="13.54296875" style="4" customWidth="1"/>
    <col min="9220" max="9225" width="0" style="4" hidden="1" customWidth="1"/>
    <col min="9226" max="9471" width="8.54296875" style="4"/>
    <col min="9472" max="9472" width="25.453125" style="4" customWidth="1"/>
    <col min="9473" max="9473" width="19.54296875" style="4" customWidth="1"/>
    <col min="9474" max="9474" width="12.453125" style="4" customWidth="1"/>
    <col min="9475" max="9475" width="13.54296875" style="4" customWidth="1"/>
    <col min="9476" max="9481" width="0" style="4" hidden="1" customWidth="1"/>
    <col min="9482" max="9727" width="8.54296875" style="4"/>
    <col min="9728" max="9728" width="25.453125" style="4" customWidth="1"/>
    <col min="9729" max="9729" width="19.54296875" style="4" customWidth="1"/>
    <col min="9730" max="9730" width="12.453125" style="4" customWidth="1"/>
    <col min="9731" max="9731" width="13.54296875" style="4" customWidth="1"/>
    <col min="9732" max="9737" width="0" style="4" hidden="1" customWidth="1"/>
    <col min="9738" max="9983" width="8.54296875" style="4"/>
    <col min="9984" max="9984" width="25.453125" style="4" customWidth="1"/>
    <col min="9985" max="9985" width="19.54296875" style="4" customWidth="1"/>
    <col min="9986" max="9986" width="12.453125" style="4" customWidth="1"/>
    <col min="9987" max="9987" width="13.54296875" style="4" customWidth="1"/>
    <col min="9988" max="9993" width="0" style="4" hidden="1" customWidth="1"/>
    <col min="9994" max="10239" width="8.54296875" style="4"/>
    <col min="10240" max="10240" width="25.453125" style="4" customWidth="1"/>
    <col min="10241" max="10241" width="19.54296875" style="4" customWidth="1"/>
    <col min="10242" max="10242" width="12.453125" style="4" customWidth="1"/>
    <col min="10243" max="10243" width="13.54296875" style="4" customWidth="1"/>
    <col min="10244" max="10249" width="0" style="4" hidden="1" customWidth="1"/>
    <col min="10250" max="10495" width="8.54296875" style="4"/>
    <col min="10496" max="10496" width="25.453125" style="4" customWidth="1"/>
    <col min="10497" max="10497" width="19.54296875" style="4" customWidth="1"/>
    <col min="10498" max="10498" width="12.453125" style="4" customWidth="1"/>
    <col min="10499" max="10499" width="13.54296875" style="4" customWidth="1"/>
    <col min="10500" max="10505" width="0" style="4" hidden="1" customWidth="1"/>
    <col min="10506" max="10751" width="8.54296875" style="4"/>
    <col min="10752" max="10752" width="25.453125" style="4" customWidth="1"/>
    <col min="10753" max="10753" width="19.54296875" style="4" customWidth="1"/>
    <col min="10754" max="10754" width="12.453125" style="4" customWidth="1"/>
    <col min="10755" max="10755" width="13.54296875" style="4" customWidth="1"/>
    <col min="10756" max="10761" width="0" style="4" hidden="1" customWidth="1"/>
    <col min="10762" max="11007" width="8.54296875" style="4"/>
    <col min="11008" max="11008" width="25.453125" style="4" customWidth="1"/>
    <col min="11009" max="11009" width="19.54296875" style="4" customWidth="1"/>
    <col min="11010" max="11010" width="12.453125" style="4" customWidth="1"/>
    <col min="11011" max="11011" width="13.54296875" style="4" customWidth="1"/>
    <col min="11012" max="11017" width="0" style="4" hidden="1" customWidth="1"/>
    <col min="11018" max="11263" width="8.54296875" style="4"/>
    <col min="11264" max="11264" width="25.453125" style="4" customWidth="1"/>
    <col min="11265" max="11265" width="19.54296875" style="4" customWidth="1"/>
    <col min="11266" max="11266" width="12.453125" style="4" customWidth="1"/>
    <col min="11267" max="11267" width="13.54296875" style="4" customWidth="1"/>
    <col min="11268" max="11273" width="0" style="4" hidden="1" customWidth="1"/>
    <col min="11274" max="11519" width="8.54296875" style="4"/>
    <col min="11520" max="11520" width="25.453125" style="4" customWidth="1"/>
    <col min="11521" max="11521" width="19.54296875" style="4" customWidth="1"/>
    <col min="11522" max="11522" width="12.453125" style="4" customWidth="1"/>
    <col min="11523" max="11523" width="13.54296875" style="4" customWidth="1"/>
    <col min="11524" max="11529" width="0" style="4" hidden="1" customWidth="1"/>
    <col min="11530" max="11775" width="8.54296875" style="4"/>
    <col min="11776" max="11776" width="25.453125" style="4" customWidth="1"/>
    <col min="11777" max="11777" width="19.54296875" style="4" customWidth="1"/>
    <col min="11778" max="11778" width="12.453125" style="4" customWidth="1"/>
    <col min="11779" max="11779" width="13.54296875" style="4" customWidth="1"/>
    <col min="11780" max="11785" width="0" style="4" hidden="1" customWidth="1"/>
    <col min="11786" max="12031" width="8.54296875" style="4"/>
    <col min="12032" max="12032" width="25.453125" style="4" customWidth="1"/>
    <col min="12033" max="12033" width="19.54296875" style="4" customWidth="1"/>
    <col min="12034" max="12034" width="12.453125" style="4" customWidth="1"/>
    <col min="12035" max="12035" width="13.54296875" style="4" customWidth="1"/>
    <col min="12036" max="12041" width="0" style="4" hidden="1" customWidth="1"/>
    <col min="12042" max="12287" width="8.54296875" style="4"/>
    <col min="12288" max="12288" width="25.453125" style="4" customWidth="1"/>
    <col min="12289" max="12289" width="19.54296875" style="4" customWidth="1"/>
    <col min="12290" max="12290" width="12.453125" style="4" customWidth="1"/>
    <col min="12291" max="12291" width="13.54296875" style="4" customWidth="1"/>
    <col min="12292" max="12297" width="0" style="4" hidden="1" customWidth="1"/>
    <col min="12298" max="12543" width="8.54296875" style="4"/>
    <col min="12544" max="12544" width="25.453125" style="4" customWidth="1"/>
    <col min="12545" max="12545" width="19.54296875" style="4" customWidth="1"/>
    <col min="12546" max="12546" width="12.453125" style="4" customWidth="1"/>
    <col min="12547" max="12547" width="13.54296875" style="4" customWidth="1"/>
    <col min="12548" max="12553" width="0" style="4" hidden="1" customWidth="1"/>
    <col min="12554" max="12799" width="8.54296875" style="4"/>
    <col min="12800" max="12800" width="25.453125" style="4" customWidth="1"/>
    <col min="12801" max="12801" width="19.54296875" style="4" customWidth="1"/>
    <col min="12802" max="12802" width="12.453125" style="4" customWidth="1"/>
    <col min="12803" max="12803" width="13.54296875" style="4" customWidth="1"/>
    <col min="12804" max="12809" width="0" style="4" hidden="1" customWidth="1"/>
    <col min="12810" max="13055" width="8.54296875" style="4"/>
    <col min="13056" max="13056" width="25.453125" style="4" customWidth="1"/>
    <col min="13057" max="13057" width="19.54296875" style="4" customWidth="1"/>
    <col min="13058" max="13058" width="12.453125" style="4" customWidth="1"/>
    <col min="13059" max="13059" width="13.54296875" style="4" customWidth="1"/>
    <col min="13060" max="13065" width="0" style="4" hidden="1" customWidth="1"/>
    <col min="13066" max="13311" width="8.54296875" style="4"/>
    <col min="13312" max="13312" width="25.453125" style="4" customWidth="1"/>
    <col min="13313" max="13313" width="19.54296875" style="4" customWidth="1"/>
    <col min="13314" max="13314" width="12.453125" style="4" customWidth="1"/>
    <col min="13315" max="13315" width="13.54296875" style="4" customWidth="1"/>
    <col min="13316" max="13321" width="0" style="4" hidden="1" customWidth="1"/>
    <col min="13322" max="13567" width="8.54296875" style="4"/>
    <col min="13568" max="13568" width="25.453125" style="4" customWidth="1"/>
    <col min="13569" max="13569" width="19.54296875" style="4" customWidth="1"/>
    <col min="13570" max="13570" width="12.453125" style="4" customWidth="1"/>
    <col min="13571" max="13571" width="13.54296875" style="4" customWidth="1"/>
    <col min="13572" max="13577" width="0" style="4" hidden="1" customWidth="1"/>
    <col min="13578" max="13823" width="8.54296875" style="4"/>
    <col min="13824" max="13824" width="25.453125" style="4" customWidth="1"/>
    <col min="13825" max="13825" width="19.54296875" style="4" customWidth="1"/>
    <col min="13826" max="13826" width="12.453125" style="4" customWidth="1"/>
    <col min="13827" max="13827" width="13.54296875" style="4" customWidth="1"/>
    <col min="13828" max="13833" width="0" style="4" hidden="1" customWidth="1"/>
    <col min="13834" max="14079" width="8.54296875" style="4"/>
    <col min="14080" max="14080" width="25.453125" style="4" customWidth="1"/>
    <col min="14081" max="14081" width="19.54296875" style="4" customWidth="1"/>
    <col min="14082" max="14082" width="12.453125" style="4" customWidth="1"/>
    <col min="14083" max="14083" width="13.54296875" style="4" customWidth="1"/>
    <col min="14084" max="14089" width="0" style="4" hidden="1" customWidth="1"/>
    <col min="14090" max="14335" width="8.54296875" style="4"/>
    <col min="14336" max="14336" width="25.453125" style="4" customWidth="1"/>
    <col min="14337" max="14337" width="19.54296875" style="4" customWidth="1"/>
    <col min="14338" max="14338" width="12.453125" style="4" customWidth="1"/>
    <col min="14339" max="14339" width="13.54296875" style="4" customWidth="1"/>
    <col min="14340" max="14345" width="0" style="4" hidden="1" customWidth="1"/>
    <col min="14346" max="14591" width="8.54296875" style="4"/>
    <col min="14592" max="14592" width="25.453125" style="4" customWidth="1"/>
    <col min="14593" max="14593" width="19.54296875" style="4" customWidth="1"/>
    <col min="14594" max="14594" width="12.453125" style="4" customWidth="1"/>
    <col min="14595" max="14595" width="13.54296875" style="4" customWidth="1"/>
    <col min="14596" max="14601" width="0" style="4" hidden="1" customWidth="1"/>
    <col min="14602" max="14847" width="8.54296875" style="4"/>
    <col min="14848" max="14848" width="25.453125" style="4" customWidth="1"/>
    <col min="14849" max="14849" width="19.54296875" style="4" customWidth="1"/>
    <col min="14850" max="14850" width="12.453125" style="4" customWidth="1"/>
    <col min="14851" max="14851" width="13.54296875" style="4" customWidth="1"/>
    <col min="14852" max="14857" width="0" style="4" hidden="1" customWidth="1"/>
    <col min="14858" max="15103" width="8.54296875" style="4"/>
    <col min="15104" max="15104" width="25.453125" style="4" customWidth="1"/>
    <col min="15105" max="15105" width="19.54296875" style="4" customWidth="1"/>
    <col min="15106" max="15106" width="12.453125" style="4" customWidth="1"/>
    <col min="15107" max="15107" width="13.54296875" style="4" customWidth="1"/>
    <col min="15108" max="15113" width="0" style="4" hidden="1" customWidth="1"/>
    <col min="15114" max="15359" width="8.54296875" style="4"/>
    <col min="15360" max="15360" width="25.453125" style="4" customWidth="1"/>
    <col min="15361" max="15361" width="19.54296875" style="4" customWidth="1"/>
    <col min="15362" max="15362" width="12.453125" style="4" customWidth="1"/>
    <col min="15363" max="15363" width="13.54296875" style="4" customWidth="1"/>
    <col min="15364" max="15369" width="0" style="4" hidden="1" customWidth="1"/>
    <col min="15370" max="15615" width="8.54296875" style="4"/>
    <col min="15616" max="15616" width="25.453125" style="4" customWidth="1"/>
    <col min="15617" max="15617" width="19.54296875" style="4" customWidth="1"/>
    <col min="15618" max="15618" width="12.453125" style="4" customWidth="1"/>
    <col min="15619" max="15619" width="13.54296875" style="4" customWidth="1"/>
    <col min="15620" max="15625" width="0" style="4" hidden="1" customWidth="1"/>
    <col min="15626" max="15871" width="8.54296875" style="4"/>
    <col min="15872" max="15872" width="25.453125" style="4" customWidth="1"/>
    <col min="15873" max="15873" width="19.54296875" style="4" customWidth="1"/>
    <col min="15874" max="15874" width="12.453125" style="4" customWidth="1"/>
    <col min="15875" max="15875" width="13.54296875" style="4" customWidth="1"/>
    <col min="15876" max="15881" width="0" style="4" hidden="1" customWidth="1"/>
    <col min="15882" max="16127" width="8.54296875" style="4"/>
    <col min="16128" max="16128" width="25.453125" style="4" customWidth="1"/>
    <col min="16129" max="16129" width="19.54296875" style="4" customWidth="1"/>
    <col min="16130" max="16130" width="12.453125" style="4" customWidth="1"/>
    <col min="16131" max="16131" width="13.54296875" style="4" customWidth="1"/>
    <col min="16132" max="16137" width="0" style="4" hidden="1" customWidth="1"/>
    <col min="16138" max="16384" width="8.54296875" style="4"/>
  </cols>
  <sheetData>
    <row r="4" spans="2:11">
      <c r="B4" s="100" t="s">
        <v>7240</v>
      </c>
      <c r="C4" s="12"/>
      <c r="D4" s="12"/>
      <c r="E4" s="12"/>
      <c r="F4" s="12"/>
      <c r="G4" s="12"/>
      <c r="H4" s="12"/>
      <c r="I4" s="12"/>
      <c r="J4" s="12"/>
      <c r="K4" s="12"/>
    </row>
    <row r="5" spans="2:11" ht="11.25" customHeight="1">
      <c r="B5" s="101"/>
      <c r="C5" s="12"/>
      <c r="D5" s="12"/>
      <c r="E5" s="12"/>
      <c r="F5" s="12"/>
      <c r="G5" s="12"/>
      <c r="H5" s="12"/>
      <c r="I5" s="12"/>
      <c r="J5" s="12"/>
      <c r="K5" s="12"/>
    </row>
    <row r="6" spans="2:11" ht="13" thickBot="1">
      <c r="B6" s="102" t="s">
        <v>7241</v>
      </c>
      <c r="C6" s="41"/>
      <c r="D6" s="41"/>
      <c r="E6" s="41"/>
      <c r="F6" s="12"/>
      <c r="G6" s="12"/>
      <c r="H6" s="12"/>
      <c r="I6" s="12"/>
      <c r="J6" s="12"/>
      <c r="K6" s="12"/>
    </row>
    <row r="7" spans="2:11">
      <c r="B7" s="1404" t="s">
        <v>7242</v>
      </c>
      <c r="C7" s="1404" t="s">
        <v>7243</v>
      </c>
      <c r="D7" s="1390" t="s">
        <v>7244</v>
      </c>
      <c r="E7" s="1390"/>
      <c r="F7" s="1390" t="s">
        <v>7245</v>
      </c>
      <c r="G7" s="1390"/>
      <c r="H7" s="1390" t="s">
        <v>7246</v>
      </c>
      <c r="I7" s="1390"/>
      <c r="J7" s="1390" t="s">
        <v>7247</v>
      </c>
      <c r="K7" s="1390"/>
    </row>
    <row r="8" spans="2:11" ht="13" thickBot="1">
      <c r="B8" s="1405"/>
      <c r="C8" s="1405"/>
      <c r="D8" s="214" t="s">
        <v>7248</v>
      </c>
      <c r="E8" s="214" t="s">
        <v>7249</v>
      </c>
      <c r="F8" s="214" t="s">
        <v>7250</v>
      </c>
      <c r="G8" s="214" t="s">
        <v>7251</v>
      </c>
      <c r="H8" s="214" t="s">
        <v>7252</v>
      </c>
      <c r="I8" s="214" t="s">
        <v>7253</v>
      </c>
      <c r="J8" s="214" t="s">
        <v>7254</v>
      </c>
      <c r="K8" s="214" t="s">
        <v>7255</v>
      </c>
    </row>
    <row r="9" spans="2:11" ht="13" thickBot="1">
      <c r="B9" s="1426" t="s">
        <v>7256</v>
      </c>
      <c r="C9" s="33" t="s">
        <v>7257</v>
      </c>
      <c r="D9" s="872">
        <v>48.230225452759392</v>
      </c>
      <c r="E9" s="873">
        <v>333867.97568900004</v>
      </c>
      <c r="F9" s="48"/>
      <c r="G9" s="138"/>
      <c r="H9" s="48"/>
      <c r="I9" s="138"/>
      <c r="J9" s="48"/>
      <c r="K9" s="138"/>
    </row>
    <row r="10" spans="2:11" ht="13" thickBot="1">
      <c r="B10" s="1426"/>
      <c r="C10" s="34" t="s">
        <v>7258</v>
      </c>
      <c r="D10" s="874">
        <v>2123.0744476314103</v>
      </c>
      <c r="E10" s="875">
        <v>6747320.0854109991</v>
      </c>
      <c r="F10" s="49"/>
      <c r="G10" s="139"/>
      <c r="H10" s="49"/>
      <c r="I10" s="139"/>
      <c r="J10" s="49"/>
      <c r="K10" s="139"/>
    </row>
    <row r="11" spans="2:11" ht="13" thickBot="1">
      <c r="B11" s="1426" t="s">
        <v>7259</v>
      </c>
      <c r="C11" s="33" t="s">
        <v>7260</v>
      </c>
      <c r="D11" s="48">
        <v>181.70748</v>
      </c>
      <c r="E11" s="138">
        <v>2493672</v>
      </c>
      <c r="F11" s="48"/>
      <c r="G11" s="138"/>
      <c r="H11" s="48"/>
      <c r="I11" s="138"/>
      <c r="J11" s="48"/>
      <c r="K11" s="48"/>
    </row>
    <row r="12" spans="2:11" ht="13" thickBot="1">
      <c r="B12" s="1426"/>
      <c r="C12" s="35" t="s">
        <v>7261</v>
      </c>
      <c r="D12" s="876">
        <v>284.64646806999991</v>
      </c>
      <c r="E12" s="875">
        <v>2040942.2590000003</v>
      </c>
      <c r="F12" s="49"/>
      <c r="G12" s="139"/>
      <c r="H12" s="49"/>
      <c r="I12" s="139"/>
      <c r="J12" s="49"/>
      <c r="K12" s="139"/>
    </row>
    <row r="13" spans="2:11" ht="13" thickBot="1">
      <c r="B13" s="1426" t="s">
        <v>7262</v>
      </c>
      <c r="C13" s="33" t="s">
        <v>7263</v>
      </c>
      <c r="D13" s="48">
        <v>135.18537860999999</v>
      </c>
      <c r="E13" s="138">
        <v>868927.848</v>
      </c>
      <c r="F13" s="48"/>
      <c r="G13" s="138"/>
      <c r="H13" s="48"/>
      <c r="I13" s="138"/>
      <c r="J13" s="570"/>
      <c r="K13" s="570"/>
    </row>
    <row r="14" spans="2:11" ht="13" thickBot="1">
      <c r="B14" s="1426"/>
      <c r="C14" s="34" t="s">
        <v>7264</v>
      </c>
      <c r="D14" s="874">
        <v>3330.4928314183016</v>
      </c>
      <c r="E14" s="877">
        <v>19160915.91039199</v>
      </c>
      <c r="F14" s="49"/>
      <c r="G14" s="139"/>
      <c r="H14" s="49"/>
      <c r="I14" s="139"/>
      <c r="J14" s="49"/>
      <c r="K14" s="139"/>
    </row>
    <row r="15" spans="2:11" ht="13" thickBot="1">
      <c r="B15" s="1426" t="s">
        <v>7265</v>
      </c>
      <c r="C15" s="33" t="s">
        <v>7266</v>
      </c>
      <c r="D15" s="878">
        <v>1.4630112000000002</v>
      </c>
      <c r="E15" s="879">
        <v>5097.6000000000004</v>
      </c>
      <c r="F15" s="878"/>
      <c r="G15" s="879"/>
      <c r="H15" s="878"/>
      <c r="I15" s="879"/>
      <c r="J15" s="48"/>
      <c r="K15" s="48"/>
    </row>
    <row r="16" spans="2:11" ht="13" thickBot="1">
      <c r="B16" s="1426"/>
      <c r="C16" s="34" t="s">
        <v>7267</v>
      </c>
      <c r="D16" s="328">
        <v>262.19161302999993</v>
      </c>
      <c r="E16" s="880">
        <v>1357601.9809999999</v>
      </c>
      <c r="F16" s="366"/>
      <c r="G16" s="288"/>
      <c r="H16" s="366"/>
      <c r="I16" s="288"/>
      <c r="J16" s="49"/>
      <c r="K16" s="139"/>
    </row>
    <row r="18" spans="1:11" ht="12.75" customHeight="1">
      <c r="B18" s="1427" t="s">
        <v>589</v>
      </c>
      <c r="C18" s="1427"/>
      <c r="D18" s="1427"/>
      <c r="E18" s="1427"/>
      <c r="F18" s="1427"/>
      <c r="G18" s="1427"/>
      <c r="H18" s="98"/>
      <c r="I18" s="98"/>
      <c r="J18" s="28"/>
      <c r="K18" s="28"/>
    </row>
    <row r="19" spans="1:11" ht="12.75" customHeight="1">
      <c r="B19" s="259" t="s">
        <v>1718</v>
      </c>
      <c r="C19" s="256"/>
      <c r="D19" s="256"/>
      <c r="E19" s="256"/>
      <c r="F19" s="256"/>
      <c r="G19" s="256"/>
      <c r="H19" s="98"/>
      <c r="I19" s="98"/>
      <c r="J19" s="28"/>
      <c r="K19" s="28"/>
    </row>
    <row r="20" spans="1:11" ht="12.75" customHeight="1">
      <c r="B20" s="259" t="s">
        <v>1719</v>
      </c>
      <c r="C20" s="256"/>
      <c r="D20" s="256"/>
      <c r="E20" s="256"/>
      <c r="F20" s="256"/>
      <c r="G20" s="256"/>
      <c r="H20" s="98"/>
      <c r="I20" s="98"/>
      <c r="J20" s="28"/>
      <c r="K20" s="28"/>
    </row>
    <row r="21" spans="1:11" ht="12.75" customHeight="1">
      <c r="B21" s="259" t="s">
        <v>1720</v>
      </c>
      <c r="C21" s="256"/>
      <c r="D21" s="256"/>
      <c r="E21" s="256"/>
      <c r="F21" s="256"/>
      <c r="G21" s="256"/>
      <c r="H21" s="98"/>
      <c r="I21" s="98"/>
      <c r="J21" s="28"/>
      <c r="K21" s="28"/>
    </row>
    <row r="22" spans="1:11">
      <c r="B22" s="259" t="s">
        <v>1721</v>
      </c>
    </row>
    <row r="23" spans="1:11">
      <c r="B23" s="259"/>
    </row>
    <row r="24" spans="1:11" ht="13" thickBot="1">
      <c r="B24" s="1424" t="s">
        <v>123</v>
      </c>
      <c r="C24" s="1424"/>
      <c r="D24" s="1424"/>
      <c r="E24" s="1424"/>
      <c r="F24" s="1424"/>
      <c r="G24" s="1424"/>
      <c r="H24" s="246"/>
      <c r="I24" s="246"/>
      <c r="J24" s="246"/>
      <c r="K24" s="246"/>
    </row>
    <row r="25" spans="1:11">
      <c r="B25" s="1404" t="s">
        <v>7268</v>
      </c>
      <c r="C25" s="1404" t="s">
        <v>7269</v>
      </c>
      <c r="D25" s="1390" t="s">
        <v>7270</v>
      </c>
      <c r="E25" s="1390"/>
      <c r="F25" s="1390" t="s">
        <v>7271</v>
      </c>
      <c r="G25" s="1390"/>
      <c r="H25" s="1390" t="s">
        <v>7272</v>
      </c>
      <c r="I25" s="1390"/>
      <c r="J25" s="1390" t="s">
        <v>7273</v>
      </c>
      <c r="K25" s="1390"/>
    </row>
    <row r="26" spans="1:11" ht="13" thickBot="1">
      <c r="B26" s="1405"/>
      <c r="C26" s="1405"/>
      <c r="D26" s="212" t="s">
        <v>7274</v>
      </c>
      <c r="E26" s="212" t="s">
        <v>7275</v>
      </c>
      <c r="F26" s="212" t="s">
        <v>7276</v>
      </c>
      <c r="G26" s="212" t="s">
        <v>7277</v>
      </c>
      <c r="H26" s="212" t="s">
        <v>7278</v>
      </c>
      <c r="I26" s="212" t="s">
        <v>7279</v>
      </c>
      <c r="J26" s="212" t="s">
        <v>7280</v>
      </c>
      <c r="K26" s="212" t="s">
        <v>7281</v>
      </c>
    </row>
    <row r="27" spans="1:11" ht="13" thickBot="1">
      <c r="A27" s="247"/>
      <c r="B27" s="1421" t="s">
        <v>7282</v>
      </c>
      <c r="C27" s="29" t="s">
        <v>7283</v>
      </c>
      <c r="D27" s="417"/>
      <c r="E27" s="417"/>
      <c r="F27" s="417"/>
      <c r="G27" s="417"/>
      <c r="H27" s="417"/>
      <c r="I27" s="417"/>
      <c r="J27" s="417"/>
      <c r="K27" s="417"/>
    </row>
    <row r="28" spans="1:11" ht="13" thickBot="1">
      <c r="A28" s="247"/>
      <c r="B28" s="1423"/>
      <c r="C28" s="27" t="s">
        <v>7284</v>
      </c>
      <c r="D28" s="367">
        <v>4.8887311892291425</v>
      </c>
      <c r="E28" s="881">
        <v>53740.799999999988</v>
      </c>
      <c r="F28" s="368"/>
      <c r="G28" s="369"/>
      <c r="H28" s="368"/>
      <c r="I28" s="369"/>
      <c r="J28" s="368"/>
      <c r="K28" s="369"/>
    </row>
    <row r="29" spans="1:11" ht="13" thickBot="1">
      <c r="A29" s="247"/>
      <c r="B29" s="1421" t="s">
        <v>7285</v>
      </c>
      <c r="C29" s="29" t="s">
        <v>7286</v>
      </c>
      <c r="D29" s="50"/>
      <c r="E29" s="882"/>
      <c r="F29" s="882"/>
      <c r="G29" s="882"/>
      <c r="H29" s="882"/>
      <c r="I29" s="882"/>
      <c r="J29" s="417"/>
      <c r="K29" s="417"/>
    </row>
    <row r="30" spans="1:11" ht="13" thickBot="1">
      <c r="A30" s="247"/>
      <c r="B30" s="1423"/>
      <c r="C30" s="31" t="s">
        <v>7287</v>
      </c>
      <c r="D30" s="30">
        <v>336.18405349000005</v>
      </c>
      <c r="E30" s="883">
        <v>3597955.2000000007</v>
      </c>
      <c r="F30" s="70"/>
      <c r="G30" s="137"/>
      <c r="H30" s="70"/>
      <c r="I30" s="137"/>
      <c r="J30" s="70"/>
      <c r="K30" s="137"/>
    </row>
    <row r="31" spans="1:11" ht="13" thickBot="1">
      <c r="A31" s="247"/>
      <c r="B31" s="1421" t="s">
        <v>1384</v>
      </c>
      <c r="C31" s="29" t="s">
        <v>7288</v>
      </c>
      <c r="D31" s="50"/>
      <c r="E31" s="882"/>
      <c r="F31" s="882"/>
      <c r="G31" s="882"/>
      <c r="H31" s="882"/>
      <c r="I31" s="882"/>
      <c r="J31" s="417"/>
      <c r="K31" s="417"/>
    </row>
    <row r="32" spans="1:11" ht="13" thickBot="1">
      <c r="A32" s="247"/>
      <c r="B32" s="1423"/>
      <c r="C32" s="31" t="s">
        <v>7289</v>
      </c>
      <c r="D32" s="32">
        <v>178.48616881199999</v>
      </c>
      <c r="E32" s="884">
        <v>2047636.7999999996</v>
      </c>
      <c r="F32" s="70"/>
      <c r="G32" s="137"/>
      <c r="H32" s="70"/>
      <c r="I32" s="137"/>
      <c r="J32" s="70"/>
      <c r="K32" s="137"/>
    </row>
    <row r="33" spans="1:11" ht="13" thickBot="1">
      <c r="B33" s="1426" t="s">
        <v>7290</v>
      </c>
      <c r="C33" s="29" t="s">
        <v>7291</v>
      </c>
      <c r="D33" s="417"/>
      <c r="E33" s="417"/>
      <c r="F33" s="417"/>
      <c r="G33" s="417"/>
      <c r="H33" s="417"/>
      <c r="I33" s="417"/>
      <c r="J33" s="417"/>
      <c r="K33" s="417"/>
    </row>
    <row r="34" spans="1:11" ht="13" thickBot="1">
      <c r="B34" s="1426"/>
      <c r="C34" s="31" t="s">
        <v>7292</v>
      </c>
      <c r="D34" s="571"/>
      <c r="E34" s="571"/>
      <c r="F34" s="571"/>
      <c r="G34" s="571"/>
      <c r="H34" s="571"/>
      <c r="I34" s="571"/>
      <c r="J34" s="571"/>
      <c r="K34" s="571"/>
    </row>
    <row r="36" spans="1:11" ht="12.75" customHeight="1">
      <c r="B36" s="1207"/>
      <c r="C36" s="916"/>
      <c r="D36" s="916"/>
      <c r="E36" s="916"/>
      <c r="F36" s="916"/>
      <c r="G36" s="916"/>
      <c r="H36" s="735"/>
      <c r="I36" s="735"/>
      <c r="J36" s="115"/>
      <c r="K36" s="115"/>
    </row>
    <row r="37" spans="1:11">
      <c r="B37" s="1425"/>
      <c r="C37" s="1425"/>
      <c r="D37" s="1425"/>
      <c r="E37" s="1425"/>
      <c r="F37" s="1425"/>
      <c r="G37" s="1425"/>
      <c r="H37" s="1425"/>
      <c r="I37" s="1425"/>
      <c r="J37" s="1425"/>
      <c r="K37" s="1425"/>
    </row>
    <row r="38" spans="1:11" ht="13" thickBot="1">
      <c r="B38" s="1424" t="s">
        <v>413</v>
      </c>
      <c r="C38" s="1424"/>
      <c r="D38" s="1424"/>
      <c r="E38" s="1424"/>
      <c r="F38" s="1424"/>
      <c r="G38" s="1424"/>
      <c r="H38" s="246"/>
      <c r="I38" s="246"/>
      <c r="J38" s="246"/>
      <c r="K38" s="246"/>
    </row>
    <row r="39" spans="1:11">
      <c r="B39" s="1404" t="s">
        <v>7293</v>
      </c>
      <c r="C39" s="1404" t="s">
        <v>7294</v>
      </c>
      <c r="D39" s="1390" t="s">
        <v>7295</v>
      </c>
      <c r="E39" s="1390"/>
      <c r="F39" s="1390" t="s">
        <v>7296</v>
      </c>
      <c r="G39" s="1390"/>
      <c r="H39" s="1390" t="s">
        <v>7297</v>
      </c>
      <c r="I39" s="1390"/>
      <c r="J39" s="1390" t="s">
        <v>7298</v>
      </c>
      <c r="K39" s="1390"/>
    </row>
    <row r="40" spans="1:11" ht="13" thickBot="1">
      <c r="B40" s="1405"/>
      <c r="C40" s="1405"/>
      <c r="D40" s="212" t="s">
        <v>7299</v>
      </c>
      <c r="E40" s="212" t="s">
        <v>7300</v>
      </c>
      <c r="F40" s="212" t="s">
        <v>7301</v>
      </c>
      <c r="G40" s="212" t="s">
        <v>7302</v>
      </c>
      <c r="H40" s="212" t="s">
        <v>7303</v>
      </c>
      <c r="I40" s="212" t="s">
        <v>7304</v>
      </c>
      <c r="J40" s="212" t="s">
        <v>7305</v>
      </c>
      <c r="K40" s="212" t="s">
        <v>7306</v>
      </c>
    </row>
    <row r="41" spans="1:11" ht="13" thickBot="1">
      <c r="B41" s="1421" t="s">
        <v>7307</v>
      </c>
      <c r="C41" s="29" t="s">
        <v>7308</v>
      </c>
      <c r="D41" s="417"/>
      <c r="E41" s="417"/>
      <c r="F41" s="417"/>
      <c r="G41" s="417"/>
      <c r="H41" s="417"/>
      <c r="I41" s="417"/>
      <c r="J41" s="417"/>
      <c r="K41" s="417"/>
    </row>
    <row r="42" spans="1:11" ht="13" thickBot="1">
      <c r="B42" s="1422"/>
      <c r="C42" s="27" t="s">
        <v>7309</v>
      </c>
      <c r="D42" s="571"/>
      <c r="E42" s="571"/>
      <c r="F42" s="571"/>
      <c r="G42" s="571"/>
      <c r="H42" s="571"/>
      <c r="I42" s="571"/>
      <c r="J42" s="571"/>
      <c r="K42" s="571"/>
    </row>
    <row r="43" spans="1:11" ht="13" thickBot="1">
      <c r="A43" s="247"/>
      <c r="B43" s="1421" t="s">
        <v>7310</v>
      </c>
      <c r="C43" s="29" t="s">
        <v>7311</v>
      </c>
      <c r="D43" s="417"/>
      <c r="E43" s="417"/>
      <c r="F43" s="417"/>
      <c r="G43" s="417"/>
      <c r="H43" s="417"/>
      <c r="I43" s="417"/>
      <c r="J43" s="417"/>
      <c r="K43" s="417"/>
    </row>
    <row r="44" spans="1:11" ht="13" thickBot="1">
      <c r="A44" s="247"/>
      <c r="B44" s="1423"/>
      <c r="C44" s="31" t="s">
        <v>7312</v>
      </c>
      <c r="D44" s="32">
        <v>7.6970010700000007</v>
      </c>
      <c r="E44" s="884">
        <v>42511.040999999997</v>
      </c>
      <c r="F44" s="70"/>
      <c r="G44" s="137"/>
      <c r="H44" s="70"/>
      <c r="I44" s="137"/>
      <c r="J44" s="70"/>
      <c r="K44" s="137"/>
    </row>
    <row r="45" spans="1:11" ht="13" thickBot="1">
      <c r="A45" s="247"/>
      <c r="B45" s="1421" t="s">
        <v>7313</v>
      </c>
      <c r="C45" s="29" t="s">
        <v>7314</v>
      </c>
      <c r="D45" s="50"/>
      <c r="E45" s="882"/>
      <c r="F45" s="882"/>
      <c r="G45" s="882"/>
      <c r="H45" s="882"/>
      <c r="I45" s="882"/>
      <c r="J45" s="417"/>
      <c r="K45" s="417"/>
    </row>
    <row r="46" spans="1:11" ht="13" thickBot="1">
      <c r="A46" s="247"/>
      <c r="B46" s="1423"/>
      <c r="C46" s="31" t="s">
        <v>7315</v>
      </c>
      <c r="D46" s="32">
        <v>22.34494029</v>
      </c>
      <c r="E46" s="884">
        <v>107101.65599999999</v>
      </c>
      <c r="F46" s="70"/>
      <c r="G46" s="137"/>
      <c r="H46" s="70"/>
      <c r="I46" s="137"/>
      <c r="J46" s="70"/>
      <c r="K46" s="137"/>
    </row>
    <row r="47" spans="1:11" ht="13" thickBot="1">
      <c r="B47" s="1426" t="s">
        <v>7316</v>
      </c>
      <c r="C47" s="29" t="s">
        <v>7317</v>
      </c>
      <c r="D47" s="417"/>
      <c r="E47" s="417"/>
      <c r="F47" s="417"/>
      <c r="G47" s="417"/>
      <c r="H47" s="417"/>
      <c r="I47" s="417"/>
      <c r="J47" s="417"/>
      <c r="K47" s="417"/>
    </row>
    <row r="48" spans="1:11" ht="13" thickBot="1">
      <c r="B48" s="1426"/>
      <c r="C48" s="31" t="s">
        <v>7318</v>
      </c>
      <c r="D48" s="571"/>
      <c r="E48" s="571"/>
      <c r="F48" s="571"/>
      <c r="G48" s="571"/>
      <c r="H48" s="571"/>
      <c r="I48" s="571"/>
      <c r="J48" s="571"/>
      <c r="K48" s="571"/>
    </row>
  </sheetData>
  <mergeCells count="34">
    <mergeCell ref="H7:I7"/>
    <mergeCell ref="J7:K7"/>
    <mergeCell ref="B7:B8"/>
    <mergeCell ref="C7:C8"/>
    <mergeCell ref="D7:E7"/>
    <mergeCell ref="F7:G7"/>
    <mergeCell ref="B9:B10"/>
    <mergeCell ref="B11:B12"/>
    <mergeCell ref="B13:B14"/>
    <mergeCell ref="B15:B16"/>
    <mergeCell ref="B18:G18"/>
    <mergeCell ref="B45:B46"/>
    <mergeCell ref="B47:B48"/>
    <mergeCell ref="B27:B28"/>
    <mergeCell ref="B29:B30"/>
    <mergeCell ref="B31:B32"/>
    <mergeCell ref="B33:B34"/>
    <mergeCell ref="B38:G38"/>
    <mergeCell ref="B39:B40"/>
    <mergeCell ref="C39:C40"/>
    <mergeCell ref="D39:E39"/>
    <mergeCell ref="F39:G39"/>
    <mergeCell ref="H39:I39"/>
    <mergeCell ref="J39:K39"/>
    <mergeCell ref="B41:B42"/>
    <mergeCell ref="B43:B44"/>
    <mergeCell ref="B24:G24"/>
    <mergeCell ref="B25:B26"/>
    <mergeCell ref="C25:C26"/>
    <mergeCell ref="D25:E25"/>
    <mergeCell ref="F25:G25"/>
    <mergeCell ref="H25:I25"/>
    <mergeCell ref="J25:K25"/>
    <mergeCell ref="B37:K37"/>
  </mergeCells>
  <conditionalFormatting sqref="C9:C16">
    <cfRule type="expression" dxfId="56" priority="132">
      <formula>ODD(ROW())=ROW()</formula>
    </cfRule>
  </conditionalFormatting>
  <conditionalFormatting sqref="C28:C32 J28:K32 C33:K34">
    <cfRule type="expression" dxfId="55" priority="56">
      <formula>EVEN(ROW())=ROW()</formula>
    </cfRule>
  </conditionalFormatting>
  <conditionalFormatting sqref="C44:E46">
    <cfRule type="expression" dxfId="54" priority="7">
      <formula>ODD(ROW())=ROW()</formula>
    </cfRule>
    <cfRule type="expression" dxfId="53" priority="8">
      <formula>EVEN(ROW())=ROW()</formula>
    </cfRule>
  </conditionalFormatting>
  <conditionalFormatting sqref="C27:K27 C28:C32 J28:K32 C33:K34">
    <cfRule type="expression" dxfId="52" priority="55">
      <formula>ODD(ROW())=ROW()</formula>
    </cfRule>
  </conditionalFormatting>
  <conditionalFormatting sqref="C27:K27">
    <cfRule type="expression" dxfId="51" priority="94">
      <formula>EVEN(ROW())=ROW()</formula>
    </cfRule>
  </conditionalFormatting>
  <conditionalFormatting sqref="C41:K43 C47:K48">
    <cfRule type="expression" dxfId="50" priority="40">
      <formula>EVEN(ROW())=ROW()</formula>
    </cfRule>
    <cfRule type="expression" dxfId="49" priority="39">
      <formula>ODD(ROW())=ROW()</formula>
    </cfRule>
  </conditionalFormatting>
  <conditionalFormatting sqref="D28:E30">
    <cfRule type="expression" dxfId="48" priority="15">
      <formula>EVEN(ROW())=ROW()</formula>
    </cfRule>
  </conditionalFormatting>
  <conditionalFormatting sqref="D29:E32">
    <cfRule type="expression" dxfId="47" priority="14">
      <formula>ODD(ROW())=ROW()</formula>
    </cfRule>
  </conditionalFormatting>
  <conditionalFormatting sqref="D9:I15">
    <cfRule type="expression" dxfId="46" priority="29">
      <formula>EVEN(ROW())=ROW()</formula>
    </cfRule>
    <cfRule type="expression" dxfId="45" priority="30">
      <formula>ODD(ROW())=ROW()</formula>
    </cfRule>
  </conditionalFormatting>
  <conditionalFormatting sqref="D28:I28">
    <cfRule type="expression" dxfId="44" priority="13">
      <formula>ODD(ROW())=ROW()</formula>
    </cfRule>
  </conditionalFormatting>
  <conditionalFormatting sqref="D31:I32">
    <cfRule type="expression" dxfId="43" priority="23">
      <formula>EVEN(ROW())=ROW()</formula>
    </cfRule>
  </conditionalFormatting>
  <conditionalFormatting sqref="E31">
    <cfRule type="expression" dxfId="42" priority="26">
      <formula>ODD(ROW())=ROW()</formula>
    </cfRule>
    <cfRule type="expression" dxfId="41" priority="27">
      <formula>EVEN(ROW())=ROW()</formula>
    </cfRule>
  </conditionalFormatting>
  <conditionalFormatting sqref="E16:I16">
    <cfRule type="expression" dxfId="40" priority="35">
      <formula>ODD(ROW())=ROW()</formula>
    </cfRule>
    <cfRule type="expression" dxfId="39" priority="34">
      <formula>EVEN(ROW())=ROW()</formula>
    </cfRule>
  </conditionalFormatting>
  <conditionalFormatting sqref="E29:I29">
    <cfRule type="expression" dxfId="38" priority="16">
      <formula>ODD(ROW())=ROW()</formula>
    </cfRule>
    <cfRule type="expression" dxfId="37" priority="17">
      <formula>EVEN(ROW())=ROW()</formula>
    </cfRule>
  </conditionalFormatting>
  <conditionalFormatting sqref="E45:I45">
    <cfRule type="expression" dxfId="36" priority="9">
      <formula>ODD(ROW())=ROW()</formula>
    </cfRule>
    <cfRule type="expression" dxfId="35" priority="10">
      <formula>EVEN(ROW())=ROW()</formula>
    </cfRule>
  </conditionalFormatting>
  <conditionalFormatting sqref="E27:K27">
    <cfRule type="expression" dxfId="34" priority="95">
      <formula>ODD(ROW())=ROW()</formula>
    </cfRule>
    <cfRule type="expression" dxfId="33" priority="96">
      <formula>EVEN(ROW())=ROW()</formula>
    </cfRule>
  </conditionalFormatting>
  <conditionalFormatting sqref="F28:I30">
    <cfRule type="expression" dxfId="32" priority="24">
      <formula>EVEN(ROW())=ROW()</formula>
    </cfRule>
  </conditionalFormatting>
  <conditionalFormatting sqref="F29:I32">
    <cfRule type="expression" dxfId="31" priority="22">
      <formula>ODD(ROW())=ROW()</formula>
    </cfRule>
  </conditionalFormatting>
  <conditionalFormatting sqref="F31:I31">
    <cfRule type="expression" dxfId="30" priority="21">
      <formula>EVEN(ROW())=ROW()</formula>
    </cfRule>
    <cfRule type="expression" dxfId="29" priority="20">
      <formula>ODD(ROW())=ROW()</formula>
    </cfRule>
  </conditionalFormatting>
  <conditionalFormatting sqref="F27:K27">
    <cfRule type="expression" dxfId="28" priority="124">
      <formula>ODD(ROW())=ROW()</formula>
    </cfRule>
    <cfRule type="expression" dxfId="27" priority="125">
      <formula>EVEN(ROW())=ROW()</formula>
    </cfRule>
  </conditionalFormatting>
  <conditionalFormatting sqref="F34:K34">
    <cfRule type="expression" dxfId="26" priority="113">
      <formula>ODD(ROW())=ROW()</formula>
    </cfRule>
    <cfRule type="expression" dxfId="25" priority="114">
      <formula>EVEN(ROW())=ROW()</formula>
    </cfRule>
  </conditionalFormatting>
  <conditionalFormatting sqref="F42:K42">
    <cfRule type="expression" dxfId="24" priority="53">
      <formula>ODD(ROW())=ROW()</formula>
    </cfRule>
    <cfRule type="expression" dxfId="23" priority="54">
      <formula>EVEN(ROW())=ROW()</formula>
    </cfRule>
  </conditionalFormatting>
  <conditionalFormatting sqref="F44:K46">
    <cfRule type="expression" dxfId="22" priority="12">
      <formula>EVEN(ROW())=ROW()</formula>
    </cfRule>
    <cfRule type="expression" dxfId="21" priority="11">
      <formula>ODD(ROW())=ROW()</formula>
    </cfRule>
  </conditionalFormatting>
  <conditionalFormatting sqref="F48:K48">
    <cfRule type="expression" dxfId="20" priority="47">
      <formula>ODD(ROW())=ROW()</formula>
    </cfRule>
    <cfRule type="expression" dxfId="19" priority="48">
      <formula>EVEN(ROW())=ROW()</formula>
    </cfRule>
  </conditionalFormatting>
  <conditionalFormatting sqref="J9:K14 C9:C16">
    <cfRule type="expression" dxfId="18" priority="72">
      <formula>EVEN(ROW())=ROW()</formula>
    </cfRule>
  </conditionalFormatting>
  <conditionalFormatting sqref="J9:K14">
    <cfRule type="expression" dxfId="17" priority="73">
      <formula>ODD(ROW())=ROW()</formula>
    </cfRule>
  </conditionalFormatting>
  <conditionalFormatting sqref="J13:K13">
    <cfRule type="expression" dxfId="16" priority="64">
      <formula>ODD(ROW())=ROW()</formula>
    </cfRule>
  </conditionalFormatting>
  <conditionalFormatting sqref="J15:K16">
    <cfRule type="expression" dxfId="15" priority="61">
      <formula>EVEN(ROW())=ROW()</formula>
    </cfRule>
    <cfRule type="expression" dxfId="14" priority="62">
      <formula>ODD(ROW())=ROW()</formula>
    </cfRule>
  </conditionalFormatting>
  <printOptions horizontalCentered="1"/>
  <pageMargins left="7.874015748031496E-2" right="7.874015748031496E-2" top="1.7716535433070868" bottom="0.78740157480314965" header="0.51181102362204722" footer="0.51181102362204722"/>
  <pageSetup paperSize="9" scale="46"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tabColor rgb="FF00B050"/>
    <pageSetUpPr fitToPage="1"/>
  </sheetPr>
  <dimension ref="A4:J48"/>
  <sheetViews>
    <sheetView showGridLines="0" view="pageBreakPreview" zoomScale="80" zoomScaleNormal="100" zoomScaleSheetLayoutView="80" zoomScalePageLayoutView="40" workbookViewId="0">
      <selection activeCell="M17" sqref="M17"/>
    </sheetView>
  </sheetViews>
  <sheetFormatPr defaultRowHeight="12.5"/>
  <cols>
    <col min="1" max="1" width="2" style="4" customWidth="1"/>
    <col min="2" max="2" width="48" style="4" customWidth="1"/>
    <col min="3" max="3" width="23.54296875" style="4" customWidth="1"/>
    <col min="4" max="4" width="11.54296875" style="4" customWidth="1"/>
    <col min="5" max="5" width="21.26953125" style="4" customWidth="1"/>
    <col min="6" max="6" width="11.453125" style="4" customWidth="1"/>
    <col min="7" max="7" width="11.54296875" style="4" customWidth="1"/>
    <col min="8" max="9" width="13.54296875" style="4" customWidth="1"/>
    <col min="10" max="10" width="11.54296875" style="4" bestFit="1" customWidth="1"/>
    <col min="11" max="251" width="8.54296875" style="4"/>
    <col min="252" max="252" width="25.453125" style="4" customWidth="1"/>
    <col min="253" max="253" width="19.54296875" style="4" customWidth="1"/>
    <col min="254" max="254" width="12.453125" style="4" customWidth="1"/>
    <col min="255" max="255" width="13.54296875" style="4" customWidth="1"/>
    <col min="256" max="261" width="0" style="4" hidden="1" customWidth="1"/>
    <col min="262" max="507" width="8.54296875" style="4"/>
    <col min="508" max="508" width="25.453125" style="4" customWidth="1"/>
    <col min="509" max="509" width="19.54296875" style="4" customWidth="1"/>
    <col min="510" max="510" width="12.453125" style="4" customWidth="1"/>
    <col min="511" max="511" width="13.54296875" style="4" customWidth="1"/>
    <col min="512" max="517" width="0" style="4" hidden="1" customWidth="1"/>
    <col min="518" max="763" width="8.54296875" style="4"/>
    <col min="764" max="764" width="25.453125" style="4" customWidth="1"/>
    <col min="765" max="765" width="19.54296875" style="4" customWidth="1"/>
    <col min="766" max="766" width="12.453125" style="4" customWidth="1"/>
    <col min="767" max="767" width="13.54296875" style="4" customWidth="1"/>
    <col min="768" max="773" width="0" style="4" hidden="1" customWidth="1"/>
    <col min="774" max="1019" width="8.54296875" style="4"/>
    <col min="1020" max="1020" width="25.453125" style="4" customWidth="1"/>
    <col min="1021" max="1021" width="19.54296875" style="4" customWidth="1"/>
    <col min="1022" max="1022" width="12.453125" style="4" customWidth="1"/>
    <col min="1023" max="1023" width="13.54296875" style="4" customWidth="1"/>
    <col min="1024" max="1029" width="0" style="4" hidden="1" customWidth="1"/>
    <col min="1030" max="1275" width="8.54296875" style="4"/>
    <col min="1276" max="1276" width="25.453125" style="4" customWidth="1"/>
    <col min="1277" max="1277" width="19.54296875" style="4" customWidth="1"/>
    <col min="1278" max="1278" width="12.453125" style="4" customWidth="1"/>
    <col min="1279" max="1279" width="13.54296875" style="4" customWidth="1"/>
    <col min="1280" max="1285" width="0" style="4" hidden="1" customWidth="1"/>
    <col min="1286" max="1531" width="8.54296875" style="4"/>
    <col min="1532" max="1532" width="25.453125" style="4" customWidth="1"/>
    <col min="1533" max="1533" width="19.54296875" style="4" customWidth="1"/>
    <col min="1534" max="1534" width="12.453125" style="4" customWidth="1"/>
    <col min="1535" max="1535" width="13.54296875" style="4" customWidth="1"/>
    <col min="1536" max="1541" width="0" style="4" hidden="1" customWidth="1"/>
    <col min="1542" max="1787" width="8.54296875" style="4"/>
    <col min="1788" max="1788" width="25.453125" style="4" customWidth="1"/>
    <col min="1789" max="1789" width="19.54296875" style="4" customWidth="1"/>
    <col min="1790" max="1790" width="12.453125" style="4" customWidth="1"/>
    <col min="1791" max="1791" width="13.54296875" style="4" customWidth="1"/>
    <col min="1792" max="1797" width="0" style="4" hidden="1" customWidth="1"/>
    <col min="1798" max="2043" width="8.54296875" style="4"/>
    <col min="2044" max="2044" width="25.453125" style="4" customWidth="1"/>
    <col min="2045" max="2045" width="19.54296875" style="4" customWidth="1"/>
    <col min="2046" max="2046" width="12.453125" style="4" customWidth="1"/>
    <col min="2047" max="2047" width="13.54296875" style="4" customWidth="1"/>
    <col min="2048" max="2053" width="0" style="4" hidden="1" customWidth="1"/>
    <col min="2054" max="2299" width="8.54296875" style="4"/>
    <col min="2300" max="2300" width="25.453125" style="4" customWidth="1"/>
    <col min="2301" max="2301" width="19.54296875" style="4" customWidth="1"/>
    <col min="2302" max="2302" width="12.453125" style="4" customWidth="1"/>
    <col min="2303" max="2303" width="13.54296875" style="4" customWidth="1"/>
    <col min="2304" max="2309" width="0" style="4" hidden="1" customWidth="1"/>
    <col min="2310" max="2555" width="8.54296875" style="4"/>
    <col min="2556" max="2556" width="25.453125" style="4" customWidth="1"/>
    <col min="2557" max="2557" width="19.54296875" style="4" customWidth="1"/>
    <col min="2558" max="2558" width="12.453125" style="4" customWidth="1"/>
    <col min="2559" max="2559" width="13.54296875" style="4" customWidth="1"/>
    <col min="2560" max="2565" width="0" style="4" hidden="1" customWidth="1"/>
    <col min="2566" max="2811" width="8.54296875" style="4"/>
    <col min="2812" max="2812" width="25.453125" style="4" customWidth="1"/>
    <col min="2813" max="2813" width="19.54296875" style="4" customWidth="1"/>
    <col min="2814" max="2814" width="12.453125" style="4" customWidth="1"/>
    <col min="2815" max="2815" width="13.54296875" style="4" customWidth="1"/>
    <col min="2816" max="2821" width="0" style="4" hidden="1" customWidth="1"/>
    <col min="2822" max="3067" width="8.54296875" style="4"/>
    <col min="3068" max="3068" width="25.453125" style="4" customWidth="1"/>
    <col min="3069" max="3069" width="19.54296875" style="4" customWidth="1"/>
    <col min="3070" max="3070" width="12.453125" style="4" customWidth="1"/>
    <col min="3071" max="3071" width="13.54296875" style="4" customWidth="1"/>
    <col min="3072" max="3077" width="0" style="4" hidden="1" customWidth="1"/>
    <col min="3078" max="3323" width="8.54296875" style="4"/>
    <col min="3324" max="3324" width="25.453125" style="4" customWidth="1"/>
    <col min="3325" max="3325" width="19.54296875" style="4" customWidth="1"/>
    <col min="3326" max="3326" width="12.453125" style="4" customWidth="1"/>
    <col min="3327" max="3327" width="13.54296875" style="4" customWidth="1"/>
    <col min="3328" max="3333" width="0" style="4" hidden="1" customWidth="1"/>
    <col min="3334" max="3579" width="8.54296875" style="4"/>
    <col min="3580" max="3580" width="25.453125" style="4" customWidth="1"/>
    <col min="3581" max="3581" width="19.54296875" style="4" customWidth="1"/>
    <col min="3582" max="3582" width="12.453125" style="4" customWidth="1"/>
    <col min="3583" max="3583" width="13.54296875" style="4" customWidth="1"/>
    <col min="3584" max="3589" width="0" style="4" hidden="1" customWidth="1"/>
    <col min="3590" max="3835" width="8.54296875" style="4"/>
    <col min="3836" max="3836" width="25.453125" style="4" customWidth="1"/>
    <col min="3837" max="3837" width="19.54296875" style="4" customWidth="1"/>
    <col min="3838" max="3838" width="12.453125" style="4" customWidth="1"/>
    <col min="3839" max="3839" width="13.54296875" style="4" customWidth="1"/>
    <col min="3840" max="3845" width="0" style="4" hidden="1" customWidth="1"/>
    <col min="3846" max="4091" width="8.54296875" style="4"/>
    <col min="4092" max="4092" width="25.453125" style="4" customWidth="1"/>
    <col min="4093" max="4093" width="19.54296875" style="4" customWidth="1"/>
    <col min="4094" max="4094" width="12.453125" style="4" customWidth="1"/>
    <col min="4095" max="4095" width="13.54296875" style="4" customWidth="1"/>
    <col min="4096" max="4101" width="0" style="4" hidden="1" customWidth="1"/>
    <col min="4102" max="4347" width="8.54296875" style="4"/>
    <col min="4348" max="4348" width="25.453125" style="4" customWidth="1"/>
    <col min="4349" max="4349" width="19.54296875" style="4" customWidth="1"/>
    <col min="4350" max="4350" width="12.453125" style="4" customWidth="1"/>
    <col min="4351" max="4351" width="13.54296875" style="4" customWidth="1"/>
    <col min="4352" max="4357" width="0" style="4" hidden="1" customWidth="1"/>
    <col min="4358" max="4603" width="8.54296875" style="4"/>
    <col min="4604" max="4604" width="25.453125" style="4" customWidth="1"/>
    <col min="4605" max="4605" width="19.54296875" style="4" customWidth="1"/>
    <col min="4606" max="4606" width="12.453125" style="4" customWidth="1"/>
    <col min="4607" max="4607" width="13.54296875" style="4" customWidth="1"/>
    <col min="4608" max="4613" width="0" style="4" hidden="1" customWidth="1"/>
    <col min="4614" max="4859" width="8.54296875" style="4"/>
    <col min="4860" max="4860" width="25.453125" style="4" customWidth="1"/>
    <col min="4861" max="4861" width="19.54296875" style="4" customWidth="1"/>
    <col min="4862" max="4862" width="12.453125" style="4" customWidth="1"/>
    <col min="4863" max="4863" width="13.54296875" style="4" customWidth="1"/>
    <col min="4864" max="4869" width="0" style="4" hidden="1" customWidth="1"/>
    <col min="4870" max="5115" width="8.54296875" style="4"/>
    <col min="5116" max="5116" width="25.453125" style="4" customWidth="1"/>
    <col min="5117" max="5117" width="19.54296875" style="4" customWidth="1"/>
    <col min="5118" max="5118" width="12.453125" style="4" customWidth="1"/>
    <col min="5119" max="5119" width="13.54296875" style="4" customWidth="1"/>
    <col min="5120" max="5125" width="0" style="4" hidden="1" customWidth="1"/>
    <col min="5126" max="5371" width="8.54296875" style="4"/>
    <col min="5372" max="5372" width="25.453125" style="4" customWidth="1"/>
    <col min="5373" max="5373" width="19.54296875" style="4" customWidth="1"/>
    <col min="5374" max="5374" width="12.453125" style="4" customWidth="1"/>
    <col min="5375" max="5375" width="13.54296875" style="4" customWidth="1"/>
    <col min="5376" max="5381" width="0" style="4" hidden="1" customWidth="1"/>
    <col min="5382" max="5627" width="8.54296875" style="4"/>
    <col min="5628" max="5628" width="25.453125" style="4" customWidth="1"/>
    <col min="5629" max="5629" width="19.54296875" style="4" customWidth="1"/>
    <col min="5630" max="5630" width="12.453125" style="4" customWidth="1"/>
    <col min="5631" max="5631" width="13.54296875" style="4" customWidth="1"/>
    <col min="5632" max="5637" width="0" style="4" hidden="1" customWidth="1"/>
    <col min="5638" max="5883" width="8.54296875" style="4"/>
    <col min="5884" max="5884" width="25.453125" style="4" customWidth="1"/>
    <col min="5885" max="5885" width="19.54296875" style="4" customWidth="1"/>
    <col min="5886" max="5886" width="12.453125" style="4" customWidth="1"/>
    <col min="5887" max="5887" width="13.54296875" style="4" customWidth="1"/>
    <col min="5888" max="5893" width="0" style="4" hidden="1" customWidth="1"/>
    <col min="5894" max="6139" width="8.54296875" style="4"/>
    <col min="6140" max="6140" width="25.453125" style="4" customWidth="1"/>
    <col min="6141" max="6141" width="19.54296875" style="4" customWidth="1"/>
    <col min="6142" max="6142" width="12.453125" style="4" customWidth="1"/>
    <col min="6143" max="6143" width="13.54296875" style="4" customWidth="1"/>
    <col min="6144" max="6149" width="0" style="4" hidden="1" customWidth="1"/>
    <col min="6150" max="6395" width="8.54296875" style="4"/>
    <col min="6396" max="6396" width="25.453125" style="4" customWidth="1"/>
    <col min="6397" max="6397" width="19.54296875" style="4" customWidth="1"/>
    <col min="6398" max="6398" width="12.453125" style="4" customWidth="1"/>
    <col min="6399" max="6399" width="13.54296875" style="4" customWidth="1"/>
    <col min="6400" max="6405" width="0" style="4" hidden="1" customWidth="1"/>
    <col min="6406" max="6651" width="8.54296875" style="4"/>
    <col min="6652" max="6652" width="25.453125" style="4" customWidth="1"/>
    <col min="6653" max="6653" width="19.54296875" style="4" customWidth="1"/>
    <col min="6654" max="6654" width="12.453125" style="4" customWidth="1"/>
    <col min="6655" max="6655" width="13.54296875" style="4" customWidth="1"/>
    <col min="6656" max="6661" width="0" style="4" hidden="1" customWidth="1"/>
    <col min="6662" max="6907" width="8.54296875" style="4"/>
    <col min="6908" max="6908" width="25.453125" style="4" customWidth="1"/>
    <col min="6909" max="6909" width="19.54296875" style="4" customWidth="1"/>
    <col min="6910" max="6910" width="12.453125" style="4" customWidth="1"/>
    <col min="6911" max="6911" width="13.54296875" style="4" customWidth="1"/>
    <col min="6912" max="6917" width="0" style="4" hidden="1" customWidth="1"/>
    <col min="6918" max="7163" width="8.54296875" style="4"/>
    <col min="7164" max="7164" width="25.453125" style="4" customWidth="1"/>
    <col min="7165" max="7165" width="19.54296875" style="4" customWidth="1"/>
    <col min="7166" max="7166" width="12.453125" style="4" customWidth="1"/>
    <col min="7167" max="7167" width="13.54296875" style="4" customWidth="1"/>
    <col min="7168" max="7173" width="0" style="4" hidden="1" customWidth="1"/>
    <col min="7174" max="7419" width="8.54296875" style="4"/>
    <col min="7420" max="7420" width="25.453125" style="4" customWidth="1"/>
    <col min="7421" max="7421" width="19.54296875" style="4" customWidth="1"/>
    <col min="7422" max="7422" width="12.453125" style="4" customWidth="1"/>
    <col min="7423" max="7423" width="13.54296875" style="4" customWidth="1"/>
    <col min="7424" max="7429" width="0" style="4" hidden="1" customWidth="1"/>
    <col min="7430" max="7675" width="8.54296875" style="4"/>
    <col min="7676" max="7676" width="25.453125" style="4" customWidth="1"/>
    <col min="7677" max="7677" width="19.54296875" style="4" customWidth="1"/>
    <col min="7678" max="7678" width="12.453125" style="4" customWidth="1"/>
    <col min="7679" max="7679" width="13.54296875" style="4" customWidth="1"/>
    <col min="7680" max="7685" width="0" style="4" hidden="1" customWidth="1"/>
    <col min="7686" max="7931" width="8.54296875" style="4"/>
    <col min="7932" max="7932" width="25.453125" style="4" customWidth="1"/>
    <col min="7933" max="7933" width="19.54296875" style="4" customWidth="1"/>
    <col min="7934" max="7934" width="12.453125" style="4" customWidth="1"/>
    <col min="7935" max="7935" width="13.54296875" style="4" customWidth="1"/>
    <col min="7936" max="7941" width="0" style="4" hidden="1" customWidth="1"/>
    <col min="7942" max="8187" width="8.54296875" style="4"/>
    <col min="8188" max="8188" width="25.453125" style="4" customWidth="1"/>
    <col min="8189" max="8189" width="19.54296875" style="4" customWidth="1"/>
    <col min="8190" max="8190" width="12.453125" style="4" customWidth="1"/>
    <col min="8191" max="8191" width="13.54296875" style="4" customWidth="1"/>
    <col min="8192" max="8197" width="0" style="4" hidden="1" customWidth="1"/>
    <col min="8198" max="8443" width="8.54296875" style="4"/>
    <col min="8444" max="8444" width="25.453125" style="4" customWidth="1"/>
    <col min="8445" max="8445" width="19.54296875" style="4" customWidth="1"/>
    <col min="8446" max="8446" width="12.453125" style="4" customWidth="1"/>
    <col min="8447" max="8447" width="13.54296875" style="4" customWidth="1"/>
    <col min="8448" max="8453" width="0" style="4" hidden="1" customWidth="1"/>
    <col min="8454" max="8699" width="8.54296875" style="4"/>
    <col min="8700" max="8700" width="25.453125" style="4" customWidth="1"/>
    <col min="8701" max="8701" width="19.54296875" style="4" customWidth="1"/>
    <col min="8702" max="8702" width="12.453125" style="4" customWidth="1"/>
    <col min="8703" max="8703" width="13.54296875" style="4" customWidth="1"/>
    <col min="8704" max="8709" width="0" style="4" hidden="1" customWidth="1"/>
    <col min="8710" max="8955" width="8.54296875" style="4"/>
    <col min="8956" max="8956" width="25.453125" style="4" customWidth="1"/>
    <col min="8957" max="8957" width="19.54296875" style="4" customWidth="1"/>
    <col min="8958" max="8958" width="12.453125" style="4" customWidth="1"/>
    <col min="8959" max="8959" width="13.54296875" style="4" customWidth="1"/>
    <col min="8960" max="8965" width="0" style="4" hidden="1" customWidth="1"/>
    <col min="8966" max="9211" width="8.54296875" style="4"/>
    <col min="9212" max="9212" width="25.453125" style="4" customWidth="1"/>
    <col min="9213" max="9213" width="19.54296875" style="4" customWidth="1"/>
    <col min="9214" max="9214" width="12.453125" style="4" customWidth="1"/>
    <col min="9215" max="9215" width="13.54296875" style="4" customWidth="1"/>
    <col min="9216" max="9221" width="0" style="4" hidden="1" customWidth="1"/>
    <col min="9222" max="9467" width="8.54296875" style="4"/>
    <col min="9468" max="9468" width="25.453125" style="4" customWidth="1"/>
    <col min="9469" max="9469" width="19.54296875" style="4" customWidth="1"/>
    <col min="9470" max="9470" width="12.453125" style="4" customWidth="1"/>
    <col min="9471" max="9471" width="13.54296875" style="4" customWidth="1"/>
    <col min="9472" max="9477" width="0" style="4" hidden="1" customWidth="1"/>
    <col min="9478" max="9723" width="8.54296875" style="4"/>
    <col min="9724" max="9724" width="25.453125" style="4" customWidth="1"/>
    <col min="9725" max="9725" width="19.54296875" style="4" customWidth="1"/>
    <col min="9726" max="9726" width="12.453125" style="4" customWidth="1"/>
    <col min="9727" max="9727" width="13.54296875" style="4" customWidth="1"/>
    <col min="9728" max="9733" width="0" style="4" hidden="1" customWidth="1"/>
    <col min="9734" max="9979" width="8.54296875" style="4"/>
    <col min="9980" max="9980" width="25.453125" style="4" customWidth="1"/>
    <col min="9981" max="9981" width="19.54296875" style="4" customWidth="1"/>
    <col min="9982" max="9982" width="12.453125" style="4" customWidth="1"/>
    <col min="9983" max="9983" width="13.54296875" style="4" customWidth="1"/>
    <col min="9984" max="9989" width="0" style="4" hidden="1" customWidth="1"/>
    <col min="9990" max="10235" width="8.54296875" style="4"/>
    <col min="10236" max="10236" width="25.453125" style="4" customWidth="1"/>
    <col min="10237" max="10237" width="19.54296875" style="4" customWidth="1"/>
    <col min="10238" max="10238" width="12.453125" style="4" customWidth="1"/>
    <col min="10239" max="10239" width="13.54296875" style="4" customWidth="1"/>
    <col min="10240" max="10245" width="0" style="4" hidden="1" customWidth="1"/>
    <col min="10246" max="10491" width="8.54296875" style="4"/>
    <col min="10492" max="10492" width="25.453125" style="4" customWidth="1"/>
    <col min="10493" max="10493" width="19.54296875" style="4" customWidth="1"/>
    <col min="10494" max="10494" width="12.453125" style="4" customWidth="1"/>
    <col min="10495" max="10495" width="13.54296875" style="4" customWidth="1"/>
    <col min="10496" max="10501" width="0" style="4" hidden="1" customWidth="1"/>
    <col min="10502" max="10747" width="8.54296875" style="4"/>
    <col min="10748" max="10748" width="25.453125" style="4" customWidth="1"/>
    <col min="10749" max="10749" width="19.54296875" style="4" customWidth="1"/>
    <col min="10750" max="10750" width="12.453125" style="4" customWidth="1"/>
    <col min="10751" max="10751" width="13.54296875" style="4" customWidth="1"/>
    <col min="10752" max="10757" width="0" style="4" hidden="1" customWidth="1"/>
    <col min="10758" max="11003" width="8.54296875" style="4"/>
    <col min="11004" max="11004" width="25.453125" style="4" customWidth="1"/>
    <col min="11005" max="11005" width="19.54296875" style="4" customWidth="1"/>
    <col min="11006" max="11006" width="12.453125" style="4" customWidth="1"/>
    <col min="11007" max="11007" width="13.54296875" style="4" customWidth="1"/>
    <col min="11008" max="11013" width="0" style="4" hidden="1" customWidth="1"/>
    <col min="11014" max="11259" width="8.54296875" style="4"/>
    <col min="11260" max="11260" width="25.453125" style="4" customWidth="1"/>
    <col min="11261" max="11261" width="19.54296875" style="4" customWidth="1"/>
    <col min="11262" max="11262" width="12.453125" style="4" customWidth="1"/>
    <col min="11263" max="11263" width="13.54296875" style="4" customWidth="1"/>
    <col min="11264" max="11269" width="0" style="4" hidden="1" customWidth="1"/>
    <col min="11270" max="11515" width="8.54296875" style="4"/>
    <col min="11516" max="11516" width="25.453125" style="4" customWidth="1"/>
    <col min="11517" max="11517" width="19.54296875" style="4" customWidth="1"/>
    <col min="11518" max="11518" width="12.453125" style="4" customWidth="1"/>
    <col min="11519" max="11519" width="13.54296875" style="4" customWidth="1"/>
    <col min="11520" max="11525" width="0" style="4" hidden="1" customWidth="1"/>
    <col min="11526" max="11771" width="8.54296875" style="4"/>
    <col min="11772" max="11772" width="25.453125" style="4" customWidth="1"/>
    <col min="11773" max="11773" width="19.54296875" style="4" customWidth="1"/>
    <col min="11774" max="11774" width="12.453125" style="4" customWidth="1"/>
    <col min="11775" max="11775" width="13.54296875" style="4" customWidth="1"/>
    <col min="11776" max="11781" width="0" style="4" hidden="1" customWidth="1"/>
    <col min="11782" max="12027" width="8.54296875" style="4"/>
    <col min="12028" max="12028" width="25.453125" style="4" customWidth="1"/>
    <col min="12029" max="12029" width="19.54296875" style="4" customWidth="1"/>
    <col min="12030" max="12030" width="12.453125" style="4" customWidth="1"/>
    <col min="12031" max="12031" width="13.54296875" style="4" customWidth="1"/>
    <col min="12032" max="12037" width="0" style="4" hidden="1" customWidth="1"/>
    <col min="12038" max="12283" width="8.54296875" style="4"/>
    <col min="12284" max="12284" width="25.453125" style="4" customWidth="1"/>
    <col min="12285" max="12285" width="19.54296875" style="4" customWidth="1"/>
    <col min="12286" max="12286" width="12.453125" style="4" customWidth="1"/>
    <col min="12287" max="12287" width="13.54296875" style="4" customWidth="1"/>
    <col min="12288" max="12293" width="0" style="4" hidden="1" customWidth="1"/>
    <col min="12294" max="12539" width="8.54296875" style="4"/>
    <col min="12540" max="12540" width="25.453125" style="4" customWidth="1"/>
    <col min="12541" max="12541" width="19.54296875" style="4" customWidth="1"/>
    <col min="12542" max="12542" width="12.453125" style="4" customWidth="1"/>
    <col min="12543" max="12543" width="13.54296875" style="4" customWidth="1"/>
    <col min="12544" max="12549" width="0" style="4" hidden="1" customWidth="1"/>
    <col min="12550" max="12795" width="8.54296875" style="4"/>
    <col min="12796" max="12796" width="25.453125" style="4" customWidth="1"/>
    <col min="12797" max="12797" width="19.54296875" style="4" customWidth="1"/>
    <col min="12798" max="12798" width="12.453125" style="4" customWidth="1"/>
    <col min="12799" max="12799" width="13.54296875" style="4" customWidth="1"/>
    <col min="12800" max="12805" width="0" style="4" hidden="1" customWidth="1"/>
    <col min="12806" max="13051" width="8.54296875" style="4"/>
    <col min="13052" max="13052" width="25.453125" style="4" customWidth="1"/>
    <col min="13053" max="13053" width="19.54296875" style="4" customWidth="1"/>
    <col min="13054" max="13054" width="12.453125" style="4" customWidth="1"/>
    <col min="13055" max="13055" width="13.54296875" style="4" customWidth="1"/>
    <col min="13056" max="13061" width="0" style="4" hidden="1" customWidth="1"/>
    <col min="13062" max="13307" width="8.54296875" style="4"/>
    <col min="13308" max="13308" width="25.453125" style="4" customWidth="1"/>
    <col min="13309" max="13309" width="19.54296875" style="4" customWidth="1"/>
    <col min="13310" max="13310" width="12.453125" style="4" customWidth="1"/>
    <col min="13311" max="13311" width="13.54296875" style="4" customWidth="1"/>
    <col min="13312" max="13317" width="0" style="4" hidden="1" customWidth="1"/>
    <col min="13318" max="13563" width="8.54296875" style="4"/>
    <col min="13564" max="13564" width="25.453125" style="4" customWidth="1"/>
    <col min="13565" max="13565" width="19.54296875" style="4" customWidth="1"/>
    <col min="13566" max="13566" width="12.453125" style="4" customWidth="1"/>
    <col min="13567" max="13567" width="13.54296875" style="4" customWidth="1"/>
    <col min="13568" max="13573" width="0" style="4" hidden="1" customWidth="1"/>
    <col min="13574" max="13819" width="8.54296875" style="4"/>
    <col min="13820" max="13820" width="25.453125" style="4" customWidth="1"/>
    <col min="13821" max="13821" width="19.54296875" style="4" customWidth="1"/>
    <col min="13822" max="13822" width="12.453125" style="4" customWidth="1"/>
    <col min="13823" max="13823" width="13.54296875" style="4" customWidth="1"/>
    <col min="13824" max="13829" width="0" style="4" hidden="1" customWidth="1"/>
    <col min="13830" max="14075" width="8.54296875" style="4"/>
    <col min="14076" max="14076" width="25.453125" style="4" customWidth="1"/>
    <col min="14077" max="14077" width="19.54296875" style="4" customWidth="1"/>
    <col min="14078" max="14078" width="12.453125" style="4" customWidth="1"/>
    <col min="14079" max="14079" width="13.54296875" style="4" customWidth="1"/>
    <col min="14080" max="14085" width="0" style="4" hidden="1" customWidth="1"/>
    <col min="14086" max="14331" width="8.54296875" style="4"/>
    <col min="14332" max="14332" width="25.453125" style="4" customWidth="1"/>
    <col min="14333" max="14333" width="19.54296875" style="4" customWidth="1"/>
    <col min="14334" max="14334" width="12.453125" style="4" customWidth="1"/>
    <col min="14335" max="14335" width="13.54296875" style="4" customWidth="1"/>
    <col min="14336" max="14341" width="0" style="4" hidden="1" customWidth="1"/>
    <col min="14342" max="14587" width="8.54296875" style="4"/>
    <col min="14588" max="14588" width="25.453125" style="4" customWidth="1"/>
    <col min="14589" max="14589" width="19.54296875" style="4" customWidth="1"/>
    <col min="14590" max="14590" width="12.453125" style="4" customWidth="1"/>
    <col min="14591" max="14591" width="13.54296875" style="4" customWidth="1"/>
    <col min="14592" max="14597" width="0" style="4" hidden="1" customWidth="1"/>
    <col min="14598" max="14843" width="8.54296875" style="4"/>
    <col min="14844" max="14844" width="25.453125" style="4" customWidth="1"/>
    <col min="14845" max="14845" width="19.54296875" style="4" customWidth="1"/>
    <col min="14846" max="14846" width="12.453125" style="4" customWidth="1"/>
    <col min="14847" max="14847" width="13.54296875" style="4" customWidth="1"/>
    <col min="14848" max="14853" width="0" style="4" hidden="1" customWidth="1"/>
    <col min="14854" max="15099" width="8.54296875" style="4"/>
    <col min="15100" max="15100" width="25.453125" style="4" customWidth="1"/>
    <col min="15101" max="15101" width="19.54296875" style="4" customWidth="1"/>
    <col min="15102" max="15102" width="12.453125" style="4" customWidth="1"/>
    <col min="15103" max="15103" width="13.54296875" style="4" customWidth="1"/>
    <col min="15104" max="15109" width="0" style="4" hidden="1" customWidth="1"/>
    <col min="15110" max="15355" width="8.54296875" style="4"/>
    <col min="15356" max="15356" width="25.453125" style="4" customWidth="1"/>
    <col min="15357" max="15357" width="19.54296875" style="4" customWidth="1"/>
    <col min="15358" max="15358" width="12.453125" style="4" customWidth="1"/>
    <col min="15359" max="15359" width="13.54296875" style="4" customWidth="1"/>
    <col min="15360" max="15365" width="0" style="4" hidden="1" customWidth="1"/>
    <col min="15366" max="15611" width="8.54296875" style="4"/>
    <col min="15612" max="15612" width="25.453125" style="4" customWidth="1"/>
    <col min="15613" max="15613" width="19.54296875" style="4" customWidth="1"/>
    <col min="15614" max="15614" width="12.453125" style="4" customWidth="1"/>
    <col min="15615" max="15615" width="13.54296875" style="4" customWidth="1"/>
    <col min="15616" max="15621" width="0" style="4" hidden="1" customWidth="1"/>
    <col min="15622" max="15867" width="8.54296875" style="4"/>
    <col min="15868" max="15868" width="25.453125" style="4" customWidth="1"/>
    <col min="15869" max="15869" width="19.54296875" style="4" customWidth="1"/>
    <col min="15870" max="15870" width="12.453125" style="4" customWidth="1"/>
    <col min="15871" max="15871" width="13.54296875" style="4" customWidth="1"/>
    <col min="15872" max="15877" width="0" style="4" hidden="1" customWidth="1"/>
    <col min="15878" max="16123" width="8.54296875" style="4"/>
    <col min="16124" max="16124" width="25.453125" style="4" customWidth="1"/>
    <col min="16125" max="16125" width="19.54296875" style="4" customWidth="1"/>
    <col min="16126" max="16126" width="12.453125" style="4" customWidth="1"/>
    <col min="16127" max="16127" width="13.54296875" style="4" customWidth="1"/>
    <col min="16128" max="16133" width="0" style="4" hidden="1" customWidth="1"/>
    <col min="16134" max="16380" width="8.54296875" style="4"/>
    <col min="16381" max="16381" width="8.54296875" style="4" bestFit="1"/>
    <col min="16382" max="16382" width="8.54296875" style="4"/>
    <col min="16383" max="16384" width="8.54296875" style="4" customWidth="1"/>
  </cols>
  <sheetData>
    <row r="4" spans="1:10">
      <c r="B4" s="5" t="s">
        <v>588</v>
      </c>
    </row>
    <row r="5" spans="1:10" ht="13" thickBot="1"/>
    <row r="6" spans="1:10" ht="21" customHeight="1" thickTop="1" thickBot="1">
      <c r="A6" s="245"/>
      <c r="B6" s="1441" t="s">
        <v>1722</v>
      </c>
      <c r="C6" s="1441"/>
      <c r="D6" s="1442"/>
      <c r="E6" s="1440">
        <v>2025</v>
      </c>
      <c r="F6" s="1440"/>
      <c r="G6" s="1440">
        <v>2026</v>
      </c>
      <c r="H6" s="1440"/>
      <c r="I6" s="1440">
        <v>2027</v>
      </c>
      <c r="J6" s="1440"/>
    </row>
    <row r="7" spans="1:10" s="247" customFormat="1" ht="15" customHeight="1" thickTop="1" thickBot="1">
      <c r="A7" s="245"/>
      <c r="B7" s="1369" t="s">
        <v>1521</v>
      </c>
      <c r="C7" s="1369"/>
      <c r="D7" s="1369"/>
      <c r="E7" s="1428">
        <v>963.87383127853889</v>
      </c>
      <c r="F7" s="1429"/>
      <c r="G7" s="1428">
        <v>0</v>
      </c>
      <c r="H7" s="1429"/>
      <c r="I7" s="1428">
        <v>0</v>
      </c>
      <c r="J7" s="1429"/>
    </row>
    <row r="8" spans="1:10" s="247" customFormat="1" ht="14.25" customHeight="1" thickBot="1">
      <c r="A8" s="245"/>
      <c r="B8" s="1370"/>
      <c r="C8" s="1370"/>
      <c r="D8" s="1370"/>
      <c r="E8" s="1356"/>
      <c r="F8" s="1357"/>
      <c r="G8" s="1356"/>
      <c r="H8" s="1357"/>
      <c r="I8" s="1356"/>
      <c r="J8" s="1356"/>
    </row>
    <row r="9" spans="1:10" ht="15" thickBot="1">
      <c r="A9" s="289"/>
      <c r="B9" s="1369" t="s">
        <v>798</v>
      </c>
      <c r="C9" s="1369"/>
      <c r="D9" s="1369"/>
      <c r="E9" s="1432">
        <v>16212.836807117701</v>
      </c>
      <c r="F9" s="1445"/>
      <c r="G9" s="1432">
        <v>16621.421575269171</v>
      </c>
      <c r="H9" s="1445"/>
      <c r="I9" s="1432">
        <v>17692.407457788089</v>
      </c>
      <c r="J9" s="1433"/>
    </row>
    <row r="10" spans="1:10" ht="15" customHeight="1" thickBot="1">
      <c r="A10" s="245"/>
      <c r="B10" s="1371" t="s">
        <v>1522</v>
      </c>
      <c r="C10" s="1371"/>
      <c r="D10" s="1371"/>
      <c r="E10" s="1434">
        <v>14154.874998154231</v>
      </c>
      <c r="F10" s="1435"/>
      <c r="G10" s="1434">
        <v>15417.792089196109</v>
      </c>
      <c r="H10" s="1435"/>
      <c r="I10" s="1434">
        <v>16570.07317171503</v>
      </c>
      <c r="J10" s="1435"/>
    </row>
    <row r="11" spans="1:10" ht="14.5">
      <c r="A11" s="245"/>
      <c r="B11" s="1367" t="s">
        <v>1060</v>
      </c>
      <c r="C11" s="1367"/>
      <c r="D11" s="1367"/>
      <c r="E11" s="1430">
        <v>13914.803609562861</v>
      </c>
      <c r="F11" s="1431"/>
      <c r="G11" s="1430">
        <v>15160.66085011659</v>
      </c>
      <c r="H11" s="1431"/>
      <c r="I11" s="1430">
        <v>16312.941932635511</v>
      </c>
      <c r="J11" s="1431"/>
    </row>
    <row r="12" spans="1:10" ht="14.5">
      <c r="A12" s="245"/>
      <c r="B12" s="1367" t="s">
        <v>1061</v>
      </c>
      <c r="C12" s="1367"/>
      <c r="D12" s="1367"/>
      <c r="E12" s="1436">
        <v>240.07138859136944</v>
      </c>
      <c r="F12" s="1437"/>
      <c r="G12" s="1436">
        <v>257.13123907951842</v>
      </c>
      <c r="H12" s="1437"/>
      <c r="I12" s="1436">
        <v>257.13123907951842</v>
      </c>
      <c r="J12" s="1437"/>
    </row>
    <row r="13" spans="1:10" ht="15" customHeight="1" thickBot="1">
      <c r="A13" s="245"/>
      <c r="B13" s="1371" t="s">
        <v>1523</v>
      </c>
      <c r="C13" s="1371"/>
      <c r="D13" s="1371"/>
      <c r="E13" s="1438">
        <v>2057.96180896347</v>
      </c>
      <c r="F13" s="1439"/>
      <c r="G13" s="1438">
        <v>1203.6294860730598</v>
      </c>
      <c r="H13" s="1439"/>
      <c r="I13" s="1438">
        <v>1122.3342860730597</v>
      </c>
      <c r="J13" s="1439"/>
    </row>
    <row r="14" spans="1:10" ht="15" thickBot="1">
      <c r="A14" s="289"/>
      <c r="B14" s="1369" t="s">
        <v>1094</v>
      </c>
      <c r="C14" s="1369"/>
      <c r="D14" s="1369"/>
      <c r="E14" s="1359" t="s">
        <v>7326</v>
      </c>
      <c r="F14" s="1360" t="s">
        <v>7327</v>
      </c>
      <c r="G14" s="1359" t="s">
        <v>7326</v>
      </c>
      <c r="H14" s="1360" t="s">
        <v>7327</v>
      </c>
      <c r="I14" s="1359" t="s">
        <v>7326</v>
      </c>
      <c r="J14" s="1360" t="s">
        <v>7327</v>
      </c>
    </row>
    <row r="15" spans="1:10" ht="15" thickBot="1">
      <c r="A15" s="245"/>
      <c r="B15" s="1369" t="s">
        <v>797</v>
      </c>
      <c r="C15" s="1369"/>
      <c r="D15" s="1369"/>
      <c r="E15" s="1361">
        <v>11180.34255017726</v>
      </c>
      <c r="F15" s="1362">
        <v>13680.342550177258</v>
      </c>
      <c r="G15" s="1361">
        <v>9003.2914523832005</v>
      </c>
      <c r="H15" s="1362">
        <v>11003.291452383201</v>
      </c>
      <c r="I15" s="1361">
        <v>6819.5540518210046</v>
      </c>
      <c r="J15" s="1361">
        <v>8319.5540518210037</v>
      </c>
    </row>
    <row r="16" spans="1:10" ht="14.5">
      <c r="A16" s="245"/>
      <c r="B16" s="1367" t="s">
        <v>384</v>
      </c>
      <c r="C16" s="1367"/>
      <c r="D16" s="1367"/>
      <c r="E16" s="1430">
        <v>3424.4687960000001</v>
      </c>
      <c r="F16" s="1431"/>
      <c r="G16" s="1430">
        <v>3503.291452383201</v>
      </c>
      <c r="H16" s="1431"/>
      <c r="I16" s="1430">
        <v>3069.5540518210046</v>
      </c>
      <c r="J16" s="1431"/>
    </row>
    <row r="17" spans="1:10" ht="15" customHeight="1" thickBot="1">
      <c r="A17" s="245"/>
      <c r="B17" s="1371" t="s">
        <v>1524</v>
      </c>
      <c r="C17" s="1371"/>
      <c r="D17" s="1371"/>
      <c r="E17" s="1363">
        <v>7755.8737541772598</v>
      </c>
      <c r="F17" s="1358">
        <v>10255.873754177259</v>
      </c>
      <c r="G17" s="1363">
        <v>5500</v>
      </c>
      <c r="H17" s="1358">
        <v>7500</v>
      </c>
      <c r="I17" s="1363">
        <v>3750</v>
      </c>
      <c r="J17" s="1363">
        <v>5250</v>
      </c>
    </row>
    <row r="18" spans="1:10" ht="15" thickBot="1">
      <c r="A18" s="245"/>
      <c r="B18" s="1369" t="s">
        <v>1095</v>
      </c>
      <c r="C18" s="1369"/>
      <c r="D18" s="1369"/>
      <c r="E18" s="1364"/>
      <c r="F18" s="1365"/>
      <c r="G18" s="1364"/>
      <c r="H18" s="1365"/>
      <c r="I18" s="1364"/>
      <c r="J18" s="1364"/>
    </row>
    <row r="19" spans="1:10" ht="15" thickBot="1">
      <c r="A19" s="245"/>
      <c r="B19" s="1369" t="s">
        <v>7319</v>
      </c>
      <c r="C19" s="1369"/>
      <c r="D19" s="1369"/>
      <c r="E19" s="1359" t="s">
        <v>7326</v>
      </c>
      <c r="F19" s="1360" t="s">
        <v>7327</v>
      </c>
      <c r="G19" s="1359" t="s">
        <v>7326</v>
      </c>
      <c r="H19" s="1360" t="s">
        <v>7327</v>
      </c>
      <c r="I19" s="1359" t="s">
        <v>7326</v>
      </c>
      <c r="J19" s="1360" t="s">
        <v>7327</v>
      </c>
    </row>
    <row r="20" spans="1:10" ht="15" customHeight="1">
      <c r="A20" s="245"/>
      <c r="B20" s="1367" t="s">
        <v>1096</v>
      </c>
      <c r="C20" s="1367"/>
      <c r="D20" s="1367"/>
      <c r="E20" s="1368">
        <v>170</v>
      </c>
      <c r="F20" s="1368">
        <v>180</v>
      </c>
      <c r="G20" s="1368">
        <v>185</v>
      </c>
      <c r="H20" s="1368">
        <v>205</v>
      </c>
      <c r="I20" s="1368">
        <v>190</v>
      </c>
      <c r="J20" s="1368">
        <v>220</v>
      </c>
    </row>
    <row r="21" spans="1:10" ht="15" thickBot="1">
      <c r="A21" s="245"/>
      <c r="B21" s="1369" t="s">
        <v>796</v>
      </c>
      <c r="C21" s="1369"/>
      <c r="D21" s="1369"/>
      <c r="E21" s="1361">
        <v>5032.4942569404411</v>
      </c>
      <c r="F21" s="1362">
        <v>2532.4942569404429</v>
      </c>
      <c r="G21" s="1361">
        <v>7618.1301228859702</v>
      </c>
      <c r="H21" s="1362">
        <v>5618.1301228859702</v>
      </c>
      <c r="I21" s="1361">
        <v>10872.853405967086</v>
      </c>
      <c r="J21" s="1361">
        <v>9372.8534059670856</v>
      </c>
    </row>
    <row r="22" spans="1:10" ht="12.75" customHeight="1" thickBot="1">
      <c r="A22" s="290"/>
      <c r="B22" s="1369" t="s">
        <v>1525</v>
      </c>
      <c r="C22" s="1369"/>
      <c r="D22" s="1369"/>
      <c r="E22" s="1361">
        <v>2500</v>
      </c>
      <c r="F22" s="1362">
        <v>0</v>
      </c>
      <c r="G22" s="1361">
        <v>4858.8898481647484</v>
      </c>
      <c r="H22" s="1362">
        <v>2858.8898481647484</v>
      </c>
      <c r="I22" s="1361">
        <v>7903.8979742274214</v>
      </c>
      <c r="J22" s="1361">
        <v>6403.8979742274223</v>
      </c>
    </row>
    <row r="23" spans="1:10" ht="12.75" customHeight="1">
      <c r="A23" s="290"/>
      <c r="B23" s="1372" t="s">
        <v>1526</v>
      </c>
      <c r="C23" s="1372"/>
      <c r="D23" s="1372"/>
      <c r="E23" s="1366">
        <v>0.14554591112524098</v>
      </c>
      <c r="F23" s="1366">
        <v>0</v>
      </c>
      <c r="G23" s="1366">
        <v>0.29232697252527645</v>
      </c>
      <c r="H23" s="1366">
        <v>0.17200032110481206</v>
      </c>
      <c r="I23" s="1366">
        <v>0.44673954028501495</v>
      </c>
      <c r="J23" s="1366">
        <v>0.36195740966888401</v>
      </c>
    </row>
    <row r="24" spans="1:10" ht="12.75" customHeight="1">
      <c r="A24" s="290"/>
      <c r="B24" s="778"/>
      <c r="C24" s="779"/>
      <c r="D24" s="780"/>
      <c r="E24" s="780"/>
      <c r="F24" s="780"/>
      <c r="G24" s="780"/>
      <c r="H24" s="780"/>
      <c r="I24" s="780"/>
      <c r="J24" s="780"/>
    </row>
    <row r="25" spans="1:10" ht="12" customHeight="1">
      <c r="A25" s="290"/>
      <c r="B25" s="1444" t="s">
        <v>1711</v>
      </c>
      <c r="C25" s="1444"/>
      <c r="D25" s="1444"/>
      <c r="E25" s="1444"/>
      <c r="F25" s="1444"/>
      <c r="G25" s="1444"/>
      <c r="H25" s="457"/>
    </row>
    <row r="26" spans="1:10" s="245" customFormat="1" ht="21" customHeight="1">
      <c r="A26" s="290"/>
      <c r="B26" s="1444" t="s">
        <v>1007</v>
      </c>
      <c r="C26" s="1444"/>
      <c r="D26" s="1444"/>
      <c r="E26" s="1444"/>
      <c r="F26" s="1444"/>
      <c r="G26" s="1444"/>
      <c r="H26" s="457"/>
    </row>
    <row r="27" spans="1:10" s="245" customFormat="1" ht="19.5" customHeight="1">
      <c r="A27" s="290" t="s">
        <v>7320</v>
      </c>
      <c r="B27" s="1443" t="s">
        <v>1520</v>
      </c>
      <c r="C27" s="1443"/>
      <c r="D27" s="1443"/>
      <c r="E27" s="1443"/>
      <c r="F27" s="1443"/>
      <c r="G27" s="1443"/>
      <c r="H27" s="457"/>
    </row>
    <row r="28" spans="1:10" s="245" customFormat="1" ht="29.25" customHeight="1">
      <c r="A28" s="290" t="s">
        <v>7321</v>
      </c>
      <c r="B28" s="1443" t="s">
        <v>795</v>
      </c>
      <c r="C28" s="1443"/>
      <c r="D28" s="1443"/>
      <c r="E28" s="1443"/>
      <c r="F28" s="1443"/>
      <c r="G28" s="1443"/>
      <c r="H28" s="457"/>
    </row>
    <row r="29" spans="1:10" s="245" customFormat="1" ht="13.5" customHeight="1">
      <c r="A29" s="290" t="s">
        <v>523</v>
      </c>
      <c r="B29" s="1443" t="s">
        <v>1519</v>
      </c>
      <c r="C29" s="1443"/>
      <c r="D29" s="1443"/>
      <c r="E29" s="1443"/>
      <c r="F29" s="1443"/>
      <c r="G29" s="1443"/>
      <c r="H29" s="457"/>
    </row>
    <row r="30" spans="1:10" s="245" customFormat="1" ht="19.5" customHeight="1">
      <c r="A30" s="290" t="s">
        <v>475</v>
      </c>
      <c r="B30" s="1443" t="s">
        <v>668</v>
      </c>
      <c r="C30" s="1443"/>
      <c r="D30" s="1443"/>
      <c r="E30" s="1443"/>
      <c r="F30" s="1443"/>
      <c r="G30" s="1443"/>
      <c r="H30" s="457"/>
    </row>
    <row r="31" spans="1:10" s="245" customFormat="1" ht="20.25" customHeight="1">
      <c r="A31" s="290" t="s">
        <v>7322</v>
      </c>
      <c r="B31" s="1443" t="s">
        <v>621</v>
      </c>
      <c r="C31" s="1443"/>
      <c r="D31" s="1443"/>
      <c r="E31" s="1443"/>
      <c r="F31" s="1443"/>
      <c r="G31" s="1443"/>
      <c r="H31" s="457"/>
    </row>
    <row r="32" spans="1:10" s="245" customFormat="1" ht="11.15" customHeight="1">
      <c r="A32" s="291" t="s">
        <v>7323</v>
      </c>
      <c r="B32" s="1443" t="s">
        <v>1527</v>
      </c>
      <c r="C32" s="1443"/>
      <c r="D32" s="1443"/>
      <c r="E32" s="1443"/>
      <c r="F32" s="1443"/>
      <c r="G32" s="1443"/>
      <c r="H32" s="457"/>
    </row>
    <row r="33" spans="1:8" s="245" customFormat="1" ht="12" customHeight="1" thickBot="1">
      <c r="A33" s="290"/>
      <c r="B33" s="265"/>
      <c r="C33" s="265"/>
      <c r="D33" s="265"/>
      <c r="E33" s="265"/>
      <c r="F33" s="265"/>
      <c r="G33" s="265"/>
      <c r="H33" s="457"/>
    </row>
    <row r="34" spans="1:8" s="245" customFormat="1" ht="29.5" thickBot="1">
      <c r="A34" s="290"/>
      <c r="B34" s="1119" t="s">
        <v>622</v>
      </c>
      <c r="C34" s="1119"/>
      <c r="D34" s="1118">
        <v>2025</v>
      </c>
      <c r="E34" s="1118">
        <v>2026</v>
      </c>
      <c r="F34" s="1118">
        <v>2027</v>
      </c>
      <c r="G34" s="4"/>
      <c r="H34" s="4"/>
    </row>
    <row r="35" spans="1:8" s="245" customFormat="1" ht="13.5" customHeight="1" thickBot="1">
      <c r="B35" s="1446" t="s">
        <v>1529</v>
      </c>
      <c r="C35" s="1446"/>
      <c r="D35" s="1120" t="s">
        <v>7328</v>
      </c>
      <c r="E35" s="1120" t="s">
        <v>7329</v>
      </c>
      <c r="F35" s="1120" t="s">
        <v>7330</v>
      </c>
      <c r="H35" s="4"/>
    </row>
    <row r="36" spans="1:8" s="245" customFormat="1" ht="15.75" customHeight="1">
      <c r="A36" s="291" t="s">
        <v>7324</v>
      </c>
      <c r="B36" s="1373" t="s">
        <v>794</v>
      </c>
      <c r="C36" s="1373"/>
      <c r="D36" s="1373"/>
      <c r="E36" s="1373"/>
      <c r="F36" s="1373"/>
      <c r="H36" s="457"/>
    </row>
    <row r="37" spans="1:8" s="245" customFormat="1" ht="15.75" customHeight="1">
      <c r="A37" s="290" t="s">
        <v>681</v>
      </c>
      <c r="B37" s="1443" t="s">
        <v>793</v>
      </c>
      <c r="C37" s="1443"/>
      <c r="D37" s="1443"/>
      <c r="E37" s="1443"/>
      <c r="F37" s="1443"/>
      <c r="G37" s="1443"/>
      <c r="H37" s="457"/>
    </row>
    <row r="38" spans="1:8" ht="36" customHeight="1">
      <c r="A38" s="290" t="s">
        <v>1074</v>
      </c>
      <c r="B38" s="1443" t="s">
        <v>1528</v>
      </c>
      <c r="C38" s="1443"/>
      <c r="D38" s="1443"/>
      <c r="E38" s="1443"/>
      <c r="F38" s="1443"/>
      <c r="G38" s="1443"/>
      <c r="H38" s="457"/>
    </row>
    <row r="48" spans="1:8">
      <c r="B48" s="569" t="s">
        <v>985</v>
      </c>
    </row>
  </sheetData>
  <mergeCells count="36">
    <mergeCell ref="B38:G38"/>
    <mergeCell ref="B28:G28"/>
    <mergeCell ref="B27:G27"/>
    <mergeCell ref="B35:C35"/>
    <mergeCell ref="B37:G37"/>
    <mergeCell ref="B32:G32"/>
    <mergeCell ref="B31:G31"/>
    <mergeCell ref="B29:G29"/>
    <mergeCell ref="E6:F6"/>
    <mergeCell ref="I6:J6"/>
    <mergeCell ref="B6:D6"/>
    <mergeCell ref="B30:G30"/>
    <mergeCell ref="B25:G25"/>
    <mergeCell ref="B26:G26"/>
    <mergeCell ref="E16:F16"/>
    <mergeCell ref="G6:H6"/>
    <mergeCell ref="G9:H9"/>
    <mergeCell ref="G10:H10"/>
    <mergeCell ref="G11:H11"/>
    <mergeCell ref="G12:H12"/>
    <mergeCell ref="G13:H13"/>
    <mergeCell ref="G16:H16"/>
    <mergeCell ref="E9:F9"/>
    <mergeCell ref="E10:F10"/>
    <mergeCell ref="E11:F11"/>
    <mergeCell ref="E12:F12"/>
    <mergeCell ref="E13:F13"/>
    <mergeCell ref="E7:F7"/>
    <mergeCell ref="G7:H7"/>
    <mergeCell ref="I7:J7"/>
    <mergeCell ref="I16:J16"/>
    <mergeCell ref="I9:J9"/>
    <mergeCell ref="I10:J10"/>
    <mergeCell ref="I11:J11"/>
    <mergeCell ref="I12:J12"/>
    <mergeCell ref="I13:J13"/>
  </mergeCells>
  <printOptions horizontalCentered="1"/>
  <pageMargins left="7.874015748031496E-2" right="7.874015748031496E-2" top="1.7716535433070868" bottom="0.78740157480314965" header="0.51181102362204722" footer="0.51181102362204722"/>
  <pageSetup paperSize="9" scale="57" fitToHeight="0" orientation="portrait" r:id="rId1"/>
  <headerFooter differentFirst="1" alignWithMargins="0">
    <oddHeader>&amp;L&amp;C
&amp;G
FRRCM - Investor Relations Board
Report to Investors - Annex III - 2Q24
Operating Information of Subsidiaries
&amp;R</oddHeader>
    <oddFooter>&amp;L&amp;C&amp;P&amp;R</oddFooter>
  </headerFooter>
  <ignoredErrors>
    <ignoredError sqref="A27:A31 A33:A35" numberStoredAsText="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6AE3AF5B1EE143B6D077D9A0CC2180" ma:contentTypeVersion="4" ma:contentTypeDescription="Create a new document." ma:contentTypeScope="" ma:versionID="228132cb266f88a05472e7cbc1bba98f">
  <xsd:schema xmlns:xsd="http://www.w3.org/2001/XMLSchema" xmlns:xs="http://www.w3.org/2001/XMLSchema" xmlns:p="http://schemas.microsoft.com/office/2006/metadata/properties" xmlns:ns2="917aaf50-ffa7-4ad6-ae8e-f78f9f4d65b1" targetNamespace="http://schemas.microsoft.com/office/2006/metadata/properties" ma:root="true" ma:fieldsID="3922261e4be052fd7de286eb0214180c" ns2:_="">
    <xsd:import namespace="917aaf50-ffa7-4ad6-ae8e-f78f9f4d65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aaf50-ffa7-4ad6-ae8e-f78f9f4d6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0F0B6C-B498-45FB-91BC-229FC56BB3F6}">
  <ds:schemaRefs>
    <ds:schemaRef ds:uri="http://schemas.microsoft.com/office/2006/metadata/properties"/>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917aaf50-ffa7-4ad6-ae8e-f78f9f4d65b1"/>
  </ds:schemaRefs>
</ds:datastoreItem>
</file>

<file path=customXml/itemProps2.xml><?xml version="1.0" encoding="utf-8"?>
<ds:datastoreItem xmlns:ds="http://schemas.openxmlformats.org/officeDocument/2006/customXml" ds:itemID="{22D96759-88F9-4E4A-9E5A-130F045E6BDF}">
  <ds:schemaRefs>
    <ds:schemaRef ds:uri="http://schemas.microsoft.com/sharepoint/v3/contenttype/forms"/>
  </ds:schemaRefs>
</ds:datastoreItem>
</file>

<file path=customXml/itemProps3.xml><?xml version="1.0" encoding="utf-8"?>
<ds:datastoreItem xmlns:ds="http://schemas.openxmlformats.org/officeDocument/2006/customXml" ds:itemID="{E8EF9F7E-30D9-4438-A100-99EC862F6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7aaf50-ffa7-4ad6-ae8e-f78f9f4d6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29</vt:i4>
      </vt:variant>
    </vt:vector>
  </HeadingPairs>
  <TitlesOfParts>
    <vt:vector size="55" baseType="lpstr">
      <vt:lpstr>Menu</vt:lpstr>
      <vt:lpstr>Market Data</vt:lpstr>
      <vt:lpstr>G Assets and Generated Energy</vt:lpstr>
      <vt:lpstr>G Assets and Generated Energy O</vt:lpstr>
      <vt:lpstr>Commercial Exploration </vt:lpstr>
      <vt:lpstr>ACR-D PIEs and Thermals</vt:lpstr>
      <vt:lpstr>ACR Commercialization O&amp;M</vt:lpstr>
      <vt:lpstr>Energy Sold</vt:lpstr>
      <vt:lpstr>Energy Balance </vt:lpstr>
      <vt:lpstr>Energy purchased for resale</vt:lpstr>
      <vt:lpstr>Average Fee</vt:lpstr>
      <vt:lpstr>Summary of Transmission Lines</vt:lpstr>
      <vt:lpstr>RAP Current</vt:lpstr>
      <vt:lpstr>Transmission Capex</vt:lpstr>
      <vt:lpstr>Employees</vt:lpstr>
      <vt:lpstr>Total Investment</vt:lpstr>
      <vt:lpstr>Inv. SPE Transmission Lines</vt:lpstr>
      <vt:lpstr>Inv. SPE Substations</vt:lpstr>
      <vt:lpstr>Inv. Full Generation</vt:lpstr>
      <vt:lpstr>Inv. SPE Generation</vt:lpstr>
      <vt:lpstr>Operational Data</vt:lpstr>
      <vt:lpstr>SPE Transmission Lines</vt:lpstr>
      <vt:lpstr>SPE Substations</vt:lpstr>
      <vt:lpstr>SPE-Lending and Financing</vt:lpstr>
      <vt:lpstr>Lending and Financing by Compan</vt:lpstr>
      <vt:lpstr>Nuclear - Operational Data</vt:lpstr>
      <vt:lpstr>'ACR Commercialization O&amp;M'!Area_de_impressao</vt:lpstr>
      <vt:lpstr>'ACR-D PIEs and Thermals'!Area_de_impressao</vt:lpstr>
      <vt:lpstr>'Average Fee'!Area_de_impressao</vt:lpstr>
      <vt:lpstr>Employees!Area_de_impressao</vt:lpstr>
      <vt:lpstr>'Energy Balance '!Area_de_impressao</vt:lpstr>
      <vt:lpstr>'Energy purchased for resale'!Area_de_impressao</vt:lpstr>
      <vt:lpstr>'Energy Sold'!Area_de_impressao</vt:lpstr>
      <vt:lpstr>'G Assets and Generated Energy'!Area_de_impressao</vt:lpstr>
      <vt:lpstr>'G Assets and Generated Energy O'!Area_de_impressao</vt:lpstr>
      <vt:lpstr>'Inv. Full Generation'!Area_de_impressao</vt:lpstr>
      <vt:lpstr>'Inv. SPE Generation'!Area_de_impressao</vt:lpstr>
      <vt:lpstr>'Inv. SPE Substations'!Area_de_impressao</vt:lpstr>
      <vt:lpstr>'Inv. SPE Transmission Lines'!Area_de_impressao</vt:lpstr>
      <vt:lpstr>'Lending and Financing by Compan'!Area_de_impressao</vt:lpstr>
      <vt:lpstr>'Market Data'!Area_de_impressao</vt:lpstr>
      <vt:lpstr>'Nuclear - Operational Data'!Area_de_impressao</vt:lpstr>
      <vt:lpstr>'Operational Data'!Area_de_impressao</vt:lpstr>
      <vt:lpstr>'RAP Current'!Area_de_impressao</vt:lpstr>
      <vt:lpstr>'SPE Substations'!Area_de_impressao</vt:lpstr>
      <vt:lpstr>'SPE Transmission Lines'!Area_de_impressao</vt:lpstr>
      <vt:lpstr>'SPE-Lending and Financing'!Area_de_impressao</vt:lpstr>
      <vt:lpstr>'Summary of Transmission Lines'!Area_de_impressao</vt:lpstr>
      <vt:lpstr>'Total Investment'!Area_de_impressao</vt:lpstr>
      <vt:lpstr>'Transmission Capex'!Area_de_impressao</vt:lpstr>
      <vt:lpstr>'Energy Balance '!cccccre</vt:lpstr>
      <vt:lpstr>'Nuclear - Operational Data'!Titulos_de_impressao</vt:lpstr>
      <vt:lpstr>'Operational Data'!Titulos_de_impressao</vt:lpstr>
      <vt:lpstr>'SPE Substations'!Titulos_de_impressao</vt:lpstr>
      <vt:lpstr>'SPE-Lending and Financing'!Titulos_de_impressao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2025-07-10T22:51:29Z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2021-05-03T13:16:27Z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87851f97-b4f7-48aa-9218-f3c90c12cfc3</vt:lpwstr>
  </property>
  <property fmtid="{D5CDD505-2E9C-101B-9397-08002B2CF9AE}" pid="8" name="MSIP_Label_ea60d57e-af5b-4752-ac57-3e4f28ca11dc_ContentBits">
    <vt:lpwstr>0</vt:lpwstr>
  </property>
  <property fmtid="{D5CDD505-2E9C-101B-9397-08002B2CF9AE}" pid="9" name="ContentTypeId">
    <vt:lpwstr>0x010100FD6AE3AF5B1EE143B6D077D9A0CC2180</vt:lpwstr>
  </property>
  <property fmtid="{D5CDD505-2E9C-101B-9397-08002B2CF9AE}" pid="10" name="MSIP_Label_40a83aed-4ff2-443d-a0cb-a0188107753d_Enabled">
    <vt:lpwstr>true</vt:lpwstr>
  </property>
  <property fmtid="{D5CDD505-2E9C-101B-9397-08002B2CF9AE}" pid="11" name="MSIP_Label_40a83aed-4ff2-443d-a0cb-a0188107753d_SetDate">
    <vt:lpwstr>2022-08-23T23:40:25Z</vt:lpwstr>
  </property>
  <property fmtid="{D5CDD505-2E9C-101B-9397-08002B2CF9AE}" pid="12" name="MSIP_Label_40a83aed-4ff2-443d-a0cb-a0188107753d_Method">
    <vt:lpwstr>Privileged</vt:lpwstr>
  </property>
  <property fmtid="{D5CDD505-2E9C-101B-9397-08002B2CF9AE}" pid="13" name="MSIP_Label_40a83aed-4ff2-443d-a0cb-a0188107753d_Name">
    <vt:lpwstr>Pública</vt:lpwstr>
  </property>
  <property fmtid="{D5CDD505-2E9C-101B-9397-08002B2CF9AE}" pid="14" name="MSIP_Label_40a83aed-4ff2-443d-a0cb-a0188107753d_SiteId">
    <vt:lpwstr>8a0ffb54-9716-4a93-9158-9e3a7206f18e</vt:lpwstr>
  </property>
  <property fmtid="{D5CDD505-2E9C-101B-9397-08002B2CF9AE}" pid="15" name="MSIP_Label_40a83aed-4ff2-443d-a0cb-a0188107753d_ActionId">
    <vt:lpwstr>dcb49583-5686-4284-87a2-2c120420d4a7</vt:lpwstr>
  </property>
  <property fmtid="{D5CDD505-2E9C-101B-9397-08002B2CF9AE}" pid="16" name="MSIP_Label_40a83aed-4ff2-443d-a0cb-a0188107753d_ContentBits">
    <vt:lpwstr>2</vt:lpwstr>
  </property>
  <property fmtid="{D5CDD505-2E9C-101B-9397-08002B2CF9AE}" pid="17" name="MediaServiceImageTags">
    <vt:lpwstr/>
  </property>
  <property fmtid="{D5CDD505-2E9C-101B-9397-08002B2CF9AE}" pid="18" name="SV_QUERY_LIST_4F35BF76-6C0D-4D9B-82B2-816C12CF3733">
    <vt:lpwstr>empty_477D106A-C0D6-4607-AEBD-E2C9D60EA279</vt:lpwstr>
  </property>
  <property fmtid="{D5CDD505-2E9C-101B-9397-08002B2CF9AE}" pid="19" name="SV_HIDDEN_GRID_QUERY_LIST_4F35BF76-6C0D-4D9B-82B2-816C12CF3733">
    <vt:lpwstr>empty_477D106A-C0D6-4607-AEBD-E2C9D60EA279</vt:lpwstr>
  </property>
</Properties>
</file>